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sheets/sheet26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TTAFCallOff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TTAFOutgoing" sheetId="21" state="hidden" r:id="rId21"/>
    <sheet name="Grid_SelfBalance" sheetId="22" state="hidden" r:id="rId22"/>
    <sheet name="Grid_TTAFBalance" sheetId="23" state="hidden" r:id="rId23"/>
    <sheet name="Grid_Stock" sheetId="24" state="hidden" r:id="rId24"/>
    <sheet name="T_SelfStock_Log" sheetId="25" state="hidden" r:id="rId25"/>
    <sheet name="T_TTAFStock_Log" sheetId="26" state="hidden" r:id="rId2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5" headerRowCount="1">
  <autoFilter ref="A1:H245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TTAFCallOff" displayName="T_TTAFCallOff" ref="A1:E2" headerRowCount="1">
  <autoFilter ref="A1:E2"/>
  <tableColumns count="5">
    <tableColumn id="1" name="Part Name"/>
    <tableColumn id="2" name="TTAF_Code"/>
    <tableColumn id="3" name="Delivery_Date"/>
    <tableColumn id="4" name="WeekIndex"/>
    <tableColumn id="5" name="PCS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TTAFOutgoing" displayName="Grid_TTAFOutgo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elfBalance" displayName="Grid_SelfBalance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TAFBalance" displayName="Grid_TTAFBalance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7.xml><?xml version="1.0" encoding="utf-8"?>
<table xmlns="http://schemas.openxmlformats.org/spreadsheetml/2006/main" id="17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8.xml><?xml version="1.0" encoding="utf-8"?>
<table xmlns="http://schemas.openxmlformats.org/spreadsheetml/2006/main" id="18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TTAFCallOff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T_TTAFCallOff - TTAFへの出庫依頼(Call Off)実績。RefreshTTAFCallOffで自動更新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合計使用量の下にTTAF在庫実績・自社在庫実績・合計在庫(週末時点)の週次推移も表示されます。</t>
        </is>
      </c>
    </row>
    <row r="37">
      <c r="A37" t="inlineStr">
        <is>
          <t xml:space="preserve">                        HideInactiveIntermediatesマクロ(要ボタン設定)で、指定期間ずっと生産予定の無い</t>
        </is>
      </c>
    </row>
    <row r="38">
      <c r="A38" t="inlineStr">
        <is>
          <t xml:space="preserve">                        中間体の行を折りたためます（在庫関連の行は常に表示されたままです）。</t>
        </is>
      </c>
    </row>
    <row r="39">
      <c r="A39" t="inlineStr">
        <is>
          <t xml:space="preserve">  PO_Draft_*          : 要発注分を注文書ひな形に自動転記</t>
        </is>
      </c>
    </row>
    <row r="40">
      <c r="A40" t="inlineStr">
        <is>
          <t xml:space="preserve">  T_Shipments         : 発注・着荷の入力。TTAF供給材料については「TTAF倉庫への到着実績」を</t>
        </is>
      </c>
    </row>
    <row r="41">
      <c r="A41" t="inlineStr">
        <is>
          <t xml:space="preserve">                        表します(TTAFは仕入先であり倉庫でもあるため。弊社への入庫実績は</t>
        </is>
      </c>
    </row>
    <row r="42">
      <c r="A42" t="inlineStr">
        <is>
          <t xml:space="preserve">                        T_TTAFCallOffで別管理)。TTAF以外の材料は従来通り弊社への入庫実績です。</t>
        </is>
      </c>
    </row>
    <row r="43">
      <c r="A43" t="inlineStr">
        <is>
          <t xml:space="preserve">  T_TTAFCallOff       : TTAFからの出庫依頼(Call Off)実績の一覧表示（出力・閲覧用）。</t>
        </is>
      </c>
    </row>
    <row r="44">
      <c r="A44" t="inlineStr">
        <is>
          <t xml:space="preserve">                        RefreshTTAFCallOffで更新されます。手入力はしないでください。</t>
        </is>
      </c>
    </row>
    <row r="45">
      <c r="A45" t="inlineStr">
        <is>
          <t xml:space="preserve">  T_OpeningStock/T_StockCount : 入力用</t>
        </is>
      </c>
    </row>
    <row r="46">
      <c r="A46" t="inlineStr">
        <is>
          <t xml:space="preserve">  T_SelfStock/T_TTAFStock : 材料×週のグリッドで自社/TTAF在庫実績を表示（出力・閲覧用）。</t>
        </is>
      </c>
    </row>
    <row r="47">
      <c r="A47" t="inlineStr">
        <is>
          <t xml:space="preserve">                        RefreshSelfStock/RefreshTTAFStockで更新されます。手入力はしないでください</t>
        </is>
      </c>
    </row>
    <row r="48">
      <c r="A48" t="inlineStr">
        <is>
          <t xml:space="preserve">                        （生データは非表示のT_SelfStock_Log/T_TTAFStock_Logに安全に保存されています）。</t>
        </is>
      </c>
    </row>
    <row r="49">
      <c r="A49" t="inlineStr"/>
    </row>
    <row r="50">
      <c r="A50" t="inlineStr">
        <is>
          <t xml:space="preserve">  M_RawMaterials・M_BOM・PP_Grid・Grid_Stock・その他非表示シートは内部計算用です。通常は開く必要はありません。</t>
        </is>
      </c>
    </row>
    <row r="51">
      <c r="A51" t="inlineStr">
        <is>
          <t xml:space="preserve">  Grid_Stockは、TTAF供給材料に限り「自社側残高(Grid_SelfBalance)+TTAF側残高(Grid_TTAFBalance)」の</t>
        </is>
      </c>
    </row>
    <row r="52">
      <c r="A52" t="inlineStr">
        <is>
          <t xml:space="preserve">  合計です。TTAFからの入庫を単純加算すると、TTAF倉庫側で既にカウント済みの在庫を二重計上して</t>
        </is>
      </c>
    </row>
    <row r="53">
      <c r="A53" t="inlineStr">
        <is>
          <t xml:space="preserve">  しまう(発注タイミングを見誤る恐れがある)ため、TTAFへの入庫(T_Shipments)とTTAFからの出庫</t>
        </is>
      </c>
    </row>
    <row r="54">
      <c r="A54" t="inlineStr">
        <is>
          <t xml:space="preserve">  (T_TTAFCallOff)を別々に転がして合算する方式にしています。</t>
        </is>
      </c>
    </row>
    <row r="55">
      <c r="A55" t="inlineStr"/>
    </row>
    <row r="56">
      <c r="A56" t="inlineStr">
        <is>
          <t>【重要】原単位・バッチ数・自社/TTAF在庫・Call OffはPythonを使わず、Excel(VBA)マクロだけで更新できます。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RefreshTTAFCallOff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T_Shipments・T_OpeningStock・T_StockCount等には一切触れません。</t>
        </is>
      </c>
    </row>
    <row r="61">
      <c r="A61" t="inlineStr">
        <is>
          <t xml:space="preserve">  Material_Detailの中間体の行を隠す/戻すHideInactiveIntermediates / ShowAllIntermediatesは、</t>
        </is>
      </c>
    </row>
    <row r="62">
      <c r="A62" t="inlineStr">
        <is>
          <t xml:space="preserve">  ボタンへの割り当てが必要な一度だけの手動設定です（詳細はdocs/SOH_System_Guide.md）。</t>
        </is>
      </c>
    </row>
    <row r="63">
      <c r="A63" t="inlineStr"/>
    </row>
    <row r="64">
      <c r="A64" t="inlineStr">
        <is>
          <t>【毎月の運用】</t>
        </is>
      </c>
    </row>
    <row r="65">
      <c r="A65" t="inlineStr">
        <is>
          <t xml:space="preserve">  1. 「Powder &amp; Slurry &amp; Pgm Plan」の新しい月版でRefreshWeeklyBatchesを実行</t>
        </is>
      </c>
    </row>
    <row r="66">
      <c r="A66" t="inlineStr">
        <is>
          <t xml:space="preserve">  2. 「Usage from Production Engineering」が更新されていればRefreshBOMを実行</t>
        </is>
      </c>
    </row>
    <row r="67">
      <c r="A67" t="inlineStr">
        <is>
          <t xml:space="preserve">  3. 自社倉庫の現物確認を実施したらRefreshSelfStockを実行</t>
        </is>
      </c>
    </row>
    <row r="68">
      <c r="A68" t="inlineStr">
        <is>
          <t xml:space="preserve">  4. CSA Reportが届いたらRefreshTTAFStockを実行し、T_Shipments のETA/着荷日/PO番号/発注日も更新</t>
        </is>
      </c>
    </row>
    <row r="69">
      <c r="A69" t="inlineStr">
        <is>
          <t xml:space="preserve">  5. TTAFへCall Offを依頼したら(修正・キャンセル含む)RefreshTTAFCallOffを実行</t>
        </is>
      </c>
    </row>
    <row r="70">
      <c r="A70" t="inlineStr">
        <is>
          <t xml:space="preserve">  6. 棚卸を実施したらT_StockCountに実測値を追記（Date列に実施日を入力。WeekIndex列は自動計算）</t>
        </is>
      </c>
    </row>
    <row r="71">
      <c r="A71" t="inlineStr">
        <is>
          <t xml:space="preserve">  7. Dashboardで赤色(基準在庫の下限未満)の週を確認し、PO_Draft_*から注文書を出力</t>
        </is>
      </c>
    </row>
    <row r="72">
      <c r="A72" t="inlineStr">
        <is>
          <t xml:space="preserve">  8. 月初は、前月最終週と当月頭のDashboardを見比べて在庫差異を確認（Plan Increase and Decrease /</t>
        </is>
      </c>
    </row>
    <row r="73">
      <c r="A73" t="inlineStr">
        <is>
          <t xml:space="preserve">     Inventory Releasesの報告フォーマットに転記）</t>
        </is>
      </c>
    </row>
    <row r="74">
      <c r="A74" t="inlineStr"/>
    </row>
    <row r="75">
      <c r="A75" t="inlineStr">
        <is>
          <t>【前提・要確認事項】詳細はdocs/SOH_System_Guide.mdを参照</t>
        </is>
      </c>
    </row>
    <row r="76">
      <c r="A76" t="inlineStr">
        <is>
          <t xml:space="preserve">  - M_RawMaterials の基準在庫(下限/上限)とLeadTime_Weeksは仮値(0)です。実際の水準に置き換えてください</t>
        </is>
      </c>
    </row>
    <row r="77">
      <c r="A77" t="inlineStr">
        <is>
          <t xml:space="preserve">    （Dashboardの週次セルの赤/緑/青の色分けに使われます）。</t>
        </is>
      </c>
    </row>
    <row r="78">
      <c r="A78" t="inlineStr">
        <is>
          <t xml:space="preserve">  - Categoryの割り当て(Chemical/Hazardous Chemical/Substrate)は入手データから機械的に推定した部分があります。要レビュー。</t>
        </is>
      </c>
    </row>
    <row r="79">
      <c r="A79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0" customWidth="1" min="4" max="4"/>
    <col width="12" customWidth="1" min="5" max="5"/>
  </cols>
  <sheetData>
    <row r="1">
      <c r="A1" s="20" t="inlineStr">
        <is>
          <t>Part Name</t>
        </is>
      </c>
      <c r="B1" s="20" t="inlineStr">
        <is>
          <t>TTAF_Code</t>
        </is>
      </c>
      <c r="C1" s="20" t="inlineStr">
        <is>
          <t>Delivery_Date</t>
        </is>
      </c>
      <c r="D1" s="20" t="inlineStr">
        <is>
          <t>WeekIndex</t>
        </is>
      </c>
      <c r="E1" s="20" t="inlineStr">
        <is>
          <t>PCS</t>
        </is>
      </c>
    </row>
    <row r="2">
      <c r="A2" t="inlineStr">
        <is>
          <t>(ダミー行、削除不可)</t>
        </is>
      </c>
      <c r="B2" t="inlineStr"/>
      <c r="C2" s="17" t="n">
        <v>36528</v>
      </c>
      <c r="D2">
        <f>IFERROR(MAX(1,MIN(104,INT(($C2-(DATE(Cal_Weeks!$B$1,1,1)-WEEKDAY(DATE(Cal_Weeks!$B$1,1,1),3)))/7)+1)),"")</f>
        <v/>
      </c>
      <c r="E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SUMIFS(T_TTAFCallOff[PCS],T_TTAFCallOff[Part Name],$A2,T_TTAFCallOff[WeekIndex],1)</f>
        <v/>
      </c>
      <c r="C2">
        <f>SUMIFS(T_TTAFCallOff[PCS],T_TTAFCallOff[Part Name],$A2,T_TTAFCallOff[WeekIndex],2)</f>
        <v/>
      </c>
      <c r="D2">
        <f>SUMIFS(T_TTAFCallOff[PCS],T_TTAFCallOff[Part Name],$A2,T_TTAFCallOff[WeekIndex],3)</f>
        <v/>
      </c>
      <c r="E2">
        <f>SUMIFS(T_TTAFCallOff[PCS],T_TTAFCallOff[Part Name],$A2,T_TTAFCallOff[WeekIndex],4)</f>
        <v/>
      </c>
      <c r="F2">
        <f>SUMIFS(T_TTAFCallOff[PCS],T_TTAFCallOff[Part Name],$A2,T_TTAFCallOff[WeekIndex],5)</f>
        <v/>
      </c>
      <c r="G2">
        <f>SUMIFS(T_TTAFCallOff[PCS],T_TTAFCallOff[Part Name],$A2,T_TTAFCallOff[WeekIndex],6)</f>
        <v/>
      </c>
      <c r="H2">
        <f>SUMIFS(T_TTAFCallOff[PCS],T_TTAFCallOff[Part Name],$A2,T_TTAFCallOff[WeekIndex],7)</f>
        <v/>
      </c>
      <c r="I2">
        <f>SUMIFS(T_TTAFCallOff[PCS],T_TTAFCallOff[Part Name],$A2,T_TTAFCallOff[WeekIndex],8)</f>
        <v/>
      </c>
      <c r="J2">
        <f>SUMIFS(T_TTAFCallOff[PCS],T_TTAFCallOff[Part Name],$A2,T_TTAFCallOff[WeekIndex],9)</f>
        <v/>
      </c>
      <c r="K2">
        <f>SUMIFS(T_TTAFCallOff[PCS],T_TTAFCallOff[Part Name],$A2,T_TTAFCallOff[WeekIndex],10)</f>
        <v/>
      </c>
      <c r="L2">
        <f>SUMIFS(T_TTAFCallOff[PCS],T_TTAFCallOff[Part Name],$A2,T_TTAFCallOff[WeekIndex],11)</f>
        <v/>
      </c>
      <c r="M2">
        <f>SUMIFS(T_TTAFCallOff[PCS],T_TTAFCallOff[Part Name],$A2,T_TTAFCallOff[WeekIndex],12)</f>
        <v/>
      </c>
      <c r="N2">
        <f>SUMIFS(T_TTAFCallOff[PCS],T_TTAFCallOff[Part Name],$A2,T_TTAFCallOff[WeekIndex],13)</f>
        <v/>
      </c>
      <c r="O2">
        <f>SUMIFS(T_TTAFCallOff[PCS],T_TTAFCallOff[Part Name],$A2,T_TTAFCallOff[WeekIndex],14)</f>
        <v/>
      </c>
      <c r="P2">
        <f>SUMIFS(T_TTAFCallOff[PCS],T_TTAFCallOff[Part Name],$A2,T_TTAFCallOff[WeekIndex],15)</f>
        <v/>
      </c>
      <c r="Q2">
        <f>SUMIFS(T_TTAFCallOff[PCS],T_TTAFCallOff[Part Name],$A2,T_TTAFCallOff[WeekIndex],16)</f>
        <v/>
      </c>
      <c r="R2">
        <f>SUMIFS(T_TTAFCallOff[PCS],T_TTAFCallOff[Part Name],$A2,T_TTAFCallOff[WeekIndex],17)</f>
        <v/>
      </c>
      <c r="S2">
        <f>SUMIFS(T_TTAFCallOff[PCS],T_TTAFCallOff[Part Name],$A2,T_TTAFCallOff[WeekIndex],18)</f>
        <v/>
      </c>
      <c r="T2">
        <f>SUMIFS(T_TTAFCallOff[PCS],T_TTAFCallOff[Part Name],$A2,T_TTAFCallOff[WeekIndex],19)</f>
        <v/>
      </c>
      <c r="U2">
        <f>SUMIFS(T_TTAFCallOff[PCS],T_TTAFCallOff[Part Name],$A2,T_TTAFCallOff[WeekIndex],20)</f>
        <v/>
      </c>
      <c r="V2">
        <f>SUMIFS(T_TTAFCallOff[PCS],T_TTAFCallOff[Part Name],$A2,T_TTAFCallOff[WeekIndex],21)</f>
        <v/>
      </c>
      <c r="W2">
        <f>SUMIFS(T_TTAFCallOff[PCS],T_TTAFCallOff[Part Name],$A2,T_TTAFCallOff[WeekIndex],22)</f>
        <v/>
      </c>
      <c r="X2">
        <f>SUMIFS(T_TTAFCallOff[PCS],T_TTAFCallOff[Part Name],$A2,T_TTAFCallOff[WeekIndex],23)</f>
        <v/>
      </c>
      <c r="Y2">
        <f>SUMIFS(T_TTAFCallOff[PCS],T_TTAFCallOff[Part Name],$A2,T_TTAFCallOff[WeekIndex],24)</f>
        <v/>
      </c>
      <c r="Z2">
        <f>SUMIFS(T_TTAFCallOff[PCS],T_TTAFCallOff[Part Name],$A2,T_TTAFCallOff[WeekIndex],25)</f>
        <v/>
      </c>
      <c r="AA2">
        <f>SUMIFS(T_TTAFCallOff[PCS],T_TTAFCallOff[Part Name],$A2,T_TTAFCallOff[WeekIndex],26)</f>
        <v/>
      </c>
      <c r="AB2">
        <f>SUMIFS(T_TTAFCallOff[PCS],T_TTAFCallOff[Part Name],$A2,T_TTAFCallOff[WeekIndex],27)</f>
        <v/>
      </c>
      <c r="AC2">
        <f>SUMIFS(T_TTAFCallOff[PCS],T_TTAFCallOff[Part Name],$A2,T_TTAFCallOff[WeekIndex],28)</f>
        <v/>
      </c>
      <c r="AD2">
        <f>SUMIFS(T_TTAFCallOff[PCS],T_TTAFCallOff[Part Name],$A2,T_TTAFCallOff[WeekIndex],29)</f>
        <v/>
      </c>
      <c r="AE2">
        <f>SUMIFS(T_TTAFCallOff[PCS],T_TTAFCallOff[Part Name],$A2,T_TTAFCallOff[WeekIndex],30)</f>
        <v/>
      </c>
      <c r="AF2">
        <f>SUMIFS(T_TTAFCallOff[PCS],T_TTAFCallOff[Part Name],$A2,T_TTAFCallOff[WeekIndex],31)</f>
        <v/>
      </c>
      <c r="AG2">
        <f>SUMIFS(T_TTAFCallOff[PCS],T_TTAFCallOff[Part Name],$A2,T_TTAFCallOff[WeekIndex],32)</f>
        <v/>
      </c>
      <c r="AH2">
        <f>SUMIFS(T_TTAFCallOff[PCS],T_TTAFCallOff[Part Name],$A2,T_TTAFCallOff[WeekIndex],33)</f>
        <v/>
      </c>
      <c r="AI2">
        <f>SUMIFS(T_TTAFCallOff[PCS],T_TTAFCallOff[Part Name],$A2,T_TTAFCallOff[WeekIndex],34)</f>
        <v/>
      </c>
      <c r="AJ2">
        <f>SUMIFS(T_TTAFCallOff[PCS],T_TTAFCallOff[Part Name],$A2,T_TTAFCallOff[WeekIndex],35)</f>
        <v/>
      </c>
      <c r="AK2">
        <f>SUMIFS(T_TTAFCallOff[PCS],T_TTAFCallOff[Part Name],$A2,T_TTAFCallOff[WeekIndex],36)</f>
        <v/>
      </c>
      <c r="AL2">
        <f>SUMIFS(T_TTAFCallOff[PCS],T_TTAFCallOff[Part Name],$A2,T_TTAFCallOff[WeekIndex],37)</f>
        <v/>
      </c>
      <c r="AM2">
        <f>SUMIFS(T_TTAFCallOff[PCS],T_TTAFCallOff[Part Name],$A2,T_TTAFCallOff[WeekIndex],38)</f>
        <v/>
      </c>
      <c r="AN2">
        <f>SUMIFS(T_TTAFCallOff[PCS],T_TTAFCallOff[Part Name],$A2,T_TTAFCallOff[WeekIndex],39)</f>
        <v/>
      </c>
      <c r="AO2">
        <f>SUMIFS(T_TTAFCallOff[PCS],T_TTAFCallOff[Part Name],$A2,T_TTAFCallOff[WeekIndex],40)</f>
        <v/>
      </c>
      <c r="AP2">
        <f>SUMIFS(T_TTAFCallOff[PCS],T_TTAFCallOff[Part Name],$A2,T_TTAFCallOff[WeekIndex],41)</f>
        <v/>
      </c>
      <c r="AQ2">
        <f>SUMIFS(T_TTAFCallOff[PCS],T_TTAFCallOff[Part Name],$A2,T_TTAFCallOff[WeekIndex],42)</f>
        <v/>
      </c>
      <c r="AR2">
        <f>SUMIFS(T_TTAFCallOff[PCS],T_TTAFCallOff[Part Name],$A2,T_TTAFCallOff[WeekIndex],43)</f>
        <v/>
      </c>
      <c r="AS2">
        <f>SUMIFS(T_TTAFCallOff[PCS],T_TTAFCallOff[Part Name],$A2,T_TTAFCallOff[WeekIndex],44)</f>
        <v/>
      </c>
      <c r="AT2">
        <f>SUMIFS(T_TTAFCallOff[PCS],T_TTAFCallOff[Part Name],$A2,T_TTAFCallOff[WeekIndex],45)</f>
        <v/>
      </c>
      <c r="AU2">
        <f>SUMIFS(T_TTAFCallOff[PCS],T_TTAFCallOff[Part Name],$A2,T_TTAFCallOff[WeekIndex],46)</f>
        <v/>
      </c>
      <c r="AV2">
        <f>SUMIFS(T_TTAFCallOff[PCS],T_TTAFCallOff[Part Name],$A2,T_TTAFCallOff[WeekIndex],47)</f>
        <v/>
      </c>
      <c r="AW2">
        <f>SUMIFS(T_TTAFCallOff[PCS],T_TTAFCallOff[Part Name],$A2,T_TTAFCallOff[WeekIndex],48)</f>
        <v/>
      </c>
      <c r="AX2">
        <f>SUMIFS(T_TTAFCallOff[PCS],T_TTAFCallOff[Part Name],$A2,T_TTAFCallOff[WeekIndex],49)</f>
        <v/>
      </c>
      <c r="AY2">
        <f>SUMIFS(T_TTAFCallOff[PCS],T_TTAFCallOff[Part Name],$A2,T_TTAFCallOff[WeekIndex],50)</f>
        <v/>
      </c>
      <c r="AZ2">
        <f>SUMIFS(T_TTAFCallOff[PCS],T_TTAFCallOff[Part Name],$A2,T_TTAFCallOff[WeekIndex],51)</f>
        <v/>
      </c>
      <c r="BA2">
        <f>SUMIFS(T_TTAFCallOff[PCS],T_TTAFCallOff[Part Name],$A2,T_TTAFCallOff[WeekIndex],52)</f>
        <v/>
      </c>
      <c r="BB2">
        <f>SUMIFS(T_TTAFCallOff[PCS],T_TTAFCallOff[Part Name],$A2,T_TTAFCallOff[WeekIndex],53)</f>
        <v/>
      </c>
      <c r="BC2">
        <f>SUMIFS(T_TTAFCallOff[PCS],T_TTAFCallOff[Part Name],$A2,T_TTAFCallOff[WeekIndex],54)</f>
        <v/>
      </c>
      <c r="BD2">
        <f>SUMIFS(T_TTAFCallOff[PCS],T_TTAFCallOff[Part Name],$A2,T_TTAFCallOff[WeekIndex],55)</f>
        <v/>
      </c>
      <c r="BE2">
        <f>SUMIFS(T_TTAFCallOff[PCS],T_TTAFCallOff[Part Name],$A2,T_TTAFCallOff[WeekIndex],56)</f>
        <v/>
      </c>
      <c r="BF2">
        <f>SUMIFS(T_TTAFCallOff[PCS],T_TTAFCallOff[Part Name],$A2,T_TTAFCallOff[WeekIndex],57)</f>
        <v/>
      </c>
      <c r="BG2">
        <f>SUMIFS(T_TTAFCallOff[PCS],T_TTAFCallOff[Part Name],$A2,T_TTAFCallOff[WeekIndex],58)</f>
        <v/>
      </c>
      <c r="BH2">
        <f>SUMIFS(T_TTAFCallOff[PCS],T_TTAFCallOff[Part Name],$A2,T_TTAFCallOff[WeekIndex],59)</f>
        <v/>
      </c>
      <c r="BI2">
        <f>SUMIFS(T_TTAFCallOff[PCS],T_TTAFCallOff[Part Name],$A2,T_TTAFCallOff[WeekIndex],60)</f>
        <v/>
      </c>
      <c r="BJ2">
        <f>SUMIFS(T_TTAFCallOff[PCS],T_TTAFCallOff[Part Name],$A2,T_TTAFCallOff[WeekIndex],61)</f>
        <v/>
      </c>
      <c r="BK2">
        <f>SUMIFS(T_TTAFCallOff[PCS],T_TTAFCallOff[Part Name],$A2,T_TTAFCallOff[WeekIndex],62)</f>
        <v/>
      </c>
      <c r="BL2">
        <f>SUMIFS(T_TTAFCallOff[PCS],T_TTAFCallOff[Part Name],$A2,T_TTAFCallOff[WeekIndex],63)</f>
        <v/>
      </c>
      <c r="BM2">
        <f>SUMIFS(T_TTAFCallOff[PCS],T_TTAFCallOff[Part Name],$A2,T_TTAFCallOff[WeekIndex],64)</f>
        <v/>
      </c>
      <c r="BN2">
        <f>SUMIFS(T_TTAFCallOff[PCS],T_TTAFCallOff[Part Name],$A2,T_TTAFCallOff[WeekIndex],65)</f>
        <v/>
      </c>
      <c r="BO2">
        <f>SUMIFS(T_TTAFCallOff[PCS],T_TTAFCallOff[Part Name],$A2,T_TTAFCallOff[WeekIndex],66)</f>
        <v/>
      </c>
      <c r="BP2">
        <f>SUMIFS(T_TTAFCallOff[PCS],T_TTAFCallOff[Part Name],$A2,T_TTAFCallOff[WeekIndex],67)</f>
        <v/>
      </c>
      <c r="BQ2">
        <f>SUMIFS(T_TTAFCallOff[PCS],T_TTAFCallOff[Part Name],$A2,T_TTAFCallOff[WeekIndex],68)</f>
        <v/>
      </c>
      <c r="BR2">
        <f>SUMIFS(T_TTAFCallOff[PCS],T_TTAFCallOff[Part Name],$A2,T_TTAFCallOff[WeekIndex],69)</f>
        <v/>
      </c>
      <c r="BS2">
        <f>SUMIFS(T_TTAFCallOff[PCS],T_TTAFCallOff[Part Name],$A2,T_TTAFCallOff[WeekIndex],70)</f>
        <v/>
      </c>
      <c r="BT2">
        <f>SUMIFS(T_TTAFCallOff[PCS],T_TTAFCallOff[Part Name],$A2,T_TTAFCallOff[WeekIndex],71)</f>
        <v/>
      </c>
      <c r="BU2">
        <f>SUMIFS(T_TTAFCallOff[PCS],T_TTAFCallOff[Part Name],$A2,T_TTAFCallOff[WeekIndex],72)</f>
        <v/>
      </c>
      <c r="BV2">
        <f>SUMIFS(T_TTAFCallOff[PCS],T_TTAFCallOff[Part Name],$A2,T_TTAFCallOff[WeekIndex],73)</f>
        <v/>
      </c>
      <c r="BW2">
        <f>SUMIFS(T_TTAFCallOff[PCS],T_TTAFCallOff[Part Name],$A2,T_TTAFCallOff[WeekIndex],74)</f>
        <v/>
      </c>
      <c r="BX2">
        <f>SUMIFS(T_TTAFCallOff[PCS],T_TTAFCallOff[Part Name],$A2,T_TTAFCallOff[WeekIndex],75)</f>
        <v/>
      </c>
      <c r="BY2">
        <f>SUMIFS(T_TTAFCallOff[PCS],T_TTAFCallOff[Part Name],$A2,T_TTAFCallOff[WeekIndex],76)</f>
        <v/>
      </c>
      <c r="BZ2">
        <f>SUMIFS(T_TTAFCallOff[PCS],T_TTAFCallOff[Part Name],$A2,T_TTAFCallOff[WeekIndex],77)</f>
        <v/>
      </c>
      <c r="CA2">
        <f>SUMIFS(T_TTAFCallOff[PCS],T_TTAFCallOff[Part Name],$A2,T_TTAFCallOff[WeekIndex],78)</f>
        <v/>
      </c>
      <c r="CB2">
        <f>SUMIFS(T_TTAFCallOff[PCS],T_TTAFCallOff[Part Name],$A2,T_TTAFCallOff[WeekIndex],79)</f>
        <v/>
      </c>
      <c r="CC2">
        <f>SUMIFS(T_TTAFCallOff[PCS],T_TTAFCallOff[Part Name],$A2,T_TTAFCallOff[WeekIndex],80)</f>
        <v/>
      </c>
      <c r="CD2">
        <f>SUMIFS(T_TTAFCallOff[PCS],T_TTAFCallOff[Part Name],$A2,T_TTAFCallOff[WeekIndex],81)</f>
        <v/>
      </c>
      <c r="CE2">
        <f>SUMIFS(T_TTAFCallOff[PCS],T_TTAFCallOff[Part Name],$A2,T_TTAFCallOff[WeekIndex],82)</f>
        <v/>
      </c>
      <c r="CF2">
        <f>SUMIFS(T_TTAFCallOff[PCS],T_TTAFCallOff[Part Name],$A2,T_TTAFCallOff[WeekIndex],83)</f>
        <v/>
      </c>
      <c r="CG2">
        <f>SUMIFS(T_TTAFCallOff[PCS],T_TTAFCallOff[Part Name],$A2,T_TTAFCallOff[WeekIndex],84)</f>
        <v/>
      </c>
      <c r="CH2">
        <f>SUMIFS(T_TTAFCallOff[PCS],T_TTAFCallOff[Part Name],$A2,T_TTAFCallOff[WeekIndex],85)</f>
        <v/>
      </c>
      <c r="CI2">
        <f>SUMIFS(T_TTAFCallOff[PCS],T_TTAFCallOff[Part Name],$A2,T_TTAFCallOff[WeekIndex],86)</f>
        <v/>
      </c>
      <c r="CJ2">
        <f>SUMIFS(T_TTAFCallOff[PCS],T_TTAFCallOff[Part Name],$A2,T_TTAFCallOff[WeekIndex],87)</f>
        <v/>
      </c>
      <c r="CK2">
        <f>SUMIFS(T_TTAFCallOff[PCS],T_TTAFCallOff[Part Name],$A2,T_TTAFCallOff[WeekIndex],88)</f>
        <v/>
      </c>
      <c r="CL2">
        <f>SUMIFS(T_TTAFCallOff[PCS],T_TTAFCallOff[Part Name],$A2,T_TTAFCallOff[WeekIndex],89)</f>
        <v/>
      </c>
      <c r="CM2">
        <f>SUMIFS(T_TTAFCallOff[PCS],T_TTAFCallOff[Part Name],$A2,T_TTAFCallOff[WeekIndex],90)</f>
        <v/>
      </c>
      <c r="CN2">
        <f>SUMIFS(T_TTAFCallOff[PCS],T_TTAFCallOff[Part Name],$A2,T_TTAFCallOff[WeekIndex],91)</f>
        <v/>
      </c>
      <c r="CO2">
        <f>SUMIFS(T_TTAFCallOff[PCS],T_TTAFCallOff[Part Name],$A2,T_TTAFCallOff[WeekIndex],92)</f>
        <v/>
      </c>
      <c r="CP2">
        <f>SUMIFS(T_TTAFCallOff[PCS],T_TTAFCallOff[Part Name],$A2,T_TTAFCallOff[WeekIndex],93)</f>
        <v/>
      </c>
      <c r="CQ2">
        <f>SUMIFS(T_TTAFCallOff[PCS],T_TTAFCallOff[Part Name],$A2,T_TTAFCallOff[WeekIndex],94)</f>
        <v/>
      </c>
      <c r="CR2">
        <f>SUMIFS(T_TTAFCallOff[PCS],T_TTAFCallOff[Part Name],$A2,T_TTAFCallOff[WeekIndex],95)</f>
        <v/>
      </c>
      <c r="CS2">
        <f>SUMIFS(T_TTAFCallOff[PCS],T_TTAFCallOff[Part Name],$A2,T_TTAFCallOff[WeekIndex],96)</f>
        <v/>
      </c>
      <c r="CT2">
        <f>SUMIFS(T_TTAFCallOff[PCS],T_TTAFCallOff[Part Name],$A2,T_TTAFCallOff[WeekIndex],97)</f>
        <v/>
      </c>
      <c r="CU2">
        <f>SUMIFS(T_TTAFCallOff[PCS],T_TTAFCallOff[Part Name],$A2,T_TTAFCallOff[WeekIndex],98)</f>
        <v/>
      </c>
      <c r="CV2">
        <f>SUMIFS(T_TTAFCallOff[PCS],T_TTAFCallOff[Part Name],$A2,T_TTAFCallOff[WeekIndex],99)</f>
        <v/>
      </c>
      <c r="CW2">
        <f>SUMIFS(T_TTAFCallOff[PCS],T_TTAFCallOff[Part Name],$A2,T_TTAFCallOff[WeekIndex],100)</f>
        <v/>
      </c>
      <c r="CX2">
        <f>SUMIFS(T_TTAFCallOff[PCS],T_TTAFCallOff[Part Name],$A2,T_TTAFCallOff[WeekIndex],101)</f>
        <v/>
      </c>
      <c r="CY2">
        <f>SUMIFS(T_TTAFCallOff[PCS],T_TTAFCallOff[Part Name],$A2,T_TTAFCallOff[WeekIndex],102)</f>
        <v/>
      </c>
      <c r="CZ2">
        <f>SUMIFS(T_TTAFCallOff[PCS],T_TTAFCallOff[Part Name],$A2,T_TTAFCallOff[WeekIndex],103)</f>
        <v/>
      </c>
      <c r="DA2">
        <f>SUMIFS(T_TTAFCallOff[PCS],T_TTAFCallOff[Part Name],$A2,T_TTAFCallOff[WeekIndex],104)</f>
        <v/>
      </c>
    </row>
    <row r="3">
      <c r="A3" t="inlineStr">
        <is>
          <t>CHEM-1670</t>
        </is>
      </c>
      <c r="B3">
        <f>SUMIFS(T_TTAFCallOff[PCS],T_TTAFCallOff[Part Name],$A3,T_TTAFCallOff[WeekIndex],1)</f>
        <v/>
      </c>
      <c r="C3">
        <f>SUMIFS(T_TTAFCallOff[PCS],T_TTAFCallOff[Part Name],$A3,T_TTAFCallOff[WeekIndex],2)</f>
        <v/>
      </c>
      <c r="D3">
        <f>SUMIFS(T_TTAFCallOff[PCS],T_TTAFCallOff[Part Name],$A3,T_TTAFCallOff[WeekIndex],3)</f>
        <v/>
      </c>
      <c r="E3">
        <f>SUMIFS(T_TTAFCallOff[PCS],T_TTAFCallOff[Part Name],$A3,T_TTAFCallOff[WeekIndex],4)</f>
        <v/>
      </c>
      <c r="F3">
        <f>SUMIFS(T_TTAFCallOff[PCS],T_TTAFCallOff[Part Name],$A3,T_TTAFCallOff[WeekIndex],5)</f>
        <v/>
      </c>
      <c r="G3">
        <f>SUMIFS(T_TTAFCallOff[PCS],T_TTAFCallOff[Part Name],$A3,T_TTAFCallOff[WeekIndex],6)</f>
        <v/>
      </c>
      <c r="H3">
        <f>SUMIFS(T_TTAFCallOff[PCS],T_TTAFCallOff[Part Name],$A3,T_TTAFCallOff[WeekIndex],7)</f>
        <v/>
      </c>
      <c r="I3">
        <f>SUMIFS(T_TTAFCallOff[PCS],T_TTAFCallOff[Part Name],$A3,T_TTAFCallOff[WeekIndex],8)</f>
        <v/>
      </c>
      <c r="J3">
        <f>SUMIFS(T_TTAFCallOff[PCS],T_TTAFCallOff[Part Name],$A3,T_TTAFCallOff[WeekIndex],9)</f>
        <v/>
      </c>
      <c r="K3">
        <f>SUMIFS(T_TTAFCallOff[PCS],T_TTAFCallOff[Part Name],$A3,T_TTAFCallOff[WeekIndex],10)</f>
        <v/>
      </c>
      <c r="L3">
        <f>SUMIFS(T_TTAFCallOff[PCS],T_TTAFCallOff[Part Name],$A3,T_TTAFCallOff[WeekIndex],11)</f>
        <v/>
      </c>
      <c r="M3">
        <f>SUMIFS(T_TTAFCallOff[PCS],T_TTAFCallOff[Part Name],$A3,T_TTAFCallOff[WeekIndex],12)</f>
        <v/>
      </c>
      <c r="N3">
        <f>SUMIFS(T_TTAFCallOff[PCS],T_TTAFCallOff[Part Name],$A3,T_TTAFCallOff[WeekIndex],13)</f>
        <v/>
      </c>
      <c r="O3">
        <f>SUMIFS(T_TTAFCallOff[PCS],T_TTAFCallOff[Part Name],$A3,T_TTAFCallOff[WeekIndex],14)</f>
        <v/>
      </c>
      <c r="P3">
        <f>SUMIFS(T_TTAFCallOff[PCS],T_TTAFCallOff[Part Name],$A3,T_TTAFCallOff[WeekIndex],15)</f>
        <v/>
      </c>
      <c r="Q3">
        <f>SUMIFS(T_TTAFCallOff[PCS],T_TTAFCallOff[Part Name],$A3,T_TTAFCallOff[WeekIndex],16)</f>
        <v/>
      </c>
      <c r="R3">
        <f>SUMIFS(T_TTAFCallOff[PCS],T_TTAFCallOff[Part Name],$A3,T_TTAFCallOff[WeekIndex],17)</f>
        <v/>
      </c>
      <c r="S3">
        <f>SUMIFS(T_TTAFCallOff[PCS],T_TTAFCallOff[Part Name],$A3,T_TTAFCallOff[WeekIndex],18)</f>
        <v/>
      </c>
      <c r="T3">
        <f>SUMIFS(T_TTAFCallOff[PCS],T_TTAFCallOff[Part Name],$A3,T_TTAFCallOff[WeekIndex],19)</f>
        <v/>
      </c>
      <c r="U3">
        <f>SUMIFS(T_TTAFCallOff[PCS],T_TTAFCallOff[Part Name],$A3,T_TTAFCallOff[WeekIndex],20)</f>
        <v/>
      </c>
      <c r="V3">
        <f>SUMIFS(T_TTAFCallOff[PCS],T_TTAFCallOff[Part Name],$A3,T_TTAFCallOff[WeekIndex],21)</f>
        <v/>
      </c>
      <c r="W3">
        <f>SUMIFS(T_TTAFCallOff[PCS],T_TTAFCallOff[Part Name],$A3,T_TTAFCallOff[WeekIndex],22)</f>
        <v/>
      </c>
      <c r="X3">
        <f>SUMIFS(T_TTAFCallOff[PCS],T_TTAFCallOff[Part Name],$A3,T_TTAFCallOff[WeekIndex],23)</f>
        <v/>
      </c>
      <c r="Y3">
        <f>SUMIFS(T_TTAFCallOff[PCS],T_TTAFCallOff[Part Name],$A3,T_TTAFCallOff[WeekIndex],24)</f>
        <v/>
      </c>
      <c r="Z3">
        <f>SUMIFS(T_TTAFCallOff[PCS],T_TTAFCallOff[Part Name],$A3,T_TTAFCallOff[WeekIndex],25)</f>
        <v/>
      </c>
      <c r="AA3">
        <f>SUMIFS(T_TTAFCallOff[PCS],T_TTAFCallOff[Part Name],$A3,T_TTAFCallOff[WeekIndex],26)</f>
        <v/>
      </c>
      <c r="AB3">
        <f>SUMIFS(T_TTAFCallOff[PCS],T_TTAFCallOff[Part Name],$A3,T_TTAFCallOff[WeekIndex],27)</f>
        <v/>
      </c>
      <c r="AC3">
        <f>SUMIFS(T_TTAFCallOff[PCS],T_TTAFCallOff[Part Name],$A3,T_TTAFCallOff[WeekIndex],28)</f>
        <v/>
      </c>
      <c r="AD3">
        <f>SUMIFS(T_TTAFCallOff[PCS],T_TTAFCallOff[Part Name],$A3,T_TTAFCallOff[WeekIndex],29)</f>
        <v/>
      </c>
      <c r="AE3">
        <f>SUMIFS(T_TTAFCallOff[PCS],T_TTAFCallOff[Part Name],$A3,T_TTAFCallOff[WeekIndex],30)</f>
        <v/>
      </c>
      <c r="AF3">
        <f>SUMIFS(T_TTAFCallOff[PCS],T_TTAFCallOff[Part Name],$A3,T_TTAFCallOff[WeekIndex],31)</f>
        <v/>
      </c>
      <c r="AG3">
        <f>SUMIFS(T_TTAFCallOff[PCS],T_TTAFCallOff[Part Name],$A3,T_TTAFCallOff[WeekIndex],32)</f>
        <v/>
      </c>
      <c r="AH3">
        <f>SUMIFS(T_TTAFCallOff[PCS],T_TTAFCallOff[Part Name],$A3,T_TTAFCallOff[WeekIndex],33)</f>
        <v/>
      </c>
      <c r="AI3">
        <f>SUMIFS(T_TTAFCallOff[PCS],T_TTAFCallOff[Part Name],$A3,T_TTAFCallOff[WeekIndex],34)</f>
        <v/>
      </c>
      <c r="AJ3">
        <f>SUMIFS(T_TTAFCallOff[PCS],T_TTAFCallOff[Part Name],$A3,T_TTAFCallOff[WeekIndex],35)</f>
        <v/>
      </c>
      <c r="AK3">
        <f>SUMIFS(T_TTAFCallOff[PCS],T_TTAFCallOff[Part Name],$A3,T_TTAFCallOff[WeekIndex],36)</f>
        <v/>
      </c>
      <c r="AL3">
        <f>SUMIFS(T_TTAFCallOff[PCS],T_TTAFCallOff[Part Name],$A3,T_TTAFCallOff[WeekIndex],37)</f>
        <v/>
      </c>
      <c r="AM3">
        <f>SUMIFS(T_TTAFCallOff[PCS],T_TTAFCallOff[Part Name],$A3,T_TTAFCallOff[WeekIndex],38)</f>
        <v/>
      </c>
      <c r="AN3">
        <f>SUMIFS(T_TTAFCallOff[PCS],T_TTAFCallOff[Part Name],$A3,T_TTAFCallOff[WeekIndex],39)</f>
        <v/>
      </c>
      <c r="AO3">
        <f>SUMIFS(T_TTAFCallOff[PCS],T_TTAFCallOff[Part Name],$A3,T_TTAFCallOff[WeekIndex],40)</f>
        <v/>
      </c>
      <c r="AP3">
        <f>SUMIFS(T_TTAFCallOff[PCS],T_TTAFCallOff[Part Name],$A3,T_TTAFCallOff[WeekIndex],41)</f>
        <v/>
      </c>
      <c r="AQ3">
        <f>SUMIFS(T_TTAFCallOff[PCS],T_TTAFCallOff[Part Name],$A3,T_TTAFCallOff[WeekIndex],42)</f>
        <v/>
      </c>
      <c r="AR3">
        <f>SUMIFS(T_TTAFCallOff[PCS],T_TTAFCallOff[Part Name],$A3,T_TTAFCallOff[WeekIndex],43)</f>
        <v/>
      </c>
      <c r="AS3">
        <f>SUMIFS(T_TTAFCallOff[PCS],T_TTAFCallOff[Part Name],$A3,T_TTAFCallOff[WeekIndex],44)</f>
        <v/>
      </c>
      <c r="AT3">
        <f>SUMIFS(T_TTAFCallOff[PCS],T_TTAFCallOff[Part Name],$A3,T_TTAFCallOff[WeekIndex],45)</f>
        <v/>
      </c>
      <c r="AU3">
        <f>SUMIFS(T_TTAFCallOff[PCS],T_TTAFCallOff[Part Name],$A3,T_TTAFCallOff[WeekIndex],46)</f>
        <v/>
      </c>
      <c r="AV3">
        <f>SUMIFS(T_TTAFCallOff[PCS],T_TTAFCallOff[Part Name],$A3,T_TTAFCallOff[WeekIndex],47)</f>
        <v/>
      </c>
      <c r="AW3">
        <f>SUMIFS(T_TTAFCallOff[PCS],T_TTAFCallOff[Part Name],$A3,T_TTAFCallOff[WeekIndex],48)</f>
        <v/>
      </c>
      <c r="AX3">
        <f>SUMIFS(T_TTAFCallOff[PCS],T_TTAFCallOff[Part Name],$A3,T_TTAFCallOff[WeekIndex],49)</f>
        <v/>
      </c>
      <c r="AY3">
        <f>SUMIFS(T_TTAFCallOff[PCS],T_TTAFCallOff[Part Name],$A3,T_TTAFCallOff[WeekIndex],50)</f>
        <v/>
      </c>
      <c r="AZ3">
        <f>SUMIFS(T_TTAFCallOff[PCS],T_TTAFCallOff[Part Name],$A3,T_TTAFCallOff[WeekIndex],51)</f>
        <v/>
      </c>
      <c r="BA3">
        <f>SUMIFS(T_TTAFCallOff[PCS],T_TTAFCallOff[Part Name],$A3,T_TTAFCallOff[WeekIndex],52)</f>
        <v/>
      </c>
      <c r="BB3">
        <f>SUMIFS(T_TTAFCallOff[PCS],T_TTAFCallOff[Part Name],$A3,T_TTAFCallOff[WeekIndex],53)</f>
        <v/>
      </c>
      <c r="BC3">
        <f>SUMIFS(T_TTAFCallOff[PCS],T_TTAFCallOff[Part Name],$A3,T_TTAFCallOff[WeekIndex],54)</f>
        <v/>
      </c>
      <c r="BD3">
        <f>SUMIFS(T_TTAFCallOff[PCS],T_TTAFCallOff[Part Name],$A3,T_TTAFCallOff[WeekIndex],55)</f>
        <v/>
      </c>
      <c r="BE3">
        <f>SUMIFS(T_TTAFCallOff[PCS],T_TTAFCallOff[Part Name],$A3,T_TTAFCallOff[WeekIndex],56)</f>
        <v/>
      </c>
      <c r="BF3">
        <f>SUMIFS(T_TTAFCallOff[PCS],T_TTAFCallOff[Part Name],$A3,T_TTAFCallOff[WeekIndex],57)</f>
        <v/>
      </c>
      <c r="BG3">
        <f>SUMIFS(T_TTAFCallOff[PCS],T_TTAFCallOff[Part Name],$A3,T_TTAFCallOff[WeekIndex],58)</f>
        <v/>
      </c>
      <c r="BH3">
        <f>SUMIFS(T_TTAFCallOff[PCS],T_TTAFCallOff[Part Name],$A3,T_TTAFCallOff[WeekIndex],59)</f>
        <v/>
      </c>
      <c r="BI3">
        <f>SUMIFS(T_TTAFCallOff[PCS],T_TTAFCallOff[Part Name],$A3,T_TTAFCallOff[WeekIndex],60)</f>
        <v/>
      </c>
      <c r="BJ3">
        <f>SUMIFS(T_TTAFCallOff[PCS],T_TTAFCallOff[Part Name],$A3,T_TTAFCallOff[WeekIndex],61)</f>
        <v/>
      </c>
      <c r="BK3">
        <f>SUMIFS(T_TTAFCallOff[PCS],T_TTAFCallOff[Part Name],$A3,T_TTAFCallOff[WeekIndex],62)</f>
        <v/>
      </c>
      <c r="BL3">
        <f>SUMIFS(T_TTAFCallOff[PCS],T_TTAFCallOff[Part Name],$A3,T_TTAFCallOff[WeekIndex],63)</f>
        <v/>
      </c>
      <c r="BM3">
        <f>SUMIFS(T_TTAFCallOff[PCS],T_TTAFCallOff[Part Name],$A3,T_TTAFCallOff[WeekIndex],64)</f>
        <v/>
      </c>
      <c r="BN3">
        <f>SUMIFS(T_TTAFCallOff[PCS],T_TTAFCallOff[Part Name],$A3,T_TTAFCallOff[WeekIndex],65)</f>
        <v/>
      </c>
      <c r="BO3">
        <f>SUMIFS(T_TTAFCallOff[PCS],T_TTAFCallOff[Part Name],$A3,T_TTAFCallOff[WeekIndex],66)</f>
        <v/>
      </c>
      <c r="BP3">
        <f>SUMIFS(T_TTAFCallOff[PCS],T_TTAFCallOff[Part Name],$A3,T_TTAFCallOff[WeekIndex],67)</f>
        <v/>
      </c>
      <c r="BQ3">
        <f>SUMIFS(T_TTAFCallOff[PCS],T_TTAFCallOff[Part Name],$A3,T_TTAFCallOff[WeekIndex],68)</f>
        <v/>
      </c>
      <c r="BR3">
        <f>SUMIFS(T_TTAFCallOff[PCS],T_TTAFCallOff[Part Name],$A3,T_TTAFCallOff[WeekIndex],69)</f>
        <v/>
      </c>
      <c r="BS3">
        <f>SUMIFS(T_TTAFCallOff[PCS],T_TTAFCallOff[Part Name],$A3,T_TTAFCallOff[WeekIndex],70)</f>
        <v/>
      </c>
      <c r="BT3">
        <f>SUMIFS(T_TTAFCallOff[PCS],T_TTAFCallOff[Part Name],$A3,T_TTAFCallOff[WeekIndex],71)</f>
        <v/>
      </c>
      <c r="BU3">
        <f>SUMIFS(T_TTAFCallOff[PCS],T_TTAFCallOff[Part Name],$A3,T_TTAFCallOff[WeekIndex],72)</f>
        <v/>
      </c>
      <c r="BV3">
        <f>SUMIFS(T_TTAFCallOff[PCS],T_TTAFCallOff[Part Name],$A3,T_TTAFCallOff[WeekIndex],73)</f>
        <v/>
      </c>
      <c r="BW3">
        <f>SUMIFS(T_TTAFCallOff[PCS],T_TTAFCallOff[Part Name],$A3,T_TTAFCallOff[WeekIndex],74)</f>
        <v/>
      </c>
      <c r="BX3">
        <f>SUMIFS(T_TTAFCallOff[PCS],T_TTAFCallOff[Part Name],$A3,T_TTAFCallOff[WeekIndex],75)</f>
        <v/>
      </c>
      <c r="BY3">
        <f>SUMIFS(T_TTAFCallOff[PCS],T_TTAFCallOff[Part Name],$A3,T_TTAFCallOff[WeekIndex],76)</f>
        <v/>
      </c>
      <c r="BZ3">
        <f>SUMIFS(T_TTAFCallOff[PCS],T_TTAFCallOff[Part Name],$A3,T_TTAFCallOff[WeekIndex],77)</f>
        <v/>
      </c>
      <c r="CA3">
        <f>SUMIFS(T_TTAFCallOff[PCS],T_TTAFCallOff[Part Name],$A3,T_TTAFCallOff[WeekIndex],78)</f>
        <v/>
      </c>
      <c r="CB3">
        <f>SUMIFS(T_TTAFCallOff[PCS],T_TTAFCallOff[Part Name],$A3,T_TTAFCallOff[WeekIndex],79)</f>
        <v/>
      </c>
      <c r="CC3">
        <f>SUMIFS(T_TTAFCallOff[PCS],T_TTAFCallOff[Part Name],$A3,T_TTAFCallOff[WeekIndex],80)</f>
        <v/>
      </c>
      <c r="CD3">
        <f>SUMIFS(T_TTAFCallOff[PCS],T_TTAFCallOff[Part Name],$A3,T_TTAFCallOff[WeekIndex],81)</f>
        <v/>
      </c>
      <c r="CE3">
        <f>SUMIFS(T_TTAFCallOff[PCS],T_TTAFCallOff[Part Name],$A3,T_TTAFCallOff[WeekIndex],82)</f>
        <v/>
      </c>
      <c r="CF3">
        <f>SUMIFS(T_TTAFCallOff[PCS],T_TTAFCallOff[Part Name],$A3,T_TTAFCallOff[WeekIndex],83)</f>
        <v/>
      </c>
      <c r="CG3">
        <f>SUMIFS(T_TTAFCallOff[PCS],T_TTAFCallOff[Part Name],$A3,T_TTAFCallOff[WeekIndex],84)</f>
        <v/>
      </c>
      <c r="CH3">
        <f>SUMIFS(T_TTAFCallOff[PCS],T_TTAFCallOff[Part Name],$A3,T_TTAFCallOff[WeekIndex],85)</f>
        <v/>
      </c>
      <c r="CI3">
        <f>SUMIFS(T_TTAFCallOff[PCS],T_TTAFCallOff[Part Name],$A3,T_TTAFCallOff[WeekIndex],86)</f>
        <v/>
      </c>
      <c r="CJ3">
        <f>SUMIFS(T_TTAFCallOff[PCS],T_TTAFCallOff[Part Name],$A3,T_TTAFCallOff[WeekIndex],87)</f>
        <v/>
      </c>
      <c r="CK3">
        <f>SUMIFS(T_TTAFCallOff[PCS],T_TTAFCallOff[Part Name],$A3,T_TTAFCallOff[WeekIndex],88)</f>
        <v/>
      </c>
      <c r="CL3">
        <f>SUMIFS(T_TTAFCallOff[PCS],T_TTAFCallOff[Part Name],$A3,T_TTAFCallOff[WeekIndex],89)</f>
        <v/>
      </c>
      <c r="CM3">
        <f>SUMIFS(T_TTAFCallOff[PCS],T_TTAFCallOff[Part Name],$A3,T_TTAFCallOff[WeekIndex],90)</f>
        <v/>
      </c>
      <c r="CN3">
        <f>SUMIFS(T_TTAFCallOff[PCS],T_TTAFCallOff[Part Name],$A3,T_TTAFCallOff[WeekIndex],91)</f>
        <v/>
      </c>
      <c r="CO3">
        <f>SUMIFS(T_TTAFCallOff[PCS],T_TTAFCallOff[Part Name],$A3,T_TTAFCallOff[WeekIndex],92)</f>
        <v/>
      </c>
      <c r="CP3">
        <f>SUMIFS(T_TTAFCallOff[PCS],T_TTAFCallOff[Part Name],$A3,T_TTAFCallOff[WeekIndex],93)</f>
        <v/>
      </c>
      <c r="CQ3">
        <f>SUMIFS(T_TTAFCallOff[PCS],T_TTAFCallOff[Part Name],$A3,T_TTAFCallOff[WeekIndex],94)</f>
        <v/>
      </c>
      <c r="CR3">
        <f>SUMIFS(T_TTAFCallOff[PCS],T_TTAFCallOff[Part Name],$A3,T_TTAFCallOff[WeekIndex],95)</f>
        <v/>
      </c>
      <c r="CS3">
        <f>SUMIFS(T_TTAFCallOff[PCS],T_TTAFCallOff[Part Name],$A3,T_TTAFCallOff[WeekIndex],96)</f>
        <v/>
      </c>
      <c r="CT3">
        <f>SUMIFS(T_TTAFCallOff[PCS],T_TTAFCallOff[Part Name],$A3,T_TTAFCallOff[WeekIndex],97)</f>
        <v/>
      </c>
      <c r="CU3">
        <f>SUMIFS(T_TTAFCallOff[PCS],T_TTAFCallOff[Part Name],$A3,T_TTAFCallOff[WeekIndex],98)</f>
        <v/>
      </c>
      <c r="CV3">
        <f>SUMIFS(T_TTAFCallOff[PCS],T_TTAFCallOff[Part Name],$A3,T_TTAFCallOff[WeekIndex],99)</f>
        <v/>
      </c>
      <c r="CW3">
        <f>SUMIFS(T_TTAFCallOff[PCS],T_TTAFCallOff[Part Name],$A3,T_TTAFCallOff[WeekIndex],100)</f>
        <v/>
      </c>
      <c r="CX3">
        <f>SUMIFS(T_TTAFCallOff[PCS],T_TTAFCallOff[Part Name],$A3,T_TTAFCallOff[WeekIndex],101)</f>
        <v/>
      </c>
      <c r="CY3">
        <f>SUMIFS(T_TTAFCallOff[PCS],T_TTAFCallOff[Part Name],$A3,T_TTAFCallOff[WeekIndex],102)</f>
        <v/>
      </c>
      <c r="CZ3">
        <f>SUMIFS(T_TTAFCallOff[PCS],T_TTAFCallOff[Part Name],$A3,T_TTAFCallOff[WeekIndex],103)</f>
        <v/>
      </c>
      <c r="DA3">
        <f>SUMIFS(T_TTAFCallOff[PCS],T_TTAFCallOff[Part Name],$A3,T_TTAFCallOff[WeekIndex],104)</f>
        <v/>
      </c>
    </row>
    <row r="4">
      <c r="A4" t="inlineStr">
        <is>
          <t>CHEM-1700</t>
        </is>
      </c>
      <c r="B4">
        <f>SUMIFS(T_TTAFCallOff[PCS],T_TTAFCallOff[Part Name],$A4,T_TTAFCallOff[WeekIndex],1)</f>
        <v/>
      </c>
      <c r="C4">
        <f>SUMIFS(T_TTAFCallOff[PCS],T_TTAFCallOff[Part Name],$A4,T_TTAFCallOff[WeekIndex],2)</f>
        <v/>
      </c>
      <c r="D4">
        <f>SUMIFS(T_TTAFCallOff[PCS],T_TTAFCallOff[Part Name],$A4,T_TTAFCallOff[WeekIndex],3)</f>
        <v/>
      </c>
      <c r="E4">
        <f>SUMIFS(T_TTAFCallOff[PCS],T_TTAFCallOff[Part Name],$A4,T_TTAFCallOff[WeekIndex],4)</f>
        <v/>
      </c>
      <c r="F4">
        <f>SUMIFS(T_TTAFCallOff[PCS],T_TTAFCallOff[Part Name],$A4,T_TTAFCallOff[WeekIndex],5)</f>
        <v/>
      </c>
      <c r="G4">
        <f>SUMIFS(T_TTAFCallOff[PCS],T_TTAFCallOff[Part Name],$A4,T_TTAFCallOff[WeekIndex],6)</f>
        <v/>
      </c>
      <c r="H4">
        <f>SUMIFS(T_TTAFCallOff[PCS],T_TTAFCallOff[Part Name],$A4,T_TTAFCallOff[WeekIndex],7)</f>
        <v/>
      </c>
      <c r="I4">
        <f>SUMIFS(T_TTAFCallOff[PCS],T_TTAFCallOff[Part Name],$A4,T_TTAFCallOff[WeekIndex],8)</f>
        <v/>
      </c>
      <c r="J4">
        <f>SUMIFS(T_TTAFCallOff[PCS],T_TTAFCallOff[Part Name],$A4,T_TTAFCallOff[WeekIndex],9)</f>
        <v/>
      </c>
      <c r="K4">
        <f>SUMIFS(T_TTAFCallOff[PCS],T_TTAFCallOff[Part Name],$A4,T_TTAFCallOff[WeekIndex],10)</f>
        <v/>
      </c>
      <c r="L4">
        <f>SUMIFS(T_TTAFCallOff[PCS],T_TTAFCallOff[Part Name],$A4,T_TTAFCallOff[WeekIndex],11)</f>
        <v/>
      </c>
      <c r="M4">
        <f>SUMIFS(T_TTAFCallOff[PCS],T_TTAFCallOff[Part Name],$A4,T_TTAFCallOff[WeekIndex],12)</f>
        <v/>
      </c>
      <c r="N4">
        <f>SUMIFS(T_TTAFCallOff[PCS],T_TTAFCallOff[Part Name],$A4,T_TTAFCallOff[WeekIndex],13)</f>
        <v/>
      </c>
      <c r="O4">
        <f>SUMIFS(T_TTAFCallOff[PCS],T_TTAFCallOff[Part Name],$A4,T_TTAFCallOff[WeekIndex],14)</f>
        <v/>
      </c>
      <c r="P4">
        <f>SUMIFS(T_TTAFCallOff[PCS],T_TTAFCallOff[Part Name],$A4,T_TTAFCallOff[WeekIndex],15)</f>
        <v/>
      </c>
      <c r="Q4">
        <f>SUMIFS(T_TTAFCallOff[PCS],T_TTAFCallOff[Part Name],$A4,T_TTAFCallOff[WeekIndex],16)</f>
        <v/>
      </c>
      <c r="R4">
        <f>SUMIFS(T_TTAFCallOff[PCS],T_TTAFCallOff[Part Name],$A4,T_TTAFCallOff[WeekIndex],17)</f>
        <v/>
      </c>
      <c r="S4">
        <f>SUMIFS(T_TTAFCallOff[PCS],T_TTAFCallOff[Part Name],$A4,T_TTAFCallOff[WeekIndex],18)</f>
        <v/>
      </c>
      <c r="T4">
        <f>SUMIFS(T_TTAFCallOff[PCS],T_TTAFCallOff[Part Name],$A4,T_TTAFCallOff[WeekIndex],19)</f>
        <v/>
      </c>
      <c r="U4">
        <f>SUMIFS(T_TTAFCallOff[PCS],T_TTAFCallOff[Part Name],$A4,T_TTAFCallOff[WeekIndex],20)</f>
        <v/>
      </c>
      <c r="V4">
        <f>SUMIFS(T_TTAFCallOff[PCS],T_TTAFCallOff[Part Name],$A4,T_TTAFCallOff[WeekIndex],21)</f>
        <v/>
      </c>
      <c r="W4">
        <f>SUMIFS(T_TTAFCallOff[PCS],T_TTAFCallOff[Part Name],$A4,T_TTAFCallOff[WeekIndex],22)</f>
        <v/>
      </c>
      <c r="X4">
        <f>SUMIFS(T_TTAFCallOff[PCS],T_TTAFCallOff[Part Name],$A4,T_TTAFCallOff[WeekIndex],23)</f>
        <v/>
      </c>
      <c r="Y4">
        <f>SUMIFS(T_TTAFCallOff[PCS],T_TTAFCallOff[Part Name],$A4,T_TTAFCallOff[WeekIndex],24)</f>
        <v/>
      </c>
      <c r="Z4">
        <f>SUMIFS(T_TTAFCallOff[PCS],T_TTAFCallOff[Part Name],$A4,T_TTAFCallOff[WeekIndex],25)</f>
        <v/>
      </c>
      <c r="AA4">
        <f>SUMIFS(T_TTAFCallOff[PCS],T_TTAFCallOff[Part Name],$A4,T_TTAFCallOff[WeekIndex],26)</f>
        <v/>
      </c>
      <c r="AB4">
        <f>SUMIFS(T_TTAFCallOff[PCS],T_TTAFCallOff[Part Name],$A4,T_TTAFCallOff[WeekIndex],27)</f>
        <v/>
      </c>
      <c r="AC4">
        <f>SUMIFS(T_TTAFCallOff[PCS],T_TTAFCallOff[Part Name],$A4,T_TTAFCallOff[WeekIndex],28)</f>
        <v/>
      </c>
      <c r="AD4">
        <f>SUMIFS(T_TTAFCallOff[PCS],T_TTAFCallOff[Part Name],$A4,T_TTAFCallOff[WeekIndex],29)</f>
        <v/>
      </c>
      <c r="AE4">
        <f>SUMIFS(T_TTAFCallOff[PCS],T_TTAFCallOff[Part Name],$A4,T_TTAFCallOff[WeekIndex],30)</f>
        <v/>
      </c>
      <c r="AF4">
        <f>SUMIFS(T_TTAFCallOff[PCS],T_TTAFCallOff[Part Name],$A4,T_TTAFCallOff[WeekIndex],31)</f>
        <v/>
      </c>
      <c r="AG4">
        <f>SUMIFS(T_TTAFCallOff[PCS],T_TTAFCallOff[Part Name],$A4,T_TTAFCallOff[WeekIndex],32)</f>
        <v/>
      </c>
      <c r="AH4">
        <f>SUMIFS(T_TTAFCallOff[PCS],T_TTAFCallOff[Part Name],$A4,T_TTAFCallOff[WeekIndex],33)</f>
        <v/>
      </c>
      <c r="AI4">
        <f>SUMIFS(T_TTAFCallOff[PCS],T_TTAFCallOff[Part Name],$A4,T_TTAFCallOff[WeekIndex],34)</f>
        <v/>
      </c>
      <c r="AJ4">
        <f>SUMIFS(T_TTAFCallOff[PCS],T_TTAFCallOff[Part Name],$A4,T_TTAFCallOff[WeekIndex],35)</f>
        <v/>
      </c>
      <c r="AK4">
        <f>SUMIFS(T_TTAFCallOff[PCS],T_TTAFCallOff[Part Name],$A4,T_TTAFCallOff[WeekIndex],36)</f>
        <v/>
      </c>
      <c r="AL4">
        <f>SUMIFS(T_TTAFCallOff[PCS],T_TTAFCallOff[Part Name],$A4,T_TTAFCallOff[WeekIndex],37)</f>
        <v/>
      </c>
      <c r="AM4">
        <f>SUMIFS(T_TTAFCallOff[PCS],T_TTAFCallOff[Part Name],$A4,T_TTAFCallOff[WeekIndex],38)</f>
        <v/>
      </c>
      <c r="AN4">
        <f>SUMIFS(T_TTAFCallOff[PCS],T_TTAFCallOff[Part Name],$A4,T_TTAFCallOff[WeekIndex],39)</f>
        <v/>
      </c>
      <c r="AO4">
        <f>SUMIFS(T_TTAFCallOff[PCS],T_TTAFCallOff[Part Name],$A4,T_TTAFCallOff[WeekIndex],40)</f>
        <v/>
      </c>
      <c r="AP4">
        <f>SUMIFS(T_TTAFCallOff[PCS],T_TTAFCallOff[Part Name],$A4,T_TTAFCallOff[WeekIndex],41)</f>
        <v/>
      </c>
      <c r="AQ4">
        <f>SUMIFS(T_TTAFCallOff[PCS],T_TTAFCallOff[Part Name],$A4,T_TTAFCallOff[WeekIndex],42)</f>
        <v/>
      </c>
      <c r="AR4">
        <f>SUMIFS(T_TTAFCallOff[PCS],T_TTAFCallOff[Part Name],$A4,T_TTAFCallOff[WeekIndex],43)</f>
        <v/>
      </c>
      <c r="AS4">
        <f>SUMIFS(T_TTAFCallOff[PCS],T_TTAFCallOff[Part Name],$A4,T_TTAFCallOff[WeekIndex],44)</f>
        <v/>
      </c>
      <c r="AT4">
        <f>SUMIFS(T_TTAFCallOff[PCS],T_TTAFCallOff[Part Name],$A4,T_TTAFCallOff[WeekIndex],45)</f>
        <v/>
      </c>
      <c r="AU4">
        <f>SUMIFS(T_TTAFCallOff[PCS],T_TTAFCallOff[Part Name],$A4,T_TTAFCallOff[WeekIndex],46)</f>
        <v/>
      </c>
      <c r="AV4">
        <f>SUMIFS(T_TTAFCallOff[PCS],T_TTAFCallOff[Part Name],$A4,T_TTAFCallOff[WeekIndex],47)</f>
        <v/>
      </c>
      <c r="AW4">
        <f>SUMIFS(T_TTAFCallOff[PCS],T_TTAFCallOff[Part Name],$A4,T_TTAFCallOff[WeekIndex],48)</f>
        <v/>
      </c>
      <c r="AX4">
        <f>SUMIFS(T_TTAFCallOff[PCS],T_TTAFCallOff[Part Name],$A4,T_TTAFCallOff[WeekIndex],49)</f>
        <v/>
      </c>
      <c r="AY4">
        <f>SUMIFS(T_TTAFCallOff[PCS],T_TTAFCallOff[Part Name],$A4,T_TTAFCallOff[WeekIndex],50)</f>
        <v/>
      </c>
      <c r="AZ4">
        <f>SUMIFS(T_TTAFCallOff[PCS],T_TTAFCallOff[Part Name],$A4,T_TTAFCallOff[WeekIndex],51)</f>
        <v/>
      </c>
      <c r="BA4">
        <f>SUMIFS(T_TTAFCallOff[PCS],T_TTAFCallOff[Part Name],$A4,T_TTAFCallOff[WeekIndex],52)</f>
        <v/>
      </c>
      <c r="BB4">
        <f>SUMIFS(T_TTAFCallOff[PCS],T_TTAFCallOff[Part Name],$A4,T_TTAFCallOff[WeekIndex],53)</f>
        <v/>
      </c>
      <c r="BC4">
        <f>SUMIFS(T_TTAFCallOff[PCS],T_TTAFCallOff[Part Name],$A4,T_TTAFCallOff[WeekIndex],54)</f>
        <v/>
      </c>
      <c r="BD4">
        <f>SUMIFS(T_TTAFCallOff[PCS],T_TTAFCallOff[Part Name],$A4,T_TTAFCallOff[WeekIndex],55)</f>
        <v/>
      </c>
      <c r="BE4">
        <f>SUMIFS(T_TTAFCallOff[PCS],T_TTAFCallOff[Part Name],$A4,T_TTAFCallOff[WeekIndex],56)</f>
        <v/>
      </c>
      <c r="BF4">
        <f>SUMIFS(T_TTAFCallOff[PCS],T_TTAFCallOff[Part Name],$A4,T_TTAFCallOff[WeekIndex],57)</f>
        <v/>
      </c>
      <c r="BG4">
        <f>SUMIFS(T_TTAFCallOff[PCS],T_TTAFCallOff[Part Name],$A4,T_TTAFCallOff[WeekIndex],58)</f>
        <v/>
      </c>
      <c r="BH4">
        <f>SUMIFS(T_TTAFCallOff[PCS],T_TTAFCallOff[Part Name],$A4,T_TTAFCallOff[WeekIndex],59)</f>
        <v/>
      </c>
      <c r="BI4">
        <f>SUMIFS(T_TTAFCallOff[PCS],T_TTAFCallOff[Part Name],$A4,T_TTAFCallOff[WeekIndex],60)</f>
        <v/>
      </c>
      <c r="BJ4">
        <f>SUMIFS(T_TTAFCallOff[PCS],T_TTAFCallOff[Part Name],$A4,T_TTAFCallOff[WeekIndex],61)</f>
        <v/>
      </c>
      <c r="BK4">
        <f>SUMIFS(T_TTAFCallOff[PCS],T_TTAFCallOff[Part Name],$A4,T_TTAFCallOff[WeekIndex],62)</f>
        <v/>
      </c>
      <c r="BL4">
        <f>SUMIFS(T_TTAFCallOff[PCS],T_TTAFCallOff[Part Name],$A4,T_TTAFCallOff[WeekIndex],63)</f>
        <v/>
      </c>
      <c r="BM4">
        <f>SUMIFS(T_TTAFCallOff[PCS],T_TTAFCallOff[Part Name],$A4,T_TTAFCallOff[WeekIndex],64)</f>
        <v/>
      </c>
      <c r="BN4">
        <f>SUMIFS(T_TTAFCallOff[PCS],T_TTAFCallOff[Part Name],$A4,T_TTAFCallOff[WeekIndex],65)</f>
        <v/>
      </c>
      <c r="BO4">
        <f>SUMIFS(T_TTAFCallOff[PCS],T_TTAFCallOff[Part Name],$A4,T_TTAFCallOff[WeekIndex],66)</f>
        <v/>
      </c>
      <c r="BP4">
        <f>SUMIFS(T_TTAFCallOff[PCS],T_TTAFCallOff[Part Name],$A4,T_TTAFCallOff[WeekIndex],67)</f>
        <v/>
      </c>
      <c r="BQ4">
        <f>SUMIFS(T_TTAFCallOff[PCS],T_TTAFCallOff[Part Name],$A4,T_TTAFCallOff[WeekIndex],68)</f>
        <v/>
      </c>
      <c r="BR4">
        <f>SUMIFS(T_TTAFCallOff[PCS],T_TTAFCallOff[Part Name],$A4,T_TTAFCallOff[WeekIndex],69)</f>
        <v/>
      </c>
      <c r="BS4">
        <f>SUMIFS(T_TTAFCallOff[PCS],T_TTAFCallOff[Part Name],$A4,T_TTAFCallOff[WeekIndex],70)</f>
        <v/>
      </c>
      <c r="BT4">
        <f>SUMIFS(T_TTAFCallOff[PCS],T_TTAFCallOff[Part Name],$A4,T_TTAFCallOff[WeekIndex],71)</f>
        <v/>
      </c>
      <c r="BU4">
        <f>SUMIFS(T_TTAFCallOff[PCS],T_TTAFCallOff[Part Name],$A4,T_TTAFCallOff[WeekIndex],72)</f>
        <v/>
      </c>
      <c r="BV4">
        <f>SUMIFS(T_TTAFCallOff[PCS],T_TTAFCallOff[Part Name],$A4,T_TTAFCallOff[WeekIndex],73)</f>
        <v/>
      </c>
      <c r="BW4">
        <f>SUMIFS(T_TTAFCallOff[PCS],T_TTAFCallOff[Part Name],$A4,T_TTAFCallOff[WeekIndex],74)</f>
        <v/>
      </c>
      <c r="BX4">
        <f>SUMIFS(T_TTAFCallOff[PCS],T_TTAFCallOff[Part Name],$A4,T_TTAFCallOff[WeekIndex],75)</f>
        <v/>
      </c>
      <c r="BY4">
        <f>SUMIFS(T_TTAFCallOff[PCS],T_TTAFCallOff[Part Name],$A4,T_TTAFCallOff[WeekIndex],76)</f>
        <v/>
      </c>
      <c r="BZ4">
        <f>SUMIFS(T_TTAFCallOff[PCS],T_TTAFCallOff[Part Name],$A4,T_TTAFCallOff[WeekIndex],77)</f>
        <v/>
      </c>
      <c r="CA4">
        <f>SUMIFS(T_TTAFCallOff[PCS],T_TTAFCallOff[Part Name],$A4,T_TTAFCallOff[WeekIndex],78)</f>
        <v/>
      </c>
      <c r="CB4">
        <f>SUMIFS(T_TTAFCallOff[PCS],T_TTAFCallOff[Part Name],$A4,T_TTAFCallOff[WeekIndex],79)</f>
        <v/>
      </c>
      <c r="CC4">
        <f>SUMIFS(T_TTAFCallOff[PCS],T_TTAFCallOff[Part Name],$A4,T_TTAFCallOff[WeekIndex],80)</f>
        <v/>
      </c>
      <c r="CD4">
        <f>SUMIFS(T_TTAFCallOff[PCS],T_TTAFCallOff[Part Name],$A4,T_TTAFCallOff[WeekIndex],81)</f>
        <v/>
      </c>
      <c r="CE4">
        <f>SUMIFS(T_TTAFCallOff[PCS],T_TTAFCallOff[Part Name],$A4,T_TTAFCallOff[WeekIndex],82)</f>
        <v/>
      </c>
      <c r="CF4">
        <f>SUMIFS(T_TTAFCallOff[PCS],T_TTAFCallOff[Part Name],$A4,T_TTAFCallOff[WeekIndex],83)</f>
        <v/>
      </c>
      <c r="CG4">
        <f>SUMIFS(T_TTAFCallOff[PCS],T_TTAFCallOff[Part Name],$A4,T_TTAFCallOff[WeekIndex],84)</f>
        <v/>
      </c>
      <c r="CH4">
        <f>SUMIFS(T_TTAFCallOff[PCS],T_TTAFCallOff[Part Name],$A4,T_TTAFCallOff[WeekIndex],85)</f>
        <v/>
      </c>
      <c r="CI4">
        <f>SUMIFS(T_TTAFCallOff[PCS],T_TTAFCallOff[Part Name],$A4,T_TTAFCallOff[WeekIndex],86)</f>
        <v/>
      </c>
      <c r="CJ4">
        <f>SUMIFS(T_TTAFCallOff[PCS],T_TTAFCallOff[Part Name],$A4,T_TTAFCallOff[WeekIndex],87)</f>
        <v/>
      </c>
      <c r="CK4">
        <f>SUMIFS(T_TTAFCallOff[PCS],T_TTAFCallOff[Part Name],$A4,T_TTAFCallOff[WeekIndex],88)</f>
        <v/>
      </c>
      <c r="CL4">
        <f>SUMIFS(T_TTAFCallOff[PCS],T_TTAFCallOff[Part Name],$A4,T_TTAFCallOff[WeekIndex],89)</f>
        <v/>
      </c>
      <c r="CM4">
        <f>SUMIFS(T_TTAFCallOff[PCS],T_TTAFCallOff[Part Name],$A4,T_TTAFCallOff[WeekIndex],90)</f>
        <v/>
      </c>
      <c r="CN4">
        <f>SUMIFS(T_TTAFCallOff[PCS],T_TTAFCallOff[Part Name],$A4,T_TTAFCallOff[WeekIndex],91)</f>
        <v/>
      </c>
      <c r="CO4">
        <f>SUMIFS(T_TTAFCallOff[PCS],T_TTAFCallOff[Part Name],$A4,T_TTAFCallOff[WeekIndex],92)</f>
        <v/>
      </c>
      <c r="CP4">
        <f>SUMIFS(T_TTAFCallOff[PCS],T_TTAFCallOff[Part Name],$A4,T_TTAFCallOff[WeekIndex],93)</f>
        <v/>
      </c>
      <c r="CQ4">
        <f>SUMIFS(T_TTAFCallOff[PCS],T_TTAFCallOff[Part Name],$A4,T_TTAFCallOff[WeekIndex],94)</f>
        <v/>
      </c>
      <c r="CR4">
        <f>SUMIFS(T_TTAFCallOff[PCS],T_TTAFCallOff[Part Name],$A4,T_TTAFCallOff[WeekIndex],95)</f>
        <v/>
      </c>
      <c r="CS4">
        <f>SUMIFS(T_TTAFCallOff[PCS],T_TTAFCallOff[Part Name],$A4,T_TTAFCallOff[WeekIndex],96)</f>
        <v/>
      </c>
      <c r="CT4">
        <f>SUMIFS(T_TTAFCallOff[PCS],T_TTAFCallOff[Part Name],$A4,T_TTAFCallOff[WeekIndex],97)</f>
        <v/>
      </c>
      <c r="CU4">
        <f>SUMIFS(T_TTAFCallOff[PCS],T_TTAFCallOff[Part Name],$A4,T_TTAFCallOff[WeekIndex],98)</f>
        <v/>
      </c>
      <c r="CV4">
        <f>SUMIFS(T_TTAFCallOff[PCS],T_TTAFCallOff[Part Name],$A4,T_TTAFCallOff[WeekIndex],99)</f>
        <v/>
      </c>
      <c r="CW4">
        <f>SUMIFS(T_TTAFCallOff[PCS],T_TTAFCallOff[Part Name],$A4,T_TTAFCallOff[WeekIndex],100)</f>
        <v/>
      </c>
      <c r="CX4">
        <f>SUMIFS(T_TTAFCallOff[PCS],T_TTAFCallOff[Part Name],$A4,T_TTAFCallOff[WeekIndex],101)</f>
        <v/>
      </c>
      <c r="CY4">
        <f>SUMIFS(T_TTAFCallOff[PCS],T_TTAFCallOff[Part Name],$A4,T_TTAFCallOff[WeekIndex],102)</f>
        <v/>
      </c>
      <c r="CZ4">
        <f>SUMIFS(T_TTAFCallOff[PCS],T_TTAFCallOff[Part Name],$A4,T_TTAFCallOff[WeekIndex],103)</f>
        <v/>
      </c>
      <c r="DA4">
        <f>SUMIFS(T_TTAFCallOff[PCS],T_TTAFCallOff[Part Name],$A4,T_TTAFCallOff[WeekIndex],104)</f>
        <v/>
      </c>
    </row>
    <row r="5">
      <c r="A5" t="inlineStr">
        <is>
          <t>CHEM-1420</t>
        </is>
      </c>
      <c r="B5">
        <f>SUMIFS(T_TTAFCallOff[PCS],T_TTAFCallOff[Part Name],$A5,T_TTAFCallOff[WeekIndex],1)</f>
        <v/>
      </c>
      <c r="C5">
        <f>SUMIFS(T_TTAFCallOff[PCS],T_TTAFCallOff[Part Name],$A5,T_TTAFCallOff[WeekIndex],2)</f>
        <v/>
      </c>
      <c r="D5">
        <f>SUMIFS(T_TTAFCallOff[PCS],T_TTAFCallOff[Part Name],$A5,T_TTAFCallOff[WeekIndex],3)</f>
        <v/>
      </c>
      <c r="E5">
        <f>SUMIFS(T_TTAFCallOff[PCS],T_TTAFCallOff[Part Name],$A5,T_TTAFCallOff[WeekIndex],4)</f>
        <v/>
      </c>
      <c r="F5">
        <f>SUMIFS(T_TTAFCallOff[PCS],T_TTAFCallOff[Part Name],$A5,T_TTAFCallOff[WeekIndex],5)</f>
        <v/>
      </c>
      <c r="G5">
        <f>SUMIFS(T_TTAFCallOff[PCS],T_TTAFCallOff[Part Name],$A5,T_TTAFCallOff[WeekIndex],6)</f>
        <v/>
      </c>
      <c r="H5">
        <f>SUMIFS(T_TTAFCallOff[PCS],T_TTAFCallOff[Part Name],$A5,T_TTAFCallOff[WeekIndex],7)</f>
        <v/>
      </c>
      <c r="I5">
        <f>SUMIFS(T_TTAFCallOff[PCS],T_TTAFCallOff[Part Name],$A5,T_TTAFCallOff[WeekIndex],8)</f>
        <v/>
      </c>
      <c r="J5">
        <f>SUMIFS(T_TTAFCallOff[PCS],T_TTAFCallOff[Part Name],$A5,T_TTAFCallOff[WeekIndex],9)</f>
        <v/>
      </c>
      <c r="K5">
        <f>SUMIFS(T_TTAFCallOff[PCS],T_TTAFCallOff[Part Name],$A5,T_TTAFCallOff[WeekIndex],10)</f>
        <v/>
      </c>
      <c r="L5">
        <f>SUMIFS(T_TTAFCallOff[PCS],T_TTAFCallOff[Part Name],$A5,T_TTAFCallOff[WeekIndex],11)</f>
        <v/>
      </c>
      <c r="M5">
        <f>SUMIFS(T_TTAFCallOff[PCS],T_TTAFCallOff[Part Name],$A5,T_TTAFCallOff[WeekIndex],12)</f>
        <v/>
      </c>
      <c r="N5">
        <f>SUMIFS(T_TTAFCallOff[PCS],T_TTAFCallOff[Part Name],$A5,T_TTAFCallOff[WeekIndex],13)</f>
        <v/>
      </c>
      <c r="O5">
        <f>SUMIFS(T_TTAFCallOff[PCS],T_TTAFCallOff[Part Name],$A5,T_TTAFCallOff[WeekIndex],14)</f>
        <v/>
      </c>
      <c r="P5">
        <f>SUMIFS(T_TTAFCallOff[PCS],T_TTAFCallOff[Part Name],$A5,T_TTAFCallOff[WeekIndex],15)</f>
        <v/>
      </c>
      <c r="Q5">
        <f>SUMIFS(T_TTAFCallOff[PCS],T_TTAFCallOff[Part Name],$A5,T_TTAFCallOff[WeekIndex],16)</f>
        <v/>
      </c>
      <c r="R5">
        <f>SUMIFS(T_TTAFCallOff[PCS],T_TTAFCallOff[Part Name],$A5,T_TTAFCallOff[WeekIndex],17)</f>
        <v/>
      </c>
      <c r="S5">
        <f>SUMIFS(T_TTAFCallOff[PCS],T_TTAFCallOff[Part Name],$A5,T_TTAFCallOff[WeekIndex],18)</f>
        <v/>
      </c>
      <c r="T5">
        <f>SUMIFS(T_TTAFCallOff[PCS],T_TTAFCallOff[Part Name],$A5,T_TTAFCallOff[WeekIndex],19)</f>
        <v/>
      </c>
      <c r="U5">
        <f>SUMIFS(T_TTAFCallOff[PCS],T_TTAFCallOff[Part Name],$A5,T_TTAFCallOff[WeekIndex],20)</f>
        <v/>
      </c>
      <c r="V5">
        <f>SUMIFS(T_TTAFCallOff[PCS],T_TTAFCallOff[Part Name],$A5,T_TTAFCallOff[WeekIndex],21)</f>
        <v/>
      </c>
      <c r="W5">
        <f>SUMIFS(T_TTAFCallOff[PCS],T_TTAFCallOff[Part Name],$A5,T_TTAFCallOff[WeekIndex],22)</f>
        <v/>
      </c>
      <c r="X5">
        <f>SUMIFS(T_TTAFCallOff[PCS],T_TTAFCallOff[Part Name],$A5,T_TTAFCallOff[WeekIndex],23)</f>
        <v/>
      </c>
      <c r="Y5">
        <f>SUMIFS(T_TTAFCallOff[PCS],T_TTAFCallOff[Part Name],$A5,T_TTAFCallOff[WeekIndex],24)</f>
        <v/>
      </c>
      <c r="Z5">
        <f>SUMIFS(T_TTAFCallOff[PCS],T_TTAFCallOff[Part Name],$A5,T_TTAFCallOff[WeekIndex],25)</f>
        <v/>
      </c>
      <c r="AA5">
        <f>SUMIFS(T_TTAFCallOff[PCS],T_TTAFCallOff[Part Name],$A5,T_TTAFCallOff[WeekIndex],26)</f>
        <v/>
      </c>
      <c r="AB5">
        <f>SUMIFS(T_TTAFCallOff[PCS],T_TTAFCallOff[Part Name],$A5,T_TTAFCallOff[WeekIndex],27)</f>
        <v/>
      </c>
      <c r="AC5">
        <f>SUMIFS(T_TTAFCallOff[PCS],T_TTAFCallOff[Part Name],$A5,T_TTAFCallOff[WeekIndex],28)</f>
        <v/>
      </c>
      <c r="AD5">
        <f>SUMIFS(T_TTAFCallOff[PCS],T_TTAFCallOff[Part Name],$A5,T_TTAFCallOff[WeekIndex],29)</f>
        <v/>
      </c>
      <c r="AE5">
        <f>SUMIFS(T_TTAFCallOff[PCS],T_TTAFCallOff[Part Name],$A5,T_TTAFCallOff[WeekIndex],30)</f>
        <v/>
      </c>
      <c r="AF5">
        <f>SUMIFS(T_TTAFCallOff[PCS],T_TTAFCallOff[Part Name],$A5,T_TTAFCallOff[WeekIndex],31)</f>
        <v/>
      </c>
      <c r="AG5">
        <f>SUMIFS(T_TTAFCallOff[PCS],T_TTAFCallOff[Part Name],$A5,T_TTAFCallOff[WeekIndex],32)</f>
        <v/>
      </c>
      <c r="AH5">
        <f>SUMIFS(T_TTAFCallOff[PCS],T_TTAFCallOff[Part Name],$A5,T_TTAFCallOff[WeekIndex],33)</f>
        <v/>
      </c>
      <c r="AI5">
        <f>SUMIFS(T_TTAFCallOff[PCS],T_TTAFCallOff[Part Name],$A5,T_TTAFCallOff[WeekIndex],34)</f>
        <v/>
      </c>
      <c r="AJ5">
        <f>SUMIFS(T_TTAFCallOff[PCS],T_TTAFCallOff[Part Name],$A5,T_TTAFCallOff[WeekIndex],35)</f>
        <v/>
      </c>
      <c r="AK5">
        <f>SUMIFS(T_TTAFCallOff[PCS],T_TTAFCallOff[Part Name],$A5,T_TTAFCallOff[WeekIndex],36)</f>
        <v/>
      </c>
      <c r="AL5">
        <f>SUMIFS(T_TTAFCallOff[PCS],T_TTAFCallOff[Part Name],$A5,T_TTAFCallOff[WeekIndex],37)</f>
        <v/>
      </c>
      <c r="AM5">
        <f>SUMIFS(T_TTAFCallOff[PCS],T_TTAFCallOff[Part Name],$A5,T_TTAFCallOff[WeekIndex],38)</f>
        <v/>
      </c>
      <c r="AN5">
        <f>SUMIFS(T_TTAFCallOff[PCS],T_TTAFCallOff[Part Name],$A5,T_TTAFCallOff[WeekIndex],39)</f>
        <v/>
      </c>
      <c r="AO5">
        <f>SUMIFS(T_TTAFCallOff[PCS],T_TTAFCallOff[Part Name],$A5,T_TTAFCallOff[WeekIndex],40)</f>
        <v/>
      </c>
      <c r="AP5">
        <f>SUMIFS(T_TTAFCallOff[PCS],T_TTAFCallOff[Part Name],$A5,T_TTAFCallOff[WeekIndex],41)</f>
        <v/>
      </c>
      <c r="AQ5">
        <f>SUMIFS(T_TTAFCallOff[PCS],T_TTAFCallOff[Part Name],$A5,T_TTAFCallOff[WeekIndex],42)</f>
        <v/>
      </c>
      <c r="AR5">
        <f>SUMIFS(T_TTAFCallOff[PCS],T_TTAFCallOff[Part Name],$A5,T_TTAFCallOff[WeekIndex],43)</f>
        <v/>
      </c>
      <c r="AS5">
        <f>SUMIFS(T_TTAFCallOff[PCS],T_TTAFCallOff[Part Name],$A5,T_TTAFCallOff[WeekIndex],44)</f>
        <v/>
      </c>
      <c r="AT5">
        <f>SUMIFS(T_TTAFCallOff[PCS],T_TTAFCallOff[Part Name],$A5,T_TTAFCallOff[WeekIndex],45)</f>
        <v/>
      </c>
      <c r="AU5">
        <f>SUMIFS(T_TTAFCallOff[PCS],T_TTAFCallOff[Part Name],$A5,T_TTAFCallOff[WeekIndex],46)</f>
        <v/>
      </c>
      <c r="AV5">
        <f>SUMIFS(T_TTAFCallOff[PCS],T_TTAFCallOff[Part Name],$A5,T_TTAFCallOff[WeekIndex],47)</f>
        <v/>
      </c>
      <c r="AW5">
        <f>SUMIFS(T_TTAFCallOff[PCS],T_TTAFCallOff[Part Name],$A5,T_TTAFCallOff[WeekIndex],48)</f>
        <v/>
      </c>
      <c r="AX5">
        <f>SUMIFS(T_TTAFCallOff[PCS],T_TTAFCallOff[Part Name],$A5,T_TTAFCallOff[WeekIndex],49)</f>
        <v/>
      </c>
      <c r="AY5">
        <f>SUMIFS(T_TTAFCallOff[PCS],T_TTAFCallOff[Part Name],$A5,T_TTAFCallOff[WeekIndex],50)</f>
        <v/>
      </c>
      <c r="AZ5">
        <f>SUMIFS(T_TTAFCallOff[PCS],T_TTAFCallOff[Part Name],$A5,T_TTAFCallOff[WeekIndex],51)</f>
        <v/>
      </c>
      <c r="BA5">
        <f>SUMIFS(T_TTAFCallOff[PCS],T_TTAFCallOff[Part Name],$A5,T_TTAFCallOff[WeekIndex],52)</f>
        <v/>
      </c>
      <c r="BB5">
        <f>SUMIFS(T_TTAFCallOff[PCS],T_TTAFCallOff[Part Name],$A5,T_TTAFCallOff[WeekIndex],53)</f>
        <v/>
      </c>
      <c r="BC5">
        <f>SUMIFS(T_TTAFCallOff[PCS],T_TTAFCallOff[Part Name],$A5,T_TTAFCallOff[WeekIndex],54)</f>
        <v/>
      </c>
      <c r="BD5">
        <f>SUMIFS(T_TTAFCallOff[PCS],T_TTAFCallOff[Part Name],$A5,T_TTAFCallOff[WeekIndex],55)</f>
        <v/>
      </c>
      <c r="BE5">
        <f>SUMIFS(T_TTAFCallOff[PCS],T_TTAFCallOff[Part Name],$A5,T_TTAFCallOff[WeekIndex],56)</f>
        <v/>
      </c>
      <c r="BF5">
        <f>SUMIFS(T_TTAFCallOff[PCS],T_TTAFCallOff[Part Name],$A5,T_TTAFCallOff[WeekIndex],57)</f>
        <v/>
      </c>
      <c r="BG5">
        <f>SUMIFS(T_TTAFCallOff[PCS],T_TTAFCallOff[Part Name],$A5,T_TTAFCallOff[WeekIndex],58)</f>
        <v/>
      </c>
      <c r="BH5">
        <f>SUMIFS(T_TTAFCallOff[PCS],T_TTAFCallOff[Part Name],$A5,T_TTAFCallOff[WeekIndex],59)</f>
        <v/>
      </c>
      <c r="BI5">
        <f>SUMIFS(T_TTAFCallOff[PCS],T_TTAFCallOff[Part Name],$A5,T_TTAFCallOff[WeekIndex],60)</f>
        <v/>
      </c>
      <c r="BJ5">
        <f>SUMIFS(T_TTAFCallOff[PCS],T_TTAFCallOff[Part Name],$A5,T_TTAFCallOff[WeekIndex],61)</f>
        <v/>
      </c>
      <c r="BK5">
        <f>SUMIFS(T_TTAFCallOff[PCS],T_TTAFCallOff[Part Name],$A5,T_TTAFCallOff[WeekIndex],62)</f>
        <v/>
      </c>
      <c r="BL5">
        <f>SUMIFS(T_TTAFCallOff[PCS],T_TTAFCallOff[Part Name],$A5,T_TTAFCallOff[WeekIndex],63)</f>
        <v/>
      </c>
      <c r="BM5">
        <f>SUMIFS(T_TTAFCallOff[PCS],T_TTAFCallOff[Part Name],$A5,T_TTAFCallOff[WeekIndex],64)</f>
        <v/>
      </c>
      <c r="BN5">
        <f>SUMIFS(T_TTAFCallOff[PCS],T_TTAFCallOff[Part Name],$A5,T_TTAFCallOff[WeekIndex],65)</f>
        <v/>
      </c>
      <c r="BO5">
        <f>SUMIFS(T_TTAFCallOff[PCS],T_TTAFCallOff[Part Name],$A5,T_TTAFCallOff[WeekIndex],66)</f>
        <v/>
      </c>
      <c r="BP5">
        <f>SUMIFS(T_TTAFCallOff[PCS],T_TTAFCallOff[Part Name],$A5,T_TTAFCallOff[WeekIndex],67)</f>
        <v/>
      </c>
      <c r="BQ5">
        <f>SUMIFS(T_TTAFCallOff[PCS],T_TTAFCallOff[Part Name],$A5,T_TTAFCallOff[WeekIndex],68)</f>
        <v/>
      </c>
      <c r="BR5">
        <f>SUMIFS(T_TTAFCallOff[PCS],T_TTAFCallOff[Part Name],$A5,T_TTAFCallOff[WeekIndex],69)</f>
        <v/>
      </c>
      <c r="BS5">
        <f>SUMIFS(T_TTAFCallOff[PCS],T_TTAFCallOff[Part Name],$A5,T_TTAFCallOff[WeekIndex],70)</f>
        <v/>
      </c>
      <c r="BT5">
        <f>SUMIFS(T_TTAFCallOff[PCS],T_TTAFCallOff[Part Name],$A5,T_TTAFCallOff[WeekIndex],71)</f>
        <v/>
      </c>
      <c r="BU5">
        <f>SUMIFS(T_TTAFCallOff[PCS],T_TTAFCallOff[Part Name],$A5,T_TTAFCallOff[WeekIndex],72)</f>
        <v/>
      </c>
      <c r="BV5">
        <f>SUMIFS(T_TTAFCallOff[PCS],T_TTAFCallOff[Part Name],$A5,T_TTAFCallOff[WeekIndex],73)</f>
        <v/>
      </c>
      <c r="BW5">
        <f>SUMIFS(T_TTAFCallOff[PCS],T_TTAFCallOff[Part Name],$A5,T_TTAFCallOff[WeekIndex],74)</f>
        <v/>
      </c>
      <c r="BX5">
        <f>SUMIFS(T_TTAFCallOff[PCS],T_TTAFCallOff[Part Name],$A5,T_TTAFCallOff[WeekIndex],75)</f>
        <v/>
      </c>
      <c r="BY5">
        <f>SUMIFS(T_TTAFCallOff[PCS],T_TTAFCallOff[Part Name],$A5,T_TTAFCallOff[WeekIndex],76)</f>
        <v/>
      </c>
      <c r="BZ5">
        <f>SUMIFS(T_TTAFCallOff[PCS],T_TTAFCallOff[Part Name],$A5,T_TTAFCallOff[WeekIndex],77)</f>
        <v/>
      </c>
      <c r="CA5">
        <f>SUMIFS(T_TTAFCallOff[PCS],T_TTAFCallOff[Part Name],$A5,T_TTAFCallOff[WeekIndex],78)</f>
        <v/>
      </c>
      <c r="CB5">
        <f>SUMIFS(T_TTAFCallOff[PCS],T_TTAFCallOff[Part Name],$A5,T_TTAFCallOff[WeekIndex],79)</f>
        <v/>
      </c>
      <c r="CC5">
        <f>SUMIFS(T_TTAFCallOff[PCS],T_TTAFCallOff[Part Name],$A5,T_TTAFCallOff[WeekIndex],80)</f>
        <v/>
      </c>
      <c r="CD5">
        <f>SUMIFS(T_TTAFCallOff[PCS],T_TTAFCallOff[Part Name],$A5,T_TTAFCallOff[WeekIndex],81)</f>
        <v/>
      </c>
      <c r="CE5">
        <f>SUMIFS(T_TTAFCallOff[PCS],T_TTAFCallOff[Part Name],$A5,T_TTAFCallOff[WeekIndex],82)</f>
        <v/>
      </c>
      <c r="CF5">
        <f>SUMIFS(T_TTAFCallOff[PCS],T_TTAFCallOff[Part Name],$A5,T_TTAFCallOff[WeekIndex],83)</f>
        <v/>
      </c>
      <c r="CG5">
        <f>SUMIFS(T_TTAFCallOff[PCS],T_TTAFCallOff[Part Name],$A5,T_TTAFCallOff[WeekIndex],84)</f>
        <v/>
      </c>
      <c r="CH5">
        <f>SUMIFS(T_TTAFCallOff[PCS],T_TTAFCallOff[Part Name],$A5,T_TTAFCallOff[WeekIndex],85)</f>
        <v/>
      </c>
      <c r="CI5">
        <f>SUMIFS(T_TTAFCallOff[PCS],T_TTAFCallOff[Part Name],$A5,T_TTAFCallOff[WeekIndex],86)</f>
        <v/>
      </c>
      <c r="CJ5">
        <f>SUMIFS(T_TTAFCallOff[PCS],T_TTAFCallOff[Part Name],$A5,T_TTAFCallOff[WeekIndex],87)</f>
        <v/>
      </c>
      <c r="CK5">
        <f>SUMIFS(T_TTAFCallOff[PCS],T_TTAFCallOff[Part Name],$A5,T_TTAFCallOff[WeekIndex],88)</f>
        <v/>
      </c>
      <c r="CL5">
        <f>SUMIFS(T_TTAFCallOff[PCS],T_TTAFCallOff[Part Name],$A5,T_TTAFCallOff[WeekIndex],89)</f>
        <v/>
      </c>
      <c r="CM5">
        <f>SUMIFS(T_TTAFCallOff[PCS],T_TTAFCallOff[Part Name],$A5,T_TTAFCallOff[WeekIndex],90)</f>
        <v/>
      </c>
      <c r="CN5">
        <f>SUMIFS(T_TTAFCallOff[PCS],T_TTAFCallOff[Part Name],$A5,T_TTAFCallOff[WeekIndex],91)</f>
        <v/>
      </c>
      <c r="CO5">
        <f>SUMIFS(T_TTAFCallOff[PCS],T_TTAFCallOff[Part Name],$A5,T_TTAFCallOff[WeekIndex],92)</f>
        <v/>
      </c>
      <c r="CP5">
        <f>SUMIFS(T_TTAFCallOff[PCS],T_TTAFCallOff[Part Name],$A5,T_TTAFCallOff[WeekIndex],93)</f>
        <v/>
      </c>
      <c r="CQ5">
        <f>SUMIFS(T_TTAFCallOff[PCS],T_TTAFCallOff[Part Name],$A5,T_TTAFCallOff[WeekIndex],94)</f>
        <v/>
      </c>
      <c r="CR5">
        <f>SUMIFS(T_TTAFCallOff[PCS],T_TTAFCallOff[Part Name],$A5,T_TTAFCallOff[WeekIndex],95)</f>
        <v/>
      </c>
      <c r="CS5">
        <f>SUMIFS(T_TTAFCallOff[PCS],T_TTAFCallOff[Part Name],$A5,T_TTAFCallOff[WeekIndex],96)</f>
        <v/>
      </c>
      <c r="CT5">
        <f>SUMIFS(T_TTAFCallOff[PCS],T_TTAFCallOff[Part Name],$A5,T_TTAFCallOff[WeekIndex],97)</f>
        <v/>
      </c>
      <c r="CU5">
        <f>SUMIFS(T_TTAFCallOff[PCS],T_TTAFCallOff[Part Name],$A5,T_TTAFCallOff[WeekIndex],98)</f>
        <v/>
      </c>
      <c r="CV5">
        <f>SUMIFS(T_TTAFCallOff[PCS],T_TTAFCallOff[Part Name],$A5,T_TTAFCallOff[WeekIndex],99)</f>
        <v/>
      </c>
      <c r="CW5">
        <f>SUMIFS(T_TTAFCallOff[PCS],T_TTAFCallOff[Part Name],$A5,T_TTAFCallOff[WeekIndex],100)</f>
        <v/>
      </c>
      <c r="CX5">
        <f>SUMIFS(T_TTAFCallOff[PCS],T_TTAFCallOff[Part Name],$A5,T_TTAFCallOff[WeekIndex],101)</f>
        <v/>
      </c>
      <c r="CY5">
        <f>SUMIFS(T_TTAFCallOff[PCS],T_TTAFCallOff[Part Name],$A5,T_TTAFCallOff[WeekIndex],102)</f>
        <v/>
      </c>
      <c r="CZ5">
        <f>SUMIFS(T_TTAFCallOff[PCS],T_TTAFCallOff[Part Name],$A5,T_TTAFCallOff[WeekIndex],103)</f>
        <v/>
      </c>
      <c r="DA5">
        <f>SUMIFS(T_TTAFCallOff[PCS],T_TTAFCallOff[Part Name],$A5,T_TTAFCallOff[WeekIndex],104)</f>
        <v/>
      </c>
    </row>
    <row r="6">
      <c r="A6" t="inlineStr">
        <is>
          <t>CHEM-1530</t>
        </is>
      </c>
      <c r="B6">
        <f>SUMIFS(T_TTAFCallOff[PCS],T_TTAFCallOff[Part Name],$A6,T_TTAFCallOff[WeekIndex],1)</f>
        <v/>
      </c>
      <c r="C6">
        <f>SUMIFS(T_TTAFCallOff[PCS],T_TTAFCallOff[Part Name],$A6,T_TTAFCallOff[WeekIndex],2)</f>
        <v/>
      </c>
      <c r="D6">
        <f>SUMIFS(T_TTAFCallOff[PCS],T_TTAFCallOff[Part Name],$A6,T_TTAFCallOff[WeekIndex],3)</f>
        <v/>
      </c>
      <c r="E6">
        <f>SUMIFS(T_TTAFCallOff[PCS],T_TTAFCallOff[Part Name],$A6,T_TTAFCallOff[WeekIndex],4)</f>
        <v/>
      </c>
      <c r="F6">
        <f>SUMIFS(T_TTAFCallOff[PCS],T_TTAFCallOff[Part Name],$A6,T_TTAFCallOff[WeekIndex],5)</f>
        <v/>
      </c>
      <c r="G6">
        <f>SUMIFS(T_TTAFCallOff[PCS],T_TTAFCallOff[Part Name],$A6,T_TTAFCallOff[WeekIndex],6)</f>
        <v/>
      </c>
      <c r="H6">
        <f>SUMIFS(T_TTAFCallOff[PCS],T_TTAFCallOff[Part Name],$A6,T_TTAFCallOff[WeekIndex],7)</f>
        <v/>
      </c>
      <c r="I6">
        <f>SUMIFS(T_TTAFCallOff[PCS],T_TTAFCallOff[Part Name],$A6,T_TTAFCallOff[WeekIndex],8)</f>
        <v/>
      </c>
      <c r="J6">
        <f>SUMIFS(T_TTAFCallOff[PCS],T_TTAFCallOff[Part Name],$A6,T_TTAFCallOff[WeekIndex],9)</f>
        <v/>
      </c>
      <c r="K6">
        <f>SUMIFS(T_TTAFCallOff[PCS],T_TTAFCallOff[Part Name],$A6,T_TTAFCallOff[WeekIndex],10)</f>
        <v/>
      </c>
      <c r="L6">
        <f>SUMIFS(T_TTAFCallOff[PCS],T_TTAFCallOff[Part Name],$A6,T_TTAFCallOff[WeekIndex],11)</f>
        <v/>
      </c>
      <c r="M6">
        <f>SUMIFS(T_TTAFCallOff[PCS],T_TTAFCallOff[Part Name],$A6,T_TTAFCallOff[WeekIndex],12)</f>
        <v/>
      </c>
      <c r="N6">
        <f>SUMIFS(T_TTAFCallOff[PCS],T_TTAFCallOff[Part Name],$A6,T_TTAFCallOff[WeekIndex],13)</f>
        <v/>
      </c>
      <c r="O6">
        <f>SUMIFS(T_TTAFCallOff[PCS],T_TTAFCallOff[Part Name],$A6,T_TTAFCallOff[WeekIndex],14)</f>
        <v/>
      </c>
      <c r="P6">
        <f>SUMIFS(T_TTAFCallOff[PCS],T_TTAFCallOff[Part Name],$A6,T_TTAFCallOff[WeekIndex],15)</f>
        <v/>
      </c>
      <c r="Q6">
        <f>SUMIFS(T_TTAFCallOff[PCS],T_TTAFCallOff[Part Name],$A6,T_TTAFCallOff[WeekIndex],16)</f>
        <v/>
      </c>
      <c r="R6">
        <f>SUMIFS(T_TTAFCallOff[PCS],T_TTAFCallOff[Part Name],$A6,T_TTAFCallOff[WeekIndex],17)</f>
        <v/>
      </c>
      <c r="S6">
        <f>SUMIFS(T_TTAFCallOff[PCS],T_TTAFCallOff[Part Name],$A6,T_TTAFCallOff[WeekIndex],18)</f>
        <v/>
      </c>
      <c r="T6">
        <f>SUMIFS(T_TTAFCallOff[PCS],T_TTAFCallOff[Part Name],$A6,T_TTAFCallOff[WeekIndex],19)</f>
        <v/>
      </c>
      <c r="U6">
        <f>SUMIFS(T_TTAFCallOff[PCS],T_TTAFCallOff[Part Name],$A6,T_TTAFCallOff[WeekIndex],20)</f>
        <v/>
      </c>
      <c r="V6">
        <f>SUMIFS(T_TTAFCallOff[PCS],T_TTAFCallOff[Part Name],$A6,T_TTAFCallOff[WeekIndex],21)</f>
        <v/>
      </c>
      <c r="W6">
        <f>SUMIFS(T_TTAFCallOff[PCS],T_TTAFCallOff[Part Name],$A6,T_TTAFCallOff[WeekIndex],22)</f>
        <v/>
      </c>
      <c r="X6">
        <f>SUMIFS(T_TTAFCallOff[PCS],T_TTAFCallOff[Part Name],$A6,T_TTAFCallOff[WeekIndex],23)</f>
        <v/>
      </c>
      <c r="Y6">
        <f>SUMIFS(T_TTAFCallOff[PCS],T_TTAFCallOff[Part Name],$A6,T_TTAFCallOff[WeekIndex],24)</f>
        <v/>
      </c>
      <c r="Z6">
        <f>SUMIFS(T_TTAFCallOff[PCS],T_TTAFCallOff[Part Name],$A6,T_TTAFCallOff[WeekIndex],25)</f>
        <v/>
      </c>
      <c r="AA6">
        <f>SUMIFS(T_TTAFCallOff[PCS],T_TTAFCallOff[Part Name],$A6,T_TTAFCallOff[WeekIndex],26)</f>
        <v/>
      </c>
      <c r="AB6">
        <f>SUMIFS(T_TTAFCallOff[PCS],T_TTAFCallOff[Part Name],$A6,T_TTAFCallOff[WeekIndex],27)</f>
        <v/>
      </c>
      <c r="AC6">
        <f>SUMIFS(T_TTAFCallOff[PCS],T_TTAFCallOff[Part Name],$A6,T_TTAFCallOff[WeekIndex],28)</f>
        <v/>
      </c>
      <c r="AD6">
        <f>SUMIFS(T_TTAFCallOff[PCS],T_TTAFCallOff[Part Name],$A6,T_TTAFCallOff[WeekIndex],29)</f>
        <v/>
      </c>
      <c r="AE6">
        <f>SUMIFS(T_TTAFCallOff[PCS],T_TTAFCallOff[Part Name],$A6,T_TTAFCallOff[WeekIndex],30)</f>
        <v/>
      </c>
      <c r="AF6">
        <f>SUMIFS(T_TTAFCallOff[PCS],T_TTAFCallOff[Part Name],$A6,T_TTAFCallOff[WeekIndex],31)</f>
        <v/>
      </c>
      <c r="AG6">
        <f>SUMIFS(T_TTAFCallOff[PCS],T_TTAFCallOff[Part Name],$A6,T_TTAFCallOff[WeekIndex],32)</f>
        <v/>
      </c>
      <c r="AH6">
        <f>SUMIFS(T_TTAFCallOff[PCS],T_TTAFCallOff[Part Name],$A6,T_TTAFCallOff[WeekIndex],33)</f>
        <v/>
      </c>
      <c r="AI6">
        <f>SUMIFS(T_TTAFCallOff[PCS],T_TTAFCallOff[Part Name],$A6,T_TTAFCallOff[WeekIndex],34)</f>
        <v/>
      </c>
      <c r="AJ6">
        <f>SUMIFS(T_TTAFCallOff[PCS],T_TTAFCallOff[Part Name],$A6,T_TTAFCallOff[WeekIndex],35)</f>
        <v/>
      </c>
      <c r="AK6">
        <f>SUMIFS(T_TTAFCallOff[PCS],T_TTAFCallOff[Part Name],$A6,T_TTAFCallOff[WeekIndex],36)</f>
        <v/>
      </c>
      <c r="AL6">
        <f>SUMIFS(T_TTAFCallOff[PCS],T_TTAFCallOff[Part Name],$A6,T_TTAFCallOff[WeekIndex],37)</f>
        <v/>
      </c>
      <c r="AM6">
        <f>SUMIFS(T_TTAFCallOff[PCS],T_TTAFCallOff[Part Name],$A6,T_TTAFCallOff[WeekIndex],38)</f>
        <v/>
      </c>
      <c r="AN6">
        <f>SUMIFS(T_TTAFCallOff[PCS],T_TTAFCallOff[Part Name],$A6,T_TTAFCallOff[WeekIndex],39)</f>
        <v/>
      </c>
      <c r="AO6">
        <f>SUMIFS(T_TTAFCallOff[PCS],T_TTAFCallOff[Part Name],$A6,T_TTAFCallOff[WeekIndex],40)</f>
        <v/>
      </c>
      <c r="AP6">
        <f>SUMIFS(T_TTAFCallOff[PCS],T_TTAFCallOff[Part Name],$A6,T_TTAFCallOff[WeekIndex],41)</f>
        <v/>
      </c>
      <c r="AQ6">
        <f>SUMIFS(T_TTAFCallOff[PCS],T_TTAFCallOff[Part Name],$A6,T_TTAFCallOff[WeekIndex],42)</f>
        <v/>
      </c>
      <c r="AR6">
        <f>SUMIFS(T_TTAFCallOff[PCS],T_TTAFCallOff[Part Name],$A6,T_TTAFCallOff[WeekIndex],43)</f>
        <v/>
      </c>
      <c r="AS6">
        <f>SUMIFS(T_TTAFCallOff[PCS],T_TTAFCallOff[Part Name],$A6,T_TTAFCallOff[WeekIndex],44)</f>
        <v/>
      </c>
      <c r="AT6">
        <f>SUMIFS(T_TTAFCallOff[PCS],T_TTAFCallOff[Part Name],$A6,T_TTAFCallOff[WeekIndex],45)</f>
        <v/>
      </c>
      <c r="AU6">
        <f>SUMIFS(T_TTAFCallOff[PCS],T_TTAFCallOff[Part Name],$A6,T_TTAFCallOff[WeekIndex],46)</f>
        <v/>
      </c>
      <c r="AV6">
        <f>SUMIFS(T_TTAFCallOff[PCS],T_TTAFCallOff[Part Name],$A6,T_TTAFCallOff[WeekIndex],47)</f>
        <v/>
      </c>
      <c r="AW6">
        <f>SUMIFS(T_TTAFCallOff[PCS],T_TTAFCallOff[Part Name],$A6,T_TTAFCallOff[WeekIndex],48)</f>
        <v/>
      </c>
      <c r="AX6">
        <f>SUMIFS(T_TTAFCallOff[PCS],T_TTAFCallOff[Part Name],$A6,T_TTAFCallOff[WeekIndex],49)</f>
        <v/>
      </c>
      <c r="AY6">
        <f>SUMIFS(T_TTAFCallOff[PCS],T_TTAFCallOff[Part Name],$A6,T_TTAFCallOff[WeekIndex],50)</f>
        <v/>
      </c>
      <c r="AZ6">
        <f>SUMIFS(T_TTAFCallOff[PCS],T_TTAFCallOff[Part Name],$A6,T_TTAFCallOff[WeekIndex],51)</f>
        <v/>
      </c>
      <c r="BA6">
        <f>SUMIFS(T_TTAFCallOff[PCS],T_TTAFCallOff[Part Name],$A6,T_TTAFCallOff[WeekIndex],52)</f>
        <v/>
      </c>
      <c r="BB6">
        <f>SUMIFS(T_TTAFCallOff[PCS],T_TTAFCallOff[Part Name],$A6,T_TTAFCallOff[WeekIndex],53)</f>
        <v/>
      </c>
      <c r="BC6">
        <f>SUMIFS(T_TTAFCallOff[PCS],T_TTAFCallOff[Part Name],$A6,T_TTAFCallOff[WeekIndex],54)</f>
        <v/>
      </c>
      <c r="BD6">
        <f>SUMIFS(T_TTAFCallOff[PCS],T_TTAFCallOff[Part Name],$A6,T_TTAFCallOff[WeekIndex],55)</f>
        <v/>
      </c>
      <c r="BE6">
        <f>SUMIFS(T_TTAFCallOff[PCS],T_TTAFCallOff[Part Name],$A6,T_TTAFCallOff[WeekIndex],56)</f>
        <v/>
      </c>
      <c r="BF6">
        <f>SUMIFS(T_TTAFCallOff[PCS],T_TTAFCallOff[Part Name],$A6,T_TTAFCallOff[WeekIndex],57)</f>
        <v/>
      </c>
      <c r="BG6">
        <f>SUMIFS(T_TTAFCallOff[PCS],T_TTAFCallOff[Part Name],$A6,T_TTAFCallOff[WeekIndex],58)</f>
        <v/>
      </c>
      <c r="BH6">
        <f>SUMIFS(T_TTAFCallOff[PCS],T_TTAFCallOff[Part Name],$A6,T_TTAFCallOff[WeekIndex],59)</f>
        <v/>
      </c>
      <c r="BI6">
        <f>SUMIFS(T_TTAFCallOff[PCS],T_TTAFCallOff[Part Name],$A6,T_TTAFCallOff[WeekIndex],60)</f>
        <v/>
      </c>
      <c r="BJ6">
        <f>SUMIFS(T_TTAFCallOff[PCS],T_TTAFCallOff[Part Name],$A6,T_TTAFCallOff[WeekIndex],61)</f>
        <v/>
      </c>
      <c r="BK6">
        <f>SUMIFS(T_TTAFCallOff[PCS],T_TTAFCallOff[Part Name],$A6,T_TTAFCallOff[WeekIndex],62)</f>
        <v/>
      </c>
      <c r="BL6">
        <f>SUMIFS(T_TTAFCallOff[PCS],T_TTAFCallOff[Part Name],$A6,T_TTAFCallOff[WeekIndex],63)</f>
        <v/>
      </c>
      <c r="BM6">
        <f>SUMIFS(T_TTAFCallOff[PCS],T_TTAFCallOff[Part Name],$A6,T_TTAFCallOff[WeekIndex],64)</f>
        <v/>
      </c>
      <c r="BN6">
        <f>SUMIFS(T_TTAFCallOff[PCS],T_TTAFCallOff[Part Name],$A6,T_TTAFCallOff[WeekIndex],65)</f>
        <v/>
      </c>
      <c r="BO6">
        <f>SUMIFS(T_TTAFCallOff[PCS],T_TTAFCallOff[Part Name],$A6,T_TTAFCallOff[WeekIndex],66)</f>
        <v/>
      </c>
      <c r="BP6">
        <f>SUMIFS(T_TTAFCallOff[PCS],T_TTAFCallOff[Part Name],$A6,T_TTAFCallOff[WeekIndex],67)</f>
        <v/>
      </c>
      <c r="BQ6">
        <f>SUMIFS(T_TTAFCallOff[PCS],T_TTAFCallOff[Part Name],$A6,T_TTAFCallOff[WeekIndex],68)</f>
        <v/>
      </c>
      <c r="BR6">
        <f>SUMIFS(T_TTAFCallOff[PCS],T_TTAFCallOff[Part Name],$A6,T_TTAFCallOff[WeekIndex],69)</f>
        <v/>
      </c>
      <c r="BS6">
        <f>SUMIFS(T_TTAFCallOff[PCS],T_TTAFCallOff[Part Name],$A6,T_TTAFCallOff[WeekIndex],70)</f>
        <v/>
      </c>
      <c r="BT6">
        <f>SUMIFS(T_TTAFCallOff[PCS],T_TTAFCallOff[Part Name],$A6,T_TTAFCallOff[WeekIndex],71)</f>
        <v/>
      </c>
      <c r="BU6">
        <f>SUMIFS(T_TTAFCallOff[PCS],T_TTAFCallOff[Part Name],$A6,T_TTAFCallOff[WeekIndex],72)</f>
        <v/>
      </c>
      <c r="BV6">
        <f>SUMIFS(T_TTAFCallOff[PCS],T_TTAFCallOff[Part Name],$A6,T_TTAFCallOff[WeekIndex],73)</f>
        <v/>
      </c>
      <c r="BW6">
        <f>SUMIFS(T_TTAFCallOff[PCS],T_TTAFCallOff[Part Name],$A6,T_TTAFCallOff[WeekIndex],74)</f>
        <v/>
      </c>
      <c r="BX6">
        <f>SUMIFS(T_TTAFCallOff[PCS],T_TTAFCallOff[Part Name],$A6,T_TTAFCallOff[WeekIndex],75)</f>
        <v/>
      </c>
      <c r="BY6">
        <f>SUMIFS(T_TTAFCallOff[PCS],T_TTAFCallOff[Part Name],$A6,T_TTAFCallOff[WeekIndex],76)</f>
        <v/>
      </c>
      <c r="BZ6">
        <f>SUMIFS(T_TTAFCallOff[PCS],T_TTAFCallOff[Part Name],$A6,T_TTAFCallOff[WeekIndex],77)</f>
        <v/>
      </c>
      <c r="CA6">
        <f>SUMIFS(T_TTAFCallOff[PCS],T_TTAFCallOff[Part Name],$A6,T_TTAFCallOff[WeekIndex],78)</f>
        <v/>
      </c>
      <c r="CB6">
        <f>SUMIFS(T_TTAFCallOff[PCS],T_TTAFCallOff[Part Name],$A6,T_TTAFCallOff[WeekIndex],79)</f>
        <v/>
      </c>
      <c r="CC6">
        <f>SUMIFS(T_TTAFCallOff[PCS],T_TTAFCallOff[Part Name],$A6,T_TTAFCallOff[WeekIndex],80)</f>
        <v/>
      </c>
      <c r="CD6">
        <f>SUMIFS(T_TTAFCallOff[PCS],T_TTAFCallOff[Part Name],$A6,T_TTAFCallOff[WeekIndex],81)</f>
        <v/>
      </c>
      <c r="CE6">
        <f>SUMIFS(T_TTAFCallOff[PCS],T_TTAFCallOff[Part Name],$A6,T_TTAFCallOff[WeekIndex],82)</f>
        <v/>
      </c>
      <c r="CF6">
        <f>SUMIFS(T_TTAFCallOff[PCS],T_TTAFCallOff[Part Name],$A6,T_TTAFCallOff[WeekIndex],83)</f>
        <v/>
      </c>
      <c r="CG6">
        <f>SUMIFS(T_TTAFCallOff[PCS],T_TTAFCallOff[Part Name],$A6,T_TTAFCallOff[WeekIndex],84)</f>
        <v/>
      </c>
      <c r="CH6">
        <f>SUMIFS(T_TTAFCallOff[PCS],T_TTAFCallOff[Part Name],$A6,T_TTAFCallOff[WeekIndex],85)</f>
        <v/>
      </c>
      <c r="CI6">
        <f>SUMIFS(T_TTAFCallOff[PCS],T_TTAFCallOff[Part Name],$A6,T_TTAFCallOff[WeekIndex],86)</f>
        <v/>
      </c>
      <c r="CJ6">
        <f>SUMIFS(T_TTAFCallOff[PCS],T_TTAFCallOff[Part Name],$A6,T_TTAFCallOff[WeekIndex],87)</f>
        <v/>
      </c>
      <c r="CK6">
        <f>SUMIFS(T_TTAFCallOff[PCS],T_TTAFCallOff[Part Name],$A6,T_TTAFCallOff[WeekIndex],88)</f>
        <v/>
      </c>
      <c r="CL6">
        <f>SUMIFS(T_TTAFCallOff[PCS],T_TTAFCallOff[Part Name],$A6,T_TTAFCallOff[WeekIndex],89)</f>
        <v/>
      </c>
      <c r="CM6">
        <f>SUMIFS(T_TTAFCallOff[PCS],T_TTAFCallOff[Part Name],$A6,T_TTAFCallOff[WeekIndex],90)</f>
        <v/>
      </c>
      <c r="CN6">
        <f>SUMIFS(T_TTAFCallOff[PCS],T_TTAFCallOff[Part Name],$A6,T_TTAFCallOff[WeekIndex],91)</f>
        <v/>
      </c>
      <c r="CO6">
        <f>SUMIFS(T_TTAFCallOff[PCS],T_TTAFCallOff[Part Name],$A6,T_TTAFCallOff[WeekIndex],92)</f>
        <v/>
      </c>
      <c r="CP6">
        <f>SUMIFS(T_TTAFCallOff[PCS],T_TTAFCallOff[Part Name],$A6,T_TTAFCallOff[WeekIndex],93)</f>
        <v/>
      </c>
      <c r="CQ6">
        <f>SUMIFS(T_TTAFCallOff[PCS],T_TTAFCallOff[Part Name],$A6,T_TTAFCallOff[WeekIndex],94)</f>
        <v/>
      </c>
      <c r="CR6">
        <f>SUMIFS(T_TTAFCallOff[PCS],T_TTAFCallOff[Part Name],$A6,T_TTAFCallOff[WeekIndex],95)</f>
        <v/>
      </c>
      <c r="CS6">
        <f>SUMIFS(T_TTAFCallOff[PCS],T_TTAFCallOff[Part Name],$A6,T_TTAFCallOff[WeekIndex],96)</f>
        <v/>
      </c>
      <c r="CT6">
        <f>SUMIFS(T_TTAFCallOff[PCS],T_TTAFCallOff[Part Name],$A6,T_TTAFCallOff[WeekIndex],97)</f>
        <v/>
      </c>
      <c r="CU6">
        <f>SUMIFS(T_TTAFCallOff[PCS],T_TTAFCallOff[Part Name],$A6,T_TTAFCallOff[WeekIndex],98)</f>
        <v/>
      </c>
      <c r="CV6">
        <f>SUMIFS(T_TTAFCallOff[PCS],T_TTAFCallOff[Part Name],$A6,T_TTAFCallOff[WeekIndex],99)</f>
        <v/>
      </c>
      <c r="CW6">
        <f>SUMIFS(T_TTAFCallOff[PCS],T_TTAFCallOff[Part Name],$A6,T_TTAFCallOff[WeekIndex],100)</f>
        <v/>
      </c>
      <c r="CX6">
        <f>SUMIFS(T_TTAFCallOff[PCS],T_TTAFCallOff[Part Name],$A6,T_TTAFCallOff[WeekIndex],101)</f>
        <v/>
      </c>
      <c r="CY6">
        <f>SUMIFS(T_TTAFCallOff[PCS],T_TTAFCallOff[Part Name],$A6,T_TTAFCallOff[WeekIndex],102)</f>
        <v/>
      </c>
      <c r="CZ6">
        <f>SUMIFS(T_TTAFCallOff[PCS],T_TTAFCallOff[Part Name],$A6,T_TTAFCallOff[WeekIndex],103)</f>
        <v/>
      </c>
      <c r="DA6">
        <f>SUMIFS(T_TTAFCallOff[PCS],T_TTAFCallOff[Part Name],$A6,T_TTAFCallOff[WeekIndex],104)</f>
        <v/>
      </c>
    </row>
    <row r="7">
      <c r="A7" t="inlineStr">
        <is>
          <t>CHEM-1540</t>
        </is>
      </c>
      <c r="B7">
        <f>SUMIFS(T_TTAFCallOff[PCS],T_TTAFCallOff[Part Name],$A7,T_TTAFCallOff[WeekIndex],1)</f>
        <v/>
      </c>
      <c r="C7">
        <f>SUMIFS(T_TTAFCallOff[PCS],T_TTAFCallOff[Part Name],$A7,T_TTAFCallOff[WeekIndex],2)</f>
        <v/>
      </c>
      <c r="D7">
        <f>SUMIFS(T_TTAFCallOff[PCS],T_TTAFCallOff[Part Name],$A7,T_TTAFCallOff[WeekIndex],3)</f>
        <v/>
      </c>
      <c r="E7">
        <f>SUMIFS(T_TTAFCallOff[PCS],T_TTAFCallOff[Part Name],$A7,T_TTAFCallOff[WeekIndex],4)</f>
        <v/>
      </c>
      <c r="F7">
        <f>SUMIFS(T_TTAFCallOff[PCS],T_TTAFCallOff[Part Name],$A7,T_TTAFCallOff[WeekIndex],5)</f>
        <v/>
      </c>
      <c r="G7">
        <f>SUMIFS(T_TTAFCallOff[PCS],T_TTAFCallOff[Part Name],$A7,T_TTAFCallOff[WeekIndex],6)</f>
        <v/>
      </c>
      <c r="H7">
        <f>SUMIFS(T_TTAFCallOff[PCS],T_TTAFCallOff[Part Name],$A7,T_TTAFCallOff[WeekIndex],7)</f>
        <v/>
      </c>
      <c r="I7">
        <f>SUMIFS(T_TTAFCallOff[PCS],T_TTAFCallOff[Part Name],$A7,T_TTAFCallOff[WeekIndex],8)</f>
        <v/>
      </c>
      <c r="J7">
        <f>SUMIFS(T_TTAFCallOff[PCS],T_TTAFCallOff[Part Name],$A7,T_TTAFCallOff[WeekIndex],9)</f>
        <v/>
      </c>
      <c r="K7">
        <f>SUMIFS(T_TTAFCallOff[PCS],T_TTAFCallOff[Part Name],$A7,T_TTAFCallOff[WeekIndex],10)</f>
        <v/>
      </c>
      <c r="L7">
        <f>SUMIFS(T_TTAFCallOff[PCS],T_TTAFCallOff[Part Name],$A7,T_TTAFCallOff[WeekIndex],11)</f>
        <v/>
      </c>
      <c r="M7">
        <f>SUMIFS(T_TTAFCallOff[PCS],T_TTAFCallOff[Part Name],$A7,T_TTAFCallOff[WeekIndex],12)</f>
        <v/>
      </c>
      <c r="N7">
        <f>SUMIFS(T_TTAFCallOff[PCS],T_TTAFCallOff[Part Name],$A7,T_TTAFCallOff[WeekIndex],13)</f>
        <v/>
      </c>
      <c r="O7">
        <f>SUMIFS(T_TTAFCallOff[PCS],T_TTAFCallOff[Part Name],$A7,T_TTAFCallOff[WeekIndex],14)</f>
        <v/>
      </c>
      <c r="P7">
        <f>SUMIFS(T_TTAFCallOff[PCS],T_TTAFCallOff[Part Name],$A7,T_TTAFCallOff[WeekIndex],15)</f>
        <v/>
      </c>
      <c r="Q7">
        <f>SUMIFS(T_TTAFCallOff[PCS],T_TTAFCallOff[Part Name],$A7,T_TTAFCallOff[WeekIndex],16)</f>
        <v/>
      </c>
      <c r="R7">
        <f>SUMIFS(T_TTAFCallOff[PCS],T_TTAFCallOff[Part Name],$A7,T_TTAFCallOff[WeekIndex],17)</f>
        <v/>
      </c>
      <c r="S7">
        <f>SUMIFS(T_TTAFCallOff[PCS],T_TTAFCallOff[Part Name],$A7,T_TTAFCallOff[WeekIndex],18)</f>
        <v/>
      </c>
      <c r="T7">
        <f>SUMIFS(T_TTAFCallOff[PCS],T_TTAFCallOff[Part Name],$A7,T_TTAFCallOff[WeekIndex],19)</f>
        <v/>
      </c>
      <c r="U7">
        <f>SUMIFS(T_TTAFCallOff[PCS],T_TTAFCallOff[Part Name],$A7,T_TTAFCallOff[WeekIndex],20)</f>
        <v/>
      </c>
      <c r="V7">
        <f>SUMIFS(T_TTAFCallOff[PCS],T_TTAFCallOff[Part Name],$A7,T_TTAFCallOff[WeekIndex],21)</f>
        <v/>
      </c>
      <c r="W7">
        <f>SUMIFS(T_TTAFCallOff[PCS],T_TTAFCallOff[Part Name],$A7,T_TTAFCallOff[WeekIndex],22)</f>
        <v/>
      </c>
      <c r="X7">
        <f>SUMIFS(T_TTAFCallOff[PCS],T_TTAFCallOff[Part Name],$A7,T_TTAFCallOff[WeekIndex],23)</f>
        <v/>
      </c>
      <c r="Y7">
        <f>SUMIFS(T_TTAFCallOff[PCS],T_TTAFCallOff[Part Name],$A7,T_TTAFCallOff[WeekIndex],24)</f>
        <v/>
      </c>
      <c r="Z7">
        <f>SUMIFS(T_TTAFCallOff[PCS],T_TTAFCallOff[Part Name],$A7,T_TTAFCallOff[WeekIndex],25)</f>
        <v/>
      </c>
      <c r="AA7">
        <f>SUMIFS(T_TTAFCallOff[PCS],T_TTAFCallOff[Part Name],$A7,T_TTAFCallOff[WeekIndex],26)</f>
        <v/>
      </c>
      <c r="AB7">
        <f>SUMIFS(T_TTAFCallOff[PCS],T_TTAFCallOff[Part Name],$A7,T_TTAFCallOff[WeekIndex],27)</f>
        <v/>
      </c>
      <c r="AC7">
        <f>SUMIFS(T_TTAFCallOff[PCS],T_TTAFCallOff[Part Name],$A7,T_TTAFCallOff[WeekIndex],28)</f>
        <v/>
      </c>
      <c r="AD7">
        <f>SUMIFS(T_TTAFCallOff[PCS],T_TTAFCallOff[Part Name],$A7,T_TTAFCallOff[WeekIndex],29)</f>
        <v/>
      </c>
      <c r="AE7">
        <f>SUMIFS(T_TTAFCallOff[PCS],T_TTAFCallOff[Part Name],$A7,T_TTAFCallOff[WeekIndex],30)</f>
        <v/>
      </c>
      <c r="AF7">
        <f>SUMIFS(T_TTAFCallOff[PCS],T_TTAFCallOff[Part Name],$A7,T_TTAFCallOff[WeekIndex],31)</f>
        <v/>
      </c>
      <c r="AG7">
        <f>SUMIFS(T_TTAFCallOff[PCS],T_TTAFCallOff[Part Name],$A7,T_TTAFCallOff[WeekIndex],32)</f>
        <v/>
      </c>
      <c r="AH7">
        <f>SUMIFS(T_TTAFCallOff[PCS],T_TTAFCallOff[Part Name],$A7,T_TTAFCallOff[WeekIndex],33)</f>
        <v/>
      </c>
      <c r="AI7">
        <f>SUMIFS(T_TTAFCallOff[PCS],T_TTAFCallOff[Part Name],$A7,T_TTAFCallOff[WeekIndex],34)</f>
        <v/>
      </c>
      <c r="AJ7">
        <f>SUMIFS(T_TTAFCallOff[PCS],T_TTAFCallOff[Part Name],$A7,T_TTAFCallOff[WeekIndex],35)</f>
        <v/>
      </c>
      <c r="AK7">
        <f>SUMIFS(T_TTAFCallOff[PCS],T_TTAFCallOff[Part Name],$A7,T_TTAFCallOff[WeekIndex],36)</f>
        <v/>
      </c>
      <c r="AL7">
        <f>SUMIFS(T_TTAFCallOff[PCS],T_TTAFCallOff[Part Name],$A7,T_TTAFCallOff[WeekIndex],37)</f>
        <v/>
      </c>
      <c r="AM7">
        <f>SUMIFS(T_TTAFCallOff[PCS],T_TTAFCallOff[Part Name],$A7,T_TTAFCallOff[WeekIndex],38)</f>
        <v/>
      </c>
      <c r="AN7">
        <f>SUMIFS(T_TTAFCallOff[PCS],T_TTAFCallOff[Part Name],$A7,T_TTAFCallOff[WeekIndex],39)</f>
        <v/>
      </c>
      <c r="AO7">
        <f>SUMIFS(T_TTAFCallOff[PCS],T_TTAFCallOff[Part Name],$A7,T_TTAFCallOff[WeekIndex],40)</f>
        <v/>
      </c>
      <c r="AP7">
        <f>SUMIFS(T_TTAFCallOff[PCS],T_TTAFCallOff[Part Name],$A7,T_TTAFCallOff[WeekIndex],41)</f>
        <v/>
      </c>
      <c r="AQ7">
        <f>SUMIFS(T_TTAFCallOff[PCS],T_TTAFCallOff[Part Name],$A7,T_TTAFCallOff[WeekIndex],42)</f>
        <v/>
      </c>
      <c r="AR7">
        <f>SUMIFS(T_TTAFCallOff[PCS],T_TTAFCallOff[Part Name],$A7,T_TTAFCallOff[WeekIndex],43)</f>
        <v/>
      </c>
      <c r="AS7">
        <f>SUMIFS(T_TTAFCallOff[PCS],T_TTAFCallOff[Part Name],$A7,T_TTAFCallOff[WeekIndex],44)</f>
        <v/>
      </c>
      <c r="AT7">
        <f>SUMIFS(T_TTAFCallOff[PCS],T_TTAFCallOff[Part Name],$A7,T_TTAFCallOff[WeekIndex],45)</f>
        <v/>
      </c>
      <c r="AU7">
        <f>SUMIFS(T_TTAFCallOff[PCS],T_TTAFCallOff[Part Name],$A7,T_TTAFCallOff[WeekIndex],46)</f>
        <v/>
      </c>
      <c r="AV7">
        <f>SUMIFS(T_TTAFCallOff[PCS],T_TTAFCallOff[Part Name],$A7,T_TTAFCallOff[WeekIndex],47)</f>
        <v/>
      </c>
      <c r="AW7">
        <f>SUMIFS(T_TTAFCallOff[PCS],T_TTAFCallOff[Part Name],$A7,T_TTAFCallOff[WeekIndex],48)</f>
        <v/>
      </c>
      <c r="AX7">
        <f>SUMIFS(T_TTAFCallOff[PCS],T_TTAFCallOff[Part Name],$A7,T_TTAFCallOff[WeekIndex],49)</f>
        <v/>
      </c>
      <c r="AY7">
        <f>SUMIFS(T_TTAFCallOff[PCS],T_TTAFCallOff[Part Name],$A7,T_TTAFCallOff[WeekIndex],50)</f>
        <v/>
      </c>
      <c r="AZ7">
        <f>SUMIFS(T_TTAFCallOff[PCS],T_TTAFCallOff[Part Name],$A7,T_TTAFCallOff[WeekIndex],51)</f>
        <v/>
      </c>
      <c r="BA7">
        <f>SUMIFS(T_TTAFCallOff[PCS],T_TTAFCallOff[Part Name],$A7,T_TTAFCallOff[WeekIndex],52)</f>
        <v/>
      </c>
      <c r="BB7">
        <f>SUMIFS(T_TTAFCallOff[PCS],T_TTAFCallOff[Part Name],$A7,T_TTAFCallOff[WeekIndex],53)</f>
        <v/>
      </c>
      <c r="BC7">
        <f>SUMIFS(T_TTAFCallOff[PCS],T_TTAFCallOff[Part Name],$A7,T_TTAFCallOff[WeekIndex],54)</f>
        <v/>
      </c>
      <c r="BD7">
        <f>SUMIFS(T_TTAFCallOff[PCS],T_TTAFCallOff[Part Name],$A7,T_TTAFCallOff[WeekIndex],55)</f>
        <v/>
      </c>
      <c r="BE7">
        <f>SUMIFS(T_TTAFCallOff[PCS],T_TTAFCallOff[Part Name],$A7,T_TTAFCallOff[WeekIndex],56)</f>
        <v/>
      </c>
      <c r="BF7">
        <f>SUMIFS(T_TTAFCallOff[PCS],T_TTAFCallOff[Part Name],$A7,T_TTAFCallOff[WeekIndex],57)</f>
        <v/>
      </c>
      <c r="BG7">
        <f>SUMIFS(T_TTAFCallOff[PCS],T_TTAFCallOff[Part Name],$A7,T_TTAFCallOff[WeekIndex],58)</f>
        <v/>
      </c>
      <c r="BH7">
        <f>SUMIFS(T_TTAFCallOff[PCS],T_TTAFCallOff[Part Name],$A7,T_TTAFCallOff[WeekIndex],59)</f>
        <v/>
      </c>
      <c r="BI7">
        <f>SUMIFS(T_TTAFCallOff[PCS],T_TTAFCallOff[Part Name],$A7,T_TTAFCallOff[WeekIndex],60)</f>
        <v/>
      </c>
      <c r="BJ7">
        <f>SUMIFS(T_TTAFCallOff[PCS],T_TTAFCallOff[Part Name],$A7,T_TTAFCallOff[WeekIndex],61)</f>
        <v/>
      </c>
      <c r="BK7">
        <f>SUMIFS(T_TTAFCallOff[PCS],T_TTAFCallOff[Part Name],$A7,T_TTAFCallOff[WeekIndex],62)</f>
        <v/>
      </c>
      <c r="BL7">
        <f>SUMIFS(T_TTAFCallOff[PCS],T_TTAFCallOff[Part Name],$A7,T_TTAFCallOff[WeekIndex],63)</f>
        <v/>
      </c>
      <c r="BM7">
        <f>SUMIFS(T_TTAFCallOff[PCS],T_TTAFCallOff[Part Name],$A7,T_TTAFCallOff[WeekIndex],64)</f>
        <v/>
      </c>
      <c r="BN7">
        <f>SUMIFS(T_TTAFCallOff[PCS],T_TTAFCallOff[Part Name],$A7,T_TTAFCallOff[WeekIndex],65)</f>
        <v/>
      </c>
      <c r="BO7">
        <f>SUMIFS(T_TTAFCallOff[PCS],T_TTAFCallOff[Part Name],$A7,T_TTAFCallOff[WeekIndex],66)</f>
        <v/>
      </c>
      <c r="BP7">
        <f>SUMIFS(T_TTAFCallOff[PCS],T_TTAFCallOff[Part Name],$A7,T_TTAFCallOff[WeekIndex],67)</f>
        <v/>
      </c>
      <c r="BQ7">
        <f>SUMIFS(T_TTAFCallOff[PCS],T_TTAFCallOff[Part Name],$A7,T_TTAFCallOff[WeekIndex],68)</f>
        <v/>
      </c>
      <c r="BR7">
        <f>SUMIFS(T_TTAFCallOff[PCS],T_TTAFCallOff[Part Name],$A7,T_TTAFCallOff[WeekIndex],69)</f>
        <v/>
      </c>
      <c r="BS7">
        <f>SUMIFS(T_TTAFCallOff[PCS],T_TTAFCallOff[Part Name],$A7,T_TTAFCallOff[WeekIndex],70)</f>
        <v/>
      </c>
      <c r="BT7">
        <f>SUMIFS(T_TTAFCallOff[PCS],T_TTAFCallOff[Part Name],$A7,T_TTAFCallOff[WeekIndex],71)</f>
        <v/>
      </c>
      <c r="BU7">
        <f>SUMIFS(T_TTAFCallOff[PCS],T_TTAFCallOff[Part Name],$A7,T_TTAFCallOff[WeekIndex],72)</f>
        <v/>
      </c>
      <c r="BV7">
        <f>SUMIFS(T_TTAFCallOff[PCS],T_TTAFCallOff[Part Name],$A7,T_TTAFCallOff[WeekIndex],73)</f>
        <v/>
      </c>
      <c r="BW7">
        <f>SUMIFS(T_TTAFCallOff[PCS],T_TTAFCallOff[Part Name],$A7,T_TTAFCallOff[WeekIndex],74)</f>
        <v/>
      </c>
      <c r="BX7">
        <f>SUMIFS(T_TTAFCallOff[PCS],T_TTAFCallOff[Part Name],$A7,T_TTAFCallOff[WeekIndex],75)</f>
        <v/>
      </c>
      <c r="BY7">
        <f>SUMIFS(T_TTAFCallOff[PCS],T_TTAFCallOff[Part Name],$A7,T_TTAFCallOff[WeekIndex],76)</f>
        <v/>
      </c>
      <c r="BZ7">
        <f>SUMIFS(T_TTAFCallOff[PCS],T_TTAFCallOff[Part Name],$A7,T_TTAFCallOff[WeekIndex],77)</f>
        <v/>
      </c>
      <c r="CA7">
        <f>SUMIFS(T_TTAFCallOff[PCS],T_TTAFCallOff[Part Name],$A7,T_TTAFCallOff[WeekIndex],78)</f>
        <v/>
      </c>
      <c r="CB7">
        <f>SUMIFS(T_TTAFCallOff[PCS],T_TTAFCallOff[Part Name],$A7,T_TTAFCallOff[WeekIndex],79)</f>
        <v/>
      </c>
      <c r="CC7">
        <f>SUMIFS(T_TTAFCallOff[PCS],T_TTAFCallOff[Part Name],$A7,T_TTAFCallOff[WeekIndex],80)</f>
        <v/>
      </c>
      <c r="CD7">
        <f>SUMIFS(T_TTAFCallOff[PCS],T_TTAFCallOff[Part Name],$A7,T_TTAFCallOff[WeekIndex],81)</f>
        <v/>
      </c>
      <c r="CE7">
        <f>SUMIFS(T_TTAFCallOff[PCS],T_TTAFCallOff[Part Name],$A7,T_TTAFCallOff[WeekIndex],82)</f>
        <v/>
      </c>
      <c r="CF7">
        <f>SUMIFS(T_TTAFCallOff[PCS],T_TTAFCallOff[Part Name],$A7,T_TTAFCallOff[WeekIndex],83)</f>
        <v/>
      </c>
      <c r="CG7">
        <f>SUMIFS(T_TTAFCallOff[PCS],T_TTAFCallOff[Part Name],$A7,T_TTAFCallOff[WeekIndex],84)</f>
        <v/>
      </c>
      <c r="CH7">
        <f>SUMIFS(T_TTAFCallOff[PCS],T_TTAFCallOff[Part Name],$A7,T_TTAFCallOff[WeekIndex],85)</f>
        <v/>
      </c>
      <c r="CI7">
        <f>SUMIFS(T_TTAFCallOff[PCS],T_TTAFCallOff[Part Name],$A7,T_TTAFCallOff[WeekIndex],86)</f>
        <v/>
      </c>
      <c r="CJ7">
        <f>SUMIFS(T_TTAFCallOff[PCS],T_TTAFCallOff[Part Name],$A7,T_TTAFCallOff[WeekIndex],87)</f>
        <v/>
      </c>
      <c r="CK7">
        <f>SUMIFS(T_TTAFCallOff[PCS],T_TTAFCallOff[Part Name],$A7,T_TTAFCallOff[WeekIndex],88)</f>
        <v/>
      </c>
      <c r="CL7">
        <f>SUMIFS(T_TTAFCallOff[PCS],T_TTAFCallOff[Part Name],$A7,T_TTAFCallOff[WeekIndex],89)</f>
        <v/>
      </c>
      <c r="CM7">
        <f>SUMIFS(T_TTAFCallOff[PCS],T_TTAFCallOff[Part Name],$A7,T_TTAFCallOff[WeekIndex],90)</f>
        <v/>
      </c>
      <c r="CN7">
        <f>SUMIFS(T_TTAFCallOff[PCS],T_TTAFCallOff[Part Name],$A7,T_TTAFCallOff[WeekIndex],91)</f>
        <v/>
      </c>
      <c r="CO7">
        <f>SUMIFS(T_TTAFCallOff[PCS],T_TTAFCallOff[Part Name],$A7,T_TTAFCallOff[WeekIndex],92)</f>
        <v/>
      </c>
      <c r="CP7">
        <f>SUMIFS(T_TTAFCallOff[PCS],T_TTAFCallOff[Part Name],$A7,T_TTAFCallOff[WeekIndex],93)</f>
        <v/>
      </c>
      <c r="CQ7">
        <f>SUMIFS(T_TTAFCallOff[PCS],T_TTAFCallOff[Part Name],$A7,T_TTAFCallOff[WeekIndex],94)</f>
        <v/>
      </c>
      <c r="CR7">
        <f>SUMIFS(T_TTAFCallOff[PCS],T_TTAFCallOff[Part Name],$A7,T_TTAFCallOff[WeekIndex],95)</f>
        <v/>
      </c>
      <c r="CS7">
        <f>SUMIFS(T_TTAFCallOff[PCS],T_TTAFCallOff[Part Name],$A7,T_TTAFCallOff[WeekIndex],96)</f>
        <v/>
      </c>
      <c r="CT7">
        <f>SUMIFS(T_TTAFCallOff[PCS],T_TTAFCallOff[Part Name],$A7,T_TTAFCallOff[WeekIndex],97)</f>
        <v/>
      </c>
      <c r="CU7">
        <f>SUMIFS(T_TTAFCallOff[PCS],T_TTAFCallOff[Part Name],$A7,T_TTAFCallOff[WeekIndex],98)</f>
        <v/>
      </c>
      <c r="CV7">
        <f>SUMIFS(T_TTAFCallOff[PCS],T_TTAFCallOff[Part Name],$A7,T_TTAFCallOff[WeekIndex],99)</f>
        <v/>
      </c>
      <c r="CW7">
        <f>SUMIFS(T_TTAFCallOff[PCS],T_TTAFCallOff[Part Name],$A7,T_TTAFCallOff[WeekIndex],100)</f>
        <v/>
      </c>
      <c r="CX7">
        <f>SUMIFS(T_TTAFCallOff[PCS],T_TTAFCallOff[Part Name],$A7,T_TTAFCallOff[WeekIndex],101)</f>
        <v/>
      </c>
      <c r="CY7">
        <f>SUMIFS(T_TTAFCallOff[PCS],T_TTAFCallOff[Part Name],$A7,T_TTAFCallOff[WeekIndex],102)</f>
        <v/>
      </c>
      <c r="CZ7">
        <f>SUMIFS(T_TTAFCallOff[PCS],T_TTAFCallOff[Part Name],$A7,T_TTAFCallOff[WeekIndex],103)</f>
        <v/>
      </c>
      <c r="DA7">
        <f>SUMIFS(T_TTAFCallOff[PCS],T_TTAFCallOff[Part Name],$A7,T_TTAFCallOff[WeekIndex],104)</f>
        <v/>
      </c>
    </row>
    <row r="8">
      <c r="A8" t="inlineStr">
        <is>
          <t>CHEM-1690</t>
        </is>
      </c>
      <c r="B8">
        <f>SUMIFS(T_TTAFCallOff[PCS],T_TTAFCallOff[Part Name],$A8,T_TTAFCallOff[WeekIndex],1)</f>
        <v/>
      </c>
      <c r="C8">
        <f>SUMIFS(T_TTAFCallOff[PCS],T_TTAFCallOff[Part Name],$A8,T_TTAFCallOff[WeekIndex],2)</f>
        <v/>
      </c>
      <c r="D8">
        <f>SUMIFS(T_TTAFCallOff[PCS],T_TTAFCallOff[Part Name],$A8,T_TTAFCallOff[WeekIndex],3)</f>
        <v/>
      </c>
      <c r="E8">
        <f>SUMIFS(T_TTAFCallOff[PCS],T_TTAFCallOff[Part Name],$A8,T_TTAFCallOff[WeekIndex],4)</f>
        <v/>
      </c>
      <c r="F8">
        <f>SUMIFS(T_TTAFCallOff[PCS],T_TTAFCallOff[Part Name],$A8,T_TTAFCallOff[WeekIndex],5)</f>
        <v/>
      </c>
      <c r="G8">
        <f>SUMIFS(T_TTAFCallOff[PCS],T_TTAFCallOff[Part Name],$A8,T_TTAFCallOff[WeekIndex],6)</f>
        <v/>
      </c>
      <c r="H8">
        <f>SUMIFS(T_TTAFCallOff[PCS],T_TTAFCallOff[Part Name],$A8,T_TTAFCallOff[WeekIndex],7)</f>
        <v/>
      </c>
      <c r="I8">
        <f>SUMIFS(T_TTAFCallOff[PCS],T_TTAFCallOff[Part Name],$A8,T_TTAFCallOff[WeekIndex],8)</f>
        <v/>
      </c>
      <c r="J8">
        <f>SUMIFS(T_TTAFCallOff[PCS],T_TTAFCallOff[Part Name],$A8,T_TTAFCallOff[WeekIndex],9)</f>
        <v/>
      </c>
      <c r="K8">
        <f>SUMIFS(T_TTAFCallOff[PCS],T_TTAFCallOff[Part Name],$A8,T_TTAFCallOff[WeekIndex],10)</f>
        <v/>
      </c>
      <c r="L8">
        <f>SUMIFS(T_TTAFCallOff[PCS],T_TTAFCallOff[Part Name],$A8,T_TTAFCallOff[WeekIndex],11)</f>
        <v/>
      </c>
      <c r="M8">
        <f>SUMIFS(T_TTAFCallOff[PCS],T_TTAFCallOff[Part Name],$A8,T_TTAFCallOff[WeekIndex],12)</f>
        <v/>
      </c>
      <c r="N8">
        <f>SUMIFS(T_TTAFCallOff[PCS],T_TTAFCallOff[Part Name],$A8,T_TTAFCallOff[WeekIndex],13)</f>
        <v/>
      </c>
      <c r="O8">
        <f>SUMIFS(T_TTAFCallOff[PCS],T_TTAFCallOff[Part Name],$A8,T_TTAFCallOff[WeekIndex],14)</f>
        <v/>
      </c>
      <c r="P8">
        <f>SUMIFS(T_TTAFCallOff[PCS],T_TTAFCallOff[Part Name],$A8,T_TTAFCallOff[WeekIndex],15)</f>
        <v/>
      </c>
      <c r="Q8">
        <f>SUMIFS(T_TTAFCallOff[PCS],T_TTAFCallOff[Part Name],$A8,T_TTAFCallOff[WeekIndex],16)</f>
        <v/>
      </c>
      <c r="R8">
        <f>SUMIFS(T_TTAFCallOff[PCS],T_TTAFCallOff[Part Name],$A8,T_TTAFCallOff[WeekIndex],17)</f>
        <v/>
      </c>
      <c r="S8">
        <f>SUMIFS(T_TTAFCallOff[PCS],T_TTAFCallOff[Part Name],$A8,T_TTAFCallOff[WeekIndex],18)</f>
        <v/>
      </c>
      <c r="T8">
        <f>SUMIFS(T_TTAFCallOff[PCS],T_TTAFCallOff[Part Name],$A8,T_TTAFCallOff[WeekIndex],19)</f>
        <v/>
      </c>
      <c r="U8">
        <f>SUMIFS(T_TTAFCallOff[PCS],T_TTAFCallOff[Part Name],$A8,T_TTAFCallOff[WeekIndex],20)</f>
        <v/>
      </c>
      <c r="V8">
        <f>SUMIFS(T_TTAFCallOff[PCS],T_TTAFCallOff[Part Name],$A8,T_TTAFCallOff[WeekIndex],21)</f>
        <v/>
      </c>
      <c r="W8">
        <f>SUMIFS(T_TTAFCallOff[PCS],T_TTAFCallOff[Part Name],$A8,T_TTAFCallOff[WeekIndex],22)</f>
        <v/>
      </c>
      <c r="X8">
        <f>SUMIFS(T_TTAFCallOff[PCS],T_TTAFCallOff[Part Name],$A8,T_TTAFCallOff[WeekIndex],23)</f>
        <v/>
      </c>
      <c r="Y8">
        <f>SUMIFS(T_TTAFCallOff[PCS],T_TTAFCallOff[Part Name],$A8,T_TTAFCallOff[WeekIndex],24)</f>
        <v/>
      </c>
      <c r="Z8">
        <f>SUMIFS(T_TTAFCallOff[PCS],T_TTAFCallOff[Part Name],$A8,T_TTAFCallOff[WeekIndex],25)</f>
        <v/>
      </c>
      <c r="AA8">
        <f>SUMIFS(T_TTAFCallOff[PCS],T_TTAFCallOff[Part Name],$A8,T_TTAFCallOff[WeekIndex],26)</f>
        <v/>
      </c>
      <c r="AB8">
        <f>SUMIFS(T_TTAFCallOff[PCS],T_TTAFCallOff[Part Name],$A8,T_TTAFCallOff[WeekIndex],27)</f>
        <v/>
      </c>
      <c r="AC8">
        <f>SUMIFS(T_TTAFCallOff[PCS],T_TTAFCallOff[Part Name],$A8,T_TTAFCallOff[WeekIndex],28)</f>
        <v/>
      </c>
      <c r="AD8">
        <f>SUMIFS(T_TTAFCallOff[PCS],T_TTAFCallOff[Part Name],$A8,T_TTAFCallOff[WeekIndex],29)</f>
        <v/>
      </c>
      <c r="AE8">
        <f>SUMIFS(T_TTAFCallOff[PCS],T_TTAFCallOff[Part Name],$A8,T_TTAFCallOff[WeekIndex],30)</f>
        <v/>
      </c>
      <c r="AF8">
        <f>SUMIFS(T_TTAFCallOff[PCS],T_TTAFCallOff[Part Name],$A8,T_TTAFCallOff[WeekIndex],31)</f>
        <v/>
      </c>
      <c r="AG8">
        <f>SUMIFS(T_TTAFCallOff[PCS],T_TTAFCallOff[Part Name],$A8,T_TTAFCallOff[WeekIndex],32)</f>
        <v/>
      </c>
      <c r="AH8">
        <f>SUMIFS(T_TTAFCallOff[PCS],T_TTAFCallOff[Part Name],$A8,T_TTAFCallOff[WeekIndex],33)</f>
        <v/>
      </c>
      <c r="AI8">
        <f>SUMIFS(T_TTAFCallOff[PCS],T_TTAFCallOff[Part Name],$A8,T_TTAFCallOff[WeekIndex],34)</f>
        <v/>
      </c>
      <c r="AJ8">
        <f>SUMIFS(T_TTAFCallOff[PCS],T_TTAFCallOff[Part Name],$A8,T_TTAFCallOff[WeekIndex],35)</f>
        <v/>
      </c>
      <c r="AK8">
        <f>SUMIFS(T_TTAFCallOff[PCS],T_TTAFCallOff[Part Name],$A8,T_TTAFCallOff[WeekIndex],36)</f>
        <v/>
      </c>
      <c r="AL8">
        <f>SUMIFS(T_TTAFCallOff[PCS],T_TTAFCallOff[Part Name],$A8,T_TTAFCallOff[WeekIndex],37)</f>
        <v/>
      </c>
      <c r="AM8">
        <f>SUMIFS(T_TTAFCallOff[PCS],T_TTAFCallOff[Part Name],$A8,T_TTAFCallOff[WeekIndex],38)</f>
        <v/>
      </c>
      <c r="AN8">
        <f>SUMIFS(T_TTAFCallOff[PCS],T_TTAFCallOff[Part Name],$A8,T_TTAFCallOff[WeekIndex],39)</f>
        <v/>
      </c>
      <c r="AO8">
        <f>SUMIFS(T_TTAFCallOff[PCS],T_TTAFCallOff[Part Name],$A8,T_TTAFCallOff[WeekIndex],40)</f>
        <v/>
      </c>
      <c r="AP8">
        <f>SUMIFS(T_TTAFCallOff[PCS],T_TTAFCallOff[Part Name],$A8,T_TTAFCallOff[WeekIndex],41)</f>
        <v/>
      </c>
      <c r="AQ8">
        <f>SUMIFS(T_TTAFCallOff[PCS],T_TTAFCallOff[Part Name],$A8,T_TTAFCallOff[WeekIndex],42)</f>
        <v/>
      </c>
      <c r="AR8">
        <f>SUMIFS(T_TTAFCallOff[PCS],T_TTAFCallOff[Part Name],$A8,T_TTAFCallOff[WeekIndex],43)</f>
        <v/>
      </c>
      <c r="AS8">
        <f>SUMIFS(T_TTAFCallOff[PCS],T_TTAFCallOff[Part Name],$A8,T_TTAFCallOff[WeekIndex],44)</f>
        <v/>
      </c>
      <c r="AT8">
        <f>SUMIFS(T_TTAFCallOff[PCS],T_TTAFCallOff[Part Name],$A8,T_TTAFCallOff[WeekIndex],45)</f>
        <v/>
      </c>
      <c r="AU8">
        <f>SUMIFS(T_TTAFCallOff[PCS],T_TTAFCallOff[Part Name],$A8,T_TTAFCallOff[WeekIndex],46)</f>
        <v/>
      </c>
      <c r="AV8">
        <f>SUMIFS(T_TTAFCallOff[PCS],T_TTAFCallOff[Part Name],$A8,T_TTAFCallOff[WeekIndex],47)</f>
        <v/>
      </c>
      <c r="AW8">
        <f>SUMIFS(T_TTAFCallOff[PCS],T_TTAFCallOff[Part Name],$A8,T_TTAFCallOff[WeekIndex],48)</f>
        <v/>
      </c>
      <c r="AX8">
        <f>SUMIFS(T_TTAFCallOff[PCS],T_TTAFCallOff[Part Name],$A8,T_TTAFCallOff[WeekIndex],49)</f>
        <v/>
      </c>
      <c r="AY8">
        <f>SUMIFS(T_TTAFCallOff[PCS],T_TTAFCallOff[Part Name],$A8,T_TTAFCallOff[WeekIndex],50)</f>
        <v/>
      </c>
      <c r="AZ8">
        <f>SUMIFS(T_TTAFCallOff[PCS],T_TTAFCallOff[Part Name],$A8,T_TTAFCallOff[WeekIndex],51)</f>
        <v/>
      </c>
      <c r="BA8">
        <f>SUMIFS(T_TTAFCallOff[PCS],T_TTAFCallOff[Part Name],$A8,T_TTAFCallOff[WeekIndex],52)</f>
        <v/>
      </c>
      <c r="BB8">
        <f>SUMIFS(T_TTAFCallOff[PCS],T_TTAFCallOff[Part Name],$A8,T_TTAFCallOff[WeekIndex],53)</f>
        <v/>
      </c>
      <c r="BC8">
        <f>SUMIFS(T_TTAFCallOff[PCS],T_TTAFCallOff[Part Name],$A8,T_TTAFCallOff[WeekIndex],54)</f>
        <v/>
      </c>
      <c r="BD8">
        <f>SUMIFS(T_TTAFCallOff[PCS],T_TTAFCallOff[Part Name],$A8,T_TTAFCallOff[WeekIndex],55)</f>
        <v/>
      </c>
      <c r="BE8">
        <f>SUMIFS(T_TTAFCallOff[PCS],T_TTAFCallOff[Part Name],$A8,T_TTAFCallOff[WeekIndex],56)</f>
        <v/>
      </c>
      <c r="BF8">
        <f>SUMIFS(T_TTAFCallOff[PCS],T_TTAFCallOff[Part Name],$A8,T_TTAFCallOff[WeekIndex],57)</f>
        <v/>
      </c>
      <c r="BG8">
        <f>SUMIFS(T_TTAFCallOff[PCS],T_TTAFCallOff[Part Name],$A8,T_TTAFCallOff[WeekIndex],58)</f>
        <v/>
      </c>
      <c r="BH8">
        <f>SUMIFS(T_TTAFCallOff[PCS],T_TTAFCallOff[Part Name],$A8,T_TTAFCallOff[WeekIndex],59)</f>
        <v/>
      </c>
      <c r="BI8">
        <f>SUMIFS(T_TTAFCallOff[PCS],T_TTAFCallOff[Part Name],$A8,T_TTAFCallOff[WeekIndex],60)</f>
        <v/>
      </c>
      <c r="BJ8">
        <f>SUMIFS(T_TTAFCallOff[PCS],T_TTAFCallOff[Part Name],$A8,T_TTAFCallOff[WeekIndex],61)</f>
        <v/>
      </c>
      <c r="BK8">
        <f>SUMIFS(T_TTAFCallOff[PCS],T_TTAFCallOff[Part Name],$A8,T_TTAFCallOff[WeekIndex],62)</f>
        <v/>
      </c>
      <c r="BL8">
        <f>SUMIFS(T_TTAFCallOff[PCS],T_TTAFCallOff[Part Name],$A8,T_TTAFCallOff[WeekIndex],63)</f>
        <v/>
      </c>
      <c r="BM8">
        <f>SUMIFS(T_TTAFCallOff[PCS],T_TTAFCallOff[Part Name],$A8,T_TTAFCallOff[WeekIndex],64)</f>
        <v/>
      </c>
      <c r="BN8">
        <f>SUMIFS(T_TTAFCallOff[PCS],T_TTAFCallOff[Part Name],$A8,T_TTAFCallOff[WeekIndex],65)</f>
        <v/>
      </c>
      <c r="BO8">
        <f>SUMIFS(T_TTAFCallOff[PCS],T_TTAFCallOff[Part Name],$A8,T_TTAFCallOff[WeekIndex],66)</f>
        <v/>
      </c>
      <c r="BP8">
        <f>SUMIFS(T_TTAFCallOff[PCS],T_TTAFCallOff[Part Name],$A8,T_TTAFCallOff[WeekIndex],67)</f>
        <v/>
      </c>
      <c r="BQ8">
        <f>SUMIFS(T_TTAFCallOff[PCS],T_TTAFCallOff[Part Name],$A8,T_TTAFCallOff[WeekIndex],68)</f>
        <v/>
      </c>
      <c r="BR8">
        <f>SUMIFS(T_TTAFCallOff[PCS],T_TTAFCallOff[Part Name],$A8,T_TTAFCallOff[WeekIndex],69)</f>
        <v/>
      </c>
      <c r="BS8">
        <f>SUMIFS(T_TTAFCallOff[PCS],T_TTAFCallOff[Part Name],$A8,T_TTAFCallOff[WeekIndex],70)</f>
        <v/>
      </c>
      <c r="BT8">
        <f>SUMIFS(T_TTAFCallOff[PCS],T_TTAFCallOff[Part Name],$A8,T_TTAFCallOff[WeekIndex],71)</f>
        <v/>
      </c>
      <c r="BU8">
        <f>SUMIFS(T_TTAFCallOff[PCS],T_TTAFCallOff[Part Name],$A8,T_TTAFCallOff[WeekIndex],72)</f>
        <v/>
      </c>
      <c r="BV8">
        <f>SUMIFS(T_TTAFCallOff[PCS],T_TTAFCallOff[Part Name],$A8,T_TTAFCallOff[WeekIndex],73)</f>
        <v/>
      </c>
      <c r="BW8">
        <f>SUMIFS(T_TTAFCallOff[PCS],T_TTAFCallOff[Part Name],$A8,T_TTAFCallOff[WeekIndex],74)</f>
        <v/>
      </c>
      <c r="BX8">
        <f>SUMIFS(T_TTAFCallOff[PCS],T_TTAFCallOff[Part Name],$A8,T_TTAFCallOff[WeekIndex],75)</f>
        <v/>
      </c>
      <c r="BY8">
        <f>SUMIFS(T_TTAFCallOff[PCS],T_TTAFCallOff[Part Name],$A8,T_TTAFCallOff[WeekIndex],76)</f>
        <v/>
      </c>
      <c r="BZ8">
        <f>SUMIFS(T_TTAFCallOff[PCS],T_TTAFCallOff[Part Name],$A8,T_TTAFCallOff[WeekIndex],77)</f>
        <v/>
      </c>
      <c r="CA8">
        <f>SUMIFS(T_TTAFCallOff[PCS],T_TTAFCallOff[Part Name],$A8,T_TTAFCallOff[WeekIndex],78)</f>
        <v/>
      </c>
      <c r="CB8">
        <f>SUMIFS(T_TTAFCallOff[PCS],T_TTAFCallOff[Part Name],$A8,T_TTAFCallOff[WeekIndex],79)</f>
        <v/>
      </c>
      <c r="CC8">
        <f>SUMIFS(T_TTAFCallOff[PCS],T_TTAFCallOff[Part Name],$A8,T_TTAFCallOff[WeekIndex],80)</f>
        <v/>
      </c>
      <c r="CD8">
        <f>SUMIFS(T_TTAFCallOff[PCS],T_TTAFCallOff[Part Name],$A8,T_TTAFCallOff[WeekIndex],81)</f>
        <v/>
      </c>
      <c r="CE8">
        <f>SUMIFS(T_TTAFCallOff[PCS],T_TTAFCallOff[Part Name],$A8,T_TTAFCallOff[WeekIndex],82)</f>
        <v/>
      </c>
      <c r="CF8">
        <f>SUMIFS(T_TTAFCallOff[PCS],T_TTAFCallOff[Part Name],$A8,T_TTAFCallOff[WeekIndex],83)</f>
        <v/>
      </c>
      <c r="CG8">
        <f>SUMIFS(T_TTAFCallOff[PCS],T_TTAFCallOff[Part Name],$A8,T_TTAFCallOff[WeekIndex],84)</f>
        <v/>
      </c>
      <c r="CH8">
        <f>SUMIFS(T_TTAFCallOff[PCS],T_TTAFCallOff[Part Name],$A8,T_TTAFCallOff[WeekIndex],85)</f>
        <v/>
      </c>
      <c r="CI8">
        <f>SUMIFS(T_TTAFCallOff[PCS],T_TTAFCallOff[Part Name],$A8,T_TTAFCallOff[WeekIndex],86)</f>
        <v/>
      </c>
      <c r="CJ8">
        <f>SUMIFS(T_TTAFCallOff[PCS],T_TTAFCallOff[Part Name],$A8,T_TTAFCallOff[WeekIndex],87)</f>
        <v/>
      </c>
      <c r="CK8">
        <f>SUMIFS(T_TTAFCallOff[PCS],T_TTAFCallOff[Part Name],$A8,T_TTAFCallOff[WeekIndex],88)</f>
        <v/>
      </c>
      <c r="CL8">
        <f>SUMIFS(T_TTAFCallOff[PCS],T_TTAFCallOff[Part Name],$A8,T_TTAFCallOff[WeekIndex],89)</f>
        <v/>
      </c>
      <c r="CM8">
        <f>SUMIFS(T_TTAFCallOff[PCS],T_TTAFCallOff[Part Name],$A8,T_TTAFCallOff[WeekIndex],90)</f>
        <v/>
      </c>
      <c r="CN8">
        <f>SUMIFS(T_TTAFCallOff[PCS],T_TTAFCallOff[Part Name],$A8,T_TTAFCallOff[WeekIndex],91)</f>
        <v/>
      </c>
      <c r="CO8">
        <f>SUMIFS(T_TTAFCallOff[PCS],T_TTAFCallOff[Part Name],$A8,T_TTAFCallOff[WeekIndex],92)</f>
        <v/>
      </c>
      <c r="CP8">
        <f>SUMIFS(T_TTAFCallOff[PCS],T_TTAFCallOff[Part Name],$A8,T_TTAFCallOff[WeekIndex],93)</f>
        <v/>
      </c>
      <c r="CQ8">
        <f>SUMIFS(T_TTAFCallOff[PCS],T_TTAFCallOff[Part Name],$A8,T_TTAFCallOff[WeekIndex],94)</f>
        <v/>
      </c>
      <c r="CR8">
        <f>SUMIFS(T_TTAFCallOff[PCS],T_TTAFCallOff[Part Name],$A8,T_TTAFCallOff[WeekIndex],95)</f>
        <v/>
      </c>
      <c r="CS8">
        <f>SUMIFS(T_TTAFCallOff[PCS],T_TTAFCallOff[Part Name],$A8,T_TTAFCallOff[WeekIndex],96)</f>
        <v/>
      </c>
      <c r="CT8">
        <f>SUMIFS(T_TTAFCallOff[PCS],T_TTAFCallOff[Part Name],$A8,T_TTAFCallOff[WeekIndex],97)</f>
        <v/>
      </c>
      <c r="CU8">
        <f>SUMIFS(T_TTAFCallOff[PCS],T_TTAFCallOff[Part Name],$A8,T_TTAFCallOff[WeekIndex],98)</f>
        <v/>
      </c>
      <c r="CV8">
        <f>SUMIFS(T_TTAFCallOff[PCS],T_TTAFCallOff[Part Name],$A8,T_TTAFCallOff[WeekIndex],99)</f>
        <v/>
      </c>
      <c r="CW8">
        <f>SUMIFS(T_TTAFCallOff[PCS],T_TTAFCallOff[Part Name],$A8,T_TTAFCallOff[WeekIndex],100)</f>
        <v/>
      </c>
      <c r="CX8">
        <f>SUMIFS(T_TTAFCallOff[PCS],T_TTAFCallOff[Part Name],$A8,T_TTAFCallOff[WeekIndex],101)</f>
        <v/>
      </c>
      <c r="CY8">
        <f>SUMIFS(T_TTAFCallOff[PCS],T_TTAFCallOff[Part Name],$A8,T_TTAFCallOff[WeekIndex],102)</f>
        <v/>
      </c>
      <c r="CZ8">
        <f>SUMIFS(T_TTAFCallOff[PCS],T_TTAFCallOff[Part Name],$A8,T_TTAFCallOff[WeekIndex],103)</f>
        <v/>
      </c>
      <c r="DA8">
        <f>SUMIFS(T_TTAFCallOff[PCS],T_TTAFCallOff[Part Name],$A8,T_TTAFCallOff[WeekIndex],104)</f>
        <v/>
      </c>
    </row>
    <row r="9">
      <c r="A9" t="inlineStr">
        <is>
          <t>CHEM-1720</t>
        </is>
      </c>
      <c r="B9">
        <f>SUMIFS(T_TTAFCallOff[PCS],T_TTAFCallOff[Part Name],$A9,T_TTAFCallOff[WeekIndex],1)</f>
        <v/>
      </c>
      <c r="C9">
        <f>SUMIFS(T_TTAFCallOff[PCS],T_TTAFCallOff[Part Name],$A9,T_TTAFCallOff[WeekIndex],2)</f>
        <v/>
      </c>
      <c r="D9">
        <f>SUMIFS(T_TTAFCallOff[PCS],T_TTAFCallOff[Part Name],$A9,T_TTAFCallOff[WeekIndex],3)</f>
        <v/>
      </c>
      <c r="E9">
        <f>SUMIFS(T_TTAFCallOff[PCS],T_TTAFCallOff[Part Name],$A9,T_TTAFCallOff[WeekIndex],4)</f>
        <v/>
      </c>
      <c r="F9">
        <f>SUMIFS(T_TTAFCallOff[PCS],T_TTAFCallOff[Part Name],$A9,T_TTAFCallOff[WeekIndex],5)</f>
        <v/>
      </c>
      <c r="G9">
        <f>SUMIFS(T_TTAFCallOff[PCS],T_TTAFCallOff[Part Name],$A9,T_TTAFCallOff[WeekIndex],6)</f>
        <v/>
      </c>
      <c r="H9">
        <f>SUMIFS(T_TTAFCallOff[PCS],T_TTAFCallOff[Part Name],$A9,T_TTAFCallOff[WeekIndex],7)</f>
        <v/>
      </c>
      <c r="I9">
        <f>SUMIFS(T_TTAFCallOff[PCS],T_TTAFCallOff[Part Name],$A9,T_TTAFCallOff[WeekIndex],8)</f>
        <v/>
      </c>
      <c r="J9">
        <f>SUMIFS(T_TTAFCallOff[PCS],T_TTAFCallOff[Part Name],$A9,T_TTAFCallOff[WeekIndex],9)</f>
        <v/>
      </c>
      <c r="K9">
        <f>SUMIFS(T_TTAFCallOff[PCS],T_TTAFCallOff[Part Name],$A9,T_TTAFCallOff[WeekIndex],10)</f>
        <v/>
      </c>
      <c r="L9">
        <f>SUMIFS(T_TTAFCallOff[PCS],T_TTAFCallOff[Part Name],$A9,T_TTAFCallOff[WeekIndex],11)</f>
        <v/>
      </c>
      <c r="M9">
        <f>SUMIFS(T_TTAFCallOff[PCS],T_TTAFCallOff[Part Name],$A9,T_TTAFCallOff[WeekIndex],12)</f>
        <v/>
      </c>
      <c r="N9">
        <f>SUMIFS(T_TTAFCallOff[PCS],T_TTAFCallOff[Part Name],$A9,T_TTAFCallOff[WeekIndex],13)</f>
        <v/>
      </c>
      <c r="O9">
        <f>SUMIFS(T_TTAFCallOff[PCS],T_TTAFCallOff[Part Name],$A9,T_TTAFCallOff[WeekIndex],14)</f>
        <v/>
      </c>
      <c r="P9">
        <f>SUMIFS(T_TTAFCallOff[PCS],T_TTAFCallOff[Part Name],$A9,T_TTAFCallOff[WeekIndex],15)</f>
        <v/>
      </c>
      <c r="Q9">
        <f>SUMIFS(T_TTAFCallOff[PCS],T_TTAFCallOff[Part Name],$A9,T_TTAFCallOff[WeekIndex],16)</f>
        <v/>
      </c>
      <c r="R9">
        <f>SUMIFS(T_TTAFCallOff[PCS],T_TTAFCallOff[Part Name],$A9,T_TTAFCallOff[WeekIndex],17)</f>
        <v/>
      </c>
      <c r="S9">
        <f>SUMIFS(T_TTAFCallOff[PCS],T_TTAFCallOff[Part Name],$A9,T_TTAFCallOff[WeekIndex],18)</f>
        <v/>
      </c>
      <c r="T9">
        <f>SUMIFS(T_TTAFCallOff[PCS],T_TTAFCallOff[Part Name],$A9,T_TTAFCallOff[WeekIndex],19)</f>
        <v/>
      </c>
      <c r="U9">
        <f>SUMIFS(T_TTAFCallOff[PCS],T_TTAFCallOff[Part Name],$A9,T_TTAFCallOff[WeekIndex],20)</f>
        <v/>
      </c>
      <c r="V9">
        <f>SUMIFS(T_TTAFCallOff[PCS],T_TTAFCallOff[Part Name],$A9,T_TTAFCallOff[WeekIndex],21)</f>
        <v/>
      </c>
      <c r="W9">
        <f>SUMIFS(T_TTAFCallOff[PCS],T_TTAFCallOff[Part Name],$A9,T_TTAFCallOff[WeekIndex],22)</f>
        <v/>
      </c>
      <c r="X9">
        <f>SUMIFS(T_TTAFCallOff[PCS],T_TTAFCallOff[Part Name],$A9,T_TTAFCallOff[WeekIndex],23)</f>
        <v/>
      </c>
      <c r="Y9">
        <f>SUMIFS(T_TTAFCallOff[PCS],T_TTAFCallOff[Part Name],$A9,T_TTAFCallOff[WeekIndex],24)</f>
        <v/>
      </c>
      <c r="Z9">
        <f>SUMIFS(T_TTAFCallOff[PCS],T_TTAFCallOff[Part Name],$A9,T_TTAFCallOff[WeekIndex],25)</f>
        <v/>
      </c>
      <c r="AA9">
        <f>SUMIFS(T_TTAFCallOff[PCS],T_TTAFCallOff[Part Name],$A9,T_TTAFCallOff[WeekIndex],26)</f>
        <v/>
      </c>
      <c r="AB9">
        <f>SUMIFS(T_TTAFCallOff[PCS],T_TTAFCallOff[Part Name],$A9,T_TTAFCallOff[WeekIndex],27)</f>
        <v/>
      </c>
      <c r="AC9">
        <f>SUMIFS(T_TTAFCallOff[PCS],T_TTAFCallOff[Part Name],$A9,T_TTAFCallOff[WeekIndex],28)</f>
        <v/>
      </c>
      <c r="AD9">
        <f>SUMIFS(T_TTAFCallOff[PCS],T_TTAFCallOff[Part Name],$A9,T_TTAFCallOff[WeekIndex],29)</f>
        <v/>
      </c>
      <c r="AE9">
        <f>SUMIFS(T_TTAFCallOff[PCS],T_TTAFCallOff[Part Name],$A9,T_TTAFCallOff[WeekIndex],30)</f>
        <v/>
      </c>
      <c r="AF9">
        <f>SUMIFS(T_TTAFCallOff[PCS],T_TTAFCallOff[Part Name],$A9,T_TTAFCallOff[WeekIndex],31)</f>
        <v/>
      </c>
      <c r="AG9">
        <f>SUMIFS(T_TTAFCallOff[PCS],T_TTAFCallOff[Part Name],$A9,T_TTAFCallOff[WeekIndex],32)</f>
        <v/>
      </c>
      <c r="AH9">
        <f>SUMIFS(T_TTAFCallOff[PCS],T_TTAFCallOff[Part Name],$A9,T_TTAFCallOff[WeekIndex],33)</f>
        <v/>
      </c>
      <c r="AI9">
        <f>SUMIFS(T_TTAFCallOff[PCS],T_TTAFCallOff[Part Name],$A9,T_TTAFCallOff[WeekIndex],34)</f>
        <v/>
      </c>
      <c r="AJ9">
        <f>SUMIFS(T_TTAFCallOff[PCS],T_TTAFCallOff[Part Name],$A9,T_TTAFCallOff[WeekIndex],35)</f>
        <v/>
      </c>
      <c r="AK9">
        <f>SUMIFS(T_TTAFCallOff[PCS],T_TTAFCallOff[Part Name],$A9,T_TTAFCallOff[WeekIndex],36)</f>
        <v/>
      </c>
      <c r="AL9">
        <f>SUMIFS(T_TTAFCallOff[PCS],T_TTAFCallOff[Part Name],$A9,T_TTAFCallOff[WeekIndex],37)</f>
        <v/>
      </c>
      <c r="AM9">
        <f>SUMIFS(T_TTAFCallOff[PCS],T_TTAFCallOff[Part Name],$A9,T_TTAFCallOff[WeekIndex],38)</f>
        <v/>
      </c>
      <c r="AN9">
        <f>SUMIFS(T_TTAFCallOff[PCS],T_TTAFCallOff[Part Name],$A9,T_TTAFCallOff[WeekIndex],39)</f>
        <v/>
      </c>
      <c r="AO9">
        <f>SUMIFS(T_TTAFCallOff[PCS],T_TTAFCallOff[Part Name],$A9,T_TTAFCallOff[WeekIndex],40)</f>
        <v/>
      </c>
      <c r="AP9">
        <f>SUMIFS(T_TTAFCallOff[PCS],T_TTAFCallOff[Part Name],$A9,T_TTAFCallOff[WeekIndex],41)</f>
        <v/>
      </c>
      <c r="AQ9">
        <f>SUMIFS(T_TTAFCallOff[PCS],T_TTAFCallOff[Part Name],$A9,T_TTAFCallOff[WeekIndex],42)</f>
        <v/>
      </c>
      <c r="AR9">
        <f>SUMIFS(T_TTAFCallOff[PCS],T_TTAFCallOff[Part Name],$A9,T_TTAFCallOff[WeekIndex],43)</f>
        <v/>
      </c>
      <c r="AS9">
        <f>SUMIFS(T_TTAFCallOff[PCS],T_TTAFCallOff[Part Name],$A9,T_TTAFCallOff[WeekIndex],44)</f>
        <v/>
      </c>
      <c r="AT9">
        <f>SUMIFS(T_TTAFCallOff[PCS],T_TTAFCallOff[Part Name],$A9,T_TTAFCallOff[WeekIndex],45)</f>
        <v/>
      </c>
      <c r="AU9">
        <f>SUMIFS(T_TTAFCallOff[PCS],T_TTAFCallOff[Part Name],$A9,T_TTAFCallOff[WeekIndex],46)</f>
        <v/>
      </c>
      <c r="AV9">
        <f>SUMIFS(T_TTAFCallOff[PCS],T_TTAFCallOff[Part Name],$A9,T_TTAFCallOff[WeekIndex],47)</f>
        <v/>
      </c>
      <c r="AW9">
        <f>SUMIFS(T_TTAFCallOff[PCS],T_TTAFCallOff[Part Name],$A9,T_TTAFCallOff[WeekIndex],48)</f>
        <v/>
      </c>
      <c r="AX9">
        <f>SUMIFS(T_TTAFCallOff[PCS],T_TTAFCallOff[Part Name],$A9,T_TTAFCallOff[WeekIndex],49)</f>
        <v/>
      </c>
      <c r="AY9">
        <f>SUMIFS(T_TTAFCallOff[PCS],T_TTAFCallOff[Part Name],$A9,T_TTAFCallOff[WeekIndex],50)</f>
        <v/>
      </c>
      <c r="AZ9">
        <f>SUMIFS(T_TTAFCallOff[PCS],T_TTAFCallOff[Part Name],$A9,T_TTAFCallOff[WeekIndex],51)</f>
        <v/>
      </c>
      <c r="BA9">
        <f>SUMIFS(T_TTAFCallOff[PCS],T_TTAFCallOff[Part Name],$A9,T_TTAFCallOff[WeekIndex],52)</f>
        <v/>
      </c>
      <c r="BB9">
        <f>SUMIFS(T_TTAFCallOff[PCS],T_TTAFCallOff[Part Name],$A9,T_TTAFCallOff[WeekIndex],53)</f>
        <v/>
      </c>
      <c r="BC9">
        <f>SUMIFS(T_TTAFCallOff[PCS],T_TTAFCallOff[Part Name],$A9,T_TTAFCallOff[WeekIndex],54)</f>
        <v/>
      </c>
      <c r="BD9">
        <f>SUMIFS(T_TTAFCallOff[PCS],T_TTAFCallOff[Part Name],$A9,T_TTAFCallOff[WeekIndex],55)</f>
        <v/>
      </c>
      <c r="BE9">
        <f>SUMIFS(T_TTAFCallOff[PCS],T_TTAFCallOff[Part Name],$A9,T_TTAFCallOff[WeekIndex],56)</f>
        <v/>
      </c>
      <c r="BF9">
        <f>SUMIFS(T_TTAFCallOff[PCS],T_TTAFCallOff[Part Name],$A9,T_TTAFCallOff[WeekIndex],57)</f>
        <v/>
      </c>
      <c r="BG9">
        <f>SUMIFS(T_TTAFCallOff[PCS],T_TTAFCallOff[Part Name],$A9,T_TTAFCallOff[WeekIndex],58)</f>
        <v/>
      </c>
      <c r="BH9">
        <f>SUMIFS(T_TTAFCallOff[PCS],T_TTAFCallOff[Part Name],$A9,T_TTAFCallOff[WeekIndex],59)</f>
        <v/>
      </c>
      <c r="BI9">
        <f>SUMIFS(T_TTAFCallOff[PCS],T_TTAFCallOff[Part Name],$A9,T_TTAFCallOff[WeekIndex],60)</f>
        <v/>
      </c>
      <c r="BJ9">
        <f>SUMIFS(T_TTAFCallOff[PCS],T_TTAFCallOff[Part Name],$A9,T_TTAFCallOff[WeekIndex],61)</f>
        <v/>
      </c>
      <c r="BK9">
        <f>SUMIFS(T_TTAFCallOff[PCS],T_TTAFCallOff[Part Name],$A9,T_TTAFCallOff[WeekIndex],62)</f>
        <v/>
      </c>
      <c r="BL9">
        <f>SUMIFS(T_TTAFCallOff[PCS],T_TTAFCallOff[Part Name],$A9,T_TTAFCallOff[WeekIndex],63)</f>
        <v/>
      </c>
      <c r="BM9">
        <f>SUMIFS(T_TTAFCallOff[PCS],T_TTAFCallOff[Part Name],$A9,T_TTAFCallOff[WeekIndex],64)</f>
        <v/>
      </c>
      <c r="BN9">
        <f>SUMIFS(T_TTAFCallOff[PCS],T_TTAFCallOff[Part Name],$A9,T_TTAFCallOff[WeekIndex],65)</f>
        <v/>
      </c>
      <c r="BO9">
        <f>SUMIFS(T_TTAFCallOff[PCS],T_TTAFCallOff[Part Name],$A9,T_TTAFCallOff[WeekIndex],66)</f>
        <v/>
      </c>
      <c r="BP9">
        <f>SUMIFS(T_TTAFCallOff[PCS],T_TTAFCallOff[Part Name],$A9,T_TTAFCallOff[WeekIndex],67)</f>
        <v/>
      </c>
      <c r="BQ9">
        <f>SUMIFS(T_TTAFCallOff[PCS],T_TTAFCallOff[Part Name],$A9,T_TTAFCallOff[WeekIndex],68)</f>
        <v/>
      </c>
      <c r="BR9">
        <f>SUMIFS(T_TTAFCallOff[PCS],T_TTAFCallOff[Part Name],$A9,T_TTAFCallOff[WeekIndex],69)</f>
        <v/>
      </c>
      <c r="BS9">
        <f>SUMIFS(T_TTAFCallOff[PCS],T_TTAFCallOff[Part Name],$A9,T_TTAFCallOff[WeekIndex],70)</f>
        <v/>
      </c>
      <c r="BT9">
        <f>SUMIFS(T_TTAFCallOff[PCS],T_TTAFCallOff[Part Name],$A9,T_TTAFCallOff[WeekIndex],71)</f>
        <v/>
      </c>
      <c r="BU9">
        <f>SUMIFS(T_TTAFCallOff[PCS],T_TTAFCallOff[Part Name],$A9,T_TTAFCallOff[WeekIndex],72)</f>
        <v/>
      </c>
      <c r="BV9">
        <f>SUMIFS(T_TTAFCallOff[PCS],T_TTAFCallOff[Part Name],$A9,T_TTAFCallOff[WeekIndex],73)</f>
        <v/>
      </c>
      <c r="BW9">
        <f>SUMIFS(T_TTAFCallOff[PCS],T_TTAFCallOff[Part Name],$A9,T_TTAFCallOff[WeekIndex],74)</f>
        <v/>
      </c>
      <c r="BX9">
        <f>SUMIFS(T_TTAFCallOff[PCS],T_TTAFCallOff[Part Name],$A9,T_TTAFCallOff[WeekIndex],75)</f>
        <v/>
      </c>
      <c r="BY9">
        <f>SUMIFS(T_TTAFCallOff[PCS],T_TTAFCallOff[Part Name],$A9,T_TTAFCallOff[WeekIndex],76)</f>
        <v/>
      </c>
      <c r="BZ9">
        <f>SUMIFS(T_TTAFCallOff[PCS],T_TTAFCallOff[Part Name],$A9,T_TTAFCallOff[WeekIndex],77)</f>
        <v/>
      </c>
      <c r="CA9">
        <f>SUMIFS(T_TTAFCallOff[PCS],T_TTAFCallOff[Part Name],$A9,T_TTAFCallOff[WeekIndex],78)</f>
        <v/>
      </c>
      <c r="CB9">
        <f>SUMIFS(T_TTAFCallOff[PCS],T_TTAFCallOff[Part Name],$A9,T_TTAFCallOff[WeekIndex],79)</f>
        <v/>
      </c>
      <c r="CC9">
        <f>SUMIFS(T_TTAFCallOff[PCS],T_TTAFCallOff[Part Name],$A9,T_TTAFCallOff[WeekIndex],80)</f>
        <v/>
      </c>
      <c r="CD9">
        <f>SUMIFS(T_TTAFCallOff[PCS],T_TTAFCallOff[Part Name],$A9,T_TTAFCallOff[WeekIndex],81)</f>
        <v/>
      </c>
      <c r="CE9">
        <f>SUMIFS(T_TTAFCallOff[PCS],T_TTAFCallOff[Part Name],$A9,T_TTAFCallOff[WeekIndex],82)</f>
        <v/>
      </c>
      <c r="CF9">
        <f>SUMIFS(T_TTAFCallOff[PCS],T_TTAFCallOff[Part Name],$A9,T_TTAFCallOff[WeekIndex],83)</f>
        <v/>
      </c>
      <c r="CG9">
        <f>SUMIFS(T_TTAFCallOff[PCS],T_TTAFCallOff[Part Name],$A9,T_TTAFCallOff[WeekIndex],84)</f>
        <v/>
      </c>
      <c r="CH9">
        <f>SUMIFS(T_TTAFCallOff[PCS],T_TTAFCallOff[Part Name],$A9,T_TTAFCallOff[WeekIndex],85)</f>
        <v/>
      </c>
      <c r="CI9">
        <f>SUMIFS(T_TTAFCallOff[PCS],T_TTAFCallOff[Part Name],$A9,T_TTAFCallOff[WeekIndex],86)</f>
        <v/>
      </c>
      <c r="CJ9">
        <f>SUMIFS(T_TTAFCallOff[PCS],T_TTAFCallOff[Part Name],$A9,T_TTAFCallOff[WeekIndex],87)</f>
        <v/>
      </c>
      <c r="CK9">
        <f>SUMIFS(T_TTAFCallOff[PCS],T_TTAFCallOff[Part Name],$A9,T_TTAFCallOff[WeekIndex],88)</f>
        <v/>
      </c>
      <c r="CL9">
        <f>SUMIFS(T_TTAFCallOff[PCS],T_TTAFCallOff[Part Name],$A9,T_TTAFCallOff[WeekIndex],89)</f>
        <v/>
      </c>
      <c r="CM9">
        <f>SUMIFS(T_TTAFCallOff[PCS],T_TTAFCallOff[Part Name],$A9,T_TTAFCallOff[WeekIndex],90)</f>
        <v/>
      </c>
      <c r="CN9">
        <f>SUMIFS(T_TTAFCallOff[PCS],T_TTAFCallOff[Part Name],$A9,T_TTAFCallOff[WeekIndex],91)</f>
        <v/>
      </c>
      <c r="CO9">
        <f>SUMIFS(T_TTAFCallOff[PCS],T_TTAFCallOff[Part Name],$A9,T_TTAFCallOff[WeekIndex],92)</f>
        <v/>
      </c>
      <c r="CP9">
        <f>SUMIFS(T_TTAFCallOff[PCS],T_TTAFCallOff[Part Name],$A9,T_TTAFCallOff[WeekIndex],93)</f>
        <v/>
      </c>
      <c r="CQ9">
        <f>SUMIFS(T_TTAFCallOff[PCS],T_TTAFCallOff[Part Name],$A9,T_TTAFCallOff[WeekIndex],94)</f>
        <v/>
      </c>
      <c r="CR9">
        <f>SUMIFS(T_TTAFCallOff[PCS],T_TTAFCallOff[Part Name],$A9,T_TTAFCallOff[WeekIndex],95)</f>
        <v/>
      </c>
      <c r="CS9">
        <f>SUMIFS(T_TTAFCallOff[PCS],T_TTAFCallOff[Part Name],$A9,T_TTAFCallOff[WeekIndex],96)</f>
        <v/>
      </c>
      <c r="CT9">
        <f>SUMIFS(T_TTAFCallOff[PCS],T_TTAFCallOff[Part Name],$A9,T_TTAFCallOff[WeekIndex],97)</f>
        <v/>
      </c>
      <c r="CU9">
        <f>SUMIFS(T_TTAFCallOff[PCS],T_TTAFCallOff[Part Name],$A9,T_TTAFCallOff[WeekIndex],98)</f>
        <v/>
      </c>
      <c r="CV9">
        <f>SUMIFS(T_TTAFCallOff[PCS],T_TTAFCallOff[Part Name],$A9,T_TTAFCallOff[WeekIndex],99)</f>
        <v/>
      </c>
      <c r="CW9">
        <f>SUMIFS(T_TTAFCallOff[PCS],T_TTAFCallOff[Part Name],$A9,T_TTAFCallOff[WeekIndex],100)</f>
        <v/>
      </c>
      <c r="CX9">
        <f>SUMIFS(T_TTAFCallOff[PCS],T_TTAFCallOff[Part Name],$A9,T_TTAFCallOff[WeekIndex],101)</f>
        <v/>
      </c>
      <c r="CY9">
        <f>SUMIFS(T_TTAFCallOff[PCS],T_TTAFCallOff[Part Name],$A9,T_TTAFCallOff[WeekIndex],102)</f>
        <v/>
      </c>
      <c r="CZ9">
        <f>SUMIFS(T_TTAFCallOff[PCS],T_TTAFCallOff[Part Name],$A9,T_TTAFCallOff[WeekIndex],103)</f>
        <v/>
      </c>
      <c r="DA9">
        <f>SUMIFS(T_TTAFCallOff[PCS],T_TTAFCallOff[Part Name],$A9,T_TTAFCallOff[WeekIndex],104)</f>
        <v/>
      </c>
    </row>
    <row r="10">
      <c r="A10" t="inlineStr">
        <is>
          <t>CHEM-1440</t>
        </is>
      </c>
      <c r="B10">
        <f>SUMIFS(T_TTAFCallOff[PCS],T_TTAFCallOff[Part Name],$A10,T_TTAFCallOff[WeekIndex],1)</f>
        <v/>
      </c>
      <c r="C10">
        <f>SUMIFS(T_TTAFCallOff[PCS],T_TTAFCallOff[Part Name],$A10,T_TTAFCallOff[WeekIndex],2)</f>
        <v/>
      </c>
      <c r="D10">
        <f>SUMIFS(T_TTAFCallOff[PCS],T_TTAFCallOff[Part Name],$A10,T_TTAFCallOff[WeekIndex],3)</f>
        <v/>
      </c>
      <c r="E10">
        <f>SUMIFS(T_TTAFCallOff[PCS],T_TTAFCallOff[Part Name],$A10,T_TTAFCallOff[WeekIndex],4)</f>
        <v/>
      </c>
      <c r="F10">
        <f>SUMIFS(T_TTAFCallOff[PCS],T_TTAFCallOff[Part Name],$A10,T_TTAFCallOff[WeekIndex],5)</f>
        <v/>
      </c>
      <c r="G10">
        <f>SUMIFS(T_TTAFCallOff[PCS],T_TTAFCallOff[Part Name],$A10,T_TTAFCallOff[WeekIndex],6)</f>
        <v/>
      </c>
      <c r="H10">
        <f>SUMIFS(T_TTAFCallOff[PCS],T_TTAFCallOff[Part Name],$A10,T_TTAFCallOff[WeekIndex],7)</f>
        <v/>
      </c>
      <c r="I10">
        <f>SUMIFS(T_TTAFCallOff[PCS],T_TTAFCallOff[Part Name],$A10,T_TTAFCallOff[WeekIndex],8)</f>
        <v/>
      </c>
      <c r="J10">
        <f>SUMIFS(T_TTAFCallOff[PCS],T_TTAFCallOff[Part Name],$A10,T_TTAFCallOff[WeekIndex],9)</f>
        <v/>
      </c>
      <c r="K10">
        <f>SUMIFS(T_TTAFCallOff[PCS],T_TTAFCallOff[Part Name],$A10,T_TTAFCallOff[WeekIndex],10)</f>
        <v/>
      </c>
      <c r="L10">
        <f>SUMIFS(T_TTAFCallOff[PCS],T_TTAFCallOff[Part Name],$A10,T_TTAFCallOff[WeekIndex],11)</f>
        <v/>
      </c>
      <c r="M10">
        <f>SUMIFS(T_TTAFCallOff[PCS],T_TTAFCallOff[Part Name],$A10,T_TTAFCallOff[WeekIndex],12)</f>
        <v/>
      </c>
      <c r="N10">
        <f>SUMIFS(T_TTAFCallOff[PCS],T_TTAFCallOff[Part Name],$A10,T_TTAFCallOff[WeekIndex],13)</f>
        <v/>
      </c>
      <c r="O10">
        <f>SUMIFS(T_TTAFCallOff[PCS],T_TTAFCallOff[Part Name],$A10,T_TTAFCallOff[WeekIndex],14)</f>
        <v/>
      </c>
      <c r="P10">
        <f>SUMIFS(T_TTAFCallOff[PCS],T_TTAFCallOff[Part Name],$A10,T_TTAFCallOff[WeekIndex],15)</f>
        <v/>
      </c>
      <c r="Q10">
        <f>SUMIFS(T_TTAFCallOff[PCS],T_TTAFCallOff[Part Name],$A10,T_TTAFCallOff[WeekIndex],16)</f>
        <v/>
      </c>
      <c r="R10">
        <f>SUMIFS(T_TTAFCallOff[PCS],T_TTAFCallOff[Part Name],$A10,T_TTAFCallOff[WeekIndex],17)</f>
        <v/>
      </c>
      <c r="S10">
        <f>SUMIFS(T_TTAFCallOff[PCS],T_TTAFCallOff[Part Name],$A10,T_TTAFCallOff[WeekIndex],18)</f>
        <v/>
      </c>
      <c r="T10">
        <f>SUMIFS(T_TTAFCallOff[PCS],T_TTAFCallOff[Part Name],$A10,T_TTAFCallOff[WeekIndex],19)</f>
        <v/>
      </c>
      <c r="U10">
        <f>SUMIFS(T_TTAFCallOff[PCS],T_TTAFCallOff[Part Name],$A10,T_TTAFCallOff[WeekIndex],20)</f>
        <v/>
      </c>
      <c r="V10">
        <f>SUMIFS(T_TTAFCallOff[PCS],T_TTAFCallOff[Part Name],$A10,T_TTAFCallOff[WeekIndex],21)</f>
        <v/>
      </c>
      <c r="W10">
        <f>SUMIFS(T_TTAFCallOff[PCS],T_TTAFCallOff[Part Name],$A10,T_TTAFCallOff[WeekIndex],22)</f>
        <v/>
      </c>
      <c r="X10">
        <f>SUMIFS(T_TTAFCallOff[PCS],T_TTAFCallOff[Part Name],$A10,T_TTAFCallOff[WeekIndex],23)</f>
        <v/>
      </c>
      <c r="Y10">
        <f>SUMIFS(T_TTAFCallOff[PCS],T_TTAFCallOff[Part Name],$A10,T_TTAFCallOff[WeekIndex],24)</f>
        <v/>
      </c>
      <c r="Z10">
        <f>SUMIFS(T_TTAFCallOff[PCS],T_TTAFCallOff[Part Name],$A10,T_TTAFCallOff[WeekIndex],25)</f>
        <v/>
      </c>
      <c r="AA10">
        <f>SUMIFS(T_TTAFCallOff[PCS],T_TTAFCallOff[Part Name],$A10,T_TTAFCallOff[WeekIndex],26)</f>
        <v/>
      </c>
      <c r="AB10">
        <f>SUMIFS(T_TTAFCallOff[PCS],T_TTAFCallOff[Part Name],$A10,T_TTAFCallOff[WeekIndex],27)</f>
        <v/>
      </c>
      <c r="AC10">
        <f>SUMIFS(T_TTAFCallOff[PCS],T_TTAFCallOff[Part Name],$A10,T_TTAFCallOff[WeekIndex],28)</f>
        <v/>
      </c>
      <c r="AD10">
        <f>SUMIFS(T_TTAFCallOff[PCS],T_TTAFCallOff[Part Name],$A10,T_TTAFCallOff[WeekIndex],29)</f>
        <v/>
      </c>
      <c r="AE10">
        <f>SUMIFS(T_TTAFCallOff[PCS],T_TTAFCallOff[Part Name],$A10,T_TTAFCallOff[WeekIndex],30)</f>
        <v/>
      </c>
      <c r="AF10">
        <f>SUMIFS(T_TTAFCallOff[PCS],T_TTAFCallOff[Part Name],$A10,T_TTAFCallOff[WeekIndex],31)</f>
        <v/>
      </c>
      <c r="AG10">
        <f>SUMIFS(T_TTAFCallOff[PCS],T_TTAFCallOff[Part Name],$A10,T_TTAFCallOff[WeekIndex],32)</f>
        <v/>
      </c>
      <c r="AH10">
        <f>SUMIFS(T_TTAFCallOff[PCS],T_TTAFCallOff[Part Name],$A10,T_TTAFCallOff[WeekIndex],33)</f>
        <v/>
      </c>
      <c r="AI10">
        <f>SUMIFS(T_TTAFCallOff[PCS],T_TTAFCallOff[Part Name],$A10,T_TTAFCallOff[WeekIndex],34)</f>
        <v/>
      </c>
      <c r="AJ10">
        <f>SUMIFS(T_TTAFCallOff[PCS],T_TTAFCallOff[Part Name],$A10,T_TTAFCallOff[WeekIndex],35)</f>
        <v/>
      </c>
      <c r="AK10">
        <f>SUMIFS(T_TTAFCallOff[PCS],T_TTAFCallOff[Part Name],$A10,T_TTAFCallOff[WeekIndex],36)</f>
        <v/>
      </c>
      <c r="AL10">
        <f>SUMIFS(T_TTAFCallOff[PCS],T_TTAFCallOff[Part Name],$A10,T_TTAFCallOff[WeekIndex],37)</f>
        <v/>
      </c>
      <c r="AM10">
        <f>SUMIFS(T_TTAFCallOff[PCS],T_TTAFCallOff[Part Name],$A10,T_TTAFCallOff[WeekIndex],38)</f>
        <v/>
      </c>
      <c r="AN10">
        <f>SUMIFS(T_TTAFCallOff[PCS],T_TTAFCallOff[Part Name],$A10,T_TTAFCallOff[WeekIndex],39)</f>
        <v/>
      </c>
      <c r="AO10">
        <f>SUMIFS(T_TTAFCallOff[PCS],T_TTAFCallOff[Part Name],$A10,T_TTAFCallOff[WeekIndex],40)</f>
        <v/>
      </c>
      <c r="AP10">
        <f>SUMIFS(T_TTAFCallOff[PCS],T_TTAFCallOff[Part Name],$A10,T_TTAFCallOff[WeekIndex],41)</f>
        <v/>
      </c>
      <c r="AQ10">
        <f>SUMIFS(T_TTAFCallOff[PCS],T_TTAFCallOff[Part Name],$A10,T_TTAFCallOff[WeekIndex],42)</f>
        <v/>
      </c>
      <c r="AR10">
        <f>SUMIFS(T_TTAFCallOff[PCS],T_TTAFCallOff[Part Name],$A10,T_TTAFCallOff[WeekIndex],43)</f>
        <v/>
      </c>
      <c r="AS10">
        <f>SUMIFS(T_TTAFCallOff[PCS],T_TTAFCallOff[Part Name],$A10,T_TTAFCallOff[WeekIndex],44)</f>
        <v/>
      </c>
      <c r="AT10">
        <f>SUMIFS(T_TTAFCallOff[PCS],T_TTAFCallOff[Part Name],$A10,T_TTAFCallOff[WeekIndex],45)</f>
        <v/>
      </c>
      <c r="AU10">
        <f>SUMIFS(T_TTAFCallOff[PCS],T_TTAFCallOff[Part Name],$A10,T_TTAFCallOff[WeekIndex],46)</f>
        <v/>
      </c>
      <c r="AV10">
        <f>SUMIFS(T_TTAFCallOff[PCS],T_TTAFCallOff[Part Name],$A10,T_TTAFCallOff[WeekIndex],47)</f>
        <v/>
      </c>
      <c r="AW10">
        <f>SUMIFS(T_TTAFCallOff[PCS],T_TTAFCallOff[Part Name],$A10,T_TTAFCallOff[WeekIndex],48)</f>
        <v/>
      </c>
      <c r="AX10">
        <f>SUMIFS(T_TTAFCallOff[PCS],T_TTAFCallOff[Part Name],$A10,T_TTAFCallOff[WeekIndex],49)</f>
        <v/>
      </c>
      <c r="AY10">
        <f>SUMIFS(T_TTAFCallOff[PCS],T_TTAFCallOff[Part Name],$A10,T_TTAFCallOff[WeekIndex],50)</f>
        <v/>
      </c>
      <c r="AZ10">
        <f>SUMIFS(T_TTAFCallOff[PCS],T_TTAFCallOff[Part Name],$A10,T_TTAFCallOff[WeekIndex],51)</f>
        <v/>
      </c>
      <c r="BA10">
        <f>SUMIFS(T_TTAFCallOff[PCS],T_TTAFCallOff[Part Name],$A10,T_TTAFCallOff[WeekIndex],52)</f>
        <v/>
      </c>
      <c r="BB10">
        <f>SUMIFS(T_TTAFCallOff[PCS],T_TTAFCallOff[Part Name],$A10,T_TTAFCallOff[WeekIndex],53)</f>
        <v/>
      </c>
      <c r="BC10">
        <f>SUMIFS(T_TTAFCallOff[PCS],T_TTAFCallOff[Part Name],$A10,T_TTAFCallOff[WeekIndex],54)</f>
        <v/>
      </c>
      <c r="BD10">
        <f>SUMIFS(T_TTAFCallOff[PCS],T_TTAFCallOff[Part Name],$A10,T_TTAFCallOff[WeekIndex],55)</f>
        <v/>
      </c>
      <c r="BE10">
        <f>SUMIFS(T_TTAFCallOff[PCS],T_TTAFCallOff[Part Name],$A10,T_TTAFCallOff[WeekIndex],56)</f>
        <v/>
      </c>
      <c r="BF10">
        <f>SUMIFS(T_TTAFCallOff[PCS],T_TTAFCallOff[Part Name],$A10,T_TTAFCallOff[WeekIndex],57)</f>
        <v/>
      </c>
      <c r="BG10">
        <f>SUMIFS(T_TTAFCallOff[PCS],T_TTAFCallOff[Part Name],$A10,T_TTAFCallOff[WeekIndex],58)</f>
        <v/>
      </c>
      <c r="BH10">
        <f>SUMIFS(T_TTAFCallOff[PCS],T_TTAFCallOff[Part Name],$A10,T_TTAFCallOff[WeekIndex],59)</f>
        <v/>
      </c>
      <c r="BI10">
        <f>SUMIFS(T_TTAFCallOff[PCS],T_TTAFCallOff[Part Name],$A10,T_TTAFCallOff[WeekIndex],60)</f>
        <v/>
      </c>
      <c r="BJ10">
        <f>SUMIFS(T_TTAFCallOff[PCS],T_TTAFCallOff[Part Name],$A10,T_TTAFCallOff[WeekIndex],61)</f>
        <v/>
      </c>
      <c r="BK10">
        <f>SUMIFS(T_TTAFCallOff[PCS],T_TTAFCallOff[Part Name],$A10,T_TTAFCallOff[WeekIndex],62)</f>
        <v/>
      </c>
      <c r="BL10">
        <f>SUMIFS(T_TTAFCallOff[PCS],T_TTAFCallOff[Part Name],$A10,T_TTAFCallOff[WeekIndex],63)</f>
        <v/>
      </c>
      <c r="BM10">
        <f>SUMIFS(T_TTAFCallOff[PCS],T_TTAFCallOff[Part Name],$A10,T_TTAFCallOff[WeekIndex],64)</f>
        <v/>
      </c>
      <c r="BN10">
        <f>SUMIFS(T_TTAFCallOff[PCS],T_TTAFCallOff[Part Name],$A10,T_TTAFCallOff[WeekIndex],65)</f>
        <v/>
      </c>
      <c r="BO10">
        <f>SUMIFS(T_TTAFCallOff[PCS],T_TTAFCallOff[Part Name],$A10,T_TTAFCallOff[WeekIndex],66)</f>
        <v/>
      </c>
      <c r="BP10">
        <f>SUMIFS(T_TTAFCallOff[PCS],T_TTAFCallOff[Part Name],$A10,T_TTAFCallOff[WeekIndex],67)</f>
        <v/>
      </c>
      <c r="BQ10">
        <f>SUMIFS(T_TTAFCallOff[PCS],T_TTAFCallOff[Part Name],$A10,T_TTAFCallOff[WeekIndex],68)</f>
        <v/>
      </c>
      <c r="BR10">
        <f>SUMIFS(T_TTAFCallOff[PCS],T_TTAFCallOff[Part Name],$A10,T_TTAFCallOff[WeekIndex],69)</f>
        <v/>
      </c>
      <c r="BS10">
        <f>SUMIFS(T_TTAFCallOff[PCS],T_TTAFCallOff[Part Name],$A10,T_TTAFCallOff[WeekIndex],70)</f>
        <v/>
      </c>
      <c r="BT10">
        <f>SUMIFS(T_TTAFCallOff[PCS],T_TTAFCallOff[Part Name],$A10,T_TTAFCallOff[WeekIndex],71)</f>
        <v/>
      </c>
      <c r="BU10">
        <f>SUMIFS(T_TTAFCallOff[PCS],T_TTAFCallOff[Part Name],$A10,T_TTAFCallOff[WeekIndex],72)</f>
        <v/>
      </c>
      <c r="BV10">
        <f>SUMIFS(T_TTAFCallOff[PCS],T_TTAFCallOff[Part Name],$A10,T_TTAFCallOff[WeekIndex],73)</f>
        <v/>
      </c>
      <c r="BW10">
        <f>SUMIFS(T_TTAFCallOff[PCS],T_TTAFCallOff[Part Name],$A10,T_TTAFCallOff[WeekIndex],74)</f>
        <v/>
      </c>
      <c r="BX10">
        <f>SUMIFS(T_TTAFCallOff[PCS],T_TTAFCallOff[Part Name],$A10,T_TTAFCallOff[WeekIndex],75)</f>
        <v/>
      </c>
      <c r="BY10">
        <f>SUMIFS(T_TTAFCallOff[PCS],T_TTAFCallOff[Part Name],$A10,T_TTAFCallOff[WeekIndex],76)</f>
        <v/>
      </c>
      <c r="BZ10">
        <f>SUMIFS(T_TTAFCallOff[PCS],T_TTAFCallOff[Part Name],$A10,T_TTAFCallOff[WeekIndex],77)</f>
        <v/>
      </c>
      <c r="CA10">
        <f>SUMIFS(T_TTAFCallOff[PCS],T_TTAFCallOff[Part Name],$A10,T_TTAFCallOff[WeekIndex],78)</f>
        <v/>
      </c>
      <c r="CB10">
        <f>SUMIFS(T_TTAFCallOff[PCS],T_TTAFCallOff[Part Name],$A10,T_TTAFCallOff[WeekIndex],79)</f>
        <v/>
      </c>
      <c r="CC10">
        <f>SUMIFS(T_TTAFCallOff[PCS],T_TTAFCallOff[Part Name],$A10,T_TTAFCallOff[WeekIndex],80)</f>
        <v/>
      </c>
      <c r="CD10">
        <f>SUMIFS(T_TTAFCallOff[PCS],T_TTAFCallOff[Part Name],$A10,T_TTAFCallOff[WeekIndex],81)</f>
        <v/>
      </c>
      <c r="CE10">
        <f>SUMIFS(T_TTAFCallOff[PCS],T_TTAFCallOff[Part Name],$A10,T_TTAFCallOff[WeekIndex],82)</f>
        <v/>
      </c>
      <c r="CF10">
        <f>SUMIFS(T_TTAFCallOff[PCS],T_TTAFCallOff[Part Name],$A10,T_TTAFCallOff[WeekIndex],83)</f>
        <v/>
      </c>
      <c r="CG10">
        <f>SUMIFS(T_TTAFCallOff[PCS],T_TTAFCallOff[Part Name],$A10,T_TTAFCallOff[WeekIndex],84)</f>
        <v/>
      </c>
      <c r="CH10">
        <f>SUMIFS(T_TTAFCallOff[PCS],T_TTAFCallOff[Part Name],$A10,T_TTAFCallOff[WeekIndex],85)</f>
        <v/>
      </c>
      <c r="CI10">
        <f>SUMIFS(T_TTAFCallOff[PCS],T_TTAFCallOff[Part Name],$A10,T_TTAFCallOff[WeekIndex],86)</f>
        <v/>
      </c>
      <c r="CJ10">
        <f>SUMIFS(T_TTAFCallOff[PCS],T_TTAFCallOff[Part Name],$A10,T_TTAFCallOff[WeekIndex],87)</f>
        <v/>
      </c>
      <c r="CK10">
        <f>SUMIFS(T_TTAFCallOff[PCS],T_TTAFCallOff[Part Name],$A10,T_TTAFCallOff[WeekIndex],88)</f>
        <v/>
      </c>
      <c r="CL10">
        <f>SUMIFS(T_TTAFCallOff[PCS],T_TTAFCallOff[Part Name],$A10,T_TTAFCallOff[WeekIndex],89)</f>
        <v/>
      </c>
      <c r="CM10">
        <f>SUMIFS(T_TTAFCallOff[PCS],T_TTAFCallOff[Part Name],$A10,T_TTAFCallOff[WeekIndex],90)</f>
        <v/>
      </c>
      <c r="CN10">
        <f>SUMIFS(T_TTAFCallOff[PCS],T_TTAFCallOff[Part Name],$A10,T_TTAFCallOff[WeekIndex],91)</f>
        <v/>
      </c>
      <c r="CO10">
        <f>SUMIFS(T_TTAFCallOff[PCS],T_TTAFCallOff[Part Name],$A10,T_TTAFCallOff[WeekIndex],92)</f>
        <v/>
      </c>
      <c r="CP10">
        <f>SUMIFS(T_TTAFCallOff[PCS],T_TTAFCallOff[Part Name],$A10,T_TTAFCallOff[WeekIndex],93)</f>
        <v/>
      </c>
      <c r="CQ10">
        <f>SUMIFS(T_TTAFCallOff[PCS],T_TTAFCallOff[Part Name],$A10,T_TTAFCallOff[WeekIndex],94)</f>
        <v/>
      </c>
      <c r="CR10">
        <f>SUMIFS(T_TTAFCallOff[PCS],T_TTAFCallOff[Part Name],$A10,T_TTAFCallOff[WeekIndex],95)</f>
        <v/>
      </c>
      <c r="CS10">
        <f>SUMIFS(T_TTAFCallOff[PCS],T_TTAFCallOff[Part Name],$A10,T_TTAFCallOff[WeekIndex],96)</f>
        <v/>
      </c>
      <c r="CT10">
        <f>SUMIFS(T_TTAFCallOff[PCS],T_TTAFCallOff[Part Name],$A10,T_TTAFCallOff[WeekIndex],97)</f>
        <v/>
      </c>
      <c r="CU10">
        <f>SUMIFS(T_TTAFCallOff[PCS],T_TTAFCallOff[Part Name],$A10,T_TTAFCallOff[WeekIndex],98)</f>
        <v/>
      </c>
      <c r="CV10">
        <f>SUMIFS(T_TTAFCallOff[PCS],T_TTAFCallOff[Part Name],$A10,T_TTAFCallOff[WeekIndex],99)</f>
        <v/>
      </c>
      <c r="CW10">
        <f>SUMIFS(T_TTAFCallOff[PCS],T_TTAFCallOff[Part Name],$A10,T_TTAFCallOff[WeekIndex],100)</f>
        <v/>
      </c>
      <c r="CX10">
        <f>SUMIFS(T_TTAFCallOff[PCS],T_TTAFCallOff[Part Name],$A10,T_TTAFCallOff[WeekIndex],101)</f>
        <v/>
      </c>
      <c r="CY10">
        <f>SUMIFS(T_TTAFCallOff[PCS],T_TTAFCallOff[Part Name],$A10,T_TTAFCallOff[WeekIndex],102)</f>
        <v/>
      </c>
      <c r="CZ10">
        <f>SUMIFS(T_TTAFCallOff[PCS],T_TTAFCallOff[Part Name],$A10,T_TTAFCallOff[WeekIndex],103)</f>
        <v/>
      </c>
      <c r="DA10">
        <f>SUMIFS(T_TTAFCallOff[PCS],T_TTAFCallOff[Part Name],$A10,T_TTAFCallOff[WeekIndex],104)</f>
        <v/>
      </c>
    </row>
    <row r="11">
      <c r="A11" t="inlineStr">
        <is>
          <t>4HL</t>
        </is>
      </c>
      <c r="B11">
        <f>SUMIFS(T_TTAFCallOff[PCS],T_TTAFCallOff[Part Name],$A11,T_TTAFCallOff[WeekIndex],1)</f>
        <v/>
      </c>
      <c r="C11">
        <f>SUMIFS(T_TTAFCallOff[PCS],T_TTAFCallOff[Part Name],$A11,T_TTAFCallOff[WeekIndex],2)</f>
        <v/>
      </c>
      <c r="D11">
        <f>SUMIFS(T_TTAFCallOff[PCS],T_TTAFCallOff[Part Name],$A11,T_TTAFCallOff[WeekIndex],3)</f>
        <v/>
      </c>
      <c r="E11">
        <f>SUMIFS(T_TTAFCallOff[PCS],T_TTAFCallOff[Part Name],$A11,T_TTAFCallOff[WeekIndex],4)</f>
        <v/>
      </c>
      <c r="F11">
        <f>SUMIFS(T_TTAFCallOff[PCS],T_TTAFCallOff[Part Name],$A11,T_TTAFCallOff[WeekIndex],5)</f>
        <v/>
      </c>
      <c r="G11">
        <f>SUMIFS(T_TTAFCallOff[PCS],T_TTAFCallOff[Part Name],$A11,T_TTAFCallOff[WeekIndex],6)</f>
        <v/>
      </c>
      <c r="H11">
        <f>SUMIFS(T_TTAFCallOff[PCS],T_TTAFCallOff[Part Name],$A11,T_TTAFCallOff[WeekIndex],7)</f>
        <v/>
      </c>
      <c r="I11">
        <f>SUMIFS(T_TTAFCallOff[PCS],T_TTAFCallOff[Part Name],$A11,T_TTAFCallOff[WeekIndex],8)</f>
        <v/>
      </c>
      <c r="J11">
        <f>SUMIFS(T_TTAFCallOff[PCS],T_TTAFCallOff[Part Name],$A11,T_TTAFCallOff[WeekIndex],9)</f>
        <v/>
      </c>
      <c r="K11">
        <f>SUMIFS(T_TTAFCallOff[PCS],T_TTAFCallOff[Part Name],$A11,T_TTAFCallOff[WeekIndex],10)</f>
        <v/>
      </c>
      <c r="L11">
        <f>SUMIFS(T_TTAFCallOff[PCS],T_TTAFCallOff[Part Name],$A11,T_TTAFCallOff[WeekIndex],11)</f>
        <v/>
      </c>
      <c r="M11">
        <f>SUMIFS(T_TTAFCallOff[PCS],T_TTAFCallOff[Part Name],$A11,T_TTAFCallOff[WeekIndex],12)</f>
        <v/>
      </c>
      <c r="N11">
        <f>SUMIFS(T_TTAFCallOff[PCS],T_TTAFCallOff[Part Name],$A11,T_TTAFCallOff[WeekIndex],13)</f>
        <v/>
      </c>
      <c r="O11">
        <f>SUMIFS(T_TTAFCallOff[PCS],T_TTAFCallOff[Part Name],$A11,T_TTAFCallOff[WeekIndex],14)</f>
        <v/>
      </c>
      <c r="P11">
        <f>SUMIFS(T_TTAFCallOff[PCS],T_TTAFCallOff[Part Name],$A11,T_TTAFCallOff[WeekIndex],15)</f>
        <v/>
      </c>
      <c r="Q11">
        <f>SUMIFS(T_TTAFCallOff[PCS],T_TTAFCallOff[Part Name],$A11,T_TTAFCallOff[WeekIndex],16)</f>
        <v/>
      </c>
      <c r="R11">
        <f>SUMIFS(T_TTAFCallOff[PCS],T_TTAFCallOff[Part Name],$A11,T_TTAFCallOff[WeekIndex],17)</f>
        <v/>
      </c>
      <c r="S11">
        <f>SUMIFS(T_TTAFCallOff[PCS],T_TTAFCallOff[Part Name],$A11,T_TTAFCallOff[WeekIndex],18)</f>
        <v/>
      </c>
      <c r="T11">
        <f>SUMIFS(T_TTAFCallOff[PCS],T_TTAFCallOff[Part Name],$A11,T_TTAFCallOff[WeekIndex],19)</f>
        <v/>
      </c>
      <c r="U11">
        <f>SUMIFS(T_TTAFCallOff[PCS],T_TTAFCallOff[Part Name],$A11,T_TTAFCallOff[WeekIndex],20)</f>
        <v/>
      </c>
      <c r="V11">
        <f>SUMIFS(T_TTAFCallOff[PCS],T_TTAFCallOff[Part Name],$A11,T_TTAFCallOff[WeekIndex],21)</f>
        <v/>
      </c>
      <c r="W11">
        <f>SUMIFS(T_TTAFCallOff[PCS],T_TTAFCallOff[Part Name],$A11,T_TTAFCallOff[WeekIndex],22)</f>
        <v/>
      </c>
      <c r="X11">
        <f>SUMIFS(T_TTAFCallOff[PCS],T_TTAFCallOff[Part Name],$A11,T_TTAFCallOff[WeekIndex],23)</f>
        <v/>
      </c>
      <c r="Y11">
        <f>SUMIFS(T_TTAFCallOff[PCS],T_TTAFCallOff[Part Name],$A11,T_TTAFCallOff[WeekIndex],24)</f>
        <v/>
      </c>
      <c r="Z11">
        <f>SUMIFS(T_TTAFCallOff[PCS],T_TTAFCallOff[Part Name],$A11,T_TTAFCallOff[WeekIndex],25)</f>
        <v/>
      </c>
      <c r="AA11">
        <f>SUMIFS(T_TTAFCallOff[PCS],T_TTAFCallOff[Part Name],$A11,T_TTAFCallOff[WeekIndex],26)</f>
        <v/>
      </c>
      <c r="AB11">
        <f>SUMIFS(T_TTAFCallOff[PCS],T_TTAFCallOff[Part Name],$A11,T_TTAFCallOff[WeekIndex],27)</f>
        <v/>
      </c>
      <c r="AC11">
        <f>SUMIFS(T_TTAFCallOff[PCS],T_TTAFCallOff[Part Name],$A11,T_TTAFCallOff[WeekIndex],28)</f>
        <v/>
      </c>
      <c r="AD11">
        <f>SUMIFS(T_TTAFCallOff[PCS],T_TTAFCallOff[Part Name],$A11,T_TTAFCallOff[WeekIndex],29)</f>
        <v/>
      </c>
      <c r="AE11">
        <f>SUMIFS(T_TTAFCallOff[PCS],T_TTAFCallOff[Part Name],$A11,T_TTAFCallOff[WeekIndex],30)</f>
        <v/>
      </c>
      <c r="AF11">
        <f>SUMIFS(T_TTAFCallOff[PCS],T_TTAFCallOff[Part Name],$A11,T_TTAFCallOff[WeekIndex],31)</f>
        <v/>
      </c>
      <c r="AG11">
        <f>SUMIFS(T_TTAFCallOff[PCS],T_TTAFCallOff[Part Name],$A11,T_TTAFCallOff[WeekIndex],32)</f>
        <v/>
      </c>
      <c r="AH11">
        <f>SUMIFS(T_TTAFCallOff[PCS],T_TTAFCallOff[Part Name],$A11,T_TTAFCallOff[WeekIndex],33)</f>
        <v/>
      </c>
      <c r="AI11">
        <f>SUMIFS(T_TTAFCallOff[PCS],T_TTAFCallOff[Part Name],$A11,T_TTAFCallOff[WeekIndex],34)</f>
        <v/>
      </c>
      <c r="AJ11">
        <f>SUMIFS(T_TTAFCallOff[PCS],T_TTAFCallOff[Part Name],$A11,T_TTAFCallOff[WeekIndex],35)</f>
        <v/>
      </c>
      <c r="AK11">
        <f>SUMIFS(T_TTAFCallOff[PCS],T_TTAFCallOff[Part Name],$A11,T_TTAFCallOff[WeekIndex],36)</f>
        <v/>
      </c>
      <c r="AL11">
        <f>SUMIFS(T_TTAFCallOff[PCS],T_TTAFCallOff[Part Name],$A11,T_TTAFCallOff[WeekIndex],37)</f>
        <v/>
      </c>
      <c r="AM11">
        <f>SUMIFS(T_TTAFCallOff[PCS],T_TTAFCallOff[Part Name],$A11,T_TTAFCallOff[WeekIndex],38)</f>
        <v/>
      </c>
      <c r="AN11">
        <f>SUMIFS(T_TTAFCallOff[PCS],T_TTAFCallOff[Part Name],$A11,T_TTAFCallOff[WeekIndex],39)</f>
        <v/>
      </c>
      <c r="AO11">
        <f>SUMIFS(T_TTAFCallOff[PCS],T_TTAFCallOff[Part Name],$A11,T_TTAFCallOff[WeekIndex],40)</f>
        <v/>
      </c>
      <c r="AP11">
        <f>SUMIFS(T_TTAFCallOff[PCS],T_TTAFCallOff[Part Name],$A11,T_TTAFCallOff[WeekIndex],41)</f>
        <v/>
      </c>
      <c r="AQ11">
        <f>SUMIFS(T_TTAFCallOff[PCS],T_TTAFCallOff[Part Name],$A11,T_TTAFCallOff[WeekIndex],42)</f>
        <v/>
      </c>
      <c r="AR11">
        <f>SUMIFS(T_TTAFCallOff[PCS],T_TTAFCallOff[Part Name],$A11,T_TTAFCallOff[WeekIndex],43)</f>
        <v/>
      </c>
      <c r="AS11">
        <f>SUMIFS(T_TTAFCallOff[PCS],T_TTAFCallOff[Part Name],$A11,T_TTAFCallOff[WeekIndex],44)</f>
        <v/>
      </c>
      <c r="AT11">
        <f>SUMIFS(T_TTAFCallOff[PCS],T_TTAFCallOff[Part Name],$A11,T_TTAFCallOff[WeekIndex],45)</f>
        <v/>
      </c>
      <c r="AU11">
        <f>SUMIFS(T_TTAFCallOff[PCS],T_TTAFCallOff[Part Name],$A11,T_TTAFCallOff[WeekIndex],46)</f>
        <v/>
      </c>
      <c r="AV11">
        <f>SUMIFS(T_TTAFCallOff[PCS],T_TTAFCallOff[Part Name],$A11,T_TTAFCallOff[WeekIndex],47)</f>
        <v/>
      </c>
      <c r="AW11">
        <f>SUMIFS(T_TTAFCallOff[PCS],T_TTAFCallOff[Part Name],$A11,T_TTAFCallOff[WeekIndex],48)</f>
        <v/>
      </c>
      <c r="AX11">
        <f>SUMIFS(T_TTAFCallOff[PCS],T_TTAFCallOff[Part Name],$A11,T_TTAFCallOff[WeekIndex],49)</f>
        <v/>
      </c>
      <c r="AY11">
        <f>SUMIFS(T_TTAFCallOff[PCS],T_TTAFCallOff[Part Name],$A11,T_TTAFCallOff[WeekIndex],50)</f>
        <v/>
      </c>
      <c r="AZ11">
        <f>SUMIFS(T_TTAFCallOff[PCS],T_TTAFCallOff[Part Name],$A11,T_TTAFCallOff[WeekIndex],51)</f>
        <v/>
      </c>
      <c r="BA11">
        <f>SUMIFS(T_TTAFCallOff[PCS],T_TTAFCallOff[Part Name],$A11,T_TTAFCallOff[WeekIndex],52)</f>
        <v/>
      </c>
      <c r="BB11">
        <f>SUMIFS(T_TTAFCallOff[PCS],T_TTAFCallOff[Part Name],$A11,T_TTAFCallOff[WeekIndex],53)</f>
        <v/>
      </c>
      <c r="BC11">
        <f>SUMIFS(T_TTAFCallOff[PCS],T_TTAFCallOff[Part Name],$A11,T_TTAFCallOff[WeekIndex],54)</f>
        <v/>
      </c>
      <c r="BD11">
        <f>SUMIFS(T_TTAFCallOff[PCS],T_TTAFCallOff[Part Name],$A11,T_TTAFCallOff[WeekIndex],55)</f>
        <v/>
      </c>
      <c r="BE11">
        <f>SUMIFS(T_TTAFCallOff[PCS],T_TTAFCallOff[Part Name],$A11,T_TTAFCallOff[WeekIndex],56)</f>
        <v/>
      </c>
      <c r="BF11">
        <f>SUMIFS(T_TTAFCallOff[PCS],T_TTAFCallOff[Part Name],$A11,T_TTAFCallOff[WeekIndex],57)</f>
        <v/>
      </c>
      <c r="BG11">
        <f>SUMIFS(T_TTAFCallOff[PCS],T_TTAFCallOff[Part Name],$A11,T_TTAFCallOff[WeekIndex],58)</f>
        <v/>
      </c>
      <c r="BH11">
        <f>SUMIFS(T_TTAFCallOff[PCS],T_TTAFCallOff[Part Name],$A11,T_TTAFCallOff[WeekIndex],59)</f>
        <v/>
      </c>
      <c r="BI11">
        <f>SUMIFS(T_TTAFCallOff[PCS],T_TTAFCallOff[Part Name],$A11,T_TTAFCallOff[WeekIndex],60)</f>
        <v/>
      </c>
      <c r="BJ11">
        <f>SUMIFS(T_TTAFCallOff[PCS],T_TTAFCallOff[Part Name],$A11,T_TTAFCallOff[WeekIndex],61)</f>
        <v/>
      </c>
      <c r="BK11">
        <f>SUMIFS(T_TTAFCallOff[PCS],T_TTAFCallOff[Part Name],$A11,T_TTAFCallOff[WeekIndex],62)</f>
        <v/>
      </c>
      <c r="BL11">
        <f>SUMIFS(T_TTAFCallOff[PCS],T_TTAFCallOff[Part Name],$A11,T_TTAFCallOff[WeekIndex],63)</f>
        <v/>
      </c>
      <c r="BM11">
        <f>SUMIFS(T_TTAFCallOff[PCS],T_TTAFCallOff[Part Name],$A11,T_TTAFCallOff[WeekIndex],64)</f>
        <v/>
      </c>
      <c r="BN11">
        <f>SUMIFS(T_TTAFCallOff[PCS],T_TTAFCallOff[Part Name],$A11,T_TTAFCallOff[WeekIndex],65)</f>
        <v/>
      </c>
      <c r="BO11">
        <f>SUMIFS(T_TTAFCallOff[PCS],T_TTAFCallOff[Part Name],$A11,T_TTAFCallOff[WeekIndex],66)</f>
        <v/>
      </c>
      <c r="BP11">
        <f>SUMIFS(T_TTAFCallOff[PCS],T_TTAFCallOff[Part Name],$A11,T_TTAFCallOff[WeekIndex],67)</f>
        <v/>
      </c>
      <c r="BQ11">
        <f>SUMIFS(T_TTAFCallOff[PCS],T_TTAFCallOff[Part Name],$A11,T_TTAFCallOff[WeekIndex],68)</f>
        <v/>
      </c>
      <c r="BR11">
        <f>SUMIFS(T_TTAFCallOff[PCS],T_TTAFCallOff[Part Name],$A11,T_TTAFCallOff[WeekIndex],69)</f>
        <v/>
      </c>
      <c r="BS11">
        <f>SUMIFS(T_TTAFCallOff[PCS],T_TTAFCallOff[Part Name],$A11,T_TTAFCallOff[WeekIndex],70)</f>
        <v/>
      </c>
      <c r="BT11">
        <f>SUMIFS(T_TTAFCallOff[PCS],T_TTAFCallOff[Part Name],$A11,T_TTAFCallOff[WeekIndex],71)</f>
        <v/>
      </c>
      <c r="BU11">
        <f>SUMIFS(T_TTAFCallOff[PCS],T_TTAFCallOff[Part Name],$A11,T_TTAFCallOff[WeekIndex],72)</f>
        <v/>
      </c>
      <c r="BV11">
        <f>SUMIFS(T_TTAFCallOff[PCS],T_TTAFCallOff[Part Name],$A11,T_TTAFCallOff[WeekIndex],73)</f>
        <v/>
      </c>
      <c r="BW11">
        <f>SUMIFS(T_TTAFCallOff[PCS],T_TTAFCallOff[Part Name],$A11,T_TTAFCallOff[WeekIndex],74)</f>
        <v/>
      </c>
      <c r="BX11">
        <f>SUMIFS(T_TTAFCallOff[PCS],T_TTAFCallOff[Part Name],$A11,T_TTAFCallOff[WeekIndex],75)</f>
        <v/>
      </c>
      <c r="BY11">
        <f>SUMIFS(T_TTAFCallOff[PCS],T_TTAFCallOff[Part Name],$A11,T_TTAFCallOff[WeekIndex],76)</f>
        <v/>
      </c>
      <c r="BZ11">
        <f>SUMIFS(T_TTAFCallOff[PCS],T_TTAFCallOff[Part Name],$A11,T_TTAFCallOff[WeekIndex],77)</f>
        <v/>
      </c>
      <c r="CA11">
        <f>SUMIFS(T_TTAFCallOff[PCS],T_TTAFCallOff[Part Name],$A11,T_TTAFCallOff[WeekIndex],78)</f>
        <v/>
      </c>
      <c r="CB11">
        <f>SUMIFS(T_TTAFCallOff[PCS],T_TTAFCallOff[Part Name],$A11,T_TTAFCallOff[WeekIndex],79)</f>
        <v/>
      </c>
      <c r="CC11">
        <f>SUMIFS(T_TTAFCallOff[PCS],T_TTAFCallOff[Part Name],$A11,T_TTAFCallOff[WeekIndex],80)</f>
        <v/>
      </c>
      <c r="CD11">
        <f>SUMIFS(T_TTAFCallOff[PCS],T_TTAFCallOff[Part Name],$A11,T_TTAFCallOff[WeekIndex],81)</f>
        <v/>
      </c>
      <c r="CE11">
        <f>SUMIFS(T_TTAFCallOff[PCS],T_TTAFCallOff[Part Name],$A11,T_TTAFCallOff[WeekIndex],82)</f>
        <v/>
      </c>
      <c r="CF11">
        <f>SUMIFS(T_TTAFCallOff[PCS],T_TTAFCallOff[Part Name],$A11,T_TTAFCallOff[WeekIndex],83)</f>
        <v/>
      </c>
      <c r="CG11">
        <f>SUMIFS(T_TTAFCallOff[PCS],T_TTAFCallOff[Part Name],$A11,T_TTAFCallOff[WeekIndex],84)</f>
        <v/>
      </c>
      <c r="CH11">
        <f>SUMIFS(T_TTAFCallOff[PCS],T_TTAFCallOff[Part Name],$A11,T_TTAFCallOff[WeekIndex],85)</f>
        <v/>
      </c>
      <c r="CI11">
        <f>SUMIFS(T_TTAFCallOff[PCS],T_TTAFCallOff[Part Name],$A11,T_TTAFCallOff[WeekIndex],86)</f>
        <v/>
      </c>
      <c r="CJ11">
        <f>SUMIFS(T_TTAFCallOff[PCS],T_TTAFCallOff[Part Name],$A11,T_TTAFCallOff[WeekIndex],87)</f>
        <v/>
      </c>
      <c r="CK11">
        <f>SUMIFS(T_TTAFCallOff[PCS],T_TTAFCallOff[Part Name],$A11,T_TTAFCallOff[WeekIndex],88)</f>
        <v/>
      </c>
      <c r="CL11">
        <f>SUMIFS(T_TTAFCallOff[PCS],T_TTAFCallOff[Part Name],$A11,T_TTAFCallOff[WeekIndex],89)</f>
        <v/>
      </c>
      <c r="CM11">
        <f>SUMIFS(T_TTAFCallOff[PCS],T_TTAFCallOff[Part Name],$A11,T_TTAFCallOff[WeekIndex],90)</f>
        <v/>
      </c>
      <c r="CN11">
        <f>SUMIFS(T_TTAFCallOff[PCS],T_TTAFCallOff[Part Name],$A11,T_TTAFCallOff[WeekIndex],91)</f>
        <v/>
      </c>
      <c r="CO11">
        <f>SUMIFS(T_TTAFCallOff[PCS],T_TTAFCallOff[Part Name],$A11,T_TTAFCallOff[WeekIndex],92)</f>
        <v/>
      </c>
      <c r="CP11">
        <f>SUMIFS(T_TTAFCallOff[PCS],T_TTAFCallOff[Part Name],$A11,T_TTAFCallOff[WeekIndex],93)</f>
        <v/>
      </c>
      <c r="CQ11">
        <f>SUMIFS(T_TTAFCallOff[PCS],T_TTAFCallOff[Part Name],$A11,T_TTAFCallOff[WeekIndex],94)</f>
        <v/>
      </c>
      <c r="CR11">
        <f>SUMIFS(T_TTAFCallOff[PCS],T_TTAFCallOff[Part Name],$A11,T_TTAFCallOff[WeekIndex],95)</f>
        <v/>
      </c>
      <c r="CS11">
        <f>SUMIFS(T_TTAFCallOff[PCS],T_TTAFCallOff[Part Name],$A11,T_TTAFCallOff[WeekIndex],96)</f>
        <v/>
      </c>
      <c r="CT11">
        <f>SUMIFS(T_TTAFCallOff[PCS],T_TTAFCallOff[Part Name],$A11,T_TTAFCallOff[WeekIndex],97)</f>
        <v/>
      </c>
      <c r="CU11">
        <f>SUMIFS(T_TTAFCallOff[PCS],T_TTAFCallOff[Part Name],$A11,T_TTAFCallOff[WeekIndex],98)</f>
        <v/>
      </c>
      <c r="CV11">
        <f>SUMIFS(T_TTAFCallOff[PCS],T_TTAFCallOff[Part Name],$A11,T_TTAFCallOff[WeekIndex],99)</f>
        <v/>
      </c>
      <c r="CW11">
        <f>SUMIFS(T_TTAFCallOff[PCS],T_TTAFCallOff[Part Name],$A11,T_TTAFCallOff[WeekIndex],100)</f>
        <v/>
      </c>
      <c r="CX11">
        <f>SUMIFS(T_TTAFCallOff[PCS],T_TTAFCallOff[Part Name],$A11,T_TTAFCallOff[WeekIndex],101)</f>
        <v/>
      </c>
      <c r="CY11">
        <f>SUMIFS(T_TTAFCallOff[PCS],T_TTAFCallOff[Part Name],$A11,T_TTAFCallOff[WeekIndex],102)</f>
        <v/>
      </c>
      <c r="CZ11">
        <f>SUMIFS(T_TTAFCallOff[PCS],T_TTAFCallOff[Part Name],$A11,T_TTAFCallOff[WeekIndex],103)</f>
        <v/>
      </c>
      <c r="DA11">
        <f>SUMIFS(T_TTAFCallOff[PCS],T_TTAFCallOff[Part Name],$A11,T_TTAFCallOff[WeekIndex],104)</f>
        <v/>
      </c>
    </row>
    <row r="12">
      <c r="A12" t="inlineStr">
        <is>
          <t>1EK</t>
        </is>
      </c>
      <c r="B12">
        <f>SUMIFS(T_TTAFCallOff[PCS],T_TTAFCallOff[Part Name],$A12,T_TTAFCallOff[WeekIndex],1)</f>
        <v/>
      </c>
      <c r="C12">
        <f>SUMIFS(T_TTAFCallOff[PCS],T_TTAFCallOff[Part Name],$A12,T_TTAFCallOff[WeekIndex],2)</f>
        <v/>
      </c>
      <c r="D12">
        <f>SUMIFS(T_TTAFCallOff[PCS],T_TTAFCallOff[Part Name],$A12,T_TTAFCallOff[WeekIndex],3)</f>
        <v/>
      </c>
      <c r="E12">
        <f>SUMIFS(T_TTAFCallOff[PCS],T_TTAFCallOff[Part Name],$A12,T_TTAFCallOff[WeekIndex],4)</f>
        <v/>
      </c>
      <c r="F12">
        <f>SUMIFS(T_TTAFCallOff[PCS],T_TTAFCallOff[Part Name],$A12,T_TTAFCallOff[WeekIndex],5)</f>
        <v/>
      </c>
      <c r="G12">
        <f>SUMIFS(T_TTAFCallOff[PCS],T_TTAFCallOff[Part Name],$A12,T_TTAFCallOff[WeekIndex],6)</f>
        <v/>
      </c>
      <c r="H12">
        <f>SUMIFS(T_TTAFCallOff[PCS],T_TTAFCallOff[Part Name],$A12,T_TTAFCallOff[WeekIndex],7)</f>
        <v/>
      </c>
      <c r="I12">
        <f>SUMIFS(T_TTAFCallOff[PCS],T_TTAFCallOff[Part Name],$A12,T_TTAFCallOff[WeekIndex],8)</f>
        <v/>
      </c>
      <c r="J12">
        <f>SUMIFS(T_TTAFCallOff[PCS],T_TTAFCallOff[Part Name],$A12,T_TTAFCallOff[WeekIndex],9)</f>
        <v/>
      </c>
      <c r="K12">
        <f>SUMIFS(T_TTAFCallOff[PCS],T_TTAFCallOff[Part Name],$A12,T_TTAFCallOff[WeekIndex],10)</f>
        <v/>
      </c>
      <c r="L12">
        <f>SUMIFS(T_TTAFCallOff[PCS],T_TTAFCallOff[Part Name],$A12,T_TTAFCallOff[WeekIndex],11)</f>
        <v/>
      </c>
      <c r="M12">
        <f>SUMIFS(T_TTAFCallOff[PCS],T_TTAFCallOff[Part Name],$A12,T_TTAFCallOff[WeekIndex],12)</f>
        <v/>
      </c>
      <c r="N12">
        <f>SUMIFS(T_TTAFCallOff[PCS],T_TTAFCallOff[Part Name],$A12,T_TTAFCallOff[WeekIndex],13)</f>
        <v/>
      </c>
      <c r="O12">
        <f>SUMIFS(T_TTAFCallOff[PCS],T_TTAFCallOff[Part Name],$A12,T_TTAFCallOff[WeekIndex],14)</f>
        <v/>
      </c>
      <c r="P12">
        <f>SUMIFS(T_TTAFCallOff[PCS],T_TTAFCallOff[Part Name],$A12,T_TTAFCallOff[WeekIndex],15)</f>
        <v/>
      </c>
      <c r="Q12">
        <f>SUMIFS(T_TTAFCallOff[PCS],T_TTAFCallOff[Part Name],$A12,T_TTAFCallOff[WeekIndex],16)</f>
        <v/>
      </c>
      <c r="R12">
        <f>SUMIFS(T_TTAFCallOff[PCS],T_TTAFCallOff[Part Name],$A12,T_TTAFCallOff[WeekIndex],17)</f>
        <v/>
      </c>
      <c r="S12">
        <f>SUMIFS(T_TTAFCallOff[PCS],T_TTAFCallOff[Part Name],$A12,T_TTAFCallOff[WeekIndex],18)</f>
        <v/>
      </c>
      <c r="T12">
        <f>SUMIFS(T_TTAFCallOff[PCS],T_TTAFCallOff[Part Name],$A12,T_TTAFCallOff[WeekIndex],19)</f>
        <v/>
      </c>
      <c r="U12">
        <f>SUMIFS(T_TTAFCallOff[PCS],T_TTAFCallOff[Part Name],$A12,T_TTAFCallOff[WeekIndex],20)</f>
        <v/>
      </c>
      <c r="V12">
        <f>SUMIFS(T_TTAFCallOff[PCS],T_TTAFCallOff[Part Name],$A12,T_TTAFCallOff[WeekIndex],21)</f>
        <v/>
      </c>
      <c r="W12">
        <f>SUMIFS(T_TTAFCallOff[PCS],T_TTAFCallOff[Part Name],$A12,T_TTAFCallOff[WeekIndex],22)</f>
        <v/>
      </c>
      <c r="X12">
        <f>SUMIFS(T_TTAFCallOff[PCS],T_TTAFCallOff[Part Name],$A12,T_TTAFCallOff[WeekIndex],23)</f>
        <v/>
      </c>
      <c r="Y12">
        <f>SUMIFS(T_TTAFCallOff[PCS],T_TTAFCallOff[Part Name],$A12,T_TTAFCallOff[WeekIndex],24)</f>
        <v/>
      </c>
      <c r="Z12">
        <f>SUMIFS(T_TTAFCallOff[PCS],T_TTAFCallOff[Part Name],$A12,T_TTAFCallOff[WeekIndex],25)</f>
        <v/>
      </c>
      <c r="AA12">
        <f>SUMIFS(T_TTAFCallOff[PCS],T_TTAFCallOff[Part Name],$A12,T_TTAFCallOff[WeekIndex],26)</f>
        <v/>
      </c>
      <c r="AB12">
        <f>SUMIFS(T_TTAFCallOff[PCS],T_TTAFCallOff[Part Name],$A12,T_TTAFCallOff[WeekIndex],27)</f>
        <v/>
      </c>
      <c r="AC12">
        <f>SUMIFS(T_TTAFCallOff[PCS],T_TTAFCallOff[Part Name],$A12,T_TTAFCallOff[WeekIndex],28)</f>
        <v/>
      </c>
      <c r="AD12">
        <f>SUMIFS(T_TTAFCallOff[PCS],T_TTAFCallOff[Part Name],$A12,T_TTAFCallOff[WeekIndex],29)</f>
        <v/>
      </c>
      <c r="AE12">
        <f>SUMIFS(T_TTAFCallOff[PCS],T_TTAFCallOff[Part Name],$A12,T_TTAFCallOff[WeekIndex],30)</f>
        <v/>
      </c>
      <c r="AF12">
        <f>SUMIFS(T_TTAFCallOff[PCS],T_TTAFCallOff[Part Name],$A12,T_TTAFCallOff[WeekIndex],31)</f>
        <v/>
      </c>
      <c r="AG12">
        <f>SUMIFS(T_TTAFCallOff[PCS],T_TTAFCallOff[Part Name],$A12,T_TTAFCallOff[WeekIndex],32)</f>
        <v/>
      </c>
      <c r="AH12">
        <f>SUMIFS(T_TTAFCallOff[PCS],T_TTAFCallOff[Part Name],$A12,T_TTAFCallOff[WeekIndex],33)</f>
        <v/>
      </c>
      <c r="AI12">
        <f>SUMIFS(T_TTAFCallOff[PCS],T_TTAFCallOff[Part Name],$A12,T_TTAFCallOff[WeekIndex],34)</f>
        <v/>
      </c>
      <c r="AJ12">
        <f>SUMIFS(T_TTAFCallOff[PCS],T_TTAFCallOff[Part Name],$A12,T_TTAFCallOff[WeekIndex],35)</f>
        <v/>
      </c>
      <c r="AK12">
        <f>SUMIFS(T_TTAFCallOff[PCS],T_TTAFCallOff[Part Name],$A12,T_TTAFCallOff[WeekIndex],36)</f>
        <v/>
      </c>
      <c r="AL12">
        <f>SUMIFS(T_TTAFCallOff[PCS],T_TTAFCallOff[Part Name],$A12,T_TTAFCallOff[WeekIndex],37)</f>
        <v/>
      </c>
      <c r="AM12">
        <f>SUMIFS(T_TTAFCallOff[PCS],T_TTAFCallOff[Part Name],$A12,T_TTAFCallOff[WeekIndex],38)</f>
        <v/>
      </c>
      <c r="AN12">
        <f>SUMIFS(T_TTAFCallOff[PCS],T_TTAFCallOff[Part Name],$A12,T_TTAFCallOff[WeekIndex],39)</f>
        <v/>
      </c>
      <c r="AO12">
        <f>SUMIFS(T_TTAFCallOff[PCS],T_TTAFCallOff[Part Name],$A12,T_TTAFCallOff[WeekIndex],40)</f>
        <v/>
      </c>
      <c r="AP12">
        <f>SUMIFS(T_TTAFCallOff[PCS],T_TTAFCallOff[Part Name],$A12,T_TTAFCallOff[WeekIndex],41)</f>
        <v/>
      </c>
      <c r="AQ12">
        <f>SUMIFS(T_TTAFCallOff[PCS],T_TTAFCallOff[Part Name],$A12,T_TTAFCallOff[WeekIndex],42)</f>
        <v/>
      </c>
      <c r="AR12">
        <f>SUMIFS(T_TTAFCallOff[PCS],T_TTAFCallOff[Part Name],$A12,T_TTAFCallOff[WeekIndex],43)</f>
        <v/>
      </c>
      <c r="AS12">
        <f>SUMIFS(T_TTAFCallOff[PCS],T_TTAFCallOff[Part Name],$A12,T_TTAFCallOff[WeekIndex],44)</f>
        <v/>
      </c>
      <c r="AT12">
        <f>SUMIFS(T_TTAFCallOff[PCS],T_TTAFCallOff[Part Name],$A12,T_TTAFCallOff[WeekIndex],45)</f>
        <v/>
      </c>
      <c r="AU12">
        <f>SUMIFS(T_TTAFCallOff[PCS],T_TTAFCallOff[Part Name],$A12,T_TTAFCallOff[WeekIndex],46)</f>
        <v/>
      </c>
      <c r="AV12">
        <f>SUMIFS(T_TTAFCallOff[PCS],T_TTAFCallOff[Part Name],$A12,T_TTAFCallOff[WeekIndex],47)</f>
        <v/>
      </c>
      <c r="AW12">
        <f>SUMIFS(T_TTAFCallOff[PCS],T_TTAFCallOff[Part Name],$A12,T_TTAFCallOff[WeekIndex],48)</f>
        <v/>
      </c>
      <c r="AX12">
        <f>SUMIFS(T_TTAFCallOff[PCS],T_TTAFCallOff[Part Name],$A12,T_TTAFCallOff[WeekIndex],49)</f>
        <v/>
      </c>
      <c r="AY12">
        <f>SUMIFS(T_TTAFCallOff[PCS],T_TTAFCallOff[Part Name],$A12,T_TTAFCallOff[WeekIndex],50)</f>
        <v/>
      </c>
      <c r="AZ12">
        <f>SUMIFS(T_TTAFCallOff[PCS],T_TTAFCallOff[Part Name],$A12,T_TTAFCallOff[WeekIndex],51)</f>
        <v/>
      </c>
      <c r="BA12">
        <f>SUMIFS(T_TTAFCallOff[PCS],T_TTAFCallOff[Part Name],$A12,T_TTAFCallOff[WeekIndex],52)</f>
        <v/>
      </c>
      <c r="BB12">
        <f>SUMIFS(T_TTAFCallOff[PCS],T_TTAFCallOff[Part Name],$A12,T_TTAFCallOff[WeekIndex],53)</f>
        <v/>
      </c>
      <c r="BC12">
        <f>SUMIFS(T_TTAFCallOff[PCS],T_TTAFCallOff[Part Name],$A12,T_TTAFCallOff[WeekIndex],54)</f>
        <v/>
      </c>
      <c r="BD12">
        <f>SUMIFS(T_TTAFCallOff[PCS],T_TTAFCallOff[Part Name],$A12,T_TTAFCallOff[WeekIndex],55)</f>
        <v/>
      </c>
      <c r="BE12">
        <f>SUMIFS(T_TTAFCallOff[PCS],T_TTAFCallOff[Part Name],$A12,T_TTAFCallOff[WeekIndex],56)</f>
        <v/>
      </c>
      <c r="BF12">
        <f>SUMIFS(T_TTAFCallOff[PCS],T_TTAFCallOff[Part Name],$A12,T_TTAFCallOff[WeekIndex],57)</f>
        <v/>
      </c>
      <c r="BG12">
        <f>SUMIFS(T_TTAFCallOff[PCS],T_TTAFCallOff[Part Name],$A12,T_TTAFCallOff[WeekIndex],58)</f>
        <v/>
      </c>
      <c r="BH12">
        <f>SUMIFS(T_TTAFCallOff[PCS],T_TTAFCallOff[Part Name],$A12,T_TTAFCallOff[WeekIndex],59)</f>
        <v/>
      </c>
      <c r="BI12">
        <f>SUMIFS(T_TTAFCallOff[PCS],T_TTAFCallOff[Part Name],$A12,T_TTAFCallOff[WeekIndex],60)</f>
        <v/>
      </c>
      <c r="BJ12">
        <f>SUMIFS(T_TTAFCallOff[PCS],T_TTAFCallOff[Part Name],$A12,T_TTAFCallOff[WeekIndex],61)</f>
        <v/>
      </c>
      <c r="BK12">
        <f>SUMIFS(T_TTAFCallOff[PCS],T_TTAFCallOff[Part Name],$A12,T_TTAFCallOff[WeekIndex],62)</f>
        <v/>
      </c>
      <c r="BL12">
        <f>SUMIFS(T_TTAFCallOff[PCS],T_TTAFCallOff[Part Name],$A12,T_TTAFCallOff[WeekIndex],63)</f>
        <v/>
      </c>
      <c r="BM12">
        <f>SUMIFS(T_TTAFCallOff[PCS],T_TTAFCallOff[Part Name],$A12,T_TTAFCallOff[WeekIndex],64)</f>
        <v/>
      </c>
      <c r="BN12">
        <f>SUMIFS(T_TTAFCallOff[PCS],T_TTAFCallOff[Part Name],$A12,T_TTAFCallOff[WeekIndex],65)</f>
        <v/>
      </c>
      <c r="BO12">
        <f>SUMIFS(T_TTAFCallOff[PCS],T_TTAFCallOff[Part Name],$A12,T_TTAFCallOff[WeekIndex],66)</f>
        <v/>
      </c>
      <c r="BP12">
        <f>SUMIFS(T_TTAFCallOff[PCS],T_TTAFCallOff[Part Name],$A12,T_TTAFCallOff[WeekIndex],67)</f>
        <v/>
      </c>
      <c r="BQ12">
        <f>SUMIFS(T_TTAFCallOff[PCS],T_TTAFCallOff[Part Name],$A12,T_TTAFCallOff[WeekIndex],68)</f>
        <v/>
      </c>
      <c r="BR12">
        <f>SUMIFS(T_TTAFCallOff[PCS],T_TTAFCallOff[Part Name],$A12,T_TTAFCallOff[WeekIndex],69)</f>
        <v/>
      </c>
      <c r="BS12">
        <f>SUMIFS(T_TTAFCallOff[PCS],T_TTAFCallOff[Part Name],$A12,T_TTAFCallOff[WeekIndex],70)</f>
        <v/>
      </c>
      <c r="BT12">
        <f>SUMIFS(T_TTAFCallOff[PCS],T_TTAFCallOff[Part Name],$A12,T_TTAFCallOff[WeekIndex],71)</f>
        <v/>
      </c>
      <c r="BU12">
        <f>SUMIFS(T_TTAFCallOff[PCS],T_TTAFCallOff[Part Name],$A12,T_TTAFCallOff[WeekIndex],72)</f>
        <v/>
      </c>
      <c r="BV12">
        <f>SUMIFS(T_TTAFCallOff[PCS],T_TTAFCallOff[Part Name],$A12,T_TTAFCallOff[WeekIndex],73)</f>
        <v/>
      </c>
      <c r="BW12">
        <f>SUMIFS(T_TTAFCallOff[PCS],T_TTAFCallOff[Part Name],$A12,T_TTAFCallOff[WeekIndex],74)</f>
        <v/>
      </c>
      <c r="BX12">
        <f>SUMIFS(T_TTAFCallOff[PCS],T_TTAFCallOff[Part Name],$A12,T_TTAFCallOff[WeekIndex],75)</f>
        <v/>
      </c>
      <c r="BY12">
        <f>SUMIFS(T_TTAFCallOff[PCS],T_TTAFCallOff[Part Name],$A12,T_TTAFCallOff[WeekIndex],76)</f>
        <v/>
      </c>
      <c r="BZ12">
        <f>SUMIFS(T_TTAFCallOff[PCS],T_TTAFCallOff[Part Name],$A12,T_TTAFCallOff[WeekIndex],77)</f>
        <v/>
      </c>
      <c r="CA12">
        <f>SUMIFS(T_TTAFCallOff[PCS],T_TTAFCallOff[Part Name],$A12,T_TTAFCallOff[WeekIndex],78)</f>
        <v/>
      </c>
      <c r="CB12">
        <f>SUMIFS(T_TTAFCallOff[PCS],T_TTAFCallOff[Part Name],$A12,T_TTAFCallOff[WeekIndex],79)</f>
        <v/>
      </c>
      <c r="CC12">
        <f>SUMIFS(T_TTAFCallOff[PCS],T_TTAFCallOff[Part Name],$A12,T_TTAFCallOff[WeekIndex],80)</f>
        <v/>
      </c>
      <c r="CD12">
        <f>SUMIFS(T_TTAFCallOff[PCS],T_TTAFCallOff[Part Name],$A12,T_TTAFCallOff[WeekIndex],81)</f>
        <v/>
      </c>
      <c r="CE12">
        <f>SUMIFS(T_TTAFCallOff[PCS],T_TTAFCallOff[Part Name],$A12,T_TTAFCallOff[WeekIndex],82)</f>
        <v/>
      </c>
      <c r="CF12">
        <f>SUMIFS(T_TTAFCallOff[PCS],T_TTAFCallOff[Part Name],$A12,T_TTAFCallOff[WeekIndex],83)</f>
        <v/>
      </c>
      <c r="CG12">
        <f>SUMIFS(T_TTAFCallOff[PCS],T_TTAFCallOff[Part Name],$A12,T_TTAFCallOff[WeekIndex],84)</f>
        <v/>
      </c>
      <c r="CH12">
        <f>SUMIFS(T_TTAFCallOff[PCS],T_TTAFCallOff[Part Name],$A12,T_TTAFCallOff[WeekIndex],85)</f>
        <v/>
      </c>
      <c r="CI12">
        <f>SUMIFS(T_TTAFCallOff[PCS],T_TTAFCallOff[Part Name],$A12,T_TTAFCallOff[WeekIndex],86)</f>
        <v/>
      </c>
      <c r="CJ12">
        <f>SUMIFS(T_TTAFCallOff[PCS],T_TTAFCallOff[Part Name],$A12,T_TTAFCallOff[WeekIndex],87)</f>
        <v/>
      </c>
      <c r="CK12">
        <f>SUMIFS(T_TTAFCallOff[PCS],T_TTAFCallOff[Part Name],$A12,T_TTAFCallOff[WeekIndex],88)</f>
        <v/>
      </c>
      <c r="CL12">
        <f>SUMIFS(T_TTAFCallOff[PCS],T_TTAFCallOff[Part Name],$A12,T_TTAFCallOff[WeekIndex],89)</f>
        <v/>
      </c>
      <c r="CM12">
        <f>SUMIFS(T_TTAFCallOff[PCS],T_TTAFCallOff[Part Name],$A12,T_TTAFCallOff[WeekIndex],90)</f>
        <v/>
      </c>
      <c r="CN12">
        <f>SUMIFS(T_TTAFCallOff[PCS],T_TTAFCallOff[Part Name],$A12,T_TTAFCallOff[WeekIndex],91)</f>
        <v/>
      </c>
      <c r="CO12">
        <f>SUMIFS(T_TTAFCallOff[PCS],T_TTAFCallOff[Part Name],$A12,T_TTAFCallOff[WeekIndex],92)</f>
        <v/>
      </c>
      <c r="CP12">
        <f>SUMIFS(T_TTAFCallOff[PCS],T_TTAFCallOff[Part Name],$A12,T_TTAFCallOff[WeekIndex],93)</f>
        <v/>
      </c>
      <c r="CQ12">
        <f>SUMIFS(T_TTAFCallOff[PCS],T_TTAFCallOff[Part Name],$A12,T_TTAFCallOff[WeekIndex],94)</f>
        <v/>
      </c>
      <c r="CR12">
        <f>SUMIFS(T_TTAFCallOff[PCS],T_TTAFCallOff[Part Name],$A12,T_TTAFCallOff[WeekIndex],95)</f>
        <v/>
      </c>
      <c r="CS12">
        <f>SUMIFS(T_TTAFCallOff[PCS],T_TTAFCallOff[Part Name],$A12,T_TTAFCallOff[WeekIndex],96)</f>
        <v/>
      </c>
      <c r="CT12">
        <f>SUMIFS(T_TTAFCallOff[PCS],T_TTAFCallOff[Part Name],$A12,T_TTAFCallOff[WeekIndex],97)</f>
        <v/>
      </c>
      <c r="CU12">
        <f>SUMIFS(T_TTAFCallOff[PCS],T_TTAFCallOff[Part Name],$A12,T_TTAFCallOff[WeekIndex],98)</f>
        <v/>
      </c>
      <c r="CV12">
        <f>SUMIFS(T_TTAFCallOff[PCS],T_TTAFCallOff[Part Name],$A12,T_TTAFCallOff[WeekIndex],99)</f>
        <v/>
      </c>
      <c r="CW12">
        <f>SUMIFS(T_TTAFCallOff[PCS],T_TTAFCallOff[Part Name],$A12,T_TTAFCallOff[WeekIndex],100)</f>
        <v/>
      </c>
      <c r="CX12">
        <f>SUMIFS(T_TTAFCallOff[PCS],T_TTAFCallOff[Part Name],$A12,T_TTAFCallOff[WeekIndex],101)</f>
        <v/>
      </c>
      <c r="CY12">
        <f>SUMIFS(T_TTAFCallOff[PCS],T_TTAFCallOff[Part Name],$A12,T_TTAFCallOff[WeekIndex],102)</f>
        <v/>
      </c>
      <c r="CZ12">
        <f>SUMIFS(T_TTAFCallOff[PCS],T_TTAFCallOff[Part Name],$A12,T_TTAFCallOff[WeekIndex],103)</f>
        <v/>
      </c>
      <c r="DA12">
        <f>SUMIFS(T_TTAFCallOff[PCS],T_TTAFCallOff[Part Name],$A12,T_TTAFCallOff[WeekIndex],104)</f>
        <v/>
      </c>
    </row>
    <row r="13">
      <c r="A13" t="inlineStr">
        <is>
          <t>7CL</t>
        </is>
      </c>
      <c r="B13">
        <f>SUMIFS(T_TTAFCallOff[PCS],T_TTAFCallOff[Part Name],$A13,T_TTAFCallOff[WeekIndex],1)</f>
        <v/>
      </c>
      <c r="C13">
        <f>SUMIFS(T_TTAFCallOff[PCS],T_TTAFCallOff[Part Name],$A13,T_TTAFCallOff[WeekIndex],2)</f>
        <v/>
      </c>
      <c r="D13">
        <f>SUMIFS(T_TTAFCallOff[PCS],T_TTAFCallOff[Part Name],$A13,T_TTAFCallOff[WeekIndex],3)</f>
        <v/>
      </c>
      <c r="E13">
        <f>SUMIFS(T_TTAFCallOff[PCS],T_TTAFCallOff[Part Name],$A13,T_TTAFCallOff[WeekIndex],4)</f>
        <v/>
      </c>
      <c r="F13">
        <f>SUMIFS(T_TTAFCallOff[PCS],T_TTAFCallOff[Part Name],$A13,T_TTAFCallOff[WeekIndex],5)</f>
        <v/>
      </c>
      <c r="G13">
        <f>SUMIFS(T_TTAFCallOff[PCS],T_TTAFCallOff[Part Name],$A13,T_TTAFCallOff[WeekIndex],6)</f>
        <v/>
      </c>
      <c r="H13">
        <f>SUMIFS(T_TTAFCallOff[PCS],T_TTAFCallOff[Part Name],$A13,T_TTAFCallOff[WeekIndex],7)</f>
        <v/>
      </c>
      <c r="I13">
        <f>SUMIFS(T_TTAFCallOff[PCS],T_TTAFCallOff[Part Name],$A13,T_TTAFCallOff[WeekIndex],8)</f>
        <v/>
      </c>
      <c r="J13">
        <f>SUMIFS(T_TTAFCallOff[PCS],T_TTAFCallOff[Part Name],$A13,T_TTAFCallOff[WeekIndex],9)</f>
        <v/>
      </c>
      <c r="K13">
        <f>SUMIFS(T_TTAFCallOff[PCS],T_TTAFCallOff[Part Name],$A13,T_TTAFCallOff[WeekIndex],10)</f>
        <v/>
      </c>
      <c r="L13">
        <f>SUMIFS(T_TTAFCallOff[PCS],T_TTAFCallOff[Part Name],$A13,T_TTAFCallOff[WeekIndex],11)</f>
        <v/>
      </c>
      <c r="M13">
        <f>SUMIFS(T_TTAFCallOff[PCS],T_TTAFCallOff[Part Name],$A13,T_TTAFCallOff[WeekIndex],12)</f>
        <v/>
      </c>
      <c r="N13">
        <f>SUMIFS(T_TTAFCallOff[PCS],T_TTAFCallOff[Part Name],$A13,T_TTAFCallOff[WeekIndex],13)</f>
        <v/>
      </c>
      <c r="O13">
        <f>SUMIFS(T_TTAFCallOff[PCS],T_TTAFCallOff[Part Name],$A13,T_TTAFCallOff[WeekIndex],14)</f>
        <v/>
      </c>
      <c r="P13">
        <f>SUMIFS(T_TTAFCallOff[PCS],T_TTAFCallOff[Part Name],$A13,T_TTAFCallOff[WeekIndex],15)</f>
        <v/>
      </c>
      <c r="Q13">
        <f>SUMIFS(T_TTAFCallOff[PCS],T_TTAFCallOff[Part Name],$A13,T_TTAFCallOff[WeekIndex],16)</f>
        <v/>
      </c>
      <c r="R13">
        <f>SUMIFS(T_TTAFCallOff[PCS],T_TTAFCallOff[Part Name],$A13,T_TTAFCallOff[WeekIndex],17)</f>
        <v/>
      </c>
      <c r="S13">
        <f>SUMIFS(T_TTAFCallOff[PCS],T_TTAFCallOff[Part Name],$A13,T_TTAFCallOff[WeekIndex],18)</f>
        <v/>
      </c>
      <c r="T13">
        <f>SUMIFS(T_TTAFCallOff[PCS],T_TTAFCallOff[Part Name],$A13,T_TTAFCallOff[WeekIndex],19)</f>
        <v/>
      </c>
      <c r="U13">
        <f>SUMIFS(T_TTAFCallOff[PCS],T_TTAFCallOff[Part Name],$A13,T_TTAFCallOff[WeekIndex],20)</f>
        <v/>
      </c>
      <c r="V13">
        <f>SUMIFS(T_TTAFCallOff[PCS],T_TTAFCallOff[Part Name],$A13,T_TTAFCallOff[WeekIndex],21)</f>
        <v/>
      </c>
      <c r="W13">
        <f>SUMIFS(T_TTAFCallOff[PCS],T_TTAFCallOff[Part Name],$A13,T_TTAFCallOff[WeekIndex],22)</f>
        <v/>
      </c>
      <c r="X13">
        <f>SUMIFS(T_TTAFCallOff[PCS],T_TTAFCallOff[Part Name],$A13,T_TTAFCallOff[WeekIndex],23)</f>
        <v/>
      </c>
      <c r="Y13">
        <f>SUMIFS(T_TTAFCallOff[PCS],T_TTAFCallOff[Part Name],$A13,T_TTAFCallOff[WeekIndex],24)</f>
        <v/>
      </c>
      <c r="Z13">
        <f>SUMIFS(T_TTAFCallOff[PCS],T_TTAFCallOff[Part Name],$A13,T_TTAFCallOff[WeekIndex],25)</f>
        <v/>
      </c>
      <c r="AA13">
        <f>SUMIFS(T_TTAFCallOff[PCS],T_TTAFCallOff[Part Name],$A13,T_TTAFCallOff[WeekIndex],26)</f>
        <v/>
      </c>
      <c r="AB13">
        <f>SUMIFS(T_TTAFCallOff[PCS],T_TTAFCallOff[Part Name],$A13,T_TTAFCallOff[WeekIndex],27)</f>
        <v/>
      </c>
      <c r="AC13">
        <f>SUMIFS(T_TTAFCallOff[PCS],T_TTAFCallOff[Part Name],$A13,T_TTAFCallOff[WeekIndex],28)</f>
        <v/>
      </c>
      <c r="AD13">
        <f>SUMIFS(T_TTAFCallOff[PCS],T_TTAFCallOff[Part Name],$A13,T_TTAFCallOff[WeekIndex],29)</f>
        <v/>
      </c>
      <c r="AE13">
        <f>SUMIFS(T_TTAFCallOff[PCS],T_TTAFCallOff[Part Name],$A13,T_TTAFCallOff[WeekIndex],30)</f>
        <v/>
      </c>
      <c r="AF13">
        <f>SUMIFS(T_TTAFCallOff[PCS],T_TTAFCallOff[Part Name],$A13,T_TTAFCallOff[WeekIndex],31)</f>
        <v/>
      </c>
      <c r="AG13">
        <f>SUMIFS(T_TTAFCallOff[PCS],T_TTAFCallOff[Part Name],$A13,T_TTAFCallOff[WeekIndex],32)</f>
        <v/>
      </c>
      <c r="AH13">
        <f>SUMIFS(T_TTAFCallOff[PCS],T_TTAFCallOff[Part Name],$A13,T_TTAFCallOff[WeekIndex],33)</f>
        <v/>
      </c>
      <c r="AI13">
        <f>SUMIFS(T_TTAFCallOff[PCS],T_TTAFCallOff[Part Name],$A13,T_TTAFCallOff[WeekIndex],34)</f>
        <v/>
      </c>
      <c r="AJ13">
        <f>SUMIFS(T_TTAFCallOff[PCS],T_TTAFCallOff[Part Name],$A13,T_TTAFCallOff[WeekIndex],35)</f>
        <v/>
      </c>
      <c r="AK13">
        <f>SUMIFS(T_TTAFCallOff[PCS],T_TTAFCallOff[Part Name],$A13,T_TTAFCallOff[WeekIndex],36)</f>
        <v/>
      </c>
      <c r="AL13">
        <f>SUMIFS(T_TTAFCallOff[PCS],T_TTAFCallOff[Part Name],$A13,T_TTAFCallOff[WeekIndex],37)</f>
        <v/>
      </c>
      <c r="AM13">
        <f>SUMIFS(T_TTAFCallOff[PCS],T_TTAFCallOff[Part Name],$A13,T_TTAFCallOff[WeekIndex],38)</f>
        <v/>
      </c>
      <c r="AN13">
        <f>SUMIFS(T_TTAFCallOff[PCS],T_TTAFCallOff[Part Name],$A13,T_TTAFCallOff[WeekIndex],39)</f>
        <v/>
      </c>
      <c r="AO13">
        <f>SUMIFS(T_TTAFCallOff[PCS],T_TTAFCallOff[Part Name],$A13,T_TTAFCallOff[WeekIndex],40)</f>
        <v/>
      </c>
      <c r="AP13">
        <f>SUMIFS(T_TTAFCallOff[PCS],T_TTAFCallOff[Part Name],$A13,T_TTAFCallOff[WeekIndex],41)</f>
        <v/>
      </c>
      <c r="AQ13">
        <f>SUMIFS(T_TTAFCallOff[PCS],T_TTAFCallOff[Part Name],$A13,T_TTAFCallOff[WeekIndex],42)</f>
        <v/>
      </c>
      <c r="AR13">
        <f>SUMIFS(T_TTAFCallOff[PCS],T_TTAFCallOff[Part Name],$A13,T_TTAFCallOff[WeekIndex],43)</f>
        <v/>
      </c>
      <c r="AS13">
        <f>SUMIFS(T_TTAFCallOff[PCS],T_TTAFCallOff[Part Name],$A13,T_TTAFCallOff[WeekIndex],44)</f>
        <v/>
      </c>
      <c r="AT13">
        <f>SUMIFS(T_TTAFCallOff[PCS],T_TTAFCallOff[Part Name],$A13,T_TTAFCallOff[WeekIndex],45)</f>
        <v/>
      </c>
      <c r="AU13">
        <f>SUMIFS(T_TTAFCallOff[PCS],T_TTAFCallOff[Part Name],$A13,T_TTAFCallOff[WeekIndex],46)</f>
        <v/>
      </c>
      <c r="AV13">
        <f>SUMIFS(T_TTAFCallOff[PCS],T_TTAFCallOff[Part Name],$A13,T_TTAFCallOff[WeekIndex],47)</f>
        <v/>
      </c>
      <c r="AW13">
        <f>SUMIFS(T_TTAFCallOff[PCS],T_TTAFCallOff[Part Name],$A13,T_TTAFCallOff[WeekIndex],48)</f>
        <v/>
      </c>
      <c r="AX13">
        <f>SUMIFS(T_TTAFCallOff[PCS],T_TTAFCallOff[Part Name],$A13,T_TTAFCallOff[WeekIndex],49)</f>
        <v/>
      </c>
      <c r="AY13">
        <f>SUMIFS(T_TTAFCallOff[PCS],T_TTAFCallOff[Part Name],$A13,T_TTAFCallOff[WeekIndex],50)</f>
        <v/>
      </c>
      <c r="AZ13">
        <f>SUMIFS(T_TTAFCallOff[PCS],T_TTAFCallOff[Part Name],$A13,T_TTAFCallOff[WeekIndex],51)</f>
        <v/>
      </c>
      <c r="BA13">
        <f>SUMIFS(T_TTAFCallOff[PCS],T_TTAFCallOff[Part Name],$A13,T_TTAFCallOff[WeekIndex],52)</f>
        <v/>
      </c>
      <c r="BB13">
        <f>SUMIFS(T_TTAFCallOff[PCS],T_TTAFCallOff[Part Name],$A13,T_TTAFCallOff[WeekIndex],53)</f>
        <v/>
      </c>
      <c r="BC13">
        <f>SUMIFS(T_TTAFCallOff[PCS],T_TTAFCallOff[Part Name],$A13,T_TTAFCallOff[WeekIndex],54)</f>
        <v/>
      </c>
      <c r="BD13">
        <f>SUMIFS(T_TTAFCallOff[PCS],T_TTAFCallOff[Part Name],$A13,T_TTAFCallOff[WeekIndex],55)</f>
        <v/>
      </c>
      <c r="BE13">
        <f>SUMIFS(T_TTAFCallOff[PCS],T_TTAFCallOff[Part Name],$A13,T_TTAFCallOff[WeekIndex],56)</f>
        <v/>
      </c>
      <c r="BF13">
        <f>SUMIFS(T_TTAFCallOff[PCS],T_TTAFCallOff[Part Name],$A13,T_TTAFCallOff[WeekIndex],57)</f>
        <v/>
      </c>
      <c r="BG13">
        <f>SUMIFS(T_TTAFCallOff[PCS],T_TTAFCallOff[Part Name],$A13,T_TTAFCallOff[WeekIndex],58)</f>
        <v/>
      </c>
      <c r="BH13">
        <f>SUMIFS(T_TTAFCallOff[PCS],T_TTAFCallOff[Part Name],$A13,T_TTAFCallOff[WeekIndex],59)</f>
        <v/>
      </c>
      <c r="BI13">
        <f>SUMIFS(T_TTAFCallOff[PCS],T_TTAFCallOff[Part Name],$A13,T_TTAFCallOff[WeekIndex],60)</f>
        <v/>
      </c>
      <c r="BJ13">
        <f>SUMIFS(T_TTAFCallOff[PCS],T_TTAFCallOff[Part Name],$A13,T_TTAFCallOff[WeekIndex],61)</f>
        <v/>
      </c>
      <c r="BK13">
        <f>SUMIFS(T_TTAFCallOff[PCS],T_TTAFCallOff[Part Name],$A13,T_TTAFCallOff[WeekIndex],62)</f>
        <v/>
      </c>
      <c r="BL13">
        <f>SUMIFS(T_TTAFCallOff[PCS],T_TTAFCallOff[Part Name],$A13,T_TTAFCallOff[WeekIndex],63)</f>
        <v/>
      </c>
      <c r="BM13">
        <f>SUMIFS(T_TTAFCallOff[PCS],T_TTAFCallOff[Part Name],$A13,T_TTAFCallOff[WeekIndex],64)</f>
        <v/>
      </c>
      <c r="BN13">
        <f>SUMIFS(T_TTAFCallOff[PCS],T_TTAFCallOff[Part Name],$A13,T_TTAFCallOff[WeekIndex],65)</f>
        <v/>
      </c>
      <c r="BO13">
        <f>SUMIFS(T_TTAFCallOff[PCS],T_TTAFCallOff[Part Name],$A13,T_TTAFCallOff[WeekIndex],66)</f>
        <v/>
      </c>
      <c r="BP13">
        <f>SUMIFS(T_TTAFCallOff[PCS],T_TTAFCallOff[Part Name],$A13,T_TTAFCallOff[WeekIndex],67)</f>
        <v/>
      </c>
      <c r="BQ13">
        <f>SUMIFS(T_TTAFCallOff[PCS],T_TTAFCallOff[Part Name],$A13,T_TTAFCallOff[WeekIndex],68)</f>
        <v/>
      </c>
      <c r="BR13">
        <f>SUMIFS(T_TTAFCallOff[PCS],T_TTAFCallOff[Part Name],$A13,T_TTAFCallOff[WeekIndex],69)</f>
        <v/>
      </c>
      <c r="BS13">
        <f>SUMIFS(T_TTAFCallOff[PCS],T_TTAFCallOff[Part Name],$A13,T_TTAFCallOff[WeekIndex],70)</f>
        <v/>
      </c>
      <c r="BT13">
        <f>SUMIFS(T_TTAFCallOff[PCS],T_TTAFCallOff[Part Name],$A13,T_TTAFCallOff[WeekIndex],71)</f>
        <v/>
      </c>
      <c r="BU13">
        <f>SUMIFS(T_TTAFCallOff[PCS],T_TTAFCallOff[Part Name],$A13,T_TTAFCallOff[WeekIndex],72)</f>
        <v/>
      </c>
      <c r="BV13">
        <f>SUMIFS(T_TTAFCallOff[PCS],T_TTAFCallOff[Part Name],$A13,T_TTAFCallOff[WeekIndex],73)</f>
        <v/>
      </c>
      <c r="BW13">
        <f>SUMIFS(T_TTAFCallOff[PCS],T_TTAFCallOff[Part Name],$A13,T_TTAFCallOff[WeekIndex],74)</f>
        <v/>
      </c>
      <c r="BX13">
        <f>SUMIFS(T_TTAFCallOff[PCS],T_TTAFCallOff[Part Name],$A13,T_TTAFCallOff[WeekIndex],75)</f>
        <v/>
      </c>
      <c r="BY13">
        <f>SUMIFS(T_TTAFCallOff[PCS],T_TTAFCallOff[Part Name],$A13,T_TTAFCallOff[WeekIndex],76)</f>
        <v/>
      </c>
      <c r="BZ13">
        <f>SUMIFS(T_TTAFCallOff[PCS],T_TTAFCallOff[Part Name],$A13,T_TTAFCallOff[WeekIndex],77)</f>
        <v/>
      </c>
      <c r="CA13">
        <f>SUMIFS(T_TTAFCallOff[PCS],T_TTAFCallOff[Part Name],$A13,T_TTAFCallOff[WeekIndex],78)</f>
        <v/>
      </c>
      <c r="CB13">
        <f>SUMIFS(T_TTAFCallOff[PCS],T_TTAFCallOff[Part Name],$A13,T_TTAFCallOff[WeekIndex],79)</f>
        <v/>
      </c>
      <c r="CC13">
        <f>SUMIFS(T_TTAFCallOff[PCS],T_TTAFCallOff[Part Name],$A13,T_TTAFCallOff[WeekIndex],80)</f>
        <v/>
      </c>
      <c r="CD13">
        <f>SUMIFS(T_TTAFCallOff[PCS],T_TTAFCallOff[Part Name],$A13,T_TTAFCallOff[WeekIndex],81)</f>
        <v/>
      </c>
      <c r="CE13">
        <f>SUMIFS(T_TTAFCallOff[PCS],T_TTAFCallOff[Part Name],$A13,T_TTAFCallOff[WeekIndex],82)</f>
        <v/>
      </c>
      <c r="CF13">
        <f>SUMIFS(T_TTAFCallOff[PCS],T_TTAFCallOff[Part Name],$A13,T_TTAFCallOff[WeekIndex],83)</f>
        <v/>
      </c>
      <c r="CG13">
        <f>SUMIFS(T_TTAFCallOff[PCS],T_TTAFCallOff[Part Name],$A13,T_TTAFCallOff[WeekIndex],84)</f>
        <v/>
      </c>
      <c r="CH13">
        <f>SUMIFS(T_TTAFCallOff[PCS],T_TTAFCallOff[Part Name],$A13,T_TTAFCallOff[WeekIndex],85)</f>
        <v/>
      </c>
      <c r="CI13">
        <f>SUMIFS(T_TTAFCallOff[PCS],T_TTAFCallOff[Part Name],$A13,T_TTAFCallOff[WeekIndex],86)</f>
        <v/>
      </c>
      <c r="CJ13">
        <f>SUMIFS(T_TTAFCallOff[PCS],T_TTAFCallOff[Part Name],$A13,T_TTAFCallOff[WeekIndex],87)</f>
        <v/>
      </c>
      <c r="CK13">
        <f>SUMIFS(T_TTAFCallOff[PCS],T_TTAFCallOff[Part Name],$A13,T_TTAFCallOff[WeekIndex],88)</f>
        <v/>
      </c>
      <c r="CL13">
        <f>SUMIFS(T_TTAFCallOff[PCS],T_TTAFCallOff[Part Name],$A13,T_TTAFCallOff[WeekIndex],89)</f>
        <v/>
      </c>
      <c r="CM13">
        <f>SUMIFS(T_TTAFCallOff[PCS],T_TTAFCallOff[Part Name],$A13,T_TTAFCallOff[WeekIndex],90)</f>
        <v/>
      </c>
      <c r="CN13">
        <f>SUMIFS(T_TTAFCallOff[PCS],T_TTAFCallOff[Part Name],$A13,T_TTAFCallOff[WeekIndex],91)</f>
        <v/>
      </c>
      <c r="CO13">
        <f>SUMIFS(T_TTAFCallOff[PCS],T_TTAFCallOff[Part Name],$A13,T_TTAFCallOff[WeekIndex],92)</f>
        <v/>
      </c>
      <c r="CP13">
        <f>SUMIFS(T_TTAFCallOff[PCS],T_TTAFCallOff[Part Name],$A13,T_TTAFCallOff[WeekIndex],93)</f>
        <v/>
      </c>
      <c r="CQ13">
        <f>SUMIFS(T_TTAFCallOff[PCS],T_TTAFCallOff[Part Name],$A13,T_TTAFCallOff[WeekIndex],94)</f>
        <v/>
      </c>
      <c r="CR13">
        <f>SUMIFS(T_TTAFCallOff[PCS],T_TTAFCallOff[Part Name],$A13,T_TTAFCallOff[WeekIndex],95)</f>
        <v/>
      </c>
      <c r="CS13">
        <f>SUMIFS(T_TTAFCallOff[PCS],T_TTAFCallOff[Part Name],$A13,T_TTAFCallOff[WeekIndex],96)</f>
        <v/>
      </c>
      <c r="CT13">
        <f>SUMIFS(T_TTAFCallOff[PCS],T_TTAFCallOff[Part Name],$A13,T_TTAFCallOff[WeekIndex],97)</f>
        <v/>
      </c>
      <c r="CU13">
        <f>SUMIFS(T_TTAFCallOff[PCS],T_TTAFCallOff[Part Name],$A13,T_TTAFCallOff[WeekIndex],98)</f>
        <v/>
      </c>
      <c r="CV13">
        <f>SUMIFS(T_TTAFCallOff[PCS],T_TTAFCallOff[Part Name],$A13,T_TTAFCallOff[WeekIndex],99)</f>
        <v/>
      </c>
      <c r="CW13">
        <f>SUMIFS(T_TTAFCallOff[PCS],T_TTAFCallOff[Part Name],$A13,T_TTAFCallOff[WeekIndex],100)</f>
        <v/>
      </c>
      <c r="CX13">
        <f>SUMIFS(T_TTAFCallOff[PCS],T_TTAFCallOff[Part Name],$A13,T_TTAFCallOff[WeekIndex],101)</f>
        <v/>
      </c>
      <c r="CY13">
        <f>SUMIFS(T_TTAFCallOff[PCS],T_TTAFCallOff[Part Name],$A13,T_TTAFCallOff[WeekIndex],102)</f>
        <v/>
      </c>
      <c r="CZ13">
        <f>SUMIFS(T_TTAFCallOff[PCS],T_TTAFCallOff[Part Name],$A13,T_TTAFCallOff[WeekIndex],103)</f>
        <v/>
      </c>
      <c r="DA13">
        <f>SUMIFS(T_TTAFCallOff[PCS],T_TTAFCallOff[Part Name],$A13,T_TTAFCallOff[WeekIndex],104)</f>
        <v/>
      </c>
    </row>
    <row r="14">
      <c r="A14" t="inlineStr">
        <is>
          <t>9RN</t>
        </is>
      </c>
      <c r="B14">
        <f>SUMIFS(T_TTAFCallOff[PCS],T_TTAFCallOff[Part Name],$A14,T_TTAFCallOff[WeekIndex],1)</f>
        <v/>
      </c>
      <c r="C14">
        <f>SUMIFS(T_TTAFCallOff[PCS],T_TTAFCallOff[Part Name],$A14,T_TTAFCallOff[WeekIndex],2)</f>
        <v/>
      </c>
      <c r="D14">
        <f>SUMIFS(T_TTAFCallOff[PCS],T_TTAFCallOff[Part Name],$A14,T_TTAFCallOff[WeekIndex],3)</f>
        <v/>
      </c>
      <c r="E14">
        <f>SUMIFS(T_TTAFCallOff[PCS],T_TTAFCallOff[Part Name],$A14,T_TTAFCallOff[WeekIndex],4)</f>
        <v/>
      </c>
      <c r="F14">
        <f>SUMIFS(T_TTAFCallOff[PCS],T_TTAFCallOff[Part Name],$A14,T_TTAFCallOff[WeekIndex],5)</f>
        <v/>
      </c>
      <c r="G14">
        <f>SUMIFS(T_TTAFCallOff[PCS],T_TTAFCallOff[Part Name],$A14,T_TTAFCallOff[WeekIndex],6)</f>
        <v/>
      </c>
      <c r="H14">
        <f>SUMIFS(T_TTAFCallOff[PCS],T_TTAFCallOff[Part Name],$A14,T_TTAFCallOff[WeekIndex],7)</f>
        <v/>
      </c>
      <c r="I14">
        <f>SUMIFS(T_TTAFCallOff[PCS],T_TTAFCallOff[Part Name],$A14,T_TTAFCallOff[WeekIndex],8)</f>
        <v/>
      </c>
      <c r="J14">
        <f>SUMIFS(T_TTAFCallOff[PCS],T_TTAFCallOff[Part Name],$A14,T_TTAFCallOff[WeekIndex],9)</f>
        <v/>
      </c>
      <c r="K14">
        <f>SUMIFS(T_TTAFCallOff[PCS],T_TTAFCallOff[Part Name],$A14,T_TTAFCallOff[WeekIndex],10)</f>
        <v/>
      </c>
      <c r="L14">
        <f>SUMIFS(T_TTAFCallOff[PCS],T_TTAFCallOff[Part Name],$A14,T_TTAFCallOff[WeekIndex],11)</f>
        <v/>
      </c>
      <c r="M14">
        <f>SUMIFS(T_TTAFCallOff[PCS],T_TTAFCallOff[Part Name],$A14,T_TTAFCallOff[WeekIndex],12)</f>
        <v/>
      </c>
      <c r="N14">
        <f>SUMIFS(T_TTAFCallOff[PCS],T_TTAFCallOff[Part Name],$A14,T_TTAFCallOff[WeekIndex],13)</f>
        <v/>
      </c>
      <c r="O14">
        <f>SUMIFS(T_TTAFCallOff[PCS],T_TTAFCallOff[Part Name],$A14,T_TTAFCallOff[WeekIndex],14)</f>
        <v/>
      </c>
      <c r="P14">
        <f>SUMIFS(T_TTAFCallOff[PCS],T_TTAFCallOff[Part Name],$A14,T_TTAFCallOff[WeekIndex],15)</f>
        <v/>
      </c>
      <c r="Q14">
        <f>SUMIFS(T_TTAFCallOff[PCS],T_TTAFCallOff[Part Name],$A14,T_TTAFCallOff[WeekIndex],16)</f>
        <v/>
      </c>
      <c r="R14">
        <f>SUMIFS(T_TTAFCallOff[PCS],T_TTAFCallOff[Part Name],$A14,T_TTAFCallOff[WeekIndex],17)</f>
        <v/>
      </c>
      <c r="S14">
        <f>SUMIFS(T_TTAFCallOff[PCS],T_TTAFCallOff[Part Name],$A14,T_TTAFCallOff[WeekIndex],18)</f>
        <v/>
      </c>
      <c r="T14">
        <f>SUMIFS(T_TTAFCallOff[PCS],T_TTAFCallOff[Part Name],$A14,T_TTAFCallOff[WeekIndex],19)</f>
        <v/>
      </c>
      <c r="U14">
        <f>SUMIFS(T_TTAFCallOff[PCS],T_TTAFCallOff[Part Name],$A14,T_TTAFCallOff[WeekIndex],20)</f>
        <v/>
      </c>
      <c r="V14">
        <f>SUMIFS(T_TTAFCallOff[PCS],T_TTAFCallOff[Part Name],$A14,T_TTAFCallOff[WeekIndex],21)</f>
        <v/>
      </c>
      <c r="W14">
        <f>SUMIFS(T_TTAFCallOff[PCS],T_TTAFCallOff[Part Name],$A14,T_TTAFCallOff[WeekIndex],22)</f>
        <v/>
      </c>
      <c r="X14">
        <f>SUMIFS(T_TTAFCallOff[PCS],T_TTAFCallOff[Part Name],$A14,T_TTAFCallOff[WeekIndex],23)</f>
        <v/>
      </c>
      <c r="Y14">
        <f>SUMIFS(T_TTAFCallOff[PCS],T_TTAFCallOff[Part Name],$A14,T_TTAFCallOff[WeekIndex],24)</f>
        <v/>
      </c>
      <c r="Z14">
        <f>SUMIFS(T_TTAFCallOff[PCS],T_TTAFCallOff[Part Name],$A14,T_TTAFCallOff[WeekIndex],25)</f>
        <v/>
      </c>
      <c r="AA14">
        <f>SUMIFS(T_TTAFCallOff[PCS],T_TTAFCallOff[Part Name],$A14,T_TTAFCallOff[WeekIndex],26)</f>
        <v/>
      </c>
      <c r="AB14">
        <f>SUMIFS(T_TTAFCallOff[PCS],T_TTAFCallOff[Part Name],$A14,T_TTAFCallOff[WeekIndex],27)</f>
        <v/>
      </c>
      <c r="AC14">
        <f>SUMIFS(T_TTAFCallOff[PCS],T_TTAFCallOff[Part Name],$A14,T_TTAFCallOff[WeekIndex],28)</f>
        <v/>
      </c>
      <c r="AD14">
        <f>SUMIFS(T_TTAFCallOff[PCS],T_TTAFCallOff[Part Name],$A14,T_TTAFCallOff[WeekIndex],29)</f>
        <v/>
      </c>
      <c r="AE14">
        <f>SUMIFS(T_TTAFCallOff[PCS],T_TTAFCallOff[Part Name],$A14,T_TTAFCallOff[WeekIndex],30)</f>
        <v/>
      </c>
      <c r="AF14">
        <f>SUMIFS(T_TTAFCallOff[PCS],T_TTAFCallOff[Part Name],$A14,T_TTAFCallOff[WeekIndex],31)</f>
        <v/>
      </c>
      <c r="AG14">
        <f>SUMIFS(T_TTAFCallOff[PCS],T_TTAFCallOff[Part Name],$A14,T_TTAFCallOff[WeekIndex],32)</f>
        <v/>
      </c>
      <c r="AH14">
        <f>SUMIFS(T_TTAFCallOff[PCS],T_TTAFCallOff[Part Name],$A14,T_TTAFCallOff[WeekIndex],33)</f>
        <v/>
      </c>
      <c r="AI14">
        <f>SUMIFS(T_TTAFCallOff[PCS],T_TTAFCallOff[Part Name],$A14,T_TTAFCallOff[WeekIndex],34)</f>
        <v/>
      </c>
      <c r="AJ14">
        <f>SUMIFS(T_TTAFCallOff[PCS],T_TTAFCallOff[Part Name],$A14,T_TTAFCallOff[WeekIndex],35)</f>
        <v/>
      </c>
      <c r="AK14">
        <f>SUMIFS(T_TTAFCallOff[PCS],T_TTAFCallOff[Part Name],$A14,T_TTAFCallOff[WeekIndex],36)</f>
        <v/>
      </c>
      <c r="AL14">
        <f>SUMIFS(T_TTAFCallOff[PCS],T_TTAFCallOff[Part Name],$A14,T_TTAFCallOff[WeekIndex],37)</f>
        <v/>
      </c>
      <c r="AM14">
        <f>SUMIFS(T_TTAFCallOff[PCS],T_TTAFCallOff[Part Name],$A14,T_TTAFCallOff[WeekIndex],38)</f>
        <v/>
      </c>
      <c r="AN14">
        <f>SUMIFS(T_TTAFCallOff[PCS],T_TTAFCallOff[Part Name],$A14,T_TTAFCallOff[WeekIndex],39)</f>
        <v/>
      </c>
      <c r="AO14">
        <f>SUMIFS(T_TTAFCallOff[PCS],T_TTAFCallOff[Part Name],$A14,T_TTAFCallOff[WeekIndex],40)</f>
        <v/>
      </c>
      <c r="AP14">
        <f>SUMIFS(T_TTAFCallOff[PCS],T_TTAFCallOff[Part Name],$A14,T_TTAFCallOff[WeekIndex],41)</f>
        <v/>
      </c>
      <c r="AQ14">
        <f>SUMIFS(T_TTAFCallOff[PCS],T_TTAFCallOff[Part Name],$A14,T_TTAFCallOff[WeekIndex],42)</f>
        <v/>
      </c>
      <c r="AR14">
        <f>SUMIFS(T_TTAFCallOff[PCS],T_TTAFCallOff[Part Name],$A14,T_TTAFCallOff[WeekIndex],43)</f>
        <v/>
      </c>
      <c r="AS14">
        <f>SUMIFS(T_TTAFCallOff[PCS],T_TTAFCallOff[Part Name],$A14,T_TTAFCallOff[WeekIndex],44)</f>
        <v/>
      </c>
      <c r="AT14">
        <f>SUMIFS(T_TTAFCallOff[PCS],T_TTAFCallOff[Part Name],$A14,T_TTAFCallOff[WeekIndex],45)</f>
        <v/>
      </c>
      <c r="AU14">
        <f>SUMIFS(T_TTAFCallOff[PCS],T_TTAFCallOff[Part Name],$A14,T_TTAFCallOff[WeekIndex],46)</f>
        <v/>
      </c>
      <c r="AV14">
        <f>SUMIFS(T_TTAFCallOff[PCS],T_TTAFCallOff[Part Name],$A14,T_TTAFCallOff[WeekIndex],47)</f>
        <v/>
      </c>
      <c r="AW14">
        <f>SUMIFS(T_TTAFCallOff[PCS],T_TTAFCallOff[Part Name],$A14,T_TTAFCallOff[WeekIndex],48)</f>
        <v/>
      </c>
      <c r="AX14">
        <f>SUMIFS(T_TTAFCallOff[PCS],T_TTAFCallOff[Part Name],$A14,T_TTAFCallOff[WeekIndex],49)</f>
        <v/>
      </c>
      <c r="AY14">
        <f>SUMIFS(T_TTAFCallOff[PCS],T_TTAFCallOff[Part Name],$A14,T_TTAFCallOff[WeekIndex],50)</f>
        <v/>
      </c>
      <c r="AZ14">
        <f>SUMIFS(T_TTAFCallOff[PCS],T_TTAFCallOff[Part Name],$A14,T_TTAFCallOff[WeekIndex],51)</f>
        <v/>
      </c>
      <c r="BA14">
        <f>SUMIFS(T_TTAFCallOff[PCS],T_TTAFCallOff[Part Name],$A14,T_TTAFCallOff[WeekIndex],52)</f>
        <v/>
      </c>
      <c r="BB14">
        <f>SUMIFS(T_TTAFCallOff[PCS],T_TTAFCallOff[Part Name],$A14,T_TTAFCallOff[WeekIndex],53)</f>
        <v/>
      </c>
      <c r="BC14">
        <f>SUMIFS(T_TTAFCallOff[PCS],T_TTAFCallOff[Part Name],$A14,T_TTAFCallOff[WeekIndex],54)</f>
        <v/>
      </c>
      <c r="BD14">
        <f>SUMIFS(T_TTAFCallOff[PCS],T_TTAFCallOff[Part Name],$A14,T_TTAFCallOff[WeekIndex],55)</f>
        <v/>
      </c>
      <c r="BE14">
        <f>SUMIFS(T_TTAFCallOff[PCS],T_TTAFCallOff[Part Name],$A14,T_TTAFCallOff[WeekIndex],56)</f>
        <v/>
      </c>
      <c r="BF14">
        <f>SUMIFS(T_TTAFCallOff[PCS],T_TTAFCallOff[Part Name],$A14,T_TTAFCallOff[WeekIndex],57)</f>
        <v/>
      </c>
      <c r="BG14">
        <f>SUMIFS(T_TTAFCallOff[PCS],T_TTAFCallOff[Part Name],$A14,T_TTAFCallOff[WeekIndex],58)</f>
        <v/>
      </c>
      <c r="BH14">
        <f>SUMIFS(T_TTAFCallOff[PCS],T_TTAFCallOff[Part Name],$A14,T_TTAFCallOff[WeekIndex],59)</f>
        <v/>
      </c>
      <c r="BI14">
        <f>SUMIFS(T_TTAFCallOff[PCS],T_TTAFCallOff[Part Name],$A14,T_TTAFCallOff[WeekIndex],60)</f>
        <v/>
      </c>
      <c r="BJ14">
        <f>SUMIFS(T_TTAFCallOff[PCS],T_TTAFCallOff[Part Name],$A14,T_TTAFCallOff[WeekIndex],61)</f>
        <v/>
      </c>
      <c r="BK14">
        <f>SUMIFS(T_TTAFCallOff[PCS],T_TTAFCallOff[Part Name],$A14,T_TTAFCallOff[WeekIndex],62)</f>
        <v/>
      </c>
      <c r="BL14">
        <f>SUMIFS(T_TTAFCallOff[PCS],T_TTAFCallOff[Part Name],$A14,T_TTAFCallOff[WeekIndex],63)</f>
        <v/>
      </c>
      <c r="BM14">
        <f>SUMIFS(T_TTAFCallOff[PCS],T_TTAFCallOff[Part Name],$A14,T_TTAFCallOff[WeekIndex],64)</f>
        <v/>
      </c>
      <c r="BN14">
        <f>SUMIFS(T_TTAFCallOff[PCS],T_TTAFCallOff[Part Name],$A14,T_TTAFCallOff[WeekIndex],65)</f>
        <v/>
      </c>
      <c r="BO14">
        <f>SUMIFS(T_TTAFCallOff[PCS],T_TTAFCallOff[Part Name],$A14,T_TTAFCallOff[WeekIndex],66)</f>
        <v/>
      </c>
      <c r="BP14">
        <f>SUMIFS(T_TTAFCallOff[PCS],T_TTAFCallOff[Part Name],$A14,T_TTAFCallOff[WeekIndex],67)</f>
        <v/>
      </c>
      <c r="BQ14">
        <f>SUMIFS(T_TTAFCallOff[PCS],T_TTAFCallOff[Part Name],$A14,T_TTAFCallOff[WeekIndex],68)</f>
        <v/>
      </c>
      <c r="BR14">
        <f>SUMIFS(T_TTAFCallOff[PCS],T_TTAFCallOff[Part Name],$A14,T_TTAFCallOff[WeekIndex],69)</f>
        <v/>
      </c>
      <c r="BS14">
        <f>SUMIFS(T_TTAFCallOff[PCS],T_TTAFCallOff[Part Name],$A14,T_TTAFCallOff[WeekIndex],70)</f>
        <v/>
      </c>
      <c r="BT14">
        <f>SUMIFS(T_TTAFCallOff[PCS],T_TTAFCallOff[Part Name],$A14,T_TTAFCallOff[WeekIndex],71)</f>
        <v/>
      </c>
      <c r="BU14">
        <f>SUMIFS(T_TTAFCallOff[PCS],T_TTAFCallOff[Part Name],$A14,T_TTAFCallOff[WeekIndex],72)</f>
        <v/>
      </c>
      <c r="BV14">
        <f>SUMIFS(T_TTAFCallOff[PCS],T_TTAFCallOff[Part Name],$A14,T_TTAFCallOff[WeekIndex],73)</f>
        <v/>
      </c>
      <c r="BW14">
        <f>SUMIFS(T_TTAFCallOff[PCS],T_TTAFCallOff[Part Name],$A14,T_TTAFCallOff[WeekIndex],74)</f>
        <v/>
      </c>
      <c r="BX14">
        <f>SUMIFS(T_TTAFCallOff[PCS],T_TTAFCallOff[Part Name],$A14,T_TTAFCallOff[WeekIndex],75)</f>
        <v/>
      </c>
      <c r="BY14">
        <f>SUMIFS(T_TTAFCallOff[PCS],T_TTAFCallOff[Part Name],$A14,T_TTAFCallOff[WeekIndex],76)</f>
        <v/>
      </c>
      <c r="BZ14">
        <f>SUMIFS(T_TTAFCallOff[PCS],T_TTAFCallOff[Part Name],$A14,T_TTAFCallOff[WeekIndex],77)</f>
        <v/>
      </c>
      <c r="CA14">
        <f>SUMIFS(T_TTAFCallOff[PCS],T_TTAFCallOff[Part Name],$A14,T_TTAFCallOff[WeekIndex],78)</f>
        <v/>
      </c>
      <c r="CB14">
        <f>SUMIFS(T_TTAFCallOff[PCS],T_TTAFCallOff[Part Name],$A14,T_TTAFCallOff[WeekIndex],79)</f>
        <v/>
      </c>
      <c r="CC14">
        <f>SUMIFS(T_TTAFCallOff[PCS],T_TTAFCallOff[Part Name],$A14,T_TTAFCallOff[WeekIndex],80)</f>
        <v/>
      </c>
      <c r="CD14">
        <f>SUMIFS(T_TTAFCallOff[PCS],T_TTAFCallOff[Part Name],$A14,T_TTAFCallOff[WeekIndex],81)</f>
        <v/>
      </c>
      <c r="CE14">
        <f>SUMIFS(T_TTAFCallOff[PCS],T_TTAFCallOff[Part Name],$A14,T_TTAFCallOff[WeekIndex],82)</f>
        <v/>
      </c>
      <c r="CF14">
        <f>SUMIFS(T_TTAFCallOff[PCS],T_TTAFCallOff[Part Name],$A14,T_TTAFCallOff[WeekIndex],83)</f>
        <v/>
      </c>
      <c r="CG14">
        <f>SUMIFS(T_TTAFCallOff[PCS],T_TTAFCallOff[Part Name],$A14,T_TTAFCallOff[WeekIndex],84)</f>
        <v/>
      </c>
      <c r="CH14">
        <f>SUMIFS(T_TTAFCallOff[PCS],T_TTAFCallOff[Part Name],$A14,T_TTAFCallOff[WeekIndex],85)</f>
        <v/>
      </c>
      <c r="CI14">
        <f>SUMIFS(T_TTAFCallOff[PCS],T_TTAFCallOff[Part Name],$A14,T_TTAFCallOff[WeekIndex],86)</f>
        <v/>
      </c>
      <c r="CJ14">
        <f>SUMIFS(T_TTAFCallOff[PCS],T_TTAFCallOff[Part Name],$A14,T_TTAFCallOff[WeekIndex],87)</f>
        <v/>
      </c>
      <c r="CK14">
        <f>SUMIFS(T_TTAFCallOff[PCS],T_TTAFCallOff[Part Name],$A14,T_TTAFCallOff[WeekIndex],88)</f>
        <v/>
      </c>
      <c r="CL14">
        <f>SUMIFS(T_TTAFCallOff[PCS],T_TTAFCallOff[Part Name],$A14,T_TTAFCallOff[WeekIndex],89)</f>
        <v/>
      </c>
      <c r="CM14">
        <f>SUMIFS(T_TTAFCallOff[PCS],T_TTAFCallOff[Part Name],$A14,T_TTAFCallOff[WeekIndex],90)</f>
        <v/>
      </c>
      <c r="CN14">
        <f>SUMIFS(T_TTAFCallOff[PCS],T_TTAFCallOff[Part Name],$A14,T_TTAFCallOff[WeekIndex],91)</f>
        <v/>
      </c>
      <c r="CO14">
        <f>SUMIFS(T_TTAFCallOff[PCS],T_TTAFCallOff[Part Name],$A14,T_TTAFCallOff[WeekIndex],92)</f>
        <v/>
      </c>
      <c r="CP14">
        <f>SUMIFS(T_TTAFCallOff[PCS],T_TTAFCallOff[Part Name],$A14,T_TTAFCallOff[WeekIndex],93)</f>
        <v/>
      </c>
      <c r="CQ14">
        <f>SUMIFS(T_TTAFCallOff[PCS],T_TTAFCallOff[Part Name],$A14,T_TTAFCallOff[WeekIndex],94)</f>
        <v/>
      </c>
      <c r="CR14">
        <f>SUMIFS(T_TTAFCallOff[PCS],T_TTAFCallOff[Part Name],$A14,T_TTAFCallOff[WeekIndex],95)</f>
        <v/>
      </c>
      <c r="CS14">
        <f>SUMIFS(T_TTAFCallOff[PCS],T_TTAFCallOff[Part Name],$A14,T_TTAFCallOff[WeekIndex],96)</f>
        <v/>
      </c>
      <c r="CT14">
        <f>SUMIFS(T_TTAFCallOff[PCS],T_TTAFCallOff[Part Name],$A14,T_TTAFCallOff[WeekIndex],97)</f>
        <v/>
      </c>
      <c r="CU14">
        <f>SUMIFS(T_TTAFCallOff[PCS],T_TTAFCallOff[Part Name],$A14,T_TTAFCallOff[WeekIndex],98)</f>
        <v/>
      </c>
      <c r="CV14">
        <f>SUMIFS(T_TTAFCallOff[PCS],T_TTAFCallOff[Part Name],$A14,T_TTAFCallOff[WeekIndex],99)</f>
        <v/>
      </c>
      <c r="CW14">
        <f>SUMIFS(T_TTAFCallOff[PCS],T_TTAFCallOff[Part Name],$A14,T_TTAFCallOff[WeekIndex],100)</f>
        <v/>
      </c>
      <c r="CX14">
        <f>SUMIFS(T_TTAFCallOff[PCS],T_TTAFCallOff[Part Name],$A14,T_TTAFCallOff[WeekIndex],101)</f>
        <v/>
      </c>
      <c r="CY14">
        <f>SUMIFS(T_TTAFCallOff[PCS],T_TTAFCallOff[Part Name],$A14,T_TTAFCallOff[WeekIndex],102)</f>
        <v/>
      </c>
      <c r="CZ14">
        <f>SUMIFS(T_TTAFCallOff[PCS],T_TTAFCallOff[Part Name],$A14,T_TTAFCallOff[WeekIndex],103)</f>
        <v/>
      </c>
      <c r="DA14">
        <f>SUMIFS(T_TTAFCallOff[PCS],T_TTAFCallOff[Part Name],$A14,T_TTAFCallOff[WeekIndex],104)</f>
        <v/>
      </c>
    </row>
    <row r="15">
      <c r="A15" t="inlineStr">
        <is>
          <t>CHEM-1400</t>
        </is>
      </c>
      <c r="B15">
        <f>SUMIFS(T_TTAFCallOff[PCS],T_TTAFCallOff[Part Name],$A15,T_TTAFCallOff[WeekIndex],1)</f>
        <v/>
      </c>
      <c r="C15">
        <f>SUMIFS(T_TTAFCallOff[PCS],T_TTAFCallOff[Part Name],$A15,T_TTAFCallOff[WeekIndex],2)</f>
        <v/>
      </c>
      <c r="D15">
        <f>SUMIFS(T_TTAFCallOff[PCS],T_TTAFCallOff[Part Name],$A15,T_TTAFCallOff[WeekIndex],3)</f>
        <v/>
      </c>
      <c r="E15">
        <f>SUMIFS(T_TTAFCallOff[PCS],T_TTAFCallOff[Part Name],$A15,T_TTAFCallOff[WeekIndex],4)</f>
        <v/>
      </c>
      <c r="F15">
        <f>SUMIFS(T_TTAFCallOff[PCS],T_TTAFCallOff[Part Name],$A15,T_TTAFCallOff[WeekIndex],5)</f>
        <v/>
      </c>
      <c r="G15">
        <f>SUMIFS(T_TTAFCallOff[PCS],T_TTAFCallOff[Part Name],$A15,T_TTAFCallOff[WeekIndex],6)</f>
        <v/>
      </c>
      <c r="H15">
        <f>SUMIFS(T_TTAFCallOff[PCS],T_TTAFCallOff[Part Name],$A15,T_TTAFCallOff[WeekIndex],7)</f>
        <v/>
      </c>
      <c r="I15">
        <f>SUMIFS(T_TTAFCallOff[PCS],T_TTAFCallOff[Part Name],$A15,T_TTAFCallOff[WeekIndex],8)</f>
        <v/>
      </c>
      <c r="J15">
        <f>SUMIFS(T_TTAFCallOff[PCS],T_TTAFCallOff[Part Name],$A15,T_TTAFCallOff[WeekIndex],9)</f>
        <v/>
      </c>
      <c r="K15">
        <f>SUMIFS(T_TTAFCallOff[PCS],T_TTAFCallOff[Part Name],$A15,T_TTAFCallOff[WeekIndex],10)</f>
        <v/>
      </c>
      <c r="L15">
        <f>SUMIFS(T_TTAFCallOff[PCS],T_TTAFCallOff[Part Name],$A15,T_TTAFCallOff[WeekIndex],11)</f>
        <v/>
      </c>
      <c r="M15">
        <f>SUMIFS(T_TTAFCallOff[PCS],T_TTAFCallOff[Part Name],$A15,T_TTAFCallOff[WeekIndex],12)</f>
        <v/>
      </c>
      <c r="N15">
        <f>SUMIFS(T_TTAFCallOff[PCS],T_TTAFCallOff[Part Name],$A15,T_TTAFCallOff[WeekIndex],13)</f>
        <v/>
      </c>
      <c r="O15">
        <f>SUMIFS(T_TTAFCallOff[PCS],T_TTAFCallOff[Part Name],$A15,T_TTAFCallOff[WeekIndex],14)</f>
        <v/>
      </c>
      <c r="P15">
        <f>SUMIFS(T_TTAFCallOff[PCS],T_TTAFCallOff[Part Name],$A15,T_TTAFCallOff[WeekIndex],15)</f>
        <v/>
      </c>
      <c r="Q15">
        <f>SUMIFS(T_TTAFCallOff[PCS],T_TTAFCallOff[Part Name],$A15,T_TTAFCallOff[WeekIndex],16)</f>
        <v/>
      </c>
      <c r="R15">
        <f>SUMIFS(T_TTAFCallOff[PCS],T_TTAFCallOff[Part Name],$A15,T_TTAFCallOff[WeekIndex],17)</f>
        <v/>
      </c>
      <c r="S15">
        <f>SUMIFS(T_TTAFCallOff[PCS],T_TTAFCallOff[Part Name],$A15,T_TTAFCallOff[WeekIndex],18)</f>
        <v/>
      </c>
      <c r="T15">
        <f>SUMIFS(T_TTAFCallOff[PCS],T_TTAFCallOff[Part Name],$A15,T_TTAFCallOff[WeekIndex],19)</f>
        <v/>
      </c>
      <c r="U15">
        <f>SUMIFS(T_TTAFCallOff[PCS],T_TTAFCallOff[Part Name],$A15,T_TTAFCallOff[WeekIndex],20)</f>
        <v/>
      </c>
      <c r="V15">
        <f>SUMIFS(T_TTAFCallOff[PCS],T_TTAFCallOff[Part Name],$A15,T_TTAFCallOff[WeekIndex],21)</f>
        <v/>
      </c>
      <c r="W15">
        <f>SUMIFS(T_TTAFCallOff[PCS],T_TTAFCallOff[Part Name],$A15,T_TTAFCallOff[WeekIndex],22)</f>
        <v/>
      </c>
      <c r="X15">
        <f>SUMIFS(T_TTAFCallOff[PCS],T_TTAFCallOff[Part Name],$A15,T_TTAFCallOff[WeekIndex],23)</f>
        <v/>
      </c>
      <c r="Y15">
        <f>SUMIFS(T_TTAFCallOff[PCS],T_TTAFCallOff[Part Name],$A15,T_TTAFCallOff[WeekIndex],24)</f>
        <v/>
      </c>
      <c r="Z15">
        <f>SUMIFS(T_TTAFCallOff[PCS],T_TTAFCallOff[Part Name],$A15,T_TTAFCallOff[WeekIndex],25)</f>
        <v/>
      </c>
      <c r="AA15">
        <f>SUMIFS(T_TTAFCallOff[PCS],T_TTAFCallOff[Part Name],$A15,T_TTAFCallOff[WeekIndex],26)</f>
        <v/>
      </c>
      <c r="AB15">
        <f>SUMIFS(T_TTAFCallOff[PCS],T_TTAFCallOff[Part Name],$A15,T_TTAFCallOff[WeekIndex],27)</f>
        <v/>
      </c>
      <c r="AC15">
        <f>SUMIFS(T_TTAFCallOff[PCS],T_TTAFCallOff[Part Name],$A15,T_TTAFCallOff[WeekIndex],28)</f>
        <v/>
      </c>
      <c r="AD15">
        <f>SUMIFS(T_TTAFCallOff[PCS],T_TTAFCallOff[Part Name],$A15,T_TTAFCallOff[WeekIndex],29)</f>
        <v/>
      </c>
      <c r="AE15">
        <f>SUMIFS(T_TTAFCallOff[PCS],T_TTAFCallOff[Part Name],$A15,T_TTAFCallOff[WeekIndex],30)</f>
        <v/>
      </c>
      <c r="AF15">
        <f>SUMIFS(T_TTAFCallOff[PCS],T_TTAFCallOff[Part Name],$A15,T_TTAFCallOff[WeekIndex],31)</f>
        <v/>
      </c>
      <c r="AG15">
        <f>SUMIFS(T_TTAFCallOff[PCS],T_TTAFCallOff[Part Name],$A15,T_TTAFCallOff[WeekIndex],32)</f>
        <v/>
      </c>
      <c r="AH15">
        <f>SUMIFS(T_TTAFCallOff[PCS],T_TTAFCallOff[Part Name],$A15,T_TTAFCallOff[WeekIndex],33)</f>
        <v/>
      </c>
      <c r="AI15">
        <f>SUMIFS(T_TTAFCallOff[PCS],T_TTAFCallOff[Part Name],$A15,T_TTAFCallOff[WeekIndex],34)</f>
        <v/>
      </c>
      <c r="AJ15">
        <f>SUMIFS(T_TTAFCallOff[PCS],T_TTAFCallOff[Part Name],$A15,T_TTAFCallOff[WeekIndex],35)</f>
        <v/>
      </c>
      <c r="AK15">
        <f>SUMIFS(T_TTAFCallOff[PCS],T_TTAFCallOff[Part Name],$A15,T_TTAFCallOff[WeekIndex],36)</f>
        <v/>
      </c>
      <c r="AL15">
        <f>SUMIFS(T_TTAFCallOff[PCS],T_TTAFCallOff[Part Name],$A15,T_TTAFCallOff[WeekIndex],37)</f>
        <v/>
      </c>
      <c r="AM15">
        <f>SUMIFS(T_TTAFCallOff[PCS],T_TTAFCallOff[Part Name],$A15,T_TTAFCallOff[WeekIndex],38)</f>
        <v/>
      </c>
      <c r="AN15">
        <f>SUMIFS(T_TTAFCallOff[PCS],T_TTAFCallOff[Part Name],$A15,T_TTAFCallOff[WeekIndex],39)</f>
        <v/>
      </c>
      <c r="AO15">
        <f>SUMIFS(T_TTAFCallOff[PCS],T_TTAFCallOff[Part Name],$A15,T_TTAFCallOff[WeekIndex],40)</f>
        <v/>
      </c>
      <c r="AP15">
        <f>SUMIFS(T_TTAFCallOff[PCS],T_TTAFCallOff[Part Name],$A15,T_TTAFCallOff[WeekIndex],41)</f>
        <v/>
      </c>
      <c r="AQ15">
        <f>SUMIFS(T_TTAFCallOff[PCS],T_TTAFCallOff[Part Name],$A15,T_TTAFCallOff[WeekIndex],42)</f>
        <v/>
      </c>
      <c r="AR15">
        <f>SUMIFS(T_TTAFCallOff[PCS],T_TTAFCallOff[Part Name],$A15,T_TTAFCallOff[WeekIndex],43)</f>
        <v/>
      </c>
      <c r="AS15">
        <f>SUMIFS(T_TTAFCallOff[PCS],T_TTAFCallOff[Part Name],$A15,T_TTAFCallOff[WeekIndex],44)</f>
        <v/>
      </c>
      <c r="AT15">
        <f>SUMIFS(T_TTAFCallOff[PCS],T_TTAFCallOff[Part Name],$A15,T_TTAFCallOff[WeekIndex],45)</f>
        <v/>
      </c>
      <c r="AU15">
        <f>SUMIFS(T_TTAFCallOff[PCS],T_TTAFCallOff[Part Name],$A15,T_TTAFCallOff[WeekIndex],46)</f>
        <v/>
      </c>
      <c r="AV15">
        <f>SUMIFS(T_TTAFCallOff[PCS],T_TTAFCallOff[Part Name],$A15,T_TTAFCallOff[WeekIndex],47)</f>
        <v/>
      </c>
      <c r="AW15">
        <f>SUMIFS(T_TTAFCallOff[PCS],T_TTAFCallOff[Part Name],$A15,T_TTAFCallOff[WeekIndex],48)</f>
        <v/>
      </c>
      <c r="AX15">
        <f>SUMIFS(T_TTAFCallOff[PCS],T_TTAFCallOff[Part Name],$A15,T_TTAFCallOff[WeekIndex],49)</f>
        <v/>
      </c>
      <c r="AY15">
        <f>SUMIFS(T_TTAFCallOff[PCS],T_TTAFCallOff[Part Name],$A15,T_TTAFCallOff[WeekIndex],50)</f>
        <v/>
      </c>
      <c r="AZ15">
        <f>SUMIFS(T_TTAFCallOff[PCS],T_TTAFCallOff[Part Name],$A15,T_TTAFCallOff[WeekIndex],51)</f>
        <v/>
      </c>
      <c r="BA15">
        <f>SUMIFS(T_TTAFCallOff[PCS],T_TTAFCallOff[Part Name],$A15,T_TTAFCallOff[WeekIndex],52)</f>
        <v/>
      </c>
      <c r="BB15">
        <f>SUMIFS(T_TTAFCallOff[PCS],T_TTAFCallOff[Part Name],$A15,T_TTAFCallOff[WeekIndex],53)</f>
        <v/>
      </c>
      <c r="BC15">
        <f>SUMIFS(T_TTAFCallOff[PCS],T_TTAFCallOff[Part Name],$A15,T_TTAFCallOff[WeekIndex],54)</f>
        <v/>
      </c>
      <c r="BD15">
        <f>SUMIFS(T_TTAFCallOff[PCS],T_TTAFCallOff[Part Name],$A15,T_TTAFCallOff[WeekIndex],55)</f>
        <v/>
      </c>
      <c r="BE15">
        <f>SUMIFS(T_TTAFCallOff[PCS],T_TTAFCallOff[Part Name],$A15,T_TTAFCallOff[WeekIndex],56)</f>
        <v/>
      </c>
      <c r="BF15">
        <f>SUMIFS(T_TTAFCallOff[PCS],T_TTAFCallOff[Part Name],$A15,T_TTAFCallOff[WeekIndex],57)</f>
        <v/>
      </c>
      <c r="BG15">
        <f>SUMIFS(T_TTAFCallOff[PCS],T_TTAFCallOff[Part Name],$A15,T_TTAFCallOff[WeekIndex],58)</f>
        <v/>
      </c>
      <c r="BH15">
        <f>SUMIFS(T_TTAFCallOff[PCS],T_TTAFCallOff[Part Name],$A15,T_TTAFCallOff[WeekIndex],59)</f>
        <v/>
      </c>
      <c r="BI15">
        <f>SUMIFS(T_TTAFCallOff[PCS],T_TTAFCallOff[Part Name],$A15,T_TTAFCallOff[WeekIndex],60)</f>
        <v/>
      </c>
      <c r="BJ15">
        <f>SUMIFS(T_TTAFCallOff[PCS],T_TTAFCallOff[Part Name],$A15,T_TTAFCallOff[WeekIndex],61)</f>
        <v/>
      </c>
      <c r="BK15">
        <f>SUMIFS(T_TTAFCallOff[PCS],T_TTAFCallOff[Part Name],$A15,T_TTAFCallOff[WeekIndex],62)</f>
        <v/>
      </c>
      <c r="BL15">
        <f>SUMIFS(T_TTAFCallOff[PCS],T_TTAFCallOff[Part Name],$A15,T_TTAFCallOff[WeekIndex],63)</f>
        <v/>
      </c>
      <c r="BM15">
        <f>SUMIFS(T_TTAFCallOff[PCS],T_TTAFCallOff[Part Name],$A15,T_TTAFCallOff[WeekIndex],64)</f>
        <v/>
      </c>
      <c r="BN15">
        <f>SUMIFS(T_TTAFCallOff[PCS],T_TTAFCallOff[Part Name],$A15,T_TTAFCallOff[WeekIndex],65)</f>
        <v/>
      </c>
      <c r="BO15">
        <f>SUMIFS(T_TTAFCallOff[PCS],T_TTAFCallOff[Part Name],$A15,T_TTAFCallOff[WeekIndex],66)</f>
        <v/>
      </c>
      <c r="BP15">
        <f>SUMIFS(T_TTAFCallOff[PCS],T_TTAFCallOff[Part Name],$A15,T_TTAFCallOff[WeekIndex],67)</f>
        <v/>
      </c>
      <c r="BQ15">
        <f>SUMIFS(T_TTAFCallOff[PCS],T_TTAFCallOff[Part Name],$A15,T_TTAFCallOff[WeekIndex],68)</f>
        <v/>
      </c>
      <c r="BR15">
        <f>SUMIFS(T_TTAFCallOff[PCS],T_TTAFCallOff[Part Name],$A15,T_TTAFCallOff[WeekIndex],69)</f>
        <v/>
      </c>
      <c r="BS15">
        <f>SUMIFS(T_TTAFCallOff[PCS],T_TTAFCallOff[Part Name],$A15,T_TTAFCallOff[WeekIndex],70)</f>
        <v/>
      </c>
      <c r="BT15">
        <f>SUMIFS(T_TTAFCallOff[PCS],T_TTAFCallOff[Part Name],$A15,T_TTAFCallOff[WeekIndex],71)</f>
        <v/>
      </c>
      <c r="BU15">
        <f>SUMIFS(T_TTAFCallOff[PCS],T_TTAFCallOff[Part Name],$A15,T_TTAFCallOff[WeekIndex],72)</f>
        <v/>
      </c>
      <c r="BV15">
        <f>SUMIFS(T_TTAFCallOff[PCS],T_TTAFCallOff[Part Name],$A15,T_TTAFCallOff[WeekIndex],73)</f>
        <v/>
      </c>
      <c r="BW15">
        <f>SUMIFS(T_TTAFCallOff[PCS],T_TTAFCallOff[Part Name],$A15,T_TTAFCallOff[WeekIndex],74)</f>
        <v/>
      </c>
      <c r="BX15">
        <f>SUMIFS(T_TTAFCallOff[PCS],T_TTAFCallOff[Part Name],$A15,T_TTAFCallOff[WeekIndex],75)</f>
        <v/>
      </c>
      <c r="BY15">
        <f>SUMIFS(T_TTAFCallOff[PCS],T_TTAFCallOff[Part Name],$A15,T_TTAFCallOff[WeekIndex],76)</f>
        <v/>
      </c>
      <c r="BZ15">
        <f>SUMIFS(T_TTAFCallOff[PCS],T_TTAFCallOff[Part Name],$A15,T_TTAFCallOff[WeekIndex],77)</f>
        <v/>
      </c>
      <c r="CA15">
        <f>SUMIFS(T_TTAFCallOff[PCS],T_TTAFCallOff[Part Name],$A15,T_TTAFCallOff[WeekIndex],78)</f>
        <v/>
      </c>
      <c r="CB15">
        <f>SUMIFS(T_TTAFCallOff[PCS],T_TTAFCallOff[Part Name],$A15,T_TTAFCallOff[WeekIndex],79)</f>
        <v/>
      </c>
      <c r="CC15">
        <f>SUMIFS(T_TTAFCallOff[PCS],T_TTAFCallOff[Part Name],$A15,T_TTAFCallOff[WeekIndex],80)</f>
        <v/>
      </c>
      <c r="CD15">
        <f>SUMIFS(T_TTAFCallOff[PCS],T_TTAFCallOff[Part Name],$A15,T_TTAFCallOff[WeekIndex],81)</f>
        <v/>
      </c>
      <c r="CE15">
        <f>SUMIFS(T_TTAFCallOff[PCS],T_TTAFCallOff[Part Name],$A15,T_TTAFCallOff[WeekIndex],82)</f>
        <v/>
      </c>
      <c r="CF15">
        <f>SUMIFS(T_TTAFCallOff[PCS],T_TTAFCallOff[Part Name],$A15,T_TTAFCallOff[WeekIndex],83)</f>
        <v/>
      </c>
      <c r="CG15">
        <f>SUMIFS(T_TTAFCallOff[PCS],T_TTAFCallOff[Part Name],$A15,T_TTAFCallOff[WeekIndex],84)</f>
        <v/>
      </c>
      <c r="CH15">
        <f>SUMIFS(T_TTAFCallOff[PCS],T_TTAFCallOff[Part Name],$A15,T_TTAFCallOff[WeekIndex],85)</f>
        <v/>
      </c>
      <c r="CI15">
        <f>SUMIFS(T_TTAFCallOff[PCS],T_TTAFCallOff[Part Name],$A15,T_TTAFCallOff[WeekIndex],86)</f>
        <v/>
      </c>
      <c r="CJ15">
        <f>SUMIFS(T_TTAFCallOff[PCS],T_TTAFCallOff[Part Name],$A15,T_TTAFCallOff[WeekIndex],87)</f>
        <v/>
      </c>
      <c r="CK15">
        <f>SUMIFS(T_TTAFCallOff[PCS],T_TTAFCallOff[Part Name],$A15,T_TTAFCallOff[WeekIndex],88)</f>
        <v/>
      </c>
      <c r="CL15">
        <f>SUMIFS(T_TTAFCallOff[PCS],T_TTAFCallOff[Part Name],$A15,T_TTAFCallOff[WeekIndex],89)</f>
        <v/>
      </c>
      <c r="CM15">
        <f>SUMIFS(T_TTAFCallOff[PCS],T_TTAFCallOff[Part Name],$A15,T_TTAFCallOff[WeekIndex],90)</f>
        <v/>
      </c>
      <c r="CN15">
        <f>SUMIFS(T_TTAFCallOff[PCS],T_TTAFCallOff[Part Name],$A15,T_TTAFCallOff[WeekIndex],91)</f>
        <v/>
      </c>
      <c r="CO15">
        <f>SUMIFS(T_TTAFCallOff[PCS],T_TTAFCallOff[Part Name],$A15,T_TTAFCallOff[WeekIndex],92)</f>
        <v/>
      </c>
      <c r="CP15">
        <f>SUMIFS(T_TTAFCallOff[PCS],T_TTAFCallOff[Part Name],$A15,T_TTAFCallOff[WeekIndex],93)</f>
        <v/>
      </c>
      <c r="CQ15">
        <f>SUMIFS(T_TTAFCallOff[PCS],T_TTAFCallOff[Part Name],$A15,T_TTAFCallOff[WeekIndex],94)</f>
        <v/>
      </c>
      <c r="CR15">
        <f>SUMIFS(T_TTAFCallOff[PCS],T_TTAFCallOff[Part Name],$A15,T_TTAFCallOff[WeekIndex],95)</f>
        <v/>
      </c>
      <c r="CS15">
        <f>SUMIFS(T_TTAFCallOff[PCS],T_TTAFCallOff[Part Name],$A15,T_TTAFCallOff[WeekIndex],96)</f>
        <v/>
      </c>
      <c r="CT15">
        <f>SUMIFS(T_TTAFCallOff[PCS],T_TTAFCallOff[Part Name],$A15,T_TTAFCallOff[WeekIndex],97)</f>
        <v/>
      </c>
      <c r="CU15">
        <f>SUMIFS(T_TTAFCallOff[PCS],T_TTAFCallOff[Part Name],$A15,T_TTAFCallOff[WeekIndex],98)</f>
        <v/>
      </c>
      <c r="CV15">
        <f>SUMIFS(T_TTAFCallOff[PCS],T_TTAFCallOff[Part Name],$A15,T_TTAFCallOff[WeekIndex],99)</f>
        <v/>
      </c>
      <c r="CW15">
        <f>SUMIFS(T_TTAFCallOff[PCS],T_TTAFCallOff[Part Name],$A15,T_TTAFCallOff[WeekIndex],100)</f>
        <v/>
      </c>
      <c r="CX15">
        <f>SUMIFS(T_TTAFCallOff[PCS],T_TTAFCallOff[Part Name],$A15,T_TTAFCallOff[WeekIndex],101)</f>
        <v/>
      </c>
      <c r="CY15">
        <f>SUMIFS(T_TTAFCallOff[PCS],T_TTAFCallOff[Part Name],$A15,T_TTAFCallOff[WeekIndex],102)</f>
        <v/>
      </c>
      <c r="CZ15">
        <f>SUMIFS(T_TTAFCallOff[PCS],T_TTAFCallOff[Part Name],$A15,T_TTAFCallOff[WeekIndex],103)</f>
        <v/>
      </c>
      <c r="DA15">
        <f>SUMIFS(T_TTAFCallOff[PCS],T_TTAFCallOff[Part Name],$A15,T_TTAFCallOff[WeekIndex],104)</f>
        <v/>
      </c>
    </row>
    <row r="16">
      <c r="A16" t="inlineStr">
        <is>
          <t>CHEM-1570</t>
        </is>
      </c>
      <c r="B16">
        <f>SUMIFS(T_TTAFCallOff[PCS],T_TTAFCallOff[Part Name],$A16,T_TTAFCallOff[WeekIndex],1)</f>
        <v/>
      </c>
      <c r="C16">
        <f>SUMIFS(T_TTAFCallOff[PCS],T_TTAFCallOff[Part Name],$A16,T_TTAFCallOff[WeekIndex],2)</f>
        <v/>
      </c>
      <c r="D16">
        <f>SUMIFS(T_TTAFCallOff[PCS],T_TTAFCallOff[Part Name],$A16,T_TTAFCallOff[WeekIndex],3)</f>
        <v/>
      </c>
      <c r="E16">
        <f>SUMIFS(T_TTAFCallOff[PCS],T_TTAFCallOff[Part Name],$A16,T_TTAFCallOff[WeekIndex],4)</f>
        <v/>
      </c>
      <c r="F16">
        <f>SUMIFS(T_TTAFCallOff[PCS],T_TTAFCallOff[Part Name],$A16,T_TTAFCallOff[WeekIndex],5)</f>
        <v/>
      </c>
      <c r="G16">
        <f>SUMIFS(T_TTAFCallOff[PCS],T_TTAFCallOff[Part Name],$A16,T_TTAFCallOff[WeekIndex],6)</f>
        <v/>
      </c>
      <c r="H16">
        <f>SUMIFS(T_TTAFCallOff[PCS],T_TTAFCallOff[Part Name],$A16,T_TTAFCallOff[WeekIndex],7)</f>
        <v/>
      </c>
      <c r="I16">
        <f>SUMIFS(T_TTAFCallOff[PCS],T_TTAFCallOff[Part Name],$A16,T_TTAFCallOff[WeekIndex],8)</f>
        <v/>
      </c>
      <c r="J16">
        <f>SUMIFS(T_TTAFCallOff[PCS],T_TTAFCallOff[Part Name],$A16,T_TTAFCallOff[WeekIndex],9)</f>
        <v/>
      </c>
      <c r="K16">
        <f>SUMIFS(T_TTAFCallOff[PCS],T_TTAFCallOff[Part Name],$A16,T_TTAFCallOff[WeekIndex],10)</f>
        <v/>
      </c>
      <c r="L16">
        <f>SUMIFS(T_TTAFCallOff[PCS],T_TTAFCallOff[Part Name],$A16,T_TTAFCallOff[WeekIndex],11)</f>
        <v/>
      </c>
      <c r="M16">
        <f>SUMIFS(T_TTAFCallOff[PCS],T_TTAFCallOff[Part Name],$A16,T_TTAFCallOff[WeekIndex],12)</f>
        <v/>
      </c>
      <c r="N16">
        <f>SUMIFS(T_TTAFCallOff[PCS],T_TTAFCallOff[Part Name],$A16,T_TTAFCallOff[WeekIndex],13)</f>
        <v/>
      </c>
      <c r="O16">
        <f>SUMIFS(T_TTAFCallOff[PCS],T_TTAFCallOff[Part Name],$A16,T_TTAFCallOff[WeekIndex],14)</f>
        <v/>
      </c>
      <c r="P16">
        <f>SUMIFS(T_TTAFCallOff[PCS],T_TTAFCallOff[Part Name],$A16,T_TTAFCallOff[WeekIndex],15)</f>
        <v/>
      </c>
      <c r="Q16">
        <f>SUMIFS(T_TTAFCallOff[PCS],T_TTAFCallOff[Part Name],$A16,T_TTAFCallOff[WeekIndex],16)</f>
        <v/>
      </c>
      <c r="R16">
        <f>SUMIFS(T_TTAFCallOff[PCS],T_TTAFCallOff[Part Name],$A16,T_TTAFCallOff[WeekIndex],17)</f>
        <v/>
      </c>
      <c r="S16">
        <f>SUMIFS(T_TTAFCallOff[PCS],T_TTAFCallOff[Part Name],$A16,T_TTAFCallOff[WeekIndex],18)</f>
        <v/>
      </c>
      <c r="T16">
        <f>SUMIFS(T_TTAFCallOff[PCS],T_TTAFCallOff[Part Name],$A16,T_TTAFCallOff[WeekIndex],19)</f>
        <v/>
      </c>
      <c r="U16">
        <f>SUMIFS(T_TTAFCallOff[PCS],T_TTAFCallOff[Part Name],$A16,T_TTAFCallOff[WeekIndex],20)</f>
        <v/>
      </c>
      <c r="V16">
        <f>SUMIFS(T_TTAFCallOff[PCS],T_TTAFCallOff[Part Name],$A16,T_TTAFCallOff[WeekIndex],21)</f>
        <v/>
      </c>
      <c r="W16">
        <f>SUMIFS(T_TTAFCallOff[PCS],T_TTAFCallOff[Part Name],$A16,T_TTAFCallOff[WeekIndex],22)</f>
        <v/>
      </c>
      <c r="X16">
        <f>SUMIFS(T_TTAFCallOff[PCS],T_TTAFCallOff[Part Name],$A16,T_TTAFCallOff[WeekIndex],23)</f>
        <v/>
      </c>
      <c r="Y16">
        <f>SUMIFS(T_TTAFCallOff[PCS],T_TTAFCallOff[Part Name],$A16,T_TTAFCallOff[WeekIndex],24)</f>
        <v/>
      </c>
      <c r="Z16">
        <f>SUMIFS(T_TTAFCallOff[PCS],T_TTAFCallOff[Part Name],$A16,T_TTAFCallOff[WeekIndex],25)</f>
        <v/>
      </c>
      <c r="AA16">
        <f>SUMIFS(T_TTAFCallOff[PCS],T_TTAFCallOff[Part Name],$A16,T_TTAFCallOff[WeekIndex],26)</f>
        <v/>
      </c>
      <c r="AB16">
        <f>SUMIFS(T_TTAFCallOff[PCS],T_TTAFCallOff[Part Name],$A16,T_TTAFCallOff[WeekIndex],27)</f>
        <v/>
      </c>
      <c r="AC16">
        <f>SUMIFS(T_TTAFCallOff[PCS],T_TTAFCallOff[Part Name],$A16,T_TTAFCallOff[WeekIndex],28)</f>
        <v/>
      </c>
      <c r="AD16">
        <f>SUMIFS(T_TTAFCallOff[PCS],T_TTAFCallOff[Part Name],$A16,T_TTAFCallOff[WeekIndex],29)</f>
        <v/>
      </c>
      <c r="AE16">
        <f>SUMIFS(T_TTAFCallOff[PCS],T_TTAFCallOff[Part Name],$A16,T_TTAFCallOff[WeekIndex],30)</f>
        <v/>
      </c>
      <c r="AF16">
        <f>SUMIFS(T_TTAFCallOff[PCS],T_TTAFCallOff[Part Name],$A16,T_TTAFCallOff[WeekIndex],31)</f>
        <v/>
      </c>
      <c r="AG16">
        <f>SUMIFS(T_TTAFCallOff[PCS],T_TTAFCallOff[Part Name],$A16,T_TTAFCallOff[WeekIndex],32)</f>
        <v/>
      </c>
      <c r="AH16">
        <f>SUMIFS(T_TTAFCallOff[PCS],T_TTAFCallOff[Part Name],$A16,T_TTAFCallOff[WeekIndex],33)</f>
        <v/>
      </c>
      <c r="AI16">
        <f>SUMIFS(T_TTAFCallOff[PCS],T_TTAFCallOff[Part Name],$A16,T_TTAFCallOff[WeekIndex],34)</f>
        <v/>
      </c>
      <c r="AJ16">
        <f>SUMIFS(T_TTAFCallOff[PCS],T_TTAFCallOff[Part Name],$A16,T_TTAFCallOff[WeekIndex],35)</f>
        <v/>
      </c>
      <c r="AK16">
        <f>SUMIFS(T_TTAFCallOff[PCS],T_TTAFCallOff[Part Name],$A16,T_TTAFCallOff[WeekIndex],36)</f>
        <v/>
      </c>
      <c r="AL16">
        <f>SUMIFS(T_TTAFCallOff[PCS],T_TTAFCallOff[Part Name],$A16,T_TTAFCallOff[WeekIndex],37)</f>
        <v/>
      </c>
      <c r="AM16">
        <f>SUMIFS(T_TTAFCallOff[PCS],T_TTAFCallOff[Part Name],$A16,T_TTAFCallOff[WeekIndex],38)</f>
        <v/>
      </c>
      <c r="AN16">
        <f>SUMIFS(T_TTAFCallOff[PCS],T_TTAFCallOff[Part Name],$A16,T_TTAFCallOff[WeekIndex],39)</f>
        <v/>
      </c>
      <c r="AO16">
        <f>SUMIFS(T_TTAFCallOff[PCS],T_TTAFCallOff[Part Name],$A16,T_TTAFCallOff[WeekIndex],40)</f>
        <v/>
      </c>
      <c r="AP16">
        <f>SUMIFS(T_TTAFCallOff[PCS],T_TTAFCallOff[Part Name],$A16,T_TTAFCallOff[WeekIndex],41)</f>
        <v/>
      </c>
      <c r="AQ16">
        <f>SUMIFS(T_TTAFCallOff[PCS],T_TTAFCallOff[Part Name],$A16,T_TTAFCallOff[WeekIndex],42)</f>
        <v/>
      </c>
      <c r="AR16">
        <f>SUMIFS(T_TTAFCallOff[PCS],T_TTAFCallOff[Part Name],$A16,T_TTAFCallOff[WeekIndex],43)</f>
        <v/>
      </c>
      <c r="AS16">
        <f>SUMIFS(T_TTAFCallOff[PCS],T_TTAFCallOff[Part Name],$A16,T_TTAFCallOff[WeekIndex],44)</f>
        <v/>
      </c>
      <c r="AT16">
        <f>SUMIFS(T_TTAFCallOff[PCS],T_TTAFCallOff[Part Name],$A16,T_TTAFCallOff[WeekIndex],45)</f>
        <v/>
      </c>
      <c r="AU16">
        <f>SUMIFS(T_TTAFCallOff[PCS],T_TTAFCallOff[Part Name],$A16,T_TTAFCallOff[WeekIndex],46)</f>
        <v/>
      </c>
      <c r="AV16">
        <f>SUMIFS(T_TTAFCallOff[PCS],T_TTAFCallOff[Part Name],$A16,T_TTAFCallOff[WeekIndex],47)</f>
        <v/>
      </c>
      <c r="AW16">
        <f>SUMIFS(T_TTAFCallOff[PCS],T_TTAFCallOff[Part Name],$A16,T_TTAFCallOff[WeekIndex],48)</f>
        <v/>
      </c>
      <c r="AX16">
        <f>SUMIFS(T_TTAFCallOff[PCS],T_TTAFCallOff[Part Name],$A16,T_TTAFCallOff[WeekIndex],49)</f>
        <v/>
      </c>
      <c r="AY16">
        <f>SUMIFS(T_TTAFCallOff[PCS],T_TTAFCallOff[Part Name],$A16,T_TTAFCallOff[WeekIndex],50)</f>
        <v/>
      </c>
      <c r="AZ16">
        <f>SUMIFS(T_TTAFCallOff[PCS],T_TTAFCallOff[Part Name],$A16,T_TTAFCallOff[WeekIndex],51)</f>
        <v/>
      </c>
      <c r="BA16">
        <f>SUMIFS(T_TTAFCallOff[PCS],T_TTAFCallOff[Part Name],$A16,T_TTAFCallOff[WeekIndex],52)</f>
        <v/>
      </c>
      <c r="BB16">
        <f>SUMIFS(T_TTAFCallOff[PCS],T_TTAFCallOff[Part Name],$A16,T_TTAFCallOff[WeekIndex],53)</f>
        <v/>
      </c>
      <c r="BC16">
        <f>SUMIFS(T_TTAFCallOff[PCS],T_TTAFCallOff[Part Name],$A16,T_TTAFCallOff[WeekIndex],54)</f>
        <v/>
      </c>
      <c r="BD16">
        <f>SUMIFS(T_TTAFCallOff[PCS],T_TTAFCallOff[Part Name],$A16,T_TTAFCallOff[WeekIndex],55)</f>
        <v/>
      </c>
      <c r="BE16">
        <f>SUMIFS(T_TTAFCallOff[PCS],T_TTAFCallOff[Part Name],$A16,T_TTAFCallOff[WeekIndex],56)</f>
        <v/>
      </c>
      <c r="BF16">
        <f>SUMIFS(T_TTAFCallOff[PCS],T_TTAFCallOff[Part Name],$A16,T_TTAFCallOff[WeekIndex],57)</f>
        <v/>
      </c>
      <c r="BG16">
        <f>SUMIFS(T_TTAFCallOff[PCS],T_TTAFCallOff[Part Name],$A16,T_TTAFCallOff[WeekIndex],58)</f>
        <v/>
      </c>
      <c r="BH16">
        <f>SUMIFS(T_TTAFCallOff[PCS],T_TTAFCallOff[Part Name],$A16,T_TTAFCallOff[WeekIndex],59)</f>
        <v/>
      </c>
      <c r="BI16">
        <f>SUMIFS(T_TTAFCallOff[PCS],T_TTAFCallOff[Part Name],$A16,T_TTAFCallOff[WeekIndex],60)</f>
        <v/>
      </c>
      <c r="BJ16">
        <f>SUMIFS(T_TTAFCallOff[PCS],T_TTAFCallOff[Part Name],$A16,T_TTAFCallOff[WeekIndex],61)</f>
        <v/>
      </c>
      <c r="BK16">
        <f>SUMIFS(T_TTAFCallOff[PCS],T_TTAFCallOff[Part Name],$A16,T_TTAFCallOff[WeekIndex],62)</f>
        <v/>
      </c>
      <c r="BL16">
        <f>SUMIFS(T_TTAFCallOff[PCS],T_TTAFCallOff[Part Name],$A16,T_TTAFCallOff[WeekIndex],63)</f>
        <v/>
      </c>
      <c r="BM16">
        <f>SUMIFS(T_TTAFCallOff[PCS],T_TTAFCallOff[Part Name],$A16,T_TTAFCallOff[WeekIndex],64)</f>
        <v/>
      </c>
      <c r="BN16">
        <f>SUMIFS(T_TTAFCallOff[PCS],T_TTAFCallOff[Part Name],$A16,T_TTAFCallOff[WeekIndex],65)</f>
        <v/>
      </c>
      <c r="BO16">
        <f>SUMIFS(T_TTAFCallOff[PCS],T_TTAFCallOff[Part Name],$A16,T_TTAFCallOff[WeekIndex],66)</f>
        <v/>
      </c>
      <c r="BP16">
        <f>SUMIFS(T_TTAFCallOff[PCS],T_TTAFCallOff[Part Name],$A16,T_TTAFCallOff[WeekIndex],67)</f>
        <v/>
      </c>
      <c r="BQ16">
        <f>SUMIFS(T_TTAFCallOff[PCS],T_TTAFCallOff[Part Name],$A16,T_TTAFCallOff[WeekIndex],68)</f>
        <v/>
      </c>
      <c r="BR16">
        <f>SUMIFS(T_TTAFCallOff[PCS],T_TTAFCallOff[Part Name],$A16,T_TTAFCallOff[WeekIndex],69)</f>
        <v/>
      </c>
      <c r="BS16">
        <f>SUMIFS(T_TTAFCallOff[PCS],T_TTAFCallOff[Part Name],$A16,T_TTAFCallOff[WeekIndex],70)</f>
        <v/>
      </c>
      <c r="BT16">
        <f>SUMIFS(T_TTAFCallOff[PCS],T_TTAFCallOff[Part Name],$A16,T_TTAFCallOff[WeekIndex],71)</f>
        <v/>
      </c>
      <c r="BU16">
        <f>SUMIFS(T_TTAFCallOff[PCS],T_TTAFCallOff[Part Name],$A16,T_TTAFCallOff[WeekIndex],72)</f>
        <v/>
      </c>
      <c r="BV16">
        <f>SUMIFS(T_TTAFCallOff[PCS],T_TTAFCallOff[Part Name],$A16,T_TTAFCallOff[WeekIndex],73)</f>
        <v/>
      </c>
      <c r="BW16">
        <f>SUMIFS(T_TTAFCallOff[PCS],T_TTAFCallOff[Part Name],$A16,T_TTAFCallOff[WeekIndex],74)</f>
        <v/>
      </c>
      <c r="BX16">
        <f>SUMIFS(T_TTAFCallOff[PCS],T_TTAFCallOff[Part Name],$A16,T_TTAFCallOff[WeekIndex],75)</f>
        <v/>
      </c>
      <c r="BY16">
        <f>SUMIFS(T_TTAFCallOff[PCS],T_TTAFCallOff[Part Name],$A16,T_TTAFCallOff[WeekIndex],76)</f>
        <v/>
      </c>
      <c r="BZ16">
        <f>SUMIFS(T_TTAFCallOff[PCS],T_TTAFCallOff[Part Name],$A16,T_TTAFCallOff[WeekIndex],77)</f>
        <v/>
      </c>
      <c r="CA16">
        <f>SUMIFS(T_TTAFCallOff[PCS],T_TTAFCallOff[Part Name],$A16,T_TTAFCallOff[WeekIndex],78)</f>
        <v/>
      </c>
      <c r="CB16">
        <f>SUMIFS(T_TTAFCallOff[PCS],T_TTAFCallOff[Part Name],$A16,T_TTAFCallOff[WeekIndex],79)</f>
        <v/>
      </c>
      <c r="CC16">
        <f>SUMIFS(T_TTAFCallOff[PCS],T_TTAFCallOff[Part Name],$A16,T_TTAFCallOff[WeekIndex],80)</f>
        <v/>
      </c>
      <c r="CD16">
        <f>SUMIFS(T_TTAFCallOff[PCS],T_TTAFCallOff[Part Name],$A16,T_TTAFCallOff[WeekIndex],81)</f>
        <v/>
      </c>
      <c r="CE16">
        <f>SUMIFS(T_TTAFCallOff[PCS],T_TTAFCallOff[Part Name],$A16,T_TTAFCallOff[WeekIndex],82)</f>
        <v/>
      </c>
      <c r="CF16">
        <f>SUMIFS(T_TTAFCallOff[PCS],T_TTAFCallOff[Part Name],$A16,T_TTAFCallOff[WeekIndex],83)</f>
        <v/>
      </c>
      <c r="CG16">
        <f>SUMIFS(T_TTAFCallOff[PCS],T_TTAFCallOff[Part Name],$A16,T_TTAFCallOff[WeekIndex],84)</f>
        <v/>
      </c>
      <c r="CH16">
        <f>SUMIFS(T_TTAFCallOff[PCS],T_TTAFCallOff[Part Name],$A16,T_TTAFCallOff[WeekIndex],85)</f>
        <v/>
      </c>
      <c r="CI16">
        <f>SUMIFS(T_TTAFCallOff[PCS],T_TTAFCallOff[Part Name],$A16,T_TTAFCallOff[WeekIndex],86)</f>
        <v/>
      </c>
      <c r="CJ16">
        <f>SUMIFS(T_TTAFCallOff[PCS],T_TTAFCallOff[Part Name],$A16,T_TTAFCallOff[WeekIndex],87)</f>
        <v/>
      </c>
      <c r="CK16">
        <f>SUMIFS(T_TTAFCallOff[PCS],T_TTAFCallOff[Part Name],$A16,T_TTAFCallOff[WeekIndex],88)</f>
        <v/>
      </c>
      <c r="CL16">
        <f>SUMIFS(T_TTAFCallOff[PCS],T_TTAFCallOff[Part Name],$A16,T_TTAFCallOff[WeekIndex],89)</f>
        <v/>
      </c>
      <c r="CM16">
        <f>SUMIFS(T_TTAFCallOff[PCS],T_TTAFCallOff[Part Name],$A16,T_TTAFCallOff[WeekIndex],90)</f>
        <v/>
      </c>
      <c r="CN16">
        <f>SUMIFS(T_TTAFCallOff[PCS],T_TTAFCallOff[Part Name],$A16,T_TTAFCallOff[WeekIndex],91)</f>
        <v/>
      </c>
      <c r="CO16">
        <f>SUMIFS(T_TTAFCallOff[PCS],T_TTAFCallOff[Part Name],$A16,T_TTAFCallOff[WeekIndex],92)</f>
        <v/>
      </c>
      <c r="CP16">
        <f>SUMIFS(T_TTAFCallOff[PCS],T_TTAFCallOff[Part Name],$A16,T_TTAFCallOff[WeekIndex],93)</f>
        <v/>
      </c>
      <c r="CQ16">
        <f>SUMIFS(T_TTAFCallOff[PCS],T_TTAFCallOff[Part Name],$A16,T_TTAFCallOff[WeekIndex],94)</f>
        <v/>
      </c>
      <c r="CR16">
        <f>SUMIFS(T_TTAFCallOff[PCS],T_TTAFCallOff[Part Name],$A16,T_TTAFCallOff[WeekIndex],95)</f>
        <v/>
      </c>
      <c r="CS16">
        <f>SUMIFS(T_TTAFCallOff[PCS],T_TTAFCallOff[Part Name],$A16,T_TTAFCallOff[WeekIndex],96)</f>
        <v/>
      </c>
      <c r="CT16">
        <f>SUMIFS(T_TTAFCallOff[PCS],T_TTAFCallOff[Part Name],$A16,T_TTAFCallOff[WeekIndex],97)</f>
        <v/>
      </c>
      <c r="CU16">
        <f>SUMIFS(T_TTAFCallOff[PCS],T_TTAFCallOff[Part Name],$A16,T_TTAFCallOff[WeekIndex],98)</f>
        <v/>
      </c>
      <c r="CV16">
        <f>SUMIFS(T_TTAFCallOff[PCS],T_TTAFCallOff[Part Name],$A16,T_TTAFCallOff[WeekIndex],99)</f>
        <v/>
      </c>
      <c r="CW16">
        <f>SUMIFS(T_TTAFCallOff[PCS],T_TTAFCallOff[Part Name],$A16,T_TTAFCallOff[WeekIndex],100)</f>
        <v/>
      </c>
      <c r="CX16">
        <f>SUMIFS(T_TTAFCallOff[PCS],T_TTAFCallOff[Part Name],$A16,T_TTAFCallOff[WeekIndex],101)</f>
        <v/>
      </c>
      <c r="CY16">
        <f>SUMIFS(T_TTAFCallOff[PCS],T_TTAFCallOff[Part Name],$A16,T_TTAFCallOff[WeekIndex],102)</f>
        <v/>
      </c>
      <c r="CZ16">
        <f>SUMIFS(T_TTAFCallOff[PCS],T_TTAFCallOff[Part Name],$A16,T_TTAFCallOff[WeekIndex],103)</f>
        <v/>
      </c>
      <c r="DA16">
        <f>SUMIFS(T_TTAFCallOff[PCS],T_TTAFCallOff[Part Name],$A16,T_TTAFCallOff[WeekIndex],104)</f>
        <v/>
      </c>
    </row>
    <row r="17">
      <c r="A17" t="inlineStr">
        <is>
          <t>CHEM-1650</t>
        </is>
      </c>
      <c r="B17">
        <f>SUMIFS(T_TTAFCallOff[PCS],T_TTAFCallOff[Part Name],$A17,T_TTAFCallOff[WeekIndex],1)</f>
        <v/>
      </c>
      <c r="C17">
        <f>SUMIFS(T_TTAFCallOff[PCS],T_TTAFCallOff[Part Name],$A17,T_TTAFCallOff[WeekIndex],2)</f>
        <v/>
      </c>
      <c r="D17">
        <f>SUMIFS(T_TTAFCallOff[PCS],T_TTAFCallOff[Part Name],$A17,T_TTAFCallOff[WeekIndex],3)</f>
        <v/>
      </c>
      <c r="E17">
        <f>SUMIFS(T_TTAFCallOff[PCS],T_TTAFCallOff[Part Name],$A17,T_TTAFCallOff[WeekIndex],4)</f>
        <v/>
      </c>
      <c r="F17">
        <f>SUMIFS(T_TTAFCallOff[PCS],T_TTAFCallOff[Part Name],$A17,T_TTAFCallOff[WeekIndex],5)</f>
        <v/>
      </c>
      <c r="G17">
        <f>SUMIFS(T_TTAFCallOff[PCS],T_TTAFCallOff[Part Name],$A17,T_TTAFCallOff[WeekIndex],6)</f>
        <v/>
      </c>
      <c r="H17">
        <f>SUMIFS(T_TTAFCallOff[PCS],T_TTAFCallOff[Part Name],$A17,T_TTAFCallOff[WeekIndex],7)</f>
        <v/>
      </c>
      <c r="I17">
        <f>SUMIFS(T_TTAFCallOff[PCS],T_TTAFCallOff[Part Name],$A17,T_TTAFCallOff[WeekIndex],8)</f>
        <v/>
      </c>
      <c r="J17">
        <f>SUMIFS(T_TTAFCallOff[PCS],T_TTAFCallOff[Part Name],$A17,T_TTAFCallOff[WeekIndex],9)</f>
        <v/>
      </c>
      <c r="K17">
        <f>SUMIFS(T_TTAFCallOff[PCS],T_TTAFCallOff[Part Name],$A17,T_TTAFCallOff[WeekIndex],10)</f>
        <v/>
      </c>
      <c r="L17">
        <f>SUMIFS(T_TTAFCallOff[PCS],T_TTAFCallOff[Part Name],$A17,T_TTAFCallOff[WeekIndex],11)</f>
        <v/>
      </c>
      <c r="M17">
        <f>SUMIFS(T_TTAFCallOff[PCS],T_TTAFCallOff[Part Name],$A17,T_TTAFCallOff[WeekIndex],12)</f>
        <v/>
      </c>
      <c r="N17">
        <f>SUMIFS(T_TTAFCallOff[PCS],T_TTAFCallOff[Part Name],$A17,T_TTAFCallOff[WeekIndex],13)</f>
        <v/>
      </c>
      <c r="O17">
        <f>SUMIFS(T_TTAFCallOff[PCS],T_TTAFCallOff[Part Name],$A17,T_TTAFCallOff[WeekIndex],14)</f>
        <v/>
      </c>
      <c r="P17">
        <f>SUMIFS(T_TTAFCallOff[PCS],T_TTAFCallOff[Part Name],$A17,T_TTAFCallOff[WeekIndex],15)</f>
        <v/>
      </c>
      <c r="Q17">
        <f>SUMIFS(T_TTAFCallOff[PCS],T_TTAFCallOff[Part Name],$A17,T_TTAFCallOff[WeekIndex],16)</f>
        <v/>
      </c>
      <c r="R17">
        <f>SUMIFS(T_TTAFCallOff[PCS],T_TTAFCallOff[Part Name],$A17,T_TTAFCallOff[WeekIndex],17)</f>
        <v/>
      </c>
      <c r="S17">
        <f>SUMIFS(T_TTAFCallOff[PCS],T_TTAFCallOff[Part Name],$A17,T_TTAFCallOff[WeekIndex],18)</f>
        <v/>
      </c>
      <c r="T17">
        <f>SUMIFS(T_TTAFCallOff[PCS],T_TTAFCallOff[Part Name],$A17,T_TTAFCallOff[WeekIndex],19)</f>
        <v/>
      </c>
      <c r="U17">
        <f>SUMIFS(T_TTAFCallOff[PCS],T_TTAFCallOff[Part Name],$A17,T_TTAFCallOff[WeekIndex],20)</f>
        <v/>
      </c>
      <c r="V17">
        <f>SUMIFS(T_TTAFCallOff[PCS],T_TTAFCallOff[Part Name],$A17,T_TTAFCallOff[WeekIndex],21)</f>
        <v/>
      </c>
      <c r="W17">
        <f>SUMIFS(T_TTAFCallOff[PCS],T_TTAFCallOff[Part Name],$A17,T_TTAFCallOff[WeekIndex],22)</f>
        <v/>
      </c>
      <c r="X17">
        <f>SUMIFS(T_TTAFCallOff[PCS],T_TTAFCallOff[Part Name],$A17,T_TTAFCallOff[WeekIndex],23)</f>
        <v/>
      </c>
      <c r="Y17">
        <f>SUMIFS(T_TTAFCallOff[PCS],T_TTAFCallOff[Part Name],$A17,T_TTAFCallOff[WeekIndex],24)</f>
        <v/>
      </c>
      <c r="Z17">
        <f>SUMIFS(T_TTAFCallOff[PCS],T_TTAFCallOff[Part Name],$A17,T_TTAFCallOff[WeekIndex],25)</f>
        <v/>
      </c>
      <c r="AA17">
        <f>SUMIFS(T_TTAFCallOff[PCS],T_TTAFCallOff[Part Name],$A17,T_TTAFCallOff[WeekIndex],26)</f>
        <v/>
      </c>
      <c r="AB17">
        <f>SUMIFS(T_TTAFCallOff[PCS],T_TTAFCallOff[Part Name],$A17,T_TTAFCallOff[WeekIndex],27)</f>
        <v/>
      </c>
      <c r="AC17">
        <f>SUMIFS(T_TTAFCallOff[PCS],T_TTAFCallOff[Part Name],$A17,T_TTAFCallOff[WeekIndex],28)</f>
        <v/>
      </c>
      <c r="AD17">
        <f>SUMIFS(T_TTAFCallOff[PCS],T_TTAFCallOff[Part Name],$A17,T_TTAFCallOff[WeekIndex],29)</f>
        <v/>
      </c>
      <c r="AE17">
        <f>SUMIFS(T_TTAFCallOff[PCS],T_TTAFCallOff[Part Name],$A17,T_TTAFCallOff[WeekIndex],30)</f>
        <v/>
      </c>
      <c r="AF17">
        <f>SUMIFS(T_TTAFCallOff[PCS],T_TTAFCallOff[Part Name],$A17,T_TTAFCallOff[WeekIndex],31)</f>
        <v/>
      </c>
      <c r="AG17">
        <f>SUMIFS(T_TTAFCallOff[PCS],T_TTAFCallOff[Part Name],$A17,T_TTAFCallOff[WeekIndex],32)</f>
        <v/>
      </c>
      <c r="AH17">
        <f>SUMIFS(T_TTAFCallOff[PCS],T_TTAFCallOff[Part Name],$A17,T_TTAFCallOff[WeekIndex],33)</f>
        <v/>
      </c>
      <c r="AI17">
        <f>SUMIFS(T_TTAFCallOff[PCS],T_TTAFCallOff[Part Name],$A17,T_TTAFCallOff[WeekIndex],34)</f>
        <v/>
      </c>
      <c r="AJ17">
        <f>SUMIFS(T_TTAFCallOff[PCS],T_TTAFCallOff[Part Name],$A17,T_TTAFCallOff[WeekIndex],35)</f>
        <v/>
      </c>
      <c r="AK17">
        <f>SUMIFS(T_TTAFCallOff[PCS],T_TTAFCallOff[Part Name],$A17,T_TTAFCallOff[WeekIndex],36)</f>
        <v/>
      </c>
      <c r="AL17">
        <f>SUMIFS(T_TTAFCallOff[PCS],T_TTAFCallOff[Part Name],$A17,T_TTAFCallOff[WeekIndex],37)</f>
        <v/>
      </c>
      <c r="AM17">
        <f>SUMIFS(T_TTAFCallOff[PCS],T_TTAFCallOff[Part Name],$A17,T_TTAFCallOff[WeekIndex],38)</f>
        <v/>
      </c>
      <c r="AN17">
        <f>SUMIFS(T_TTAFCallOff[PCS],T_TTAFCallOff[Part Name],$A17,T_TTAFCallOff[WeekIndex],39)</f>
        <v/>
      </c>
      <c r="AO17">
        <f>SUMIFS(T_TTAFCallOff[PCS],T_TTAFCallOff[Part Name],$A17,T_TTAFCallOff[WeekIndex],40)</f>
        <v/>
      </c>
      <c r="AP17">
        <f>SUMIFS(T_TTAFCallOff[PCS],T_TTAFCallOff[Part Name],$A17,T_TTAFCallOff[WeekIndex],41)</f>
        <v/>
      </c>
      <c r="AQ17">
        <f>SUMIFS(T_TTAFCallOff[PCS],T_TTAFCallOff[Part Name],$A17,T_TTAFCallOff[WeekIndex],42)</f>
        <v/>
      </c>
      <c r="AR17">
        <f>SUMIFS(T_TTAFCallOff[PCS],T_TTAFCallOff[Part Name],$A17,T_TTAFCallOff[WeekIndex],43)</f>
        <v/>
      </c>
      <c r="AS17">
        <f>SUMIFS(T_TTAFCallOff[PCS],T_TTAFCallOff[Part Name],$A17,T_TTAFCallOff[WeekIndex],44)</f>
        <v/>
      </c>
      <c r="AT17">
        <f>SUMIFS(T_TTAFCallOff[PCS],T_TTAFCallOff[Part Name],$A17,T_TTAFCallOff[WeekIndex],45)</f>
        <v/>
      </c>
      <c r="AU17">
        <f>SUMIFS(T_TTAFCallOff[PCS],T_TTAFCallOff[Part Name],$A17,T_TTAFCallOff[WeekIndex],46)</f>
        <v/>
      </c>
      <c r="AV17">
        <f>SUMIFS(T_TTAFCallOff[PCS],T_TTAFCallOff[Part Name],$A17,T_TTAFCallOff[WeekIndex],47)</f>
        <v/>
      </c>
      <c r="AW17">
        <f>SUMIFS(T_TTAFCallOff[PCS],T_TTAFCallOff[Part Name],$A17,T_TTAFCallOff[WeekIndex],48)</f>
        <v/>
      </c>
      <c r="AX17">
        <f>SUMIFS(T_TTAFCallOff[PCS],T_TTAFCallOff[Part Name],$A17,T_TTAFCallOff[WeekIndex],49)</f>
        <v/>
      </c>
      <c r="AY17">
        <f>SUMIFS(T_TTAFCallOff[PCS],T_TTAFCallOff[Part Name],$A17,T_TTAFCallOff[WeekIndex],50)</f>
        <v/>
      </c>
      <c r="AZ17">
        <f>SUMIFS(T_TTAFCallOff[PCS],T_TTAFCallOff[Part Name],$A17,T_TTAFCallOff[WeekIndex],51)</f>
        <v/>
      </c>
      <c r="BA17">
        <f>SUMIFS(T_TTAFCallOff[PCS],T_TTAFCallOff[Part Name],$A17,T_TTAFCallOff[WeekIndex],52)</f>
        <v/>
      </c>
      <c r="BB17">
        <f>SUMIFS(T_TTAFCallOff[PCS],T_TTAFCallOff[Part Name],$A17,T_TTAFCallOff[WeekIndex],53)</f>
        <v/>
      </c>
      <c r="BC17">
        <f>SUMIFS(T_TTAFCallOff[PCS],T_TTAFCallOff[Part Name],$A17,T_TTAFCallOff[WeekIndex],54)</f>
        <v/>
      </c>
      <c r="BD17">
        <f>SUMIFS(T_TTAFCallOff[PCS],T_TTAFCallOff[Part Name],$A17,T_TTAFCallOff[WeekIndex],55)</f>
        <v/>
      </c>
      <c r="BE17">
        <f>SUMIFS(T_TTAFCallOff[PCS],T_TTAFCallOff[Part Name],$A17,T_TTAFCallOff[WeekIndex],56)</f>
        <v/>
      </c>
      <c r="BF17">
        <f>SUMIFS(T_TTAFCallOff[PCS],T_TTAFCallOff[Part Name],$A17,T_TTAFCallOff[WeekIndex],57)</f>
        <v/>
      </c>
      <c r="BG17">
        <f>SUMIFS(T_TTAFCallOff[PCS],T_TTAFCallOff[Part Name],$A17,T_TTAFCallOff[WeekIndex],58)</f>
        <v/>
      </c>
      <c r="BH17">
        <f>SUMIFS(T_TTAFCallOff[PCS],T_TTAFCallOff[Part Name],$A17,T_TTAFCallOff[WeekIndex],59)</f>
        <v/>
      </c>
      <c r="BI17">
        <f>SUMIFS(T_TTAFCallOff[PCS],T_TTAFCallOff[Part Name],$A17,T_TTAFCallOff[WeekIndex],60)</f>
        <v/>
      </c>
      <c r="BJ17">
        <f>SUMIFS(T_TTAFCallOff[PCS],T_TTAFCallOff[Part Name],$A17,T_TTAFCallOff[WeekIndex],61)</f>
        <v/>
      </c>
      <c r="BK17">
        <f>SUMIFS(T_TTAFCallOff[PCS],T_TTAFCallOff[Part Name],$A17,T_TTAFCallOff[WeekIndex],62)</f>
        <v/>
      </c>
      <c r="BL17">
        <f>SUMIFS(T_TTAFCallOff[PCS],T_TTAFCallOff[Part Name],$A17,T_TTAFCallOff[WeekIndex],63)</f>
        <v/>
      </c>
      <c r="BM17">
        <f>SUMIFS(T_TTAFCallOff[PCS],T_TTAFCallOff[Part Name],$A17,T_TTAFCallOff[WeekIndex],64)</f>
        <v/>
      </c>
      <c r="BN17">
        <f>SUMIFS(T_TTAFCallOff[PCS],T_TTAFCallOff[Part Name],$A17,T_TTAFCallOff[WeekIndex],65)</f>
        <v/>
      </c>
      <c r="BO17">
        <f>SUMIFS(T_TTAFCallOff[PCS],T_TTAFCallOff[Part Name],$A17,T_TTAFCallOff[WeekIndex],66)</f>
        <v/>
      </c>
      <c r="BP17">
        <f>SUMIFS(T_TTAFCallOff[PCS],T_TTAFCallOff[Part Name],$A17,T_TTAFCallOff[WeekIndex],67)</f>
        <v/>
      </c>
      <c r="BQ17">
        <f>SUMIFS(T_TTAFCallOff[PCS],T_TTAFCallOff[Part Name],$A17,T_TTAFCallOff[WeekIndex],68)</f>
        <v/>
      </c>
      <c r="BR17">
        <f>SUMIFS(T_TTAFCallOff[PCS],T_TTAFCallOff[Part Name],$A17,T_TTAFCallOff[WeekIndex],69)</f>
        <v/>
      </c>
      <c r="BS17">
        <f>SUMIFS(T_TTAFCallOff[PCS],T_TTAFCallOff[Part Name],$A17,T_TTAFCallOff[WeekIndex],70)</f>
        <v/>
      </c>
      <c r="BT17">
        <f>SUMIFS(T_TTAFCallOff[PCS],T_TTAFCallOff[Part Name],$A17,T_TTAFCallOff[WeekIndex],71)</f>
        <v/>
      </c>
      <c r="BU17">
        <f>SUMIFS(T_TTAFCallOff[PCS],T_TTAFCallOff[Part Name],$A17,T_TTAFCallOff[WeekIndex],72)</f>
        <v/>
      </c>
      <c r="BV17">
        <f>SUMIFS(T_TTAFCallOff[PCS],T_TTAFCallOff[Part Name],$A17,T_TTAFCallOff[WeekIndex],73)</f>
        <v/>
      </c>
      <c r="BW17">
        <f>SUMIFS(T_TTAFCallOff[PCS],T_TTAFCallOff[Part Name],$A17,T_TTAFCallOff[WeekIndex],74)</f>
        <v/>
      </c>
      <c r="BX17">
        <f>SUMIFS(T_TTAFCallOff[PCS],T_TTAFCallOff[Part Name],$A17,T_TTAFCallOff[WeekIndex],75)</f>
        <v/>
      </c>
      <c r="BY17">
        <f>SUMIFS(T_TTAFCallOff[PCS],T_TTAFCallOff[Part Name],$A17,T_TTAFCallOff[WeekIndex],76)</f>
        <v/>
      </c>
      <c r="BZ17">
        <f>SUMIFS(T_TTAFCallOff[PCS],T_TTAFCallOff[Part Name],$A17,T_TTAFCallOff[WeekIndex],77)</f>
        <v/>
      </c>
      <c r="CA17">
        <f>SUMIFS(T_TTAFCallOff[PCS],T_TTAFCallOff[Part Name],$A17,T_TTAFCallOff[WeekIndex],78)</f>
        <v/>
      </c>
      <c r="CB17">
        <f>SUMIFS(T_TTAFCallOff[PCS],T_TTAFCallOff[Part Name],$A17,T_TTAFCallOff[WeekIndex],79)</f>
        <v/>
      </c>
      <c r="CC17">
        <f>SUMIFS(T_TTAFCallOff[PCS],T_TTAFCallOff[Part Name],$A17,T_TTAFCallOff[WeekIndex],80)</f>
        <v/>
      </c>
      <c r="CD17">
        <f>SUMIFS(T_TTAFCallOff[PCS],T_TTAFCallOff[Part Name],$A17,T_TTAFCallOff[WeekIndex],81)</f>
        <v/>
      </c>
      <c r="CE17">
        <f>SUMIFS(T_TTAFCallOff[PCS],T_TTAFCallOff[Part Name],$A17,T_TTAFCallOff[WeekIndex],82)</f>
        <v/>
      </c>
      <c r="CF17">
        <f>SUMIFS(T_TTAFCallOff[PCS],T_TTAFCallOff[Part Name],$A17,T_TTAFCallOff[WeekIndex],83)</f>
        <v/>
      </c>
      <c r="CG17">
        <f>SUMIFS(T_TTAFCallOff[PCS],T_TTAFCallOff[Part Name],$A17,T_TTAFCallOff[WeekIndex],84)</f>
        <v/>
      </c>
      <c r="CH17">
        <f>SUMIFS(T_TTAFCallOff[PCS],T_TTAFCallOff[Part Name],$A17,T_TTAFCallOff[WeekIndex],85)</f>
        <v/>
      </c>
      <c r="CI17">
        <f>SUMIFS(T_TTAFCallOff[PCS],T_TTAFCallOff[Part Name],$A17,T_TTAFCallOff[WeekIndex],86)</f>
        <v/>
      </c>
      <c r="CJ17">
        <f>SUMIFS(T_TTAFCallOff[PCS],T_TTAFCallOff[Part Name],$A17,T_TTAFCallOff[WeekIndex],87)</f>
        <v/>
      </c>
      <c r="CK17">
        <f>SUMIFS(T_TTAFCallOff[PCS],T_TTAFCallOff[Part Name],$A17,T_TTAFCallOff[WeekIndex],88)</f>
        <v/>
      </c>
      <c r="CL17">
        <f>SUMIFS(T_TTAFCallOff[PCS],T_TTAFCallOff[Part Name],$A17,T_TTAFCallOff[WeekIndex],89)</f>
        <v/>
      </c>
      <c r="CM17">
        <f>SUMIFS(T_TTAFCallOff[PCS],T_TTAFCallOff[Part Name],$A17,T_TTAFCallOff[WeekIndex],90)</f>
        <v/>
      </c>
      <c r="CN17">
        <f>SUMIFS(T_TTAFCallOff[PCS],T_TTAFCallOff[Part Name],$A17,T_TTAFCallOff[WeekIndex],91)</f>
        <v/>
      </c>
      <c r="CO17">
        <f>SUMIFS(T_TTAFCallOff[PCS],T_TTAFCallOff[Part Name],$A17,T_TTAFCallOff[WeekIndex],92)</f>
        <v/>
      </c>
      <c r="CP17">
        <f>SUMIFS(T_TTAFCallOff[PCS],T_TTAFCallOff[Part Name],$A17,T_TTAFCallOff[WeekIndex],93)</f>
        <v/>
      </c>
      <c r="CQ17">
        <f>SUMIFS(T_TTAFCallOff[PCS],T_TTAFCallOff[Part Name],$A17,T_TTAFCallOff[WeekIndex],94)</f>
        <v/>
      </c>
      <c r="CR17">
        <f>SUMIFS(T_TTAFCallOff[PCS],T_TTAFCallOff[Part Name],$A17,T_TTAFCallOff[WeekIndex],95)</f>
        <v/>
      </c>
      <c r="CS17">
        <f>SUMIFS(T_TTAFCallOff[PCS],T_TTAFCallOff[Part Name],$A17,T_TTAFCallOff[WeekIndex],96)</f>
        <v/>
      </c>
      <c r="CT17">
        <f>SUMIFS(T_TTAFCallOff[PCS],T_TTAFCallOff[Part Name],$A17,T_TTAFCallOff[WeekIndex],97)</f>
        <v/>
      </c>
      <c r="CU17">
        <f>SUMIFS(T_TTAFCallOff[PCS],T_TTAFCallOff[Part Name],$A17,T_TTAFCallOff[WeekIndex],98)</f>
        <v/>
      </c>
      <c r="CV17">
        <f>SUMIFS(T_TTAFCallOff[PCS],T_TTAFCallOff[Part Name],$A17,T_TTAFCallOff[WeekIndex],99)</f>
        <v/>
      </c>
      <c r="CW17">
        <f>SUMIFS(T_TTAFCallOff[PCS],T_TTAFCallOff[Part Name],$A17,T_TTAFCallOff[WeekIndex],100)</f>
        <v/>
      </c>
      <c r="CX17">
        <f>SUMIFS(T_TTAFCallOff[PCS],T_TTAFCallOff[Part Name],$A17,T_TTAFCallOff[WeekIndex],101)</f>
        <v/>
      </c>
      <c r="CY17">
        <f>SUMIFS(T_TTAFCallOff[PCS],T_TTAFCallOff[Part Name],$A17,T_TTAFCallOff[WeekIndex],102)</f>
        <v/>
      </c>
      <c r="CZ17">
        <f>SUMIFS(T_TTAFCallOff[PCS],T_TTAFCallOff[Part Name],$A17,T_TTAFCallOff[WeekIndex],103)</f>
        <v/>
      </c>
      <c r="DA17">
        <f>SUMIFS(T_TTAFCallOff[PCS],T_TTAFCallOff[Part Name],$A17,T_TTAFCallOff[WeekIndex],104)</f>
        <v/>
      </c>
    </row>
    <row r="18">
      <c r="A18" t="inlineStr">
        <is>
          <t>CHEM-1660</t>
        </is>
      </c>
      <c r="B18">
        <f>SUMIFS(T_TTAFCallOff[PCS],T_TTAFCallOff[Part Name],$A18,T_TTAFCallOff[WeekIndex],1)</f>
        <v/>
      </c>
      <c r="C18">
        <f>SUMIFS(T_TTAFCallOff[PCS],T_TTAFCallOff[Part Name],$A18,T_TTAFCallOff[WeekIndex],2)</f>
        <v/>
      </c>
      <c r="D18">
        <f>SUMIFS(T_TTAFCallOff[PCS],T_TTAFCallOff[Part Name],$A18,T_TTAFCallOff[WeekIndex],3)</f>
        <v/>
      </c>
      <c r="E18">
        <f>SUMIFS(T_TTAFCallOff[PCS],T_TTAFCallOff[Part Name],$A18,T_TTAFCallOff[WeekIndex],4)</f>
        <v/>
      </c>
      <c r="F18">
        <f>SUMIFS(T_TTAFCallOff[PCS],T_TTAFCallOff[Part Name],$A18,T_TTAFCallOff[WeekIndex],5)</f>
        <v/>
      </c>
      <c r="G18">
        <f>SUMIFS(T_TTAFCallOff[PCS],T_TTAFCallOff[Part Name],$A18,T_TTAFCallOff[WeekIndex],6)</f>
        <v/>
      </c>
      <c r="H18">
        <f>SUMIFS(T_TTAFCallOff[PCS],T_TTAFCallOff[Part Name],$A18,T_TTAFCallOff[WeekIndex],7)</f>
        <v/>
      </c>
      <c r="I18">
        <f>SUMIFS(T_TTAFCallOff[PCS],T_TTAFCallOff[Part Name],$A18,T_TTAFCallOff[WeekIndex],8)</f>
        <v/>
      </c>
      <c r="J18">
        <f>SUMIFS(T_TTAFCallOff[PCS],T_TTAFCallOff[Part Name],$A18,T_TTAFCallOff[WeekIndex],9)</f>
        <v/>
      </c>
      <c r="K18">
        <f>SUMIFS(T_TTAFCallOff[PCS],T_TTAFCallOff[Part Name],$A18,T_TTAFCallOff[WeekIndex],10)</f>
        <v/>
      </c>
      <c r="L18">
        <f>SUMIFS(T_TTAFCallOff[PCS],T_TTAFCallOff[Part Name],$A18,T_TTAFCallOff[WeekIndex],11)</f>
        <v/>
      </c>
      <c r="M18">
        <f>SUMIFS(T_TTAFCallOff[PCS],T_TTAFCallOff[Part Name],$A18,T_TTAFCallOff[WeekIndex],12)</f>
        <v/>
      </c>
      <c r="N18">
        <f>SUMIFS(T_TTAFCallOff[PCS],T_TTAFCallOff[Part Name],$A18,T_TTAFCallOff[WeekIndex],13)</f>
        <v/>
      </c>
      <c r="O18">
        <f>SUMIFS(T_TTAFCallOff[PCS],T_TTAFCallOff[Part Name],$A18,T_TTAFCallOff[WeekIndex],14)</f>
        <v/>
      </c>
      <c r="P18">
        <f>SUMIFS(T_TTAFCallOff[PCS],T_TTAFCallOff[Part Name],$A18,T_TTAFCallOff[WeekIndex],15)</f>
        <v/>
      </c>
      <c r="Q18">
        <f>SUMIFS(T_TTAFCallOff[PCS],T_TTAFCallOff[Part Name],$A18,T_TTAFCallOff[WeekIndex],16)</f>
        <v/>
      </c>
      <c r="R18">
        <f>SUMIFS(T_TTAFCallOff[PCS],T_TTAFCallOff[Part Name],$A18,T_TTAFCallOff[WeekIndex],17)</f>
        <v/>
      </c>
      <c r="S18">
        <f>SUMIFS(T_TTAFCallOff[PCS],T_TTAFCallOff[Part Name],$A18,T_TTAFCallOff[WeekIndex],18)</f>
        <v/>
      </c>
      <c r="T18">
        <f>SUMIFS(T_TTAFCallOff[PCS],T_TTAFCallOff[Part Name],$A18,T_TTAFCallOff[WeekIndex],19)</f>
        <v/>
      </c>
      <c r="U18">
        <f>SUMIFS(T_TTAFCallOff[PCS],T_TTAFCallOff[Part Name],$A18,T_TTAFCallOff[WeekIndex],20)</f>
        <v/>
      </c>
      <c r="V18">
        <f>SUMIFS(T_TTAFCallOff[PCS],T_TTAFCallOff[Part Name],$A18,T_TTAFCallOff[WeekIndex],21)</f>
        <v/>
      </c>
      <c r="W18">
        <f>SUMIFS(T_TTAFCallOff[PCS],T_TTAFCallOff[Part Name],$A18,T_TTAFCallOff[WeekIndex],22)</f>
        <v/>
      </c>
      <c r="X18">
        <f>SUMIFS(T_TTAFCallOff[PCS],T_TTAFCallOff[Part Name],$A18,T_TTAFCallOff[WeekIndex],23)</f>
        <v/>
      </c>
      <c r="Y18">
        <f>SUMIFS(T_TTAFCallOff[PCS],T_TTAFCallOff[Part Name],$A18,T_TTAFCallOff[WeekIndex],24)</f>
        <v/>
      </c>
      <c r="Z18">
        <f>SUMIFS(T_TTAFCallOff[PCS],T_TTAFCallOff[Part Name],$A18,T_TTAFCallOff[WeekIndex],25)</f>
        <v/>
      </c>
      <c r="AA18">
        <f>SUMIFS(T_TTAFCallOff[PCS],T_TTAFCallOff[Part Name],$A18,T_TTAFCallOff[WeekIndex],26)</f>
        <v/>
      </c>
      <c r="AB18">
        <f>SUMIFS(T_TTAFCallOff[PCS],T_TTAFCallOff[Part Name],$A18,T_TTAFCallOff[WeekIndex],27)</f>
        <v/>
      </c>
      <c r="AC18">
        <f>SUMIFS(T_TTAFCallOff[PCS],T_TTAFCallOff[Part Name],$A18,T_TTAFCallOff[WeekIndex],28)</f>
        <v/>
      </c>
      <c r="AD18">
        <f>SUMIFS(T_TTAFCallOff[PCS],T_TTAFCallOff[Part Name],$A18,T_TTAFCallOff[WeekIndex],29)</f>
        <v/>
      </c>
      <c r="AE18">
        <f>SUMIFS(T_TTAFCallOff[PCS],T_TTAFCallOff[Part Name],$A18,T_TTAFCallOff[WeekIndex],30)</f>
        <v/>
      </c>
      <c r="AF18">
        <f>SUMIFS(T_TTAFCallOff[PCS],T_TTAFCallOff[Part Name],$A18,T_TTAFCallOff[WeekIndex],31)</f>
        <v/>
      </c>
      <c r="AG18">
        <f>SUMIFS(T_TTAFCallOff[PCS],T_TTAFCallOff[Part Name],$A18,T_TTAFCallOff[WeekIndex],32)</f>
        <v/>
      </c>
      <c r="AH18">
        <f>SUMIFS(T_TTAFCallOff[PCS],T_TTAFCallOff[Part Name],$A18,T_TTAFCallOff[WeekIndex],33)</f>
        <v/>
      </c>
      <c r="AI18">
        <f>SUMIFS(T_TTAFCallOff[PCS],T_TTAFCallOff[Part Name],$A18,T_TTAFCallOff[WeekIndex],34)</f>
        <v/>
      </c>
      <c r="AJ18">
        <f>SUMIFS(T_TTAFCallOff[PCS],T_TTAFCallOff[Part Name],$A18,T_TTAFCallOff[WeekIndex],35)</f>
        <v/>
      </c>
      <c r="AK18">
        <f>SUMIFS(T_TTAFCallOff[PCS],T_TTAFCallOff[Part Name],$A18,T_TTAFCallOff[WeekIndex],36)</f>
        <v/>
      </c>
      <c r="AL18">
        <f>SUMIFS(T_TTAFCallOff[PCS],T_TTAFCallOff[Part Name],$A18,T_TTAFCallOff[WeekIndex],37)</f>
        <v/>
      </c>
      <c r="AM18">
        <f>SUMIFS(T_TTAFCallOff[PCS],T_TTAFCallOff[Part Name],$A18,T_TTAFCallOff[WeekIndex],38)</f>
        <v/>
      </c>
      <c r="AN18">
        <f>SUMIFS(T_TTAFCallOff[PCS],T_TTAFCallOff[Part Name],$A18,T_TTAFCallOff[WeekIndex],39)</f>
        <v/>
      </c>
      <c r="AO18">
        <f>SUMIFS(T_TTAFCallOff[PCS],T_TTAFCallOff[Part Name],$A18,T_TTAFCallOff[WeekIndex],40)</f>
        <v/>
      </c>
      <c r="AP18">
        <f>SUMIFS(T_TTAFCallOff[PCS],T_TTAFCallOff[Part Name],$A18,T_TTAFCallOff[WeekIndex],41)</f>
        <v/>
      </c>
      <c r="AQ18">
        <f>SUMIFS(T_TTAFCallOff[PCS],T_TTAFCallOff[Part Name],$A18,T_TTAFCallOff[WeekIndex],42)</f>
        <v/>
      </c>
      <c r="AR18">
        <f>SUMIFS(T_TTAFCallOff[PCS],T_TTAFCallOff[Part Name],$A18,T_TTAFCallOff[WeekIndex],43)</f>
        <v/>
      </c>
      <c r="AS18">
        <f>SUMIFS(T_TTAFCallOff[PCS],T_TTAFCallOff[Part Name],$A18,T_TTAFCallOff[WeekIndex],44)</f>
        <v/>
      </c>
      <c r="AT18">
        <f>SUMIFS(T_TTAFCallOff[PCS],T_TTAFCallOff[Part Name],$A18,T_TTAFCallOff[WeekIndex],45)</f>
        <v/>
      </c>
      <c r="AU18">
        <f>SUMIFS(T_TTAFCallOff[PCS],T_TTAFCallOff[Part Name],$A18,T_TTAFCallOff[WeekIndex],46)</f>
        <v/>
      </c>
      <c r="AV18">
        <f>SUMIFS(T_TTAFCallOff[PCS],T_TTAFCallOff[Part Name],$A18,T_TTAFCallOff[WeekIndex],47)</f>
        <v/>
      </c>
      <c r="AW18">
        <f>SUMIFS(T_TTAFCallOff[PCS],T_TTAFCallOff[Part Name],$A18,T_TTAFCallOff[WeekIndex],48)</f>
        <v/>
      </c>
      <c r="AX18">
        <f>SUMIFS(T_TTAFCallOff[PCS],T_TTAFCallOff[Part Name],$A18,T_TTAFCallOff[WeekIndex],49)</f>
        <v/>
      </c>
      <c r="AY18">
        <f>SUMIFS(T_TTAFCallOff[PCS],T_TTAFCallOff[Part Name],$A18,T_TTAFCallOff[WeekIndex],50)</f>
        <v/>
      </c>
      <c r="AZ18">
        <f>SUMIFS(T_TTAFCallOff[PCS],T_TTAFCallOff[Part Name],$A18,T_TTAFCallOff[WeekIndex],51)</f>
        <v/>
      </c>
      <c r="BA18">
        <f>SUMIFS(T_TTAFCallOff[PCS],T_TTAFCallOff[Part Name],$A18,T_TTAFCallOff[WeekIndex],52)</f>
        <v/>
      </c>
      <c r="BB18">
        <f>SUMIFS(T_TTAFCallOff[PCS],T_TTAFCallOff[Part Name],$A18,T_TTAFCallOff[WeekIndex],53)</f>
        <v/>
      </c>
      <c r="BC18">
        <f>SUMIFS(T_TTAFCallOff[PCS],T_TTAFCallOff[Part Name],$A18,T_TTAFCallOff[WeekIndex],54)</f>
        <v/>
      </c>
      <c r="BD18">
        <f>SUMIFS(T_TTAFCallOff[PCS],T_TTAFCallOff[Part Name],$A18,T_TTAFCallOff[WeekIndex],55)</f>
        <v/>
      </c>
      <c r="BE18">
        <f>SUMIFS(T_TTAFCallOff[PCS],T_TTAFCallOff[Part Name],$A18,T_TTAFCallOff[WeekIndex],56)</f>
        <v/>
      </c>
      <c r="BF18">
        <f>SUMIFS(T_TTAFCallOff[PCS],T_TTAFCallOff[Part Name],$A18,T_TTAFCallOff[WeekIndex],57)</f>
        <v/>
      </c>
      <c r="BG18">
        <f>SUMIFS(T_TTAFCallOff[PCS],T_TTAFCallOff[Part Name],$A18,T_TTAFCallOff[WeekIndex],58)</f>
        <v/>
      </c>
      <c r="BH18">
        <f>SUMIFS(T_TTAFCallOff[PCS],T_TTAFCallOff[Part Name],$A18,T_TTAFCallOff[WeekIndex],59)</f>
        <v/>
      </c>
      <c r="BI18">
        <f>SUMIFS(T_TTAFCallOff[PCS],T_TTAFCallOff[Part Name],$A18,T_TTAFCallOff[WeekIndex],60)</f>
        <v/>
      </c>
      <c r="BJ18">
        <f>SUMIFS(T_TTAFCallOff[PCS],T_TTAFCallOff[Part Name],$A18,T_TTAFCallOff[WeekIndex],61)</f>
        <v/>
      </c>
      <c r="BK18">
        <f>SUMIFS(T_TTAFCallOff[PCS],T_TTAFCallOff[Part Name],$A18,T_TTAFCallOff[WeekIndex],62)</f>
        <v/>
      </c>
      <c r="BL18">
        <f>SUMIFS(T_TTAFCallOff[PCS],T_TTAFCallOff[Part Name],$A18,T_TTAFCallOff[WeekIndex],63)</f>
        <v/>
      </c>
      <c r="BM18">
        <f>SUMIFS(T_TTAFCallOff[PCS],T_TTAFCallOff[Part Name],$A18,T_TTAFCallOff[WeekIndex],64)</f>
        <v/>
      </c>
      <c r="BN18">
        <f>SUMIFS(T_TTAFCallOff[PCS],T_TTAFCallOff[Part Name],$A18,T_TTAFCallOff[WeekIndex],65)</f>
        <v/>
      </c>
      <c r="BO18">
        <f>SUMIFS(T_TTAFCallOff[PCS],T_TTAFCallOff[Part Name],$A18,T_TTAFCallOff[WeekIndex],66)</f>
        <v/>
      </c>
      <c r="BP18">
        <f>SUMIFS(T_TTAFCallOff[PCS],T_TTAFCallOff[Part Name],$A18,T_TTAFCallOff[WeekIndex],67)</f>
        <v/>
      </c>
      <c r="BQ18">
        <f>SUMIFS(T_TTAFCallOff[PCS],T_TTAFCallOff[Part Name],$A18,T_TTAFCallOff[WeekIndex],68)</f>
        <v/>
      </c>
      <c r="BR18">
        <f>SUMIFS(T_TTAFCallOff[PCS],T_TTAFCallOff[Part Name],$A18,T_TTAFCallOff[WeekIndex],69)</f>
        <v/>
      </c>
      <c r="BS18">
        <f>SUMIFS(T_TTAFCallOff[PCS],T_TTAFCallOff[Part Name],$A18,T_TTAFCallOff[WeekIndex],70)</f>
        <v/>
      </c>
      <c r="BT18">
        <f>SUMIFS(T_TTAFCallOff[PCS],T_TTAFCallOff[Part Name],$A18,T_TTAFCallOff[WeekIndex],71)</f>
        <v/>
      </c>
      <c r="BU18">
        <f>SUMIFS(T_TTAFCallOff[PCS],T_TTAFCallOff[Part Name],$A18,T_TTAFCallOff[WeekIndex],72)</f>
        <v/>
      </c>
      <c r="BV18">
        <f>SUMIFS(T_TTAFCallOff[PCS],T_TTAFCallOff[Part Name],$A18,T_TTAFCallOff[WeekIndex],73)</f>
        <v/>
      </c>
      <c r="BW18">
        <f>SUMIFS(T_TTAFCallOff[PCS],T_TTAFCallOff[Part Name],$A18,T_TTAFCallOff[WeekIndex],74)</f>
        <v/>
      </c>
      <c r="BX18">
        <f>SUMIFS(T_TTAFCallOff[PCS],T_TTAFCallOff[Part Name],$A18,T_TTAFCallOff[WeekIndex],75)</f>
        <v/>
      </c>
      <c r="BY18">
        <f>SUMIFS(T_TTAFCallOff[PCS],T_TTAFCallOff[Part Name],$A18,T_TTAFCallOff[WeekIndex],76)</f>
        <v/>
      </c>
      <c r="BZ18">
        <f>SUMIFS(T_TTAFCallOff[PCS],T_TTAFCallOff[Part Name],$A18,T_TTAFCallOff[WeekIndex],77)</f>
        <v/>
      </c>
      <c r="CA18">
        <f>SUMIFS(T_TTAFCallOff[PCS],T_TTAFCallOff[Part Name],$A18,T_TTAFCallOff[WeekIndex],78)</f>
        <v/>
      </c>
      <c r="CB18">
        <f>SUMIFS(T_TTAFCallOff[PCS],T_TTAFCallOff[Part Name],$A18,T_TTAFCallOff[WeekIndex],79)</f>
        <v/>
      </c>
      <c r="CC18">
        <f>SUMIFS(T_TTAFCallOff[PCS],T_TTAFCallOff[Part Name],$A18,T_TTAFCallOff[WeekIndex],80)</f>
        <v/>
      </c>
      <c r="CD18">
        <f>SUMIFS(T_TTAFCallOff[PCS],T_TTAFCallOff[Part Name],$A18,T_TTAFCallOff[WeekIndex],81)</f>
        <v/>
      </c>
      <c r="CE18">
        <f>SUMIFS(T_TTAFCallOff[PCS],T_TTAFCallOff[Part Name],$A18,T_TTAFCallOff[WeekIndex],82)</f>
        <v/>
      </c>
      <c r="CF18">
        <f>SUMIFS(T_TTAFCallOff[PCS],T_TTAFCallOff[Part Name],$A18,T_TTAFCallOff[WeekIndex],83)</f>
        <v/>
      </c>
      <c r="CG18">
        <f>SUMIFS(T_TTAFCallOff[PCS],T_TTAFCallOff[Part Name],$A18,T_TTAFCallOff[WeekIndex],84)</f>
        <v/>
      </c>
      <c r="CH18">
        <f>SUMIFS(T_TTAFCallOff[PCS],T_TTAFCallOff[Part Name],$A18,T_TTAFCallOff[WeekIndex],85)</f>
        <v/>
      </c>
      <c r="CI18">
        <f>SUMIFS(T_TTAFCallOff[PCS],T_TTAFCallOff[Part Name],$A18,T_TTAFCallOff[WeekIndex],86)</f>
        <v/>
      </c>
      <c r="CJ18">
        <f>SUMIFS(T_TTAFCallOff[PCS],T_TTAFCallOff[Part Name],$A18,T_TTAFCallOff[WeekIndex],87)</f>
        <v/>
      </c>
      <c r="CK18">
        <f>SUMIFS(T_TTAFCallOff[PCS],T_TTAFCallOff[Part Name],$A18,T_TTAFCallOff[WeekIndex],88)</f>
        <v/>
      </c>
      <c r="CL18">
        <f>SUMIFS(T_TTAFCallOff[PCS],T_TTAFCallOff[Part Name],$A18,T_TTAFCallOff[WeekIndex],89)</f>
        <v/>
      </c>
      <c r="CM18">
        <f>SUMIFS(T_TTAFCallOff[PCS],T_TTAFCallOff[Part Name],$A18,T_TTAFCallOff[WeekIndex],90)</f>
        <v/>
      </c>
      <c r="CN18">
        <f>SUMIFS(T_TTAFCallOff[PCS],T_TTAFCallOff[Part Name],$A18,T_TTAFCallOff[WeekIndex],91)</f>
        <v/>
      </c>
      <c r="CO18">
        <f>SUMIFS(T_TTAFCallOff[PCS],T_TTAFCallOff[Part Name],$A18,T_TTAFCallOff[WeekIndex],92)</f>
        <v/>
      </c>
      <c r="CP18">
        <f>SUMIFS(T_TTAFCallOff[PCS],T_TTAFCallOff[Part Name],$A18,T_TTAFCallOff[WeekIndex],93)</f>
        <v/>
      </c>
      <c r="CQ18">
        <f>SUMIFS(T_TTAFCallOff[PCS],T_TTAFCallOff[Part Name],$A18,T_TTAFCallOff[WeekIndex],94)</f>
        <v/>
      </c>
      <c r="CR18">
        <f>SUMIFS(T_TTAFCallOff[PCS],T_TTAFCallOff[Part Name],$A18,T_TTAFCallOff[WeekIndex],95)</f>
        <v/>
      </c>
      <c r="CS18">
        <f>SUMIFS(T_TTAFCallOff[PCS],T_TTAFCallOff[Part Name],$A18,T_TTAFCallOff[WeekIndex],96)</f>
        <v/>
      </c>
      <c r="CT18">
        <f>SUMIFS(T_TTAFCallOff[PCS],T_TTAFCallOff[Part Name],$A18,T_TTAFCallOff[WeekIndex],97)</f>
        <v/>
      </c>
      <c r="CU18">
        <f>SUMIFS(T_TTAFCallOff[PCS],T_TTAFCallOff[Part Name],$A18,T_TTAFCallOff[WeekIndex],98)</f>
        <v/>
      </c>
      <c r="CV18">
        <f>SUMIFS(T_TTAFCallOff[PCS],T_TTAFCallOff[Part Name],$A18,T_TTAFCallOff[WeekIndex],99)</f>
        <v/>
      </c>
      <c r="CW18">
        <f>SUMIFS(T_TTAFCallOff[PCS],T_TTAFCallOff[Part Name],$A18,T_TTAFCallOff[WeekIndex],100)</f>
        <v/>
      </c>
      <c r="CX18">
        <f>SUMIFS(T_TTAFCallOff[PCS],T_TTAFCallOff[Part Name],$A18,T_TTAFCallOff[WeekIndex],101)</f>
        <v/>
      </c>
      <c r="CY18">
        <f>SUMIFS(T_TTAFCallOff[PCS],T_TTAFCallOff[Part Name],$A18,T_TTAFCallOff[WeekIndex],102)</f>
        <v/>
      </c>
      <c r="CZ18">
        <f>SUMIFS(T_TTAFCallOff[PCS],T_TTAFCallOff[Part Name],$A18,T_TTAFCallOff[WeekIndex],103)</f>
        <v/>
      </c>
      <c r="DA18">
        <f>SUMIFS(T_TTAFCallOff[PCS],T_TTAFCallOff[Part Name],$A18,T_TTAFCallOff[WeekIndex],104)</f>
        <v/>
      </c>
    </row>
    <row r="19">
      <c r="A19" t="inlineStr">
        <is>
          <t>CHEM-1600</t>
        </is>
      </c>
      <c r="B19">
        <f>SUMIFS(T_TTAFCallOff[PCS],T_TTAFCallOff[Part Name],$A19,T_TTAFCallOff[WeekIndex],1)</f>
        <v/>
      </c>
      <c r="C19">
        <f>SUMIFS(T_TTAFCallOff[PCS],T_TTAFCallOff[Part Name],$A19,T_TTAFCallOff[WeekIndex],2)</f>
        <v/>
      </c>
      <c r="D19">
        <f>SUMIFS(T_TTAFCallOff[PCS],T_TTAFCallOff[Part Name],$A19,T_TTAFCallOff[WeekIndex],3)</f>
        <v/>
      </c>
      <c r="E19">
        <f>SUMIFS(T_TTAFCallOff[PCS],T_TTAFCallOff[Part Name],$A19,T_TTAFCallOff[WeekIndex],4)</f>
        <v/>
      </c>
      <c r="F19">
        <f>SUMIFS(T_TTAFCallOff[PCS],T_TTAFCallOff[Part Name],$A19,T_TTAFCallOff[WeekIndex],5)</f>
        <v/>
      </c>
      <c r="G19">
        <f>SUMIFS(T_TTAFCallOff[PCS],T_TTAFCallOff[Part Name],$A19,T_TTAFCallOff[WeekIndex],6)</f>
        <v/>
      </c>
      <c r="H19">
        <f>SUMIFS(T_TTAFCallOff[PCS],T_TTAFCallOff[Part Name],$A19,T_TTAFCallOff[WeekIndex],7)</f>
        <v/>
      </c>
      <c r="I19">
        <f>SUMIFS(T_TTAFCallOff[PCS],T_TTAFCallOff[Part Name],$A19,T_TTAFCallOff[WeekIndex],8)</f>
        <v/>
      </c>
      <c r="J19">
        <f>SUMIFS(T_TTAFCallOff[PCS],T_TTAFCallOff[Part Name],$A19,T_TTAFCallOff[WeekIndex],9)</f>
        <v/>
      </c>
      <c r="K19">
        <f>SUMIFS(T_TTAFCallOff[PCS],T_TTAFCallOff[Part Name],$A19,T_TTAFCallOff[WeekIndex],10)</f>
        <v/>
      </c>
      <c r="L19">
        <f>SUMIFS(T_TTAFCallOff[PCS],T_TTAFCallOff[Part Name],$A19,T_TTAFCallOff[WeekIndex],11)</f>
        <v/>
      </c>
      <c r="M19">
        <f>SUMIFS(T_TTAFCallOff[PCS],T_TTAFCallOff[Part Name],$A19,T_TTAFCallOff[WeekIndex],12)</f>
        <v/>
      </c>
      <c r="N19">
        <f>SUMIFS(T_TTAFCallOff[PCS],T_TTAFCallOff[Part Name],$A19,T_TTAFCallOff[WeekIndex],13)</f>
        <v/>
      </c>
      <c r="O19">
        <f>SUMIFS(T_TTAFCallOff[PCS],T_TTAFCallOff[Part Name],$A19,T_TTAFCallOff[WeekIndex],14)</f>
        <v/>
      </c>
      <c r="P19">
        <f>SUMIFS(T_TTAFCallOff[PCS],T_TTAFCallOff[Part Name],$A19,T_TTAFCallOff[WeekIndex],15)</f>
        <v/>
      </c>
      <c r="Q19">
        <f>SUMIFS(T_TTAFCallOff[PCS],T_TTAFCallOff[Part Name],$A19,T_TTAFCallOff[WeekIndex],16)</f>
        <v/>
      </c>
      <c r="R19">
        <f>SUMIFS(T_TTAFCallOff[PCS],T_TTAFCallOff[Part Name],$A19,T_TTAFCallOff[WeekIndex],17)</f>
        <v/>
      </c>
      <c r="S19">
        <f>SUMIFS(T_TTAFCallOff[PCS],T_TTAFCallOff[Part Name],$A19,T_TTAFCallOff[WeekIndex],18)</f>
        <v/>
      </c>
      <c r="T19">
        <f>SUMIFS(T_TTAFCallOff[PCS],T_TTAFCallOff[Part Name],$A19,T_TTAFCallOff[WeekIndex],19)</f>
        <v/>
      </c>
      <c r="U19">
        <f>SUMIFS(T_TTAFCallOff[PCS],T_TTAFCallOff[Part Name],$A19,T_TTAFCallOff[WeekIndex],20)</f>
        <v/>
      </c>
      <c r="V19">
        <f>SUMIFS(T_TTAFCallOff[PCS],T_TTAFCallOff[Part Name],$A19,T_TTAFCallOff[WeekIndex],21)</f>
        <v/>
      </c>
      <c r="W19">
        <f>SUMIFS(T_TTAFCallOff[PCS],T_TTAFCallOff[Part Name],$A19,T_TTAFCallOff[WeekIndex],22)</f>
        <v/>
      </c>
      <c r="X19">
        <f>SUMIFS(T_TTAFCallOff[PCS],T_TTAFCallOff[Part Name],$A19,T_TTAFCallOff[WeekIndex],23)</f>
        <v/>
      </c>
      <c r="Y19">
        <f>SUMIFS(T_TTAFCallOff[PCS],T_TTAFCallOff[Part Name],$A19,T_TTAFCallOff[WeekIndex],24)</f>
        <v/>
      </c>
      <c r="Z19">
        <f>SUMIFS(T_TTAFCallOff[PCS],T_TTAFCallOff[Part Name],$A19,T_TTAFCallOff[WeekIndex],25)</f>
        <v/>
      </c>
      <c r="AA19">
        <f>SUMIFS(T_TTAFCallOff[PCS],T_TTAFCallOff[Part Name],$A19,T_TTAFCallOff[WeekIndex],26)</f>
        <v/>
      </c>
      <c r="AB19">
        <f>SUMIFS(T_TTAFCallOff[PCS],T_TTAFCallOff[Part Name],$A19,T_TTAFCallOff[WeekIndex],27)</f>
        <v/>
      </c>
      <c r="AC19">
        <f>SUMIFS(T_TTAFCallOff[PCS],T_TTAFCallOff[Part Name],$A19,T_TTAFCallOff[WeekIndex],28)</f>
        <v/>
      </c>
      <c r="AD19">
        <f>SUMIFS(T_TTAFCallOff[PCS],T_TTAFCallOff[Part Name],$A19,T_TTAFCallOff[WeekIndex],29)</f>
        <v/>
      </c>
      <c r="AE19">
        <f>SUMIFS(T_TTAFCallOff[PCS],T_TTAFCallOff[Part Name],$A19,T_TTAFCallOff[WeekIndex],30)</f>
        <v/>
      </c>
      <c r="AF19">
        <f>SUMIFS(T_TTAFCallOff[PCS],T_TTAFCallOff[Part Name],$A19,T_TTAFCallOff[WeekIndex],31)</f>
        <v/>
      </c>
      <c r="AG19">
        <f>SUMIFS(T_TTAFCallOff[PCS],T_TTAFCallOff[Part Name],$A19,T_TTAFCallOff[WeekIndex],32)</f>
        <v/>
      </c>
      <c r="AH19">
        <f>SUMIFS(T_TTAFCallOff[PCS],T_TTAFCallOff[Part Name],$A19,T_TTAFCallOff[WeekIndex],33)</f>
        <v/>
      </c>
      <c r="AI19">
        <f>SUMIFS(T_TTAFCallOff[PCS],T_TTAFCallOff[Part Name],$A19,T_TTAFCallOff[WeekIndex],34)</f>
        <v/>
      </c>
      <c r="AJ19">
        <f>SUMIFS(T_TTAFCallOff[PCS],T_TTAFCallOff[Part Name],$A19,T_TTAFCallOff[WeekIndex],35)</f>
        <v/>
      </c>
      <c r="AK19">
        <f>SUMIFS(T_TTAFCallOff[PCS],T_TTAFCallOff[Part Name],$A19,T_TTAFCallOff[WeekIndex],36)</f>
        <v/>
      </c>
      <c r="AL19">
        <f>SUMIFS(T_TTAFCallOff[PCS],T_TTAFCallOff[Part Name],$A19,T_TTAFCallOff[WeekIndex],37)</f>
        <v/>
      </c>
      <c r="AM19">
        <f>SUMIFS(T_TTAFCallOff[PCS],T_TTAFCallOff[Part Name],$A19,T_TTAFCallOff[WeekIndex],38)</f>
        <v/>
      </c>
      <c r="AN19">
        <f>SUMIFS(T_TTAFCallOff[PCS],T_TTAFCallOff[Part Name],$A19,T_TTAFCallOff[WeekIndex],39)</f>
        <v/>
      </c>
      <c r="AO19">
        <f>SUMIFS(T_TTAFCallOff[PCS],T_TTAFCallOff[Part Name],$A19,T_TTAFCallOff[WeekIndex],40)</f>
        <v/>
      </c>
      <c r="AP19">
        <f>SUMIFS(T_TTAFCallOff[PCS],T_TTAFCallOff[Part Name],$A19,T_TTAFCallOff[WeekIndex],41)</f>
        <v/>
      </c>
      <c r="AQ19">
        <f>SUMIFS(T_TTAFCallOff[PCS],T_TTAFCallOff[Part Name],$A19,T_TTAFCallOff[WeekIndex],42)</f>
        <v/>
      </c>
      <c r="AR19">
        <f>SUMIFS(T_TTAFCallOff[PCS],T_TTAFCallOff[Part Name],$A19,T_TTAFCallOff[WeekIndex],43)</f>
        <v/>
      </c>
      <c r="AS19">
        <f>SUMIFS(T_TTAFCallOff[PCS],T_TTAFCallOff[Part Name],$A19,T_TTAFCallOff[WeekIndex],44)</f>
        <v/>
      </c>
      <c r="AT19">
        <f>SUMIFS(T_TTAFCallOff[PCS],T_TTAFCallOff[Part Name],$A19,T_TTAFCallOff[WeekIndex],45)</f>
        <v/>
      </c>
      <c r="AU19">
        <f>SUMIFS(T_TTAFCallOff[PCS],T_TTAFCallOff[Part Name],$A19,T_TTAFCallOff[WeekIndex],46)</f>
        <v/>
      </c>
      <c r="AV19">
        <f>SUMIFS(T_TTAFCallOff[PCS],T_TTAFCallOff[Part Name],$A19,T_TTAFCallOff[WeekIndex],47)</f>
        <v/>
      </c>
      <c r="AW19">
        <f>SUMIFS(T_TTAFCallOff[PCS],T_TTAFCallOff[Part Name],$A19,T_TTAFCallOff[WeekIndex],48)</f>
        <v/>
      </c>
      <c r="AX19">
        <f>SUMIFS(T_TTAFCallOff[PCS],T_TTAFCallOff[Part Name],$A19,T_TTAFCallOff[WeekIndex],49)</f>
        <v/>
      </c>
      <c r="AY19">
        <f>SUMIFS(T_TTAFCallOff[PCS],T_TTAFCallOff[Part Name],$A19,T_TTAFCallOff[WeekIndex],50)</f>
        <v/>
      </c>
      <c r="AZ19">
        <f>SUMIFS(T_TTAFCallOff[PCS],T_TTAFCallOff[Part Name],$A19,T_TTAFCallOff[WeekIndex],51)</f>
        <v/>
      </c>
      <c r="BA19">
        <f>SUMIFS(T_TTAFCallOff[PCS],T_TTAFCallOff[Part Name],$A19,T_TTAFCallOff[WeekIndex],52)</f>
        <v/>
      </c>
      <c r="BB19">
        <f>SUMIFS(T_TTAFCallOff[PCS],T_TTAFCallOff[Part Name],$A19,T_TTAFCallOff[WeekIndex],53)</f>
        <v/>
      </c>
      <c r="BC19">
        <f>SUMIFS(T_TTAFCallOff[PCS],T_TTAFCallOff[Part Name],$A19,T_TTAFCallOff[WeekIndex],54)</f>
        <v/>
      </c>
      <c r="BD19">
        <f>SUMIFS(T_TTAFCallOff[PCS],T_TTAFCallOff[Part Name],$A19,T_TTAFCallOff[WeekIndex],55)</f>
        <v/>
      </c>
      <c r="BE19">
        <f>SUMIFS(T_TTAFCallOff[PCS],T_TTAFCallOff[Part Name],$A19,T_TTAFCallOff[WeekIndex],56)</f>
        <v/>
      </c>
      <c r="BF19">
        <f>SUMIFS(T_TTAFCallOff[PCS],T_TTAFCallOff[Part Name],$A19,T_TTAFCallOff[WeekIndex],57)</f>
        <v/>
      </c>
      <c r="BG19">
        <f>SUMIFS(T_TTAFCallOff[PCS],T_TTAFCallOff[Part Name],$A19,T_TTAFCallOff[WeekIndex],58)</f>
        <v/>
      </c>
      <c r="BH19">
        <f>SUMIFS(T_TTAFCallOff[PCS],T_TTAFCallOff[Part Name],$A19,T_TTAFCallOff[WeekIndex],59)</f>
        <v/>
      </c>
      <c r="BI19">
        <f>SUMIFS(T_TTAFCallOff[PCS],T_TTAFCallOff[Part Name],$A19,T_TTAFCallOff[WeekIndex],60)</f>
        <v/>
      </c>
      <c r="BJ19">
        <f>SUMIFS(T_TTAFCallOff[PCS],T_TTAFCallOff[Part Name],$A19,T_TTAFCallOff[WeekIndex],61)</f>
        <v/>
      </c>
      <c r="BK19">
        <f>SUMIFS(T_TTAFCallOff[PCS],T_TTAFCallOff[Part Name],$A19,T_TTAFCallOff[WeekIndex],62)</f>
        <v/>
      </c>
      <c r="BL19">
        <f>SUMIFS(T_TTAFCallOff[PCS],T_TTAFCallOff[Part Name],$A19,T_TTAFCallOff[WeekIndex],63)</f>
        <v/>
      </c>
      <c r="BM19">
        <f>SUMIFS(T_TTAFCallOff[PCS],T_TTAFCallOff[Part Name],$A19,T_TTAFCallOff[WeekIndex],64)</f>
        <v/>
      </c>
      <c r="BN19">
        <f>SUMIFS(T_TTAFCallOff[PCS],T_TTAFCallOff[Part Name],$A19,T_TTAFCallOff[WeekIndex],65)</f>
        <v/>
      </c>
      <c r="BO19">
        <f>SUMIFS(T_TTAFCallOff[PCS],T_TTAFCallOff[Part Name],$A19,T_TTAFCallOff[WeekIndex],66)</f>
        <v/>
      </c>
      <c r="BP19">
        <f>SUMIFS(T_TTAFCallOff[PCS],T_TTAFCallOff[Part Name],$A19,T_TTAFCallOff[WeekIndex],67)</f>
        <v/>
      </c>
      <c r="BQ19">
        <f>SUMIFS(T_TTAFCallOff[PCS],T_TTAFCallOff[Part Name],$A19,T_TTAFCallOff[WeekIndex],68)</f>
        <v/>
      </c>
      <c r="BR19">
        <f>SUMIFS(T_TTAFCallOff[PCS],T_TTAFCallOff[Part Name],$A19,T_TTAFCallOff[WeekIndex],69)</f>
        <v/>
      </c>
      <c r="BS19">
        <f>SUMIFS(T_TTAFCallOff[PCS],T_TTAFCallOff[Part Name],$A19,T_TTAFCallOff[WeekIndex],70)</f>
        <v/>
      </c>
      <c r="BT19">
        <f>SUMIFS(T_TTAFCallOff[PCS],T_TTAFCallOff[Part Name],$A19,T_TTAFCallOff[WeekIndex],71)</f>
        <v/>
      </c>
      <c r="BU19">
        <f>SUMIFS(T_TTAFCallOff[PCS],T_TTAFCallOff[Part Name],$A19,T_TTAFCallOff[WeekIndex],72)</f>
        <v/>
      </c>
      <c r="BV19">
        <f>SUMIFS(T_TTAFCallOff[PCS],T_TTAFCallOff[Part Name],$A19,T_TTAFCallOff[WeekIndex],73)</f>
        <v/>
      </c>
      <c r="BW19">
        <f>SUMIFS(T_TTAFCallOff[PCS],T_TTAFCallOff[Part Name],$A19,T_TTAFCallOff[WeekIndex],74)</f>
        <v/>
      </c>
      <c r="BX19">
        <f>SUMIFS(T_TTAFCallOff[PCS],T_TTAFCallOff[Part Name],$A19,T_TTAFCallOff[WeekIndex],75)</f>
        <v/>
      </c>
      <c r="BY19">
        <f>SUMIFS(T_TTAFCallOff[PCS],T_TTAFCallOff[Part Name],$A19,T_TTAFCallOff[WeekIndex],76)</f>
        <v/>
      </c>
      <c r="BZ19">
        <f>SUMIFS(T_TTAFCallOff[PCS],T_TTAFCallOff[Part Name],$A19,T_TTAFCallOff[WeekIndex],77)</f>
        <v/>
      </c>
      <c r="CA19">
        <f>SUMIFS(T_TTAFCallOff[PCS],T_TTAFCallOff[Part Name],$A19,T_TTAFCallOff[WeekIndex],78)</f>
        <v/>
      </c>
      <c r="CB19">
        <f>SUMIFS(T_TTAFCallOff[PCS],T_TTAFCallOff[Part Name],$A19,T_TTAFCallOff[WeekIndex],79)</f>
        <v/>
      </c>
      <c r="CC19">
        <f>SUMIFS(T_TTAFCallOff[PCS],T_TTAFCallOff[Part Name],$A19,T_TTAFCallOff[WeekIndex],80)</f>
        <v/>
      </c>
      <c r="CD19">
        <f>SUMIFS(T_TTAFCallOff[PCS],T_TTAFCallOff[Part Name],$A19,T_TTAFCallOff[WeekIndex],81)</f>
        <v/>
      </c>
      <c r="CE19">
        <f>SUMIFS(T_TTAFCallOff[PCS],T_TTAFCallOff[Part Name],$A19,T_TTAFCallOff[WeekIndex],82)</f>
        <v/>
      </c>
      <c r="CF19">
        <f>SUMIFS(T_TTAFCallOff[PCS],T_TTAFCallOff[Part Name],$A19,T_TTAFCallOff[WeekIndex],83)</f>
        <v/>
      </c>
      <c r="CG19">
        <f>SUMIFS(T_TTAFCallOff[PCS],T_TTAFCallOff[Part Name],$A19,T_TTAFCallOff[WeekIndex],84)</f>
        <v/>
      </c>
      <c r="CH19">
        <f>SUMIFS(T_TTAFCallOff[PCS],T_TTAFCallOff[Part Name],$A19,T_TTAFCallOff[WeekIndex],85)</f>
        <v/>
      </c>
      <c r="CI19">
        <f>SUMIFS(T_TTAFCallOff[PCS],T_TTAFCallOff[Part Name],$A19,T_TTAFCallOff[WeekIndex],86)</f>
        <v/>
      </c>
      <c r="CJ19">
        <f>SUMIFS(T_TTAFCallOff[PCS],T_TTAFCallOff[Part Name],$A19,T_TTAFCallOff[WeekIndex],87)</f>
        <v/>
      </c>
      <c r="CK19">
        <f>SUMIFS(T_TTAFCallOff[PCS],T_TTAFCallOff[Part Name],$A19,T_TTAFCallOff[WeekIndex],88)</f>
        <v/>
      </c>
      <c r="CL19">
        <f>SUMIFS(T_TTAFCallOff[PCS],T_TTAFCallOff[Part Name],$A19,T_TTAFCallOff[WeekIndex],89)</f>
        <v/>
      </c>
      <c r="CM19">
        <f>SUMIFS(T_TTAFCallOff[PCS],T_TTAFCallOff[Part Name],$A19,T_TTAFCallOff[WeekIndex],90)</f>
        <v/>
      </c>
      <c r="CN19">
        <f>SUMIFS(T_TTAFCallOff[PCS],T_TTAFCallOff[Part Name],$A19,T_TTAFCallOff[WeekIndex],91)</f>
        <v/>
      </c>
      <c r="CO19">
        <f>SUMIFS(T_TTAFCallOff[PCS],T_TTAFCallOff[Part Name],$A19,T_TTAFCallOff[WeekIndex],92)</f>
        <v/>
      </c>
      <c r="CP19">
        <f>SUMIFS(T_TTAFCallOff[PCS],T_TTAFCallOff[Part Name],$A19,T_TTAFCallOff[WeekIndex],93)</f>
        <v/>
      </c>
      <c r="CQ19">
        <f>SUMIFS(T_TTAFCallOff[PCS],T_TTAFCallOff[Part Name],$A19,T_TTAFCallOff[WeekIndex],94)</f>
        <v/>
      </c>
      <c r="CR19">
        <f>SUMIFS(T_TTAFCallOff[PCS],T_TTAFCallOff[Part Name],$A19,T_TTAFCallOff[WeekIndex],95)</f>
        <v/>
      </c>
      <c r="CS19">
        <f>SUMIFS(T_TTAFCallOff[PCS],T_TTAFCallOff[Part Name],$A19,T_TTAFCallOff[WeekIndex],96)</f>
        <v/>
      </c>
      <c r="CT19">
        <f>SUMIFS(T_TTAFCallOff[PCS],T_TTAFCallOff[Part Name],$A19,T_TTAFCallOff[WeekIndex],97)</f>
        <v/>
      </c>
      <c r="CU19">
        <f>SUMIFS(T_TTAFCallOff[PCS],T_TTAFCallOff[Part Name],$A19,T_TTAFCallOff[WeekIndex],98)</f>
        <v/>
      </c>
      <c r="CV19">
        <f>SUMIFS(T_TTAFCallOff[PCS],T_TTAFCallOff[Part Name],$A19,T_TTAFCallOff[WeekIndex],99)</f>
        <v/>
      </c>
      <c r="CW19">
        <f>SUMIFS(T_TTAFCallOff[PCS],T_TTAFCallOff[Part Name],$A19,T_TTAFCallOff[WeekIndex],100)</f>
        <v/>
      </c>
      <c r="CX19">
        <f>SUMIFS(T_TTAFCallOff[PCS],T_TTAFCallOff[Part Name],$A19,T_TTAFCallOff[WeekIndex],101)</f>
        <v/>
      </c>
      <c r="CY19">
        <f>SUMIFS(T_TTAFCallOff[PCS],T_TTAFCallOff[Part Name],$A19,T_TTAFCallOff[WeekIndex],102)</f>
        <v/>
      </c>
      <c r="CZ19">
        <f>SUMIFS(T_TTAFCallOff[PCS],T_TTAFCallOff[Part Name],$A19,T_TTAFCallOff[WeekIndex],103)</f>
        <v/>
      </c>
      <c r="DA19">
        <f>SUMIFS(T_TTAFCallOff[PCS],T_TTAFCallOff[Part Name],$A19,T_TTAFCallOff[WeekIndex],104)</f>
        <v/>
      </c>
    </row>
    <row r="20">
      <c r="A20" t="inlineStr">
        <is>
          <t>CHEM-1280</t>
        </is>
      </c>
      <c r="B20">
        <f>SUMIFS(T_TTAFCallOff[PCS],T_TTAFCallOff[Part Name],$A20,T_TTAFCallOff[WeekIndex],1)</f>
        <v/>
      </c>
      <c r="C20">
        <f>SUMIFS(T_TTAFCallOff[PCS],T_TTAFCallOff[Part Name],$A20,T_TTAFCallOff[WeekIndex],2)</f>
        <v/>
      </c>
      <c r="D20">
        <f>SUMIFS(T_TTAFCallOff[PCS],T_TTAFCallOff[Part Name],$A20,T_TTAFCallOff[WeekIndex],3)</f>
        <v/>
      </c>
      <c r="E20">
        <f>SUMIFS(T_TTAFCallOff[PCS],T_TTAFCallOff[Part Name],$A20,T_TTAFCallOff[WeekIndex],4)</f>
        <v/>
      </c>
      <c r="F20">
        <f>SUMIFS(T_TTAFCallOff[PCS],T_TTAFCallOff[Part Name],$A20,T_TTAFCallOff[WeekIndex],5)</f>
        <v/>
      </c>
      <c r="G20">
        <f>SUMIFS(T_TTAFCallOff[PCS],T_TTAFCallOff[Part Name],$A20,T_TTAFCallOff[WeekIndex],6)</f>
        <v/>
      </c>
      <c r="H20">
        <f>SUMIFS(T_TTAFCallOff[PCS],T_TTAFCallOff[Part Name],$A20,T_TTAFCallOff[WeekIndex],7)</f>
        <v/>
      </c>
      <c r="I20">
        <f>SUMIFS(T_TTAFCallOff[PCS],T_TTAFCallOff[Part Name],$A20,T_TTAFCallOff[WeekIndex],8)</f>
        <v/>
      </c>
      <c r="J20">
        <f>SUMIFS(T_TTAFCallOff[PCS],T_TTAFCallOff[Part Name],$A20,T_TTAFCallOff[WeekIndex],9)</f>
        <v/>
      </c>
      <c r="K20">
        <f>SUMIFS(T_TTAFCallOff[PCS],T_TTAFCallOff[Part Name],$A20,T_TTAFCallOff[WeekIndex],10)</f>
        <v/>
      </c>
      <c r="L20">
        <f>SUMIFS(T_TTAFCallOff[PCS],T_TTAFCallOff[Part Name],$A20,T_TTAFCallOff[WeekIndex],11)</f>
        <v/>
      </c>
      <c r="M20">
        <f>SUMIFS(T_TTAFCallOff[PCS],T_TTAFCallOff[Part Name],$A20,T_TTAFCallOff[WeekIndex],12)</f>
        <v/>
      </c>
      <c r="N20">
        <f>SUMIFS(T_TTAFCallOff[PCS],T_TTAFCallOff[Part Name],$A20,T_TTAFCallOff[WeekIndex],13)</f>
        <v/>
      </c>
      <c r="O20">
        <f>SUMIFS(T_TTAFCallOff[PCS],T_TTAFCallOff[Part Name],$A20,T_TTAFCallOff[WeekIndex],14)</f>
        <v/>
      </c>
      <c r="P20">
        <f>SUMIFS(T_TTAFCallOff[PCS],T_TTAFCallOff[Part Name],$A20,T_TTAFCallOff[WeekIndex],15)</f>
        <v/>
      </c>
      <c r="Q20">
        <f>SUMIFS(T_TTAFCallOff[PCS],T_TTAFCallOff[Part Name],$A20,T_TTAFCallOff[WeekIndex],16)</f>
        <v/>
      </c>
      <c r="R20">
        <f>SUMIFS(T_TTAFCallOff[PCS],T_TTAFCallOff[Part Name],$A20,T_TTAFCallOff[WeekIndex],17)</f>
        <v/>
      </c>
      <c r="S20">
        <f>SUMIFS(T_TTAFCallOff[PCS],T_TTAFCallOff[Part Name],$A20,T_TTAFCallOff[WeekIndex],18)</f>
        <v/>
      </c>
      <c r="T20">
        <f>SUMIFS(T_TTAFCallOff[PCS],T_TTAFCallOff[Part Name],$A20,T_TTAFCallOff[WeekIndex],19)</f>
        <v/>
      </c>
      <c r="U20">
        <f>SUMIFS(T_TTAFCallOff[PCS],T_TTAFCallOff[Part Name],$A20,T_TTAFCallOff[WeekIndex],20)</f>
        <v/>
      </c>
      <c r="V20">
        <f>SUMIFS(T_TTAFCallOff[PCS],T_TTAFCallOff[Part Name],$A20,T_TTAFCallOff[WeekIndex],21)</f>
        <v/>
      </c>
      <c r="W20">
        <f>SUMIFS(T_TTAFCallOff[PCS],T_TTAFCallOff[Part Name],$A20,T_TTAFCallOff[WeekIndex],22)</f>
        <v/>
      </c>
      <c r="X20">
        <f>SUMIFS(T_TTAFCallOff[PCS],T_TTAFCallOff[Part Name],$A20,T_TTAFCallOff[WeekIndex],23)</f>
        <v/>
      </c>
      <c r="Y20">
        <f>SUMIFS(T_TTAFCallOff[PCS],T_TTAFCallOff[Part Name],$A20,T_TTAFCallOff[WeekIndex],24)</f>
        <v/>
      </c>
      <c r="Z20">
        <f>SUMIFS(T_TTAFCallOff[PCS],T_TTAFCallOff[Part Name],$A20,T_TTAFCallOff[WeekIndex],25)</f>
        <v/>
      </c>
      <c r="AA20">
        <f>SUMIFS(T_TTAFCallOff[PCS],T_TTAFCallOff[Part Name],$A20,T_TTAFCallOff[WeekIndex],26)</f>
        <v/>
      </c>
      <c r="AB20">
        <f>SUMIFS(T_TTAFCallOff[PCS],T_TTAFCallOff[Part Name],$A20,T_TTAFCallOff[WeekIndex],27)</f>
        <v/>
      </c>
      <c r="AC20">
        <f>SUMIFS(T_TTAFCallOff[PCS],T_TTAFCallOff[Part Name],$A20,T_TTAFCallOff[WeekIndex],28)</f>
        <v/>
      </c>
      <c r="AD20">
        <f>SUMIFS(T_TTAFCallOff[PCS],T_TTAFCallOff[Part Name],$A20,T_TTAFCallOff[WeekIndex],29)</f>
        <v/>
      </c>
      <c r="AE20">
        <f>SUMIFS(T_TTAFCallOff[PCS],T_TTAFCallOff[Part Name],$A20,T_TTAFCallOff[WeekIndex],30)</f>
        <v/>
      </c>
      <c r="AF20">
        <f>SUMIFS(T_TTAFCallOff[PCS],T_TTAFCallOff[Part Name],$A20,T_TTAFCallOff[WeekIndex],31)</f>
        <v/>
      </c>
      <c r="AG20">
        <f>SUMIFS(T_TTAFCallOff[PCS],T_TTAFCallOff[Part Name],$A20,T_TTAFCallOff[WeekIndex],32)</f>
        <v/>
      </c>
      <c r="AH20">
        <f>SUMIFS(T_TTAFCallOff[PCS],T_TTAFCallOff[Part Name],$A20,T_TTAFCallOff[WeekIndex],33)</f>
        <v/>
      </c>
      <c r="AI20">
        <f>SUMIFS(T_TTAFCallOff[PCS],T_TTAFCallOff[Part Name],$A20,T_TTAFCallOff[WeekIndex],34)</f>
        <v/>
      </c>
      <c r="AJ20">
        <f>SUMIFS(T_TTAFCallOff[PCS],T_TTAFCallOff[Part Name],$A20,T_TTAFCallOff[WeekIndex],35)</f>
        <v/>
      </c>
      <c r="AK20">
        <f>SUMIFS(T_TTAFCallOff[PCS],T_TTAFCallOff[Part Name],$A20,T_TTAFCallOff[WeekIndex],36)</f>
        <v/>
      </c>
      <c r="AL20">
        <f>SUMIFS(T_TTAFCallOff[PCS],T_TTAFCallOff[Part Name],$A20,T_TTAFCallOff[WeekIndex],37)</f>
        <v/>
      </c>
      <c r="AM20">
        <f>SUMIFS(T_TTAFCallOff[PCS],T_TTAFCallOff[Part Name],$A20,T_TTAFCallOff[WeekIndex],38)</f>
        <v/>
      </c>
      <c r="AN20">
        <f>SUMIFS(T_TTAFCallOff[PCS],T_TTAFCallOff[Part Name],$A20,T_TTAFCallOff[WeekIndex],39)</f>
        <v/>
      </c>
      <c r="AO20">
        <f>SUMIFS(T_TTAFCallOff[PCS],T_TTAFCallOff[Part Name],$A20,T_TTAFCallOff[WeekIndex],40)</f>
        <v/>
      </c>
      <c r="AP20">
        <f>SUMIFS(T_TTAFCallOff[PCS],T_TTAFCallOff[Part Name],$A20,T_TTAFCallOff[WeekIndex],41)</f>
        <v/>
      </c>
      <c r="AQ20">
        <f>SUMIFS(T_TTAFCallOff[PCS],T_TTAFCallOff[Part Name],$A20,T_TTAFCallOff[WeekIndex],42)</f>
        <v/>
      </c>
      <c r="AR20">
        <f>SUMIFS(T_TTAFCallOff[PCS],T_TTAFCallOff[Part Name],$A20,T_TTAFCallOff[WeekIndex],43)</f>
        <v/>
      </c>
      <c r="AS20">
        <f>SUMIFS(T_TTAFCallOff[PCS],T_TTAFCallOff[Part Name],$A20,T_TTAFCallOff[WeekIndex],44)</f>
        <v/>
      </c>
      <c r="AT20">
        <f>SUMIFS(T_TTAFCallOff[PCS],T_TTAFCallOff[Part Name],$A20,T_TTAFCallOff[WeekIndex],45)</f>
        <v/>
      </c>
      <c r="AU20">
        <f>SUMIFS(T_TTAFCallOff[PCS],T_TTAFCallOff[Part Name],$A20,T_TTAFCallOff[WeekIndex],46)</f>
        <v/>
      </c>
      <c r="AV20">
        <f>SUMIFS(T_TTAFCallOff[PCS],T_TTAFCallOff[Part Name],$A20,T_TTAFCallOff[WeekIndex],47)</f>
        <v/>
      </c>
      <c r="AW20">
        <f>SUMIFS(T_TTAFCallOff[PCS],T_TTAFCallOff[Part Name],$A20,T_TTAFCallOff[WeekIndex],48)</f>
        <v/>
      </c>
      <c r="AX20">
        <f>SUMIFS(T_TTAFCallOff[PCS],T_TTAFCallOff[Part Name],$A20,T_TTAFCallOff[WeekIndex],49)</f>
        <v/>
      </c>
      <c r="AY20">
        <f>SUMIFS(T_TTAFCallOff[PCS],T_TTAFCallOff[Part Name],$A20,T_TTAFCallOff[WeekIndex],50)</f>
        <v/>
      </c>
      <c r="AZ20">
        <f>SUMIFS(T_TTAFCallOff[PCS],T_TTAFCallOff[Part Name],$A20,T_TTAFCallOff[WeekIndex],51)</f>
        <v/>
      </c>
      <c r="BA20">
        <f>SUMIFS(T_TTAFCallOff[PCS],T_TTAFCallOff[Part Name],$A20,T_TTAFCallOff[WeekIndex],52)</f>
        <v/>
      </c>
      <c r="BB20">
        <f>SUMIFS(T_TTAFCallOff[PCS],T_TTAFCallOff[Part Name],$A20,T_TTAFCallOff[WeekIndex],53)</f>
        <v/>
      </c>
      <c r="BC20">
        <f>SUMIFS(T_TTAFCallOff[PCS],T_TTAFCallOff[Part Name],$A20,T_TTAFCallOff[WeekIndex],54)</f>
        <v/>
      </c>
      <c r="BD20">
        <f>SUMIFS(T_TTAFCallOff[PCS],T_TTAFCallOff[Part Name],$A20,T_TTAFCallOff[WeekIndex],55)</f>
        <v/>
      </c>
      <c r="BE20">
        <f>SUMIFS(T_TTAFCallOff[PCS],T_TTAFCallOff[Part Name],$A20,T_TTAFCallOff[WeekIndex],56)</f>
        <v/>
      </c>
      <c r="BF20">
        <f>SUMIFS(T_TTAFCallOff[PCS],T_TTAFCallOff[Part Name],$A20,T_TTAFCallOff[WeekIndex],57)</f>
        <v/>
      </c>
      <c r="BG20">
        <f>SUMIFS(T_TTAFCallOff[PCS],T_TTAFCallOff[Part Name],$A20,T_TTAFCallOff[WeekIndex],58)</f>
        <v/>
      </c>
      <c r="BH20">
        <f>SUMIFS(T_TTAFCallOff[PCS],T_TTAFCallOff[Part Name],$A20,T_TTAFCallOff[WeekIndex],59)</f>
        <v/>
      </c>
      <c r="BI20">
        <f>SUMIFS(T_TTAFCallOff[PCS],T_TTAFCallOff[Part Name],$A20,T_TTAFCallOff[WeekIndex],60)</f>
        <v/>
      </c>
      <c r="BJ20">
        <f>SUMIFS(T_TTAFCallOff[PCS],T_TTAFCallOff[Part Name],$A20,T_TTAFCallOff[WeekIndex],61)</f>
        <v/>
      </c>
      <c r="BK20">
        <f>SUMIFS(T_TTAFCallOff[PCS],T_TTAFCallOff[Part Name],$A20,T_TTAFCallOff[WeekIndex],62)</f>
        <v/>
      </c>
      <c r="BL20">
        <f>SUMIFS(T_TTAFCallOff[PCS],T_TTAFCallOff[Part Name],$A20,T_TTAFCallOff[WeekIndex],63)</f>
        <v/>
      </c>
      <c r="BM20">
        <f>SUMIFS(T_TTAFCallOff[PCS],T_TTAFCallOff[Part Name],$A20,T_TTAFCallOff[WeekIndex],64)</f>
        <v/>
      </c>
      <c r="BN20">
        <f>SUMIFS(T_TTAFCallOff[PCS],T_TTAFCallOff[Part Name],$A20,T_TTAFCallOff[WeekIndex],65)</f>
        <v/>
      </c>
      <c r="BO20">
        <f>SUMIFS(T_TTAFCallOff[PCS],T_TTAFCallOff[Part Name],$A20,T_TTAFCallOff[WeekIndex],66)</f>
        <v/>
      </c>
      <c r="BP20">
        <f>SUMIFS(T_TTAFCallOff[PCS],T_TTAFCallOff[Part Name],$A20,T_TTAFCallOff[WeekIndex],67)</f>
        <v/>
      </c>
      <c r="BQ20">
        <f>SUMIFS(T_TTAFCallOff[PCS],T_TTAFCallOff[Part Name],$A20,T_TTAFCallOff[WeekIndex],68)</f>
        <v/>
      </c>
      <c r="BR20">
        <f>SUMIFS(T_TTAFCallOff[PCS],T_TTAFCallOff[Part Name],$A20,T_TTAFCallOff[WeekIndex],69)</f>
        <v/>
      </c>
      <c r="BS20">
        <f>SUMIFS(T_TTAFCallOff[PCS],T_TTAFCallOff[Part Name],$A20,T_TTAFCallOff[WeekIndex],70)</f>
        <v/>
      </c>
      <c r="BT20">
        <f>SUMIFS(T_TTAFCallOff[PCS],T_TTAFCallOff[Part Name],$A20,T_TTAFCallOff[WeekIndex],71)</f>
        <v/>
      </c>
      <c r="BU20">
        <f>SUMIFS(T_TTAFCallOff[PCS],T_TTAFCallOff[Part Name],$A20,T_TTAFCallOff[WeekIndex],72)</f>
        <v/>
      </c>
      <c r="BV20">
        <f>SUMIFS(T_TTAFCallOff[PCS],T_TTAFCallOff[Part Name],$A20,T_TTAFCallOff[WeekIndex],73)</f>
        <v/>
      </c>
      <c r="BW20">
        <f>SUMIFS(T_TTAFCallOff[PCS],T_TTAFCallOff[Part Name],$A20,T_TTAFCallOff[WeekIndex],74)</f>
        <v/>
      </c>
      <c r="BX20">
        <f>SUMIFS(T_TTAFCallOff[PCS],T_TTAFCallOff[Part Name],$A20,T_TTAFCallOff[WeekIndex],75)</f>
        <v/>
      </c>
      <c r="BY20">
        <f>SUMIFS(T_TTAFCallOff[PCS],T_TTAFCallOff[Part Name],$A20,T_TTAFCallOff[WeekIndex],76)</f>
        <v/>
      </c>
      <c r="BZ20">
        <f>SUMIFS(T_TTAFCallOff[PCS],T_TTAFCallOff[Part Name],$A20,T_TTAFCallOff[WeekIndex],77)</f>
        <v/>
      </c>
      <c r="CA20">
        <f>SUMIFS(T_TTAFCallOff[PCS],T_TTAFCallOff[Part Name],$A20,T_TTAFCallOff[WeekIndex],78)</f>
        <v/>
      </c>
      <c r="CB20">
        <f>SUMIFS(T_TTAFCallOff[PCS],T_TTAFCallOff[Part Name],$A20,T_TTAFCallOff[WeekIndex],79)</f>
        <v/>
      </c>
      <c r="CC20">
        <f>SUMIFS(T_TTAFCallOff[PCS],T_TTAFCallOff[Part Name],$A20,T_TTAFCallOff[WeekIndex],80)</f>
        <v/>
      </c>
      <c r="CD20">
        <f>SUMIFS(T_TTAFCallOff[PCS],T_TTAFCallOff[Part Name],$A20,T_TTAFCallOff[WeekIndex],81)</f>
        <v/>
      </c>
      <c r="CE20">
        <f>SUMIFS(T_TTAFCallOff[PCS],T_TTAFCallOff[Part Name],$A20,T_TTAFCallOff[WeekIndex],82)</f>
        <v/>
      </c>
      <c r="CF20">
        <f>SUMIFS(T_TTAFCallOff[PCS],T_TTAFCallOff[Part Name],$A20,T_TTAFCallOff[WeekIndex],83)</f>
        <v/>
      </c>
      <c r="CG20">
        <f>SUMIFS(T_TTAFCallOff[PCS],T_TTAFCallOff[Part Name],$A20,T_TTAFCallOff[WeekIndex],84)</f>
        <v/>
      </c>
      <c r="CH20">
        <f>SUMIFS(T_TTAFCallOff[PCS],T_TTAFCallOff[Part Name],$A20,T_TTAFCallOff[WeekIndex],85)</f>
        <v/>
      </c>
      <c r="CI20">
        <f>SUMIFS(T_TTAFCallOff[PCS],T_TTAFCallOff[Part Name],$A20,T_TTAFCallOff[WeekIndex],86)</f>
        <v/>
      </c>
      <c r="CJ20">
        <f>SUMIFS(T_TTAFCallOff[PCS],T_TTAFCallOff[Part Name],$A20,T_TTAFCallOff[WeekIndex],87)</f>
        <v/>
      </c>
      <c r="CK20">
        <f>SUMIFS(T_TTAFCallOff[PCS],T_TTAFCallOff[Part Name],$A20,T_TTAFCallOff[WeekIndex],88)</f>
        <v/>
      </c>
      <c r="CL20">
        <f>SUMIFS(T_TTAFCallOff[PCS],T_TTAFCallOff[Part Name],$A20,T_TTAFCallOff[WeekIndex],89)</f>
        <v/>
      </c>
      <c r="CM20">
        <f>SUMIFS(T_TTAFCallOff[PCS],T_TTAFCallOff[Part Name],$A20,T_TTAFCallOff[WeekIndex],90)</f>
        <v/>
      </c>
      <c r="CN20">
        <f>SUMIFS(T_TTAFCallOff[PCS],T_TTAFCallOff[Part Name],$A20,T_TTAFCallOff[WeekIndex],91)</f>
        <v/>
      </c>
      <c r="CO20">
        <f>SUMIFS(T_TTAFCallOff[PCS],T_TTAFCallOff[Part Name],$A20,T_TTAFCallOff[WeekIndex],92)</f>
        <v/>
      </c>
      <c r="CP20">
        <f>SUMIFS(T_TTAFCallOff[PCS],T_TTAFCallOff[Part Name],$A20,T_TTAFCallOff[WeekIndex],93)</f>
        <v/>
      </c>
      <c r="CQ20">
        <f>SUMIFS(T_TTAFCallOff[PCS],T_TTAFCallOff[Part Name],$A20,T_TTAFCallOff[WeekIndex],94)</f>
        <v/>
      </c>
      <c r="CR20">
        <f>SUMIFS(T_TTAFCallOff[PCS],T_TTAFCallOff[Part Name],$A20,T_TTAFCallOff[WeekIndex],95)</f>
        <v/>
      </c>
      <c r="CS20">
        <f>SUMIFS(T_TTAFCallOff[PCS],T_TTAFCallOff[Part Name],$A20,T_TTAFCallOff[WeekIndex],96)</f>
        <v/>
      </c>
      <c r="CT20">
        <f>SUMIFS(T_TTAFCallOff[PCS],T_TTAFCallOff[Part Name],$A20,T_TTAFCallOff[WeekIndex],97)</f>
        <v/>
      </c>
      <c r="CU20">
        <f>SUMIFS(T_TTAFCallOff[PCS],T_TTAFCallOff[Part Name],$A20,T_TTAFCallOff[WeekIndex],98)</f>
        <v/>
      </c>
      <c r="CV20">
        <f>SUMIFS(T_TTAFCallOff[PCS],T_TTAFCallOff[Part Name],$A20,T_TTAFCallOff[WeekIndex],99)</f>
        <v/>
      </c>
      <c r="CW20">
        <f>SUMIFS(T_TTAFCallOff[PCS],T_TTAFCallOff[Part Name],$A20,T_TTAFCallOff[WeekIndex],100)</f>
        <v/>
      </c>
      <c r="CX20">
        <f>SUMIFS(T_TTAFCallOff[PCS],T_TTAFCallOff[Part Name],$A20,T_TTAFCallOff[WeekIndex],101)</f>
        <v/>
      </c>
      <c r="CY20">
        <f>SUMIFS(T_TTAFCallOff[PCS],T_TTAFCallOff[Part Name],$A20,T_TTAFCallOff[WeekIndex],102)</f>
        <v/>
      </c>
      <c r="CZ20">
        <f>SUMIFS(T_TTAFCallOff[PCS],T_TTAFCallOff[Part Name],$A20,T_TTAFCallOff[WeekIndex],103)</f>
        <v/>
      </c>
      <c r="DA20">
        <f>SUMIFS(T_TTAFCallOff[PCS],T_TTAFCallOff[Part Name],$A20,T_TTAFCallOff[WeekIndex],104)</f>
        <v/>
      </c>
    </row>
    <row r="21">
      <c r="A21" t="inlineStr">
        <is>
          <t>CHEM-1240</t>
        </is>
      </c>
      <c r="B21">
        <f>SUMIFS(T_TTAFCallOff[PCS],T_TTAFCallOff[Part Name],$A21,T_TTAFCallOff[WeekIndex],1)</f>
        <v/>
      </c>
      <c r="C21">
        <f>SUMIFS(T_TTAFCallOff[PCS],T_TTAFCallOff[Part Name],$A21,T_TTAFCallOff[WeekIndex],2)</f>
        <v/>
      </c>
      <c r="D21">
        <f>SUMIFS(T_TTAFCallOff[PCS],T_TTAFCallOff[Part Name],$A21,T_TTAFCallOff[WeekIndex],3)</f>
        <v/>
      </c>
      <c r="E21">
        <f>SUMIFS(T_TTAFCallOff[PCS],T_TTAFCallOff[Part Name],$A21,T_TTAFCallOff[WeekIndex],4)</f>
        <v/>
      </c>
      <c r="F21">
        <f>SUMIFS(T_TTAFCallOff[PCS],T_TTAFCallOff[Part Name],$A21,T_TTAFCallOff[WeekIndex],5)</f>
        <v/>
      </c>
      <c r="G21">
        <f>SUMIFS(T_TTAFCallOff[PCS],T_TTAFCallOff[Part Name],$A21,T_TTAFCallOff[WeekIndex],6)</f>
        <v/>
      </c>
      <c r="H21">
        <f>SUMIFS(T_TTAFCallOff[PCS],T_TTAFCallOff[Part Name],$A21,T_TTAFCallOff[WeekIndex],7)</f>
        <v/>
      </c>
      <c r="I21">
        <f>SUMIFS(T_TTAFCallOff[PCS],T_TTAFCallOff[Part Name],$A21,T_TTAFCallOff[WeekIndex],8)</f>
        <v/>
      </c>
      <c r="J21">
        <f>SUMIFS(T_TTAFCallOff[PCS],T_TTAFCallOff[Part Name],$A21,T_TTAFCallOff[WeekIndex],9)</f>
        <v/>
      </c>
      <c r="K21">
        <f>SUMIFS(T_TTAFCallOff[PCS],T_TTAFCallOff[Part Name],$A21,T_TTAFCallOff[WeekIndex],10)</f>
        <v/>
      </c>
      <c r="L21">
        <f>SUMIFS(T_TTAFCallOff[PCS],T_TTAFCallOff[Part Name],$A21,T_TTAFCallOff[WeekIndex],11)</f>
        <v/>
      </c>
      <c r="M21">
        <f>SUMIFS(T_TTAFCallOff[PCS],T_TTAFCallOff[Part Name],$A21,T_TTAFCallOff[WeekIndex],12)</f>
        <v/>
      </c>
      <c r="N21">
        <f>SUMIFS(T_TTAFCallOff[PCS],T_TTAFCallOff[Part Name],$A21,T_TTAFCallOff[WeekIndex],13)</f>
        <v/>
      </c>
      <c r="O21">
        <f>SUMIFS(T_TTAFCallOff[PCS],T_TTAFCallOff[Part Name],$A21,T_TTAFCallOff[WeekIndex],14)</f>
        <v/>
      </c>
      <c r="P21">
        <f>SUMIFS(T_TTAFCallOff[PCS],T_TTAFCallOff[Part Name],$A21,T_TTAFCallOff[WeekIndex],15)</f>
        <v/>
      </c>
      <c r="Q21">
        <f>SUMIFS(T_TTAFCallOff[PCS],T_TTAFCallOff[Part Name],$A21,T_TTAFCallOff[WeekIndex],16)</f>
        <v/>
      </c>
      <c r="R21">
        <f>SUMIFS(T_TTAFCallOff[PCS],T_TTAFCallOff[Part Name],$A21,T_TTAFCallOff[WeekIndex],17)</f>
        <v/>
      </c>
      <c r="S21">
        <f>SUMIFS(T_TTAFCallOff[PCS],T_TTAFCallOff[Part Name],$A21,T_TTAFCallOff[WeekIndex],18)</f>
        <v/>
      </c>
      <c r="T21">
        <f>SUMIFS(T_TTAFCallOff[PCS],T_TTAFCallOff[Part Name],$A21,T_TTAFCallOff[WeekIndex],19)</f>
        <v/>
      </c>
      <c r="U21">
        <f>SUMIFS(T_TTAFCallOff[PCS],T_TTAFCallOff[Part Name],$A21,T_TTAFCallOff[WeekIndex],20)</f>
        <v/>
      </c>
      <c r="V21">
        <f>SUMIFS(T_TTAFCallOff[PCS],T_TTAFCallOff[Part Name],$A21,T_TTAFCallOff[WeekIndex],21)</f>
        <v/>
      </c>
      <c r="W21">
        <f>SUMIFS(T_TTAFCallOff[PCS],T_TTAFCallOff[Part Name],$A21,T_TTAFCallOff[WeekIndex],22)</f>
        <v/>
      </c>
      <c r="X21">
        <f>SUMIFS(T_TTAFCallOff[PCS],T_TTAFCallOff[Part Name],$A21,T_TTAFCallOff[WeekIndex],23)</f>
        <v/>
      </c>
      <c r="Y21">
        <f>SUMIFS(T_TTAFCallOff[PCS],T_TTAFCallOff[Part Name],$A21,T_TTAFCallOff[WeekIndex],24)</f>
        <v/>
      </c>
      <c r="Z21">
        <f>SUMIFS(T_TTAFCallOff[PCS],T_TTAFCallOff[Part Name],$A21,T_TTAFCallOff[WeekIndex],25)</f>
        <v/>
      </c>
      <c r="AA21">
        <f>SUMIFS(T_TTAFCallOff[PCS],T_TTAFCallOff[Part Name],$A21,T_TTAFCallOff[WeekIndex],26)</f>
        <v/>
      </c>
      <c r="AB21">
        <f>SUMIFS(T_TTAFCallOff[PCS],T_TTAFCallOff[Part Name],$A21,T_TTAFCallOff[WeekIndex],27)</f>
        <v/>
      </c>
      <c r="AC21">
        <f>SUMIFS(T_TTAFCallOff[PCS],T_TTAFCallOff[Part Name],$A21,T_TTAFCallOff[WeekIndex],28)</f>
        <v/>
      </c>
      <c r="AD21">
        <f>SUMIFS(T_TTAFCallOff[PCS],T_TTAFCallOff[Part Name],$A21,T_TTAFCallOff[WeekIndex],29)</f>
        <v/>
      </c>
      <c r="AE21">
        <f>SUMIFS(T_TTAFCallOff[PCS],T_TTAFCallOff[Part Name],$A21,T_TTAFCallOff[WeekIndex],30)</f>
        <v/>
      </c>
      <c r="AF21">
        <f>SUMIFS(T_TTAFCallOff[PCS],T_TTAFCallOff[Part Name],$A21,T_TTAFCallOff[WeekIndex],31)</f>
        <v/>
      </c>
      <c r="AG21">
        <f>SUMIFS(T_TTAFCallOff[PCS],T_TTAFCallOff[Part Name],$A21,T_TTAFCallOff[WeekIndex],32)</f>
        <v/>
      </c>
      <c r="AH21">
        <f>SUMIFS(T_TTAFCallOff[PCS],T_TTAFCallOff[Part Name],$A21,T_TTAFCallOff[WeekIndex],33)</f>
        <v/>
      </c>
      <c r="AI21">
        <f>SUMIFS(T_TTAFCallOff[PCS],T_TTAFCallOff[Part Name],$A21,T_TTAFCallOff[WeekIndex],34)</f>
        <v/>
      </c>
      <c r="AJ21">
        <f>SUMIFS(T_TTAFCallOff[PCS],T_TTAFCallOff[Part Name],$A21,T_TTAFCallOff[WeekIndex],35)</f>
        <v/>
      </c>
      <c r="AK21">
        <f>SUMIFS(T_TTAFCallOff[PCS],T_TTAFCallOff[Part Name],$A21,T_TTAFCallOff[WeekIndex],36)</f>
        <v/>
      </c>
      <c r="AL21">
        <f>SUMIFS(T_TTAFCallOff[PCS],T_TTAFCallOff[Part Name],$A21,T_TTAFCallOff[WeekIndex],37)</f>
        <v/>
      </c>
      <c r="AM21">
        <f>SUMIFS(T_TTAFCallOff[PCS],T_TTAFCallOff[Part Name],$A21,T_TTAFCallOff[WeekIndex],38)</f>
        <v/>
      </c>
      <c r="AN21">
        <f>SUMIFS(T_TTAFCallOff[PCS],T_TTAFCallOff[Part Name],$A21,T_TTAFCallOff[WeekIndex],39)</f>
        <v/>
      </c>
      <c r="AO21">
        <f>SUMIFS(T_TTAFCallOff[PCS],T_TTAFCallOff[Part Name],$A21,T_TTAFCallOff[WeekIndex],40)</f>
        <v/>
      </c>
      <c r="AP21">
        <f>SUMIFS(T_TTAFCallOff[PCS],T_TTAFCallOff[Part Name],$A21,T_TTAFCallOff[WeekIndex],41)</f>
        <v/>
      </c>
      <c r="AQ21">
        <f>SUMIFS(T_TTAFCallOff[PCS],T_TTAFCallOff[Part Name],$A21,T_TTAFCallOff[WeekIndex],42)</f>
        <v/>
      </c>
      <c r="AR21">
        <f>SUMIFS(T_TTAFCallOff[PCS],T_TTAFCallOff[Part Name],$A21,T_TTAFCallOff[WeekIndex],43)</f>
        <v/>
      </c>
      <c r="AS21">
        <f>SUMIFS(T_TTAFCallOff[PCS],T_TTAFCallOff[Part Name],$A21,T_TTAFCallOff[WeekIndex],44)</f>
        <v/>
      </c>
      <c r="AT21">
        <f>SUMIFS(T_TTAFCallOff[PCS],T_TTAFCallOff[Part Name],$A21,T_TTAFCallOff[WeekIndex],45)</f>
        <v/>
      </c>
      <c r="AU21">
        <f>SUMIFS(T_TTAFCallOff[PCS],T_TTAFCallOff[Part Name],$A21,T_TTAFCallOff[WeekIndex],46)</f>
        <v/>
      </c>
      <c r="AV21">
        <f>SUMIFS(T_TTAFCallOff[PCS],T_TTAFCallOff[Part Name],$A21,T_TTAFCallOff[WeekIndex],47)</f>
        <v/>
      </c>
      <c r="AW21">
        <f>SUMIFS(T_TTAFCallOff[PCS],T_TTAFCallOff[Part Name],$A21,T_TTAFCallOff[WeekIndex],48)</f>
        <v/>
      </c>
      <c r="AX21">
        <f>SUMIFS(T_TTAFCallOff[PCS],T_TTAFCallOff[Part Name],$A21,T_TTAFCallOff[WeekIndex],49)</f>
        <v/>
      </c>
      <c r="AY21">
        <f>SUMIFS(T_TTAFCallOff[PCS],T_TTAFCallOff[Part Name],$A21,T_TTAFCallOff[WeekIndex],50)</f>
        <v/>
      </c>
      <c r="AZ21">
        <f>SUMIFS(T_TTAFCallOff[PCS],T_TTAFCallOff[Part Name],$A21,T_TTAFCallOff[WeekIndex],51)</f>
        <v/>
      </c>
      <c r="BA21">
        <f>SUMIFS(T_TTAFCallOff[PCS],T_TTAFCallOff[Part Name],$A21,T_TTAFCallOff[WeekIndex],52)</f>
        <v/>
      </c>
      <c r="BB21">
        <f>SUMIFS(T_TTAFCallOff[PCS],T_TTAFCallOff[Part Name],$A21,T_TTAFCallOff[WeekIndex],53)</f>
        <v/>
      </c>
      <c r="BC21">
        <f>SUMIFS(T_TTAFCallOff[PCS],T_TTAFCallOff[Part Name],$A21,T_TTAFCallOff[WeekIndex],54)</f>
        <v/>
      </c>
      <c r="BD21">
        <f>SUMIFS(T_TTAFCallOff[PCS],T_TTAFCallOff[Part Name],$A21,T_TTAFCallOff[WeekIndex],55)</f>
        <v/>
      </c>
      <c r="BE21">
        <f>SUMIFS(T_TTAFCallOff[PCS],T_TTAFCallOff[Part Name],$A21,T_TTAFCallOff[WeekIndex],56)</f>
        <v/>
      </c>
      <c r="BF21">
        <f>SUMIFS(T_TTAFCallOff[PCS],T_TTAFCallOff[Part Name],$A21,T_TTAFCallOff[WeekIndex],57)</f>
        <v/>
      </c>
      <c r="BG21">
        <f>SUMIFS(T_TTAFCallOff[PCS],T_TTAFCallOff[Part Name],$A21,T_TTAFCallOff[WeekIndex],58)</f>
        <v/>
      </c>
      <c r="BH21">
        <f>SUMIFS(T_TTAFCallOff[PCS],T_TTAFCallOff[Part Name],$A21,T_TTAFCallOff[WeekIndex],59)</f>
        <v/>
      </c>
      <c r="BI21">
        <f>SUMIFS(T_TTAFCallOff[PCS],T_TTAFCallOff[Part Name],$A21,T_TTAFCallOff[WeekIndex],60)</f>
        <v/>
      </c>
      <c r="BJ21">
        <f>SUMIFS(T_TTAFCallOff[PCS],T_TTAFCallOff[Part Name],$A21,T_TTAFCallOff[WeekIndex],61)</f>
        <v/>
      </c>
      <c r="BK21">
        <f>SUMIFS(T_TTAFCallOff[PCS],T_TTAFCallOff[Part Name],$A21,T_TTAFCallOff[WeekIndex],62)</f>
        <v/>
      </c>
      <c r="BL21">
        <f>SUMIFS(T_TTAFCallOff[PCS],T_TTAFCallOff[Part Name],$A21,T_TTAFCallOff[WeekIndex],63)</f>
        <v/>
      </c>
      <c r="BM21">
        <f>SUMIFS(T_TTAFCallOff[PCS],T_TTAFCallOff[Part Name],$A21,T_TTAFCallOff[WeekIndex],64)</f>
        <v/>
      </c>
      <c r="BN21">
        <f>SUMIFS(T_TTAFCallOff[PCS],T_TTAFCallOff[Part Name],$A21,T_TTAFCallOff[WeekIndex],65)</f>
        <v/>
      </c>
      <c r="BO21">
        <f>SUMIFS(T_TTAFCallOff[PCS],T_TTAFCallOff[Part Name],$A21,T_TTAFCallOff[WeekIndex],66)</f>
        <v/>
      </c>
      <c r="BP21">
        <f>SUMIFS(T_TTAFCallOff[PCS],T_TTAFCallOff[Part Name],$A21,T_TTAFCallOff[WeekIndex],67)</f>
        <v/>
      </c>
      <c r="BQ21">
        <f>SUMIFS(T_TTAFCallOff[PCS],T_TTAFCallOff[Part Name],$A21,T_TTAFCallOff[WeekIndex],68)</f>
        <v/>
      </c>
      <c r="BR21">
        <f>SUMIFS(T_TTAFCallOff[PCS],T_TTAFCallOff[Part Name],$A21,T_TTAFCallOff[WeekIndex],69)</f>
        <v/>
      </c>
      <c r="BS21">
        <f>SUMIFS(T_TTAFCallOff[PCS],T_TTAFCallOff[Part Name],$A21,T_TTAFCallOff[WeekIndex],70)</f>
        <v/>
      </c>
      <c r="BT21">
        <f>SUMIFS(T_TTAFCallOff[PCS],T_TTAFCallOff[Part Name],$A21,T_TTAFCallOff[WeekIndex],71)</f>
        <v/>
      </c>
      <c r="BU21">
        <f>SUMIFS(T_TTAFCallOff[PCS],T_TTAFCallOff[Part Name],$A21,T_TTAFCallOff[WeekIndex],72)</f>
        <v/>
      </c>
      <c r="BV21">
        <f>SUMIFS(T_TTAFCallOff[PCS],T_TTAFCallOff[Part Name],$A21,T_TTAFCallOff[WeekIndex],73)</f>
        <v/>
      </c>
      <c r="BW21">
        <f>SUMIFS(T_TTAFCallOff[PCS],T_TTAFCallOff[Part Name],$A21,T_TTAFCallOff[WeekIndex],74)</f>
        <v/>
      </c>
      <c r="BX21">
        <f>SUMIFS(T_TTAFCallOff[PCS],T_TTAFCallOff[Part Name],$A21,T_TTAFCallOff[WeekIndex],75)</f>
        <v/>
      </c>
      <c r="BY21">
        <f>SUMIFS(T_TTAFCallOff[PCS],T_TTAFCallOff[Part Name],$A21,T_TTAFCallOff[WeekIndex],76)</f>
        <v/>
      </c>
      <c r="BZ21">
        <f>SUMIFS(T_TTAFCallOff[PCS],T_TTAFCallOff[Part Name],$A21,T_TTAFCallOff[WeekIndex],77)</f>
        <v/>
      </c>
      <c r="CA21">
        <f>SUMIFS(T_TTAFCallOff[PCS],T_TTAFCallOff[Part Name],$A21,T_TTAFCallOff[WeekIndex],78)</f>
        <v/>
      </c>
      <c r="CB21">
        <f>SUMIFS(T_TTAFCallOff[PCS],T_TTAFCallOff[Part Name],$A21,T_TTAFCallOff[WeekIndex],79)</f>
        <v/>
      </c>
      <c r="CC21">
        <f>SUMIFS(T_TTAFCallOff[PCS],T_TTAFCallOff[Part Name],$A21,T_TTAFCallOff[WeekIndex],80)</f>
        <v/>
      </c>
      <c r="CD21">
        <f>SUMIFS(T_TTAFCallOff[PCS],T_TTAFCallOff[Part Name],$A21,T_TTAFCallOff[WeekIndex],81)</f>
        <v/>
      </c>
      <c r="CE21">
        <f>SUMIFS(T_TTAFCallOff[PCS],T_TTAFCallOff[Part Name],$A21,T_TTAFCallOff[WeekIndex],82)</f>
        <v/>
      </c>
      <c r="CF21">
        <f>SUMIFS(T_TTAFCallOff[PCS],T_TTAFCallOff[Part Name],$A21,T_TTAFCallOff[WeekIndex],83)</f>
        <v/>
      </c>
      <c r="CG21">
        <f>SUMIFS(T_TTAFCallOff[PCS],T_TTAFCallOff[Part Name],$A21,T_TTAFCallOff[WeekIndex],84)</f>
        <v/>
      </c>
      <c r="CH21">
        <f>SUMIFS(T_TTAFCallOff[PCS],T_TTAFCallOff[Part Name],$A21,T_TTAFCallOff[WeekIndex],85)</f>
        <v/>
      </c>
      <c r="CI21">
        <f>SUMIFS(T_TTAFCallOff[PCS],T_TTAFCallOff[Part Name],$A21,T_TTAFCallOff[WeekIndex],86)</f>
        <v/>
      </c>
      <c r="CJ21">
        <f>SUMIFS(T_TTAFCallOff[PCS],T_TTAFCallOff[Part Name],$A21,T_TTAFCallOff[WeekIndex],87)</f>
        <v/>
      </c>
      <c r="CK21">
        <f>SUMIFS(T_TTAFCallOff[PCS],T_TTAFCallOff[Part Name],$A21,T_TTAFCallOff[WeekIndex],88)</f>
        <v/>
      </c>
      <c r="CL21">
        <f>SUMIFS(T_TTAFCallOff[PCS],T_TTAFCallOff[Part Name],$A21,T_TTAFCallOff[WeekIndex],89)</f>
        <v/>
      </c>
      <c r="CM21">
        <f>SUMIFS(T_TTAFCallOff[PCS],T_TTAFCallOff[Part Name],$A21,T_TTAFCallOff[WeekIndex],90)</f>
        <v/>
      </c>
      <c r="CN21">
        <f>SUMIFS(T_TTAFCallOff[PCS],T_TTAFCallOff[Part Name],$A21,T_TTAFCallOff[WeekIndex],91)</f>
        <v/>
      </c>
      <c r="CO21">
        <f>SUMIFS(T_TTAFCallOff[PCS],T_TTAFCallOff[Part Name],$A21,T_TTAFCallOff[WeekIndex],92)</f>
        <v/>
      </c>
      <c r="CP21">
        <f>SUMIFS(T_TTAFCallOff[PCS],T_TTAFCallOff[Part Name],$A21,T_TTAFCallOff[WeekIndex],93)</f>
        <v/>
      </c>
      <c r="CQ21">
        <f>SUMIFS(T_TTAFCallOff[PCS],T_TTAFCallOff[Part Name],$A21,T_TTAFCallOff[WeekIndex],94)</f>
        <v/>
      </c>
      <c r="CR21">
        <f>SUMIFS(T_TTAFCallOff[PCS],T_TTAFCallOff[Part Name],$A21,T_TTAFCallOff[WeekIndex],95)</f>
        <v/>
      </c>
      <c r="CS21">
        <f>SUMIFS(T_TTAFCallOff[PCS],T_TTAFCallOff[Part Name],$A21,T_TTAFCallOff[WeekIndex],96)</f>
        <v/>
      </c>
      <c r="CT21">
        <f>SUMIFS(T_TTAFCallOff[PCS],T_TTAFCallOff[Part Name],$A21,T_TTAFCallOff[WeekIndex],97)</f>
        <v/>
      </c>
      <c r="CU21">
        <f>SUMIFS(T_TTAFCallOff[PCS],T_TTAFCallOff[Part Name],$A21,T_TTAFCallOff[WeekIndex],98)</f>
        <v/>
      </c>
      <c r="CV21">
        <f>SUMIFS(T_TTAFCallOff[PCS],T_TTAFCallOff[Part Name],$A21,T_TTAFCallOff[WeekIndex],99)</f>
        <v/>
      </c>
      <c r="CW21">
        <f>SUMIFS(T_TTAFCallOff[PCS],T_TTAFCallOff[Part Name],$A21,T_TTAFCallOff[WeekIndex],100)</f>
        <v/>
      </c>
      <c r="CX21">
        <f>SUMIFS(T_TTAFCallOff[PCS],T_TTAFCallOff[Part Name],$A21,T_TTAFCallOff[WeekIndex],101)</f>
        <v/>
      </c>
      <c r="CY21">
        <f>SUMIFS(T_TTAFCallOff[PCS],T_TTAFCallOff[Part Name],$A21,T_TTAFCallOff[WeekIndex],102)</f>
        <v/>
      </c>
      <c r="CZ21">
        <f>SUMIFS(T_TTAFCallOff[PCS],T_TTAFCallOff[Part Name],$A21,T_TTAFCallOff[WeekIndex],103)</f>
        <v/>
      </c>
      <c r="DA21">
        <f>SUMIFS(T_TTAFCallOff[PCS],T_TTAFCallOff[Part Name],$A21,T_TTAFCallOff[WeekIndex],104)</f>
        <v/>
      </c>
    </row>
    <row r="22">
      <c r="A22" t="inlineStr">
        <is>
          <t>0JN</t>
        </is>
      </c>
      <c r="B22">
        <f>SUMIFS(T_TTAFCallOff[PCS],T_TTAFCallOff[Part Name],$A22,T_TTAFCallOff[WeekIndex],1)</f>
        <v/>
      </c>
      <c r="C22">
        <f>SUMIFS(T_TTAFCallOff[PCS],T_TTAFCallOff[Part Name],$A22,T_TTAFCallOff[WeekIndex],2)</f>
        <v/>
      </c>
      <c r="D22">
        <f>SUMIFS(T_TTAFCallOff[PCS],T_TTAFCallOff[Part Name],$A22,T_TTAFCallOff[WeekIndex],3)</f>
        <v/>
      </c>
      <c r="E22">
        <f>SUMIFS(T_TTAFCallOff[PCS],T_TTAFCallOff[Part Name],$A22,T_TTAFCallOff[WeekIndex],4)</f>
        <v/>
      </c>
      <c r="F22">
        <f>SUMIFS(T_TTAFCallOff[PCS],T_TTAFCallOff[Part Name],$A22,T_TTAFCallOff[WeekIndex],5)</f>
        <v/>
      </c>
      <c r="G22">
        <f>SUMIFS(T_TTAFCallOff[PCS],T_TTAFCallOff[Part Name],$A22,T_TTAFCallOff[WeekIndex],6)</f>
        <v/>
      </c>
      <c r="H22">
        <f>SUMIFS(T_TTAFCallOff[PCS],T_TTAFCallOff[Part Name],$A22,T_TTAFCallOff[WeekIndex],7)</f>
        <v/>
      </c>
      <c r="I22">
        <f>SUMIFS(T_TTAFCallOff[PCS],T_TTAFCallOff[Part Name],$A22,T_TTAFCallOff[WeekIndex],8)</f>
        <v/>
      </c>
      <c r="J22">
        <f>SUMIFS(T_TTAFCallOff[PCS],T_TTAFCallOff[Part Name],$A22,T_TTAFCallOff[WeekIndex],9)</f>
        <v/>
      </c>
      <c r="K22">
        <f>SUMIFS(T_TTAFCallOff[PCS],T_TTAFCallOff[Part Name],$A22,T_TTAFCallOff[WeekIndex],10)</f>
        <v/>
      </c>
      <c r="L22">
        <f>SUMIFS(T_TTAFCallOff[PCS],T_TTAFCallOff[Part Name],$A22,T_TTAFCallOff[WeekIndex],11)</f>
        <v/>
      </c>
      <c r="M22">
        <f>SUMIFS(T_TTAFCallOff[PCS],T_TTAFCallOff[Part Name],$A22,T_TTAFCallOff[WeekIndex],12)</f>
        <v/>
      </c>
      <c r="N22">
        <f>SUMIFS(T_TTAFCallOff[PCS],T_TTAFCallOff[Part Name],$A22,T_TTAFCallOff[WeekIndex],13)</f>
        <v/>
      </c>
      <c r="O22">
        <f>SUMIFS(T_TTAFCallOff[PCS],T_TTAFCallOff[Part Name],$A22,T_TTAFCallOff[WeekIndex],14)</f>
        <v/>
      </c>
      <c r="P22">
        <f>SUMIFS(T_TTAFCallOff[PCS],T_TTAFCallOff[Part Name],$A22,T_TTAFCallOff[WeekIndex],15)</f>
        <v/>
      </c>
      <c r="Q22">
        <f>SUMIFS(T_TTAFCallOff[PCS],T_TTAFCallOff[Part Name],$A22,T_TTAFCallOff[WeekIndex],16)</f>
        <v/>
      </c>
      <c r="R22">
        <f>SUMIFS(T_TTAFCallOff[PCS],T_TTAFCallOff[Part Name],$A22,T_TTAFCallOff[WeekIndex],17)</f>
        <v/>
      </c>
      <c r="S22">
        <f>SUMIFS(T_TTAFCallOff[PCS],T_TTAFCallOff[Part Name],$A22,T_TTAFCallOff[WeekIndex],18)</f>
        <v/>
      </c>
      <c r="T22">
        <f>SUMIFS(T_TTAFCallOff[PCS],T_TTAFCallOff[Part Name],$A22,T_TTAFCallOff[WeekIndex],19)</f>
        <v/>
      </c>
      <c r="U22">
        <f>SUMIFS(T_TTAFCallOff[PCS],T_TTAFCallOff[Part Name],$A22,T_TTAFCallOff[WeekIndex],20)</f>
        <v/>
      </c>
      <c r="V22">
        <f>SUMIFS(T_TTAFCallOff[PCS],T_TTAFCallOff[Part Name],$A22,T_TTAFCallOff[WeekIndex],21)</f>
        <v/>
      </c>
      <c r="W22">
        <f>SUMIFS(T_TTAFCallOff[PCS],T_TTAFCallOff[Part Name],$A22,T_TTAFCallOff[WeekIndex],22)</f>
        <v/>
      </c>
      <c r="X22">
        <f>SUMIFS(T_TTAFCallOff[PCS],T_TTAFCallOff[Part Name],$A22,T_TTAFCallOff[WeekIndex],23)</f>
        <v/>
      </c>
      <c r="Y22">
        <f>SUMIFS(T_TTAFCallOff[PCS],T_TTAFCallOff[Part Name],$A22,T_TTAFCallOff[WeekIndex],24)</f>
        <v/>
      </c>
      <c r="Z22">
        <f>SUMIFS(T_TTAFCallOff[PCS],T_TTAFCallOff[Part Name],$A22,T_TTAFCallOff[WeekIndex],25)</f>
        <v/>
      </c>
      <c r="AA22">
        <f>SUMIFS(T_TTAFCallOff[PCS],T_TTAFCallOff[Part Name],$A22,T_TTAFCallOff[WeekIndex],26)</f>
        <v/>
      </c>
      <c r="AB22">
        <f>SUMIFS(T_TTAFCallOff[PCS],T_TTAFCallOff[Part Name],$A22,T_TTAFCallOff[WeekIndex],27)</f>
        <v/>
      </c>
      <c r="AC22">
        <f>SUMIFS(T_TTAFCallOff[PCS],T_TTAFCallOff[Part Name],$A22,T_TTAFCallOff[WeekIndex],28)</f>
        <v/>
      </c>
      <c r="AD22">
        <f>SUMIFS(T_TTAFCallOff[PCS],T_TTAFCallOff[Part Name],$A22,T_TTAFCallOff[WeekIndex],29)</f>
        <v/>
      </c>
      <c r="AE22">
        <f>SUMIFS(T_TTAFCallOff[PCS],T_TTAFCallOff[Part Name],$A22,T_TTAFCallOff[WeekIndex],30)</f>
        <v/>
      </c>
      <c r="AF22">
        <f>SUMIFS(T_TTAFCallOff[PCS],T_TTAFCallOff[Part Name],$A22,T_TTAFCallOff[WeekIndex],31)</f>
        <v/>
      </c>
      <c r="AG22">
        <f>SUMIFS(T_TTAFCallOff[PCS],T_TTAFCallOff[Part Name],$A22,T_TTAFCallOff[WeekIndex],32)</f>
        <v/>
      </c>
      <c r="AH22">
        <f>SUMIFS(T_TTAFCallOff[PCS],T_TTAFCallOff[Part Name],$A22,T_TTAFCallOff[WeekIndex],33)</f>
        <v/>
      </c>
      <c r="AI22">
        <f>SUMIFS(T_TTAFCallOff[PCS],T_TTAFCallOff[Part Name],$A22,T_TTAFCallOff[WeekIndex],34)</f>
        <v/>
      </c>
      <c r="AJ22">
        <f>SUMIFS(T_TTAFCallOff[PCS],T_TTAFCallOff[Part Name],$A22,T_TTAFCallOff[WeekIndex],35)</f>
        <v/>
      </c>
      <c r="AK22">
        <f>SUMIFS(T_TTAFCallOff[PCS],T_TTAFCallOff[Part Name],$A22,T_TTAFCallOff[WeekIndex],36)</f>
        <v/>
      </c>
      <c r="AL22">
        <f>SUMIFS(T_TTAFCallOff[PCS],T_TTAFCallOff[Part Name],$A22,T_TTAFCallOff[WeekIndex],37)</f>
        <v/>
      </c>
      <c r="AM22">
        <f>SUMIFS(T_TTAFCallOff[PCS],T_TTAFCallOff[Part Name],$A22,T_TTAFCallOff[WeekIndex],38)</f>
        <v/>
      </c>
      <c r="AN22">
        <f>SUMIFS(T_TTAFCallOff[PCS],T_TTAFCallOff[Part Name],$A22,T_TTAFCallOff[WeekIndex],39)</f>
        <v/>
      </c>
      <c r="AO22">
        <f>SUMIFS(T_TTAFCallOff[PCS],T_TTAFCallOff[Part Name],$A22,T_TTAFCallOff[WeekIndex],40)</f>
        <v/>
      </c>
      <c r="AP22">
        <f>SUMIFS(T_TTAFCallOff[PCS],T_TTAFCallOff[Part Name],$A22,T_TTAFCallOff[WeekIndex],41)</f>
        <v/>
      </c>
      <c r="AQ22">
        <f>SUMIFS(T_TTAFCallOff[PCS],T_TTAFCallOff[Part Name],$A22,T_TTAFCallOff[WeekIndex],42)</f>
        <v/>
      </c>
      <c r="AR22">
        <f>SUMIFS(T_TTAFCallOff[PCS],T_TTAFCallOff[Part Name],$A22,T_TTAFCallOff[WeekIndex],43)</f>
        <v/>
      </c>
      <c r="AS22">
        <f>SUMIFS(T_TTAFCallOff[PCS],T_TTAFCallOff[Part Name],$A22,T_TTAFCallOff[WeekIndex],44)</f>
        <v/>
      </c>
      <c r="AT22">
        <f>SUMIFS(T_TTAFCallOff[PCS],T_TTAFCallOff[Part Name],$A22,T_TTAFCallOff[WeekIndex],45)</f>
        <v/>
      </c>
      <c r="AU22">
        <f>SUMIFS(T_TTAFCallOff[PCS],T_TTAFCallOff[Part Name],$A22,T_TTAFCallOff[WeekIndex],46)</f>
        <v/>
      </c>
      <c r="AV22">
        <f>SUMIFS(T_TTAFCallOff[PCS],T_TTAFCallOff[Part Name],$A22,T_TTAFCallOff[WeekIndex],47)</f>
        <v/>
      </c>
      <c r="AW22">
        <f>SUMIFS(T_TTAFCallOff[PCS],T_TTAFCallOff[Part Name],$A22,T_TTAFCallOff[WeekIndex],48)</f>
        <v/>
      </c>
      <c r="AX22">
        <f>SUMIFS(T_TTAFCallOff[PCS],T_TTAFCallOff[Part Name],$A22,T_TTAFCallOff[WeekIndex],49)</f>
        <v/>
      </c>
      <c r="AY22">
        <f>SUMIFS(T_TTAFCallOff[PCS],T_TTAFCallOff[Part Name],$A22,T_TTAFCallOff[WeekIndex],50)</f>
        <v/>
      </c>
      <c r="AZ22">
        <f>SUMIFS(T_TTAFCallOff[PCS],T_TTAFCallOff[Part Name],$A22,T_TTAFCallOff[WeekIndex],51)</f>
        <v/>
      </c>
      <c r="BA22">
        <f>SUMIFS(T_TTAFCallOff[PCS],T_TTAFCallOff[Part Name],$A22,T_TTAFCallOff[WeekIndex],52)</f>
        <v/>
      </c>
      <c r="BB22">
        <f>SUMIFS(T_TTAFCallOff[PCS],T_TTAFCallOff[Part Name],$A22,T_TTAFCallOff[WeekIndex],53)</f>
        <v/>
      </c>
      <c r="BC22">
        <f>SUMIFS(T_TTAFCallOff[PCS],T_TTAFCallOff[Part Name],$A22,T_TTAFCallOff[WeekIndex],54)</f>
        <v/>
      </c>
      <c r="BD22">
        <f>SUMIFS(T_TTAFCallOff[PCS],T_TTAFCallOff[Part Name],$A22,T_TTAFCallOff[WeekIndex],55)</f>
        <v/>
      </c>
      <c r="BE22">
        <f>SUMIFS(T_TTAFCallOff[PCS],T_TTAFCallOff[Part Name],$A22,T_TTAFCallOff[WeekIndex],56)</f>
        <v/>
      </c>
      <c r="BF22">
        <f>SUMIFS(T_TTAFCallOff[PCS],T_TTAFCallOff[Part Name],$A22,T_TTAFCallOff[WeekIndex],57)</f>
        <v/>
      </c>
      <c r="BG22">
        <f>SUMIFS(T_TTAFCallOff[PCS],T_TTAFCallOff[Part Name],$A22,T_TTAFCallOff[WeekIndex],58)</f>
        <v/>
      </c>
      <c r="BH22">
        <f>SUMIFS(T_TTAFCallOff[PCS],T_TTAFCallOff[Part Name],$A22,T_TTAFCallOff[WeekIndex],59)</f>
        <v/>
      </c>
      <c r="BI22">
        <f>SUMIFS(T_TTAFCallOff[PCS],T_TTAFCallOff[Part Name],$A22,T_TTAFCallOff[WeekIndex],60)</f>
        <v/>
      </c>
      <c r="BJ22">
        <f>SUMIFS(T_TTAFCallOff[PCS],T_TTAFCallOff[Part Name],$A22,T_TTAFCallOff[WeekIndex],61)</f>
        <v/>
      </c>
      <c r="BK22">
        <f>SUMIFS(T_TTAFCallOff[PCS],T_TTAFCallOff[Part Name],$A22,T_TTAFCallOff[WeekIndex],62)</f>
        <v/>
      </c>
      <c r="BL22">
        <f>SUMIFS(T_TTAFCallOff[PCS],T_TTAFCallOff[Part Name],$A22,T_TTAFCallOff[WeekIndex],63)</f>
        <v/>
      </c>
      <c r="BM22">
        <f>SUMIFS(T_TTAFCallOff[PCS],T_TTAFCallOff[Part Name],$A22,T_TTAFCallOff[WeekIndex],64)</f>
        <v/>
      </c>
      <c r="BN22">
        <f>SUMIFS(T_TTAFCallOff[PCS],T_TTAFCallOff[Part Name],$A22,T_TTAFCallOff[WeekIndex],65)</f>
        <v/>
      </c>
      <c r="BO22">
        <f>SUMIFS(T_TTAFCallOff[PCS],T_TTAFCallOff[Part Name],$A22,T_TTAFCallOff[WeekIndex],66)</f>
        <v/>
      </c>
      <c r="BP22">
        <f>SUMIFS(T_TTAFCallOff[PCS],T_TTAFCallOff[Part Name],$A22,T_TTAFCallOff[WeekIndex],67)</f>
        <v/>
      </c>
      <c r="BQ22">
        <f>SUMIFS(T_TTAFCallOff[PCS],T_TTAFCallOff[Part Name],$A22,T_TTAFCallOff[WeekIndex],68)</f>
        <v/>
      </c>
      <c r="BR22">
        <f>SUMIFS(T_TTAFCallOff[PCS],T_TTAFCallOff[Part Name],$A22,T_TTAFCallOff[WeekIndex],69)</f>
        <v/>
      </c>
      <c r="BS22">
        <f>SUMIFS(T_TTAFCallOff[PCS],T_TTAFCallOff[Part Name],$A22,T_TTAFCallOff[WeekIndex],70)</f>
        <v/>
      </c>
      <c r="BT22">
        <f>SUMIFS(T_TTAFCallOff[PCS],T_TTAFCallOff[Part Name],$A22,T_TTAFCallOff[WeekIndex],71)</f>
        <v/>
      </c>
      <c r="BU22">
        <f>SUMIFS(T_TTAFCallOff[PCS],T_TTAFCallOff[Part Name],$A22,T_TTAFCallOff[WeekIndex],72)</f>
        <v/>
      </c>
      <c r="BV22">
        <f>SUMIFS(T_TTAFCallOff[PCS],T_TTAFCallOff[Part Name],$A22,T_TTAFCallOff[WeekIndex],73)</f>
        <v/>
      </c>
      <c r="BW22">
        <f>SUMIFS(T_TTAFCallOff[PCS],T_TTAFCallOff[Part Name],$A22,T_TTAFCallOff[WeekIndex],74)</f>
        <v/>
      </c>
      <c r="BX22">
        <f>SUMIFS(T_TTAFCallOff[PCS],T_TTAFCallOff[Part Name],$A22,T_TTAFCallOff[WeekIndex],75)</f>
        <v/>
      </c>
      <c r="BY22">
        <f>SUMIFS(T_TTAFCallOff[PCS],T_TTAFCallOff[Part Name],$A22,T_TTAFCallOff[WeekIndex],76)</f>
        <v/>
      </c>
      <c r="BZ22">
        <f>SUMIFS(T_TTAFCallOff[PCS],T_TTAFCallOff[Part Name],$A22,T_TTAFCallOff[WeekIndex],77)</f>
        <v/>
      </c>
      <c r="CA22">
        <f>SUMIFS(T_TTAFCallOff[PCS],T_TTAFCallOff[Part Name],$A22,T_TTAFCallOff[WeekIndex],78)</f>
        <v/>
      </c>
      <c r="CB22">
        <f>SUMIFS(T_TTAFCallOff[PCS],T_TTAFCallOff[Part Name],$A22,T_TTAFCallOff[WeekIndex],79)</f>
        <v/>
      </c>
      <c r="CC22">
        <f>SUMIFS(T_TTAFCallOff[PCS],T_TTAFCallOff[Part Name],$A22,T_TTAFCallOff[WeekIndex],80)</f>
        <v/>
      </c>
      <c r="CD22">
        <f>SUMIFS(T_TTAFCallOff[PCS],T_TTAFCallOff[Part Name],$A22,T_TTAFCallOff[WeekIndex],81)</f>
        <v/>
      </c>
      <c r="CE22">
        <f>SUMIFS(T_TTAFCallOff[PCS],T_TTAFCallOff[Part Name],$A22,T_TTAFCallOff[WeekIndex],82)</f>
        <v/>
      </c>
      <c r="CF22">
        <f>SUMIFS(T_TTAFCallOff[PCS],T_TTAFCallOff[Part Name],$A22,T_TTAFCallOff[WeekIndex],83)</f>
        <v/>
      </c>
      <c r="CG22">
        <f>SUMIFS(T_TTAFCallOff[PCS],T_TTAFCallOff[Part Name],$A22,T_TTAFCallOff[WeekIndex],84)</f>
        <v/>
      </c>
      <c r="CH22">
        <f>SUMIFS(T_TTAFCallOff[PCS],T_TTAFCallOff[Part Name],$A22,T_TTAFCallOff[WeekIndex],85)</f>
        <v/>
      </c>
      <c r="CI22">
        <f>SUMIFS(T_TTAFCallOff[PCS],T_TTAFCallOff[Part Name],$A22,T_TTAFCallOff[WeekIndex],86)</f>
        <v/>
      </c>
      <c r="CJ22">
        <f>SUMIFS(T_TTAFCallOff[PCS],T_TTAFCallOff[Part Name],$A22,T_TTAFCallOff[WeekIndex],87)</f>
        <v/>
      </c>
      <c r="CK22">
        <f>SUMIFS(T_TTAFCallOff[PCS],T_TTAFCallOff[Part Name],$A22,T_TTAFCallOff[WeekIndex],88)</f>
        <v/>
      </c>
      <c r="CL22">
        <f>SUMIFS(T_TTAFCallOff[PCS],T_TTAFCallOff[Part Name],$A22,T_TTAFCallOff[WeekIndex],89)</f>
        <v/>
      </c>
      <c r="CM22">
        <f>SUMIFS(T_TTAFCallOff[PCS],T_TTAFCallOff[Part Name],$A22,T_TTAFCallOff[WeekIndex],90)</f>
        <v/>
      </c>
      <c r="CN22">
        <f>SUMIFS(T_TTAFCallOff[PCS],T_TTAFCallOff[Part Name],$A22,T_TTAFCallOff[WeekIndex],91)</f>
        <v/>
      </c>
      <c r="CO22">
        <f>SUMIFS(T_TTAFCallOff[PCS],T_TTAFCallOff[Part Name],$A22,T_TTAFCallOff[WeekIndex],92)</f>
        <v/>
      </c>
      <c r="CP22">
        <f>SUMIFS(T_TTAFCallOff[PCS],T_TTAFCallOff[Part Name],$A22,T_TTAFCallOff[WeekIndex],93)</f>
        <v/>
      </c>
      <c r="CQ22">
        <f>SUMIFS(T_TTAFCallOff[PCS],T_TTAFCallOff[Part Name],$A22,T_TTAFCallOff[WeekIndex],94)</f>
        <v/>
      </c>
      <c r="CR22">
        <f>SUMIFS(T_TTAFCallOff[PCS],T_TTAFCallOff[Part Name],$A22,T_TTAFCallOff[WeekIndex],95)</f>
        <v/>
      </c>
      <c r="CS22">
        <f>SUMIFS(T_TTAFCallOff[PCS],T_TTAFCallOff[Part Name],$A22,T_TTAFCallOff[WeekIndex],96)</f>
        <v/>
      </c>
      <c r="CT22">
        <f>SUMIFS(T_TTAFCallOff[PCS],T_TTAFCallOff[Part Name],$A22,T_TTAFCallOff[WeekIndex],97)</f>
        <v/>
      </c>
      <c r="CU22">
        <f>SUMIFS(T_TTAFCallOff[PCS],T_TTAFCallOff[Part Name],$A22,T_TTAFCallOff[WeekIndex],98)</f>
        <v/>
      </c>
      <c r="CV22">
        <f>SUMIFS(T_TTAFCallOff[PCS],T_TTAFCallOff[Part Name],$A22,T_TTAFCallOff[WeekIndex],99)</f>
        <v/>
      </c>
      <c r="CW22">
        <f>SUMIFS(T_TTAFCallOff[PCS],T_TTAFCallOff[Part Name],$A22,T_TTAFCallOff[WeekIndex],100)</f>
        <v/>
      </c>
      <c r="CX22">
        <f>SUMIFS(T_TTAFCallOff[PCS],T_TTAFCallOff[Part Name],$A22,T_TTAFCallOff[WeekIndex],101)</f>
        <v/>
      </c>
      <c r="CY22">
        <f>SUMIFS(T_TTAFCallOff[PCS],T_TTAFCallOff[Part Name],$A22,T_TTAFCallOff[WeekIndex],102)</f>
        <v/>
      </c>
      <c r="CZ22">
        <f>SUMIFS(T_TTAFCallOff[PCS],T_TTAFCallOff[Part Name],$A22,T_TTAFCallOff[WeekIndex],103)</f>
        <v/>
      </c>
      <c r="DA22">
        <f>SUMIFS(T_TTAFCallOff[PCS],T_TTAFCallOff[Part Name],$A22,T_TTAFCallOff[WeekIndex],104)</f>
        <v/>
      </c>
    </row>
    <row r="23">
      <c r="A23" t="inlineStr">
        <is>
          <t>CHEM-1760</t>
        </is>
      </c>
      <c r="B23">
        <f>SUMIFS(T_TTAFCallOff[PCS],T_TTAFCallOff[Part Name],$A23,T_TTAFCallOff[WeekIndex],1)</f>
        <v/>
      </c>
      <c r="C23">
        <f>SUMIFS(T_TTAFCallOff[PCS],T_TTAFCallOff[Part Name],$A23,T_TTAFCallOff[WeekIndex],2)</f>
        <v/>
      </c>
      <c r="D23">
        <f>SUMIFS(T_TTAFCallOff[PCS],T_TTAFCallOff[Part Name],$A23,T_TTAFCallOff[WeekIndex],3)</f>
        <v/>
      </c>
      <c r="E23">
        <f>SUMIFS(T_TTAFCallOff[PCS],T_TTAFCallOff[Part Name],$A23,T_TTAFCallOff[WeekIndex],4)</f>
        <v/>
      </c>
      <c r="F23">
        <f>SUMIFS(T_TTAFCallOff[PCS],T_TTAFCallOff[Part Name],$A23,T_TTAFCallOff[WeekIndex],5)</f>
        <v/>
      </c>
      <c r="G23">
        <f>SUMIFS(T_TTAFCallOff[PCS],T_TTAFCallOff[Part Name],$A23,T_TTAFCallOff[WeekIndex],6)</f>
        <v/>
      </c>
      <c r="H23">
        <f>SUMIFS(T_TTAFCallOff[PCS],T_TTAFCallOff[Part Name],$A23,T_TTAFCallOff[WeekIndex],7)</f>
        <v/>
      </c>
      <c r="I23">
        <f>SUMIFS(T_TTAFCallOff[PCS],T_TTAFCallOff[Part Name],$A23,T_TTAFCallOff[WeekIndex],8)</f>
        <v/>
      </c>
      <c r="J23">
        <f>SUMIFS(T_TTAFCallOff[PCS],T_TTAFCallOff[Part Name],$A23,T_TTAFCallOff[WeekIndex],9)</f>
        <v/>
      </c>
      <c r="K23">
        <f>SUMIFS(T_TTAFCallOff[PCS],T_TTAFCallOff[Part Name],$A23,T_TTAFCallOff[WeekIndex],10)</f>
        <v/>
      </c>
      <c r="L23">
        <f>SUMIFS(T_TTAFCallOff[PCS],T_TTAFCallOff[Part Name],$A23,T_TTAFCallOff[WeekIndex],11)</f>
        <v/>
      </c>
      <c r="M23">
        <f>SUMIFS(T_TTAFCallOff[PCS],T_TTAFCallOff[Part Name],$A23,T_TTAFCallOff[WeekIndex],12)</f>
        <v/>
      </c>
      <c r="N23">
        <f>SUMIFS(T_TTAFCallOff[PCS],T_TTAFCallOff[Part Name],$A23,T_TTAFCallOff[WeekIndex],13)</f>
        <v/>
      </c>
      <c r="O23">
        <f>SUMIFS(T_TTAFCallOff[PCS],T_TTAFCallOff[Part Name],$A23,T_TTAFCallOff[WeekIndex],14)</f>
        <v/>
      </c>
      <c r="P23">
        <f>SUMIFS(T_TTAFCallOff[PCS],T_TTAFCallOff[Part Name],$A23,T_TTAFCallOff[WeekIndex],15)</f>
        <v/>
      </c>
      <c r="Q23">
        <f>SUMIFS(T_TTAFCallOff[PCS],T_TTAFCallOff[Part Name],$A23,T_TTAFCallOff[WeekIndex],16)</f>
        <v/>
      </c>
      <c r="R23">
        <f>SUMIFS(T_TTAFCallOff[PCS],T_TTAFCallOff[Part Name],$A23,T_TTAFCallOff[WeekIndex],17)</f>
        <v/>
      </c>
      <c r="S23">
        <f>SUMIFS(T_TTAFCallOff[PCS],T_TTAFCallOff[Part Name],$A23,T_TTAFCallOff[WeekIndex],18)</f>
        <v/>
      </c>
      <c r="T23">
        <f>SUMIFS(T_TTAFCallOff[PCS],T_TTAFCallOff[Part Name],$A23,T_TTAFCallOff[WeekIndex],19)</f>
        <v/>
      </c>
      <c r="U23">
        <f>SUMIFS(T_TTAFCallOff[PCS],T_TTAFCallOff[Part Name],$A23,T_TTAFCallOff[WeekIndex],20)</f>
        <v/>
      </c>
      <c r="V23">
        <f>SUMIFS(T_TTAFCallOff[PCS],T_TTAFCallOff[Part Name],$A23,T_TTAFCallOff[WeekIndex],21)</f>
        <v/>
      </c>
      <c r="W23">
        <f>SUMIFS(T_TTAFCallOff[PCS],T_TTAFCallOff[Part Name],$A23,T_TTAFCallOff[WeekIndex],22)</f>
        <v/>
      </c>
      <c r="X23">
        <f>SUMIFS(T_TTAFCallOff[PCS],T_TTAFCallOff[Part Name],$A23,T_TTAFCallOff[WeekIndex],23)</f>
        <v/>
      </c>
      <c r="Y23">
        <f>SUMIFS(T_TTAFCallOff[PCS],T_TTAFCallOff[Part Name],$A23,T_TTAFCallOff[WeekIndex],24)</f>
        <v/>
      </c>
      <c r="Z23">
        <f>SUMIFS(T_TTAFCallOff[PCS],T_TTAFCallOff[Part Name],$A23,T_TTAFCallOff[WeekIndex],25)</f>
        <v/>
      </c>
      <c r="AA23">
        <f>SUMIFS(T_TTAFCallOff[PCS],T_TTAFCallOff[Part Name],$A23,T_TTAFCallOff[WeekIndex],26)</f>
        <v/>
      </c>
      <c r="AB23">
        <f>SUMIFS(T_TTAFCallOff[PCS],T_TTAFCallOff[Part Name],$A23,T_TTAFCallOff[WeekIndex],27)</f>
        <v/>
      </c>
      <c r="AC23">
        <f>SUMIFS(T_TTAFCallOff[PCS],T_TTAFCallOff[Part Name],$A23,T_TTAFCallOff[WeekIndex],28)</f>
        <v/>
      </c>
      <c r="AD23">
        <f>SUMIFS(T_TTAFCallOff[PCS],T_TTAFCallOff[Part Name],$A23,T_TTAFCallOff[WeekIndex],29)</f>
        <v/>
      </c>
      <c r="AE23">
        <f>SUMIFS(T_TTAFCallOff[PCS],T_TTAFCallOff[Part Name],$A23,T_TTAFCallOff[WeekIndex],30)</f>
        <v/>
      </c>
      <c r="AF23">
        <f>SUMIFS(T_TTAFCallOff[PCS],T_TTAFCallOff[Part Name],$A23,T_TTAFCallOff[WeekIndex],31)</f>
        <v/>
      </c>
      <c r="AG23">
        <f>SUMIFS(T_TTAFCallOff[PCS],T_TTAFCallOff[Part Name],$A23,T_TTAFCallOff[WeekIndex],32)</f>
        <v/>
      </c>
      <c r="AH23">
        <f>SUMIFS(T_TTAFCallOff[PCS],T_TTAFCallOff[Part Name],$A23,T_TTAFCallOff[WeekIndex],33)</f>
        <v/>
      </c>
      <c r="AI23">
        <f>SUMIFS(T_TTAFCallOff[PCS],T_TTAFCallOff[Part Name],$A23,T_TTAFCallOff[WeekIndex],34)</f>
        <v/>
      </c>
      <c r="AJ23">
        <f>SUMIFS(T_TTAFCallOff[PCS],T_TTAFCallOff[Part Name],$A23,T_TTAFCallOff[WeekIndex],35)</f>
        <v/>
      </c>
      <c r="AK23">
        <f>SUMIFS(T_TTAFCallOff[PCS],T_TTAFCallOff[Part Name],$A23,T_TTAFCallOff[WeekIndex],36)</f>
        <v/>
      </c>
      <c r="AL23">
        <f>SUMIFS(T_TTAFCallOff[PCS],T_TTAFCallOff[Part Name],$A23,T_TTAFCallOff[WeekIndex],37)</f>
        <v/>
      </c>
      <c r="AM23">
        <f>SUMIFS(T_TTAFCallOff[PCS],T_TTAFCallOff[Part Name],$A23,T_TTAFCallOff[WeekIndex],38)</f>
        <v/>
      </c>
      <c r="AN23">
        <f>SUMIFS(T_TTAFCallOff[PCS],T_TTAFCallOff[Part Name],$A23,T_TTAFCallOff[WeekIndex],39)</f>
        <v/>
      </c>
      <c r="AO23">
        <f>SUMIFS(T_TTAFCallOff[PCS],T_TTAFCallOff[Part Name],$A23,T_TTAFCallOff[WeekIndex],40)</f>
        <v/>
      </c>
      <c r="AP23">
        <f>SUMIFS(T_TTAFCallOff[PCS],T_TTAFCallOff[Part Name],$A23,T_TTAFCallOff[WeekIndex],41)</f>
        <v/>
      </c>
      <c r="AQ23">
        <f>SUMIFS(T_TTAFCallOff[PCS],T_TTAFCallOff[Part Name],$A23,T_TTAFCallOff[WeekIndex],42)</f>
        <v/>
      </c>
      <c r="AR23">
        <f>SUMIFS(T_TTAFCallOff[PCS],T_TTAFCallOff[Part Name],$A23,T_TTAFCallOff[WeekIndex],43)</f>
        <v/>
      </c>
      <c r="AS23">
        <f>SUMIFS(T_TTAFCallOff[PCS],T_TTAFCallOff[Part Name],$A23,T_TTAFCallOff[WeekIndex],44)</f>
        <v/>
      </c>
      <c r="AT23">
        <f>SUMIFS(T_TTAFCallOff[PCS],T_TTAFCallOff[Part Name],$A23,T_TTAFCallOff[WeekIndex],45)</f>
        <v/>
      </c>
      <c r="AU23">
        <f>SUMIFS(T_TTAFCallOff[PCS],T_TTAFCallOff[Part Name],$A23,T_TTAFCallOff[WeekIndex],46)</f>
        <v/>
      </c>
      <c r="AV23">
        <f>SUMIFS(T_TTAFCallOff[PCS],T_TTAFCallOff[Part Name],$A23,T_TTAFCallOff[WeekIndex],47)</f>
        <v/>
      </c>
      <c r="AW23">
        <f>SUMIFS(T_TTAFCallOff[PCS],T_TTAFCallOff[Part Name],$A23,T_TTAFCallOff[WeekIndex],48)</f>
        <v/>
      </c>
      <c r="AX23">
        <f>SUMIFS(T_TTAFCallOff[PCS],T_TTAFCallOff[Part Name],$A23,T_TTAFCallOff[WeekIndex],49)</f>
        <v/>
      </c>
      <c r="AY23">
        <f>SUMIFS(T_TTAFCallOff[PCS],T_TTAFCallOff[Part Name],$A23,T_TTAFCallOff[WeekIndex],50)</f>
        <v/>
      </c>
      <c r="AZ23">
        <f>SUMIFS(T_TTAFCallOff[PCS],T_TTAFCallOff[Part Name],$A23,T_TTAFCallOff[WeekIndex],51)</f>
        <v/>
      </c>
      <c r="BA23">
        <f>SUMIFS(T_TTAFCallOff[PCS],T_TTAFCallOff[Part Name],$A23,T_TTAFCallOff[WeekIndex],52)</f>
        <v/>
      </c>
      <c r="BB23">
        <f>SUMIFS(T_TTAFCallOff[PCS],T_TTAFCallOff[Part Name],$A23,T_TTAFCallOff[WeekIndex],53)</f>
        <v/>
      </c>
      <c r="BC23">
        <f>SUMIFS(T_TTAFCallOff[PCS],T_TTAFCallOff[Part Name],$A23,T_TTAFCallOff[WeekIndex],54)</f>
        <v/>
      </c>
      <c r="BD23">
        <f>SUMIFS(T_TTAFCallOff[PCS],T_TTAFCallOff[Part Name],$A23,T_TTAFCallOff[WeekIndex],55)</f>
        <v/>
      </c>
      <c r="BE23">
        <f>SUMIFS(T_TTAFCallOff[PCS],T_TTAFCallOff[Part Name],$A23,T_TTAFCallOff[WeekIndex],56)</f>
        <v/>
      </c>
      <c r="BF23">
        <f>SUMIFS(T_TTAFCallOff[PCS],T_TTAFCallOff[Part Name],$A23,T_TTAFCallOff[WeekIndex],57)</f>
        <v/>
      </c>
      <c r="BG23">
        <f>SUMIFS(T_TTAFCallOff[PCS],T_TTAFCallOff[Part Name],$A23,T_TTAFCallOff[WeekIndex],58)</f>
        <v/>
      </c>
      <c r="BH23">
        <f>SUMIFS(T_TTAFCallOff[PCS],T_TTAFCallOff[Part Name],$A23,T_TTAFCallOff[WeekIndex],59)</f>
        <v/>
      </c>
      <c r="BI23">
        <f>SUMIFS(T_TTAFCallOff[PCS],T_TTAFCallOff[Part Name],$A23,T_TTAFCallOff[WeekIndex],60)</f>
        <v/>
      </c>
      <c r="BJ23">
        <f>SUMIFS(T_TTAFCallOff[PCS],T_TTAFCallOff[Part Name],$A23,T_TTAFCallOff[WeekIndex],61)</f>
        <v/>
      </c>
      <c r="BK23">
        <f>SUMIFS(T_TTAFCallOff[PCS],T_TTAFCallOff[Part Name],$A23,T_TTAFCallOff[WeekIndex],62)</f>
        <v/>
      </c>
      <c r="BL23">
        <f>SUMIFS(T_TTAFCallOff[PCS],T_TTAFCallOff[Part Name],$A23,T_TTAFCallOff[WeekIndex],63)</f>
        <v/>
      </c>
      <c r="BM23">
        <f>SUMIFS(T_TTAFCallOff[PCS],T_TTAFCallOff[Part Name],$A23,T_TTAFCallOff[WeekIndex],64)</f>
        <v/>
      </c>
      <c r="BN23">
        <f>SUMIFS(T_TTAFCallOff[PCS],T_TTAFCallOff[Part Name],$A23,T_TTAFCallOff[WeekIndex],65)</f>
        <v/>
      </c>
      <c r="BO23">
        <f>SUMIFS(T_TTAFCallOff[PCS],T_TTAFCallOff[Part Name],$A23,T_TTAFCallOff[WeekIndex],66)</f>
        <v/>
      </c>
      <c r="BP23">
        <f>SUMIFS(T_TTAFCallOff[PCS],T_TTAFCallOff[Part Name],$A23,T_TTAFCallOff[WeekIndex],67)</f>
        <v/>
      </c>
      <c r="BQ23">
        <f>SUMIFS(T_TTAFCallOff[PCS],T_TTAFCallOff[Part Name],$A23,T_TTAFCallOff[WeekIndex],68)</f>
        <v/>
      </c>
      <c r="BR23">
        <f>SUMIFS(T_TTAFCallOff[PCS],T_TTAFCallOff[Part Name],$A23,T_TTAFCallOff[WeekIndex],69)</f>
        <v/>
      </c>
      <c r="BS23">
        <f>SUMIFS(T_TTAFCallOff[PCS],T_TTAFCallOff[Part Name],$A23,T_TTAFCallOff[WeekIndex],70)</f>
        <v/>
      </c>
      <c r="BT23">
        <f>SUMIFS(T_TTAFCallOff[PCS],T_TTAFCallOff[Part Name],$A23,T_TTAFCallOff[WeekIndex],71)</f>
        <v/>
      </c>
      <c r="BU23">
        <f>SUMIFS(T_TTAFCallOff[PCS],T_TTAFCallOff[Part Name],$A23,T_TTAFCallOff[WeekIndex],72)</f>
        <v/>
      </c>
      <c r="BV23">
        <f>SUMIFS(T_TTAFCallOff[PCS],T_TTAFCallOff[Part Name],$A23,T_TTAFCallOff[WeekIndex],73)</f>
        <v/>
      </c>
      <c r="BW23">
        <f>SUMIFS(T_TTAFCallOff[PCS],T_TTAFCallOff[Part Name],$A23,T_TTAFCallOff[WeekIndex],74)</f>
        <v/>
      </c>
      <c r="BX23">
        <f>SUMIFS(T_TTAFCallOff[PCS],T_TTAFCallOff[Part Name],$A23,T_TTAFCallOff[WeekIndex],75)</f>
        <v/>
      </c>
      <c r="BY23">
        <f>SUMIFS(T_TTAFCallOff[PCS],T_TTAFCallOff[Part Name],$A23,T_TTAFCallOff[WeekIndex],76)</f>
        <v/>
      </c>
      <c r="BZ23">
        <f>SUMIFS(T_TTAFCallOff[PCS],T_TTAFCallOff[Part Name],$A23,T_TTAFCallOff[WeekIndex],77)</f>
        <v/>
      </c>
      <c r="CA23">
        <f>SUMIFS(T_TTAFCallOff[PCS],T_TTAFCallOff[Part Name],$A23,T_TTAFCallOff[WeekIndex],78)</f>
        <v/>
      </c>
      <c r="CB23">
        <f>SUMIFS(T_TTAFCallOff[PCS],T_TTAFCallOff[Part Name],$A23,T_TTAFCallOff[WeekIndex],79)</f>
        <v/>
      </c>
      <c r="CC23">
        <f>SUMIFS(T_TTAFCallOff[PCS],T_TTAFCallOff[Part Name],$A23,T_TTAFCallOff[WeekIndex],80)</f>
        <v/>
      </c>
      <c r="CD23">
        <f>SUMIFS(T_TTAFCallOff[PCS],T_TTAFCallOff[Part Name],$A23,T_TTAFCallOff[WeekIndex],81)</f>
        <v/>
      </c>
      <c r="CE23">
        <f>SUMIFS(T_TTAFCallOff[PCS],T_TTAFCallOff[Part Name],$A23,T_TTAFCallOff[WeekIndex],82)</f>
        <v/>
      </c>
      <c r="CF23">
        <f>SUMIFS(T_TTAFCallOff[PCS],T_TTAFCallOff[Part Name],$A23,T_TTAFCallOff[WeekIndex],83)</f>
        <v/>
      </c>
      <c r="CG23">
        <f>SUMIFS(T_TTAFCallOff[PCS],T_TTAFCallOff[Part Name],$A23,T_TTAFCallOff[WeekIndex],84)</f>
        <v/>
      </c>
      <c r="CH23">
        <f>SUMIFS(T_TTAFCallOff[PCS],T_TTAFCallOff[Part Name],$A23,T_TTAFCallOff[WeekIndex],85)</f>
        <v/>
      </c>
      <c r="CI23">
        <f>SUMIFS(T_TTAFCallOff[PCS],T_TTAFCallOff[Part Name],$A23,T_TTAFCallOff[WeekIndex],86)</f>
        <v/>
      </c>
      <c r="CJ23">
        <f>SUMIFS(T_TTAFCallOff[PCS],T_TTAFCallOff[Part Name],$A23,T_TTAFCallOff[WeekIndex],87)</f>
        <v/>
      </c>
      <c r="CK23">
        <f>SUMIFS(T_TTAFCallOff[PCS],T_TTAFCallOff[Part Name],$A23,T_TTAFCallOff[WeekIndex],88)</f>
        <v/>
      </c>
      <c r="CL23">
        <f>SUMIFS(T_TTAFCallOff[PCS],T_TTAFCallOff[Part Name],$A23,T_TTAFCallOff[WeekIndex],89)</f>
        <v/>
      </c>
      <c r="CM23">
        <f>SUMIFS(T_TTAFCallOff[PCS],T_TTAFCallOff[Part Name],$A23,T_TTAFCallOff[WeekIndex],90)</f>
        <v/>
      </c>
      <c r="CN23">
        <f>SUMIFS(T_TTAFCallOff[PCS],T_TTAFCallOff[Part Name],$A23,T_TTAFCallOff[WeekIndex],91)</f>
        <v/>
      </c>
      <c r="CO23">
        <f>SUMIFS(T_TTAFCallOff[PCS],T_TTAFCallOff[Part Name],$A23,T_TTAFCallOff[WeekIndex],92)</f>
        <v/>
      </c>
      <c r="CP23">
        <f>SUMIFS(T_TTAFCallOff[PCS],T_TTAFCallOff[Part Name],$A23,T_TTAFCallOff[WeekIndex],93)</f>
        <v/>
      </c>
      <c r="CQ23">
        <f>SUMIFS(T_TTAFCallOff[PCS],T_TTAFCallOff[Part Name],$A23,T_TTAFCallOff[WeekIndex],94)</f>
        <v/>
      </c>
      <c r="CR23">
        <f>SUMIFS(T_TTAFCallOff[PCS],T_TTAFCallOff[Part Name],$A23,T_TTAFCallOff[WeekIndex],95)</f>
        <v/>
      </c>
      <c r="CS23">
        <f>SUMIFS(T_TTAFCallOff[PCS],T_TTAFCallOff[Part Name],$A23,T_TTAFCallOff[WeekIndex],96)</f>
        <v/>
      </c>
      <c r="CT23">
        <f>SUMIFS(T_TTAFCallOff[PCS],T_TTAFCallOff[Part Name],$A23,T_TTAFCallOff[WeekIndex],97)</f>
        <v/>
      </c>
      <c r="CU23">
        <f>SUMIFS(T_TTAFCallOff[PCS],T_TTAFCallOff[Part Name],$A23,T_TTAFCallOff[WeekIndex],98)</f>
        <v/>
      </c>
      <c r="CV23">
        <f>SUMIFS(T_TTAFCallOff[PCS],T_TTAFCallOff[Part Name],$A23,T_TTAFCallOff[WeekIndex],99)</f>
        <v/>
      </c>
      <c r="CW23">
        <f>SUMIFS(T_TTAFCallOff[PCS],T_TTAFCallOff[Part Name],$A23,T_TTAFCallOff[WeekIndex],100)</f>
        <v/>
      </c>
      <c r="CX23">
        <f>SUMIFS(T_TTAFCallOff[PCS],T_TTAFCallOff[Part Name],$A23,T_TTAFCallOff[WeekIndex],101)</f>
        <v/>
      </c>
      <c r="CY23">
        <f>SUMIFS(T_TTAFCallOff[PCS],T_TTAFCallOff[Part Name],$A23,T_TTAFCallOff[WeekIndex],102)</f>
        <v/>
      </c>
      <c r="CZ23">
        <f>SUMIFS(T_TTAFCallOff[PCS],T_TTAFCallOff[Part Name],$A23,T_TTAFCallOff[WeekIndex],103)</f>
        <v/>
      </c>
      <c r="DA23">
        <f>SUMIFS(T_TTAFCallOff[PCS],T_TTAFCallOff[Part Name],$A23,T_TTAFCallOff[WeekIndex],104)</f>
        <v/>
      </c>
    </row>
    <row r="24">
      <c r="A24" t="inlineStr">
        <is>
          <t>Original Towel</t>
        </is>
      </c>
      <c r="B24">
        <f>SUMIFS(T_TTAFCallOff[PCS],T_TTAFCallOff[Part Name],$A24,T_TTAFCallOff[WeekIndex],1)</f>
        <v/>
      </c>
      <c r="C24">
        <f>SUMIFS(T_TTAFCallOff[PCS],T_TTAFCallOff[Part Name],$A24,T_TTAFCallOff[WeekIndex],2)</f>
        <v/>
      </c>
      <c r="D24">
        <f>SUMIFS(T_TTAFCallOff[PCS],T_TTAFCallOff[Part Name],$A24,T_TTAFCallOff[WeekIndex],3)</f>
        <v/>
      </c>
      <c r="E24">
        <f>SUMIFS(T_TTAFCallOff[PCS],T_TTAFCallOff[Part Name],$A24,T_TTAFCallOff[WeekIndex],4)</f>
        <v/>
      </c>
      <c r="F24">
        <f>SUMIFS(T_TTAFCallOff[PCS],T_TTAFCallOff[Part Name],$A24,T_TTAFCallOff[WeekIndex],5)</f>
        <v/>
      </c>
      <c r="G24">
        <f>SUMIFS(T_TTAFCallOff[PCS],T_TTAFCallOff[Part Name],$A24,T_TTAFCallOff[WeekIndex],6)</f>
        <v/>
      </c>
      <c r="H24">
        <f>SUMIFS(T_TTAFCallOff[PCS],T_TTAFCallOff[Part Name],$A24,T_TTAFCallOff[WeekIndex],7)</f>
        <v/>
      </c>
      <c r="I24">
        <f>SUMIFS(T_TTAFCallOff[PCS],T_TTAFCallOff[Part Name],$A24,T_TTAFCallOff[WeekIndex],8)</f>
        <v/>
      </c>
      <c r="J24">
        <f>SUMIFS(T_TTAFCallOff[PCS],T_TTAFCallOff[Part Name],$A24,T_TTAFCallOff[WeekIndex],9)</f>
        <v/>
      </c>
      <c r="K24">
        <f>SUMIFS(T_TTAFCallOff[PCS],T_TTAFCallOff[Part Name],$A24,T_TTAFCallOff[WeekIndex],10)</f>
        <v/>
      </c>
      <c r="L24">
        <f>SUMIFS(T_TTAFCallOff[PCS],T_TTAFCallOff[Part Name],$A24,T_TTAFCallOff[WeekIndex],11)</f>
        <v/>
      </c>
      <c r="M24">
        <f>SUMIFS(T_TTAFCallOff[PCS],T_TTAFCallOff[Part Name],$A24,T_TTAFCallOff[WeekIndex],12)</f>
        <v/>
      </c>
      <c r="N24">
        <f>SUMIFS(T_TTAFCallOff[PCS],T_TTAFCallOff[Part Name],$A24,T_TTAFCallOff[WeekIndex],13)</f>
        <v/>
      </c>
      <c r="O24">
        <f>SUMIFS(T_TTAFCallOff[PCS],T_TTAFCallOff[Part Name],$A24,T_TTAFCallOff[WeekIndex],14)</f>
        <v/>
      </c>
      <c r="P24">
        <f>SUMIFS(T_TTAFCallOff[PCS],T_TTAFCallOff[Part Name],$A24,T_TTAFCallOff[WeekIndex],15)</f>
        <v/>
      </c>
      <c r="Q24">
        <f>SUMIFS(T_TTAFCallOff[PCS],T_TTAFCallOff[Part Name],$A24,T_TTAFCallOff[WeekIndex],16)</f>
        <v/>
      </c>
      <c r="R24">
        <f>SUMIFS(T_TTAFCallOff[PCS],T_TTAFCallOff[Part Name],$A24,T_TTAFCallOff[WeekIndex],17)</f>
        <v/>
      </c>
      <c r="S24">
        <f>SUMIFS(T_TTAFCallOff[PCS],T_TTAFCallOff[Part Name],$A24,T_TTAFCallOff[WeekIndex],18)</f>
        <v/>
      </c>
      <c r="T24">
        <f>SUMIFS(T_TTAFCallOff[PCS],T_TTAFCallOff[Part Name],$A24,T_TTAFCallOff[WeekIndex],19)</f>
        <v/>
      </c>
      <c r="U24">
        <f>SUMIFS(T_TTAFCallOff[PCS],T_TTAFCallOff[Part Name],$A24,T_TTAFCallOff[WeekIndex],20)</f>
        <v/>
      </c>
      <c r="V24">
        <f>SUMIFS(T_TTAFCallOff[PCS],T_TTAFCallOff[Part Name],$A24,T_TTAFCallOff[WeekIndex],21)</f>
        <v/>
      </c>
      <c r="W24">
        <f>SUMIFS(T_TTAFCallOff[PCS],T_TTAFCallOff[Part Name],$A24,T_TTAFCallOff[WeekIndex],22)</f>
        <v/>
      </c>
      <c r="X24">
        <f>SUMIFS(T_TTAFCallOff[PCS],T_TTAFCallOff[Part Name],$A24,T_TTAFCallOff[WeekIndex],23)</f>
        <v/>
      </c>
      <c r="Y24">
        <f>SUMIFS(T_TTAFCallOff[PCS],T_TTAFCallOff[Part Name],$A24,T_TTAFCallOff[WeekIndex],24)</f>
        <v/>
      </c>
      <c r="Z24">
        <f>SUMIFS(T_TTAFCallOff[PCS],T_TTAFCallOff[Part Name],$A24,T_TTAFCallOff[WeekIndex],25)</f>
        <v/>
      </c>
      <c r="AA24">
        <f>SUMIFS(T_TTAFCallOff[PCS],T_TTAFCallOff[Part Name],$A24,T_TTAFCallOff[WeekIndex],26)</f>
        <v/>
      </c>
      <c r="AB24">
        <f>SUMIFS(T_TTAFCallOff[PCS],T_TTAFCallOff[Part Name],$A24,T_TTAFCallOff[WeekIndex],27)</f>
        <v/>
      </c>
      <c r="AC24">
        <f>SUMIFS(T_TTAFCallOff[PCS],T_TTAFCallOff[Part Name],$A24,T_TTAFCallOff[WeekIndex],28)</f>
        <v/>
      </c>
      <c r="AD24">
        <f>SUMIFS(T_TTAFCallOff[PCS],T_TTAFCallOff[Part Name],$A24,T_TTAFCallOff[WeekIndex],29)</f>
        <v/>
      </c>
      <c r="AE24">
        <f>SUMIFS(T_TTAFCallOff[PCS],T_TTAFCallOff[Part Name],$A24,T_TTAFCallOff[WeekIndex],30)</f>
        <v/>
      </c>
      <c r="AF24">
        <f>SUMIFS(T_TTAFCallOff[PCS],T_TTAFCallOff[Part Name],$A24,T_TTAFCallOff[WeekIndex],31)</f>
        <v/>
      </c>
      <c r="AG24">
        <f>SUMIFS(T_TTAFCallOff[PCS],T_TTAFCallOff[Part Name],$A24,T_TTAFCallOff[WeekIndex],32)</f>
        <v/>
      </c>
      <c r="AH24">
        <f>SUMIFS(T_TTAFCallOff[PCS],T_TTAFCallOff[Part Name],$A24,T_TTAFCallOff[WeekIndex],33)</f>
        <v/>
      </c>
      <c r="AI24">
        <f>SUMIFS(T_TTAFCallOff[PCS],T_TTAFCallOff[Part Name],$A24,T_TTAFCallOff[WeekIndex],34)</f>
        <v/>
      </c>
      <c r="AJ24">
        <f>SUMIFS(T_TTAFCallOff[PCS],T_TTAFCallOff[Part Name],$A24,T_TTAFCallOff[WeekIndex],35)</f>
        <v/>
      </c>
      <c r="AK24">
        <f>SUMIFS(T_TTAFCallOff[PCS],T_TTAFCallOff[Part Name],$A24,T_TTAFCallOff[WeekIndex],36)</f>
        <v/>
      </c>
      <c r="AL24">
        <f>SUMIFS(T_TTAFCallOff[PCS],T_TTAFCallOff[Part Name],$A24,T_TTAFCallOff[WeekIndex],37)</f>
        <v/>
      </c>
      <c r="AM24">
        <f>SUMIFS(T_TTAFCallOff[PCS],T_TTAFCallOff[Part Name],$A24,T_TTAFCallOff[WeekIndex],38)</f>
        <v/>
      </c>
      <c r="AN24">
        <f>SUMIFS(T_TTAFCallOff[PCS],T_TTAFCallOff[Part Name],$A24,T_TTAFCallOff[WeekIndex],39)</f>
        <v/>
      </c>
      <c r="AO24">
        <f>SUMIFS(T_TTAFCallOff[PCS],T_TTAFCallOff[Part Name],$A24,T_TTAFCallOff[WeekIndex],40)</f>
        <v/>
      </c>
      <c r="AP24">
        <f>SUMIFS(T_TTAFCallOff[PCS],T_TTAFCallOff[Part Name],$A24,T_TTAFCallOff[WeekIndex],41)</f>
        <v/>
      </c>
      <c r="AQ24">
        <f>SUMIFS(T_TTAFCallOff[PCS],T_TTAFCallOff[Part Name],$A24,T_TTAFCallOff[WeekIndex],42)</f>
        <v/>
      </c>
      <c r="AR24">
        <f>SUMIFS(T_TTAFCallOff[PCS],T_TTAFCallOff[Part Name],$A24,T_TTAFCallOff[WeekIndex],43)</f>
        <v/>
      </c>
      <c r="AS24">
        <f>SUMIFS(T_TTAFCallOff[PCS],T_TTAFCallOff[Part Name],$A24,T_TTAFCallOff[WeekIndex],44)</f>
        <v/>
      </c>
      <c r="AT24">
        <f>SUMIFS(T_TTAFCallOff[PCS],T_TTAFCallOff[Part Name],$A24,T_TTAFCallOff[WeekIndex],45)</f>
        <v/>
      </c>
      <c r="AU24">
        <f>SUMIFS(T_TTAFCallOff[PCS],T_TTAFCallOff[Part Name],$A24,T_TTAFCallOff[WeekIndex],46)</f>
        <v/>
      </c>
      <c r="AV24">
        <f>SUMIFS(T_TTAFCallOff[PCS],T_TTAFCallOff[Part Name],$A24,T_TTAFCallOff[WeekIndex],47)</f>
        <v/>
      </c>
      <c r="AW24">
        <f>SUMIFS(T_TTAFCallOff[PCS],T_TTAFCallOff[Part Name],$A24,T_TTAFCallOff[WeekIndex],48)</f>
        <v/>
      </c>
      <c r="AX24">
        <f>SUMIFS(T_TTAFCallOff[PCS],T_TTAFCallOff[Part Name],$A24,T_TTAFCallOff[WeekIndex],49)</f>
        <v/>
      </c>
      <c r="AY24">
        <f>SUMIFS(T_TTAFCallOff[PCS],T_TTAFCallOff[Part Name],$A24,T_TTAFCallOff[WeekIndex],50)</f>
        <v/>
      </c>
      <c r="AZ24">
        <f>SUMIFS(T_TTAFCallOff[PCS],T_TTAFCallOff[Part Name],$A24,T_TTAFCallOff[WeekIndex],51)</f>
        <v/>
      </c>
      <c r="BA24">
        <f>SUMIFS(T_TTAFCallOff[PCS],T_TTAFCallOff[Part Name],$A24,T_TTAFCallOff[WeekIndex],52)</f>
        <v/>
      </c>
      <c r="BB24">
        <f>SUMIFS(T_TTAFCallOff[PCS],T_TTAFCallOff[Part Name],$A24,T_TTAFCallOff[WeekIndex],53)</f>
        <v/>
      </c>
      <c r="BC24">
        <f>SUMIFS(T_TTAFCallOff[PCS],T_TTAFCallOff[Part Name],$A24,T_TTAFCallOff[WeekIndex],54)</f>
        <v/>
      </c>
      <c r="BD24">
        <f>SUMIFS(T_TTAFCallOff[PCS],T_TTAFCallOff[Part Name],$A24,T_TTAFCallOff[WeekIndex],55)</f>
        <v/>
      </c>
      <c r="BE24">
        <f>SUMIFS(T_TTAFCallOff[PCS],T_TTAFCallOff[Part Name],$A24,T_TTAFCallOff[WeekIndex],56)</f>
        <v/>
      </c>
      <c r="BF24">
        <f>SUMIFS(T_TTAFCallOff[PCS],T_TTAFCallOff[Part Name],$A24,T_TTAFCallOff[WeekIndex],57)</f>
        <v/>
      </c>
      <c r="BG24">
        <f>SUMIFS(T_TTAFCallOff[PCS],T_TTAFCallOff[Part Name],$A24,T_TTAFCallOff[WeekIndex],58)</f>
        <v/>
      </c>
      <c r="BH24">
        <f>SUMIFS(T_TTAFCallOff[PCS],T_TTAFCallOff[Part Name],$A24,T_TTAFCallOff[WeekIndex],59)</f>
        <v/>
      </c>
      <c r="BI24">
        <f>SUMIFS(T_TTAFCallOff[PCS],T_TTAFCallOff[Part Name],$A24,T_TTAFCallOff[WeekIndex],60)</f>
        <v/>
      </c>
      <c r="BJ24">
        <f>SUMIFS(T_TTAFCallOff[PCS],T_TTAFCallOff[Part Name],$A24,T_TTAFCallOff[WeekIndex],61)</f>
        <v/>
      </c>
      <c r="BK24">
        <f>SUMIFS(T_TTAFCallOff[PCS],T_TTAFCallOff[Part Name],$A24,T_TTAFCallOff[WeekIndex],62)</f>
        <v/>
      </c>
      <c r="BL24">
        <f>SUMIFS(T_TTAFCallOff[PCS],T_TTAFCallOff[Part Name],$A24,T_TTAFCallOff[WeekIndex],63)</f>
        <v/>
      </c>
      <c r="BM24">
        <f>SUMIFS(T_TTAFCallOff[PCS],T_TTAFCallOff[Part Name],$A24,T_TTAFCallOff[WeekIndex],64)</f>
        <v/>
      </c>
      <c r="BN24">
        <f>SUMIFS(T_TTAFCallOff[PCS],T_TTAFCallOff[Part Name],$A24,T_TTAFCallOff[WeekIndex],65)</f>
        <v/>
      </c>
      <c r="BO24">
        <f>SUMIFS(T_TTAFCallOff[PCS],T_TTAFCallOff[Part Name],$A24,T_TTAFCallOff[WeekIndex],66)</f>
        <v/>
      </c>
      <c r="BP24">
        <f>SUMIFS(T_TTAFCallOff[PCS],T_TTAFCallOff[Part Name],$A24,T_TTAFCallOff[WeekIndex],67)</f>
        <v/>
      </c>
      <c r="BQ24">
        <f>SUMIFS(T_TTAFCallOff[PCS],T_TTAFCallOff[Part Name],$A24,T_TTAFCallOff[WeekIndex],68)</f>
        <v/>
      </c>
      <c r="BR24">
        <f>SUMIFS(T_TTAFCallOff[PCS],T_TTAFCallOff[Part Name],$A24,T_TTAFCallOff[WeekIndex],69)</f>
        <v/>
      </c>
      <c r="BS24">
        <f>SUMIFS(T_TTAFCallOff[PCS],T_TTAFCallOff[Part Name],$A24,T_TTAFCallOff[WeekIndex],70)</f>
        <v/>
      </c>
      <c r="BT24">
        <f>SUMIFS(T_TTAFCallOff[PCS],T_TTAFCallOff[Part Name],$A24,T_TTAFCallOff[WeekIndex],71)</f>
        <v/>
      </c>
      <c r="BU24">
        <f>SUMIFS(T_TTAFCallOff[PCS],T_TTAFCallOff[Part Name],$A24,T_TTAFCallOff[WeekIndex],72)</f>
        <v/>
      </c>
      <c r="BV24">
        <f>SUMIFS(T_TTAFCallOff[PCS],T_TTAFCallOff[Part Name],$A24,T_TTAFCallOff[WeekIndex],73)</f>
        <v/>
      </c>
      <c r="BW24">
        <f>SUMIFS(T_TTAFCallOff[PCS],T_TTAFCallOff[Part Name],$A24,T_TTAFCallOff[WeekIndex],74)</f>
        <v/>
      </c>
      <c r="BX24">
        <f>SUMIFS(T_TTAFCallOff[PCS],T_TTAFCallOff[Part Name],$A24,T_TTAFCallOff[WeekIndex],75)</f>
        <v/>
      </c>
      <c r="BY24">
        <f>SUMIFS(T_TTAFCallOff[PCS],T_TTAFCallOff[Part Name],$A24,T_TTAFCallOff[WeekIndex],76)</f>
        <v/>
      </c>
      <c r="BZ24">
        <f>SUMIFS(T_TTAFCallOff[PCS],T_TTAFCallOff[Part Name],$A24,T_TTAFCallOff[WeekIndex],77)</f>
        <v/>
      </c>
      <c r="CA24">
        <f>SUMIFS(T_TTAFCallOff[PCS],T_TTAFCallOff[Part Name],$A24,T_TTAFCallOff[WeekIndex],78)</f>
        <v/>
      </c>
      <c r="CB24">
        <f>SUMIFS(T_TTAFCallOff[PCS],T_TTAFCallOff[Part Name],$A24,T_TTAFCallOff[WeekIndex],79)</f>
        <v/>
      </c>
      <c r="CC24">
        <f>SUMIFS(T_TTAFCallOff[PCS],T_TTAFCallOff[Part Name],$A24,T_TTAFCallOff[WeekIndex],80)</f>
        <v/>
      </c>
      <c r="CD24">
        <f>SUMIFS(T_TTAFCallOff[PCS],T_TTAFCallOff[Part Name],$A24,T_TTAFCallOff[WeekIndex],81)</f>
        <v/>
      </c>
      <c r="CE24">
        <f>SUMIFS(T_TTAFCallOff[PCS],T_TTAFCallOff[Part Name],$A24,T_TTAFCallOff[WeekIndex],82)</f>
        <v/>
      </c>
      <c r="CF24">
        <f>SUMIFS(T_TTAFCallOff[PCS],T_TTAFCallOff[Part Name],$A24,T_TTAFCallOff[WeekIndex],83)</f>
        <v/>
      </c>
      <c r="CG24">
        <f>SUMIFS(T_TTAFCallOff[PCS],T_TTAFCallOff[Part Name],$A24,T_TTAFCallOff[WeekIndex],84)</f>
        <v/>
      </c>
      <c r="CH24">
        <f>SUMIFS(T_TTAFCallOff[PCS],T_TTAFCallOff[Part Name],$A24,T_TTAFCallOff[WeekIndex],85)</f>
        <v/>
      </c>
      <c r="CI24">
        <f>SUMIFS(T_TTAFCallOff[PCS],T_TTAFCallOff[Part Name],$A24,T_TTAFCallOff[WeekIndex],86)</f>
        <v/>
      </c>
      <c r="CJ24">
        <f>SUMIFS(T_TTAFCallOff[PCS],T_TTAFCallOff[Part Name],$A24,T_TTAFCallOff[WeekIndex],87)</f>
        <v/>
      </c>
      <c r="CK24">
        <f>SUMIFS(T_TTAFCallOff[PCS],T_TTAFCallOff[Part Name],$A24,T_TTAFCallOff[WeekIndex],88)</f>
        <v/>
      </c>
      <c r="CL24">
        <f>SUMIFS(T_TTAFCallOff[PCS],T_TTAFCallOff[Part Name],$A24,T_TTAFCallOff[WeekIndex],89)</f>
        <v/>
      </c>
      <c r="CM24">
        <f>SUMIFS(T_TTAFCallOff[PCS],T_TTAFCallOff[Part Name],$A24,T_TTAFCallOff[WeekIndex],90)</f>
        <v/>
      </c>
      <c r="CN24">
        <f>SUMIFS(T_TTAFCallOff[PCS],T_TTAFCallOff[Part Name],$A24,T_TTAFCallOff[WeekIndex],91)</f>
        <v/>
      </c>
      <c r="CO24">
        <f>SUMIFS(T_TTAFCallOff[PCS],T_TTAFCallOff[Part Name],$A24,T_TTAFCallOff[WeekIndex],92)</f>
        <v/>
      </c>
      <c r="CP24">
        <f>SUMIFS(T_TTAFCallOff[PCS],T_TTAFCallOff[Part Name],$A24,T_TTAFCallOff[WeekIndex],93)</f>
        <v/>
      </c>
      <c r="CQ24">
        <f>SUMIFS(T_TTAFCallOff[PCS],T_TTAFCallOff[Part Name],$A24,T_TTAFCallOff[WeekIndex],94)</f>
        <v/>
      </c>
      <c r="CR24">
        <f>SUMIFS(T_TTAFCallOff[PCS],T_TTAFCallOff[Part Name],$A24,T_TTAFCallOff[WeekIndex],95)</f>
        <v/>
      </c>
      <c r="CS24">
        <f>SUMIFS(T_TTAFCallOff[PCS],T_TTAFCallOff[Part Name],$A24,T_TTAFCallOff[WeekIndex],96)</f>
        <v/>
      </c>
      <c r="CT24">
        <f>SUMIFS(T_TTAFCallOff[PCS],T_TTAFCallOff[Part Name],$A24,T_TTAFCallOff[WeekIndex],97)</f>
        <v/>
      </c>
      <c r="CU24">
        <f>SUMIFS(T_TTAFCallOff[PCS],T_TTAFCallOff[Part Name],$A24,T_TTAFCallOff[WeekIndex],98)</f>
        <v/>
      </c>
      <c r="CV24">
        <f>SUMIFS(T_TTAFCallOff[PCS],T_TTAFCallOff[Part Name],$A24,T_TTAFCallOff[WeekIndex],99)</f>
        <v/>
      </c>
      <c r="CW24">
        <f>SUMIFS(T_TTAFCallOff[PCS],T_TTAFCallOff[Part Name],$A24,T_TTAFCallOff[WeekIndex],100)</f>
        <v/>
      </c>
      <c r="CX24">
        <f>SUMIFS(T_TTAFCallOff[PCS],T_TTAFCallOff[Part Name],$A24,T_TTAFCallOff[WeekIndex],101)</f>
        <v/>
      </c>
      <c r="CY24">
        <f>SUMIFS(T_TTAFCallOff[PCS],T_TTAFCallOff[Part Name],$A24,T_TTAFCallOff[WeekIndex],102)</f>
        <v/>
      </c>
      <c r="CZ24">
        <f>SUMIFS(T_TTAFCallOff[PCS],T_TTAFCallOff[Part Name],$A24,T_TTAFCallOff[WeekIndex],103)</f>
        <v/>
      </c>
      <c r="DA24">
        <f>SUMIFS(T_TTAFCallOff[PCS],T_TTAFCallOff[Part Name],$A24,T_TTAFCallOff[WeekIndex],104)</f>
        <v/>
      </c>
    </row>
    <row r="25">
      <c r="A25" t="inlineStr">
        <is>
          <t>CHEM-1200</t>
        </is>
      </c>
      <c r="B25">
        <f>SUMIFS(T_TTAFCallOff[PCS],T_TTAFCallOff[Part Name],$A25,T_TTAFCallOff[WeekIndex],1)</f>
        <v/>
      </c>
      <c r="C25">
        <f>SUMIFS(T_TTAFCallOff[PCS],T_TTAFCallOff[Part Name],$A25,T_TTAFCallOff[WeekIndex],2)</f>
        <v/>
      </c>
      <c r="D25">
        <f>SUMIFS(T_TTAFCallOff[PCS],T_TTAFCallOff[Part Name],$A25,T_TTAFCallOff[WeekIndex],3)</f>
        <v/>
      </c>
      <c r="E25">
        <f>SUMIFS(T_TTAFCallOff[PCS],T_TTAFCallOff[Part Name],$A25,T_TTAFCallOff[WeekIndex],4)</f>
        <v/>
      </c>
      <c r="F25">
        <f>SUMIFS(T_TTAFCallOff[PCS],T_TTAFCallOff[Part Name],$A25,T_TTAFCallOff[WeekIndex],5)</f>
        <v/>
      </c>
      <c r="G25">
        <f>SUMIFS(T_TTAFCallOff[PCS],T_TTAFCallOff[Part Name],$A25,T_TTAFCallOff[WeekIndex],6)</f>
        <v/>
      </c>
      <c r="H25">
        <f>SUMIFS(T_TTAFCallOff[PCS],T_TTAFCallOff[Part Name],$A25,T_TTAFCallOff[WeekIndex],7)</f>
        <v/>
      </c>
      <c r="I25">
        <f>SUMIFS(T_TTAFCallOff[PCS],T_TTAFCallOff[Part Name],$A25,T_TTAFCallOff[WeekIndex],8)</f>
        <v/>
      </c>
      <c r="J25">
        <f>SUMIFS(T_TTAFCallOff[PCS],T_TTAFCallOff[Part Name],$A25,T_TTAFCallOff[WeekIndex],9)</f>
        <v/>
      </c>
      <c r="K25">
        <f>SUMIFS(T_TTAFCallOff[PCS],T_TTAFCallOff[Part Name],$A25,T_TTAFCallOff[WeekIndex],10)</f>
        <v/>
      </c>
      <c r="L25">
        <f>SUMIFS(T_TTAFCallOff[PCS],T_TTAFCallOff[Part Name],$A25,T_TTAFCallOff[WeekIndex],11)</f>
        <v/>
      </c>
      <c r="M25">
        <f>SUMIFS(T_TTAFCallOff[PCS],T_TTAFCallOff[Part Name],$A25,T_TTAFCallOff[WeekIndex],12)</f>
        <v/>
      </c>
      <c r="N25">
        <f>SUMIFS(T_TTAFCallOff[PCS],T_TTAFCallOff[Part Name],$A25,T_TTAFCallOff[WeekIndex],13)</f>
        <v/>
      </c>
      <c r="O25">
        <f>SUMIFS(T_TTAFCallOff[PCS],T_TTAFCallOff[Part Name],$A25,T_TTAFCallOff[WeekIndex],14)</f>
        <v/>
      </c>
      <c r="P25">
        <f>SUMIFS(T_TTAFCallOff[PCS],T_TTAFCallOff[Part Name],$A25,T_TTAFCallOff[WeekIndex],15)</f>
        <v/>
      </c>
      <c r="Q25">
        <f>SUMIFS(T_TTAFCallOff[PCS],T_TTAFCallOff[Part Name],$A25,T_TTAFCallOff[WeekIndex],16)</f>
        <v/>
      </c>
      <c r="R25">
        <f>SUMIFS(T_TTAFCallOff[PCS],T_TTAFCallOff[Part Name],$A25,T_TTAFCallOff[WeekIndex],17)</f>
        <v/>
      </c>
      <c r="S25">
        <f>SUMIFS(T_TTAFCallOff[PCS],T_TTAFCallOff[Part Name],$A25,T_TTAFCallOff[WeekIndex],18)</f>
        <v/>
      </c>
      <c r="T25">
        <f>SUMIFS(T_TTAFCallOff[PCS],T_TTAFCallOff[Part Name],$A25,T_TTAFCallOff[WeekIndex],19)</f>
        <v/>
      </c>
      <c r="U25">
        <f>SUMIFS(T_TTAFCallOff[PCS],T_TTAFCallOff[Part Name],$A25,T_TTAFCallOff[WeekIndex],20)</f>
        <v/>
      </c>
      <c r="V25">
        <f>SUMIFS(T_TTAFCallOff[PCS],T_TTAFCallOff[Part Name],$A25,T_TTAFCallOff[WeekIndex],21)</f>
        <v/>
      </c>
      <c r="W25">
        <f>SUMIFS(T_TTAFCallOff[PCS],T_TTAFCallOff[Part Name],$A25,T_TTAFCallOff[WeekIndex],22)</f>
        <v/>
      </c>
      <c r="X25">
        <f>SUMIFS(T_TTAFCallOff[PCS],T_TTAFCallOff[Part Name],$A25,T_TTAFCallOff[WeekIndex],23)</f>
        <v/>
      </c>
      <c r="Y25">
        <f>SUMIFS(T_TTAFCallOff[PCS],T_TTAFCallOff[Part Name],$A25,T_TTAFCallOff[WeekIndex],24)</f>
        <v/>
      </c>
      <c r="Z25">
        <f>SUMIFS(T_TTAFCallOff[PCS],T_TTAFCallOff[Part Name],$A25,T_TTAFCallOff[WeekIndex],25)</f>
        <v/>
      </c>
      <c r="AA25">
        <f>SUMIFS(T_TTAFCallOff[PCS],T_TTAFCallOff[Part Name],$A25,T_TTAFCallOff[WeekIndex],26)</f>
        <v/>
      </c>
      <c r="AB25">
        <f>SUMIFS(T_TTAFCallOff[PCS],T_TTAFCallOff[Part Name],$A25,T_TTAFCallOff[WeekIndex],27)</f>
        <v/>
      </c>
      <c r="AC25">
        <f>SUMIFS(T_TTAFCallOff[PCS],T_TTAFCallOff[Part Name],$A25,T_TTAFCallOff[WeekIndex],28)</f>
        <v/>
      </c>
      <c r="AD25">
        <f>SUMIFS(T_TTAFCallOff[PCS],T_TTAFCallOff[Part Name],$A25,T_TTAFCallOff[WeekIndex],29)</f>
        <v/>
      </c>
      <c r="AE25">
        <f>SUMIFS(T_TTAFCallOff[PCS],T_TTAFCallOff[Part Name],$A25,T_TTAFCallOff[WeekIndex],30)</f>
        <v/>
      </c>
      <c r="AF25">
        <f>SUMIFS(T_TTAFCallOff[PCS],T_TTAFCallOff[Part Name],$A25,T_TTAFCallOff[WeekIndex],31)</f>
        <v/>
      </c>
      <c r="AG25">
        <f>SUMIFS(T_TTAFCallOff[PCS],T_TTAFCallOff[Part Name],$A25,T_TTAFCallOff[WeekIndex],32)</f>
        <v/>
      </c>
      <c r="AH25">
        <f>SUMIFS(T_TTAFCallOff[PCS],T_TTAFCallOff[Part Name],$A25,T_TTAFCallOff[WeekIndex],33)</f>
        <v/>
      </c>
      <c r="AI25">
        <f>SUMIFS(T_TTAFCallOff[PCS],T_TTAFCallOff[Part Name],$A25,T_TTAFCallOff[WeekIndex],34)</f>
        <v/>
      </c>
      <c r="AJ25">
        <f>SUMIFS(T_TTAFCallOff[PCS],T_TTAFCallOff[Part Name],$A25,T_TTAFCallOff[WeekIndex],35)</f>
        <v/>
      </c>
      <c r="AK25">
        <f>SUMIFS(T_TTAFCallOff[PCS],T_TTAFCallOff[Part Name],$A25,T_TTAFCallOff[WeekIndex],36)</f>
        <v/>
      </c>
      <c r="AL25">
        <f>SUMIFS(T_TTAFCallOff[PCS],T_TTAFCallOff[Part Name],$A25,T_TTAFCallOff[WeekIndex],37)</f>
        <v/>
      </c>
      <c r="AM25">
        <f>SUMIFS(T_TTAFCallOff[PCS],T_TTAFCallOff[Part Name],$A25,T_TTAFCallOff[WeekIndex],38)</f>
        <v/>
      </c>
      <c r="AN25">
        <f>SUMIFS(T_TTAFCallOff[PCS],T_TTAFCallOff[Part Name],$A25,T_TTAFCallOff[WeekIndex],39)</f>
        <v/>
      </c>
      <c r="AO25">
        <f>SUMIFS(T_TTAFCallOff[PCS],T_TTAFCallOff[Part Name],$A25,T_TTAFCallOff[WeekIndex],40)</f>
        <v/>
      </c>
      <c r="AP25">
        <f>SUMIFS(T_TTAFCallOff[PCS],T_TTAFCallOff[Part Name],$A25,T_TTAFCallOff[WeekIndex],41)</f>
        <v/>
      </c>
      <c r="AQ25">
        <f>SUMIFS(T_TTAFCallOff[PCS],T_TTAFCallOff[Part Name],$A25,T_TTAFCallOff[WeekIndex],42)</f>
        <v/>
      </c>
      <c r="AR25">
        <f>SUMIFS(T_TTAFCallOff[PCS],T_TTAFCallOff[Part Name],$A25,T_TTAFCallOff[WeekIndex],43)</f>
        <v/>
      </c>
      <c r="AS25">
        <f>SUMIFS(T_TTAFCallOff[PCS],T_TTAFCallOff[Part Name],$A25,T_TTAFCallOff[WeekIndex],44)</f>
        <v/>
      </c>
      <c r="AT25">
        <f>SUMIFS(T_TTAFCallOff[PCS],T_TTAFCallOff[Part Name],$A25,T_TTAFCallOff[WeekIndex],45)</f>
        <v/>
      </c>
      <c r="AU25">
        <f>SUMIFS(T_TTAFCallOff[PCS],T_TTAFCallOff[Part Name],$A25,T_TTAFCallOff[WeekIndex],46)</f>
        <v/>
      </c>
      <c r="AV25">
        <f>SUMIFS(T_TTAFCallOff[PCS],T_TTAFCallOff[Part Name],$A25,T_TTAFCallOff[WeekIndex],47)</f>
        <v/>
      </c>
      <c r="AW25">
        <f>SUMIFS(T_TTAFCallOff[PCS],T_TTAFCallOff[Part Name],$A25,T_TTAFCallOff[WeekIndex],48)</f>
        <v/>
      </c>
      <c r="AX25">
        <f>SUMIFS(T_TTAFCallOff[PCS],T_TTAFCallOff[Part Name],$A25,T_TTAFCallOff[WeekIndex],49)</f>
        <v/>
      </c>
      <c r="AY25">
        <f>SUMIFS(T_TTAFCallOff[PCS],T_TTAFCallOff[Part Name],$A25,T_TTAFCallOff[WeekIndex],50)</f>
        <v/>
      </c>
      <c r="AZ25">
        <f>SUMIFS(T_TTAFCallOff[PCS],T_TTAFCallOff[Part Name],$A25,T_TTAFCallOff[WeekIndex],51)</f>
        <v/>
      </c>
      <c r="BA25">
        <f>SUMIFS(T_TTAFCallOff[PCS],T_TTAFCallOff[Part Name],$A25,T_TTAFCallOff[WeekIndex],52)</f>
        <v/>
      </c>
      <c r="BB25">
        <f>SUMIFS(T_TTAFCallOff[PCS],T_TTAFCallOff[Part Name],$A25,T_TTAFCallOff[WeekIndex],53)</f>
        <v/>
      </c>
      <c r="BC25">
        <f>SUMIFS(T_TTAFCallOff[PCS],T_TTAFCallOff[Part Name],$A25,T_TTAFCallOff[WeekIndex],54)</f>
        <v/>
      </c>
      <c r="BD25">
        <f>SUMIFS(T_TTAFCallOff[PCS],T_TTAFCallOff[Part Name],$A25,T_TTAFCallOff[WeekIndex],55)</f>
        <v/>
      </c>
      <c r="BE25">
        <f>SUMIFS(T_TTAFCallOff[PCS],T_TTAFCallOff[Part Name],$A25,T_TTAFCallOff[WeekIndex],56)</f>
        <v/>
      </c>
      <c r="BF25">
        <f>SUMIFS(T_TTAFCallOff[PCS],T_TTAFCallOff[Part Name],$A25,T_TTAFCallOff[WeekIndex],57)</f>
        <v/>
      </c>
      <c r="BG25">
        <f>SUMIFS(T_TTAFCallOff[PCS],T_TTAFCallOff[Part Name],$A25,T_TTAFCallOff[WeekIndex],58)</f>
        <v/>
      </c>
      <c r="BH25">
        <f>SUMIFS(T_TTAFCallOff[PCS],T_TTAFCallOff[Part Name],$A25,T_TTAFCallOff[WeekIndex],59)</f>
        <v/>
      </c>
      <c r="BI25">
        <f>SUMIFS(T_TTAFCallOff[PCS],T_TTAFCallOff[Part Name],$A25,T_TTAFCallOff[WeekIndex],60)</f>
        <v/>
      </c>
      <c r="BJ25">
        <f>SUMIFS(T_TTAFCallOff[PCS],T_TTAFCallOff[Part Name],$A25,T_TTAFCallOff[WeekIndex],61)</f>
        <v/>
      </c>
      <c r="BK25">
        <f>SUMIFS(T_TTAFCallOff[PCS],T_TTAFCallOff[Part Name],$A25,T_TTAFCallOff[WeekIndex],62)</f>
        <v/>
      </c>
      <c r="BL25">
        <f>SUMIFS(T_TTAFCallOff[PCS],T_TTAFCallOff[Part Name],$A25,T_TTAFCallOff[WeekIndex],63)</f>
        <v/>
      </c>
      <c r="BM25">
        <f>SUMIFS(T_TTAFCallOff[PCS],T_TTAFCallOff[Part Name],$A25,T_TTAFCallOff[WeekIndex],64)</f>
        <v/>
      </c>
      <c r="BN25">
        <f>SUMIFS(T_TTAFCallOff[PCS],T_TTAFCallOff[Part Name],$A25,T_TTAFCallOff[WeekIndex],65)</f>
        <v/>
      </c>
      <c r="BO25">
        <f>SUMIFS(T_TTAFCallOff[PCS],T_TTAFCallOff[Part Name],$A25,T_TTAFCallOff[WeekIndex],66)</f>
        <v/>
      </c>
      <c r="BP25">
        <f>SUMIFS(T_TTAFCallOff[PCS],T_TTAFCallOff[Part Name],$A25,T_TTAFCallOff[WeekIndex],67)</f>
        <v/>
      </c>
      <c r="BQ25">
        <f>SUMIFS(T_TTAFCallOff[PCS],T_TTAFCallOff[Part Name],$A25,T_TTAFCallOff[WeekIndex],68)</f>
        <v/>
      </c>
      <c r="BR25">
        <f>SUMIFS(T_TTAFCallOff[PCS],T_TTAFCallOff[Part Name],$A25,T_TTAFCallOff[WeekIndex],69)</f>
        <v/>
      </c>
      <c r="BS25">
        <f>SUMIFS(T_TTAFCallOff[PCS],T_TTAFCallOff[Part Name],$A25,T_TTAFCallOff[WeekIndex],70)</f>
        <v/>
      </c>
      <c r="BT25">
        <f>SUMIFS(T_TTAFCallOff[PCS],T_TTAFCallOff[Part Name],$A25,T_TTAFCallOff[WeekIndex],71)</f>
        <v/>
      </c>
      <c r="BU25">
        <f>SUMIFS(T_TTAFCallOff[PCS],T_TTAFCallOff[Part Name],$A25,T_TTAFCallOff[WeekIndex],72)</f>
        <v/>
      </c>
      <c r="BV25">
        <f>SUMIFS(T_TTAFCallOff[PCS],T_TTAFCallOff[Part Name],$A25,T_TTAFCallOff[WeekIndex],73)</f>
        <v/>
      </c>
      <c r="BW25">
        <f>SUMIFS(T_TTAFCallOff[PCS],T_TTAFCallOff[Part Name],$A25,T_TTAFCallOff[WeekIndex],74)</f>
        <v/>
      </c>
      <c r="BX25">
        <f>SUMIFS(T_TTAFCallOff[PCS],T_TTAFCallOff[Part Name],$A25,T_TTAFCallOff[WeekIndex],75)</f>
        <v/>
      </c>
      <c r="BY25">
        <f>SUMIFS(T_TTAFCallOff[PCS],T_TTAFCallOff[Part Name],$A25,T_TTAFCallOff[WeekIndex],76)</f>
        <v/>
      </c>
      <c r="BZ25">
        <f>SUMIFS(T_TTAFCallOff[PCS],T_TTAFCallOff[Part Name],$A25,T_TTAFCallOff[WeekIndex],77)</f>
        <v/>
      </c>
      <c r="CA25">
        <f>SUMIFS(T_TTAFCallOff[PCS],T_TTAFCallOff[Part Name],$A25,T_TTAFCallOff[WeekIndex],78)</f>
        <v/>
      </c>
      <c r="CB25">
        <f>SUMIFS(T_TTAFCallOff[PCS],T_TTAFCallOff[Part Name],$A25,T_TTAFCallOff[WeekIndex],79)</f>
        <v/>
      </c>
      <c r="CC25">
        <f>SUMIFS(T_TTAFCallOff[PCS],T_TTAFCallOff[Part Name],$A25,T_TTAFCallOff[WeekIndex],80)</f>
        <v/>
      </c>
      <c r="CD25">
        <f>SUMIFS(T_TTAFCallOff[PCS],T_TTAFCallOff[Part Name],$A25,T_TTAFCallOff[WeekIndex],81)</f>
        <v/>
      </c>
      <c r="CE25">
        <f>SUMIFS(T_TTAFCallOff[PCS],T_TTAFCallOff[Part Name],$A25,T_TTAFCallOff[WeekIndex],82)</f>
        <v/>
      </c>
      <c r="CF25">
        <f>SUMIFS(T_TTAFCallOff[PCS],T_TTAFCallOff[Part Name],$A25,T_TTAFCallOff[WeekIndex],83)</f>
        <v/>
      </c>
      <c r="CG25">
        <f>SUMIFS(T_TTAFCallOff[PCS],T_TTAFCallOff[Part Name],$A25,T_TTAFCallOff[WeekIndex],84)</f>
        <v/>
      </c>
      <c r="CH25">
        <f>SUMIFS(T_TTAFCallOff[PCS],T_TTAFCallOff[Part Name],$A25,T_TTAFCallOff[WeekIndex],85)</f>
        <v/>
      </c>
      <c r="CI25">
        <f>SUMIFS(T_TTAFCallOff[PCS],T_TTAFCallOff[Part Name],$A25,T_TTAFCallOff[WeekIndex],86)</f>
        <v/>
      </c>
      <c r="CJ25">
        <f>SUMIFS(T_TTAFCallOff[PCS],T_TTAFCallOff[Part Name],$A25,T_TTAFCallOff[WeekIndex],87)</f>
        <v/>
      </c>
      <c r="CK25">
        <f>SUMIFS(T_TTAFCallOff[PCS],T_TTAFCallOff[Part Name],$A25,T_TTAFCallOff[WeekIndex],88)</f>
        <v/>
      </c>
      <c r="CL25">
        <f>SUMIFS(T_TTAFCallOff[PCS],T_TTAFCallOff[Part Name],$A25,T_TTAFCallOff[WeekIndex],89)</f>
        <v/>
      </c>
      <c r="CM25">
        <f>SUMIFS(T_TTAFCallOff[PCS],T_TTAFCallOff[Part Name],$A25,T_TTAFCallOff[WeekIndex],90)</f>
        <v/>
      </c>
      <c r="CN25">
        <f>SUMIFS(T_TTAFCallOff[PCS],T_TTAFCallOff[Part Name],$A25,T_TTAFCallOff[WeekIndex],91)</f>
        <v/>
      </c>
      <c r="CO25">
        <f>SUMIFS(T_TTAFCallOff[PCS],T_TTAFCallOff[Part Name],$A25,T_TTAFCallOff[WeekIndex],92)</f>
        <v/>
      </c>
      <c r="CP25">
        <f>SUMIFS(T_TTAFCallOff[PCS],T_TTAFCallOff[Part Name],$A25,T_TTAFCallOff[WeekIndex],93)</f>
        <v/>
      </c>
      <c r="CQ25">
        <f>SUMIFS(T_TTAFCallOff[PCS],T_TTAFCallOff[Part Name],$A25,T_TTAFCallOff[WeekIndex],94)</f>
        <v/>
      </c>
      <c r="CR25">
        <f>SUMIFS(T_TTAFCallOff[PCS],T_TTAFCallOff[Part Name],$A25,T_TTAFCallOff[WeekIndex],95)</f>
        <v/>
      </c>
      <c r="CS25">
        <f>SUMIFS(T_TTAFCallOff[PCS],T_TTAFCallOff[Part Name],$A25,T_TTAFCallOff[WeekIndex],96)</f>
        <v/>
      </c>
      <c r="CT25">
        <f>SUMIFS(T_TTAFCallOff[PCS],T_TTAFCallOff[Part Name],$A25,T_TTAFCallOff[WeekIndex],97)</f>
        <v/>
      </c>
      <c r="CU25">
        <f>SUMIFS(T_TTAFCallOff[PCS],T_TTAFCallOff[Part Name],$A25,T_TTAFCallOff[WeekIndex],98)</f>
        <v/>
      </c>
      <c r="CV25">
        <f>SUMIFS(T_TTAFCallOff[PCS],T_TTAFCallOff[Part Name],$A25,T_TTAFCallOff[WeekIndex],99)</f>
        <v/>
      </c>
      <c r="CW25">
        <f>SUMIFS(T_TTAFCallOff[PCS],T_TTAFCallOff[Part Name],$A25,T_TTAFCallOff[WeekIndex],100)</f>
        <v/>
      </c>
      <c r="CX25">
        <f>SUMIFS(T_TTAFCallOff[PCS],T_TTAFCallOff[Part Name],$A25,T_TTAFCallOff[WeekIndex],101)</f>
        <v/>
      </c>
      <c r="CY25">
        <f>SUMIFS(T_TTAFCallOff[PCS],T_TTAFCallOff[Part Name],$A25,T_TTAFCallOff[WeekIndex],102)</f>
        <v/>
      </c>
      <c r="CZ25">
        <f>SUMIFS(T_TTAFCallOff[PCS],T_TTAFCallOff[Part Name],$A25,T_TTAFCallOff[WeekIndex],103)</f>
        <v/>
      </c>
      <c r="DA25">
        <f>SUMIFS(T_TTAFCallOff[PCS],T_TTAFCallOff[Part Name],$A25,T_TTAFCallOff[WeekIndex],104)</f>
        <v/>
      </c>
    </row>
    <row r="26">
      <c r="A26" t="inlineStr">
        <is>
          <t>CHEM-1830</t>
        </is>
      </c>
      <c r="B26">
        <f>SUMIFS(T_TTAFCallOff[PCS],T_TTAFCallOff[Part Name],$A26,T_TTAFCallOff[WeekIndex],1)</f>
        <v/>
      </c>
      <c r="C26">
        <f>SUMIFS(T_TTAFCallOff[PCS],T_TTAFCallOff[Part Name],$A26,T_TTAFCallOff[WeekIndex],2)</f>
        <v/>
      </c>
      <c r="D26">
        <f>SUMIFS(T_TTAFCallOff[PCS],T_TTAFCallOff[Part Name],$A26,T_TTAFCallOff[WeekIndex],3)</f>
        <v/>
      </c>
      <c r="E26">
        <f>SUMIFS(T_TTAFCallOff[PCS],T_TTAFCallOff[Part Name],$A26,T_TTAFCallOff[WeekIndex],4)</f>
        <v/>
      </c>
      <c r="F26">
        <f>SUMIFS(T_TTAFCallOff[PCS],T_TTAFCallOff[Part Name],$A26,T_TTAFCallOff[WeekIndex],5)</f>
        <v/>
      </c>
      <c r="G26">
        <f>SUMIFS(T_TTAFCallOff[PCS],T_TTAFCallOff[Part Name],$A26,T_TTAFCallOff[WeekIndex],6)</f>
        <v/>
      </c>
      <c r="H26">
        <f>SUMIFS(T_TTAFCallOff[PCS],T_TTAFCallOff[Part Name],$A26,T_TTAFCallOff[WeekIndex],7)</f>
        <v/>
      </c>
      <c r="I26">
        <f>SUMIFS(T_TTAFCallOff[PCS],T_TTAFCallOff[Part Name],$A26,T_TTAFCallOff[WeekIndex],8)</f>
        <v/>
      </c>
      <c r="J26">
        <f>SUMIFS(T_TTAFCallOff[PCS],T_TTAFCallOff[Part Name],$A26,T_TTAFCallOff[WeekIndex],9)</f>
        <v/>
      </c>
      <c r="K26">
        <f>SUMIFS(T_TTAFCallOff[PCS],T_TTAFCallOff[Part Name],$A26,T_TTAFCallOff[WeekIndex],10)</f>
        <v/>
      </c>
      <c r="L26">
        <f>SUMIFS(T_TTAFCallOff[PCS],T_TTAFCallOff[Part Name],$A26,T_TTAFCallOff[WeekIndex],11)</f>
        <v/>
      </c>
      <c r="M26">
        <f>SUMIFS(T_TTAFCallOff[PCS],T_TTAFCallOff[Part Name],$A26,T_TTAFCallOff[WeekIndex],12)</f>
        <v/>
      </c>
      <c r="N26">
        <f>SUMIFS(T_TTAFCallOff[PCS],T_TTAFCallOff[Part Name],$A26,T_TTAFCallOff[WeekIndex],13)</f>
        <v/>
      </c>
      <c r="O26">
        <f>SUMIFS(T_TTAFCallOff[PCS],T_TTAFCallOff[Part Name],$A26,T_TTAFCallOff[WeekIndex],14)</f>
        <v/>
      </c>
      <c r="P26">
        <f>SUMIFS(T_TTAFCallOff[PCS],T_TTAFCallOff[Part Name],$A26,T_TTAFCallOff[WeekIndex],15)</f>
        <v/>
      </c>
      <c r="Q26">
        <f>SUMIFS(T_TTAFCallOff[PCS],T_TTAFCallOff[Part Name],$A26,T_TTAFCallOff[WeekIndex],16)</f>
        <v/>
      </c>
      <c r="R26">
        <f>SUMIFS(T_TTAFCallOff[PCS],T_TTAFCallOff[Part Name],$A26,T_TTAFCallOff[WeekIndex],17)</f>
        <v/>
      </c>
      <c r="S26">
        <f>SUMIFS(T_TTAFCallOff[PCS],T_TTAFCallOff[Part Name],$A26,T_TTAFCallOff[WeekIndex],18)</f>
        <v/>
      </c>
      <c r="T26">
        <f>SUMIFS(T_TTAFCallOff[PCS],T_TTAFCallOff[Part Name],$A26,T_TTAFCallOff[WeekIndex],19)</f>
        <v/>
      </c>
      <c r="U26">
        <f>SUMIFS(T_TTAFCallOff[PCS],T_TTAFCallOff[Part Name],$A26,T_TTAFCallOff[WeekIndex],20)</f>
        <v/>
      </c>
      <c r="V26">
        <f>SUMIFS(T_TTAFCallOff[PCS],T_TTAFCallOff[Part Name],$A26,T_TTAFCallOff[WeekIndex],21)</f>
        <v/>
      </c>
      <c r="W26">
        <f>SUMIFS(T_TTAFCallOff[PCS],T_TTAFCallOff[Part Name],$A26,T_TTAFCallOff[WeekIndex],22)</f>
        <v/>
      </c>
      <c r="X26">
        <f>SUMIFS(T_TTAFCallOff[PCS],T_TTAFCallOff[Part Name],$A26,T_TTAFCallOff[WeekIndex],23)</f>
        <v/>
      </c>
      <c r="Y26">
        <f>SUMIFS(T_TTAFCallOff[PCS],T_TTAFCallOff[Part Name],$A26,T_TTAFCallOff[WeekIndex],24)</f>
        <v/>
      </c>
      <c r="Z26">
        <f>SUMIFS(T_TTAFCallOff[PCS],T_TTAFCallOff[Part Name],$A26,T_TTAFCallOff[WeekIndex],25)</f>
        <v/>
      </c>
      <c r="AA26">
        <f>SUMIFS(T_TTAFCallOff[PCS],T_TTAFCallOff[Part Name],$A26,T_TTAFCallOff[WeekIndex],26)</f>
        <v/>
      </c>
      <c r="AB26">
        <f>SUMIFS(T_TTAFCallOff[PCS],T_TTAFCallOff[Part Name],$A26,T_TTAFCallOff[WeekIndex],27)</f>
        <v/>
      </c>
      <c r="AC26">
        <f>SUMIFS(T_TTAFCallOff[PCS],T_TTAFCallOff[Part Name],$A26,T_TTAFCallOff[WeekIndex],28)</f>
        <v/>
      </c>
      <c r="AD26">
        <f>SUMIFS(T_TTAFCallOff[PCS],T_TTAFCallOff[Part Name],$A26,T_TTAFCallOff[WeekIndex],29)</f>
        <v/>
      </c>
      <c r="AE26">
        <f>SUMIFS(T_TTAFCallOff[PCS],T_TTAFCallOff[Part Name],$A26,T_TTAFCallOff[WeekIndex],30)</f>
        <v/>
      </c>
      <c r="AF26">
        <f>SUMIFS(T_TTAFCallOff[PCS],T_TTAFCallOff[Part Name],$A26,T_TTAFCallOff[WeekIndex],31)</f>
        <v/>
      </c>
      <c r="AG26">
        <f>SUMIFS(T_TTAFCallOff[PCS],T_TTAFCallOff[Part Name],$A26,T_TTAFCallOff[WeekIndex],32)</f>
        <v/>
      </c>
      <c r="AH26">
        <f>SUMIFS(T_TTAFCallOff[PCS],T_TTAFCallOff[Part Name],$A26,T_TTAFCallOff[WeekIndex],33)</f>
        <v/>
      </c>
      <c r="AI26">
        <f>SUMIFS(T_TTAFCallOff[PCS],T_TTAFCallOff[Part Name],$A26,T_TTAFCallOff[WeekIndex],34)</f>
        <v/>
      </c>
      <c r="AJ26">
        <f>SUMIFS(T_TTAFCallOff[PCS],T_TTAFCallOff[Part Name],$A26,T_TTAFCallOff[WeekIndex],35)</f>
        <v/>
      </c>
      <c r="AK26">
        <f>SUMIFS(T_TTAFCallOff[PCS],T_TTAFCallOff[Part Name],$A26,T_TTAFCallOff[WeekIndex],36)</f>
        <v/>
      </c>
      <c r="AL26">
        <f>SUMIFS(T_TTAFCallOff[PCS],T_TTAFCallOff[Part Name],$A26,T_TTAFCallOff[WeekIndex],37)</f>
        <v/>
      </c>
      <c r="AM26">
        <f>SUMIFS(T_TTAFCallOff[PCS],T_TTAFCallOff[Part Name],$A26,T_TTAFCallOff[WeekIndex],38)</f>
        <v/>
      </c>
      <c r="AN26">
        <f>SUMIFS(T_TTAFCallOff[PCS],T_TTAFCallOff[Part Name],$A26,T_TTAFCallOff[WeekIndex],39)</f>
        <v/>
      </c>
      <c r="AO26">
        <f>SUMIFS(T_TTAFCallOff[PCS],T_TTAFCallOff[Part Name],$A26,T_TTAFCallOff[WeekIndex],40)</f>
        <v/>
      </c>
      <c r="AP26">
        <f>SUMIFS(T_TTAFCallOff[PCS],T_TTAFCallOff[Part Name],$A26,T_TTAFCallOff[WeekIndex],41)</f>
        <v/>
      </c>
      <c r="AQ26">
        <f>SUMIFS(T_TTAFCallOff[PCS],T_TTAFCallOff[Part Name],$A26,T_TTAFCallOff[WeekIndex],42)</f>
        <v/>
      </c>
      <c r="AR26">
        <f>SUMIFS(T_TTAFCallOff[PCS],T_TTAFCallOff[Part Name],$A26,T_TTAFCallOff[WeekIndex],43)</f>
        <v/>
      </c>
      <c r="AS26">
        <f>SUMIFS(T_TTAFCallOff[PCS],T_TTAFCallOff[Part Name],$A26,T_TTAFCallOff[WeekIndex],44)</f>
        <v/>
      </c>
      <c r="AT26">
        <f>SUMIFS(T_TTAFCallOff[PCS],T_TTAFCallOff[Part Name],$A26,T_TTAFCallOff[WeekIndex],45)</f>
        <v/>
      </c>
      <c r="AU26">
        <f>SUMIFS(T_TTAFCallOff[PCS],T_TTAFCallOff[Part Name],$A26,T_TTAFCallOff[WeekIndex],46)</f>
        <v/>
      </c>
      <c r="AV26">
        <f>SUMIFS(T_TTAFCallOff[PCS],T_TTAFCallOff[Part Name],$A26,T_TTAFCallOff[WeekIndex],47)</f>
        <v/>
      </c>
      <c r="AW26">
        <f>SUMIFS(T_TTAFCallOff[PCS],T_TTAFCallOff[Part Name],$A26,T_TTAFCallOff[WeekIndex],48)</f>
        <v/>
      </c>
      <c r="AX26">
        <f>SUMIFS(T_TTAFCallOff[PCS],T_TTAFCallOff[Part Name],$A26,T_TTAFCallOff[WeekIndex],49)</f>
        <v/>
      </c>
      <c r="AY26">
        <f>SUMIFS(T_TTAFCallOff[PCS],T_TTAFCallOff[Part Name],$A26,T_TTAFCallOff[WeekIndex],50)</f>
        <v/>
      </c>
      <c r="AZ26">
        <f>SUMIFS(T_TTAFCallOff[PCS],T_TTAFCallOff[Part Name],$A26,T_TTAFCallOff[WeekIndex],51)</f>
        <v/>
      </c>
      <c r="BA26">
        <f>SUMIFS(T_TTAFCallOff[PCS],T_TTAFCallOff[Part Name],$A26,T_TTAFCallOff[WeekIndex],52)</f>
        <v/>
      </c>
      <c r="BB26">
        <f>SUMIFS(T_TTAFCallOff[PCS],T_TTAFCallOff[Part Name],$A26,T_TTAFCallOff[WeekIndex],53)</f>
        <v/>
      </c>
      <c r="BC26">
        <f>SUMIFS(T_TTAFCallOff[PCS],T_TTAFCallOff[Part Name],$A26,T_TTAFCallOff[WeekIndex],54)</f>
        <v/>
      </c>
      <c r="BD26">
        <f>SUMIFS(T_TTAFCallOff[PCS],T_TTAFCallOff[Part Name],$A26,T_TTAFCallOff[WeekIndex],55)</f>
        <v/>
      </c>
      <c r="BE26">
        <f>SUMIFS(T_TTAFCallOff[PCS],T_TTAFCallOff[Part Name],$A26,T_TTAFCallOff[WeekIndex],56)</f>
        <v/>
      </c>
      <c r="BF26">
        <f>SUMIFS(T_TTAFCallOff[PCS],T_TTAFCallOff[Part Name],$A26,T_TTAFCallOff[WeekIndex],57)</f>
        <v/>
      </c>
      <c r="BG26">
        <f>SUMIFS(T_TTAFCallOff[PCS],T_TTAFCallOff[Part Name],$A26,T_TTAFCallOff[WeekIndex],58)</f>
        <v/>
      </c>
      <c r="BH26">
        <f>SUMIFS(T_TTAFCallOff[PCS],T_TTAFCallOff[Part Name],$A26,T_TTAFCallOff[WeekIndex],59)</f>
        <v/>
      </c>
      <c r="BI26">
        <f>SUMIFS(T_TTAFCallOff[PCS],T_TTAFCallOff[Part Name],$A26,T_TTAFCallOff[WeekIndex],60)</f>
        <v/>
      </c>
      <c r="BJ26">
        <f>SUMIFS(T_TTAFCallOff[PCS],T_TTAFCallOff[Part Name],$A26,T_TTAFCallOff[WeekIndex],61)</f>
        <v/>
      </c>
      <c r="BK26">
        <f>SUMIFS(T_TTAFCallOff[PCS],T_TTAFCallOff[Part Name],$A26,T_TTAFCallOff[WeekIndex],62)</f>
        <v/>
      </c>
      <c r="BL26">
        <f>SUMIFS(T_TTAFCallOff[PCS],T_TTAFCallOff[Part Name],$A26,T_TTAFCallOff[WeekIndex],63)</f>
        <v/>
      </c>
      <c r="BM26">
        <f>SUMIFS(T_TTAFCallOff[PCS],T_TTAFCallOff[Part Name],$A26,T_TTAFCallOff[WeekIndex],64)</f>
        <v/>
      </c>
      <c r="BN26">
        <f>SUMIFS(T_TTAFCallOff[PCS],T_TTAFCallOff[Part Name],$A26,T_TTAFCallOff[WeekIndex],65)</f>
        <v/>
      </c>
      <c r="BO26">
        <f>SUMIFS(T_TTAFCallOff[PCS],T_TTAFCallOff[Part Name],$A26,T_TTAFCallOff[WeekIndex],66)</f>
        <v/>
      </c>
      <c r="BP26">
        <f>SUMIFS(T_TTAFCallOff[PCS],T_TTAFCallOff[Part Name],$A26,T_TTAFCallOff[WeekIndex],67)</f>
        <v/>
      </c>
      <c r="BQ26">
        <f>SUMIFS(T_TTAFCallOff[PCS],T_TTAFCallOff[Part Name],$A26,T_TTAFCallOff[WeekIndex],68)</f>
        <v/>
      </c>
      <c r="BR26">
        <f>SUMIFS(T_TTAFCallOff[PCS],T_TTAFCallOff[Part Name],$A26,T_TTAFCallOff[WeekIndex],69)</f>
        <v/>
      </c>
      <c r="BS26">
        <f>SUMIFS(T_TTAFCallOff[PCS],T_TTAFCallOff[Part Name],$A26,T_TTAFCallOff[WeekIndex],70)</f>
        <v/>
      </c>
      <c r="BT26">
        <f>SUMIFS(T_TTAFCallOff[PCS],T_TTAFCallOff[Part Name],$A26,T_TTAFCallOff[WeekIndex],71)</f>
        <v/>
      </c>
      <c r="BU26">
        <f>SUMIFS(T_TTAFCallOff[PCS],T_TTAFCallOff[Part Name],$A26,T_TTAFCallOff[WeekIndex],72)</f>
        <v/>
      </c>
      <c r="BV26">
        <f>SUMIFS(T_TTAFCallOff[PCS],T_TTAFCallOff[Part Name],$A26,T_TTAFCallOff[WeekIndex],73)</f>
        <v/>
      </c>
      <c r="BW26">
        <f>SUMIFS(T_TTAFCallOff[PCS],T_TTAFCallOff[Part Name],$A26,T_TTAFCallOff[WeekIndex],74)</f>
        <v/>
      </c>
      <c r="BX26">
        <f>SUMIFS(T_TTAFCallOff[PCS],T_TTAFCallOff[Part Name],$A26,T_TTAFCallOff[WeekIndex],75)</f>
        <v/>
      </c>
      <c r="BY26">
        <f>SUMIFS(T_TTAFCallOff[PCS],T_TTAFCallOff[Part Name],$A26,T_TTAFCallOff[WeekIndex],76)</f>
        <v/>
      </c>
      <c r="BZ26">
        <f>SUMIFS(T_TTAFCallOff[PCS],T_TTAFCallOff[Part Name],$A26,T_TTAFCallOff[WeekIndex],77)</f>
        <v/>
      </c>
      <c r="CA26">
        <f>SUMIFS(T_TTAFCallOff[PCS],T_TTAFCallOff[Part Name],$A26,T_TTAFCallOff[WeekIndex],78)</f>
        <v/>
      </c>
      <c r="CB26">
        <f>SUMIFS(T_TTAFCallOff[PCS],T_TTAFCallOff[Part Name],$A26,T_TTAFCallOff[WeekIndex],79)</f>
        <v/>
      </c>
      <c r="CC26">
        <f>SUMIFS(T_TTAFCallOff[PCS],T_TTAFCallOff[Part Name],$A26,T_TTAFCallOff[WeekIndex],80)</f>
        <v/>
      </c>
      <c r="CD26">
        <f>SUMIFS(T_TTAFCallOff[PCS],T_TTAFCallOff[Part Name],$A26,T_TTAFCallOff[WeekIndex],81)</f>
        <v/>
      </c>
      <c r="CE26">
        <f>SUMIFS(T_TTAFCallOff[PCS],T_TTAFCallOff[Part Name],$A26,T_TTAFCallOff[WeekIndex],82)</f>
        <v/>
      </c>
      <c r="CF26">
        <f>SUMIFS(T_TTAFCallOff[PCS],T_TTAFCallOff[Part Name],$A26,T_TTAFCallOff[WeekIndex],83)</f>
        <v/>
      </c>
      <c r="CG26">
        <f>SUMIFS(T_TTAFCallOff[PCS],T_TTAFCallOff[Part Name],$A26,T_TTAFCallOff[WeekIndex],84)</f>
        <v/>
      </c>
      <c r="CH26">
        <f>SUMIFS(T_TTAFCallOff[PCS],T_TTAFCallOff[Part Name],$A26,T_TTAFCallOff[WeekIndex],85)</f>
        <v/>
      </c>
      <c r="CI26">
        <f>SUMIFS(T_TTAFCallOff[PCS],T_TTAFCallOff[Part Name],$A26,T_TTAFCallOff[WeekIndex],86)</f>
        <v/>
      </c>
      <c r="CJ26">
        <f>SUMIFS(T_TTAFCallOff[PCS],T_TTAFCallOff[Part Name],$A26,T_TTAFCallOff[WeekIndex],87)</f>
        <v/>
      </c>
      <c r="CK26">
        <f>SUMIFS(T_TTAFCallOff[PCS],T_TTAFCallOff[Part Name],$A26,T_TTAFCallOff[WeekIndex],88)</f>
        <v/>
      </c>
      <c r="CL26">
        <f>SUMIFS(T_TTAFCallOff[PCS],T_TTAFCallOff[Part Name],$A26,T_TTAFCallOff[WeekIndex],89)</f>
        <v/>
      </c>
      <c r="CM26">
        <f>SUMIFS(T_TTAFCallOff[PCS],T_TTAFCallOff[Part Name],$A26,T_TTAFCallOff[WeekIndex],90)</f>
        <v/>
      </c>
      <c r="CN26">
        <f>SUMIFS(T_TTAFCallOff[PCS],T_TTAFCallOff[Part Name],$A26,T_TTAFCallOff[WeekIndex],91)</f>
        <v/>
      </c>
      <c r="CO26">
        <f>SUMIFS(T_TTAFCallOff[PCS],T_TTAFCallOff[Part Name],$A26,T_TTAFCallOff[WeekIndex],92)</f>
        <v/>
      </c>
      <c r="CP26">
        <f>SUMIFS(T_TTAFCallOff[PCS],T_TTAFCallOff[Part Name],$A26,T_TTAFCallOff[WeekIndex],93)</f>
        <v/>
      </c>
      <c r="CQ26">
        <f>SUMIFS(T_TTAFCallOff[PCS],T_TTAFCallOff[Part Name],$A26,T_TTAFCallOff[WeekIndex],94)</f>
        <v/>
      </c>
      <c r="CR26">
        <f>SUMIFS(T_TTAFCallOff[PCS],T_TTAFCallOff[Part Name],$A26,T_TTAFCallOff[WeekIndex],95)</f>
        <v/>
      </c>
      <c r="CS26">
        <f>SUMIFS(T_TTAFCallOff[PCS],T_TTAFCallOff[Part Name],$A26,T_TTAFCallOff[WeekIndex],96)</f>
        <v/>
      </c>
      <c r="CT26">
        <f>SUMIFS(T_TTAFCallOff[PCS],T_TTAFCallOff[Part Name],$A26,T_TTAFCallOff[WeekIndex],97)</f>
        <v/>
      </c>
      <c r="CU26">
        <f>SUMIFS(T_TTAFCallOff[PCS],T_TTAFCallOff[Part Name],$A26,T_TTAFCallOff[WeekIndex],98)</f>
        <v/>
      </c>
      <c r="CV26">
        <f>SUMIFS(T_TTAFCallOff[PCS],T_TTAFCallOff[Part Name],$A26,T_TTAFCallOff[WeekIndex],99)</f>
        <v/>
      </c>
      <c r="CW26">
        <f>SUMIFS(T_TTAFCallOff[PCS],T_TTAFCallOff[Part Name],$A26,T_TTAFCallOff[WeekIndex],100)</f>
        <v/>
      </c>
      <c r="CX26">
        <f>SUMIFS(T_TTAFCallOff[PCS],T_TTAFCallOff[Part Name],$A26,T_TTAFCallOff[WeekIndex],101)</f>
        <v/>
      </c>
      <c r="CY26">
        <f>SUMIFS(T_TTAFCallOff[PCS],T_TTAFCallOff[Part Name],$A26,T_TTAFCallOff[WeekIndex],102)</f>
        <v/>
      </c>
      <c r="CZ26">
        <f>SUMIFS(T_TTAFCallOff[PCS],T_TTAFCallOff[Part Name],$A26,T_TTAFCallOff[WeekIndex],103)</f>
        <v/>
      </c>
      <c r="DA26">
        <f>SUMIFS(T_TTAFCallOff[PCS],T_TTAFCallOff[Part Name],$A26,T_TTAFCallOff[WeekIndex],104)</f>
        <v/>
      </c>
    </row>
    <row r="27">
      <c r="A27" t="inlineStr">
        <is>
          <t>CHEM-1680</t>
        </is>
      </c>
      <c r="B27">
        <f>SUMIFS(T_TTAFCallOff[PCS],T_TTAFCallOff[Part Name],$A27,T_TTAFCallOff[WeekIndex],1)</f>
        <v/>
      </c>
      <c r="C27">
        <f>SUMIFS(T_TTAFCallOff[PCS],T_TTAFCallOff[Part Name],$A27,T_TTAFCallOff[WeekIndex],2)</f>
        <v/>
      </c>
      <c r="D27">
        <f>SUMIFS(T_TTAFCallOff[PCS],T_TTAFCallOff[Part Name],$A27,T_TTAFCallOff[WeekIndex],3)</f>
        <v/>
      </c>
      <c r="E27">
        <f>SUMIFS(T_TTAFCallOff[PCS],T_TTAFCallOff[Part Name],$A27,T_TTAFCallOff[WeekIndex],4)</f>
        <v/>
      </c>
      <c r="F27">
        <f>SUMIFS(T_TTAFCallOff[PCS],T_TTAFCallOff[Part Name],$A27,T_TTAFCallOff[WeekIndex],5)</f>
        <v/>
      </c>
      <c r="G27">
        <f>SUMIFS(T_TTAFCallOff[PCS],T_TTAFCallOff[Part Name],$A27,T_TTAFCallOff[WeekIndex],6)</f>
        <v/>
      </c>
      <c r="H27">
        <f>SUMIFS(T_TTAFCallOff[PCS],T_TTAFCallOff[Part Name],$A27,T_TTAFCallOff[WeekIndex],7)</f>
        <v/>
      </c>
      <c r="I27">
        <f>SUMIFS(T_TTAFCallOff[PCS],T_TTAFCallOff[Part Name],$A27,T_TTAFCallOff[WeekIndex],8)</f>
        <v/>
      </c>
      <c r="J27">
        <f>SUMIFS(T_TTAFCallOff[PCS],T_TTAFCallOff[Part Name],$A27,T_TTAFCallOff[WeekIndex],9)</f>
        <v/>
      </c>
      <c r="K27">
        <f>SUMIFS(T_TTAFCallOff[PCS],T_TTAFCallOff[Part Name],$A27,T_TTAFCallOff[WeekIndex],10)</f>
        <v/>
      </c>
      <c r="L27">
        <f>SUMIFS(T_TTAFCallOff[PCS],T_TTAFCallOff[Part Name],$A27,T_TTAFCallOff[WeekIndex],11)</f>
        <v/>
      </c>
      <c r="M27">
        <f>SUMIFS(T_TTAFCallOff[PCS],T_TTAFCallOff[Part Name],$A27,T_TTAFCallOff[WeekIndex],12)</f>
        <v/>
      </c>
      <c r="N27">
        <f>SUMIFS(T_TTAFCallOff[PCS],T_TTAFCallOff[Part Name],$A27,T_TTAFCallOff[WeekIndex],13)</f>
        <v/>
      </c>
      <c r="O27">
        <f>SUMIFS(T_TTAFCallOff[PCS],T_TTAFCallOff[Part Name],$A27,T_TTAFCallOff[WeekIndex],14)</f>
        <v/>
      </c>
      <c r="P27">
        <f>SUMIFS(T_TTAFCallOff[PCS],T_TTAFCallOff[Part Name],$A27,T_TTAFCallOff[WeekIndex],15)</f>
        <v/>
      </c>
      <c r="Q27">
        <f>SUMIFS(T_TTAFCallOff[PCS],T_TTAFCallOff[Part Name],$A27,T_TTAFCallOff[WeekIndex],16)</f>
        <v/>
      </c>
      <c r="R27">
        <f>SUMIFS(T_TTAFCallOff[PCS],T_TTAFCallOff[Part Name],$A27,T_TTAFCallOff[WeekIndex],17)</f>
        <v/>
      </c>
      <c r="S27">
        <f>SUMIFS(T_TTAFCallOff[PCS],T_TTAFCallOff[Part Name],$A27,T_TTAFCallOff[WeekIndex],18)</f>
        <v/>
      </c>
      <c r="T27">
        <f>SUMIFS(T_TTAFCallOff[PCS],T_TTAFCallOff[Part Name],$A27,T_TTAFCallOff[WeekIndex],19)</f>
        <v/>
      </c>
      <c r="U27">
        <f>SUMIFS(T_TTAFCallOff[PCS],T_TTAFCallOff[Part Name],$A27,T_TTAFCallOff[WeekIndex],20)</f>
        <v/>
      </c>
      <c r="V27">
        <f>SUMIFS(T_TTAFCallOff[PCS],T_TTAFCallOff[Part Name],$A27,T_TTAFCallOff[WeekIndex],21)</f>
        <v/>
      </c>
      <c r="W27">
        <f>SUMIFS(T_TTAFCallOff[PCS],T_TTAFCallOff[Part Name],$A27,T_TTAFCallOff[WeekIndex],22)</f>
        <v/>
      </c>
      <c r="X27">
        <f>SUMIFS(T_TTAFCallOff[PCS],T_TTAFCallOff[Part Name],$A27,T_TTAFCallOff[WeekIndex],23)</f>
        <v/>
      </c>
      <c r="Y27">
        <f>SUMIFS(T_TTAFCallOff[PCS],T_TTAFCallOff[Part Name],$A27,T_TTAFCallOff[WeekIndex],24)</f>
        <v/>
      </c>
      <c r="Z27">
        <f>SUMIFS(T_TTAFCallOff[PCS],T_TTAFCallOff[Part Name],$A27,T_TTAFCallOff[WeekIndex],25)</f>
        <v/>
      </c>
      <c r="AA27">
        <f>SUMIFS(T_TTAFCallOff[PCS],T_TTAFCallOff[Part Name],$A27,T_TTAFCallOff[WeekIndex],26)</f>
        <v/>
      </c>
      <c r="AB27">
        <f>SUMIFS(T_TTAFCallOff[PCS],T_TTAFCallOff[Part Name],$A27,T_TTAFCallOff[WeekIndex],27)</f>
        <v/>
      </c>
      <c r="AC27">
        <f>SUMIFS(T_TTAFCallOff[PCS],T_TTAFCallOff[Part Name],$A27,T_TTAFCallOff[WeekIndex],28)</f>
        <v/>
      </c>
      <c r="AD27">
        <f>SUMIFS(T_TTAFCallOff[PCS],T_TTAFCallOff[Part Name],$A27,T_TTAFCallOff[WeekIndex],29)</f>
        <v/>
      </c>
      <c r="AE27">
        <f>SUMIFS(T_TTAFCallOff[PCS],T_TTAFCallOff[Part Name],$A27,T_TTAFCallOff[WeekIndex],30)</f>
        <v/>
      </c>
      <c r="AF27">
        <f>SUMIFS(T_TTAFCallOff[PCS],T_TTAFCallOff[Part Name],$A27,T_TTAFCallOff[WeekIndex],31)</f>
        <v/>
      </c>
      <c r="AG27">
        <f>SUMIFS(T_TTAFCallOff[PCS],T_TTAFCallOff[Part Name],$A27,T_TTAFCallOff[WeekIndex],32)</f>
        <v/>
      </c>
      <c r="AH27">
        <f>SUMIFS(T_TTAFCallOff[PCS],T_TTAFCallOff[Part Name],$A27,T_TTAFCallOff[WeekIndex],33)</f>
        <v/>
      </c>
      <c r="AI27">
        <f>SUMIFS(T_TTAFCallOff[PCS],T_TTAFCallOff[Part Name],$A27,T_TTAFCallOff[WeekIndex],34)</f>
        <v/>
      </c>
      <c r="AJ27">
        <f>SUMIFS(T_TTAFCallOff[PCS],T_TTAFCallOff[Part Name],$A27,T_TTAFCallOff[WeekIndex],35)</f>
        <v/>
      </c>
      <c r="AK27">
        <f>SUMIFS(T_TTAFCallOff[PCS],T_TTAFCallOff[Part Name],$A27,T_TTAFCallOff[WeekIndex],36)</f>
        <v/>
      </c>
      <c r="AL27">
        <f>SUMIFS(T_TTAFCallOff[PCS],T_TTAFCallOff[Part Name],$A27,T_TTAFCallOff[WeekIndex],37)</f>
        <v/>
      </c>
      <c r="AM27">
        <f>SUMIFS(T_TTAFCallOff[PCS],T_TTAFCallOff[Part Name],$A27,T_TTAFCallOff[WeekIndex],38)</f>
        <v/>
      </c>
      <c r="AN27">
        <f>SUMIFS(T_TTAFCallOff[PCS],T_TTAFCallOff[Part Name],$A27,T_TTAFCallOff[WeekIndex],39)</f>
        <v/>
      </c>
      <c r="AO27">
        <f>SUMIFS(T_TTAFCallOff[PCS],T_TTAFCallOff[Part Name],$A27,T_TTAFCallOff[WeekIndex],40)</f>
        <v/>
      </c>
      <c r="AP27">
        <f>SUMIFS(T_TTAFCallOff[PCS],T_TTAFCallOff[Part Name],$A27,T_TTAFCallOff[WeekIndex],41)</f>
        <v/>
      </c>
      <c r="AQ27">
        <f>SUMIFS(T_TTAFCallOff[PCS],T_TTAFCallOff[Part Name],$A27,T_TTAFCallOff[WeekIndex],42)</f>
        <v/>
      </c>
      <c r="AR27">
        <f>SUMIFS(T_TTAFCallOff[PCS],T_TTAFCallOff[Part Name],$A27,T_TTAFCallOff[WeekIndex],43)</f>
        <v/>
      </c>
      <c r="AS27">
        <f>SUMIFS(T_TTAFCallOff[PCS],T_TTAFCallOff[Part Name],$A27,T_TTAFCallOff[WeekIndex],44)</f>
        <v/>
      </c>
      <c r="AT27">
        <f>SUMIFS(T_TTAFCallOff[PCS],T_TTAFCallOff[Part Name],$A27,T_TTAFCallOff[WeekIndex],45)</f>
        <v/>
      </c>
      <c r="AU27">
        <f>SUMIFS(T_TTAFCallOff[PCS],T_TTAFCallOff[Part Name],$A27,T_TTAFCallOff[WeekIndex],46)</f>
        <v/>
      </c>
      <c r="AV27">
        <f>SUMIFS(T_TTAFCallOff[PCS],T_TTAFCallOff[Part Name],$A27,T_TTAFCallOff[WeekIndex],47)</f>
        <v/>
      </c>
      <c r="AW27">
        <f>SUMIFS(T_TTAFCallOff[PCS],T_TTAFCallOff[Part Name],$A27,T_TTAFCallOff[WeekIndex],48)</f>
        <v/>
      </c>
      <c r="AX27">
        <f>SUMIFS(T_TTAFCallOff[PCS],T_TTAFCallOff[Part Name],$A27,T_TTAFCallOff[WeekIndex],49)</f>
        <v/>
      </c>
      <c r="AY27">
        <f>SUMIFS(T_TTAFCallOff[PCS],T_TTAFCallOff[Part Name],$A27,T_TTAFCallOff[WeekIndex],50)</f>
        <v/>
      </c>
      <c r="AZ27">
        <f>SUMIFS(T_TTAFCallOff[PCS],T_TTAFCallOff[Part Name],$A27,T_TTAFCallOff[WeekIndex],51)</f>
        <v/>
      </c>
      <c r="BA27">
        <f>SUMIFS(T_TTAFCallOff[PCS],T_TTAFCallOff[Part Name],$A27,T_TTAFCallOff[WeekIndex],52)</f>
        <v/>
      </c>
      <c r="BB27">
        <f>SUMIFS(T_TTAFCallOff[PCS],T_TTAFCallOff[Part Name],$A27,T_TTAFCallOff[WeekIndex],53)</f>
        <v/>
      </c>
      <c r="BC27">
        <f>SUMIFS(T_TTAFCallOff[PCS],T_TTAFCallOff[Part Name],$A27,T_TTAFCallOff[WeekIndex],54)</f>
        <v/>
      </c>
      <c r="BD27">
        <f>SUMIFS(T_TTAFCallOff[PCS],T_TTAFCallOff[Part Name],$A27,T_TTAFCallOff[WeekIndex],55)</f>
        <v/>
      </c>
      <c r="BE27">
        <f>SUMIFS(T_TTAFCallOff[PCS],T_TTAFCallOff[Part Name],$A27,T_TTAFCallOff[WeekIndex],56)</f>
        <v/>
      </c>
      <c r="BF27">
        <f>SUMIFS(T_TTAFCallOff[PCS],T_TTAFCallOff[Part Name],$A27,T_TTAFCallOff[WeekIndex],57)</f>
        <v/>
      </c>
      <c r="BG27">
        <f>SUMIFS(T_TTAFCallOff[PCS],T_TTAFCallOff[Part Name],$A27,T_TTAFCallOff[WeekIndex],58)</f>
        <v/>
      </c>
      <c r="BH27">
        <f>SUMIFS(T_TTAFCallOff[PCS],T_TTAFCallOff[Part Name],$A27,T_TTAFCallOff[WeekIndex],59)</f>
        <v/>
      </c>
      <c r="BI27">
        <f>SUMIFS(T_TTAFCallOff[PCS],T_TTAFCallOff[Part Name],$A27,T_TTAFCallOff[WeekIndex],60)</f>
        <v/>
      </c>
      <c r="BJ27">
        <f>SUMIFS(T_TTAFCallOff[PCS],T_TTAFCallOff[Part Name],$A27,T_TTAFCallOff[WeekIndex],61)</f>
        <v/>
      </c>
      <c r="BK27">
        <f>SUMIFS(T_TTAFCallOff[PCS],T_TTAFCallOff[Part Name],$A27,T_TTAFCallOff[WeekIndex],62)</f>
        <v/>
      </c>
      <c r="BL27">
        <f>SUMIFS(T_TTAFCallOff[PCS],T_TTAFCallOff[Part Name],$A27,T_TTAFCallOff[WeekIndex],63)</f>
        <v/>
      </c>
      <c r="BM27">
        <f>SUMIFS(T_TTAFCallOff[PCS],T_TTAFCallOff[Part Name],$A27,T_TTAFCallOff[WeekIndex],64)</f>
        <v/>
      </c>
      <c r="BN27">
        <f>SUMIFS(T_TTAFCallOff[PCS],T_TTAFCallOff[Part Name],$A27,T_TTAFCallOff[WeekIndex],65)</f>
        <v/>
      </c>
      <c r="BO27">
        <f>SUMIFS(T_TTAFCallOff[PCS],T_TTAFCallOff[Part Name],$A27,T_TTAFCallOff[WeekIndex],66)</f>
        <v/>
      </c>
      <c r="BP27">
        <f>SUMIFS(T_TTAFCallOff[PCS],T_TTAFCallOff[Part Name],$A27,T_TTAFCallOff[WeekIndex],67)</f>
        <v/>
      </c>
      <c r="BQ27">
        <f>SUMIFS(T_TTAFCallOff[PCS],T_TTAFCallOff[Part Name],$A27,T_TTAFCallOff[WeekIndex],68)</f>
        <v/>
      </c>
      <c r="BR27">
        <f>SUMIFS(T_TTAFCallOff[PCS],T_TTAFCallOff[Part Name],$A27,T_TTAFCallOff[WeekIndex],69)</f>
        <v/>
      </c>
      <c r="BS27">
        <f>SUMIFS(T_TTAFCallOff[PCS],T_TTAFCallOff[Part Name],$A27,T_TTAFCallOff[WeekIndex],70)</f>
        <v/>
      </c>
      <c r="BT27">
        <f>SUMIFS(T_TTAFCallOff[PCS],T_TTAFCallOff[Part Name],$A27,T_TTAFCallOff[WeekIndex],71)</f>
        <v/>
      </c>
      <c r="BU27">
        <f>SUMIFS(T_TTAFCallOff[PCS],T_TTAFCallOff[Part Name],$A27,T_TTAFCallOff[WeekIndex],72)</f>
        <v/>
      </c>
      <c r="BV27">
        <f>SUMIFS(T_TTAFCallOff[PCS],T_TTAFCallOff[Part Name],$A27,T_TTAFCallOff[WeekIndex],73)</f>
        <v/>
      </c>
      <c r="BW27">
        <f>SUMIFS(T_TTAFCallOff[PCS],T_TTAFCallOff[Part Name],$A27,T_TTAFCallOff[WeekIndex],74)</f>
        <v/>
      </c>
      <c r="BX27">
        <f>SUMIFS(T_TTAFCallOff[PCS],T_TTAFCallOff[Part Name],$A27,T_TTAFCallOff[WeekIndex],75)</f>
        <v/>
      </c>
      <c r="BY27">
        <f>SUMIFS(T_TTAFCallOff[PCS],T_TTAFCallOff[Part Name],$A27,T_TTAFCallOff[WeekIndex],76)</f>
        <v/>
      </c>
      <c r="BZ27">
        <f>SUMIFS(T_TTAFCallOff[PCS],T_TTAFCallOff[Part Name],$A27,T_TTAFCallOff[WeekIndex],77)</f>
        <v/>
      </c>
      <c r="CA27">
        <f>SUMIFS(T_TTAFCallOff[PCS],T_TTAFCallOff[Part Name],$A27,T_TTAFCallOff[WeekIndex],78)</f>
        <v/>
      </c>
      <c r="CB27">
        <f>SUMIFS(T_TTAFCallOff[PCS],T_TTAFCallOff[Part Name],$A27,T_TTAFCallOff[WeekIndex],79)</f>
        <v/>
      </c>
      <c r="CC27">
        <f>SUMIFS(T_TTAFCallOff[PCS],T_TTAFCallOff[Part Name],$A27,T_TTAFCallOff[WeekIndex],80)</f>
        <v/>
      </c>
      <c r="CD27">
        <f>SUMIFS(T_TTAFCallOff[PCS],T_TTAFCallOff[Part Name],$A27,T_TTAFCallOff[WeekIndex],81)</f>
        <v/>
      </c>
      <c r="CE27">
        <f>SUMIFS(T_TTAFCallOff[PCS],T_TTAFCallOff[Part Name],$A27,T_TTAFCallOff[WeekIndex],82)</f>
        <v/>
      </c>
      <c r="CF27">
        <f>SUMIFS(T_TTAFCallOff[PCS],T_TTAFCallOff[Part Name],$A27,T_TTAFCallOff[WeekIndex],83)</f>
        <v/>
      </c>
      <c r="CG27">
        <f>SUMIFS(T_TTAFCallOff[PCS],T_TTAFCallOff[Part Name],$A27,T_TTAFCallOff[WeekIndex],84)</f>
        <v/>
      </c>
      <c r="CH27">
        <f>SUMIFS(T_TTAFCallOff[PCS],T_TTAFCallOff[Part Name],$A27,T_TTAFCallOff[WeekIndex],85)</f>
        <v/>
      </c>
      <c r="CI27">
        <f>SUMIFS(T_TTAFCallOff[PCS],T_TTAFCallOff[Part Name],$A27,T_TTAFCallOff[WeekIndex],86)</f>
        <v/>
      </c>
      <c r="CJ27">
        <f>SUMIFS(T_TTAFCallOff[PCS],T_TTAFCallOff[Part Name],$A27,T_TTAFCallOff[WeekIndex],87)</f>
        <v/>
      </c>
      <c r="CK27">
        <f>SUMIFS(T_TTAFCallOff[PCS],T_TTAFCallOff[Part Name],$A27,T_TTAFCallOff[WeekIndex],88)</f>
        <v/>
      </c>
      <c r="CL27">
        <f>SUMIFS(T_TTAFCallOff[PCS],T_TTAFCallOff[Part Name],$A27,T_TTAFCallOff[WeekIndex],89)</f>
        <v/>
      </c>
      <c r="CM27">
        <f>SUMIFS(T_TTAFCallOff[PCS],T_TTAFCallOff[Part Name],$A27,T_TTAFCallOff[WeekIndex],90)</f>
        <v/>
      </c>
      <c r="CN27">
        <f>SUMIFS(T_TTAFCallOff[PCS],T_TTAFCallOff[Part Name],$A27,T_TTAFCallOff[WeekIndex],91)</f>
        <v/>
      </c>
      <c r="CO27">
        <f>SUMIFS(T_TTAFCallOff[PCS],T_TTAFCallOff[Part Name],$A27,T_TTAFCallOff[WeekIndex],92)</f>
        <v/>
      </c>
      <c r="CP27">
        <f>SUMIFS(T_TTAFCallOff[PCS],T_TTAFCallOff[Part Name],$A27,T_TTAFCallOff[WeekIndex],93)</f>
        <v/>
      </c>
      <c r="CQ27">
        <f>SUMIFS(T_TTAFCallOff[PCS],T_TTAFCallOff[Part Name],$A27,T_TTAFCallOff[WeekIndex],94)</f>
        <v/>
      </c>
      <c r="CR27">
        <f>SUMIFS(T_TTAFCallOff[PCS],T_TTAFCallOff[Part Name],$A27,T_TTAFCallOff[WeekIndex],95)</f>
        <v/>
      </c>
      <c r="CS27">
        <f>SUMIFS(T_TTAFCallOff[PCS],T_TTAFCallOff[Part Name],$A27,T_TTAFCallOff[WeekIndex],96)</f>
        <v/>
      </c>
      <c r="CT27">
        <f>SUMIFS(T_TTAFCallOff[PCS],T_TTAFCallOff[Part Name],$A27,T_TTAFCallOff[WeekIndex],97)</f>
        <v/>
      </c>
      <c r="CU27">
        <f>SUMIFS(T_TTAFCallOff[PCS],T_TTAFCallOff[Part Name],$A27,T_TTAFCallOff[WeekIndex],98)</f>
        <v/>
      </c>
      <c r="CV27">
        <f>SUMIFS(T_TTAFCallOff[PCS],T_TTAFCallOff[Part Name],$A27,T_TTAFCallOff[WeekIndex],99)</f>
        <v/>
      </c>
      <c r="CW27">
        <f>SUMIFS(T_TTAFCallOff[PCS],T_TTAFCallOff[Part Name],$A27,T_TTAFCallOff[WeekIndex],100)</f>
        <v/>
      </c>
      <c r="CX27">
        <f>SUMIFS(T_TTAFCallOff[PCS],T_TTAFCallOff[Part Name],$A27,T_TTAFCallOff[WeekIndex],101)</f>
        <v/>
      </c>
      <c r="CY27">
        <f>SUMIFS(T_TTAFCallOff[PCS],T_TTAFCallOff[Part Name],$A27,T_TTAFCallOff[WeekIndex],102)</f>
        <v/>
      </c>
      <c r="CZ27">
        <f>SUMIFS(T_TTAFCallOff[PCS],T_TTAFCallOff[Part Name],$A27,T_TTAFCallOff[WeekIndex],103)</f>
        <v/>
      </c>
      <c r="DA27">
        <f>SUMIFS(T_TTAFCallOff[PCS],T_TTAFCallOff[Part Name],$A27,T_TTAFCallOff[WeekIndex],104)</f>
        <v/>
      </c>
    </row>
    <row r="28">
      <c r="A28" t="inlineStr">
        <is>
          <t>CHEM-1820</t>
        </is>
      </c>
      <c r="B28">
        <f>SUMIFS(T_TTAFCallOff[PCS],T_TTAFCallOff[Part Name],$A28,T_TTAFCallOff[WeekIndex],1)</f>
        <v/>
      </c>
      <c r="C28">
        <f>SUMIFS(T_TTAFCallOff[PCS],T_TTAFCallOff[Part Name],$A28,T_TTAFCallOff[WeekIndex],2)</f>
        <v/>
      </c>
      <c r="D28">
        <f>SUMIFS(T_TTAFCallOff[PCS],T_TTAFCallOff[Part Name],$A28,T_TTAFCallOff[WeekIndex],3)</f>
        <v/>
      </c>
      <c r="E28">
        <f>SUMIFS(T_TTAFCallOff[PCS],T_TTAFCallOff[Part Name],$A28,T_TTAFCallOff[WeekIndex],4)</f>
        <v/>
      </c>
      <c r="F28">
        <f>SUMIFS(T_TTAFCallOff[PCS],T_TTAFCallOff[Part Name],$A28,T_TTAFCallOff[WeekIndex],5)</f>
        <v/>
      </c>
      <c r="G28">
        <f>SUMIFS(T_TTAFCallOff[PCS],T_TTAFCallOff[Part Name],$A28,T_TTAFCallOff[WeekIndex],6)</f>
        <v/>
      </c>
      <c r="H28">
        <f>SUMIFS(T_TTAFCallOff[PCS],T_TTAFCallOff[Part Name],$A28,T_TTAFCallOff[WeekIndex],7)</f>
        <v/>
      </c>
      <c r="I28">
        <f>SUMIFS(T_TTAFCallOff[PCS],T_TTAFCallOff[Part Name],$A28,T_TTAFCallOff[WeekIndex],8)</f>
        <v/>
      </c>
      <c r="J28">
        <f>SUMIFS(T_TTAFCallOff[PCS],T_TTAFCallOff[Part Name],$A28,T_TTAFCallOff[WeekIndex],9)</f>
        <v/>
      </c>
      <c r="K28">
        <f>SUMIFS(T_TTAFCallOff[PCS],T_TTAFCallOff[Part Name],$A28,T_TTAFCallOff[WeekIndex],10)</f>
        <v/>
      </c>
      <c r="L28">
        <f>SUMIFS(T_TTAFCallOff[PCS],T_TTAFCallOff[Part Name],$A28,T_TTAFCallOff[WeekIndex],11)</f>
        <v/>
      </c>
      <c r="M28">
        <f>SUMIFS(T_TTAFCallOff[PCS],T_TTAFCallOff[Part Name],$A28,T_TTAFCallOff[WeekIndex],12)</f>
        <v/>
      </c>
      <c r="N28">
        <f>SUMIFS(T_TTAFCallOff[PCS],T_TTAFCallOff[Part Name],$A28,T_TTAFCallOff[WeekIndex],13)</f>
        <v/>
      </c>
      <c r="O28">
        <f>SUMIFS(T_TTAFCallOff[PCS],T_TTAFCallOff[Part Name],$A28,T_TTAFCallOff[WeekIndex],14)</f>
        <v/>
      </c>
      <c r="P28">
        <f>SUMIFS(T_TTAFCallOff[PCS],T_TTAFCallOff[Part Name],$A28,T_TTAFCallOff[WeekIndex],15)</f>
        <v/>
      </c>
      <c r="Q28">
        <f>SUMIFS(T_TTAFCallOff[PCS],T_TTAFCallOff[Part Name],$A28,T_TTAFCallOff[WeekIndex],16)</f>
        <v/>
      </c>
      <c r="R28">
        <f>SUMIFS(T_TTAFCallOff[PCS],T_TTAFCallOff[Part Name],$A28,T_TTAFCallOff[WeekIndex],17)</f>
        <v/>
      </c>
      <c r="S28">
        <f>SUMIFS(T_TTAFCallOff[PCS],T_TTAFCallOff[Part Name],$A28,T_TTAFCallOff[WeekIndex],18)</f>
        <v/>
      </c>
      <c r="T28">
        <f>SUMIFS(T_TTAFCallOff[PCS],T_TTAFCallOff[Part Name],$A28,T_TTAFCallOff[WeekIndex],19)</f>
        <v/>
      </c>
      <c r="U28">
        <f>SUMIFS(T_TTAFCallOff[PCS],T_TTAFCallOff[Part Name],$A28,T_TTAFCallOff[WeekIndex],20)</f>
        <v/>
      </c>
      <c r="V28">
        <f>SUMIFS(T_TTAFCallOff[PCS],T_TTAFCallOff[Part Name],$A28,T_TTAFCallOff[WeekIndex],21)</f>
        <v/>
      </c>
      <c r="W28">
        <f>SUMIFS(T_TTAFCallOff[PCS],T_TTAFCallOff[Part Name],$A28,T_TTAFCallOff[WeekIndex],22)</f>
        <v/>
      </c>
      <c r="X28">
        <f>SUMIFS(T_TTAFCallOff[PCS],T_TTAFCallOff[Part Name],$A28,T_TTAFCallOff[WeekIndex],23)</f>
        <v/>
      </c>
      <c r="Y28">
        <f>SUMIFS(T_TTAFCallOff[PCS],T_TTAFCallOff[Part Name],$A28,T_TTAFCallOff[WeekIndex],24)</f>
        <v/>
      </c>
      <c r="Z28">
        <f>SUMIFS(T_TTAFCallOff[PCS],T_TTAFCallOff[Part Name],$A28,T_TTAFCallOff[WeekIndex],25)</f>
        <v/>
      </c>
      <c r="AA28">
        <f>SUMIFS(T_TTAFCallOff[PCS],T_TTAFCallOff[Part Name],$A28,T_TTAFCallOff[WeekIndex],26)</f>
        <v/>
      </c>
      <c r="AB28">
        <f>SUMIFS(T_TTAFCallOff[PCS],T_TTAFCallOff[Part Name],$A28,T_TTAFCallOff[WeekIndex],27)</f>
        <v/>
      </c>
      <c r="AC28">
        <f>SUMIFS(T_TTAFCallOff[PCS],T_TTAFCallOff[Part Name],$A28,T_TTAFCallOff[WeekIndex],28)</f>
        <v/>
      </c>
      <c r="AD28">
        <f>SUMIFS(T_TTAFCallOff[PCS],T_TTAFCallOff[Part Name],$A28,T_TTAFCallOff[WeekIndex],29)</f>
        <v/>
      </c>
      <c r="AE28">
        <f>SUMIFS(T_TTAFCallOff[PCS],T_TTAFCallOff[Part Name],$A28,T_TTAFCallOff[WeekIndex],30)</f>
        <v/>
      </c>
      <c r="AF28">
        <f>SUMIFS(T_TTAFCallOff[PCS],T_TTAFCallOff[Part Name],$A28,T_TTAFCallOff[WeekIndex],31)</f>
        <v/>
      </c>
      <c r="AG28">
        <f>SUMIFS(T_TTAFCallOff[PCS],T_TTAFCallOff[Part Name],$A28,T_TTAFCallOff[WeekIndex],32)</f>
        <v/>
      </c>
      <c r="AH28">
        <f>SUMIFS(T_TTAFCallOff[PCS],T_TTAFCallOff[Part Name],$A28,T_TTAFCallOff[WeekIndex],33)</f>
        <v/>
      </c>
      <c r="AI28">
        <f>SUMIFS(T_TTAFCallOff[PCS],T_TTAFCallOff[Part Name],$A28,T_TTAFCallOff[WeekIndex],34)</f>
        <v/>
      </c>
      <c r="AJ28">
        <f>SUMIFS(T_TTAFCallOff[PCS],T_TTAFCallOff[Part Name],$A28,T_TTAFCallOff[WeekIndex],35)</f>
        <v/>
      </c>
      <c r="AK28">
        <f>SUMIFS(T_TTAFCallOff[PCS],T_TTAFCallOff[Part Name],$A28,T_TTAFCallOff[WeekIndex],36)</f>
        <v/>
      </c>
      <c r="AL28">
        <f>SUMIFS(T_TTAFCallOff[PCS],T_TTAFCallOff[Part Name],$A28,T_TTAFCallOff[WeekIndex],37)</f>
        <v/>
      </c>
      <c r="AM28">
        <f>SUMIFS(T_TTAFCallOff[PCS],T_TTAFCallOff[Part Name],$A28,T_TTAFCallOff[WeekIndex],38)</f>
        <v/>
      </c>
      <c r="AN28">
        <f>SUMIFS(T_TTAFCallOff[PCS],T_TTAFCallOff[Part Name],$A28,T_TTAFCallOff[WeekIndex],39)</f>
        <v/>
      </c>
      <c r="AO28">
        <f>SUMIFS(T_TTAFCallOff[PCS],T_TTAFCallOff[Part Name],$A28,T_TTAFCallOff[WeekIndex],40)</f>
        <v/>
      </c>
      <c r="AP28">
        <f>SUMIFS(T_TTAFCallOff[PCS],T_TTAFCallOff[Part Name],$A28,T_TTAFCallOff[WeekIndex],41)</f>
        <v/>
      </c>
      <c r="AQ28">
        <f>SUMIFS(T_TTAFCallOff[PCS],T_TTAFCallOff[Part Name],$A28,T_TTAFCallOff[WeekIndex],42)</f>
        <v/>
      </c>
      <c r="AR28">
        <f>SUMIFS(T_TTAFCallOff[PCS],T_TTAFCallOff[Part Name],$A28,T_TTAFCallOff[WeekIndex],43)</f>
        <v/>
      </c>
      <c r="AS28">
        <f>SUMIFS(T_TTAFCallOff[PCS],T_TTAFCallOff[Part Name],$A28,T_TTAFCallOff[WeekIndex],44)</f>
        <v/>
      </c>
      <c r="AT28">
        <f>SUMIFS(T_TTAFCallOff[PCS],T_TTAFCallOff[Part Name],$A28,T_TTAFCallOff[WeekIndex],45)</f>
        <v/>
      </c>
      <c r="AU28">
        <f>SUMIFS(T_TTAFCallOff[PCS],T_TTAFCallOff[Part Name],$A28,T_TTAFCallOff[WeekIndex],46)</f>
        <v/>
      </c>
      <c r="AV28">
        <f>SUMIFS(T_TTAFCallOff[PCS],T_TTAFCallOff[Part Name],$A28,T_TTAFCallOff[WeekIndex],47)</f>
        <v/>
      </c>
      <c r="AW28">
        <f>SUMIFS(T_TTAFCallOff[PCS],T_TTAFCallOff[Part Name],$A28,T_TTAFCallOff[WeekIndex],48)</f>
        <v/>
      </c>
      <c r="AX28">
        <f>SUMIFS(T_TTAFCallOff[PCS],T_TTAFCallOff[Part Name],$A28,T_TTAFCallOff[WeekIndex],49)</f>
        <v/>
      </c>
      <c r="AY28">
        <f>SUMIFS(T_TTAFCallOff[PCS],T_TTAFCallOff[Part Name],$A28,T_TTAFCallOff[WeekIndex],50)</f>
        <v/>
      </c>
      <c r="AZ28">
        <f>SUMIFS(T_TTAFCallOff[PCS],T_TTAFCallOff[Part Name],$A28,T_TTAFCallOff[WeekIndex],51)</f>
        <v/>
      </c>
      <c r="BA28">
        <f>SUMIFS(T_TTAFCallOff[PCS],T_TTAFCallOff[Part Name],$A28,T_TTAFCallOff[WeekIndex],52)</f>
        <v/>
      </c>
      <c r="BB28">
        <f>SUMIFS(T_TTAFCallOff[PCS],T_TTAFCallOff[Part Name],$A28,T_TTAFCallOff[WeekIndex],53)</f>
        <v/>
      </c>
      <c r="BC28">
        <f>SUMIFS(T_TTAFCallOff[PCS],T_TTAFCallOff[Part Name],$A28,T_TTAFCallOff[WeekIndex],54)</f>
        <v/>
      </c>
      <c r="BD28">
        <f>SUMIFS(T_TTAFCallOff[PCS],T_TTAFCallOff[Part Name],$A28,T_TTAFCallOff[WeekIndex],55)</f>
        <v/>
      </c>
      <c r="BE28">
        <f>SUMIFS(T_TTAFCallOff[PCS],T_TTAFCallOff[Part Name],$A28,T_TTAFCallOff[WeekIndex],56)</f>
        <v/>
      </c>
      <c r="BF28">
        <f>SUMIFS(T_TTAFCallOff[PCS],T_TTAFCallOff[Part Name],$A28,T_TTAFCallOff[WeekIndex],57)</f>
        <v/>
      </c>
      <c r="BG28">
        <f>SUMIFS(T_TTAFCallOff[PCS],T_TTAFCallOff[Part Name],$A28,T_TTAFCallOff[WeekIndex],58)</f>
        <v/>
      </c>
      <c r="BH28">
        <f>SUMIFS(T_TTAFCallOff[PCS],T_TTAFCallOff[Part Name],$A28,T_TTAFCallOff[WeekIndex],59)</f>
        <v/>
      </c>
      <c r="BI28">
        <f>SUMIFS(T_TTAFCallOff[PCS],T_TTAFCallOff[Part Name],$A28,T_TTAFCallOff[WeekIndex],60)</f>
        <v/>
      </c>
      <c r="BJ28">
        <f>SUMIFS(T_TTAFCallOff[PCS],T_TTAFCallOff[Part Name],$A28,T_TTAFCallOff[WeekIndex],61)</f>
        <v/>
      </c>
      <c r="BK28">
        <f>SUMIFS(T_TTAFCallOff[PCS],T_TTAFCallOff[Part Name],$A28,T_TTAFCallOff[WeekIndex],62)</f>
        <v/>
      </c>
      <c r="BL28">
        <f>SUMIFS(T_TTAFCallOff[PCS],T_TTAFCallOff[Part Name],$A28,T_TTAFCallOff[WeekIndex],63)</f>
        <v/>
      </c>
      <c r="BM28">
        <f>SUMIFS(T_TTAFCallOff[PCS],T_TTAFCallOff[Part Name],$A28,T_TTAFCallOff[WeekIndex],64)</f>
        <v/>
      </c>
      <c r="BN28">
        <f>SUMIFS(T_TTAFCallOff[PCS],T_TTAFCallOff[Part Name],$A28,T_TTAFCallOff[WeekIndex],65)</f>
        <v/>
      </c>
      <c r="BO28">
        <f>SUMIFS(T_TTAFCallOff[PCS],T_TTAFCallOff[Part Name],$A28,T_TTAFCallOff[WeekIndex],66)</f>
        <v/>
      </c>
      <c r="BP28">
        <f>SUMIFS(T_TTAFCallOff[PCS],T_TTAFCallOff[Part Name],$A28,T_TTAFCallOff[WeekIndex],67)</f>
        <v/>
      </c>
      <c r="BQ28">
        <f>SUMIFS(T_TTAFCallOff[PCS],T_TTAFCallOff[Part Name],$A28,T_TTAFCallOff[WeekIndex],68)</f>
        <v/>
      </c>
      <c r="BR28">
        <f>SUMIFS(T_TTAFCallOff[PCS],T_TTAFCallOff[Part Name],$A28,T_TTAFCallOff[WeekIndex],69)</f>
        <v/>
      </c>
      <c r="BS28">
        <f>SUMIFS(T_TTAFCallOff[PCS],T_TTAFCallOff[Part Name],$A28,T_TTAFCallOff[WeekIndex],70)</f>
        <v/>
      </c>
      <c r="BT28">
        <f>SUMIFS(T_TTAFCallOff[PCS],T_TTAFCallOff[Part Name],$A28,T_TTAFCallOff[WeekIndex],71)</f>
        <v/>
      </c>
      <c r="BU28">
        <f>SUMIFS(T_TTAFCallOff[PCS],T_TTAFCallOff[Part Name],$A28,T_TTAFCallOff[WeekIndex],72)</f>
        <v/>
      </c>
      <c r="BV28">
        <f>SUMIFS(T_TTAFCallOff[PCS],T_TTAFCallOff[Part Name],$A28,T_TTAFCallOff[WeekIndex],73)</f>
        <v/>
      </c>
      <c r="BW28">
        <f>SUMIFS(T_TTAFCallOff[PCS],T_TTAFCallOff[Part Name],$A28,T_TTAFCallOff[WeekIndex],74)</f>
        <v/>
      </c>
      <c r="BX28">
        <f>SUMIFS(T_TTAFCallOff[PCS],T_TTAFCallOff[Part Name],$A28,T_TTAFCallOff[WeekIndex],75)</f>
        <v/>
      </c>
      <c r="BY28">
        <f>SUMIFS(T_TTAFCallOff[PCS],T_TTAFCallOff[Part Name],$A28,T_TTAFCallOff[WeekIndex],76)</f>
        <v/>
      </c>
      <c r="BZ28">
        <f>SUMIFS(T_TTAFCallOff[PCS],T_TTAFCallOff[Part Name],$A28,T_TTAFCallOff[WeekIndex],77)</f>
        <v/>
      </c>
      <c r="CA28">
        <f>SUMIFS(T_TTAFCallOff[PCS],T_TTAFCallOff[Part Name],$A28,T_TTAFCallOff[WeekIndex],78)</f>
        <v/>
      </c>
      <c r="CB28">
        <f>SUMIFS(T_TTAFCallOff[PCS],T_TTAFCallOff[Part Name],$A28,T_TTAFCallOff[WeekIndex],79)</f>
        <v/>
      </c>
      <c r="CC28">
        <f>SUMIFS(T_TTAFCallOff[PCS],T_TTAFCallOff[Part Name],$A28,T_TTAFCallOff[WeekIndex],80)</f>
        <v/>
      </c>
      <c r="CD28">
        <f>SUMIFS(T_TTAFCallOff[PCS],T_TTAFCallOff[Part Name],$A28,T_TTAFCallOff[WeekIndex],81)</f>
        <v/>
      </c>
      <c r="CE28">
        <f>SUMIFS(T_TTAFCallOff[PCS],T_TTAFCallOff[Part Name],$A28,T_TTAFCallOff[WeekIndex],82)</f>
        <v/>
      </c>
      <c r="CF28">
        <f>SUMIFS(T_TTAFCallOff[PCS],T_TTAFCallOff[Part Name],$A28,T_TTAFCallOff[WeekIndex],83)</f>
        <v/>
      </c>
      <c r="CG28">
        <f>SUMIFS(T_TTAFCallOff[PCS],T_TTAFCallOff[Part Name],$A28,T_TTAFCallOff[WeekIndex],84)</f>
        <v/>
      </c>
      <c r="CH28">
        <f>SUMIFS(T_TTAFCallOff[PCS],T_TTAFCallOff[Part Name],$A28,T_TTAFCallOff[WeekIndex],85)</f>
        <v/>
      </c>
      <c r="CI28">
        <f>SUMIFS(T_TTAFCallOff[PCS],T_TTAFCallOff[Part Name],$A28,T_TTAFCallOff[WeekIndex],86)</f>
        <v/>
      </c>
      <c r="CJ28">
        <f>SUMIFS(T_TTAFCallOff[PCS],T_TTAFCallOff[Part Name],$A28,T_TTAFCallOff[WeekIndex],87)</f>
        <v/>
      </c>
      <c r="CK28">
        <f>SUMIFS(T_TTAFCallOff[PCS],T_TTAFCallOff[Part Name],$A28,T_TTAFCallOff[WeekIndex],88)</f>
        <v/>
      </c>
      <c r="CL28">
        <f>SUMIFS(T_TTAFCallOff[PCS],T_TTAFCallOff[Part Name],$A28,T_TTAFCallOff[WeekIndex],89)</f>
        <v/>
      </c>
      <c r="CM28">
        <f>SUMIFS(T_TTAFCallOff[PCS],T_TTAFCallOff[Part Name],$A28,T_TTAFCallOff[WeekIndex],90)</f>
        <v/>
      </c>
      <c r="CN28">
        <f>SUMIFS(T_TTAFCallOff[PCS],T_TTAFCallOff[Part Name],$A28,T_TTAFCallOff[WeekIndex],91)</f>
        <v/>
      </c>
      <c r="CO28">
        <f>SUMIFS(T_TTAFCallOff[PCS],T_TTAFCallOff[Part Name],$A28,T_TTAFCallOff[WeekIndex],92)</f>
        <v/>
      </c>
      <c r="CP28">
        <f>SUMIFS(T_TTAFCallOff[PCS],T_TTAFCallOff[Part Name],$A28,T_TTAFCallOff[WeekIndex],93)</f>
        <v/>
      </c>
      <c r="CQ28">
        <f>SUMIFS(T_TTAFCallOff[PCS],T_TTAFCallOff[Part Name],$A28,T_TTAFCallOff[WeekIndex],94)</f>
        <v/>
      </c>
      <c r="CR28">
        <f>SUMIFS(T_TTAFCallOff[PCS],T_TTAFCallOff[Part Name],$A28,T_TTAFCallOff[WeekIndex],95)</f>
        <v/>
      </c>
      <c r="CS28">
        <f>SUMIFS(T_TTAFCallOff[PCS],T_TTAFCallOff[Part Name],$A28,T_TTAFCallOff[WeekIndex],96)</f>
        <v/>
      </c>
      <c r="CT28">
        <f>SUMIFS(T_TTAFCallOff[PCS],T_TTAFCallOff[Part Name],$A28,T_TTAFCallOff[WeekIndex],97)</f>
        <v/>
      </c>
      <c r="CU28">
        <f>SUMIFS(T_TTAFCallOff[PCS],T_TTAFCallOff[Part Name],$A28,T_TTAFCallOff[WeekIndex],98)</f>
        <v/>
      </c>
      <c r="CV28">
        <f>SUMIFS(T_TTAFCallOff[PCS],T_TTAFCallOff[Part Name],$A28,T_TTAFCallOff[WeekIndex],99)</f>
        <v/>
      </c>
      <c r="CW28">
        <f>SUMIFS(T_TTAFCallOff[PCS],T_TTAFCallOff[Part Name],$A28,T_TTAFCallOff[WeekIndex],100)</f>
        <v/>
      </c>
      <c r="CX28">
        <f>SUMIFS(T_TTAFCallOff[PCS],T_TTAFCallOff[Part Name],$A28,T_TTAFCallOff[WeekIndex],101)</f>
        <v/>
      </c>
      <c r="CY28">
        <f>SUMIFS(T_TTAFCallOff[PCS],T_TTAFCallOff[Part Name],$A28,T_TTAFCallOff[WeekIndex],102)</f>
        <v/>
      </c>
      <c r="CZ28">
        <f>SUMIFS(T_TTAFCallOff[PCS],T_TTAFCallOff[Part Name],$A28,T_TTAFCallOff[WeekIndex],103)</f>
        <v/>
      </c>
      <c r="DA28">
        <f>SUMIFS(T_TTAFCallOff[PCS],T_TTAFCallOff[Part Name],$A28,T_TTAFCallOff[WeekIndex],104)</f>
        <v/>
      </c>
    </row>
    <row r="29">
      <c r="A29" t="inlineStr">
        <is>
          <t>CHEM-1840</t>
        </is>
      </c>
      <c r="B29">
        <f>SUMIFS(T_TTAFCallOff[PCS],T_TTAFCallOff[Part Name],$A29,T_TTAFCallOff[WeekIndex],1)</f>
        <v/>
      </c>
      <c r="C29">
        <f>SUMIFS(T_TTAFCallOff[PCS],T_TTAFCallOff[Part Name],$A29,T_TTAFCallOff[WeekIndex],2)</f>
        <v/>
      </c>
      <c r="D29">
        <f>SUMIFS(T_TTAFCallOff[PCS],T_TTAFCallOff[Part Name],$A29,T_TTAFCallOff[WeekIndex],3)</f>
        <v/>
      </c>
      <c r="E29">
        <f>SUMIFS(T_TTAFCallOff[PCS],T_TTAFCallOff[Part Name],$A29,T_TTAFCallOff[WeekIndex],4)</f>
        <v/>
      </c>
      <c r="F29">
        <f>SUMIFS(T_TTAFCallOff[PCS],T_TTAFCallOff[Part Name],$A29,T_TTAFCallOff[WeekIndex],5)</f>
        <v/>
      </c>
      <c r="G29">
        <f>SUMIFS(T_TTAFCallOff[PCS],T_TTAFCallOff[Part Name],$A29,T_TTAFCallOff[WeekIndex],6)</f>
        <v/>
      </c>
      <c r="H29">
        <f>SUMIFS(T_TTAFCallOff[PCS],T_TTAFCallOff[Part Name],$A29,T_TTAFCallOff[WeekIndex],7)</f>
        <v/>
      </c>
      <c r="I29">
        <f>SUMIFS(T_TTAFCallOff[PCS],T_TTAFCallOff[Part Name],$A29,T_TTAFCallOff[WeekIndex],8)</f>
        <v/>
      </c>
      <c r="J29">
        <f>SUMIFS(T_TTAFCallOff[PCS],T_TTAFCallOff[Part Name],$A29,T_TTAFCallOff[WeekIndex],9)</f>
        <v/>
      </c>
      <c r="K29">
        <f>SUMIFS(T_TTAFCallOff[PCS],T_TTAFCallOff[Part Name],$A29,T_TTAFCallOff[WeekIndex],10)</f>
        <v/>
      </c>
      <c r="L29">
        <f>SUMIFS(T_TTAFCallOff[PCS],T_TTAFCallOff[Part Name],$A29,T_TTAFCallOff[WeekIndex],11)</f>
        <v/>
      </c>
      <c r="M29">
        <f>SUMIFS(T_TTAFCallOff[PCS],T_TTAFCallOff[Part Name],$A29,T_TTAFCallOff[WeekIndex],12)</f>
        <v/>
      </c>
      <c r="N29">
        <f>SUMIFS(T_TTAFCallOff[PCS],T_TTAFCallOff[Part Name],$A29,T_TTAFCallOff[WeekIndex],13)</f>
        <v/>
      </c>
      <c r="O29">
        <f>SUMIFS(T_TTAFCallOff[PCS],T_TTAFCallOff[Part Name],$A29,T_TTAFCallOff[WeekIndex],14)</f>
        <v/>
      </c>
      <c r="P29">
        <f>SUMIFS(T_TTAFCallOff[PCS],T_TTAFCallOff[Part Name],$A29,T_TTAFCallOff[WeekIndex],15)</f>
        <v/>
      </c>
      <c r="Q29">
        <f>SUMIFS(T_TTAFCallOff[PCS],T_TTAFCallOff[Part Name],$A29,T_TTAFCallOff[WeekIndex],16)</f>
        <v/>
      </c>
      <c r="R29">
        <f>SUMIFS(T_TTAFCallOff[PCS],T_TTAFCallOff[Part Name],$A29,T_TTAFCallOff[WeekIndex],17)</f>
        <v/>
      </c>
      <c r="S29">
        <f>SUMIFS(T_TTAFCallOff[PCS],T_TTAFCallOff[Part Name],$A29,T_TTAFCallOff[WeekIndex],18)</f>
        <v/>
      </c>
      <c r="T29">
        <f>SUMIFS(T_TTAFCallOff[PCS],T_TTAFCallOff[Part Name],$A29,T_TTAFCallOff[WeekIndex],19)</f>
        <v/>
      </c>
      <c r="U29">
        <f>SUMIFS(T_TTAFCallOff[PCS],T_TTAFCallOff[Part Name],$A29,T_TTAFCallOff[WeekIndex],20)</f>
        <v/>
      </c>
      <c r="V29">
        <f>SUMIFS(T_TTAFCallOff[PCS],T_TTAFCallOff[Part Name],$A29,T_TTAFCallOff[WeekIndex],21)</f>
        <v/>
      </c>
      <c r="W29">
        <f>SUMIFS(T_TTAFCallOff[PCS],T_TTAFCallOff[Part Name],$A29,T_TTAFCallOff[WeekIndex],22)</f>
        <v/>
      </c>
      <c r="X29">
        <f>SUMIFS(T_TTAFCallOff[PCS],T_TTAFCallOff[Part Name],$A29,T_TTAFCallOff[WeekIndex],23)</f>
        <v/>
      </c>
      <c r="Y29">
        <f>SUMIFS(T_TTAFCallOff[PCS],T_TTAFCallOff[Part Name],$A29,T_TTAFCallOff[WeekIndex],24)</f>
        <v/>
      </c>
      <c r="Z29">
        <f>SUMIFS(T_TTAFCallOff[PCS],T_TTAFCallOff[Part Name],$A29,T_TTAFCallOff[WeekIndex],25)</f>
        <v/>
      </c>
      <c r="AA29">
        <f>SUMIFS(T_TTAFCallOff[PCS],T_TTAFCallOff[Part Name],$A29,T_TTAFCallOff[WeekIndex],26)</f>
        <v/>
      </c>
      <c r="AB29">
        <f>SUMIFS(T_TTAFCallOff[PCS],T_TTAFCallOff[Part Name],$A29,T_TTAFCallOff[WeekIndex],27)</f>
        <v/>
      </c>
      <c r="AC29">
        <f>SUMIFS(T_TTAFCallOff[PCS],T_TTAFCallOff[Part Name],$A29,T_TTAFCallOff[WeekIndex],28)</f>
        <v/>
      </c>
      <c r="AD29">
        <f>SUMIFS(T_TTAFCallOff[PCS],T_TTAFCallOff[Part Name],$A29,T_TTAFCallOff[WeekIndex],29)</f>
        <v/>
      </c>
      <c r="AE29">
        <f>SUMIFS(T_TTAFCallOff[PCS],T_TTAFCallOff[Part Name],$A29,T_TTAFCallOff[WeekIndex],30)</f>
        <v/>
      </c>
      <c r="AF29">
        <f>SUMIFS(T_TTAFCallOff[PCS],T_TTAFCallOff[Part Name],$A29,T_TTAFCallOff[WeekIndex],31)</f>
        <v/>
      </c>
      <c r="AG29">
        <f>SUMIFS(T_TTAFCallOff[PCS],T_TTAFCallOff[Part Name],$A29,T_TTAFCallOff[WeekIndex],32)</f>
        <v/>
      </c>
      <c r="AH29">
        <f>SUMIFS(T_TTAFCallOff[PCS],T_TTAFCallOff[Part Name],$A29,T_TTAFCallOff[WeekIndex],33)</f>
        <v/>
      </c>
      <c r="AI29">
        <f>SUMIFS(T_TTAFCallOff[PCS],T_TTAFCallOff[Part Name],$A29,T_TTAFCallOff[WeekIndex],34)</f>
        <v/>
      </c>
      <c r="AJ29">
        <f>SUMIFS(T_TTAFCallOff[PCS],T_TTAFCallOff[Part Name],$A29,T_TTAFCallOff[WeekIndex],35)</f>
        <v/>
      </c>
      <c r="AK29">
        <f>SUMIFS(T_TTAFCallOff[PCS],T_TTAFCallOff[Part Name],$A29,T_TTAFCallOff[WeekIndex],36)</f>
        <v/>
      </c>
      <c r="AL29">
        <f>SUMIFS(T_TTAFCallOff[PCS],T_TTAFCallOff[Part Name],$A29,T_TTAFCallOff[WeekIndex],37)</f>
        <v/>
      </c>
      <c r="AM29">
        <f>SUMIFS(T_TTAFCallOff[PCS],T_TTAFCallOff[Part Name],$A29,T_TTAFCallOff[WeekIndex],38)</f>
        <v/>
      </c>
      <c r="AN29">
        <f>SUMIFS(T_TTAFCallOff[PCS],T_TTAFCallOff[Part Name],$A29,T_TTAFCallOff[WeekIndex],39)</f>
        <v/>
      </c>
      <c r="AO29">
        <f>SUMIFS(T_TTAFCallOff[PCS],T_TTAFCallOff[Part Name],$A29,T_TTAFCallOff[WeekIndex],40)</f>
        <v/>
      </c>
      <c r="AP29">
        <f>SUMIFS(T_TTAFCallOff[PCS],T_TTAFCallOff[Part Name],$A29,T_TTAFCallOff[WeekIndex],41)</f>
        <v/>
      </c>
      <c r="AQ29">
        <f>SUMIFS(T_TTAFCallOff[PCS],T_TTAFCallOff[Part Name],$A29,T_TTAFCallOff[WeekIndex],42)</f>
        <v/>
      </c>
      <c r="AR29">
        <f>SUMIFS(T_TTAFCallOff[PCS],T_TTAFCallOff[Part Name],$A29,T_TTAFCallOff[WeekIndex],43)</f>
        <v/>
      </c>
      <c r="AS29">
        <f>SUMIFS(T_TTAFCallOff[PCS],T_TTAFCallOff[Part Name],$A29,T_TTAFCallOff[WeekIndex],44)</f>
        <v/>
      </c>
      <c r="AT29">
        <f>SUMIFS(T_TTAFCallOff[PCS],T_TTAFCallOff[Part Name],$A29,T_TTAFCallOff[WeekIndex],45)</f>
        <v/>
      </c>
      <c r="AU29">
        <f>SUMIFS(T_TTAFCallOff[PCS],T_TTAFCallOff[Part Name],$A29,T_TTAFCallOff[WeekIndex],46)</f>
        <v/>
      </c>
      <c r="AV29">
        <f>SUMIFS(T_TTAFCallOff[PCS],T_TTAFCallOff[Part Name],$A29,T_TTAFCallOff[WeekIndex],47)</f>
        <v/>
      </c>
      <c r="AW29">
        <f>SUMIFS(T_TTAFCallOff[PCS],T_TTAFCallOff[Part Name],$A29,T_TTAFCallOff[WeekIndex],48)</f>
        <v/>
      </c>
      <c r="AX29">
        <f>SUMIFS(T_TTAFCallOff[PCS],T_TTAFCallOff[Part Name],$A29,T_TTAFCallOff[WeekIndex],49)</f>
        <v/>
      </c>
      <c r="AY29">
        <f>SUMIFS(T_TTAFCallOff[PCS],T_TTAFCallOff[Part Name],$A29,T_TTAFCallOff[WeekIndex],50)</f>
        <v/>
      </c>
      <c r="AZ29">
        <f>SUMIFS(T_TTAFCallOff[PCS],T_TTAFCallOff[Part Name],$A29,T_TTAFCallOff[WeekIndex],51)</f>
        <v/>
      </c>
      <c r="BA29">
        <f>SUMIFS(T_TTAFCallOff[PCS],T_TTAFCallOff[Part Name],$A29,T_TTAFCallOff[WeekIndex],52)</f>
        <v/>
      </c>
      <c r="BB29">
        <f>SUMIFS(T_TTAFCallOff[PCS],T_TTAFCallOff[Part Name],$A29,T_TTAFCallOff[WeekIndex],53)</f>
        <v/>
      </c>
      <c r="BC29">
        <f>SUMIFS(T_TTAFCallOff[PCS],T_TTAFCallOff[Part Name],$A29,T_TTAFCallOff[WeekIndex],54)</f>
        <v/>
      </c>
      <c r="BD29">
        <f>SUMIFS(T_TTAFCallOff[PCS],T_TTAFCallOff[Part Name],$A29,T_TTAFCallOff[WeekIndex],55)</f>
        <v/>
      </c>
      <c r="BE29">
        <f>SUMIFS(T_TTAFCallOff[PCS],T_TTAFCallOff[Part Name],$A29,T_TTAFCallOff[WeekIndex],56)</f>
        <v/>
      </c>
      <c r="BF29">
        <f>SUMIFS(T_TTAFCallOff[PCS],T_TTAFCallOff[Part Name],$A29,T_TTAFCallOff[WeekIndex],57)</f>
        <v/>
      </c>
      <c r="BG29">
        <f>SUMIFS(T_TTAFCallOff[PCS],T_TTAFCallOff[Part Name],$A29,T_TTAFCallOff[WeekIndex],58)</f>
        <v/>
      </c>
      <c r="BH29">
        <f>SUMIFS(T_TTAFCallOff[PCS],T_TTAFCallOff[Part Name],$A29,T_TTAFCallOff[WeekIndex],59)</f>
        <v/>
      </c>
      <c r="BI29">
        <f>SUMIFS(T_TTAFCallOff[PCS],T_TTAFCallOff[Part Name],$A29,T_TTAFCallOff[WeekIndex],60)</f>
        <v/>
      </c>
      <c r="BJ29">
        <f>SUMIFS(T_TTAFCallOff[PCS],T_TTAFCallOff[Part Name],$A29,T_TTAFCallOff[WeekIndex],61)</f>
        <v/>
      </c>
      <c r="BK29">
        <f>SUMIFS(T_TTAFCallOff[PCS],T_TTAFCallOff[Part Name],$A29,T_TTAFCallOff[WeekIndex],62)</f>
        <v/>
      </c>
      <c r="BL29">
        <f>SUMIFS(T_TTAFCallOff[PCS],T_TTAFCallOff[Part Name],$A29,T_TTAFCallOff[WeekIndex],63)</f>
        <v/>
      </c>
      <c r="BM29">
        <f>SUMIFS(T_TTAFCallOff[PCS],T_TTAFCallOff[Part Name],$A29,T_TTAFCallOff[WeekIndex],64)</f>
        <v/>
      </c>
      <c r="BN29">
        <f>SUMIFS(T_TTAFCallOff[PCS],T_TTAFCallOff[Part Name],$A29,T_TTAFCallOff[WeekIndex],65)</f>
        <v/>
      </c>
      <c r="BO29">
        <f>SUMIFS(T_TTAFCallOff[PCS],T_TTAFCallOff[Part Name],$A29,T_TTAFCallOff[WeekIndex],66)</f>
        <v/>
      </c>
      <c r="BP29">
        <f>SUMIFS(T_TTAFCallOff[PCS],T_TTAFCallOff[Part Name],$A29,T_TTAFCallOff[WeekIndex],67)</f>
        <v/>
      </c>
      <c r="BQ29">
        <f>SUMIFS(T_TTAFCallOff[PCS],T_TTAFCallOff[Part Name],$A29,T_TTAFCallOff[WeekIndex],68)</f>
        <v/>
      </c>
      <c r="BR29">
        <f>SUMIFS(T_TTAFCallOff[PCS],T_TTAFCallOff[Part Name],$A29,T_TTAFCallOff[WeekIndex],69)</f>
        <v/>
      </c>
      <c r="BS29">
        <f>SUMIFS(T_TTAFCallOff[PCS],T_TTAFCallOff[Part Name],$A29,T_TTAFCallOff[WeekIndex],70)</f>
        <v/>
      </c>
      <c r="BT29">
        <f>SUMIFS(T_TTAFCallOff[PCS],T_TTAFCallOff[Part Name],$A29,T_TTAFCallOff[WeekIndex],71)</f>
        <v/>
      </c>
      <c r="BU29">
        <f>SUMIFS(T_TTAFCallOff[PCS],T_TTAFCallOff[Part Name],$A29,T_TTAFCallOff[WeekIndex],72)</f>
        <v/>
      </c>
      <c r="BV29">
        <f>SUMIFS(T_TTAFCallOff[PCS],T_TTAFCallOff[Part Name],$A29,T_TTAFCallOff[WeekIndex],73)</f>
        <v/>
      </c>
      <c r="BW29">
        <f>SUMIFS(T_TTAFCallOff[PCS],T_TTAFCallOff[Part Name],$A29,T_TTAFCallOff[WeekIndex],74)</f>
        <v/>
      </c>
      <c r="BX29">
        <f>SUMIFS(T_TTAFCallOff[PCS],T_TTAFCallOff[Part Name],$A29,T_TTAFCallOff[WeekIndex],75)</f>
        <v/>
      </c>
      <c r="BY29">
        <f>SUMIFS(T_TTAFCallOff[PCS],T_TTAFCallOff[Part Name],$A29,T_TTAFCallOff[WeekIndex],76)</f>
        <v/>
      </c>
      <c r="BZ29">
        <f>SUMIFS(T_TTAFCallOff[PCS],T_TTAFCallOff[Part Name],$A29,T_TTAFCallOff[WeekIndex],77)</f>
        <v/>
      </c>
      <c r="CA29">
        <f>SUMIFS(T_TTAFCallOff[PCS],T_TTAFCallOff[Part Name],$A29,T_TTAFCallOff[WeekIndex],78)</f>
        <v/>
      </c>
      <c r="CB29">
        <f>SUMIFS(T_TTAFCallOff[PCS],T_TTAFCallOff[Part Name],$A29,T_TTAFCallOff[WeekIndex],79)</f>
        <v/>
      </c>
      <c r="CC29">
        <f>SUMIFS(T_TTAFCallOff[PCS],T_TTAFCallOff[Part Name],$A29,T_TTAFCallOff[WeekIndex],80)</f>
        <v/>
      </c>
      <c r="CD29">
        <f>SUMIFS(T_TTAFCallOff[PCS],T_TTAFCallOff[Part Name],$A29,T_TTAFCallOff[WeekIndex],81)</f>
        <v/>
      </c>
      <c r="CE29">
        <f>SUMIFS(T_TTAFCallOff[PCS],T_TTAFCallOff[Part Name],$A29,T_TTAFCallOff[WeekIndex],82)</f>
        <v/>
      </c>
      <c r="CF29">
        <f>SUMIFS(T_TTAFCallOff[PCS],T_TTAFCallOff[Part Name],$A29,T_TTAFCallOff[WeekIndex],83)</f>
        <v/>
      </c>
      <c r="CG29">
        <f>SUMIFS(T_TTAFCallOff[PCS],T_TTAFCallOff[Part Name],$A29,T_TTAFCallOff[WeekIndex],84)</f>
        <v/>
      </c>
      <c r="CH29">
        <f>SUMIFS(T_TTAFCallOff[PCS],T_TTAFCallOff[Part Name],$A29,T_TTAFCallOff[WeekIndex],85)</f>
        <v/>
      </c>
      <c r="CI29">
        <f>SUMIFS(T_TTAFCallOff[PCS],T_TTAFCallOff[Part Name],$A29,T_TTAFCallOff[WeekIndex],86)</f>
        <v/>
      </c>
      <c r="CJ29">
        <f>SUMIFS(T_TTAFCallOff[PCS],T_TTAFCallOff[Part Name],$A29,T_TTAFCallOff[WeekIndex],87)</f>
        <v/>
      </c>
      <c r="CK29">
        <f>SUMIFS(T_TTAFCallOff[PCS],T_TTAFCallOff[Part Name],$A29,T_TTAFCallOff[WeekIndex],88)</f>
        <v/>
      </c>
      <c r="CL29">
        <f>SUMIFS(T_TTAFCallOff[PCS],T_TTAFCallOff[Part Name],$A29,T_TTAFCallOff[WeekIndex],89)</f>
        <v/>
      </c>
      <c r="CM29">
        <f>SUMIFS(T_TTAFCallOff[PCS],T_TTAFCallOff[Part Name],$A29,T_TTAFCallOff[WeekIndex],90)</f>
        <v/>
      </c>
      <c r="CN29">
        <f>SUMIFS(T_TTAFCallOff[PCS],T_TTAFCallOff[Part Name],$A29,T_TTAFCallOff[WeekIndex],91)</f>
        <v/>
      </c>
      <c r="CO29">
        <f>SUMIFS(T_TTAFCallOff[PCS],T_TTAFCallOff[Part Name],$A29,T_TTAFCallOff[WeekIndex],92)</f>
        <v/>
      </c>
      <c r="CP29">
        <f>SUMIFS(T_TTAFCallOff[PCS],T_TTAFCallOff[Part Name],$A29,T_TTAFCallOff[WeekIndex],93)</f>
        <v/>
      </c>
      <c r="CQ29">
        <f>SUMIFS(T_TTAFCallOff[PCS],T_TTAFCallOff[Part Name],$A29,T_TTAFCallOff[WeekIndex],94)</f>
        <v/>
      </c>
      <c r="CR29">
        <f>SUMIFS(T_TTAFCallOff[PCS],T_TTAFCallOff[Part Name],$A29,T_TTAFCallOff[WeekIndex],95)</f>
        <v/>
      </c>
      <c r="CS29">
        <f>SUMIFS(T_TTAFCallOff[PCS],T_TTAFCallOff[Part Name],$A29,T_TTAFCallOff[WeekIndex],96)</f>
        <v/>
      </c>
      <c r="CT29">
        <f>SUMIFS(T_TTAFCallOff[PCS],T_TTAFCallOff[Part Name],$A29,T_TTAFCallOff[WeekIndex],97)</f>
        <v/>
      </c>
      <c r="CU29">
        <f>SUMIFS(T_TTAFCallOff[PCS],T_TTAFCallOff[Part Name],$A29,T_TTAFCallOff[WeekIndex],98)</f>
        <v/>
      </c>
      <c r="CV29">
        <f>SUMIFS(T_TTAFCallOff[PCS],T_TTAFCallOff[Part Name],$A29,T_TTAFCallOff[WeekIndex],99)</f>
        <v/>
      </c>
      <c r="CW29">
        <f>SUMIFS(T_TTAFCallOff[PCS],T_TTAFCallOff[Part Name],$A29,T_TTAFCallOff[WeekIndex],100)</f>
        <v/>
      </c>
      <c r="CX29">
        <f>SUMIFS(T_TTAFCallOff[PCS],T_TTAFCallOff[Part Name],$A29,T_TTAFCallOff[WeekIndex],101)</f>
        <v/>
      </c>
      <c r="CY29">
        <f>SUMIFS(T_TTAFCallOff[PCS],T_TTAFCallOff[Part Name],$A29,T_TTAFCallOff[WeekIndex],102)</f>
        <v/>
      </c>
      <c r="CZ29">
        <f>SUMIFS(T_TTAFCallOff[PCS],T_TTAFCallOff[Part Name],$A29,T_TTAFCallOff[WeekIndex],103)</f>
        <v/>
      </c>
      <c r="DA29">
        <f>SUMIFS(T_TTAFCallOff[PCS],T_TTAFCallOff[Part Name],$A29,T_TTAFCallOff[WeekIndex],104)</f>
        <v/>
      </c>
    </row>
    <row r="30">
      <c r="A30" t="inlineStr">
        <is>
          <t>TDJ</t>
        </is>
      </c>
      <c r="B30">
        <f>SUMIFS(T_TTAFCallOff[PCS],T_TTAFCallOff[Part Name],$A30,T_TTAFCallOff[WeekIndex],1)</f>
        <v/>
      </c>
      <c r="C30">
        <f>SUMIFS(T_TTAFCallOff[PCS],T_TTAFCallOff[Part Name],$A30,T_TTAFCallOff[WeekIndex],2)</f>
        <v/>
      </c>
      <c r="D30">
        <f>SUMIFS(T_TTAFCallOff[PCS],T_TTAFCallOff[Part Name],$A30,T_TTAFCallOff[WeekIndex],3)</f>
        <v/>
      </c>
      <c r="E30">
        <f>SUMIFS(T_TTAFCallOff[PCS],T_TTAFCallOff[Part Name],$A30,T_TTAFCallOff[WeekIndex],4)</f>
        <v/>
      </c>
      <c r="F30">
        <f>SUMIFS(T_TTAFCallOff[PCS],T_TTAFCallOff[Part Name],$A30,T_TTAFCallOff[WeekIndex],5)</f>
        <v/>
      </c>
      <c r="G30">
        <f>SUMIFS(T_TTAFCallOff[PCS],T_TTAFCallOff[Part Name],$A30,T_TTAFCallOff[WeekIndex],6)</f>
        <v/>
      </c>
      <c r="H30">
        <f>SUMIFS(T_TTAFCallOff[PCS],T_TTAFCallOff[Part Name],$A30,T_TTAFCallOff[WeekIndex],7)</f>
        <v/>
      </c>
      <c r="I30">
        <f>SUMIFS(T_TTAFCallOff[PCS],T_TTAFCallOff[Part Name],$A30,T_TTAFCallOff[WeekIndex],8)</f>
        <v/>
      </c>
      <c r="J30">
        <f>SUMIFS(T_TTAFCallOff[PCS],T_TTAFCallOff[Part Name],$A30,T_TTAFCallOff[WeekIndex],9)</f>
        <v/>
      </c>
      <c r="K30">
        <f>SUMIFS(T_TTAFCallOff[PCS],T_TTAFCallOff[Part Name],$A30,T_TTAFCallOff[WeekIndex],10)</f>
        <v/>
      </c>
      <c r="L30">
        <f>SUMIFS(T_TTAFCallOff[PCS],T_TTAFCallOff[Part Name],$A30,T_TTAFCallOff[WeekIndex],11)</f>
        <v/>
      </c>
      <c r="M30">
        <f>SUMIFS(T_TTAFCallOff[PCS],T_TTAFCallOff[Part Name],$A30,T_TTAFCallOff[WeekIndex],12)</f>
        <v/>
      </c>
      <c r="N30">
        <f>SUMIFS(T_TTAFCallOff[PCS],T_TTAFCallOff[Part Name],$A30,T_TTAFCallOff[WeekIndex],13)</f>
        <v/>
      </c>
      <c r="O30">
        <f>SUMIFS(T_TTAFCallOff[PCS],T_TTAFCallOff[Part Name],$A30,T_TTAFCallOff[WeekIndex],14)</f>
        <v/>
      </c>
      <c r="P30">
        <f>SUMIFS(T_TTAFCallOff[PCS],T_TTAFCallOff[Part Name],$A30,T_TTAFCallOff[WeekIndex],15)</f>
        <v/>
      </c>
      <c r="Q30">
        <f>SUMIFS(T_TTAFCallOff[PCS],T_TTAFCallOff[Part Name],$A30,T_TTAFCallOff[WeekIndex],16)</f>
        <v/>
      </c>
      <c r="R30">
        <f>SUMIFS(T_TTAFCallOff[PCS],T_TTAFCallOff[Part Name],$A30,T_TTAFCallOff[WeekIndex],17)</f>
        <v/>
      </c>
      <c r="S30">
        <f>SUMIFS(T_TTAFCallOff[PCS],T_TTAFCallOff[Part Name],$A30,T_TTAFCallOff[WeekIndex],18)</f>
        <v/>
      </c>
      <c r="T30">
        <f>SUMIFS(T_TTAFCallOff[PCS],T_TTAFCallOff[Part Name],$A30,T_TTAFCallOff[WeekIndex],19)</f>
        <v/>
      </c>
      <c r="U30">
        <f>SUMIFS(T_TTAFCallOff[PCS],T_TTAFCallOff[Part Name],$A30,T_TTAFCallOff[WeekIndex],20)</f>
        <v/>
      </c>
      <c r="V30">
        <f>SUMIFS(T_TTAFCallOff[PCS],T_TTAFCallOff[Part Name],$A30,T_TTAFCallOff[WeekIndex],21)</f>
        <v/>
      </c>
      <c r="W30">
        <f>SUMIFS(T_TTAFCallOff[PCS],T_TTAFCallOff[Part Name],$A30,T_TTAFCallOff[WeekIndex],22)</f>
        <v/>
      </c>
      <c r="X30">
        <f>SUMIFS(T_TTAFCallOff[PCS],T_TTAFCallOff[Part Name],$A30,T_TTAFCallOff[WeekIndex],23)</f>
        <v/>
      </c>
      <c r="Y30">
        <f>SUMIFS(T_TTAFCallOff[PCS],T_TTAFCallOff[Part Name],$A30,T_TTAFCallOff[WeekIndex],24)</f>
        <v/>
      </c>
      <c r="Z30">
        <f>SUMIFS(T_TTAFCallOff[PCS],T_TTAFCallOff[Part Name],$A30,T_TTAFCallOff[WeekIndex],25)</f>
        <v/>
      </c>
      <c r="AA30">
        <f>SUMIFS(T_TTAFCallOff[PCS],T_TTAFCallOff[Part Name],$A30,T_TTAFCallOff[WeekIndex],26)</f>
        <v/>
      </c>
      <c r="AB30">
        <f>SUMIFS(T_TTAFCallOff[PCS],T_TTAFCallOff[Part Name],$A30,T_TTAFCallOff[WeekIndex],27)</f>
        <v/>
      </c>
      <c r="AC30">
        <f>SUMIFS(T_TTAFCallOff[PCS],T_TTAFCallOff[Part Name],$A30,T_TTAFCallOff[WeekIndex],28)</f>
        <v/>
      </c>
      <c r="AD30">
        <f>SUMIFS(T_TTAFCallOff[PCS],T_TTAFCallOff[Part Name],$A30,T_TTAFCallOff[WeekIndex],29)</f>
        <v/>
      </c>
      <c r="AE30">
        <f>SUMIFS(T_TTAFCallOff[PCS],T_TTAFCallOff[Part Name],$A30,T_TTAFCallOff[WeekIndex],30)</f>
        <v/>
      </c>
      <c r="AF30">
        <f>SUMIFS(T_TTAFCallOff[PCS],T_TTAFCallOff[Part Name],$A30,T_TTAFCallOff[WeekIndex],31)</f>
        <v/>
      </c>
      <c r="AG30">
        <f>SUMIFS(T_TTAFCallOff[PCS],T_TTAFCallOff[Part Name],$A30,T_TTAFCallOff[WeekIndex],32)</f>
        <v/>
      </c>
      <c r="AH30">
        <f>SUMIFS(T_TTAFCallOff[PCS],T_TTAFCallOff[Part Name],$A30,T_TTAFCallOff[WeekIndex],33)</f>
        <v/>
      </c>
      <c r="AI30">
        <f>SUMIFS(T_TTAFCallOff[PCS],T_TTAFCallOff[Part Name],$A30,T_TTAFCallOff[WeekIndex],34)</f>
        <v/>
      </c>
      <c r="AJ30">
        <f>SUMIFS(T_TTAFCallOff[PCS],T_TTAFCallOff[Part Name],$A30,T_TTAFCallOff[WeekIndex],35)</f>
        <v/>
      </c>
      <c r="AK30">
        <f>SUMIFS(T_TTAFCallOff[PCS],T_TTAFCallOff[Part Name],$A30,T_TTAFCallOff[WeekIndex],36)</f>
        <v/>
      </c>
      <c r="AL30">
        <f>SUMIFS(T_TTAFCallOff[PCS],T_TTAFCallOff[Part Name],$A30,T_TTAFCallOff[WeekIndex],37)</f>
        <v/>
      </c>
      <c r="AM30">
        <f>SUMIFS(T_TTAFCallOff[PCS],T_TTAFCallOff[Part Name],$A30,T_TTAFCallOff[WeekIndex],38)</f>
        <v/>
      </c>
      <c r="AN30">
        <f>SUMIFS(T_TTAFCallOff[PCS],T_TTAFCallOff[Part Name],$A30,T_TTAFCallOff[WeekIndex],39)</f>
        <v/>
      </c>
      <c r="AO30">
        <f>SUMIFS(T_TTAFCallOff[PCS],T_TTAFCallOff[Part Name],$A30,T_TTAFCallOff[WeekIndex],40)</f>
        <v/>
      </c>
      <c r="AP30">
        <f>SUMIFS(T_TTAFCallOff[PCS],T_TTAFCallOff[Part Name],$A30,T_TTAFCallOff[WeekIndex],41)</f>
        <v/>
      </c>
      <c r="AQ30">
        <f>SUMIFS(T_TTAFCallOff[PCS],T_TTAFCallOff[Part Name],$A30,T_TTAFCallOff[WeekIndex],42)</f>
        <v/>
      </c>
      <c r="AR30">
        <f>SUMIFS(T_TTAFCallOff[PCS],T_TTAFCallOff[Part Name],$A30,T_TTAFCallOff[WeekIndex],43)</f>
        <v/>
      </c>
      <c r="AS30">
        <f>SUMIFS(T_TTAFCallOff[PCS],T_TTAFCallOff[Part Name],$A30,T_TTAFCallOff[WeekIndex],44)</f>
        <v/>
      </c>
      <c r="AT30">
        <f>SUMIFS(T_TTAFCallOff[PCS],T_TTAFCallOff[Part Name],$A30,T_TTAFCallOff[WeekIndex],45)</f>
        <v/>
      </c>
      <c r="AU30">
        <f>SUMIFS(T_TTAFCallOff[PCS],T_TTAFCallOff[Part Name],$A30,T_TTAFCallOff[WeekIndex],46)</f>
        <v/>
      </c>
      <c r="AV30">
        <f>SUMIFS(T_TTAFCallOff[PCS],T_TTAFCallOff[Part Name],$A30,T_TTAFCallOff[WeekIndex],47)</f>
        <v/>
      </c>
      <c r="AW30">
        <f>SUMIFS(T_TTAFCallOff[PCS],T_TTAFCallOff[Part Name],$A30,T_TTAFCallOff[WeekIndex],48)</f>
        <v/>
      </c>
      <c r="AX30">
        <f>SUMIFS(T_TTAFCallOff[PCS],T_TTAFCallOff[Part Name],$A30,T_TTAFCallOff[WeekIndex],49)</f>
        <v/>
      </c>
      <c r="AY30">
        <f>SUMIFS(T_TTAFCallOff[PCS],T_TTAFCallOff[Part Name],$A30,T_TTAFCallOff[WeekIndex],50)</f>
        <v/>
      </c>
      <c r="AZ30">
        <f>SUMIFS(T_TTAFCallOff[PCS],T_TTAFCallOff[Part Name],$A30,T_TTAFCallOff[WeekIndex],51)</f>
        <v/>
      </c>
      <c r="BA30">
        <f>SUMIFS(T_TTAFCallOff[PCS],T_TTAFCallOff[Part Name],$A30,T_TTAFCallOff[WeekIndex],52)</f>
        <v/>
      </c>
      <c r="BB30">
        <f>SUMIFS(T_TTAFCallOff[PCS],T_TTAFCallOff[Part Name],$A30,T_TTAFCallOff[WeekIndex],53)</f>
        <v/>
      </c>
      <c r="BC30">
        <f>SUMIFS(T_TTAFCallOff[PCS],T_TTAFCallOff[Part Name],$A30,T_TTAFCallOff[WeekIndex],54)</f>
        <v/>
      </c>
      <c r="BD30">
        <f>SUMIFS(T_TTAFCallOff[PCS],T_TTAFCallOff[Part Name],$A30,T_TTAFCallOff[WeekIndex],55)</f>
        <v/>
      </c>
      <c r="BE30">
        <f>SUMIFS(T_TTAFCallOff[PCS],T_TTAFCallOff[Part Name],$A30,T_TTAFCallOff[WeekIndex],56)</f>
        <v/>
      </c>
      <c r="BF30">
        <f>SUMIFS(T_TTAFCallOff[PCS],T_TTAFCallOff[Part Name],$A30,T_TTAFCallOff[WeekIndex],57)</f>
        <v/>
      </c>
      <c r="BG30">
        <f>SUMIFS(T_TTAFCallOff[PCS],T_TTAFCallOff[Part Name],$A30,T_TTAFCallOff[WeekIndex],58)</f>
        <v/>
      </c>
      <c r="BH30">
        <f>SUMIFS(T_TTAFCallOff[PCS],T_TTAFCallOff[Part Name],$A30,T_TTAFCallOff[WeekIndex],59)</f>
        <v/>
      </c>
      <c r="BI30">
        <f>SUMIFS(T_TTAFCallOff[PCS],T_TTAFCallOff[Part Name],$A30,T_TTAFCallOff[WeekIndex],60)</f>
        <v/>
      </c>
      <c r="BJ30">
        <f>SUMIFS(T_TTAFCallOff[PCS],T_TTAFCallOff[Part Name],$A30,T_TTAFCallOff[WeekIndex],61)</f>
        <v/>
      </c>
      <c r="BK30">
        <f>SUMIFS(T_TTAFCallOff[PCS],T_TTAFCallOff[Part Name],$A30,T_TTAFCallOff[WeekIndex],62)</f>
        <v/>
      </c>
      <c r="BL30">
        <f>SUMIFS(T_TTAFCallOff[PCS],T_TTAFCallOff[Part Name],$A30,T_TTAFCallOff[WeekIndex],63)</f>
        <v/>
      </c>
      <c r="BM30">
        <f>SUMIFS(T_TTAFCallOff[PCS],T_TTAFCallOff[Part Name],$A30,T_TTAFCallOff[WeekIndex],64)</f>
        <v/>
      </c>
      <c r="BN30">
        <f>SUMIFS(T_TTAFCallOff[PCS],T_TTAFCallOff[Part Name],$A30,T_TTAFCallOff[WeekIndex],65)</f>
        <v/>
      </c>
      <c r="BO30">
        <f>SUMIFS(T_TTAFCallOff[PCS],T_TTAFCallOff[Part Name],$A30,T_TTAFCallOff[WeekIndex],66)</f>
        <v/>
      </c>
      <c r="BP30">
        <f>SUMIFS(T_TTAFCallOff[PCS],T_TTAFCallOff[Part Name],$A30,T_TTAFCallOff[WeekIndex],67)</f>
        <v/>
      </c>
      <c r="BQ30">
        <f>SUMIFS(T_TTAFCallOff[PCS],T_TTAFCallOff[Part Name],$A30,T_TTAFCallOff[WeekIndex],68)</f>
        <v/>
      </c>
      <c r="BR30">
        <f>SUMIFS(T_TTAFCallOff[PCS],T_TTAFCallOff[Part Name],$A30,T_TTAFCallOff[WeekIndex],69)</f>
        <v/>
      </c>
      <c r="BS30">
        <f>SUMIFS(T_TTAFCallOff[PCS],T_TTAFCallOff[Part Name],$A30,T_TTAFCallOff[WeekIndex],70)</f>
        <v/>
      </c>
      <c r="BT30">
        <f>SUMIFS(T_TTAFCallOff[PCS],T_TTAFCallOff[Part Name],$A30,T_TTAFCallOff[WeekIndex],71)</f>
        <v/>
      </c>
      <c r="BU30">
        <f>SUMIFS(T_TTAFCallOff[PCS],T_TTAFCallOff[Part Name],$A30,T_TTAFCallOff[WeekIndex],72)</f>
        <v/>
      </c>
      <c r="BV30">
        <f>SUMIFS(T_TTAFCallOff[PCS],T_TTAFCallOff[Part Name],$A30,T_TTAFCallOff[WeekIndex],73)</f>
        <v/>
      </c>
      <c r="BW30">
        <f>SUMIFS(T_TTAFCallOff[PCS],T_TTAFCallOff[Part Name],$A30,T_TTAFCallOff[WeekIndex],74)</f>
        <v/>
      </c>
      <c r="BX30">
        <f>SUMIFS(T_TTAFCallOff[PCS],T_TTAFCallOff[Part Name],$A30,T_TTAFCallOff[WeekIndex],75)</f>
        <v/>
      </c>
      <c r="BY30">
        <f>SUMIFS(T_TTAFCallOff[PCS],T_TTAFCallOff[Part Name],$A30,T_TTAFCallOff[WeekIndex],76)</f>
        <v/>
      </c>
      <c r="BZ30">
        <f>SUMIFS(T_TTAFCallOff[PCS],T_TTAFCallOff[Part Name],$A30,T_TTAFCallOff[WeekIndex],77)</f>
        <v/>
      </c>
      <c r="CA30">
        <f>SUMIFS(T_TTAFCallOff[PCS],T_TTAFCallOff[Part Name],$A30,T_TTAFCallOff[WeekIndex],78)</f>
        <v/>
      </c>
      <c r="CB30">
        <f>SUMIFS(T_TTAFCallOff[PCS],T_TTAFCallOff[Part Name],$A30,T_TTAFCallOff[WeekIndex],79)</f>
        <v/>
      </c>
      <c r="CC30">
        <f>SUMIFS(T_TTAFCallOff[PCS],T_TTAFCallOff[Part Name],$A30,T_TTAFCallOff[WeekIndex],80)</f>
        <v/>
      </c>
      <c r="CD30">
        <f>SUMIFS(T_TTAFCallOff[PCS],T_TTAFCallOff[Part Name],$A30,T_TTAFCallOff[WeekIndex],81)</f>
        <v/>
      </c>
      <c r="CE30">
        <f>SUMIFS(T_TTAFCallOff[PCS],T_TTAFCallOff[Part Name],$A30,T_TTAFCallOff[WeekIndex],82)</f>
        <v/>
      </c>
      <c r="CF30">
        <f>SUMIFS(T_TTAFCallOff[PCS],T_TTAFCallOff[Part Name],$A30,T_TTAFCallOff[WeekIndex],83)</f>
        <v/>
      </c>
      <c r="CG30">
        <f>SUMIFS(T_TTAFCallOff[PCS],T_TTAFCallOff[Part Name],$A30,T_TTAFCallOff[WeekIndex],84)</f>
        <v/>
      </c>
      <c r="CH30">
        <f>SUMIFS(T_TTAFCallOff[PCS],T_TTAFCallOff[Part Name],$A30,T_TTAFCallOff[WeekIndex],85)</f>
        <v/>
      </c>
      <c r="CI30">
        <f>SUMIFS(T_TTAFCallOff[PCS],T_TTAFCallOff[Part Name],$A30,T_TTAFCallOff[WeekIndex],86)</f>
        <v/>
      </c>
      <c r="CJ30">
        <f>SUMIFS(T_TTAFCallOff[PCS],T_TTAFCallOff[Part Name],$A30,T_TTAFCallOff[WeekIndex],87)</f>
        <v/>
      </c>
      <c r="CK30">
        <f>SUMIFS(T_TTAFCallOff[PCS],T_TTAFCallOff[Part Name],$A30,T_TTAFCallOff[WeekIndex],88)</f>
        <v/>
      </c>
      <c r="CL30">
        <f>SUMIFS(T_TTAFCallOff[PCS],T_TTAFCallOff[Part Name],$A30,T_TTAFCallOff[WeekIndex],89)</f>
        <v/>
      </c>
      <c r="CM30">
        <f>SUMIFS(T_TTAFCallOff[PCS],T_TTAFCallOff[Part Name],$A30,T_TTAFCallOff[WeekIndex],90)</f>
        <v/>
      </c>
      <c r="CN30">
        <f>SUMIFS(T_TTAFCallOff[PCS],T_TTAFCallOff[Part Name],$A30,T_TTAFCallOff[WeekIndex],91)</f>
        <v/>
      </c>
      <c r="CO30">
        <f>SUMIFS(T_TTAFCallOff[PCS],T_TTAFCallOff[Part Name],$A30,T_TTAFCallOff[WeekIndex],92)</f>
        <v/>
      </c>
      <c r="CP30">
        <f>SUMIFS(T_TTAFCallOff[PCS],T_TTAFCallOff[Part Name],$A30,T_TTAFCallOff[WeekIndex],93)</f>
        <v/>
      </c>
      <c r="CQ30">
        <f>SUMIFS(T_TTAFCallOff[PCS],T_TTAFCallOff[Part Name],$A30,T_TTAFCallOff[WeekIndex],94)</f>
        <v/>
      </c>
      <c r="CR30">
        <f>SUMIFS(T_TTAFCallOff[PCS],T_TTAFCallOff[Part Name],$A30,T_TTAFCallOff[WeekIndex],95)</f>
        <v/>
      </c>
      <c r="CS30">
        <f>SUMIFS(T_TTAFCallOff[PCS],T_TTAFCallOff[Part Name],$A30,T_TTAFCallOff[WeekIndex],96)</f>
        <v/>
      </c>
      <c r="CT30">
        <f>SUMIFS(T_TTAFCallOff[PCS],T_TTAFCallOff[Part Name],$A30,T_TTAFCallOff[WeekIndex],97)</f>
        <v/>
      </c>
      <c r="CU30">
        <f>SUMIFS(T_TTAFCallOff[PCS],T_TTAFCallOff[Part Name],$A30,T_TTAFCallOff[WeekIndex],98)</f>
        <v/>
      </c>
      <c r="CV30">
        <f>SUMIFS(T_TTAFCallOff[PCS],T_TTAFCallOff[Part Name],$A30,T_TTAFCallOff[WeekIndex],99)</f>
        <v/>
      </c>
      <c r="CW30">
        <f>SUMIFS(T_TTAFCallOff[PCS],T_TTAFCallOff[Part Name],$A30,T_TTAFCallOff[WeekIndex],100)</f>
        <v/>
      </c>
      <c r="CX30">
        <f>SUMIFS(T_TTAFCallOff[PCS],T_TTAFCallOff[Part Name],$A30,T_TTAFCallOff[WeekIndex],101)</f>
        <v/>
      </c>
      <c r="CY30">
        <f>SUMIFS(T_TTAFCallOff[PCS],T_TTAFCallOff[Part Name],$A30,T_TTAFCallOff[WeekIndex],102)</f>
        <v/>
      </c>
      <c r="CZ30">
        <f>SUMIFS(T_TTAFCallOff[PCS],T_TTAFCallOff[Part Name],$A30,T_TTAFCallOff[WeekIndex],103)</f>
        <v/>
      </c>
      <c r="DA30">
        <f>SUMIFS(T_TTAFCallOff[PCS],T_TTAFCallOff[Part Name],$A30,T_TTAFCallOff[WeekIndex],104)</f>
        <v/>
      </c>
    </row>
    <row r="31">
      <c r="A31" t="inlineStr">
        <is>
          <t>CHEM-1730</t>
        </is>
      </c>
      <c r="B31">
        <f>SUMIFS(T_TTAFCallOff[PCS],T_TTAFCallOff[Part Name],$A31,T_TTAFCallOff[WeekIndex],1)</f>
        <v/>
      </c>
      <c r="C31">
        <f>SUMIFS(T_TTAFCallOff[PCS],T_TTAFCallOff[Part Name],$A31,T_TTAFCallOff[WeekIndex],2)</f>
        <v/>
      </c>
      <c r="D31">
        <f>SUMIFS(T_TTAFCallOff[PCS],T_TTAFCallOff[Part Name],$A31,T_TTAFCallOff[WeekIndex],3)</f>
        <v/>
      </c>
      <c r="E31">
        <f>SUMIFS(T_TTAFCallOff[PCS],T_TTAFCallOff[Part Name],$A31,T_TTAFCallOff[WeekIndex],4)</f>
        <v/>
      </c>
      <c r="F31">
        <f>SUMIFS(T_TTAFCallOff[PCS],T_TTAFCallOff[Part Name],$A31,T_TTAFCallOff[WeekIndex],5)</f>
        <v/>
      </c>
      <c r="G31">
        <f>SUMIFS(T_TTAFCallOff[PCS],T_TTAFCallOff[Part Name],$A31,T_TTAFCallOff[WeekIndex],6)</f>
        <v/>
      </c>
      <c r="H31">
        <f>SUMIFS(T_TTAFCallOff[PCS],T_TTAFCallOff[Part Name],$A31,T_TTAFCallOff[WeekIndex],7)</f>
        <v/>
      </c>
      <c r="I31">
        <f>SUMIFS(T_TTAFCallOff[PCS],T_TTAFCallOff[Part Name],$A31,T_TTAFCallOff[WeekIndex],8)</f>
        <v/>
      </c>
      <c r="J31">
        <f>SUMIFS(T_TTAFCallOff[PCS],T_TTAFCallOff[Part Name],$A31,T_TTAFCallOff[WeekIndex],9)</f>
        <v/>
      </c>
      <c r="K31">
        <f>SUMIFS(T_TTAFCallOff[PCS],T_TTAFCallOff[Part Name],$A31,T_TTAFCallOff[WeekIndex],10)</f>
        <v/>
      </c>
      <c r="L31">
        <f>SUMIFS(T_TTAFCallOff[PCS],T_TTAFCallOff[Part Name],$A31,T_TTAFCallOff[WeekIndex],11)</f>
        <v/>
      </c>
      <c r="M31">
        <f>SUMIFS(T_TTAFCallOff[PCS],T_TTAFCallOff[Part Name],$A31,T_TTAFCallOff[WeekIndex],12)</f>
        <v/>
      </c>
      <c r="N31">
        <f>SUMIFS(T_TTAFCallOff[PCS],T_TTAFCallOff[Part Name],$A31,T_TTAFCallOff[WeekIndex],13)</f>
        <v/>
      </c>
      <c r="O31">
        <f>SUMIFS(T_TTAFCallOff[PCS],T_TTAFCallOff[Part Name],$A31,T_TTAFCallOff[WeekIndex],14)</f>
        <v/>
      </c>
      <c r="P31">
        <f>SUMIFS(T_TTAFCallOff[PCS],T_TTAFCallOff[Part Name],$A31,T_TTAFCallOff[WeekIndex],15)</f>
        <v/>
      </c>
      <c r="Q31">
        <f>SUMIFS(T_TTAFCallOff[PCS],T_TTAFCallOff[Part Name],$A31,T_TTAFCallOff[WeekIndex],16)</f>
        <v/>
      </c>
      <c r="R31">
        <f>SUMIFS(T_TTAFCallOff[PCS],T_TTAFCallOff[Part Name],$A31,T_TTAFCallOff[WeekIndex],17)</f>
        <v/>
      </c>
      <c r="S31">
        <f>SUMIFS(T_TTAFCallOff[PCS],T_TTAFCallOff[Part Name],$A31,T_TTAFCallOff[WeekIndex],18)</f>
        <v/>
      </c>
      <c r="T31">
        <f>SUMIFS(T_TTAFCallOff[PCS],T_TTAFCallOff[Part Name],$A31,T_TTAFCallOff[WeekIndex],19)</f>
        <v/>
      </c>
      <c r="U31">
        <f>SUMIFS(T_TTAFCallOff[PCS],T_TTAFCallOff[Part Name],$A31,T_TTAFCallOff[WeekIndex],20)</f>
        <v/>
      </c>
      <c r="V31">
        <f>SUMIFS(T_TTAFCallOff[PCS],T_TTAFCallOff[Part Name],$A31,T_TTAFCallOff[WeekIndex],21)</f>
        <v/>
      </c>
      <c r="W31">
        <f>SUMIFS(T_TTAFCallOff[PCS],T_TTAFCallOff[Part Name],$A31,T_TTAFCallOff[WeekIndex],22)</f>
        <v/>
      </c>
      <c r="X31">
        <f>SUMIFS(T_TTAFCallOff[PCS],T_TTAFCallOff[Part Name],$A31,T_TTAFCallOff[WeekIndex],23)</f>
        <v/>
      </c>
      <c r="Y31">
        <f>SUMIFS(T_TTAFCallOff[PCS],T_TTAFCallOff[Part Name],$A31,T_TTAFCallOff[WeekIndex],24)</f>
        <v/>
      </c>
      <c r="Z31">
        <f>SUMIFS(T_TTAFCallOff[PCS],T_TTAFCallOff[Part Name],$A31,T_TTAFCallOff[WeekIndex],25)</f>
        <v/>
      </c>
      <c r="AA31">
        <f>SUMIFS(T_TTAFCallOff[PCS],T_TTAFCallOff[Part Name],$A31,T_TTAFCallOff[WeekIndex],26)</f>
        <v/>
      </c>
      <c r="AB31">
        <f>SUMIFS(T_TTAFCallOff[PCS],T_TTAFCallOff[Part Name],$A31,T_TTAFCallOff[WeekIndex],27)</f>
        <v/>
      </c>
      <c r="AC31">
        <f>SUMIFS(T_TTAFCallOff[PCS],T_TTAFCallOff[Part Name],$A31,T_TTAFCallOff[WeekIndex],28)</f>
        <v/>
      </c>
      <c r="AD31">
        <f>SUMIFS(T_TTAFCallOff[PCS],T_TTAFCallOff[Part Name],$A31,T_TTAFCallOff[WeekIndex],29)</f>
        <v/>
      </c>
      <c r="AE31">
        <f>SUMIFS(T_TTAFCallOff[PCS],T_TTAFCallOff[Part Name],$A31,T_TTAFCallOff[WeekIndex],30)</f>
        <v/>
      </c>
      <c r="AF31">
        <f>SUMIFS(T_TTAFCallOff[PCS],T_TTAFCallOff[Part Name],$A31,T_TTAFCallOff[WeekIndex],31)</f>
        <v/>
      </c>
      <c r="AG31">
        <f>SUMIFS(T_TTAFCallOff[PCS],T_TTAFCallOff[Part Name],$A31,T_TTAFCallOff[WeekIndex],32)</f>
        <v/>
      </c>
      <c r="AH31">
        <f>SUMIFS(T_TTAFCallOff[PCS],T_TTAFCallOff[Part Name],$A31,T_TTAFCallOff[WeekIndex],33)</f>
        <v/>
      </c>
      <c r="AI31">
        <f>SUMIFS(T_TTAFCallOff[PCS],T_TTAFCallOff[Part Name],$A31,T_TTAFCallOff[WeekIndex],34)</f>
        <v/>
      </c>
      <c r="AJ31">
        <f>SUMIFS(T_TTAFCallOff[PCS],T_TTAFCallOff[Part Name],$A31,T_TTAFCallOff[WeekIndex],35)</f>
        <v/>
      </c>
      <c r="AK31">
        <f>SUMIFS(T_TTAFCallOff[PCS],T_TTAFCallOff[Part Name],$A31,T_TTAFCallOff[WeekIndex],36)</f>
        <v/>
      </c>
      <c r="AL31">
        <f>SUMIFS(T_TTAFCallOff[PCS],T_TTAFCallOff[Part Name],$A31,T_TTAFCallOff[WeekIndex],37)</f>
        <v/>
      </c>
      <c r="AM31">
        <f>SUMIFS(T_TTAFCallOff[PCS],T_TTAFCallOff[Part Name],$A31,T_TTAFCallOff[WeekIndex],38)</f>
        <v/>
      </c>
      <c r="AN31">
        <f>SUMIFS(T_TTAFCallOff[PCS],T_TTAFCallOff[Part Name],$A31,T_TTAFCallOff[WeekIndex],39)</f>
        <v/>
      </c>
      <c r="AO31">
        <f>SUMIFS(T_TTAFCallOff[PCS],T_TTAFCallOff[Part Name],$A31,T_TTAFCallOff[WeekIndex],40)</f>
        <v/>
      </c>
      <c r="AP31">
        <f>SUMIFS(T_TTAFCallOff[PCS],T_TTAFCallOff[Part Name],$A31,T_TTAFCallOff[WeekIndex],41)</f>
        <v/>
      </c>
      <c r="AQ31">
        <f>SUMIFS(T_TTAFCallOff[PCS],T_TTAFCallOff[Part Name],$A31,T_TTAFCallOff[WeekIndex],42)</f>
        <v/>
      </c>
      <c r="AR31">
        <f>SUMIFS(T_TTAFCallOff[PCS],T_TTAFCallOff[Part Name],$A31,T_TTAFCallOff[WeekIndex],43)</f>
        <v/>
      </c>
      <c r="AS31">
        <f>SUMIFS(T_TTAFCallOff[PCS],T_TTAFCallOff[Part Name],$A31,T_TTAFCallOff[WeekIndex],44)</f>
        <v/>
      </c>
      <c r="AT31">
        <f>SUMIFS(T_TTAFCallOff[PCS],T_TTAFCallOff[Part Name],$A31,T_TTAFCallOff[WeekIndex],45)</f>
        <v/>
      </c>
      <c r="AU31">
        <f>SUMIFS(T_TTAFCallOff[PCS],T_TTAFCallOff[Part Name],$A31,T_TTAFCallOff[WeekIndex],46)</f>
        <v/>
      </c>
      <c r="AV31">
        <f>SUMIFS(T_TTAFCallOff[PCS],T_TTAFCallOff[Part Name],$A31,T_TTAFCallOff[WeekIndex],47)</f>
        <v/>
      </c>
      <c r="AW31">
        <f>SUMIFS(T_TTAFCallOff[PCS],T_TTAFCallOff[Part Name],$A31,T_TTAFCallOff[WeekIndex],48)</f>
        <v/>
      </c>
      <c r="AX31">
        <f>SUMIFS(T_TTAFCallOff[PCS],T_TTAFCallOff[Part Name],$A31,T_TTAFCallOff[WeekIndex],49)</f>
        <v/>
      </c>
      <c r="AY31">
        <f>SUMIFS(T_TTAFCallOff[PCS],T_TTAFCallOff[Part Name],$A31,T_TTAFCallOff[WeekIndex],50)</f>
        <v/>
      </c>
      <c r="AZ31">
        <f>SUMIFS(T_TTAFCallOff[PCS],T_TTAFCallOff[Part Name],$A31,T_TTAFCallOff[WeekIndex],51)</f>
        <v/>
      </c>
      <c r="BA31">
        <f>SUMIFS(T_TTAFCallOff[PCS],T_TTAFCallOff[Part Name],$A31,T_TTAFCallOff[WeekIndex],52)</f>
        <v/>
      </c>
      <c r="BB31">
        <f>SUMIFS(T_TTAFCallOff[PCS],T_TTAFCallOff[Part Name],$A31,T_TTAFCallOff[WeekIndex],53)</f>
        <v/>
      </c>
      <c r="BC31">
        <f>SUMIFS(T_TTAFCallOff[PCS],T_TTAFCallOff[Part Name],$A31,T_TTAFCallOff[WeekIndex],54)</f>
        <v/>
      </c>
      <c r="BD31">
        <f>SUMIFS(T_TTAFCallOff[PCS],T_TTAFCallOff[Part Name],$A31,T_TTAFCallOff[WeekIndex],55)</f>
        <v/>
      </c>
      <c r="BE31">
        <f>SUMIFS(T_TTAFCallOff[PCS],T_TTAFCallOff[Part Name],$A31,T_TTAFCallOff[WeekIndex],56)</f>
        <v/>
      </c>
      <c r="BF31">
        <f>SUMIFS(T_TTAFCallOff[PCS],T_TTAFCallOff[Part Name],$A31,T_TTAFCallOff[WeekIndex],57)</f>
        <v/>
      </c>
      <c r="BG31">
        <f>SUMIFS(T_TTAFCallOff[PCS],T_TTAFCallOff[Part Name],$A31,T_TTAFCallOff[WeekIndex],58)</f>
        <v/>
      </c>
      <c r="BH31">
        <f>SUMIFS(T_TTAFCallOff[PCS],T_TTAFCallOff[Part Name],$A31,T_TTAFCallOff[WeekIndex],59)</f>
        <v/>
      </c>
      <c r="BI31">
        <f>SUMIFS(T_TTAFCallOff[PCS],T_TTAFCallOff[Part Name],$A31,T_TTAFCallOff[WeekIndex],60)</f>
        <v/>
      </c>
      <c r="BJ31">
        <f>SUMIFS(T_TTAFCallOff[PCS],T_TTAFCallOff[Part Name],$A31,T_TTAFCallOff[WeekIndex],61)</f>
        <v/>
      </c>
      <c r="BK31">
        <f>SUMIFS(T_TTAFCallOff[PCS],T_TTAFCallOff[Part Name],$A31,T_TTAFCallOff[WeekIndex],62)</f>
        <v/>
      </c>
      <c r="BL31">
        <f>SUMIFS(T_TTAFCallOff[PCS],T_TTAFCallOff[Part Name],$A31,T_TTAFCallOff[WeekIndex],63)</f>
        <v/>
      </c>
      <c r="BM31">
        <f>SUMIFS(T_TTAFCallOff[PCS],T_TTAFCallOff[Part Name],$A31,T_TTAFCallOff[WeekIndex],64)</f>
        <v/>
      </c>
      <c r="BN31">
        <f>SUMIFS(T_TTAFCallOff[PCS],T_TTAFCallOff[Part Name],$A31,T_TTAFCallOff[WeekIndex],65)</f>
        <v/>
      </c>
      <c r="BO31">
        <f>SUMIFS(T_TTAFCallOff[PCS],T_TTAFCallOff[Part Name],$A31,T_TTAFCallOff[WeekIndex],66)</f>
        <v/>
      </c>
      <c r="BP31">
        <f>SUMIFS(T_TTAFCallOff[PCS],T_TTAFCallOff[Part Name],$A31,T_TTAFCallOff[WeekIndex],67)</f>
        <v/>
      </c>
      <c r="BQ31">
        <f>SUMIFS(T_TTAFCallOff[PCS],T_TTAFCallOff[Part Name],$A31,T_TTAFCallOff[WeekIndex],68)</f>
        <v/>
      </c>
      <c r="BR31">
        <f>SUMIFS(T_TTAFCallOff[PCS],T_TTAFCallOff[Part Name],$A31,T_TTAFCallOff[WeekIndex],69)</f>
        <v/>
      </c>
      <c r="BS31">
        <f>SUMIFS(T_TTAFCallOff[PCS],T_TTAFCallOff[Part Name],$A31,T_TTAFCallOff[WeekIndex],70)</f>
        <v/>
      </c>
      <c r="BT31">
        <f>SUMIFS(T_TTAFCallOff[PCS],T_TTAFCallOff[Part Name],$A31,T_TTAFCallOff[WeekIndex],71)</f>
        <v/>
      </c>
      <c r="BU31">
        <f>SUMIFS(T_TTAFCallOff[PCS],T_TTAFCallOff[Part Name],$A31,T_TTAFCallOff[WeekIndex],72)</f>
        <v/>
      </c>
      <c r="BV31">
        <f>SUMIFS(T_TTAFCallOff[PCS],T_TTAFCallOff[Part Name],$A31,T_TTAFCallOff[WeekIndex],73)</f>
        <v/>
      </c>
      <c r="BW31">
        <f>SUMIFS(T_TTAFCallOff[PCS],T_TTAFCallOff[Part Name],$A31,T_TTAFCallOff[WeekIndex],74)</f>
        <v/>
      </c>
      <c r="BX31">
        <f>SUMIFS(T_TTAFCallOff[PCS],T_TTAFCallOff[Part Name],$A31,T_TTAFCallOff[WeekIndex],75)</f>
        <v/>
      </c>
      <c r="BY31">
        <f>SUMIFS(T_TTAFCallOff[PCS],T_TTAFCallOff[Part Name],$A31,T_TTAFCallOff[WeekIndex],76)</f>
        <v/>
      </c>
      <c r="BZ31">
        <f>SUMIFS(T_TTAFCallOff[PCS],T_TTAFCallOff[Part Name],$A31,T_TTAFCallOff[WeekIndex],77)</f>
        <v/>
      </c>
      <c r="CA31">
        <f>SUMIFS(T_TTAFCallOff[PCS],T_TTAFCallOff[Part Name],$A31,T_TTAFCallOff[WeekIndex],78)</f>
        <v/>
      </c>
      <c r="CB31">
        <f>SUMIFS(T_TTAFCallOff[PCS],T_TTAFCallOff[Part Name],$A31,T_TTAFCallOff[WeekIndex],79)</f>
        <v/>
      </c>
      <c r="CC31">
        <f>SUMIFS(T_TTAFCallOff[PCS],T_TTAFCallOff[Part Name],$A31,T_TTAFCallOff[WeekIndex],80)</f>
        <v/>
      </c>
      <c r="CD31">
        <f>SUMIFS(T_TTAFCallOff[PCS],T_TTAFCallOff[Part Name],$A31,T_TTAFCallOff[WeekIndex],81)</f>
        <v/>
      </c>
      <c r="CE31">
        <f>SUMIFS(T_TTAFCallOff[PCS],T_TTAFCallOff[Part Name],$A31,T_TTAFCallOff[WeekIndex],82)</f>
        <v/>
      </c>
      <c r="CF31">
        <f>SUMIFS(T_TTAFCallOff[PCS],T_TTAFCallOff[Part Name],$A31,T_TTAFCallOff[WeekIndex],83)</f>
        <v/>
      </c>
      <c r="CG31">
        <f>SUMIFS(T_TTAFCallOff[PCS],T_TTAFCallOff[Part Name],$A31,T_TTAFCallOff[WeekIndex],84)</f>
        <v/>
      </c>
      <c r="CH31">
        <f>SUMIFS(T_TTAFCallOff[PCS],T_TTAFCallOff[Part Name],$A31,T_TTAFCallOff[WeekIndex],85)</f>
        <v/>
      </c>
      <c r="CI31">
        <f>SUMIFS(T_TTAFCallOff[PCS],T_TTAFCallOff[Part Name],$A31,T_TTAFCallOff[WeekIndex],86)</f>
        <v/>
      </c>
      <c r="CJ31">
        <f>SUMIFS(T_TTAFCallOff[PCS],T_TTAFCallOff[Part Name],$A31,T_TTAFCallOff[WeekIndex],87)</f>
        <v/>
      </c>
      <c r="CK31">
        <f>SUMIFS(T_TTAFCallOff[PCS],T_TTAFCallOff[Part Name],$A31,T_TTAFCallOff[WeekIndex],88)</f>
        <v/>
      </c>
      <c r="CL31">
        <f>SUMIFS(T_TTAFCallOff[PCS],T_TTAFCallOff[Part Name],$A31,T_TTAFCallOff[WeekIndex],89)</f>
        <v/>
      </c>
      <c r="CM31">
        <f>SUMIFS(T_TTAFCallOff[PCS],T_TTAFCallOff[Part Name],$A31,T_TTAFCallOff[WeekIndex],90)</f>
        <v/>
      </c>
      <c r="CN31">
        <f>SUMIFS(T_TTAFCallOff[PCS],T_TTAFCallOff[Part Name],$A31,T_TTAFCallOff[WeekIndex],91)</f>
        <v/>
      </c>
      <c r="CO31">
        <f>SUMIFS(T_TTAFCallOff[PCS],T_TTAFCallOff[Part Name],$A31,T_TTAFCallOff[WeekIndex],92)</f>
        <v/>
      </c>
      <c r="CP31">
        <f>SUMIFS(T_TTAFCallOff[PCS],T_TTAFCallOff[Part Name],$A31,T_TTAFCallOff[WeekIndex],93)</f>
        <v/>
      </c>
      <c r="CQ31">
        <f>SUMIFS(T_TTAFCallOff[PCS],T_TTAFCallOff[Part Name],$A31,T_TTAFCallOff[WeekIndex],94)</f>
        <v/>
      </c>
      <c r="CR31">
        <f>SUMIFS(T_TTAFCallOff[PCS],T_TTAFCallOff[Part Name],$A31,T_TTAFCallOff[WeekIndex],95)</f>
        <v/>
      </c>
      <c r="CS31">
        <f>SUMIFS(T_TTAFCallOff[PCS],T_TTAFCallOff[Part Name],$A31,T_TTAFCallOff[WeekIndex],96)</f>
        <v/>
      </c>
      <c r="CT31">
        <f>SUMIFS(T_TTAFCallOff[PCS],T_TTAFCallOff[Part Name],$A31,T_TTAFCallOff[WeekIndex],97)</f>
        <v/>
      </c>
      <c r="CU31">
        <f>SUMIFS(T_TTAFCallOff[PCS],T_TTAFCallOff[Part Name],$A31,T_TTAFCallOff[WeekIndex],98)</f>
        <v/>
      </c>
      <c r="CV31">
        <f>SUMIFS(T_TTAFCallOff[PCS],T_TTAFCallOff[Part Name],$A31,T_TTAFCallOff[WeekIndex],99)</f>
        <v/>
      </c>
      <c r="CW31">
        <f>SUMIFS(T_TTAFCallOff[PCS],T_TTAFCallOff[Part Name],$A31,T_TTAFCallOff[WeekIndex],100)</f>
        <v/>
      </c>
      <c r="CX31">
        <f>SUMIFS(T_TTAFCallOff[PCS],T_TTAFCallOff[Part Name],$A31,T_TTAFCallOff[WeekIndex],101)</f>
        <v/>
      </c>
      <c r="CY31">
        <f>SUMIFS(T_TTAFCallOff[PCS],T_TTAFCallOff[Part Name],$A31,T_TTAFCallOff[WeekIndex],102)</f>
        <v/>
      </c>
      <c r="CZ31">
        <f>SUMIFS(T_TTAFCallOff[PCS],T_TTAFCallOff[Part Name],$A31,T_TTAFCallOff[WeekIndex],103)</f>
        <v/>
      </c>
      <c r="DA31">
        <f>SUMIFS(T_TTAFCallOff[PCS],T_TTAFCallOff[Part Name],$A31,T_TTAFCallOff[WeekIndex],104)</f>
        <v/>
      </c>
    </row>
    <row r="32">
      <c r="A32" t="inlineStr">
        <is>
          <t>CHEM-1430</t>
        </is>
      </c>
      <c r="B32">
        <f>SUMIFS(T_TTAFCallOff[PCS],T_TTAFCallOff[Part Name],$A32,T_TTAFCallOff[WeekIndex],1)</f>
        <v/>
      </c>
      <c r="C32">
        <f>SUMIFS(T_TTAFCallOff[PCS],T_TTAFCallOff[Part Name],$A32,T_TTAFCallOff[WeekIndex],2)</f>
        <v/>
      </c>
      <c r="D32">
        <f>SUMIFS(T_TTAFCallOff[PCS],T_TTAFCallOff[Part Name],$A32,T_TTAFCallOff[WeekIndex],3)</f>
        <v/>
      </c>
      <c r="E32">
        <f>SUMIFS(T_TTAFCallOff[PCS],T_TTAFCallOff[Part Name],$A32,T_TTAFCallOff[WeekIndex],4)</f>
        <v/>
      </c>
      <c r="F32">
        <f>SUMIFS(T_TTAFCallOff[PCS],T_TTAFCallOff[Part Name],$A32,T_TTAFCallOff[WeekIndex],5)</f>
        <v/>
      </c>
      <c r="G32">
        <f>SUMIFS(T_TTAFCallOff[PCS],T_TTAFCallOff[Part Name],$A32,T_TTAFCallOff[WeekIndex],6)</f>
        <v/>
      </c>
      <c r="H32">
        <f>SUMIFS(T_TTAFCallOff[PCS],T_TTAFCallOff[Part Name],$A32,T_TTAFCallOff[WeekIndex],7)</f>
        <v/>
      </c>
      <c r="I32">
        <f>SUMIFS(T_TTAFCallOff[PCS],T_TTAFCallOff[Part Name],$A32,T_TTAFCallOff[WeekIndex],8)</f>
        <v/>
      </c>
      <c r="J32">
        <f>SUMIFS(T_TTAFCallOff[PCS],T_TTAFCallOff[Part Name],$A32,T_TTAFCallOff[WeekIndex],9)</f>
        <v/>
      </c>
      <c r="K32">
        <f>SUMIFS(T_TTAFCallOff[PCS],T_TTAFCallOff[Part Name],$A32,T_TTAFCallOff[WeekIndex],10)</f>
        <v/>
      </c>
      <c r="L32">
        <f>SUMIFS(T_TTAFCallOff[PCS],T_TTAFCallOff[Part Name],$A32,T_TTAFCallOff[WeekIndex],11)</f>
        <v/>
      </c>
      <c r="M32">
        <f>SUMIFS(T_TTAFCallOff[PCS],T_TTAFCallOff[Part Name],$A32,T_TTAFCallOff[WeekIndex],12)</f>
        <v/>
      </c>
      <c r="N32">
        <f>SUMIFS(T_TTAFCallOff[PCS],T_TTAFCallOff[Part Name],$A32,T_TTAFCallOff[WeekIndex],13)</f>
        <v/>
      </c>
      <c r="O32">
        <f>SUMIFS(T_TTAFCallOff[PCS],T_TTAFCallOff[Part Name],$A32,T_TTAFCallOff[WeekIndex],14)</f>
        <v/>
      </c>
      <c r="P32">
        <f>SUMIFS(T_TTAFCallOff[PCS],T_TTAFCallOff[Part Name],$A32,T_TTAFCallOff[WeekIndex],15)</f>
        <v/>
      </c>
      <c r="Q32">
        <f>SUMIFS(T_TTAFCallOff[PCS],T_TTAFCallOff[Part Name],$A32,T_TTAFCallOff[WeekIndex],16)</f>
        <v/>
      </c>
      <c r="R32">
        <f>SUMIFS(T_TTAFCallOff[PCS],T_TTAFCallOff[Part Name],$A32,T_TTAFCallOff[WeekIndex],17)</f>
        <v/>
      </c>
      <c r="S32">
        <f>SUMIFS(T_TTAFCallOff[PCS],T_TTAFCallOff[Part Name],$A32,T_TTAFCallOff[WeekIndex],18)</f>
        <v/>
      </c>
      <c r="T32">
        <f>SUMIFS(T_TTAFCallOff[PCS],T_TTAFCallOff[Part Name],$A32,T_TTAFCallOff[WeekIndex],19)</f>
        <v/>
      </c>
      <c r="U32">
        <f>SUMIFS(T_TTAFCallOff[PCS],T_TTAFCallOff[Part Name],$A32,T_TTAFCallOff[WeekIndex],20)</f>
        <v/>
      </c>
      <c r="V32">
        <f>SUMIFS(T_TTAFCallOff[PCS],T_TTAFCallOff[Part Name],$A32,T_TTAFCallOff[WeekIndex],21)</f>
        <v/>
      </c>
      <c r="W32">
        <f>SUMIFS(T_TTAFCallOff[PCS],T_TTAFCallOff[Part Name],$A32,T_TTAFCallOff[WeekIndex],22)</f>
        <v/>
      </c>
      <c r="X32">
        <f>SUMIFS(T_TTAFCallOff[PCS],T_TTAFCallOff[Part Name],$A32,T_TTAFCallOff[WeekIndex],23)</f>
        <v/>
      </c>
      <c r="Y32">
        <f>SUMIFS(T_TTAFCallOff[PCS],T_TTAFCallOff[Part Name],$A32,T_TTAFCallOff[WeekIndex],24)</f>
        <v/>
      </c>
      <c r="Z32">
        <f>SUMIFS(T_TTAFCallOff[PCS],T_TTAFCallOff[Part Name],$A32,T_TTAFCallOff[WeekIndex],25)</f>
        <v/>
      </c>
      <c r="AA32">
        <f>SUMIFS(T_TTAFCallOff[PCS],T_TTAFCallOff[Part Name],$A32,T_TTAFCallOff[WeekIndex],26)</f>
        <v/>
      </c>
      <c r="AB32">
        <f>SUMIFS(T_TTAFCallOff[PCS],T_TTAFCallOff[Part Name],$A32,T_TTAFCallOff[WeekIndex],27)</f>
        <v/>
      </c>
      <c r="AC32">
        <f>SUMIFS(T_TTAFCallOff[PCS],T_TTAFCallOff[Part Name],$A32,T_TTAFCallOff[WeekIndex],28)</f>
        <v/>
      </c>
      <c r="AD32">
        <f>SUMIFS(T_TTAFCallOff[PCS],T_TTAFCallOff[Part Name],$A32,T_TTAFCallOff[WeekIndex],29)</f>
        <v/>
      </c>
      <c r="AE32">
        <f>SUMIFS(T_TTAFCallOff[PCS],T_TTAFCallOff[Part Name],$A32,T_TTAFCallOff[WeekIndex],30)</f>
        <v/>
      </c>
      <c r="AF32">
        <f>SUMIFS(T_TTAFCallOff[PCS],T_TTAFCallOff[Part Name],$A32,T_TTAFCallOff[WeekIndex],31)</f>
        <v/>
      </c>
      <c r="AG32">
        <f>SUMIFS(T_TTAFCallOff[PCS],T_TTAFCallOff[Part Name],$A32,T_TTAFCallOff[WeekIndex],32)</f>
        <v/>
      </c>
      <c r="AH32">
        <f>SUMIFS(T_TTAFCallOff[PCS],T_TTAFCallOff[Part Name],$A32,T_TTAFCallOff[WeekIndex],33)</f>
        <v/>
      </c>
      <c r="AI32">
        <f>SUMIFS(T_TTAFCallOff[PCS],T_TTAFCallOff[Part Name],$A32,T_TTAFCallOff[WeekIndex],34)</f>
        <v/>
      </c>
      <c r="AJ32">
        <f>SUMIFS(T_TTAFCallOff[PCS],T_TTAFCallOff[Part Name],$A32,T_TTAFCallOff[WeekIndex],35)</f>
        <v/>
      </c>
      <c r="AK32">
        <f>SUMIFS(T_TTAFCallOff[PCS],T_TTAFCallOff[Part Name],$A32,T_TTAFCallOff[WeekIndex],36)</f>
        <v/>
      </c>
      <c r="AL32">
        <f>SUMIFS(T_TTAFCallOff[PCS],T_TTAFCallOff[Part Name],$A32,T_TTAFCallOff[WeekIndex],37)</f>
        <v/>
      </c>
      <c r="AM32">
        <f>SUMIFS(T_TTAFCallOff[PCS],T_TTAFCallOff[Part Name],$A32,T_TTAFCallOff[WeekIndex],38)</f>
        <v/>
      </c>
      <c r="AN32">
        <f>SUMIFS(T_TTAFCallOff[PCS],T_TTAFCallOff[Part Name],$A32,T_TTAFCallOff[WeekIndex],39)</f>
        <v/>
      </c>
      <c r="AO32">
        <f>SUMIFS(T_TTAFCallOff[PCS],T_TTAFCallOff[Part Name],$A32,T_TTAFCallOff[WeekIndex],40)</f>
        <v/>
      </c>
      <c r="AP32">
        <f>SUMIFS(T_TTAFCallOff[PCS],T_TTAFCallOff[Part Name],$A32,T_TTAFCallOff[WeekIndex],41)</f>
        <v/>
      </c>
      <c r="AQ32">
        <f>SUMIFS(T_TTAFCallOff[PCS],T_TTAFCallOff[Part Name],$A32,T_TTAFCallOff[WeekIndex],42)</f>
        <v/>
      </c>
      <c r="AR32">
        <f>SUMIFS(T_TTAFCallOff[PCS],T_TTAFCallOff[Part Name],$A32,T_TTAFCallOff[WeekIndex],43)</f>
        <v/>
      </c>
      <c r="AS32">
        <f>SUMIFS(T_TTAFCallOff[PCS],T_TTAFCallOff[Part Name],$A32,T_TTAFCallOff[WeekIndex],44)</f>
        <v/>
      </c>
      <c r="AT32">
        <f>SUMIFS(T_TTAFCallOff[PCS],T_TTAFCallOff[Part Name],$A32,T_TTAFCallOff[WeekIndex],45)</f>
        <v/>
      </c>
      <c r="AU32">
        <f>SUMIFS(T_TTAFCallOff[PCS],T_TTAFCallOff[Part Name],$A32,T_TTAFCallOff[WeekIndex],46)</f>
        <v/>
      </c>
      <c r="AV32">
        <f>SUMIFS(T_TTAFCallOff[PCS],T_TTAFCallOff[Part Name],$A32,T_TTAFCallOff[WeekIndex],47)</f>
        <v/>
      </c>
      <c r="AW32">
        <f>SUMIFS(T_TTAFCallOff[PCS],T_TTAFCallOff[Part Name],$A32,T_TTAFCallOff[WeekIndex],48)</f>
        <v/>
      </c>
      <c r="AX32">
        <f>SUMIFS(T_TTAFCallOff[PCS],T_TTAFCallOff[Part Name],$A32,T_TTAFCallOff[WeekIndex],49)</f>
        <v/>
      </c>
      <c r="AY32">
        <f>SUMIFS(T_TTAFCallOff[PCS],T_TTAFCallOff[Part Name],$A32,T_TTAFCallOff[WeekIndex],50)</f>
        <v/>
      </c>
      <c r="AZ32">
        <f>SUMIFS(T_TTAFCallOff[PCS],T_TTAFCallOff[Part Name],$A32,T_TTAFCallOff[WeekIndex],51)</f>
        <v/>
      </c>
      <c r="BA32">
        <f>SUMIFS(T_TTAFCallOff[PCS],T_TTAFCallOff[Part Name],$A32,T_TTAFCallOff[WeekIndex],52)</f>
        <v/>
      </c>
      <c r="BB32">
        <f>SUMIFS(T_TTAFCallOff[PCS],T_TTAFCallOff[Part Name],$A32,T_TTAFCallOff[WeekIndex],53)</f>
        <v/>
      </c>
      <c r="BC32">
        <f>SUMIFS(T_TTAFCallOff[PCS],T_TTAFCallOff[Part Name],$A32,T_TTAFCallOff[WeekIndex],54)</f>
        <v/>
      </c>
      <c r="BD32">
        <f>SUMIFS(T_TTAFCallOff[PCS],T_TTAFCallOff[Part Name],$A32,T_TTAFCallOff[WeekIndex],55)</f>
        <v/>
      </c>
      <c r="BE32">
        <f>SUMIFS(T_TTAFCallOff[PCS],T_TTAFCallOff[Part Name],$A32,T_TTAFCallOff[WeekIndex],56)</f>
        <v/>
      </c>
      <c r="BF32">
        <f>SUMIFS(T_TTAFCallOff[PCS],T_TTAFCallOff[Part Name],$A32,T_TTAFCallOff[WeekIndex],57)</f>
        <v/>
      </c>
      <c r="BG32">
        <f>SUMIFS(T_TTAFCallOff[PCS],T_TTAFCallOff[Part Name],$A32,T_TTAFCallOff[WeekIndex],58)</f>
        <v/>
      </c>
      <c r="BH32">
        <f>SUMIFS(T_TTAFCallOff[PCS],T_TTAFCallOff[Part Name],$A32,T_TTAFCallOff[WeekIndex],59)</f>
        <v/>
      </c>
      <c r="BI32">
        <f>SUMIFS(T_TTAFCallOff[PCS],T_TTAFCallOff[Part Name],$A32,T_TTAFCallOff[WeekIndex],60)</f>
        <v/>
      </c>
      <c r="BJ32">
        <f>SUMIFS(T_TTAFCallOff[PCS],T_TTAFCallOff[Part Name],$A32,T_TTAFCallOff[WeekIndex],61)</f>
        <v/>
      </c>
      <c r="BK32">
        <f>SUMIFS(T_TTAFCallOff[PCS],T_TTAFCallOff[Part Name],$A32,T_TTAFCallOff[WeekIndex],62)</f>
        <v/>
      </c>
      <c r="BL32">
        <f>SUMIFS(T_TTAFCallOff[PCS],T_TTAFCallOff[Part Name],$A32,T_TTAFCallOff[WeekIndex],63)</f>
        <v/>
      </c>
      <c r="BM32">
        <f>SUMIFS(T_TTAFCallOff[PCS],T_TTAFCallOff[Part Name],$A32,T_TTAFCallOff[WeekIndex],64)</f>
        <v/>
      </c>
      <c r="BN32">
        <f>SUMIFS(T_TTAFCallOff[PCS],T_TTAFCallOff[Part Name],$A32,T_TTAFCallOff[WeekIndex],65)</f>
        <v/>
      </c>
      <c r="BO32">
        <f>SUMIFS(T_TTAFCallOff[PCS],T_TTAFCallOff[Part Name],$A32,T_TTAFCallOff[WeekIndex],66)</f>
        <v/>
      </c>
      <c r="BP32">
        <f>SUMIFS(T_TTAFCallOff[PCS],T_TTAFCallOff[Part Name],$A32,T_TTAFCallOff[WeekIndex],67)</f>
        <v/>
      </c>
      <c r="BQ32">
        <f>SUMIFS(T_TTAFCallOff[PCS],T_TTAFCallOff[Part Name],$A32,T_TTAFCallOff[WeekIndex],68)</f>
        <v/>
      </c>
      <c r="BR32">
        <f>SUMIFS(T_TTAFCallOff[PCS],T_TTAFCallOff[Part Name],$A32,T_TTAFCallOff[WeekIndex],69)</f>
        <v/>
      </c>
      <c r="BS32">
        <f>SUMIFS(T_TTAFCallOff[PCS],T_TTAFCallOff[Part Name],$A32,T_TTAFCallOff[WeekIndex],70)</f>
        <v/>
      </c>
      <c r="BT32">
        <f>SUMIFS(T_TTAFCallOff[PCS],T_TTAFCallOff[Part Name],$A32,T_TTAFCallOff[WeekIndex],71)</f>
        <v/>
      </c>
      <c r="BU32">
        <f>SUMIFS(T_TTAFCallOff[PCS],T_TTAFCallOff[Part Name],$A32,T_TTAFCallOff[WeekIndex],72)</f>
        <v/>
      </c>
      <c r="BV32">
        <f>SUMIFS(T_TTAFCallOff[PCS],T_TTAFCallOff[Part Name],$A32,T_TTAFCallOff[WeekIndex],73)</f>
        <v/>
      </c>
      <c r="BW32">
        <f>SUMIFS(T_TTAFCallOff[PCS],T_TTAFCallOff[Part Name],$A32,T_TTAFCallOff[WeekIndex],74)</f>
        <v/>
      </c>
      <c r="BX32">
        <f>SUMIFS(T_TTAFCallOff[PCS],T_TTAFCallOff[Part Name],$A32,T_TTAFCallOff[WeekIndex],75)</f>
        <v/>
      </c>
      <c r="BY32">
        <f>SUMIFS(T_TTAFCallOff[PCS],T_TTAFCallOff[Part Name],$A32,T_TTAFCallOff[WeekIndex],76)</f>
        <v/>
      </c>
      <c r="BZ32">
        <f>SUMIFS(T_TTAFCallOff[PCS],T_TTAFCallOff[Part Name],$A32,T_TTAFCallOff[WeekIndex],77)</f>
        <v/>
      </c>
      <c r="CA32">
        <f>SUMIFS(T_TTAFCallOff[PCS],T_TTAFCallOff[Part Name],$A32,T_TTAFCallOff[WeekIndex],78)</f>
        <v/>
      </c>
      <c r="CB32">
        <f>SUMIFS(T_TTAFCallOff[PCS],T_TTAFCallOff[Part Name],$A32,T_TTAFCallOff[WeekIndex],79)</f>
        <v/>
      </c>
      <c r="CC32">
        <f>SUMIFS(T_TTAFCallOff[PCS],T_TTAFCallOff[Part Name],$A32,T_TTAFCallOff[WeekIndex],80)</f>
        <v/>
      </c>
      <c r="CD32">
        <f>SUMIFS(T_TTAFCallOff[PCS],T_TTAFCallOff[Part Name],$A32,T_TTAFCallOff[WeekIndex],81)</f>
        <v/>
      </c>
      <c r="CE32">
        <f>SUMIFS(T_TTAFCallOff[PCS],T_TTAFCallOff[Part Name],$A32,T_TTAFCallOff[WeekIndex],82)</f>
        <v/>
      </c>
      <c r="CF32">
        <f>SUMIFS(T_TTAFCallOff[PCS],T_TTAFCallOff[Part Name],$A32,T_TTAFCallOff[WeekIndex],83)</f>
        <v/>
      </c>
      <c r="CG32">
        <f>SUMIFS(T_TTAFCallOff[PCS],T_TTAFCallOff[Part Name],$A32,T_TTAFCallOff[WeekIndex],84)</f>
        <v/>
      </c>
      <c r="CH32">
        <f>SUMIFS(T_TTAFCallOff[PCS],T_TTAFCallOff[Part Name],$A32,T_TTAFCallOff[WeekIndex],85)</f>
        <v/>
      </c>
      <c r="CI32">
        <f>SUMIFS(T_TTAFCallOff[PCS],T_TTAFCallOff[Part Name],$A32,T_TTAFCallOff[WeekIndex],86)</f>
        <v/>
      </c>
      <c r="CJ32">
        <f>SUMIFS(T_TTAFCallOff[PCS],T_TTAFCallOff[Part Name],$A32,T_TTAFCallOff[WeekIndex],87)</f>
        <v/>
      </c>
      <c r="CK32">
        <f>SUMIFS(T_TTAFCallOff[PCS],T_TTAFCallOff[Part Name],$A32,T_TTAFCallOff[WeekIndex],88)</f>
        <v/>
      </c>
      <c r="CL32">
        <f>SUMIFS(T_TTAFCallOff[PCS],T_TTAFCallOff[Part Name],$A32,T_TTAFCallOff[WeekIndex],89)</f>
        <v/>
      </c>
      <c r="CM32">
        <f>SUMIFS(T_TTAFCallOff[PCS],T_TTAFCallOff[Part Name],$A32,T_TTAFCallOff[WeekIndex],90)</f>
        <v/>
      </c>
      <c r="CN32">
        <f>SUMIFS(T_TTAFCallOff[PCS],T_TTAFCallOff[Part Name],$A32,T_TTAFCallOff[WeekIndex],91)</f>
        <v/>
      </c>
      <c r="CO32">
        <f>SUMIFS(T_TTAFCallOff[PCS],T_TTAFCallOff[Part Name],$A32,T_TTAFCallOff[WeekIndex],92)</f>
        <v/>
      </c>
      <c r="CP32">
        <f>SUMIFS(T_TTAFCallOff[PCS],T_TTAFCallOff[Part Name],$A32,T_TTAFCallOff[WeekIndex],93)</f>
        <v/>
      </c>
      <c r="CQ32">
        <f>SUMIFS(T_TTAFCallOff[PCS],T_TTAFCallOff[Part Name],$A32,T_TTAFCallOff[WeekIndex],94)</f>
        <v/>
      </c>
      <c r="CR32">
        <f>SUMIFS(T_TTAFCallOff[PCS],T_TTAFCallOff[Part Name],$A32,T_TTAFCallOff[WeekIndex],95)</f>
        <v/>
      </c>
      <c r="CS32">
        <f>SUMIFS(T_TTAFCallOff[PCS],T_TTAFCallOff[Part Name],$A32,T_TTAFCallOff[WeekIndex],96)</f>
        <v/>
      </c>
      <c r="CT32">
        <f>SUMIFS(T_TTAFCallOff[PCS],T_TTAFCallOff[Part Name],$A32,T_TTAFCallOff[WeekIndex],97)</f>
        <v/>
      </c>
      <c r="CU32">
        <f>SUMIFS(T_TTAFCallOff[PCS],T_TTAFCallOff[Part Name],$A32,T_TTAFCallOff[WeekIndex],98)</f>
        <v/>
      </c>
      <c r="CV32">
        <f>SUMIFS(T_TTAFCallOff[PCS],T_TTAFCallOff[Part Name],$A32,T_TTAFCallOff[WeekIndex],99)</f>
        <v/>
      </c>
      <c r="CW32">
        <f>SUMIFS(T_TTAFCallOff[PCS],T_TTAFCallOff[Part Name],$A32,T_TTAFCallOff[WeekIndex],100)</f>
        <v/>
      </c>
      <c r="CX32">
        <f>SUMIFS(T_TTAFCallOff[PCS],T_TTAFCallOff[Part Name],$A32,T_TTAFCallOff[WeekIndex],101)</f>
        <v/>
      </c>
      <c r="CY32">
        <f>SUMIFS(T_TTAFCallOff[PCS],T_TTAFCallOff[Part Name],$A32,T_TTAFCallOff[WeekIndex],102)</f>
        <v/>
      </c>
      <c r="CZ32">
        <f>SUMIFS(T_TTAFCallOff[PCS],T_TTAFCallOff[Part Name],$A32,T_TTAFCallOff[WeekIndex],103)</f>
        <v/>
      </c>
      <c r="DA32">
        <f>SUMIFS(T_TTAFCallOff[PCS],T_TTAFCallOff[Part Name],$A32,T_TTAFCallOff[WeekIndex],104)</f>
        <v/>
      </c>
    </row>
    <row r="33">
      <c r="A33" t="inlineStr">
        <is>
          <t>CHEM-1480</t>
        </is>
      </c>
      <c r="B33">
        <f>SUMIFS(T_TTAFCallOff[PCS],T_TTAFCallOff[Part Name],$A33,T_TTAFCallOff[WeekIndex],1)</f>
        <v/>
      </c>
      <c r="C33">
        <f>SUMIFS(T_TTAFCallOff[PCS],T_TTAFCallOff[Part Name],$A33,T_TTAFCallOff[WeekIndex],2)</f>
        <v/>
      </c>
      <c r="D33">
        <f>SUMIFS(T_TTAFCallOff[PCS],T_TTAFCallOff[Part Name],$A33,T_TTAFCallOff[WeekIndex],3)</f>
        <v/>
      </c>
      <c r="E33">
        <f>SUMIFS(T_TTAFCallOff[PCS],T_TTAFCallOff[Part Name],$A33,T_TTAFCallOff[WeekIndex],4)</f>
        <v/>
      </c>
      <c r="F33">
        <f>SUMIFS(T_TTAFCallOff[PCS],T_TTAFCallOff[Part Name],$A33,T_TTAFCallOff[WeekIndex],5)</f>
        <v/>
      </c>
      <c r="G33">
        <f>SUMIFS(T_TTAFCallOff[PCS],T_TTAFCallOff[Part Name],$A33,T_TTAFCallOff[WeekIndex],6)</f>
        <v/>
      </c>
      <c r="H33">
        <f>SUMIFS(T_TTAFCallOff[PCS],T_TTAFCallOff[Part Name],$A33,T_TTAFCallOff[WeekIndex],7)</f>
        <v/>
      </c>
      <c r="I33">
        <f>SUMIFS(T_TTAFCallOff[PCS],T_TTAFCallOff[Part Name],$A33,T_TTAFCallOff[WeekIndex],8)</f>
        <v/>
      </c>
      <c r="J33">
        <f>SUMIFS(T_TTAFCallOff[PCS],T_TTAFCallOff[Part Name],$A33,T_TTAFCallOff[WeekIndex],9)</f>
        <v/>
      </c>
      <c r="K33">
        <f>SUMIFS(T_TTAFCallOff[PCS],T_TTAFCallOff[Part Name],$A33,T_TTAFCallOff[WeekIndex],10)</f>
        <v/>
      </c>
      <c r="L33">
        <f>SUMIFS(T_TTAFCallOff[PCS],T_TTAFCallOff[Part Name],$A33,T_TTAFCallOff[WeekIndex],11)</f>
        <v/>
      </c>
      <c r="M33">
        <f>SUMIFS(T_TTAFCallOff[PCS],T_TTAFCallOff[Part Name],$A33,T_TTAFCallOff[WeekIndex],12)</f>
        <v/>
      </c>
      <c r="N33">
        <f>SUMIFS(T_TTAFCallOff[PCS],T_TTAFCallOff[Part Name],$A33,T_TTAFCallOff[WeekIndex],13)</f>
        <v/>
      </c>
      <c r="O33">
        <f>SUMIFS(T_TTAFCallOff[PCS],T_TTAFCallOff[Part Name],$A33,T_TTAFCallOff[WeekIndex],14)</f>
        <v/>
      </c>
      <c r="P33">
        <f>SUMIFS(T_TTAFCallOff[PCS],T_TTAFCallOff[Part Name],$A33,T_TTAFCallOff[WeekIndex],15)</f>
        <v/>
      </c>
      <c r="Q33">
        <f>SUMIFS(T_TTAFCallOff[PCS],T_TTAFCallOff[Part Name],$A33,T_TTAFCallOff[WeekIndex],16)</f>
        <v/>
      </c>
      <c r="R33">
        <f>SUMIFS(T_TTAFCallOff[PCS],T_TTAFCallOff[Part Name],$A33,T_TTAFCallOff[WeekIndex],17)</f>
        <v/>
      </c>
      <c r="S33">
        <f>SUMIFS(T_TTAFCallOff[PCS],T_TTAFCallOff[Part Name],$A33,T_TTAFCallOff[WeekIndex],18)</f>
        <v/>
      </c>
      <c r="T33">
        <f>SUMIFS(T_TTAFCallOff[PCS],T_TTAFCallOff[Part Name],$A33,T_TTAFCallOff[WeekIndex],19)</f>
        <v/>
      </c>
      <c r="U33">
        <f>SUMIFS(T_TTAFCallOff[PCS],T_TTAFCallOff[Part Name],$A33,T_TTAFCallOff[WeekIndex],20)</f>
        <v/>
      </c>
      <c r="V33">
        <f>SUMIFS(T_TTAFCallOff[PCS],T_TTAFCallOff[Part Name],$A33,T_TTAFCallOff[WeekIndex],21)</f>
        <v/>
      </c>
      <c r="W33">
        <f>SUMIFS(T_TTAFCallOff[PCS],T_TTAFCallOff[Part Name],$A33,T_TTAFCallOff[WeekIndex],22)</f>
        <v/>
      </c>
      <c r="X33">
        <f>SUMIFS(T_TTAFCallOff[PCS],T_TTAFCallOff[Part Name],$A33,T_TTAFCallOff[WeekIndex],23)</f>
        <v/>
      </c>
      <c r="Y33">
        <f>SUMIFS(T_TTAFCallOff[PCS],T_TTAFCallOff[Part Name],$A33,T_TTAFCallOff[WeekIndex],24)</f>
        <v/>
      </c>
      <c r="Z33">
        <f>SUMIFS(T_TTAFCallOff[PCS],T_TTAFCallOff[Part Name],$A33,T_TTAFCallOff[WeekIndex],25)</f>
        <v/>
      </c>
      <c r="AA33">
        <f>SUMIFS(T_TTAFCallOff[PCS],T_TTAFCallOff[Part Name],$A33,T_TTAFCallOff[WeekIndex],26)</f>
        <v/>
      </c>
      <c r="AB33">
        <f>SUMIFS(T_TTAFCallOff[PCS],T_TTAFCallOff[Part Name],$A33,T_TTAFCallOff[WeekIndex],27)</f>
        <v/>
      </c>
      <c r="AC33">
        <f>SUMIFS(T_TTAFCallOff[PCS],T_TTAFCallOff[Part Name],$A33,T_TTAFCallOff[WeekIndex],28)</f>
        <v/>
      </c>
      <c r="AD33">
        <f>SUMIFS(T_TTAFCallOff[PCS],T_TTAFCallOff[Part Name],$A33,T_TTAFCallOff[WeekIndex],29)</f>
        <v/>
      </c>
      <c r="AE33">
        <f>SUMIFS(T_TTAFCallOff[PCS],T_TTAFCallOff[Part Name],$A33,T_TTAFCallOff[WeekIndex],30)</f>
        <v/>
      </c>
      <c r="AF33">
        <f>SUMIFS(T_TTAFCallOff[PCS],T_TTAFCallOff[Part Name],$A33,T_TTAFCallOff[WeekIndex],31)</f>
        <v/>
      </c>
      <c r="AG33">
        <f>SUMIFS(T_TTAFCallOff[PCS],T_TTAFCallOff[Part Name],$A33,T_TTAFCallOff[WeekIndex],32)</f>
        <v/>
      </c>
      <c r="AH33">
        <f>SUMIFS(T_TTAFCallOff[PCS],T_TTAFCallOff[Part Name],$A33,T_TTAFCallOff[WeekIndex],33)</f>
        <v/>
      </c>
      <c r="AI33">
        <f>SUMIFS(T_TTAFCallOff[PCS],T_TTAFCallOff[Part Name],$A33,T_TTAFCallOff[WeekIndex],34)</f>
        <v/>
      </c>
      <c r="AJ33">
        <f>SUMIFS(T_TTAFCallOff[PCS],T_TTAFCallOff[Part Name],$A33,T_TTAFCallOff[WeekIndex],35)</f>
        <v/>
      </c>
      <c r="AK33">
        <f>SUMIFS(T_TTAFCallOff[PCS],T_TTAFCallOff[Part Name],$A33,T_TTAFCallOff[WeekIndex],36)</f>
        <v/>
      </c>
      <c r="AL33">
        <f>SUMIFS(T_TTAFCallOff[PCS],T_TTAFCallOff[Part Name],$A33,T_TTAFCallOff[WeekIndex],37)</f>
        <v/>
      </c>
      <c r="AM33">
        <f>SUMIFS(T_TTAFCallOff[PCS],T_TTAFCallOff[Part Name],$A33,T_TTAFCallOff[WeekIndex],38)</f>
        <v/>
      </c>
      <c r="AN33">
        <f>SUMIFS(T_TTAFCallOff[PCS],T_TTAFCallOff[Part Name],$A33,T_TTAFCallOff[WeekIndex],39)</f>
        <v/>
      </c>
      <c r="AO33">
        <f>SUMIFS(T_TTAFCallOff[PCS],T_TTAFCallOff[Part Name],$A33,T_TTAFCallOff[WeekIndex],40)</f>
        <v/>
      </c>
      <c r="AP33">
        <f>SUMIFS(T_TTAFCallOff[PCS],T_TTAFCallOff[Part Name],$A33,T_TTAFCallOff[WeekIndex],41)</f>
        <v/>
      </c>
      <c r="AQ33">
        <f>SUMIFS(T_TTAFCallOff[PCS],T_TTAFCallOff[Part Name],$A33,T_TTAFCallOff[WeekIndex],42)</f>
        <v/>
      </c>
      <c r="AR33">
        <f>SUMIFS(T_TTAFCallOff[PCS],T_TTAFCallOff[Part Name],$A33,T_TTAFCallOff[WeekIndex],43)</f>
        <v/>
      </c>
      <c r="AS33">
        <f>SUMIFS(T_TTAFCallOff[PCS],T_TTAFCallOff[Part Name],$A33,T_TTAFCallOff[WeekIndex],44)</f>
        <v/>
      </c>
      <c r="AT33">
        <f>SUMIFS(T_TTAFCallOff[PCS],T_TTAFCallOff[Part Name],$A33,T_TTAFCallOff[WeekIndex],45)</f>
        <v/>
      </c>
      <c r="AU33">
        <f>SUMIFS(T_TTAFCallOff[PCS],T_TTAFCallOff[Part Name],$A33,T_TTAFCallOff[WeekIndex],46)</f>
        <v/>
      </c>
      <c r="AV33">
        <f>SUMIFS(T_TTAFCallOff[PCS],T_TTAFCallOff[Part Name],$A33,T_TTAFCallOff[WeekIndex],47)</f>
        <v/>
      </c>
      <c r="AW33">
        <f>SUMIFS(T_TTAFCallOff[PCS],T_TTAFCallOff[Part Name],$A33,T_TTAFCallOff[WeekIndex],48)</f>
        <v/>
      </c>
      <c r="AX33">
        <f>SUMIFS(T_TTAFCallOff[PCS],T_TTAFCallOff[Part Name],$A33,T_TTAFCallOff[WeekIndex],49)</f>
        <v/>
      </c>
      <c r="AY33">
        <f>SUMIFS(T_TTAFCallOff[PCS],T_TTAFCallOff[Part Name],$A33,T_TTAFCallOff[WeekIndex],50)</f>
        <v/>
      </c>
      <c r="AZ33">
        <f>SUMIFS(T_TTAFCallOff[PCS],T_TTAFCallOff[Part Name],$A33,T_TTAFCallOff[WeekIndex],51)</f>
        <v/>
      </c>
      <c r="BA33">
        <f>SUMIFS(T_TTAFCallOff[PCS],T_TTAFCallOff[Part Name],$A33,T_TTAFCallOff[WeekIndex],52)</f>
        <v/>
      </c>
      <c r="BB33">
        <f>SUMIFS(T_TTAFCallOff[PCS],T_TTAFCallOff[Part Name],$A33,T_TTAFCallOff[WeekIndex],53)</f>
        <v/>
      </c>
      <c r="BC33">
        <f>SUMIFS(T_TTAFCallOff[PCS],T_TTAFCallOff[Part Name],$A33,T_TTAFCallOff[WeekIndex],54)</f>
        <v/>
      </c>
      <c r="BD33">
        <f>SUMIFS(T_TTAFCallOff[PCS],T_TTAFCallOff[Part Name],$A33,T_TTAFCallOff[WeekIndex],55)</f>
        <v/>
      </c>
      <c r="BE33">
        <f>SUMIFS(T_TTAFCallOff[PCS],T_TTAFCallOff[Part Name],$A33,T_TTAFCallOff[WeekIndex],56)</f>
        <v/>
      </c>
      <c r="BF33">
        <f>SUMIFS(T_TTAFCallOff[PCS],T_TTAFCallOff[Part Name],$A33,T_TTAFCallOff[WeekIndex],57)</f>
        <v/>
      </c>
      <c r="BG33">
        <f>SUMIFS(T_TTAFCallOff[PCS],T_TTAFCallOff[Part Name],$A33,T_TTAFCallOff[WeekIndex],58)</f>
        <v/>
      </c>
      <c r="BH33">
        <f>SUMIFS(T_TTAFCallOff[PCS],T_TTAFCallOff[Part Name],$A33,T_TTAFCallOff[WeekIndex],59)</f>
        <v/>
      </c>
      <c r="BI33">
        <f>SUMIFS(T_TTAFCallOff[PCS],T_TTAFCallOff[Part Name],$A33,T_TTAFCallOff[WeekIndex],60)</f>
        <v/>
      </c>
      <c r="BJ33">
        <f>SUMIFS(T_TTAFCallOff[PCS],T_TTAFCallOff[Part Name],$A33,T_TTAFCallOff[WeekIndex],61)</f>
        <v/>
      </c>
      <c r="BK33">
        <f>SUMIFS(T_TTAFCallOff[PCS],T_TTAFCallOff[Part Name],$A33,T_TTAFCallOff[WeekIndex],62)</f>
        <v/>
      </c>
      <c r="BL33">
        <f>SUMIFS(T_TTAFCallOff[PCS],T_TTAFCallOff[Part Name],$A33,T_TTAFCallOff[WeekIndex],63)</f>
        <v/>
      </c>
      <c r="BM33">
        <f>SUMIFS(T_TTAFCallOff[PCS],T_TTAFCallOff[Part Name],$A33,T_TTAFCallOff[WeekIndex],64)</f>
        <v/>
      </c>
      <c r="BN33">
        <f>SUMIFS(T_TTAFCallOff[PCS],T_TTAFCallOff[Part Name],$A33,T_TTAFCallOff[WeekIndex],65)</f>
        <v/>
      </c>
      <c r="BO33">
        <f>SUMIFS(T_TTAFCallOff[PCS],T_TTAFCallOff[Part Name],$A33,T_TTAFCallOff[WeekIndex],66)</f>
        <v/>
      </c>
      <c r="BP33">
        <f>SUMIFS(T_TTAFCallOff[PCS],T_TTAFCallOff[Part Name],$A33,T_TTAFCallOff[WeekIndex],67)</f>
        <v/>
      </c>
      <c r="BQ33">
        <f>SUMIFS(T_TTAFCallOff[PCS],T_TTAFCallOff[Part Name],$A33,T_TTAFCallOff[WeekIndex],68)</f>
        <v/>
      </c>
      <c r="BR33">
        <f>SUMIFS(T_TTAFCallOff[PCS],T_TTAFCallOff[Part Name],$A33,T_TTAFCallOff[WeekIndex],69)</f>
        <v/>
      </c>
      <c r="BS33">
        <f>SUMIFS(T_TTAFCallOff[PCS],T_TTAFCallOff[Part Name],$A33,T_TTAFCallOff[WeekIndex],70)</f>
        <v/>
      </c>
      <c r="BT33">
        <f>SUMIFS(T_TTAFCallOff[PCS],T_TTAFCallOff[Part Name],$A33,T_TTAFCallOff[WeekIndex],71)</f>
        <v/>
      </c>
      <c r="BU33">
        <f>SUMIFS(T_TTAFCallOff[PCS],T_TTAFCallOff[Part Name],$A33,T_TTAFCallOff[WeekIndex],72)</f>
        <v/>
      </c>
      <c r="BV33">
        <f>SUMIFS(T_TTAFCallOff[PCS],T_TTAFCallOff[Part Name],$A33,T_TTAFCallOff[WeekIndex],73)</f>
        <v/>
      </c>
      <c r="BW33">
        <f>SUMIFS(T_TTAFCallOff[PCS],T_TTAFCallOff[Part Name],$A33,T_TTAFCallOff[WeekIndex],74)</f>
        <v/>
      </c>
      <c r="BX33">
        <f>SUMIFS(T_TTAFCallOff[PCS],T_TTAFCallOff[Part Name],$A33,T_TTAFCallOff[WeekIndex],75)</f>
        <v/>
      </c>
      <c r="BY33">
        <f>SUMIFS(T_TTAFCallOff[PCS],T_TTAFCallOff[Part Name],$A33,T_TTAFCallOff[WeekIndex],76)</f>
        <v/>
      </c>
      <c r="BZ33">
        <f>SUMIFS(T_TTAFCallOff[PCS],T_TTAFCallOff[Part Name],$A33,T_TTAFCallOff[WeekIndex],77)</f>
        <v/>
      </c>
      <c r="CA33">
        <f>SUMIFS(T_TTAFCallOff[PCS],T_TTAFCallOff[Part Name],$A33,T_TTAFCallOff[WeekIndex],78)</f>
        <v/>
      </c>
      <c r="CB33">
        <f>SUMIFS(T_TTAFCallOff[PCS],T_TTAFCallOff[Part Name],$A33,T_TTAFCallOff[WeekIndex],79)</f>
        <v/>
      </c>
      <c r="CC33">
        <f>SUMIFS(T_TTAFCallOff[PCS],T_TTAFCallOff[Part Name],$A33,T_TTAFCallOff[WeekIndex],80)</f>
        <v/>
      </c>
      <c r="CD33">
        <f>SUMIFS(T_TTAFCallOff[PCS],T_TTAFCallOff[Part Name],$A33,T_TTAFCallOff[WeekIndex],81)</f>
        <v/>
      </c>
      <c r="CE33">
        <f>SUMIFS(T_TTAFCallOff[PCS],T_TTAFCallOff[Part Name],$A33,T_TTAFCallOff[WeekIndex],82)</f>
        <v/>
      </c>
      <c r="CF33">
        <f>SUMIFS(T_TTAFCallOff[PCS],T_TTAFCallOff[Part Name],$A33,T_TTAFCallOff[WeekIndex],83)</f>
        <v/>
      </c>
      <c r="CG33">
        <f>SUMIFS(T_TTAFCallOff[PCS],T_TTAFCallOff[Part Name],$A33,T_TTAFCallOff[WeekIndex],84)</f>
        <v/>
      </c>
      <c r="CH33">
        <f>SUMIFS(T_TTAFCallOff[PCS],T_TTAFCallOff[Part Name],$A33,T_TTAFCallOff[WeekIndex],85)</f>
        <v/>
      </c>
      <c r="CI33">
        <f>SUMIFS(T_TTAFCallOff[PCS],T_TTAFCallOff[Part Name],$A33,T_TTAFCallOff[WeekIndex],86)</f>
        <v/>
      </c>
      <c r="CJ33">
        <f>SUMIFS(T_TTAFCallOff[PCS],T_TTAFCallOff[Part Name],$A33,T_TTAFCallOff[WeekIndex],87)</f>
        <v/>
      </c>
      <c r="CK33">
        <f>SUMIFS(T_TTAFCallOff[PCS],T_TTAFCallOff[Part Name],$A33,T_TTAFCallOff[WeekIndex],88)</f>
        <v/>
      </c>
      <c r="CL33">
        <f>SUMIFS(T_TTAFCallOff[PCS],T_TTAFCallOff[Part Name],$A33,T_TTAFCallOff[WeekIndex],89)</f>
        <v/>
      </c>
      <c r="CM33">
        <f>SUMIFS(T_TTAFCallOff[PCS],T_TTAFCallOff[Part Name],$A33,T_TTAFCallOff[WeekIndex],90)</f>
        <v/>
      </c>
      <c r="CN33">
        <f>SUMIFS(T_TTAFCallOff[PCS],T_TTAFCallOff[Part Name],$A33,T_TTAFCallOff[WeekIndex],91)</f>
        <v/>
      </c>
      <c r="CO33">
        <f>SUMIFS(T_TTAFCallOff[PCS],T_TTAFCallOff[Part Name],$A33,T_TTAFCallOff[WeekIndex],92)</f>
        <v/>
      </c>
      <c r="CP33">
        <f>SUMIFS(T_TTAFCallOff[PCS],T_TTAFCallOff[Part Name],$A33,T_TTAFCallOff[WeekIndex],93)</f>
        <v/>
      </c>
      <c r="CQ33">
        <f>SUMIFS(T_TTAFCallOff[PCS],T_TTAFCallOff[Part Name],$A33,T_TTAFCallOff[WeekIndex],94)</f>
        <v/>
      </c>
      <c r="CR33">
        <f>SUMIFS(T_TTAFCallOff[PCS],T_TTAFCallOff[Part Name],$A33,T_TTAFCallOff[WeekIndex],95)</f>
        <v/>
      </c>
      <c r="CS33">
        <f>SUMIFS(T_TTAFCallOff[PCS],T_TTAFCallOff[Part Name],$A33,T_TTAFCallOff[WeekIndex],96)</f>
        <v/>
      </c>
      <c r="CT33">
        <f>SUMIFS(T_TTAFCallOff[PCS],T_TTAFCallOff[Part Name],$A33,T_TTAFCallOff[WeekIndex],97)</f>
        <v/>
      </c>
      <c r="CU33">
        <f>SUMIFS(T_TTAFCallOff[PCS],T_TTAFCallOff[Part Name],$A33,T_TTAFCallOff[WeekIndex],98)</f>
        <v/>
      </c>
      <c r="CV33">
        <f>SUMIFS(T_TTAFCallOff[PCS],T_TTAFCallOff[Part Name],$A33,T_TTAFCallOff[WeekIndex],99)</f>
        <v/>
      </c>
      <c r="CW33">
        <f>SUMIFS(T_TTAFCallOff[PCS],T_TTAFCallOff[Part Name],$A33,T_TTAFCallOff[WeekIndex],100)</f>
        <v/>
      </c>
      <c r="CX33">
        <f>SUMIFS(T_TTAFCallOff[PCS],T_TTAFCallOff[Part Name],$A33,T_TTAFCallOff[WeekIndex],101)</f>
        <v/>
      </c>
      <c r="CY33">
        <f>SUMIFS(T_TTAFCallOff[PCS],T_TTAFCallOff[Part Name],$A33,T_TTAFCallOff[WeekIndex],102)</f>
        <v/>
      </c>
      <c r="CZ33">
        <f>SUMIFS(T_TTAFCallOff[PCS],T_TTAFCallOff[Part Name],$A33,T_TTAFCallOff[WeekIndex],103)</f>
        <v/>
      </c>
      <c r="DA33">
        <f>SUMIFS(T_TTAFCallOff[PCS],T_TTAFCallOff[Part Name],$A33,T_TTAFCallOff[WeekIndex],104)</f>
        <v/>
      </c>
    </row>
    <row r="34">
      <c r="A34" t="inlineStr">
        <is>
          <t>CHEM-1560</t>
        </is>
      </c>
      <c r="B34">
        <f>SUMIFS(T_TTAFCallOff[PCS],T_TTAFCallOff[Part Name],$A34,T_TTAFCallOff[WeekIndex],1)</f>
        <v/>
      </c>
      <c r="C34">
        <f>SUMIFS(T_TTAFCallOff[PCS],T_TTAFCallOff[Part Name],$A34,T_TTAFCallOff[WeekIndex],2)</f>
        <v/>
      </c>
      <c r="D34">
        <f>SUMIFS(T_TTAFCallOff[PCS],T_TTAFCallOff[Part Name],$A34,T_TTAFCallOff[WeekIndex],3)</f>
        <v/>
      </c>
      <c r="E34">
        <f>SUMIFS(T_TTAFCallOff[PCS],T_TTAFCallOff[Part Name],$A34,T_TTAFCallOff[WeekIndex],4)</f>
        <v/>
      </c>
      <c r="F34">
        <f>SUMIFS(T_TTAFCallOff[PCS],T_TTAFCallOff[Part Name],$A34,T_TTAFCallOff[WeekIndex],5)</f>
        <v/>
      </c>
      <c r="G34">
        <f>SUMIFS(T_TTAFCallOff[PCS],T_TTAFCallOff[Part Name],$A34,T_TTAFCallOff[WeekIndex],6)</f>
        <v/>
      </c>
      <c r="H34">
        <f>SUMIFS(T_TTAFCallOff[PCS],T_TTAFCallOff[Part Name],$A34,T_TTAFCallOff[WeekIndex],7)</f>
        <v/>
      </c>
      <c r="I34">
        <f>SUMIFS(T_TTAFCallOff[PCS],T_TTAFCallOff[Part Name],$A34,T_TTAFCallOff[WeekIndex],8)</f>
        <v/>
      </c>
      <c r="J34">
        <f>SUMIFS(T_TTAFCallOff[PCS],T_TTAFCallOff[Part Name],$A34,T_TTAFCallOff[WeekIndex],9)</f>
        <v/>
      </c>
      <c r="K34">
        <f>SUMIFS(T_TTAFCallOff[PCS],T_TTAFCallOff[Part Name],$A34,T_TTAFCallOff[WeekIndex],10)</f>
        <v/>
      </c>
      <c r="L34">
        <f>SUMIFS(T_TTAFCallOff[PCS],T_TTAFCallOff[Part Name],$A34,T_TTAFCallOff[WeekIndex],11)</f>
        <v/>
      </c>
      <c r="M34">
        <f>SUMIFS(T_TTAFCallOff[PCS],T_TTAFCallOff[Part Name],$A34,T_TTAFCallOff[WeekIndex],12)</f>
        <v/>
      </c>
      <c r="N34">
        <f>SUMIFS(T_TTAFCallOff[PCS],T_TTAFCallOff[Part Name],$A34,T_TTAFCallOff[WeekIndex],13)</f>
        <v/>
      </c>
      <c r="O34">
        <f>SUMIFS(T_TTAFCallOff[PCS],T_TTAFCallOff[Part Name],$A34,T_TTAFCallOff[WeekIndex],14)</f>
        <v/>
      </c>
      <c r="P34">
        <f>SUMIFS(T_TTAFCallOff[PCS],T_TTAFCallOff[Part Name],$A34,T_TTAFCallOff[WeekIndex],15)</f>
        <v/>
      </c>
      <c r="Q34">
        <f>SUMIFS(T_TTAFCallOff[PCS],T_TTAFCallOff[Part Name],$A34,T_TTAFCallOff[WeekIndex],16)</f>
        <v/>
      </c>
      <c r="R34">
        <f>SUMIFS(T_TTAFCallOff[PCS],T_TTAFCallOff[Part Name],$A34,T_TTAFCallOff[WeekIndex],17)</f>
        <v/>
      </c>
      <c r="S34">
        <f>SUMIFS(T_TTAFCallOff[PCS],T_TTAFCallOff[Part Name],$A34,T_TTAFCallOff[WeekIndex],18)</f>
        <v/>
      </c>
      <c r="T34">
        <f>SUMIFS(T_TTAFCallOff[PCS],T_TTAFCallOff[Part Name],$A34,T_TTAFCallOff[WeekIndex],19)</f>
        <v/>
      </c>
      <c r="U34">
        <f>SUMIFS(T_TTAFCallOff[PCS],T_TTAFCallOff[Part Name],$A34,T_TTAFCallOff[WeekIndex],20)</f>
        <v/>
      </c>
      <c r="V34">
        <f>SUMIFS(T_TTAFCallOff[PCS],T_TTAFCallOff[Part Name],$A34,T_TTAFCallOff[WeekIndex],21)</f>
        <v/>
      </c>
      <c r="W34">
        <f>SUMIFS(T_TTAFCallOff[PCS],T_TTAFCallOff[Part Name],$A34,T_TTAFCallOff[WeekIndex],22)</f>
        <v/>
      </c>
      <c r="X34">
        <f>SUMIFS(T_TTAFCallOff[PCS],T_TTAFCallOff[Part Name],$A34,T_TTAFCallOff[WeekIndex],23)</f>
        <v/>
      </c>
      <c r="Y34">
        <f>SUMIFS(T_TTAFCallOff[PCS],T_TTAFCallOff[Part Name],$A34,T_TTAFCallOff[WeekIndex],24)</f>
        <v/>
      </c>
      <c r="Z34">
        <f>SUMIFS(T_TTAFCallOff[PCS],T_TTAFCallOff[Part Name],$A34,T_TTAFCallOff[WeekIndex],25)</f>
        <v/>
      </c>
      <c r="AA34">
        <f>SUMIFS(T_TTAFCallOff[PCS],T_TTAFCallOff[Part Name],$A34,T_TTAFCallOff[WeekIndex],26)</f>
        <v/>
      </c>
      <c r="AB34">
        <f>SUMIFS(T_TTAFCallOff[PCS],T_TTAFCallOff[Part Name],$A34,T_TTAFCallOff[WeekIndex],27)</f>
        <v/>
      </c>
      <c r="AC34">
        <f>SUMIFS(T_TTAFCallOff[PCS],T_TTAFCallOff[Part Name],$A34,T_TTAFCallOff[WeekIndex],28)</f>
        <v/>
      </c>
      <c r="AD34">
        <f>SUMIFS(T_TTAFCallOff[PCS],T_TTAFCallOff[Part Name],$A34,T_TTAFCallOff[WeekIndex],29)</f>
        <v/>
      </c>
      <c r="AE34">
        <f>SUMIFS(T_TTAFCallOff[PCS],T_TTAFCallOff[Part Name],$A34,T_TTAFCallOff[WeekIndex],30)</f>
        <v/>
      </c>
      <c r="AF34">
        <f>SUMIFS(T_TTAFCallOff[PCS],T_TTAFCallOff[Part Name],$A34,T_TTAFCallOff[WeekIndex],31)</f>
        <v/>
      </c>
      <c r="AG34">
        <f>SUMIFS(T_TTAFCallOff[PCS],T_TTAFCallOff[Part Name],$A34,T_TTAFCallOff[WeekIndex],32)</f>
        <v/>
      </c>
      <c r="AH34">
        <f>SUMIFS(T_TTAFCallOff[PCS],T_TTAFCallOff[Part Name],$A34,T_TTAFCallOff[WeekIndex],33)</f>
        <v/>
      </c>
      <c r="AI34">
        <f>SUMIFS(T_TTAFCallOff[PCS],T_TTAFCallOff[Part Name],$A34,T_TTAFCallOff[WeekIndex],34)</f>
        <v/>
      </c>
      <c r="AJ34">
        <f>SUMIFS(T_TTAFCallOff[PCS],T_TTAFCallOff[Part Name],$A34,T_TTAFCallOff[WeekIndex],35)</f>
        <v/>
      </c>
      <c r="AK34">
        <f>SUMIFS(T_TTAFCallOff[PCS],T_TTAFCallOff[Part Name],$A34,T_TTAFCallOff[WeekIndex],36)</f>
        <v/>
      </c>
      <c r="AL34">
        <f>SUMIFS(T_TTAFCallOff[PCS],T_TTAFCallOff[Part Name],$A34,T_TTAFCallOff[WeekIndex],37)</f>
        <v/>
      </c>
      <c r="AM34">
        <f>SUMIFS(T_TTAFCallOff[PCS],T_TTAFCallOff[Part Name],$A34,T_TTAFCallOff[WeekIndex],38)</f>
        <v/>
      </c>
      <c r="AN34">
        <f>SUMIFS(T_TTAFCallOff[PCS],T_TTAFCallOff[Part Name],$A34,T_TTAFCallOff[WeekIndex],39)</f>
        <v/>
      </c>
      <c r="AO34">
        <f>SUMIFS(T_TTAFCallOff[PCS],T_TTAFCallOff[Part Name],$A34,T_TTAFCallOff[WeekIndex],40)</f>
        <v/>
      </c>
      <c r="AP34">
        <f>SUMIFS(T_TTAFCallOff[PCS],T_TTAFCallOff[Part Name],$A34,T_TTAFCallOff[WeekIndex],41)</f>
        <v/>
      </c>
      <c r="AQ34">
        <f>SUMIFS(T_TTAFCallOff[PCS],T_TTAFCallOff[Part Name],$A34,T_TTAFCallOff[WeekIndex],42)</f>
        <v/>
      </c>
      <c r="AR34">
        <f>SUMIFS(T_TTAFCallOff[PCS],T_TTAFCallOff[Part Name],$A34,T_TTAFCallOff[WeekIndex],43)</f>
        <v/>
      </c>
      <c r="AS34">
        <f>SUMIFS(T_TTAFCallOff[PCS],T_TTAFCallOff[Part Name],$A34,T_TTAFCallOff[WeekIndex],44)</f>
        <v/>
      </c>
      <c r="AT34">
        <f>SUMIFS(T_TTAFCallOff[PCS],T_TTAFCallOff[Part Name],$A34,T_TTAFCallOff[WeekIndex],45)</f>
        <v/>
      </c>
      <c r="AU34">
        <f>SUMIFS(T_TTAFCallOff[PCS],T_TTAFCallOff[Part Name],$A34,T_TTAFCallOff[WeekIndex],46)</f>
        <v/>
      </c>
      <c r="AV34">
        <f>SUMIFS(T_TTAFCallOff[PCS],T_TTAFCallOff[Part Name],$A34,T_TTAFCallOff[WeekIndex],47)</f>
        <v/>
      </c>
      <c r="AW34">
        <f>SUMIFS(T_TTAFCallOff[PCS],T_TTAFCallOff[Part Name],$A34,T_TTAFCallOff[WeekIndex],48)</f>
        <v/>
      </c>
      <c r="AX34">
        <f>SUMIFS(T_TTAFCallOff[PCS],T_TTAFCallOff[Part Name],$A34,T_TTAFCallOff[WeekIndex],49)</f>
        <v/>
      </c>
      <c r="AY34">
        <f>SUMIFS(T_TTAFCallOff[PCS],T_TTAFCallOff[Part Name],$A34,T_TTAFCallOff[WeekIndex],50)</f>
        <v/>
      </c>
      <c r="AZ34">
        <f>SUMIFS(T_TTAFCallOff[PCS],T_TTAFCallOff[Part Name],$A34,T_TTAFCallOff[WeekIndex],51)</f>
        <v/>
      </c>
      <c r="BA34">
        <f>SUMIFS(T_TTAFCallOff[PCS],T_TTAFCallOff[Part Name],$A34,T_TTAFCallOff[WeekIndex],52)</f>
        <v/>
      </c>
      <c r="BB34">
        <f>SUMIFS(T_TTAFCallOff[PCS],T_TTAFCallOff[Part Name],$A34,T_TTAFCallOff[WeekIndex],53)</f>
        <v/>
      </c>
      <c r="BC34">
        <f>SUMIFS(T_TTAFCallOff[PCS],T_TTAFCallOff[Part Name],$A34,T_TTAFCallOff[WeekIndex],54)</f>
        <v/>
      </c>
      <c r="BD34">
        <f>SUMIFS(T_TTAFCallOff[PCS],T_TTAFCallOff[Part Name],$A34,T_TTAFCallOff[WeekIndex],55)</f>
        <v/>
      </c>
      <c r="BE34">
        <f>SUMIFS(T_TTAFCallOff[PCS],T_TTAFCallOff[Part Name],$A34,T_TTAFCallOff[WeekIndex],56)</f>
        <v/>
      </c>
      <c r="BF34">
        <f>SUMIFS(T_TTAFCallOff[PCS],T_TTAFCallOff[Part Name],$A34,T_TTAFCallOff[WeekIndex],57)</f>
        <v/>
      </c>
      <c r="BG34">
        <f>SUMIFS(T_TTAFCallOff[PCS],T_TTAFCallOff[Part Name],$A34,T_TTAFCallOff[WeekIndex],58)</f>
        <v/>
      </c>
      <c r="BH34">
        <f>SUMIFS(T_TTAFCallOff[PCS],T_TTAFCallOff[Part Name],$A34,T_TTAFCallOff[WeekIndex],59)</f>
        <v/>
      </c>
      <c r="BI34">
        <f>SUMIFS(T_TTAFCallOff[PCS],T_TTAFCallOff[Part Name],$A34,T_TTAFCallOff[WeekIndex],60)</f>
        <v/>
      </c>
      <c r="BJ34">
        <f>SUMIFS(T_TTAFCallOff[PCS],T_TTAFCallOff[Part Name],$A34,T_TTAFCallOff[WeekIndex],61)</f>
        <v/>
      </c>
      <c r="BK34">
        <f>SUMIFS(T_TTAFCallOff[PCS],T_TTAFCallOff[Part Name],$A34,T_TTAFCallOff[WeekIndex],62)</f>
        <v/>
      </c>
      <c r="BL34">
        <f>SUMIFS(T_TTAFCallOff[PCS],T_TTAFCallOff[Part Name],$A34,T_TTAFCallOff[WeekIndex],63)</f>
        <v/>
      </c>
      <c r="BM34">
        <f>SUMIFS(T_TTAFCallOff[PCS],T_TTAFCallOff[Part Name],$A34,T_TTAFCallOff[WeekIndex],64)</f>
        <v/>
      </c>
      <c r="BN34">
        <f>SUMIFS(T_TTAFCallOff[PCS],T_TTAFCallOff[Part Name],$A34,T_TTAFCallOff[WeekIndex],65)</f>
        <v/>
      </c>
      <c r="BO34">
        <f>SUMIFS(T_TTAFCallOff[PCS],T_TTAFCallOff[Part Name],$A34,T_TTAFCallOff[WeekIndex],66)</f>
        <v/>
      </c>
      <c r="BP34">
        <f>SUMIFS(T_TTAFCallOff[PCS],T_TTAFCallOff[Part Name],$A34,T_TTAFCallOff[WeekIndex],67)</f>
        <v/>
      </c>
      <c r="BQ34">
        <f>SUMIFS(T_TTAFCallOff[PCS],T_TTAFCallOff[Part Name],$A34,T_TTAFCallOff[WeekIndex],68)</f>
        <v/>
      </c>
      <c r="BR34">
        <f>SUMIFS(T_TTAFCallOff[PCS],T_TTAFCallOff[Part Name],$A34,T_TTAFCallOff[WeekIndex],69)</f>
        <v/>
      </c>
      <c r="BS34">
        <f>SUMIFS(T_TTAFCallOff[PCS],T_TTAFCallOff[Part Name],$A34,T_TTAFCallOff[WeekIndex],70)</f>
        <v/>
      </c>
      <c r="BT34">
        <f>SUMIFS(T_TTAFCallOff[PCS],T_TTAFCallOff[Part Name],$A34,T_TTAFCallOff[WeekIndex],71)</f>
        <v/>
      </c>
      <c r="BU34">
        <f>SUMIFS(T_TTAFCallOff[PCS],T_TTAFCallOff[Part Name],$A34,T_TTAFCallOff[WeekIndex],72)</f>
        <v/>
      </c>
      <c r="BV34">
        <f>SUMIFS(T_TTAFCallOff[PCS],T_TTAFCallOff[Part Name],$A34,T_TTAFCallOff[WeekIndex],73)</f>
        <v/>
      </c>
      <c r="BW34">
        <f>SUMIFS(T_TTAFCallOff[PCS],T_TTAFCallOff[Part Name],$A34,T_TTAFCallOff[WeekIndex],74)</f>
        <v/>
      </c>
      <c r="BX34">
        <f>SUMIFS(T_TTAFCallOff[PCS],T_TTAFCallOff[Part Name],$A34,T_TTAFCallOff[WeekIndex],75)</f>
        <v/>
      </c>
      <c r="BY34">
        <f>SUMIFS(T_TTAFCallOff[PCS],T_TTAFCallOff[Part Name],$A34,T_TTAFCallOff[WeekIndex],76)</f>
        <v/>
      </c>
      <c r="BZ34">
        <f>SUMIFS(T_TTAFCallOff[PCS],T_TTAFCallOff[Part Name],$A34,T_TTAFCallOff[WeekIndex],77)</f>
        <v/>
      </c>
      <c r="CA34">
        <f>SUMIFS(T_TTAFCallOff[PCS],T_TTAFCallOff[Part Name],$A34,T_TTAFCallOff[WeekIndex],78)</f>
        <v/>
      </c>
      <c r="CB34">
        <f>SUMIFS(T_TTAFCallOff[PCS],T_TTAFCallOff[Part Name],$A34,T_TTAFCallOff[WeekIndex],79)</f>
        <v/>
      </c>
      <c r="CC34">
        <f>SUMIFS(T_TTAFCallOff[PCS],T_TTAFCallOff[Part Name],$A34,T_TTAFCallOff[WeekIndex],80)</f>
        <v/>
      </c>
      <c r="CD34">
        <f>SUMIFS(T_TTAFCallOff[PCS],T_TTAFCallOff[Part Name],$A34,T_TTAFCallOff[WeekIndex],81)</f>
        <v/>
      </c>
      <c r="CE34">
        <f>SUMIFS(T_TTAFCallOff[PCS],T_TTAFCallOff[Part Name],$A34,T_TTAFCallOff[WeekIndex],82)</f>
        <v/>
      </c>
      <c r="CF34">
        <f>SUMIFS(T_TTAFCallOff[PCS],T_TTAFCallOff[Part Name],$A34,T_TTAFCallOff[WeekIndex],83)</f>
        <v/>
      </c>
      <c r="CG34">
        <f>SUMIFS(T_TTAFCallOff[PCS],T_TTAFCallOff[Part Name],$A34,T_TTAFCallOff[WeekIndex],84)</f>
        <v/>
      </c>
      <c r="CH34">
        <f>SUMIFS(T_TTAFCallOff[PCS],T_TTAFCallOff[Part Name],$A34,T_TTAFCallOff[WeekIndex],85)</f>
        <v/>
      </c>
      <c r="CI34">
        <f>SUMIFS(T_TTAFCallOff[PCS],T_TTAFCallOff[Part Name],$A34,T_TTAFCallOff[WeekIndex],86)</f>
        <v/>
      </c>
      <c r="CJ34">
        <f>SUMIFS(T_TTAFCallOff[PCS],T_TTAFCallOff[Part Name],$A34,T_TTAFCallOff[WeekIndex],87)</f>
        <v/>
      </c>
      <c r="CK34">
        <f>SUMIFS(T_TTAFCallOff[PCS],T_TTAFCallOff[Part Name],$A34,T_TTAFCallOff[WeekIndex],88)</f>
        <v/>
      </c>
      <c r="CL34">
        <f>SUMIFS(T_TTAFCallOff[PCS],T_TTAFCallOff[Part Name],$A34,T_TTAFCallOff[WeekIndex],89)</f>
        <v/>
      </c>
      <c r="CM34">
        <f>SUMIFS(T_TTAFCallOff[PCS],T_TTAFCallOff[Part Name],$A34,T_TTAFCallOff[WeekIndex],90)</f>
        <v/>
      </c>
      <c r="CN34">
        <f>SUMIFS(T_TTAFCallOff[PCS],T_TTAFCallOff[Part Name],$A34,T_TTAFCallOff[WeekIndex],91)</f>
        <v/>
      </c>
      <c r="CO34">
        <f>SUMIFS(T_TTAFCallOff[PCS],T_TTAFCallOff[Part Name],$A34,T_TTAFCallOff[WeekIndex],92)</f>
        <v/>
      </c>
      <c r="CP34">
        <f>SUMIFS(T_TTAFCallOff[PCS],T_TTAFCallOff[Part Name],$A34,T_TTAFCallOff[WeekIndex],93)</f>
        <v/>
      </c>
      <c r="CQ34">
        <f>SUMIFS(T_TTAFCallOff[PCS],T_TTAFCallOff[Part Name],$A34,T_TTAFCallOff[WeekIndex],94)</f>
        <v/>
      </c>
      <c r="CR34">
        <f>SUMIFS(T_TTAFCallOff[PCS],T_TTAFCallOff[Part Name],$A34,T_TTAFCallOff[WeekIndex],95)</f>
        <v/>
      </c>
      <c r="CS34">
        <f>SUMIFS(T_TTAFCallOff[PCS],T_TTAFCallOff[Part Name],$A34,T_TTAFCallOff[WeekIndex],96)</f>
        <v/>
      </c>
      <c r="CT34">
        <f>SUMIFS(T_TTAFCallOff[PCS],T_TTAFCallOff[Part Name],$A34,T_TTAFCallOff[WeekIndex],97)</f>
        <v/>
      </c>
      <c r="CU34">
        <f>SUMIFS(T_TTAFCallOff[PCS],T_TTAFCallOff[Part Name],$A34,T_TTAFCallOff[WeekIndex],98)</f>
        <v/>
      </c>
      <c r="CV34">
        <f>SUMIFS(T_TTAFCallOff[PCS],T_TTAFCallOff[Part Name],$A34,T_TTAFCallOff[WeekIndex],99)</f>
        <v/>
      </c>
      <c r="CW34">
        <f>SUMIFS(T_TTAFCallOff[PCS],T_TTAFCallOff[Part Name],$A34,T_TTAFCallOff[WeekIndex],100)</f>
        <v/>
      </c>
      <c r="CX34">
        <f>SUMIFS(T_TTAFCallOff[PCS],T_TTAFCallOff[Part Name],$A34,T_TTAFCallOff[WeekIndex],101)</f>
        <v/>
      </c>
      <c r="CY34">
        <f>SUMIFS(T_TTAFCallOff[PCS],T_TTAFCallOff[Part Name],$A34,T_TTAFCallOff[WeekIndex],102)</f>
        <v/>
      </c>
      <c r="CZ34">
        <f>SUMIFS(T_TTAFCallOff[PCS],T_TTAFCallOff[Part Name],$A34,T_TTAFCallOff[WeekIndex],103)</f>
        <v/>
      </c>
      <c r="DA34">
        <f>SUMIFS(T_TTAFCallOff[PCS],T_TTAFCallOff[Part Name],$A34,T_TTAFCallOff[WeekIndex],104)</f>
        <v/>
      </c>
    </row>
    <row r="35">
      <c r="A35" t="inlineStr">
        <is>
          <t>CHEM-1510</t>
        </is>
      </c>
      <c r="B35">
        <f>SUMIFS(T_TTAFCallOff[PCS],T_TTAFCallOff[Part Name],$A35,T_TTAFCallOff[WeekIndex],1)</f>
        <v/>
      </c>
      <c r="C35">
        <f>SUMIFS(T_TTAFCallOff[PCS],T_TTAFCallOff[Part Name],$A35,T_TTAFCallOff[WeekIndex],2)</f>
        <v/>
      </c>
      <c r="D35">
        <f>SUMIFS(T_TTAFCallOff[PCS],T_TTAFCallOff[Part Name],$A35,T_TTAFCallOff[WeekIndex],3)</f>
        <v/>
      </c>
      <c r="E35">
        <f>SUMIFS(T_TTAFCallOff[PCS],T_TTAFCallOff[Part Name],$A35,T_TTAFCallOff[WeekIndex],4)</f>
        <v/>
      </c>
      <c r="F35">
        <f>SUMIFS(T_TTAFCallOff[PCS],T_TTAFCallOff[Part Name],$A35,T_TTAFCallOff[WeekIndex],5)</f>
        <v/>
      </c>
      <c r="G35">
        <f>SUMIFS(T_TTAFCallOff[PCS],T_TTAFCallOff[Part Name],$A35,T_TTAFCallOff[WeekIndex],6)</f>
        <v/>
      </c>
      <c r="H35">
        <f>SUMIFS(T_TTAFCallOff[PCS],T_TTAFCallOff[Part Name],$A35,T_TTAFCallOff[WeekIndex],7)</f>
        <v/>
      </c>
      <c r="I35">
        <f>SUMIFS(T_TTAFCallOff[PCS],T_TTAFCallOff[Part Name],$A35,T_TTAFCallOff[WeekIndex],8)</f>
        <v/>
      </c>
      <c r="J35">
        <f>SUMIFS(T_TTAFCallOff[PCS],T_TTAFCallOff[Part Name],$A35,T_TTAFCallOff[WeekIndex],9)</f>
        <v/>
      </c>
      <c r="K35">
        <f>SUMIFS(T_TTAFCallOff[PCS],T_TTAFCallOff[Part Name],$A35,T_TTAFCallOff[WeekIndex],10)</f>
        <v/>
      </c>
      <c r="L35">
        <f>SUMIFS(T_TTAFCallOff[PCS],T_TTAFCallOff[Part Name],$A35,T_TTAFCallOff[WeekIndex],11)</f>
        <v/>
      </c>
      <c r="M35">
        <f>SUMIFS(T_TTAFCallOff[PCS],T_TTAFCallOff[Part Name],$A35,T_TTAFCallOff[WeekIndex],12)</f>
        <v/>
      </c>
      <c r="N35">
        <f>SUMIFS(T_TTAFCallOff[PCS],T_TTAFCallOff[Part Name],$A35,T_TTAFCallOff[WeekIndex],13)</f>
        <v/>
      </c>
      <c r="O35">
        <f>SUMIFS(T_TTAFCallOff[PCS],T_TTAFCallOff[Part Name],$A35,T_TTAFCallOff[WeekIndex],14)</f>
        <v/>
      </c>
      <c r="P35">
        <f>SUMIFS(T_TTAFCallOff[PCS],T_TTAFCallOff[Part Name],$A35,T_TTAFCallOff[WeekIndex],15)</f>
        <v/>
      </c>
      <c r="Q35">
        <f>SUMIFS(T_TTAFCallOff[PCS],T_TTAFCallOff[Part Name],$A35,T_TTAFCallOff[WeekIndex],16)</f>
        <v/>
      </c>
      <c r="R35">
        <f>SUMIFS(T_TTAFCallOff[PCS],T_TTAFCallOff[Part Name],$A35,T_TTAFCallOff[WeekIndex],17)</f>
        <v/>
      </c>
      <c r="S35">
        <f>SUMIFS(T_TTAFCallOff[PCS],T_TTAFCallOff[Part Name],$A35,T_TTAFCallOff[WeekIndex],18)</f>
        <v/>
      </c>
      <c r="T35">
        <f>SUMIFS(T_TTAFCallOff[PCS],T_TTAFCallOff[Part Name],$A35,T_TTAFCallOff[WeekIndex],19)</f>
        <v/>
      </c>
      <c r="U35">
        <f>SUMIFS(T_TTAFCallOff[PCS],T_TTAFCallOff[Part Name],$A35,T_TTAFCallOff[WeekIndex],20)</f>
        <v/>
      </c>
      <c r="V35">
        <f>SUMIFS(T_TTAFCallOff[PCS],T_TTAFCallOff[Part Name],$A35,T_TTAFCallOff[WeekIndex],21)</f>
        <v/>
      </c>
      <c r="W35">
        <f>SUMIFS(T_TTAFCallOff[PCS],T_TTAFCallOff[Part Name],$A35,T_TTAFCallOff[WeekIndex],22)</f>
        <v/>
      </c>
      <c r="X35">
        <f>SUMIFS(T_TTAFCallOff[PCS],T_TTAFCallOff[Part Name],$A35,T_TTAFCallOff[WeekIndex],23)</f>
        <v/>
      </c>
      <c r="Y35">
        <f>SUMIFS(T_TTAFCallOff[PCS],T_TTAFCallOff[Part Name],$A35,T_TTAFCallOff[WeekIndex],24)</f>
        <v/>
      </c>
      <c r="Z35">
        <f>SUMIFS(T_TTAFCallOff[PCS],T_TTAFCallOff[Part Name],$A35,T_TTAFCallOff[WeekIndex],25)</f>
        <v/>
      </c>
      <c r="AA35">
        <f>SUMIFS(T_TTAFCallOff[PCS],T_TTAFCallOff[Part Name],$A35,T_TTAFCallOff[WeekIndex],26)</f>
        <v/>
      </c>
      <c r="AB35">
        <f>SUMIFS(T_TTAFCallOff[PCS],T_TTAFCallOff[Part Name],$A35,T_TTAFCallOff[WeekIndex],27)</f>
        <v/>
      </c>
      <c r="AC35">
        <f>SUMIFS(T_TTAFCallOff[PCS],T_TTAFCallOff[Part Name],$A35,T_TTAFCallOff[WeekIndex],28)</f>
        <v/>
      </c>
      <c r="AD35">
        <f>SUMIFS(T_TTAFCallOff[PCS],T_TTAFCallOff[Part Name],$A35,T_TTAFCallOff[WeekIndex],29)</f>
        <v/>
      </c>
      <c r="AE35">
        <f>SUMIFS(T_TTAFCallOff[PCS],T_TTAFCallOff[Part Name],$A35,T_TTAFCallOff[WeekIndex],30)</f>
        <v/>
      </c>
      <c r="AF35">
        <f>SUMIFS(T_TTAFCallOff[PCS],T_TTAFCallOff[Part Name],$A35,T_TTAFCallOff[WeekIndex],31)</f>
        <v/>
      </c>
      <c r="AG35">
        <f>SUMIFS(T_TTAFCallOff[PCS],T_TTAFCallOff[Part Name],$A35,T_TTAFCallOff[WeekIndex],32)</f>
        <v/>
      </c>
      <c r="AH35">
        <f>SUMIFS(T_TTAFCallOff[PCS],T_TTAFCallOff[Part Name],$A35,T_TTAFCallOff[WeekIndex],33)</f>
        <v/>
      </c>
      <c r="AI35">
        <f>SUMIFS(T_TTAFCallOff[PCS],T_TTAFCallOff[Part Name],$A35,T_TTAFCallOff[WeekIndex],34)</f>
        <v/>
      </c>
      <c r="AJ35">
        <f>SUMIFS(T_TTAFCallOff[PCS],T_TTAFCallOff[Part Name],$A35,T_TTAFCallOff[WeekIndex],35)</f>
        <v/>
      </c>
      <c r="AK35">
        <f>SUMIFS(T_TTAFCallOff[PCS],T_TTAFCallOff[Part Name],$A35,T_TTAFCallOff[WeekIndex],36)</f>
        <v/>
      </c>
      <c r="AL35">
        <f>SUMIFS(T_TTAFCallOff[PCS],T_TTAFCallOff[Part Name],$A35,T_TTAFCallOff[WeekIndex],37)</f>
        <v/>
      </c>
      <c r="AM35">
        <f>SUMIFS(T_TTAFCallOff[PCS],T_TTAFCallOff[Part Name],$A35,T_TTAFCallOff[WeekIndex],38)</f>
        <v/>
      </c>
      <c r="AN35">
        <f>SUMIFS(T_TTAFCallOff[PCS],T_TTAFCallOff[Part Name],$A35,T_TTAFCallOff[WeekIndex],39)</f>
        <v/>
      </c>
      <c r="AO35">
        <f>SUMIFS(T_TTAFCallOff[PCS],T_TTAFCallOff[Part Name],$A35,T_TTAFCallOff[WeekIndex],40)</f>
        <v/>
      </c>
      <c r="AP35">
        <f>SUMIFS(T_TTAFCallOff[PCS],T_TTAFCallOff[Part Name],$A35,T_TTAFCallOff[WeekIndex],41)</f>
        <v/>
      </c>
      <c r="AQ35">
        <f>SUMIFS(T_TTAFCallOff[PCS],T_TTAFCallOff[Part Name],$A35,T_TTAFCallOff[WeekIndex],42)</f>
        <v/>
      </c>
      <c r="AR35">
        <f>SUMIFS(T_TTAFCallOff[PCS],T_TTAFCallOff[Part Name],$A35,T_TTAFCallOff[WeekIndex],43)</f>
        <v/>
      </c>
      <c r="AS35">
        <f>SUMIFS(T_TTAFCallOff[PCS],T_TTAFCallOff[Part Name],$A35,T_TTAFCallOff[WeekIndex],44)</f>
        <v/>
      </c>
      <c r="AT35">
        <f>SUMIFS(T_TTAFCallOff[PCS],T_TTAFCallOff[Part Name],$A35,T_TTAFCallOff[WeekIndex],45)</f>
        <v/>
      </c>
      <c r="AU35">
        <f>SUMIFS(T_TTAFCallOff[PCS],T_TTAFCallOff[Part Name],$A35,T_TTAFCallOff[WeekIndex],46)</f>
        <v/>
      </c>
      <c r="AV35">
        <f>SUMIFS(T_TTAFCallOff[PCS],T_TTAFCallOff[Part Name],$A35,T_TTAFCallOff[WeekIndex],47)</f>
        <v/>
      </c>
      <c r="AW35">
        <f>SUMIFS(T_TTAFCallOff[PCS],T_TTAFCallOff[Part Name],$A35,T_TTAFCallOff[WeekIndex],48)</f>
        <v/>
      </c>
      <c r="AX35">
        <f>SUMIFS(T_TTAFCallOff[PCS],T_TTAFCallOff[Part Name],$A35,T_TTAFCallOff[WeekIndex],49)</f>
        <v/>
      </c>
      <c r="AY35">
        <f>SUMIFS(T_TTAFCallOff[PCS],T_TTAFCallOff[Part Name],$A35,T_TTAFCallOff[WeekIndex],50)</f>
        <v/>
      </c>
      <c r="AZ35">
        <f>SUMIFS(T_TTAFCallOff[PCS],T_TTAFCallOff[Part Name],$A35,T_TTAFCallOff[WeekIndex],51)</f>
        <v/>
      </c>
      <c r="BA35">
        <f>SUMIFS(T_TTAFCallOff[PCS],T_TTAFCallOff[Part Name],$A35,T_TTAFCallOff[WeekIndex],52)</f>
        <v/>
      </c>
      <c r="BB35">
        <f>SUMIFS(T_TTAFCallOff[PCS],T_TTAFCallOff[Part Name],$A35,T_TTAFCallOff[WeekIndex],53)</f>
        <v/>
      </c>
      <c r="BC35">
        <f>SUMIFS(T_TTAFCallOff[PCS],T_TTAFCallOff[Part Name],$A35,T_TTAFCallOff[WeekIndex],54)</f>
        <v/>
      </c>
      <c r="BD35">
        <f>SUMIFS(T_TTAFCallOff[PCS],T_TTAFCallOff[Part Name],$A35,T_TTAFCallOff[WeekIndex],55)</f>
        <v/>
      </c>
      <c r="BE35">
        <f>SUMIFS(T_TTAFCallOff[PCS],T_TTAFCallOff[Part Name],$A35,T_TTAFCallOff[WeekIndex],56)</f>
        <v/>
      </c>
      <c r="BF35">
        <f>SUMIFS(T_TTAFCallOff[PCS],T_TTAFCallOff[Part Name],$A35,T_TTAFCallOff[WeekIndex],57)</f>
        <v/>
      </c>
      <c r="BG35">
        <f>SUMIFS(T_TTAFCallOff[PCS],T_TTAFCallOff[Part Name],$A35,T_TTAFCallOff[WeekIndex],58)</f>
        <v/>
      </c>
      <c r="BH35">
        <f>SUMIFS(T_TTAFCallOff[PCS],T_TTAFCallOff[Part Name],$A35,T_TTAFCallOff[WeekIndex],59)</f>
        <v/>
      </c>
      <c r="BI35">
        <f>SUMIFS(T_TTAFCallOff[PCS],T_TTAFCallOff[Part Name],$A35,T_TTAFCallOff[WeekIndex],60)</f>
        <v/>
      </c>
      <c r="BJ35">
        <f>SUMIFS(T_TTAFCallOff[PCS],T_TTAFCallOff[Part Name],$A35,T_TTAFCallOff[WeekIndex],61)</f>
        <v/>
      </c>
      <c r="BK35">
        <f>SUMIFS(T_TTAFCallOff[PCS],T_TTAFCallOff[Part Name],$A35,T_TTAFCallOff[WeekIndex],62)</f>
        <v/>
      </c>
      <c r="BL35">
        <f>SUMIFS(T_TTAFCallOff[PCS],T_TTAFCallOff[Part Name],$A35,T_TTAFCallOff[WeekIndex],63)</f>
        <v/>
      </c>
      <c r="BM35">
        <f>SUMIFS(T_TTAFCallOff[PCS],T_TTAFCallOff[Part Name],$A35,T_TTAFCallOff[WeekIndex],64)</f>
        <v/>
      </c>
      <c r="BN35">
        <f>SUMIFS(T_TTAFCallOff[PCS],T_TTAFCallOff[Part Name],$A35,T_TTAFCallOff[WeekIndex],65)</f>
        <v/>
      </c>
      <c r="BO35">
        <f>SUMIFS(T_TTAFCallOff[PCS],T_TTAFCallOff[Part Name],$A35,T_TTAFCallOff[WeekIndex],66)</f>
        <v/>
      </c>
      <c r="BP35">
        <f>SUMIFS(T_TTAFCallOff[PCS],T_TTAFCallOff[Part Name],$A35,T_TTAFCallOff[WeekIndex],67)</f>
        <v/>
      </c>
      <c r="BQ35">
        <f>SUMIFS(T_TTAFCallOff[PCS],T_TTAFCallOff[Part Name],$A35,T_TTAFCallOff[WeekIndex],68)</f>
        <v/>
      </c>
      <c r="BR35">
        <f>SUMIFS(T_TTAFCallOff[PCS],T_TTAFCallOff[Part Name],$A35,T_TTAFCallOff[WeekIndex],69)</f>
        <v/>
      </c>
      <c r="BS35">
        <f>SUMIFS(T_TTAFCallOff[PCS],T_TTAFCallOff[Part Name],$A35,T_TTAFCallOff[WeekIndex],70)</f>
        <v/>
      </c>
      <c r="BT35">
        <f>SUMIFS(T_TTAFCallOff[PCS],T_TTAFCallOff[Part Name],$A35,T_TTAFCallOff[WeekIndex],71)</f>
        <v/>
      </c>
      <c r="BU35">
        <f>SUMIFS(T_TTAFCallOff[PCS],T_TTAFCallOff[Part Name],$A35,T_TTAFCallOff[WeekIndex],72)</f>
        <v/>
      </c>
      <c r="BV35">
        <f>SUMIFS(T_TTAFCallOff[PCS],T_TTAFCallOff[Part Name],$A35,T_TTAFCallOff[WeekIndex],73)</f>
        <v/>
      </c>
      <c r="BW35">
        <f>SUMIFS(T_TTAFCallOff[PCS],T_TTAFCallOff[Part Name],$A35,T_TTAFCallOff[WeekIndex],74)</f>
        <v/>
      </c>
      <c r="BX35">
        <f>SUMIFS(T_TTAFCallOff[PCS],T_TTAFCallOff[Part Name],$A35,T_TTAFCallOff[WeekIndex],75)</f>
        <v/>
      </c>
      <c r="BY35">
        <f>SUMIFS(T_TTAFCallOff[PCS],T_TTAFCallOff[Part Name],$A35,T_TTAFCallOff[WeekIndex],76)</f>
        <v/>
      </c>
      <c r="BZ35">
        <f>SUMIFS(T_TTAFCallOff[PCS],T_TTAFCallOff[Part Name],$A35,T_TTAFCallOff[WeekIndex],77)</f>
        <v/>
      </c>
      <c r="CA35">
        <f>SUMIFS(T_TTAFCallOff[PCS],T_TTAFCallOff[Part Name],$A35,T_TTAFCallOff[WeekIndex],78)</f>
        <v/>
      </c>
      <c r="CB35">
        <f>SUMIFS(T_TTAFCallOff[PCS],T_TTAFCallOff[Part Name],$A35,T_TTAFCallOff[WeekIndex],79)</f>
        <v/>
      </c>
      <c r="CC35">
        <f>SUMIFS(T_TTAFCallOff[PCS],T_TTAFCallOff[Part Name],$A35,T_TTAFCallOff[WeekIndex],80)</f>
        <v/>
      </c>
      <c r="CD35">
        <f>SUMIFS(T_TTAFCallOff[PCS],T_TTAFCallOff[Part Name],$A35,T_TTAFCallOff[WeekIndex],81)</f>
        <v/>
      </c>
      <c r="CE35">
        <f>SUMIFS(T_TTAFCallOff[PCS],T_TTAFCallOff[Part Name],$A35,T_TTAFCallOff[WeekIndex],82)</f>
        <v/>
      </c>
      <c r="CF35">
        <f>SUMIFS(T_TTAFCallOff[PCS],T_TTAFCallOff[Part Name],$A35,T_TTAFCallOff[WeekIndex],83)</f>
        <v/>
      </c>
      <c r="CG35">
        <f>SUMIFS(T_TTAFCallOff[PCS],T_TTAFCallOff[Part Name],$A35,T_TTAFCallOff[WeekIndex],84)</f>
        <v/>
      </c>
      <c r="CH35">
        <f>SUMIFS(T_TTAFCallOff[PCS],T_TTAFCallOff[Part Name],$A35,T_TTAFCallOff[WeekIndex],85)</f>
        <v/>
      </c>
      <c r="CI35">
        <f>SUMIFS(T_TTAFCallOff[PCS],T_TTAFCallOff[Part Name],$A35,T_TTAFCallOff[WeekIndex],86)</f>
        <v/>
      </c>
      <c r="CJ35">
        <f>SUMIFS(T_TTAFCallOff[PCS],T_TTAFCallOff[Part Name],$A35,T_TTAFCallOff[WeekIndex],87)</f>
        <v/>
      </c>
      <c r="CK35">
        <f>SUMIFS(T_TTAFCallOff[PCS],T_TTAFCallOff[Part Name],$A35,T_TTAFCallOff[WeekIndex],88)</f>
        <v/>
      </c>
      <c r="CL35">
        <f>SUMIFS(T_TTAFCallOff[PCS],T_TTAFCallOff[Part Name],$A35,T_TTAFCallOff[WeekIndex],89)</f>
        <v/>
      </c>
      <c r="CM35">
        <f>SUMIFS(T_TTAFCallOff[PCS],T_TTAFCallOff[Part Name],$A35,T_TTAFCallOff[WeekIndex],90)</f>
        <v/>
      </c>
      <c r="CN35">
        <f>SUMIFS(T_TTAFCallOff[PCS],T_TTAFCallOff[Part Name],$A35,T_TTAFCallOff[WeekIndex],91)</f>
        <v/>
      </c>
      <c r="CO35">
        <f>SUMIFS(T_TTAFCallOff[PCS],T_TTAFCallOff[Part Name],$A35,T_TTAFCallOff[WeekIndex],92)</f>
        <v/>
      </c>
      <c r="CP35">
        <f>SUMIFS(T_TTAFCallOff[PCS],T_TTAFCallOff[Part Name],$A35,T_TTAFCallOff[WeekIndex],93)</f>
        <v/>
      </c>
      <c r="CQ35">
        <f>SUMIFS(T_TTAFCallOff[PCS],T_TTAFCallOff[Part Name],$A35,T_TTAFCallOff[WeekIndex],94)</f>
        <v/>
      </c>
      <c r="CR35">
        <f>SUMIFS(T_TTAFCallOff[PCS],T_TTAFCallOff[Part Name],$A35,T_TTAFCallOff[WeekIndex],95)</f>
        <v/>
      </c>
      <c r="CS35">
        <f>SUMIFS(T_TTAFCallOff[PCS],T_TTAFCallOff[Part Name],$A35,T_TTAFCallOff[WeekIndex],96)</f>
        <v/>
      </c>
      <c r="CT35">
        <f>SUMIFS(T_TTAFCallOff[PCS],T_TTAFCallOff[Part Name],$A35,T_TTAFCallOff[WeekIndex],97)</f>
        <v/>
      </c>
      <c r="CU35">
        <f>SUMIFS(T_TTAFCallOff[PCS],T_TTAFCallOff[Part Name],$A35,T_TTAFCallOff[WeekIndex],98)</f>
        <v/>
      </c>
      <c r="CV35">
        <f>SUMIFS(T_TTAFCallOff[PCS],T_TTAFCallOff[Part Name],$A35,T_TTAFCallOff[WeekIndex],99)</f>
        <v/>
      </c>
      <c r="CW35">
        <f>SUMIFS(T_TTAFCallOff[PCS],T_TTAFCallOff[Part Name],$A35,T_TTAFCallOff[WeekIndex],100)</f>
        <v/>
      </c>
      <c r="CX35">
        <f>SUMIFS(T_TTAFCallOff[PCS],T_TTAFCallOff[Part Name],$A35,T_TTAFCallOff[WeekIndex],101)</f>
        <v/>
      </c>
      <c r="CY35">
        <f>SUMIFS(T_TTAFCallOff[PCS],T_TTAFCallOff[Part Name],$A35,T_TTAFCallOff[WeekIndex],102)</f>
        <v/>
      </c>
      <c r="CZ35">
        <f>SUMIFS(T_TTAFCallOff[PCS],T_TTAFCallOff[Part Name],$A35,T_TTAFCallOff[WeekIndex],103)</f>
        <v/>
      </c>
      <c r="DA35">
        <f>SUMIFS(T_TTAFCallOff[PCS],T_TTAFCallOff[Part Name],$A35,T_TTAFCallOff[WeekIndex],104)</f>
        <v/>
      </c>
    </row>
    <row r="36">
      <c r="A36" t="inlineStr">
        <is>
          <t>CHEM-1770</t>
        </is>
      </c>
      <c r="B36">
        <f>SUMIFS(T_TTAFCallOff[PCS],T_TTAFCallOff[Part Name],$A36,T_TTAFCallOff[WeekIndex],1)</f>
        <v/>
      </c>
      <c r="C36">
        <f>SUMIFS(T_TTAFCallOff[PCS],T_TTAFCallOff[Part Name],$A36,T_TTAFCallOff[WeekIndex],2)</f>
        <v/>
      </c>
      <c r="D36">
        <f>SUMIFS(T_TTAFCallOff[PCS],T_TTAFCallOff[Part Name],$A36,T_TTAFCallOff[WeekIndex],3)</f>
        <v/>
      </c>
      <c r="E36">
        <f>SUMIFS(T_TTAFCallOff[PCS],T_TTAFCallOff[Part Name],$A36,T_TTAFCallOff[WeekIndex],4)</f>
        <v/>
      </c>
      <c r="F36">
        <f>SUMIFS(T_TTAFCallOff[PCS],T_TTAFCallOff[Part Name],$A36,T_TTAFCallOff[WeekIndex],5)</f>
        <v/>
      </c>
      <c r="G36">
        <f>SUMIFS(T_TTAFCallOff[PCS],T_TTAFCallOff[Part Name],$A36,T_TTAFCallOff[WeekIndex],6)</f>
        <v/>
      </c>
      <c r="H36">
        <f>SUMIFS(T_TTAFCallOff[PCS],T_TTAFCallOff[Part Name],$A36,T_TTAFCallOff[WeekIndex],7)</f>
        <v/>
      </c>
      <c r="I36">
        <f>SUMIFS(T_TTAFCallOff[PCS],T_TTAFCallOff[Part Name],$A36,T_TTAFCallOff[WeekIndex],8)</f>
        <v/>
      </c>
      <c r="J36">
        <f>SUMIFS(T_TTAFCallOff[PCS],T_TTAFCallOff[Part Name],$A36,T_TTAFCallOff[WeekIndex],9)</f>
        <v/>
      </c>
      <c r="K36">
        <f>SUMIFS(T_TTAFCallOff[PCS],T_TTAFCallOff[Part Name],$A36,T_TTAFCallOff[WeekIndex],10)</f>
        <v/>
      </c>
      <c r="L36">
        <f>SUMIFS(T_TTAFCallOff[PCS],T_TTAFCallOff[Part Name],$A36,T_TTAFCallOff[WeekIndex],11)</f>
        <v/>
      </c>
      <c r="M36">
        <f>SUMIFS(T_TTAFCallOff[PCS],T_TTAFCallOff[Part Name],$A36,T_TTAFCallOff[WeekIndex],12)</f>
        <v/>
      </c>
      <c r="N36">
        <f>SUMIFS(T_TTAFCallOff[PCS],T_TTAFCallOff[Part Name],$A36,T_TTAFCallOff[WeekIndex],13)</f>
        <v/>
      </c>
      <c r="O36">
        <f>SUMIFS(T_TTAFCallOff[PCS],T_TTAFCallOff[Part Name],$A36,T_TTAFCallOff[WeekIndex],14)</f>
        <v/>
      </c>
      <c r="P36">
        <f>SUMIFS(T_TTAFCallOff[PCS],T_TTAFCallOff[Part Name],$A36,T_TTAFCallOff[WeekIndex],15)</f>
        <v/>
      </c>
      <c r="Q36">
        <f>SUMIFS(T_TTAFCallOff[PCS],T_TTAFCallOff[Part Name],$A36,T_TTAFCallOff[WeekIndex],16)</f>
        <v/>
      </c>
      <c r="R36">
        <f>SUMIFS(T_TTAFCallOff[PCS],T_TTAFCallOff[Part Name],$A36,T_TTAFCallOff[WeekIndex],17)</f>
        <v/>
      </c>
      <c r="S36">
        <f>SUMIFS(T_TTAFCallOff[PCS],T_TTAFCallOff[Part Name],$A36,T_TTAFCallOff[WeekIndex],18)</f>
        <v/>
      </c>
      <c r="T36">
        <f>SUMIFS(T_TTAFCallOff[PCS],T_TTAFCallOff[Part Name],$A36,T_TTAFCallOff[WeekIndex],19)</f>
        <v/>
      </c>
      <c r="U36">
        <f>SUMIFS(T_TTAFCallOff[PCS],T_TTAFCallOff[Part Name],$A36,T_TTAFCallOff[WeekIndex],20)</f>
        <v/>
      </c>
      <c r="V36">
        <f>SUMIFS(T_TTAFCallOff[PCS],T_TTAFCallOff[Part Name],$A36,T_TTAFCallOff[WeekIndex],21)</f>
        <v/>
      </c>
      <c r="W36">
        <f>SUMIFS(T_TTAFCallOff[PCS],T_TTAFCallOff[Part Name],$A36,T_TTAFCallOff[WeekIndex],22)</f>
        <v/>
      </c>
      <c r="X36">
        <f>SUMIFS(T_TTAFCallOff[PCS],T_TTAFCallOff[Part Name],$A36,T_TTAFCallOff[WeekIndex],23)</f>
        <v/>
      </c>
      <c r="Y36">
        <f>SUMIFS(T_TTAFCallOff[PCS],T_TTAFCallOff[Part Name],$A36,T_TTAFCallOff[WeekIndex],24)</f>
        <v/>
      </c>
      <c r="Z36">
        <f>SUMIFS(T_TTAFCallOff[PCS],T_TTAFCallOff[Part Name],$A36,T_TTAFCallOff[WeekIndex],25)</f>
        <v/>
      </c>
      <c r="AA36">
        <f>SUMIFS(T_TTAFCallOff[PCS],T_TTAFCallOff[Part Name],$A36,T_TTAFCallOff[WeekIndex],26)</f>
        <v/>
      </c>
      <c r="AB36">
        <f>SUMIFS(T_TTAFCallOff[PCS],T_TTAFCallOff[Part Name],$A36,T_TTAFCallOff[WeekIndex],27)</f>
        <v/>
      </c>
      <c r="AC36">
        <f>SUMIFS(T_TTAFCallOff[PCS],T_TTAFCallOff[Part Name],$A36,T_TTAFCallOff[WeekIndex],28)</f>
        <v/>
      </c>
      <c r="AD36">
        <f>SUMIFS(T_TTAFCallOff[PCS],T_TTAFCallOff[Part Name],$A36,T_TTAFCallOff[WeekIndex],29)</f>
        <v/>
      </c>
      <c r="AE36">
        <f>SUMIFS(T_TTAFCallOff[PCS],T_TTAFCallOff[Part Name],$A36,T_TTAFCallOff[WeekIndex],30)</f>
        <v/>
      </c>
      <c r="AF36">
        <f>SUMIFS(T_TTAFCallOff[PCS],T_TTAFCallOff[Part Name],$A36,T_TTAFCallOff[WeekIndex],31)</f>
        <v/>
      </c>
      <c r="AG36">
        <f>SUMIFS(T_TTAFCallOff[PCS],T_TTAFCallOff[Part Name],$A36,T_TTAFCallOff[WeekIndex],32)</f>
        <v/>
      </c>
      <c r="AH36">
        <f>SUMIFS(T_TTAFCallOff[PCS],T_TTAFCallOff[Part Name],$A36,T_TTAFCallOff[WeekIndex],33)</f>
        <v/>
      </c>
      <c r="AI36">
        <f>SUMIFS(T_TTAFCallOff[PCS],T_TTAFCallOff[Part Name],$A36,T_TTAFCallOff[WeekIndex],34)</f>
        <v/>
      </c>
      <c r="AJ36">
        <f>SUMIFS(T_TTAFCallOff[PCS],T_TTAFCallOff[Part Name],$A36,T_TTAFCallOff[WeekIndex],35)</f>
        <v/>
      </c>
      <c r="AK36">
        <f>SUMIFS(T_TTAFCallOff[PCS],T_TTAFCallOff[Part Name],$A36,T_TTAFCallOff[WeekIndex],36)</f>
        <v/>
      </c>
      <c r="AL36">
        <f>SUMIFS(T_TTAFCallOff[PCS],T_TTAFCallOff[Part Name],$A36,T_TTAFCallOff[WeekIndex],37)</f>
        <v/>
      </c>
      <c r="AM36">
        <f>SUMIFS(T_TTAFCallOff[PCS],T_TTAFCallOff[Part Name],$A36,T_TTAFCallOff[WeekIndex],38)</f>
        <v/>
      </c>
      <c r="AN36">
        <f>SUMIFS(T_TTAFCallOff[PCS],T_TTAFCallOff[Part Name],$A36,T_TTAFCallOff[WeekIndex],39)</f>
        <v/>
      </c>
      <c r="AO36">
        <f>SUMIFS(T_TTAFCallOff[PCS],T_TTAFCallOff[Part Name],$A36,T_TTAFCallOff[WeekIndex],40)</f>
        <v/>
      </c>
      <c r="AP36">
        <f>SUMIFS(T_TTAFCallOff[PCS],T_TTAFCallOff[Part Name],$A36,T_TTAFCallOff[WeekIndex],41)</f>
        <v/>
      </c>
      <c r="AQ36">
        <f>SUMIFS(T_TTAFCallOff[PCS],T_TTAFCallOff[Part Name],$A36,T_TTAFCallOff[WeekIndex],42)</f>
        <v/>
      </c>
      <c r="AR36">
        <f>SUMIFS(T_TTAFCallOff[PCS],T_TTAFCallOff[Part Name],$A36,T_TTAFCallOff[WeekIndex],43)</f>
        <v/>
      </c>
      <c r="AS36">
        <f>SUMIFS(T_TTAFCallOff[PCS],T_TTAFCallOff[Part Name],$A36,T_TTAFCallOff[WeekIndex],44)</f>
        <v/>
      </c>
      <c r="AT36">
        <f>SUMIFS(T_TTAFCallOff[PCS],T_TTAFCallOff[Part Name],$A36,T_TTAFCallOff[WeekIndex],45)</f>
        <v/>
      </c>
      <c r="AU36">
        <f>SUMIFS(T_TTAFCallOff[PCS],T_TTAFCallOff[Part Name],$A36,T_TTAFCallOff[WeekIndex],46)</f>
        <v/>
      </c>
      <c r="AV36">
        <f>SUMIFS(T_TTAFCallOff[PCS],T_TTAFCallOff[Part Name],$A36,T_TTAFCallOff[WeekIndex],47)</f>
        <v/>
      </c>
      <c r="AW36">
        <f>SUMIFS(T_TTAFCallOff[PCS],T_TTAFCallOff[Part Name],$A36,T_TTAFCallOff[WeekIndex],48)</f>
        <v/>
      </c>
      <c r="AX36">
        <f>SUMIFS(T_TTAFCallOff[PCS],T_TTAFCallOff[Part Name],$A36,T_TTAFCallOff[WeekIndex],49)</f>
        <v/>
      </c>
      <c r="AY36">
        <f>SUMIFS(T_TTAFCallOff[PCS],T_TTAFCallOff[Part Name],$A36,T_TTAFCallOff[WeekIndex],50)</f>
        <v/>
      </c>
      <c r="AZ36">
        <f>SUMIFS(T_TTAFCallOff[PCS],T_TTAFCallOff[Part Name],$A36,T_TTAFCallOff[WeekIndex],51)</f>
        <v/>
      </c>
      <c r="BA36">
        <f>SUMIFS(T_TTAFCallOff[PCS],T_TTAFCallOff[Part Name],$A36,T_TTAFCallOff[WeekIndex],52)</f>
        <v/>
      </c>
      <c r="BB36">
        <f>SUMIFS(T_TTAFCallOff[PCS],T_TTAFCallOff[Part Name],$A36,T_TTAFCallOff[WeekIndex],53)</f>
        <v/>
      </c>
      <c r="BC36">
        <f>SUMIFS(T_TTAFCallOff[PCS],T_TTAFCallOff[Part Name],$A36,T_TTAFCallOff[WeekIndex],54)</f>
        <v/>
      </c>
      <c r="BD36">
        <f>SUMIFS(T_TTAFCallOff[PCS],T_TTAFCallOff[Part Name],$A36,T_TTAFCallOff[WeekIndex],55)</f>
        <v/>
      </c>
      <c r="BE36">
        <f>SUMIFS(T_TTAFCallOff[PCS],T_TTAFCallOff[Part Name],$A36,T_TTAFCallOff[WeekIndex],56)</f>
        <v/>
      </c>
      <c r="BF36">
        <f>SUMIFS(T_TTAFCallOff[PCS],T_TTAFCallOff[Part Name],$A36,T_TTAFCallOff[WeekIndex],57)</f>
        <v/>
      </c>
      <c r="BG36">
        <f>SUMIFS(T_TTAFCallOff[PCS],T_TTAFCallOff[Part Name],$A36,T_TTAFCallOff[WeekIndex],58)</f>
        <v/>
      </c>
      <c r="BH36">
        <f>SUMIFS(T_TTAFCallOff[PCS],T_TTAFCallOff[Part Name],$A36,T_TTAFCallOff[WeekIndex],59)</f>
        <v/>
      </c>
      <c r="BI36">
        <f>SUMIFS(T_TTAFCallOff[PCS],T_TTAFCallOff[Part Name],$A36,T_TTAFCallOff[WeekIndex],60)</f>
        <v/>
      </c>
      <c r="BJ36">
        <f>SUMIFS(T_TTAFCallOff[PCS],T_TTAFCallOff[Part Name],$A36,T_TTAFCallOff[WeekIndex],61)</f>
        <v/>
      </c>
      <c r="BK36">
        <f>SUMIFS(T_TTAFCallOff[PCS],T_TTAFCallOff[Part Name],$A36,T_TTAFCallOff[WeekIndex],62)</f>
        <v/>
      </c>
      <c r="BL36">
        <f>SUMIFS(T_TTAFCallOff[PCS],T_TTAFCallOff[Part Name],$A36,T_TTAFCallOff[WeekIndex],63)</f>
        <v/>
      </c>
      <c r="BM36">
        <f>SUMIFS(T_TTAFCallOff[PCS],T_TTAFCallOff[Part Name],$A36,T_TTAFCallOff[WeekIndex],64)</f>
        <v/>
      </c>
      <c r="BN36">
        <f>SUMIFS(T_TTAFCallOff[PCS],T_TTAFCallOff[Part Name],$A36,T_TTAFCallOff[WeekIndex],65)</f>
        <v/>
      </c>
      <c r="BO36">
        <f>SUMIFS(T_TTAFCallOff[PCS],T_TTAFCallOff[Part Name],$A36,T_TTAFCallOff[WeekIndex],66)</f>
        <v/>
      </c>
      <c r="BP36">
        <f>SUMIFS(T_TTAFCallOff[PCS],T_TTAFCallOff[Part Name],$A36,T_TTAFCallOff[WeekIndex],67)</f>
        <v/>
      </c>
      <c r="BQ36">
        <f>SUMIFS(T_TTAFCallOff[PCS],T_TTAFCallOff[Part Name],$A36,T_TTAFCallOff[WeekIndex],68)</f>
        <v/>
      </c>
      <c r="BR36">
        <f>SUMIFS(T_TTAFCallOff[PCS],T_TTAFCallOff[Part Name],$A36,T_TTAFCallOff[WeekIndex],69)</f>
        <v/>
      </c>
      <c r="BS36">
        <f>SUMIFS(T_TTAFCallOff[PCS],T_TTAFCallOff[Part Name],$A36,T_TTAFCallOff[WeekIndex],70)</f>
        <v/>
      </c>
      <c r="BT36">
        <f>SUMIFS(T_TTAFCallOff[PCS],T_TTAFCallOff[Part Name],$A36,T_TTAFCallOff[WeekIndex],71)</f>
        <v/>
      </c>
      <c r="BU36">
        <f>SUMIFS(T_TTAFCallOff[PCS],T_TTAFCallOff[Part Name],$A36,T_TTAFCallOff[WeekIndex],72)</f>
        <v/>
      </c>
      <c r="BV36">
        <f>SUMIFS(T_TTAFCallOff[PCS],T_TTAFCallOff[Part Name],$A36,T_TTAFCallOff[WeekIndex],73)</f>
        <v/>
      </c>
      <c r="BW36">
        <f>SUMIFS(T_TTAFCallOff[PCS],T_TTAFCallOff[Part Name],$A36,T_TTAFCallOff[WeekIndex],74)</f>
        <v/>
      </c>
      <c r="BX36">
        <f>SUMIFS(T_TTAFCallOff[PCS],T_TTAFCallOff[Part Name],$A36,T_TTAFCallOff[WeekIndex],75)</f>
        <v/>
      </c>
      <c r="BY36">
        <f>SUMIFS(T_TTAFCallOff[PCS],T_TTAFCallOff[Part Name],$A36,T_TTAFCallOff[WeekIndex],76)</f>
        <v/>
      </c>
      <c r="BZ36">
        <f>SUMIFS(T_TTAFCallOff[PCS],T_TTAFCallOff[Part Name],$A36,T_TTAFCallOff[WeekIndex],77)</f>
        <v/>
      </c>
      <c r="CA36">
        <f>SUMIFS(T_TTAFCallOff[PCS],T_TTAFCallOff[Part Name],$A36,T_TTAFCallOff[WeekIndex],78)</f>
        <v/>
      </c>
      <c r="CB36">
        <f>SUMIFS(T_TTAFCallOff[PCS],T_TTAFCallOff[Part Name],$A36,T_TTAFCallOff[WeekIndex],79)</f>
        <v/>
      </c>
      <c r="CC36">
        <f>SUMIFS(T_TTAFCallOff[PCS],T_TTAFCallOff[Part Name],$A36,T_TTAFCallOff[WeekIndex],80)</f>
        <v/>
      </c>
      <c r="CD36">
        <f>SUMIFS(T_TTAFCallOff[PCS],T_TTAFCallOff[Part Name],$A36,T_TTAFCallOff[WeekIndex],81)</f>
        <v/>
      </c>
      <c r="CE36">
        <f>SUMIFS(T_TTAFCallOff[PCS],T_TTAFCallOff[Part Name],$A36,T_TTAFCallOff[WeekIndex],82)</f>
        <v/>
      </c>
      <c r="CF36">
        <f>SUMIFS(T_TTAFCallOff[PCS],T_TTAFCallOff[Part Name],$A36,T_TTAFCallOff[WeekIndex],83)</f>
        <v/>
      </c>
      <c r="CG36">
        <f>SUMIFS(T_TTAFCallOff[PCS],T_TTAFCallOff[Part Name],$A36,T_TTAFCallOff[WeekIndex],84)</f>
        <v/>
      </c>
      <c r="CH36">
        <f>SUMIFS(T_TTAFCallOff[PCS],T_TTAFCallOff[Part Name],$A36,T_TTAFCallOff[WeekIndex],85)</f>
        <v/>
      </c>
      <c r="CI36">
        <f>SUMIFS(T_TTAFCallOff[PCS],T_TTAFCallOff[Part Name],$A36,T_TTAFCallOff[WeekIndex],86)</f>
        <v/>
      </c>
      <c r="CJ36">
        <f>SUMIFS(T_TTAFCallOff[PCS],T_TTAFCallOff[Part Name],$A36,T_TTAFCallOff[WeekIndex],87)</f>
        <v/>
      </c>
      <c r="CK36">
        <f>SUMIFS(T_TTAFCallOff[PCS],T_TTAFCallOff[Part Name],$A36,T_TTAFCallOff[WeekIndex],88)</f>
        <v/>
      </c>
      <c r="CL36">
        <f>SUMIFS(T_TTAFCallOff[PCS],T_TTAFCallOff[Part Name],$A36,T_TTAFCallOff[WeekIndex],89)</f>
        <v/>
      </c>
      <c r="CM36">
        <f>SUMIFS(T_TTAFCallOff[PCS],T_TTAFCallOff[Part Name],$A36,T_TTAFCallOff[WeekIndex],90)</f>
        <v/>
      </c>
      <c r="CN36">
        <f>SUMIFS(T_TTAFCallOff[PCS],T_TTAFCallOff[Part Name],$A36,T_TTAFCallOff[WeekIndex],91)</f>
        <v/>
      </c>
      <c r="CO36">
        <f>SUMIFS(T_TTAFCallOff[PCS],T_TTAFCallOff[Part Name],$A36,T_TTAFCallOff[WeekIndex],92)</f>
        <v/>
      </c>
      <c r="CP36">
        <f>SUMIFS(T_TTAFCallOff[PCS],T_TTAFCallOff[Part Name],$A36,T_TTAFCallOff[WeekIndex],93)</f>
        <v/>
      </c>
      <c r="CQ36">
        <f>SUMIFS(T_TTAFCallOff[PCS],T_TTAFCallOff[Part Name],$A36,T_TTAFCallOff[WeekIndex],94)</f>
        <v/>
      </c>
      <c r="CR36">
        <f>SUMIFS(T_TTAFCallOff[PCS],T_TTAFCallOff[Part Name],$A36,T_TTAFCallOff[WeekIndex],95)</f>
        <v/>
      </c>
      <c r="CS36">
        <f>SUMIFS(T_TTAFCallOff[PCS],T_TTAFCallOff[Part Name],$A36,T_TTAFCallOff[WeekIndex],96)</f>
        <v/>
      </c>
      <c r="CT36">
        <f>SUMIFS(T_TTAFCallOff[PCS],T_TTAFCallOff[Part Name],$A36,T_TTAFCallOff[WeekIndex],97)</f>
        <v/>
      </c>
      <c r="CU36">
        <f>SUMIFS(T_TTAFCallOff[PCS],T_TTAFCallOff[Part Name],$A36,T_TTAFCallOff[WeekIndex],98)</f>
        <v/>
      </c>
      <c r="CV36">
        <f>SUMIFS(T_TTAFCallOff[PCS],T_TTAFCallOff[Part Name],$A36,T_TTAFCallOff[WeekIndex],99)</f>
        <v/>
      </c>
      <c r="CW36">
        <f>SUMIFS(T_TTAFCallOff[PCS],T_TTAFCallOff[Part Name],$A36,T_TTAFCallOff[WeekIndex],100)</f>
        <v/>
      </c>
      <c r="CX36">
        <f>SUMIFS(T_TTAFCallOff[PCS],T_TTAFCallOff[Part Name],$A36,T_TTAFCallOff[WeekIndex],101)</f>
        <v/>
      </c>
      <c r="CY36">
        <f>SUMIFS(T_TTAFCallOff[PCS],T_TTAFCallOff[Part Name],$A36,T_TTAFCallOff[WeekIndex],102)</f>
        <v/>
      </c>
      <c r="CZ36">
        <f>SUMIFS(T_TTAFCallOff[PCS],T_TTAFCallOff[Part Name],$A36,T_TTAFCallOff[WeekIndex],103)</f>
        <v/>
      </c>
      <c r="DA36">
        <f>SUMIFS(T_TTAFCallOff[PCS],T_TTAFCallOff[Part Name],$A36,T_TTAFCallOff[WeekIndex],104)</f>
        <v/>
      </c>
    </row>
    <row r="37">
      <c r="A37" t="inlineStr">
        <is>
          <t>CHEM-1020</t>
        </is>
      </c>
      <c r="B37">
        <f>SUMIFS(T_TTAFCallOff[PCS],T_TTAFCallOff[Part Name],$A37,T_TTAFCallOff[WeekIndex],1)</f>
        <v/>
      </c>
      <c r="C37">
        <f>SUMIFS(T_TTAFCallOff[PCS],T_TTAFCallOff[Part Name],$A37,T_TTAFCallOff[WeekIndex],2)</f>
        <v/>
      </c>
      <c r="D37">
        <f>SUMIFS(T_TTAFCallOff[PCS],T_TTAFCallOff[Part Name],$A37,T_TTAFCallOff[WeekIndex],3)</f>
        <v/>
      </c>
      <c r="E37">
        <f>SUMIFS(T_TTAFCallOff[PCS],T_TTAFCallOff[Part Name],$A37,T_TTAFCallOff[WeekIndex],4)</f>
        <v/>
      </c>
      <c r="F37">
        <f>SUMIFS(T_TTAFCallOff[PCS],T_TTAFCallOff[Part Name],$A37,T_TTAFCallOff[WeekIndex],5)</f>
        <v/>
      </c>
      <c r="G37">
        <f>SUMIFS(T_TTAFCallOff[PCS],T_TTAFCallOff[Part Name],$A37,T_TTAFCallOff[WeekIndex],6)</f>
        <v/>
      </c>
      <c r="H37">
        <f>SUMIFS(T_TTAFCallOff[PCS],T_TTAFCallOff[Part Name],$A37,T_TTAFCallOff[WeekIndex],7)</f>
        <v/>
      </c>
      <c r="I37">
        <f>SUMIFS(T_TTAFCallOff[PCS],T_TTAFCallOff[Part Name],$A37,T_TTAFCallOff[WeekIndex],8)</f>
        <v/>
      </c>
      <c r="J37">
        <f>SUMIFS(T_TTAFCallOff[PCS],T_TTAFCallOff[Part Name],$A37,T_TTAFCallOff[WeekIndex],9)</f>
        <v/>
      </c>
      <c r="K37">
        <f>SUMIFS(T_TTAFCallOff[PCS],T_TTAFCallOff[Part Name],$A37,T_TTAFCallOff[WeekIndex],10)</f>
        <v/>
      </c>
      <c r="L37">
        <f>SUMIFS(T_TTAFCallOff[PCS],T_TTAFCallOff[Part Name],$A37,T_TTAFCallOff[WeekIndex],11)</f>
        <v/>
      </c>
      <c r="M37">
        <f>SUMIFS(T_TTAFCallOff[PCS],T_TTAFCallOff[Part Name],$A37,T_TTAFCallOff[WeekIndex],12)</f>
        <v/>
      </c>
      <c r="N37">
        <f>SUMIFS(T_TTAFCallOff[PCS],T_TTAFCallOff[Part Name],$A37,T_TTAFCallOff[WeekIndex],13)</f>
        <v/>
      </c>
      <c r="O37">
        <f>SUMIFS(T_TTAFCallOff[PCS],T_TTAFCallOff[Part Name],$A37,T_TTAFCallOff[WeekIndex],14)</f>
        <v/>
      </c>
      <c r="P37">
        <f>SUMIFS(T_TTAFCallOff[PCS],T_TTAFCallOff[Part Name],$A37,T_TTAFCallOff[WeekIndex],15)</f>
        <v/>
      </c>
      <c r="Q37">
        <f>SUMIFS(T_TTAFCallOff[PCS],T_TTAFCallOff[Part Name],$A37,T_TTAFCallOff[WeekIndex],16)</f>
        <v/>
      </c>
      <c r="R37">
        <f>SUMIFS(T_TTAFCallOff[PCS],T_TTAFCallOff[Part Name],$A37,T_TTAFCallOff[WeekIndex],17)</f>
        <v/>
      </c>
      <c r="S37">
        <f>SUMIFS(T_TTAFCallOff[PCS],T_TTAFCallOff[Part Name],$A37,T_TTAFCallOff[WeekIndex],18)</f>
        <v/>
      </c>
      <c r="T37">
        <f>SUMIFS(T_TTAFCallOff[PCS],T_TTAFCallOff[Part Name],$A37,T_TTAFCallOff[WeekIndex],19)</f>
        <v/>
      </c>
      <c r="U37">
        <f>SUMIFS(T_TTAFCallOff[PCS],T_TTAFCallOff[Part Name],$A37,T_TTAFCallOff[WeekIndex],20)</f>
        <v/>
      </c>
      <c r="V37">
        <f>SUMIFS(T_TTAFCallOff[PCS],T_TTAFCallOff[Part Name],$A37,T_TTAFCallOff[WeekIndex],21)</f>
        <v/>
      </c>
      <c r="W37">
        <f>SUMIFS(T_TTAFCallOff[PCS],T_TTAFCallOff[Part Name],$A37,T_TTAFCallOff[WeekIndex],22)</f>
        <v/>
      </c>
      <c r="X37">
        <f>SUMIFS(T_TTAFCallOff[PCS],T_TTAFCallOff[Part Name],$A37,T_TTAFCallOff[WeekIndex],23)</f>
        <v/>
      </c>
      <c r="Y37">
        <f>SUMIFS(T_TTAFCallOff[PCS],T_TTAFCallOff[Part Name],$A37,T_TTAFCallOff[WeekIndex],24)</f>
        <v/>
      </c>
      <c r="Z37">
        <f>SUMIFS(T_TTAFCallOff[PCS],T_TTAFCallOff[Part Name],$A37,T_TTAFCallOff[WeekIndex],25)</f>
        <v/>
      </c>
      <c r="AA37">
        <f>SUMIFS(T_TTAFCallOff[PCS],T_TTAFCallOff[Part Name],$A37,T_TTAFCallOff[WeekIndex],26)</f>
        <v/>
      </c>
      <c r="AB37">
        <f>SUMIFS(T_TTAFCallOff[PCS],T_TTAFCallOff[Part Name],$A37,T_TTAFCallOff[WeekIndex],27)</f>
        <v/>
      </c>
      <c r="AC37">
        <f>SUMIFS(T_TTAFCallOff[PCS],T_TTAFCallOff[Part Name],$A37,T_TTAFCallOff[WeekIndex],28)</f>
        <v/>
      </c>
      <c r="AD37">
        <f>SUMIFS(T_TTAFCallOff[PCS],T_TTAFCallOff[Part Name],$A37,T_TTAFCallOff[WeekIndex],29)</f>
        <v/>
      </c>
      <c r="AE37">
        <f>SUMIFS(T_TTAFCallOff[PCS],T_TTAFCallOff[Part Name],$A37,T_TTAFCallOff[WeekIndex],30)</f>
        <v/>
      </c>
      <c r="AF37">
        <f>SUMIFS(T_TTAFCallOff[PCS],T_TTAFCallOff[Part Name],$A37,T_TTAFCallOff[WeekIndex],31)</f>
        <v/>
      </c>
      <c r="AG37">
        <f>SUMIFS(T_TTAFCallOff[PCS],T_TTAFCallOff[Part Name],$A37,T_TTAFCallOff[WeekIndex],32)</f>
        <v/>
      </c>
      <c r="AH37">
        <f>SUMIFS(T_TTAFCallOff[PCS],T_TTAFCallOff[Part Name],$A37,T_TTAFCallOff[WeekIndex],33)</f>
        <v/>
      </c>
      <c r="AI37">
        <f>SUMIFS(T_TTAFCallOff[PCS],T_TTAFCallOff[Part Name],$A37,T_TTAFCallOff[WeekIndex],34)</f>
        <v/>
      </c>
      <c r="AJ37">
        <f>SUMIFS(T_TTAFCallOff[PCS],T_TTAFCallOff[Part Name],$A37,T_TTAFCallOff[WeekIndex],35)</f>
        <v/>
      </c>
      <c r="AK37">
        <f>SUMIFS(T_TTAFCallOff[PCS],T_TTAFCallOff[Part Name],$A37,T_TTAFCallOff[WeekIndex],36)</f>
        <v/>
      </c>
      <c r="AL37">
        <f>SUMIFS(T_TTAFCallOff[PCS],T_TTAFCallOff[Part Name],$A37,T_TTAFCallOff[WeekIndex],37)</f>
        <v/>
      </c>
      <c r="AM37">
        <f>SUMIFS(T_TTAFCallOff[PCS],T_TTAFCallOff[Part Name],$A37,T_TTAFCallOff[WeekIndex],38)</f>
        <v/>
      </c>
      <c r="AN37">
        <f>SUMIFS(T_TTAFCallOff[PCS],T_TTAFCallOff[Part Name],$A37,T_TTAFCallOff[WeekIndex],39)</f>
        <v/>
      </c>
      <c r="AO37">
        <f>SUMIFS(T_TTAFCallOff[PCS],T_TTAFCallOff[Part Name],$A37,T_TTAFCallOff[WeekIndex],40)</f>
        <v/>
      </c>
      <c r="AP37">
        <f>SUMIFS(T_TTAFCallOff[PCS],T_TTAFCallOff[Part Name],$A37,T_TTAFCallOff[WeekIndex],41)</f>
        <v/>
      </c>
      <c r="AQ37">
        <f>SUMIFS(T_TTAFCallOff[PCS],T_TTAFCallOff[Part Name],$A37,T_TTAFCallOff[WeekIndex],42)</f>
        <v/>
      </c>
      <c r="AR37">
        <f>SUMIFS(T_TTAFCallOff[PCS],T_TTAFCallOff[Part Name],$A37,T_TTAFCallOff[WeekIndex],43)</f>
        <v/>
      </c>
      <c r="AS37">
        <f>SUMIFS(T_TTAFCallOff[PCS],T_TTAFCallOff[Part Name],$A37,T_TTAFCallOff[WeekIndex],44)</f>
        <v/>
      </c>
      <c r="AT37">
        <f>SUMIFS(T_TTAFCallOff[PCS],T_TTAFCallOff[Part Name],$A37,T_TTAFCallOff[WeekIndex],45)</f>
        <v/>
      </c>
      <c r="AU37">
        <f>SUMIFS(T_TTAFCallOff[PCS],T_TTAFCallOff[Part Name],$A37,T_TTAFCallOff[WeekIndex],46)</f>
        <v/>
      </c>
      <c r="AV37">
        <f>SUMIFS(T_TTAFCallOff[PCS],T_TTAFCallOff[Part Name],$A37,T_TTAFCallOff[WeekIndex],47)</f>
        <v/>
      </c>
      <c r="AW37">
        <f>SUMIFS(T_TTAFCallOff[PCS],T_TTAFCallOff[Part Name],$A37,T_TTAFCallOff[WeekIndex],48)</f>
        <v/>
      </c>
      <c r="AX37">
        <f>SUMIFS(T_TTAFCallOff[PCS],T_TTAFCallOff[Part Name],$A37,T_TTAFCallOff[WeekIndex],49)</f>
        <v/>
      </c>
      <c r="AY37">
        <f>SUMIFS(T_TTAFCallOff[PCS],T_TTAFCallOff[Part Name],$A37,T_TTAFCallOff[WeekIndex],50)</f>
        <v/>
      </c>
      <c r="AZ37">
        <f>SUMIFS(T_TTAFCallOff[PCS],T_TTAFCallOff[Part Name],$A37,T_TTAFCallOff[WeekIndex],51)</f>
        <v/>
      </c>
      <c r="BA37">
        <f>SUMIFS(T_TTAFCallOff[PCS],T_TTAFCallOff[Part Name],$A37,T_TTAFCallOff[WeekIndex],52)</f>
        <v/>
      </c>
      <c r="BB37">
        <f>SUMIFS(T_TTAFCallOff[PCS],T_TTAFCallOff[Part Name],$A37,T_TTAFCallOff[WeekIndex],53)</f>
        <v/>
      </c>
      <c r="BC37">
        <f>SUMIFS(T_TTAFCallOff[PCS],T_TTAFCallOff[Part Name],$A37,T_TTAFCallOff[WeekIndex],54)</f>
        <v/>
      </c>
      <c r="BD37">
        <f>SUMIFS(T_TTAFCallOff[PCS],T_TTAFCallOff[Part Name],$A37,T_TTAFCallOff[WeekIndex],55)</f>
        <v/>
      </c>
      <c r="BE37">
        <f>SUMIFS(T_TTAFCallOff[PCS],T_TTAFCallOff[Part Name],$A37,T_TTAFCallOff[WeekIndex],56)</f>
        <v/>
      </c>
      <c r="BF37">
        <f>SUMIFS(T_TTAFCallOff[PCS],T_TTAFCallOff[Part Name],$A37,T_TTAFCallOff[WeekIndex],57)</f>
        <v/>
      </c>
      <c r="BG37">
        <f>SUMIFS(T_TTAFCallOff[PCS],T_TTAFCallOff[Part Name],$A37,T_TTAFCallOff[WeekIndex],58)</f>
        <v/>
      </c>
      <c r="BH37">
        <f>SUMIFS(T_TTAFCallOff[PCS],T_TTAFCallOff[Part Name],$A37,T_TTAFCallOff[WeekIndex],59)</f>
        <v/>
      </c>
      <c r="BI37">
        <f>SUMIFS(T_TTAFCallOff[PCS],T_TTAFCallOff[Part Name],$A37,T_TTAFCallOff[WeekIndex],60)</f>
        <v/>
      </c>
      <c r="BJ37">
        <f>SUMIFS(T_TTAFCallOff[PCS],T_TTAFCallOff[Part Name],$A37,T_TTAFCallOff[WeekIndex],61)</f>
        <v/>
      </c>
      <c r="BK37">
        <f>SUMIFS(T_TTAFCallOff[PCS],T_TTAFCallOff[Part Name],$A37,T_TTAFCallOff[WeekIndex],62)</f>
        <v/>
      </c>
      <c r="BL37">
        <f>SUMIFS(T_TTAFCallOff[PCS],T_TTAFCallOff[Part Name],$A37,T_TTAFCallOff[WeekIndex],63)</f>
        <v/>
      </c>
      <c r="BM37">
        <f>SUMIFS(T_TTAFCallOff[PCS],T_TTAFCallOff[Part Name],$A37,T_TTAFCallOff[WeekIndex],64)</f>
        <v/>
      </c>
      <c r="BN37">
        <f>SUMIFS(T_TTAFCallOff[PCS],T_TTAFCallOff[Part Name],$A37,T_TTAFCallOff[WeekIndex],65)</f>
        <v/>
      </c>
      <c r="BO37">
        <f>SUMIFS(T_TTAFCallOff[PCS],T_TTAFCallOff[Part Name],$A37,T_TTAFCallOff[WeekIndex],66)</f>
        <v/>
      </c>
      <c r="BP37">
        <f>SUMIFS(T_TTAFCallOff[PCS],T_TTAFCallOff[Part Name],$A37,T_TTAFCallOff[WeekIndex],67)</f>
        <v/>
      </c>
      <c r="BQ37">
        <f>SUMIFS(T_TTAFCallOff[PCS],T_TTAFCallOff[Part Name],$A37,T_TTAFCallOff[WeekIndex],68)</f>
        <v/>
      </c>
      <c r="BR37">
        <f>SUMIFS(T_TTAFCallOff[PCS],T_TTAFCallOff[Part Name],$A37,T_TTAFCallOff[WeekIndex],69)</f>
        <v/>
      </c>
      <c r="BS37">
        <f>SUMIFS(T_TTAFCallOff[PCS],T_TTAFCallOff[Part Name],$A37,T_TTAFCallOff[WeekIndex],70)</f>
        <v/>
      </c>
      <c r="BT37">
        <f>SUMIFS(T_TTAFCallOff[PCS],T_TTAFCallOff[Part Name],$A37,T_TTAFCallOff[WeekIndex],71)</f>
        <v/>
      </c>
      <c r="BU37">
        <f>SUMIFS(T_TTAFCallOff[PCS],T_TTAFCallOff[Part Name],$A37,T_TTAFCallOff[WeekIndex],72)</f>
        <v/>
      </c>
      <c r="BV37">
        <f>SUMIFS(T_TTAFCallOff[PCS],T_TTAFCallOff[Part Name],$A37,T_TTAFCallOff[WeekIndex],73)</f>
        <v/>
      </c>
      <c r="BW37">
        <f>SUMIFS(T_TTAFCallOff[PCS],T_TTAFCallOff[Part Name],$A37,T_TTAFCallOff[WeekIndex],74)</f>
        <v/>
      </c>
      <c r="BX37">
        <f>SUMIFS(T_TTAFCallOff[PCS],T_TTAFCallOff[Part Name],$A37,T_TTAFCallOff[WeekIndex],75)</f>
        <v/>
      </c>
      <c r="BY37">
        <f>SUMIFS(T_TTAFCallOff[PCS],T_TTAFCallOff[Part Name],$A37,T_TTAFCallOff[WeekIndex],76)</f>
        <v/>
      </c>
      <c r="BZ37">
        <f>SUMIFS(T_TTAFCallOff[PCS],T_TTAFCallOff[Part Name],$A37,T_TTAFCallOff[WeekIndex],77)</f>
        <v/>
      </c>
      <c r="CA37">
        <f>SUMIFS(T_TTAFCallOff[PCS],T_TTAFCallOff[Part Name],$A37,T_TTAFCallOff[WeekIndex],78)</f>
        <v/>
      </c>
      <c r="CB37">
        <f>SUMIFS(T_TTAFCallOff[PCS],T_TTAFCallOff[Part Name],$A37,T_TTAFCallOff[WeekIndex],79)</f>
        <v/>
      </c>
      <c r="CC37">
        <f>SUMIFS(T_TTAFCallOff[PCS],T_TTAFCallOff[Part Name],$A37,T_TTAFCallOff[WeekIndex],80)</f>
        <v/>
      </c>
      <c r="CD37">
        <f>SUMIFS(T_TTAFCallOff[PCS],T_TTAFCallOff[Part Name],$A37,T_TTAFCallOff[WeekIndex],81)</f>
        <v/>
      </c>
      <c r="CE37">
        <f>SUMIFS(T_TTAFCallOff[PCS],T_TTAFCallOff[Part Name],$A37,T_TTAFCallOff[WeekIndex],82)</f>
        <v/>
      </c>
      <c r="CF37">
        <f>SUMIFS(T_TTAFCallOff[PCS],T_TTAFCallOff[Part Name],$A37,T_TTAFCallOff[WeekIndex],83)</f>
        <v/>
      </c>
      <c r="CG37">
        <f>SUMIFS(T_TTAFCallOff[PCS],T_TTAFCallOff[Part Name],$A37,T_TTAFCallOff[WeekIndex],84)</f>
        <v/>
      </c>
      <c r="CH37">
        <f>SUMIFS(T_TTAFCallOff[PCS],T_TTAFCallOff[Part Name],$A37,T_TTAFCallOff[WeekIndex],85)</f>
        <v/>
      </c>
      <c r="CI37">
        <f>SUMIFS(T_TTAFCallOff[PCS],T_TTAFCallOff[Part Name],$A37,T_TTAFCallOff[WeekIndex],86)</f>
        <v/>
      </c>
      <c r="CJ37">
        <f>SUMIFS(T_TTAFCallOff[PCS],T_TTAFCallOff[Part Name],$A37,T_TTAFCallOff[WeekIndex],87)</f>
        <v/>
      </c>
      <c r="CK37">
        <f>SUMIFS(T_TTAFCallOff[PCS],T_TTAFCallOff[Part Name],$A37,T_TTAFCallOff[WeekIndex],88)</f>
        <v/>
      </c>
      <c r="CL37">
        <f>SUMIFS(T_TTAFCallOff[PCS],T_TTAFCallOff[Part Name],$A37,T_TTAFCallOff[WeekIndex],89)</f>
        <v/>
      </c>
      <c r="CM37">
        <f>SUMIFS(T_TTAFCallOff[PCS],T_TTAFCallOff[Part Name],$A37,T_TTAFCallOff[WeekIndex],90)</f>
        <v/>
      </c>
      <c r="CN37">
        <f>SUMIFS(T_TTAFCallOff[PCS],T_TTAFCallOff[Part Name],$A37,T_TTAFCallOff[WeekIndex],91)</f>
        <v/>
      </c>
      <c r="CO37">
        <f>SUMIFS(T_TTAFCallOff[PCS],T_TTAFCallOff[Part Name],$A37,T_TTAFCallOff[WeekIndex],92)</f>
        <v/>
      </c>
      <c r="CP37">
        <f>SUMIFS(T_TTAFCallOff[PCS],T_TTAFCallOff[Part Name],$A37,T_TTAFCallOff[WeekIndex],93)</f>
        <v/>
      </c>
      <c r="CQ37">
        <f>SUMIFS(T_TTAFCallOff[PCS],T_TTAFCallOff[Part Name],$A37,T_TTAFCallOff[WeekIndex],94)</f>
        <v/>
      </c>
      <c r="CR37">
        <f>SUMIFS(T_TTAFCallOff[PCS],T_TTAFCallOff[Part Name],$A37,T_TTAFCallOff[WeekIndex],95)</f>
        <v/>
      </c>
      <c r="CS37">
        <f>SUMIFS(T_TTAFCallOff[PCS],T_TTAFCallOff[Part Name],$A37,T_TTAFCallOff[WeekIndex],96)</f>
        <v/>
      </c>
      <c r="CT37">
        <f>SUMIFS(T_TTAFCallOff[PCS],T_TTAFCallOff[Part Name],$A37,T_TTAFCallOff[WeekIndex],97)</f>
        <v/>
      </c>
      <c r="CU37">
        <f>SUMIFS(T_TTAFCallOff[PCS],T_TTAFCallOff[Part Name],$A37,T_TTAFCallOff[WeekIndex],98)</f>
        <v/>
      </c>
      <c r="CV37">
        <f>SUMIFS(T_TTAFCallOff[PCS],T_TTAFCallOff[Part Name],$A37,T_TTAFCallOff[WeekIndex],99)</f>
        <v/>
      </c>
      <c r="CW37">
        <f>SUMIFS(T_TTAFCallOff[PCS],T_TTAFCallOff[Part Name],$A37,T_TTAFCallOff[WeekIndex],100)</f>
        <v/>
      </c>
      <c r="CX37">
        <f>SUMIFS(T_TTAFCallOff[PCS],T_TTAFCallOff[Part Name],$A37,T_TTAFCallOff[WeekIndex],101)</f>
        <v/>
      </c>
      <c r="CY37">
        <f>SUMIFS(T_TTAFCallOff[PCS],T_TTAFCallOff[Part Name],$A37,T_TTAFCallOff[WeekIndex],102)</f>
        <v/>
      </c>
      <c r="CZ37">
        <f>SUMIFS(T_TTAFCallOff[PCS],T_TTAFCallOff[Part Name],$A37,T_TTAFCallOff[WeekIndex],103)</f>
        <v/>
      </c>
      <c r="DA37">
        <f>SUMIFS(T_TTAFCallOff[PCS],T_TTAFCallOff[Part Name],$A37,T_TTAFCallOff[WeekIndex],104)</f>
        <v/>
      </c>
    </row>
    <row r="38">
      <c r="A38" t="inlineStr">
        <is>
          <t>Ester Film</t>
        </is>
      </c>
      <c r="B38">
        <f>SUMIFS(T_TTAFCallOff[PCS],T_TTAFCallOff[Part Name],$A38,T_TTAFCallOff[WeekIndex],1)</f>
        <v/>
      </c>
      <c r="C38">
        <f>SUMIFS(T_TTAFCallOff[PCS],T_TTAFCallOff[Part Name],$A38,T_TTAFCallOff[WeekIndex],2)</f>
        <v/>
      </c>
      <c r="D38">
        <f>SUMIFS(T_TTAFCallOff[PCS],T_TTAFCallOff[Part Name],$A38,T_TTAFCallOff[WeekIndex],3)</f>
        <v/>
      </c>
      <c r="E38">
        <f>SUMIFS(T_TTAFCallOff[PCS],T_TTAFCallOff[Part Name],$A38,T_TTAFCallOff[WeekIndex],4)</f>
        <v/>
      </c>
      <c r="F38">
        <f>SUMIFS(T_TTAFCallOff[PCS],T_TTAFCallOff[Part Name],$A38,T_TTAFCallOff[WeekIndex],5)</f>
        <v/>
      </c>
      <c r="G38">
        <f>SUMIFS(T_TTAFCallOff[PCS],T_TTAFCallOff[Part Name],$A38,T_TTAFCallOff[WeekIndex],6)</f>
        <v/>
      </c>
      <c r="H38">
        <f>SUMIFS(T_TTAFCallOff[PCS],T_TTAFCallOff[Part Name],$A38,T_TTAFCallOff[WeekIndex],7)</f>
        <v/>
      </c>
      <c r="I38">
        <f>SUMIFS(T_TTAFCallOff[PCS],T_TTAFCallOff[Part Name],$A38,T_TTAFCallOff[WeekIndex],8)</f>
        <v/>
      </c>
      <c r="J38">
        <f>SUMIFS(T_TTAFCallOff[PCS],T_TTAFCallOff[Part Name],$A38,T_TTAFCallOff[WeekIndex],9)</f>
        <v/>
      </c>
      <c r="K38">
        <f>SUMIFS(T_TTAFCallOff[PCS],T_TTAFCallOff[Part Name],$A38,T_TTAFCallOff[WeekIndex],10)</f>
        <v/>
      </c>
      <c r="L38">
        <f>SUMIFS(T_TTAFCallOff[PCS],T_TTAFCallOff[Part Name],$A38,T_TTAFCallOff[WeekIndex],11)</f>
        <v/>
      </c>
      <c r="M38">
        <f>SUMIFS(T_TTAFCallOff[PCS],T_TTAFCallOff[Part Name],$A38,T_TTAFCallOff[WeekIndex],12)</f>
        <v/>
      </c>
      <c r="N38">
        <f>SUMIFS(T_TTAFCallOff[PCS],T_TTAFCallOff[Part Name],$A38,T_TTAFCallOff[WeekIndex],13)</f>
        <v/>
      </c>
      <c r="O38">
        <f>SUMIFS(T_TTAFCallOff[PCS],T_TTAFCallOff[Part Name],$A38,T_TTAFCallOff[WeekIndex],14)</f>
        <v/>
      </c>
      <c r="P38">
        <f>SUMIFS(T_TTAFCallOff[PCS],T_TTAFCallOff[Part Name],$A38,T_TTAFCallOff[WeekIndex],15)</f>
        <v/>
      </c>
      <c r="Q38">
        <f>SUMIFS(T_TTAFCallOff[PCS],T_TTAFCallOff[Part Name],$A38,T_TTAFCallOff[WeekIndex],16)</f>
        <v/>
      </c>
      <c r="R38">
        <f>SUMIFS(T_TTAFCallOff[PCS],T_TTAFCallOff[Part Name],$A38,T_TTAFCallOff[WeekIndex],17)</f>
        <v/>
      </c>
      <c r="S38">
        <f>SUMIFS(T_TTAFCallOff[PCS],T_TTAFCallOff[Part Name],$A38,T_TTAFCallOff[WeekIndex],18)</f>
        <v/>
      </c>
      <c r="T38">
        <f>SUMIFS(T_TTAFCallOff[PCS],T_TTAFCallOff[Part Name],$A38,T_TTAFCallOff[WeekIndex],19)</f>
        <v/>
      </c>
      <c r="U38">
        <f>SUMIFS(T_TTAFCallOff[PCS],T_TTAFCallOff[Part Name],$A38,T_TTAFCallOff[WeekIndex],20)</f>
        <v/>
      </c>
      <c r="V38">
        <f>SUMIFS(T_TTAFCallOff[PCS],T_TTAFCallOff[Part Name],$A38,T_TTAFCallOff[WeekIndex],21)</f>
        <v/>
      </c>
      <c r="W38">
        <f>SUMIFS(T_TTAFCallOff[PCS],T_TTAFCallOff[Part Name],$A38,T_TTAFCallOff[WeekIndex],22)</f>
        <v/>
      </c>
      <c r="X38">
        <f>SUMIFS(T_TTAFCallOff[PCS],T_TTAFCallOff[Part Name],$A38,T_TTAFCallOff[WeekIndex],23)</f>
        <v/>
      </c>
      <c r="Y38">
        <f>SUMIFS(T_TTAFCallOff[PCS],T_TTAFCallOff[Part Name],$A38,T_TTAFCallOff[WeekIndex],24)</f>
        <v/>
      </c>
      <c r="Z38">
        <f>SUMIFS(T_TTAFCallOff[PCS],T_TTAFCallOff[Part Name],$A38,T_TTAFCallOff[WeekIndex],25)</f>
        <v/>
      </c>
      <c r="AA38">
        <f>SUMIFS(T_TTAFCallOff[PCS],T_TTAFCallOff[Part Name],$A38,T_TTAFCallOff[WeekIndex],26)</f>
        <v/>
      </c>
      <c r="AB38">
        <f>SUMIFS(T_TTAFCallOff[PCS],T_TTAFCallOff[Part Name],$A38,T_TTAFCallOff[WeekIndex],27)</f>
        <v/>
      </c>
      <c r="AC38">
        <f>SUMIFS(T_TTAFCallOff[PCS],T_TTAFCallOff[Part Name],$A38,T_TTAFCallOff[WeekIndex],28)</f>
        <v/>
      </c>
      <c r="AD38">
        <f>SUMIFS(T_TTAFCallOff[PCS],T_TTAFCallOff[Part Name],$A38,T_TTAFCallOff[WeekIndex],29)</f>
        <v/>
      </c>
      <c r="AE38">
        <f>SUMIFS(T_TTAFCallOff[PCS],T_TTAFCallOff[Part Name],$A38,T_TTAFCallOff[WeekIndex],30)</f>
        <v/>
      </c>
      <c r="AF38">
        <f>SUMIFS(T_TTAFCallOff[PCS],T_TTAFCallOff[Part Name],$A38,T_TTAFCallOff[WeekIndex],31)</f>
        <v/>
      </c>
      <c r="AG38">
        <f>SUMIFS(T_TTAFCallOff[PCS],T_TTAFCallOff[Part Name],$A38,T_TTAFCallOff[WeekIndex],32)</f>
        <v/>
      </c>
      <c r="AH38">
        <f>SUMIFS(T_TTAFCallOff[PCS],T_TTAFCallOff[Part Name],$A38,T_TTAFCallOff[WeekIndex],33)</f>
        <v/>
      </c>
      <c r="AI38">
        <f>SUMIFS(T_TTAFCallOff[PCS],T_TTAFCallOff[Part Name],$A38,T_TTAFCallOff[WeekIndex],34)</f>
        <v/>
      </c>
      <c r="AJ38">
        <f>SUMIFS(T_TTAFCallOff[PCS],T_TTAFCallOff[Part Name],$A38,T_TTAFCallOff[WeekIndex],35)</f>
        <v/>
      </c>
      <c r="AK38">
        <f>SUMIFS(T_TTAFCallOff[PCS],T_TTAFCallOff[Part Name],$A38,T_TTAFCallOff[WeekIndex],36)</f>
        <v/>
      </c>
      <c r="AL38">
        <f>SUMIFS(T_TTAFCallOff[PCS],T_TTAFCallOff[Part Name],$A38,T_TTAFCallOff[WeekIndex],37)</f>
        <v/>
      </c>
      <c r="AM38">
        <f>SUMIFS(T_TTAFCallOff[PCS],T_TTAFCallOff[Part Name],$A38,T_TTAFCallOff[WeekIndex],38)</f>
        <v/>
      </c>
      <c r="AN38">
        <f>SUMIFS(T_TTAFCallOff[PCS],T_TTAFCallOff[Part Name],$A38,T_TTAFCallOff[WeekIndex],39)</f>
        <v/>
      </c>
      <c r="AO38">
        <f>SUMIFS(T_TTAFCallOff[PCS],T_TTAFCallOff[Part Name],$A38,T_TTAFCallOff[WeekIndex],40)</f>
        <v/>
      </c>
      <c r="AP38">
        <f>SUMIFS(T_TTAFCallOff[PCS],T_TTAFCallOff[Part Name],$A38,T_TTAFCallOff[WeekIndex],41)</f>
        <v/>
      </c>
      <c r="AQ38">
        <f>SUMIFS(T_TTAFCallOff[PCS],T_TTAFCallOff[Part Name],$A38,T_TTAFCallOff[WeekIndex],42)</f>
        <v/>
      </c>
      <c r="AR38">
        <f>SUMIFS(T_TTAFCallOff[PCS],T_TTAFCallOff[Part Name],$A38,T_TTAFCallOff[WeekIndex],43)</f>
        <v/>
      </c>
      <c r="AS38">
        <f>SUMIFS(T_TTAFCallOff[PCS],T_TTAFCallOff[Part Name],$A38,T_TTAFCallOff[WeekIndex],44)</f>
        <v/>
      </c>
      <c r="AT38">
        <f>SUMIFS(T_TTAFCallOff[PCS],T_TTAFCallOff[Part Name],$A38,T_TTAFCallOff[WeekIndex],45)</f>
        <v/>
      </c>
      <c r="AU38">
        <f>SUMIFS(T_TTAFCallOff[PCS],T_TTAFCallOff[Part Name],$A38,T_TTAFCallOff[WeekIndex],46)</f>
        <v/>
      </c>
      <c r="AV38">
        <f>SUMIFS(T_TTAFCallOff[PCS],T_TTAFCallOff[Part Name],$A38,T_TTAFCallOff[WeekIndex],47)</f>
        <v/>
      </c>
      <c r="AW38">
        <f>SUMIFS(T_TTAFCallOff[PCS],T_TTAFCallOff[Part Name],$A38,T_TTAFCallOff[WeekIndex],48)</f>
        <v/>
      </c>
      <c r="AX38">
        <f>SUMIFS(T_TTAFCallOff[PCS],T_TTAFCallOff[Part Name],$A38,T_TTAFCallOff[WeekIndex],49)</f>
        <v/>
      </c>
      <c r="AY38">
        <f>SUMIFS(T_TTAFCallOff[PCS],T_TTAFCallOff[Part Name],$A38,T_TTAFCallOff[WeekIndex],50)</f>
        <v/>
      </c>
      <c r="AZ38">
        <f>SUMIFS(T_TTAFCallOff[PCS],T_TTAFCallOff[Part Name],$A38,T_TTAFCallOff[WeekIndex],51)</f>
        <v/>
      </c>
      <c r="BA38">
        <f>SUMIFS(T_TTAFCallOff[PCS],T_TTAFCallOff[Part Name],$A38,T_TTAFCallOff[WeekIndex],52)</f>
        <v/>
      </c>
      <c r="BB38">
        <f>SUMIFS(T_TTAFCallOff[PCS],T_TTAFCallOff[Part Name],$A38,T_TTAFCallOff[WeekIndex],53)</f>
        <v/>
      </c>
      <c r="BC38">
        <f>SUMIFS(T_TTAFCallOff[PCS],T_TTAFCallOff[Part Name],$A38,T_TTAFCallOff[WeekIndex],54)</f>
        <v/>
      </c>
      <c r="BD38">
        <f>SUMIFS(T_TTAFCallOff[PCS],T_TTAFCallOff[Part Name],$A38,T_TTAFCallOff[WeekIndex],55)</f>
        <v/>
      </c>
      <c r="BE38">
        <f>SUMIFS(T_TTAFCallOff[PCS],T_TTAFCallOff[Part Name],$A38,T_TTAFCallOff[WeekIndex],56)</f>
        <v/>
      </c>
      <c r="BF38">
        <f>SUMIFS(T_TTAFCallOff[PCS],T_TTAFCallOff[Part Name],$A38,T_TTAFCallOff[WeekIndex],57)</f>
        <v/>
      </c>
      <c r="BG38">
        <f>SUMIFS(T_TTAFCallOff[PCS],T_TTAFCallOff[Part Name],$A38,T_TTAFCallOff[WeekIndex],58)</f>
        <v/>
      </c>
      <c r="BH38">
        <f>SUMIFS(T_TTAFCallOff[PCS],T_TTAFCallOff[Part Name],$A38,T_TTAFCallOff[WeekIndex],59)</f>
        <v/>
      </c>
      <c r="BI38">
        <f>SUMIFS(T_TTAFCallOff[PCS],T_TTAFCallOff[Part Name],$A38,T_TTAFCallOff[WeekIndex],60)</f>
        <v/>
      </c>
      <c r="BJ38">
        <f>SUMIFS(T_TTAFCallOff[PCS],T_TTAFCallOff[Part Name],$A38,T_TTAFCallOff[WeekIndex],61)</f>
        <v/>
      </c>
      <c r="BK38">
        <f>SUMIFS(T_TTAFCallOff[PCS],T_TTAFCallOff[Part Name],$A38,T_TTAFCallOff[WeekIndex],62)</f>
        <v/>
      </c>
      <c r="BL38">
        <f>SUMIFS(T_TTAFCallOff[PCS],T_TTAFCallOff[Part Name],$A38,T_TTAFCallOff[WeekIndex],63)</f>
        <v/>
      </c>
      <c r="BM38">
        <f>SUMIFS(T_TTAFCallOff[PCS],T_TTAFCallOff[Part Name],$A38,T_TTAFCallOff[WeekIndex],64)</f>
        <v/>
      </c>
      <c r="BN38">
        <f>SUMIFS(T_TTAFCallOff[PCS],T_TTAFCallOff[Part Name],$A38,T_TTAFCallOff[WeekIndex],65)</f>
        <v/>
      </c>
      <c r="BO38">
        <f>SUMIFS(T_TTAFCallOff[PCS],T_TTAFCallOff[Part Name],$A38,T_TTAFCallOff[WeekIndex],66)</f>
        <v/>
      </c>
      <c r="BP38">
        <f>SUMIFS(T_TTAFCallOff[PCS],T_TTAFCallOff[Part Name],$A38,T_TTAFCallOff[WeekIndex],67)</f>
        <v/>
      </c>
      <c r="BQ38">
        <f>SUMIFS(T_TTAFCallOff[PCS],T_TTAFCallOff[Part Name],$A38,T_TTAFCallOff[WeekIndex],68)</f>
        <v/>
      </c>
      <c r="BR38">
        <f>SUMIFS(T_TTAFCallOff[PCS],T_TTAFCallOff[Part Name],$A38,T_TTAFCallOff[WeekIndex],69)</f>
        <v/>
      </c>
      <c r="BS38">
        <f>SUMIFS(T_TTAFCallOff[PCS],T_TTAFCallOff[Part Name],$A38,T_TTAFCallOff[WeekIndex],70)</f>
        <v/>
      </c>
      <c r="BT38">
        <f>SUMIFS(T_TTAFCallOff[PCS],T_TTAFCallOff[Part Name],$A38,T_TTAFCallOff[WeekIndex],71)</f>
        <v/>
      </c>
      <c r="BU38">
        <f>SUMIFS(T_TTAFCallOff[PCS],T_TTAFCallOff[Part Name],$A38,T_TTAFCallOff[WeekIndex],72)</f>
        <v/>
      </c>
      <c r="BV38">
        <f>SUMIFS(T_TTAFCallOff[PCS],T_TTAFCallOff[Part Name],$A38,T_TTAFCallOff[WeekIndex],73)</f>
        <v/>
      </c>
      <c r="BW38">
        <f>SUMIFS(T_TTAFCallOff[PCS],T_TTAFCallOff[Part Name],$A38,T_TTAFCallOff[WeekIndex],74)</f>
        <v/>
      </c>
      <c r="BX38">
        <f>SUMIFS(T_TTAFCallOff[PCS],T_TTAFCallOff[Part Name],$A38,T_TTAFCallOff[WeekIndex],75)</f>
        <v/>
      </c>
      <c r="BY38">
        <f>SUMIFS(T_TTAFCallOff[PCS],T_TTAFCallOff[Part Name],$A38,T_TTAFCallOff[WeekIndex],76)</f>
        <v/>
      </c>
      <c r="BZ38">
        <f>SUMIFS(T_TTAFCallOff[PCS],T_TTAFCallOff[Part Name],$A38,T_TTAFCallOff[WeekIndex],77)</f>
        <v/>
      </c>
      <c r="CA38">
        <f>SUMIFS(T_TTAFCallOff[PCS],T_TTAFCallOff[Part Name],$A38,T_TTAFCallOff[WeekIndex],78)</f>
        <v/>
      </c>
      <c r="CB38">
        <f>SUMIFS(T_TTAFCallOff[PCS],T_TTAFCallOff[Part Name],$A38,T_TTAFCallOff[WeekIndex],79)</f>
        <v/>
      </c>
      <c r="CC38">
        <f>SUMIFS(T_TTAFCallOff[PCS],T_TTAFCallOff[Part Name],$A38,T_TTAFCallOff[WeekIndex],80)</f>
        <v/>
      </c>
      <c r="CD38">
        <f>SUMIFS(T_TTAFCallOff[PCS],T_TTAFCallOff[Part Name],$A38,T_TTAFCallOff[WeekIndex],81)</f>
        <v/>
      </c>
      <c r="CE38">
        <f>SUMIFS(T_TTAFCallOff[PCS],T_TTAFCallOff[Part Name],$A38,T_TTAFCallOff[WeekIndex],82)</f>
        <v/>
      </c>
      <c r="CF38">
        <f>SUMIFS(T_TTAFCallOff[PCS],T_TTAFCallOff[Part Name],$A38,T_TTAFCallOff[WeekIndex],83)</f>
        <v/>
      </c>
      <c r="CG38">
        <f>SUMIFS(T_TTAFCallOff[PCS],T_TTAFCallOff[Part Name],$A38,T_TTAFCallOff[WeekIndex],84)</f>
        <v/>
      </c>
      <c r="CH38">
        <f>SUMIFS(T_TTAFCallOff[PCS],T_TTAFCallOff[Part Name],$A38,T_TTAFCallOff[WeekIndex],85)</f>
        <v/>
      </c>
      <c r="CI38">
        <f>SUMIFS(T_TTAFCallOff[PCS],T_TTAFCallOff[Part Name],$A38,T_TTAFCallOff[WeekIndex],86)</f>
        <v/>
      </c>
      <c r="CJ38">
        <f>SUMIFS(T_TTAFCallOff[PCS],T_TTAFCallOff[Part Name],$A38,T_TTAFCallOff[WeekIndex],87)</f>
        <v/>
      </c>
      <c r="CK38">
        <f>SUMIFS(T_TTAFCallOff[PCS],T_TTAFCallOff[Part Name],$A38,T_TTAFCallOff[WeekIndex],88)</f>
        <v/>
      </c>
      <c r="CL38">
        <f>SUMIFS(T_TTAFCallOff[PCS],T_TTAFCallOff[Part Name],$A38,T_TTAFCallOff[WeekIndex],89)</f>
        <v/>
      </c>
      <c r="CM38">
        <f>SUMIFS(T_TTAFCallOff[PCS],T_TTAFCallOff[Part Name],$A38,T_TTAFCallOff[WeekIndex],90)</f>
        <v/>
      </c>
      <c r="CN38">
        <f>SUMIFS(T_TTAFCallOff[PCS],T_TTAFCallOff[Part Name],$A38,T_TTAFCallOff[WeekIndex],91)</f>
        <v/>
      </c>
      <c r="CO38">
        <f>SUMIFS(T_TTAFCallOff[PCS],T_TTAFCallOff[Part Name],$A38,T_TTAFCallOff[WeekIndex],92)</f>
        <v/>
      </c>
      <c r="CP38">
        <f>SUMIFS(T_TTAFCallOff[PCS],T_TTAFCallOff[Part Name],$A38,T_TTAFCallOff[WeekIndex],93)</f>
        <v/>
      </c>
      <c r="CQ38">
        <f>SUMIFS(T_TTAFCallOff[PCS],T_TTAFCallOff[Part Name],$A38,T_TTAFCallOff[WeekIndex],94)</f>
        <v/>
      </c>
      <c r="CR38">
        <f>SUMIFS(T_TTAFCallOff[PCS],T_TTAFCallOff[Part Name],$A38,T_TTAFCallOff[WeekIndex],95)</f>
        <v/>
      </c>
      <c r="CS38">
        <f>SUMIFS(T_TTAFCallOff[PCS],T_TTAFCallOff[Part Name],$A38,T_TTAFCallOff[WeekIndex],96)</f>
        <v/>
      </c>
      <c r="CT38">
        <f>SUMIFS(T_TTAFCallOff[PCS],T_TTAFCallOff[Part Name],$A38,T_TTAFCallOff[WeekIndex],97)</f>
        <v/>
      </c>
      <c r="CU38">
        <f>SUMIFS(T_TTAFCallOff[PCS],T_TTAFCallOff[Part Name],$A38,T_TTAFCallOff[WeekIndex],98)</f>
        <v/>
      </c>
      <c r="CV38">
        <f>SUMIFS(T_TTAFCallOff[PCS],T_TTAFCallOff[Part Name],$A38,T_TTAFCallOff[WeekIndex],99)</f>
        <v/>
      </c>
      <c r="CW38">
        <f>SUMIFS(T_TTAFCallOff[PCS],T_TTAFCallOff[Part Name],$A38,T_TTAFCallOff[WeekIndex],100)</f>
        <v/>
      </c>
      <c r="CX38">
        <f>SUMIFS(T_TTAFCallOff[PCS],T_TTAFCallOff[Part Name],$A38,T_TTAFCallOff[WeekIndex],101)</f>
        <v/>
      </c>
      <c r="CY38">
        <f>SUMIFS(T_TTAFCallOff[PCS],T_TTAFCallOff[Part Name],$A38,T_TTAFCallOff[WeekIndex],102)</f>
        <v/>
      </c>
      <c r="CZ38">
        <f>SUMIFS(T_TTAFCallOff[PCS],T_TTAFCallOff[Part Name],$A38,T_TTAFCallOff[WeekIndex],103)</f>
        <v/>
      </c>
      <c r="DA38">
        <f>SUMIFS(T_TTAFCallOff[PCS],T_TTAFCallOff[Part Name],$A38,T_TTAFCallOff[WeekIndex],104)</f>
        <v/>
      </c>
    </row>
    <row r="39">
      <c r="A39" t="inlineStr">
        <is>
          <t>PP Film</t>
        </is>
      </c>
      <c r="B39">
        <f>SUMIFS(T_TTAFCallOff[PCS],T_TTAFCallOff[Part Name],$A39,T_TTAFCallOff[WeekIndex],1)</f>
        <v/>
      </c>
      <c r="C39">
        <f>SUMIFS(T_TTAFCallOff[PCS],T_TTAFCallOff[Part Name],$A39,T_TTAFCallOff[WeekIndex],2)</f>
        <v/>
      </c>
      <c r="D39">
        <f>SUMIFS(T_TTAFCallOff[PCS],T_TTAFCallOff[Part Name],$A39,T_TTAFCallOff[WeekIndex],3)</f>
        <v/>
      </c>
      <c r="E39">
        <f>SUMIFS(T_TTAFCallOff[PCS],T_TTAFCallOff[Part Name],$A39,T_TTAFCallOff[WeekIndex],4)</f>
        <v/>
      </c>
      <c r="F39">
        <f>SUMIFS(T_TTAFCallOff[PCS],T_TTAFCallOff[Part Name],$A39,T_TTAFCallOff[WeekIndex],5)</f>
        <v/>
      </c>
      <c r="G39">
        <f>SUMIFS(T_TTAFCallOff[PCS],T_TTAFCallOff[Part Name],$A39,T_TTAFCallOff[WeekIndex],6)</f>
        <v/>
      </c>
      <c r="H39">
        <f>SUMIFS(T_TTAFCallOff[PCS],T_TTAFCallOff[Part Name],$A39,T_TTAFCallOff[WeekIndex],7)</f>
        <v/>
      </c>
      <c r="I39">
        <f>SUMIFS(T_TTAFCallOff[PCS],T_TTAFCallOff[Part Name],$A39,T_TTAFCallOff[WeekIndex],8)</f>
        <v/>
      </c>
      <c r="J39">
        <f>SUMIFS(T_TTAFCallOff[PCS],T_TTAFCallOff[Part Name],$A39,T_TTAFCallOff[WeekIndex],9)</f>
        <v/>
      </c>
      <c r="K39">
        <f>SUMIFS(T_TTAFCallOff[PCS],T_TTAFCallOff[Part Name],$A39,T_TTAFCallOff[WeekIndex],10)</f>
        <v/>
      </c>
      <c r="L39">
        <f>SUMIFS(T_TTAFCallOff[PCS],T_TTAFCallOff[Part Name],$A39,T_TTAFCallOff[WeekIndex],11)</f>
        <v/>
      </c>
      <c r="M39">
        <f>SUMIFS(T_TTAFCallOff[PCS],T_TTAFCallOff[Part Name],$A39,T_TTAFCallOff[WeekIndex],12)</f>
        <v/>
      </c>
      <c r="N39">
        <f>SUMIFS(T_TTAFCallOff[PCS],T_TTAFCallOff[Part Name],$A39,T_TTAFCallOff[WeekIndex],13)</f>
        <v/>
      </c>
      <c r="O39">
        <f>SUMIFS(T_TTAFCallOff[PCS],T_TTAFCallOff[Part Name],$A39,T_TTAFCallOff[WeekIndex],14)</f>
        <v/>
      </c>
      <c r="P39">
        <f>SUMIFS(T_TTAFCallOff[PCS],T_TTAFCallOff[Part Name],$A39,T_TTAFCallOff[WeekIndex],15)</f>
        <v/>
      </c>
      <c r="Q39">
        <f>SUMIFS(T_TTAFCallOff[PCS],T_TTAFCallOff[Part Name],$A39,T_TTAFCallOff[WeekIndex],16)</f>
        <v/>
      </c>
      <c r="R39">
        <f>SUMIFS(T_TTAFCallOff[PCS],T_TTAFCallOff[Part Name],$A39,T_TTAFCallOff[WeekIndex],17)</f>
        <v/>
      </c>
      <c r="S39">
        <f>SUMIFS(T_TTAFCallOff[PCS],T_TTAFCallOff[Part Name],$A39,T_TTAFCallOff[WeekIndex],18)</f>
        <v/>
      </c>
      <c r="T39">
        <f>SUMIFS(T_TTAFCallOff[PCS],T_TTAFCallOff[Part Name],$A39,T_TTAFCallOff[WeekIndex],19)</f>
        <v/>
      </c>
      <c r="U39">
        <f>SUMIFS(T_TTAFCallOff[PCS],T_TTAFCallOff[Part Name],$A39,T_TTAFCallOff[WeekIndex],20)</f>
        <v/>
      </c>
      <c r="V39">
        <f>SUMIFS(T_TTAFCallOff[PCS],T_TTAFCallOff[Part Name],$A39,T_TTAFCallOff[WeekIndex],21)</f>
        <v/>
      </c>
      <c r="W39">
        <f>SUMIFS(T_TTAFCallOff[PCS],T_TTAFCallOff[Part Name],$A39,T_TTAFCallOff[WeekIndex],22)</f>
        <v/>
      </c>
      <c r="X39">
        <f>SUMIFS(T_TTAFCallOff[PCS],T_TTAFCallOff[Part Name],$A39,T_TTAFCallOff[WeekIndex],23)</f>
        <v/>
      </c>
      <c r="Y39">
        <f>SUMIFS(T_TTAFCallOff[PCS],T_TTAFCallOff[Part Name],$A39,T_TTAFCallOff[WeekIndex],24)</f>
        <v/>
      </c>
      <c r="Z39">
        <f>SUMIFS(T_TTAFCallOff[PCS],T_TTAFCallOff[Part Name],$A39,T_TTAFCallOff[WeekIndex],25)</f>
        <v/>
      </c>
      <c r="AA39">
        <f>SUMIFS(T_TTAFCallOff[PCS],T_TTAFCallOff[Part Name],$A39,T_TTAFCallOff[WeekIndex],26)</f>
        <v/>
      </c>
      <c r="AB39">
        <f>SUMIFS(T_TTAFCallOff[PCS],T_TTAFCallOff[Part Name],$A39,T_TTAFCallOff[WeekIndex],27)</f>
        <v/>
      </c>
      <c r="AC39">
        <f>SUMIFS(T_TTAFCallOff[PCS],T_TTAFCallOff[Part Name],$A39,T_TTAFCallOff[WeekIndex],28)</f>
        <v/>
      </c>
      <c r="AD39">
        <f>SUMIFS(T_TTAFCallOff[PCS],T_TTAFCallOff[Part Name],$A39,T_TTAFCallOff[WeekIndex],29)</f>
        <v/>
      </c>
      <c r="AE39">
        <f>SUMIFS(T_TTAFCallOff[PCS],T_TTAFCallOff[Part Name],$A39,T_TTAFCallOff[WeekIndex],30)</f>
        <v/>
      </c>
      <c r="AF39">
        <f>SUMIFS(T_TTAFCallOff[PCS],T_TTAFCallOff[Part Name],$A39,T_TTAFCallOff[WeekIndex],31)</f>
        <v/>
      </c>
      <c r="AG39">
        <f>SUMIFS(T_TTAFCallOff[PCS],T_TTAFCallOff[Part Name],$A39,T_TTAFCallOff[WeekIndex],32)</f>
        <v/>
      </c>
      <c r="AH39">
        <f>SUMIFS(T_TTAFCallOff[PCS],T_TTAFCallOff[Part Name],$A39,T_TTAFCallOff[WeekIndex],33)</f>
        <v/>
      </c>
      <c r="AI39">
        <f>SUMIFS(T_TTAFCallOff[PCS],T_TTAFCallOff[Part Name],$A39,T_TTAFCallOff[WeekIndex],34)</f>
        <v/>
      </c>
      <c r="AJ39">
        <f>SUMIFS(T_TTAFCallOff[PCS],T_TTAFCallOff[Part Name],$A39,T_TTAFCallOff[WeekIndex],35)</f>
        <v/>
      </c>
      <c r="AK39">
        <f>SUMIFS(T_TTAFCallOff[PCS],T_TTAFCallOff[Part Name],$A39,T_TTAFCallOff[WeekIndex],36)</f>
        <v/>
      </c>
      <c r="AL39">
        <f>SUMIFS(T_TTAFCallOff[PCS],T_TTAFCallOff[Part Name],$A39,T_TTAFCallOff[WeekIndex],37)</f>
        <v/>
      </c>
      <c r="AM39">
        <f>SUMIFS(T_TTAFCallOff[PCS],T_TTAFCallOff[Part Name],$A39,T_TTAFCallOff[WeekIndex],38)</f>
        <v/>
      </c>
      <c r="AN39">
        <f>SUMIFS(T_TTAFCallOff[PCS],T_TTAFCallOff[Part Name],$A39,T_TTAFCallOff[WeekIndex],39)</f>
        <v/>
      </c>
      <c r="AO39">
        <f>SUMIFS(T_TTAFCallOff[PCS],T_TTAFCallOff[Part Name],$A39,T_TTAFCallOff[WeekIndex],40)</f>
        <v/>
      </c>
      <c r="AP39">
        <f>SUMIFS(T_TTAFCallOff[PCS],T_TTAFCallOff[Part Name],$A39,T_TTAFCallOff[WeekIndex],41)</f>
        <v/>
      </c>
      <c r="AQ39">
        <f>SUMIFS(T_TTAFCallOff[PCS],T_TTAFCallOff[Part Name],$A39,T_TTAFCallOff[WeekIndex],42)</f>
        <v/>
      </c>
      <c r="AR39">
        <f>SUMIFS(T_TTAFCallOff[PCS],T_TTAFCallOff[Part Name],$A39,T_TTAFCallOff[WeekIndex],43)</f>
        <v/>
      </c>
      <c r="AS39">
        <f>SUMIFS(T_TTAFCallOff[PCS],T_TTAFCallOff[Part Name],$A39,T_TTAFCallOff[WeekIndex],44)</f>
        <v/>
      </c>
      <c r="AT39">
        <f>SUMIFS(T_TTAFCallOff[PCS],T_TTAFCallOff[Part Name],$A39,T_TTAFCallOff[WeekIndex],45)</f>
        <v/>
      </c>
      <c r="AU39">
        <f>SUMIFS(T_TTAFCallOff[PCS],T_TTAFCallOff[Part Name],$A39,T_TTAFCallOff[WeekIndex],46)</f>
        <v/>
      </c>
      <c r="AV39">
        <f>SUMIFS(T_TTAFCallOff[PCS],T_TTAFCallOff[Part Name],$A39,T_TTAFCallOff[WeekIndex],47)</f>
        <v/>
      </c>
      <c r="AW39">
        <f>SUMIFS(T_TTAFCallOff[PCS],T_TTAFCallOff[Part Name],$A39,T_TTAFCallOff[WeekIndex],48)</f>
        <v/>
      </c>
      <c r="AX39">
        <f>SUMIFS(T_TTAFCallOff[PCS],T_TTAFCallOff[Part Name],$A39,T_TTAFCallOff[WeekIndex],49)</f>
        <v/>
      </c>
      <c r="AY39">
        <f>SUMIFS(T_TTAFCallOff[PCS],T_TTAFCallOff[Part Name],$A39,T_TTAFCallOff[WeekIndex],50)</f>
        <v/>
      </c>
      <c r="AZ39">
        <f>SUMIFS(T_TTAFCallOff[PCS],T_TTAFCallOff[Part Name],$A39,T_TTAFCallOff[WeekIndex],51)</f>
        <v/>
      </c>
      <c r="BA39">
        <f>SUMIFS(T_TTAFCallOff[PCS],T_TTAFCallOff[Part Name],$A39,T_TTAFCallOff[WeekIndex],52)</f>
        <v/>
      </c>
      <c r="BB39">
        <f>SUMIFS(T_TTAFCallOff[PCS],T_TTAFCallOff[Part Name],$A39,T_TTAFCallOff[WeekIndex],53)</f>
        <v/>
      </c>
      <c r="BC39">
        <f>SUMIFS(T_TTAFCallOff[PCS],T_TTAFCallOff[Part Name],$A39,T_TTAFCallOff[WeekIndex],54)</f>
        <v/>
      </c>
      <c r="BD39">
        <f>SUMIFS(T_TTAFCallOff[PCS],T_TTAFCallOff[Part Name],$A39,T_TTAFCallOff[WeekIndex],55)</f>
        <v/>
      </c>
      <c r="BE39">
        <f>SUMIFS(T_TTAFCallOff[PCS],T_TTAFCallOff[Part Name],$A39,T_TTAFCallOff[WeekIndex],56)</f>
        <v/>
      </c>
      <c r="BF39">
        <f>SUMIFS(T_TTAFCallOff[PCS],T_TTAFCallOff[Part Name],$A39,T_TTAFCallOff[WeekIndex],57)</f>
        <v/>
      </c>
      <c r="BG39">
        <f>SUMIFS(T_TTAFCallOff[PCS],T_TTAFCallOff[Part Name],$A39,T_TTAFCallOff[WeekIndex],58)</f>
        <v/>
      </c>
      <c r="BH39">
        <f>SUMIFS(T_TTAFCallOff[PCS],T_TTAFCallOff[Part Name],$A39,T_TTAFCallOff[WeekIndex],59)</f>
        <v/>
      </c>
      <c r="BI39">
        <f>SUMIFS(T_TTAFCallOff[PCS],T_TTAFCallOff[Part Name],$A39,T_TTAFCallOff[WeekIndex],60)</f>
        <v/>
      </c>
      <c r="BJ39">
        <f>SUMIFS(T_TTAFCallOff[PCS],T_TTAFCallOff[Part Name],$A39,T_TTAFCallOff[WeekIndex],61)</f>
        <v/>
      </c>
      <c r="BK39">
        <f>SUMIFS(T_TTAFCallOff[PCS],T_TTAFCallOff[Part Name],$A39,T_TTAFCallOff[WeekIndex],62)</f>
        <v/>
      </c>
      <c r="BL39">
        <f>SUMIFS(T_TTAFCallOff[PCS],T_TTAFCallOff[Part Name],$A39,T_TTAFCallOff[WeekIndex],63)</f>
        <v/>
      </c>
      <c r="BM39">
        <f>SUMIFS(T_TTAFCallOff[PCS],T_TTAFCallOff[Part Name],$A39,T_TTAFCallOff[WeekIndex],64)</f>
        <v/>
      </c>
      <c r="BN39">
        <f>SUMIFS(T_TTAFCallOff[PCS],T_TTAFCallOff[Part Name],$A39,T_TTAFCallOff[WeekIndex],65)</f>
        <v/>
      </c>
      <c r="BO39">
        <f>SUMIFS(T_TTAFCallOff[PCS],T_TTAFCallOff[Part Name],$A39,T_TTAFCallOff[WeekIndex],66)</f>
        <v/>
      </c>
      <c r="BP39">
        <f>SUMIFS(T_TTAFCallOff[PCS],T_TTAFCallOff[Part Name],$A39,T_TTAFCallOff[WeekIndex],67)</f>
        <v/>
      </c>
      <c r="BQ39">
        <f>SUMIFS(T_TTAFCallOff[PCS],T_TTAFCallOff[Part Name],$A39,T_TTAFCallOff[WeekIndex],68)</f>
        <v/>
      </c>
      <c r="BR39">
        <f>SUMIFS(T_TTAFCallOff[PCS],T_TTAFCallOff[Part Name],$A39,T_TTAFCallOff[WeekIndex],69)</f>
        <v/>
      </c>
      <c r="BS39">
        <f>SUMIFS(T_TTAFCallOff[PCS],T_TTAFCallOff[Part Name],$A39,T_TTAFCallOff[WeekIndex],70)</f>
        <v/>
      </c>
      <c r="BT39">
        <f>SUMIFS(T_TTAFCallOff[PCS],T_TTAFCallOff[Part Name],$A39,T_TTAFCallOff[WeekIndex],71)</f>
        <v/>
      </c>
      <c r="BU39">
        <f>SUMIFS(T_TTAFCallOff[PCS],T_TTAFCallOff[Part Name],$A39,T_TTAFCallOff[WeekIndex],72)</f>
        <v/>
      </c>
      <c r="BV39">
        <f>SUMIFS(T_TTAFCallOff[PCS],T_TTAFCallOff[Part Name],$A39,T_TTAFCallOff[WeekIndex],73)</f>
        <v/>
      </c>
      <c r="BW39">
        <f>SUMIFS(T_TTAFCallOff[PCS],T_TTAFCallOff[Part Name],$A39,T_TTAFCallOff[WeekIndex],74)</f>
        <v/>
      </c>
      <c r="BX39">
        <f>SUMIFS(T_TTAFCallOff[PCS],T_TTAFCallOff[Part Name],$A39,T_TTAFCallOff[WeekIndex],75)</f>
        <v/>
      </c>
      <c r="BY39">
        <f>SUMIFS(T_TTAFCallOff[PCS],T_TTAFCallOff[Part Name],$A39,T_TTAFCallOff[WeekIndex],76)</f>
        <v/>
      </c>
      <c r="BZ39">
        <f>SUMIFS(T_TTAFCallOff[PCS],T_TTAFCallOff[Part Name],$A39,T_TTAFCallOff[WeekIndex],77)</f>
        <v/>
      </c>
      <c r="CA39">
        <f>SUMIFS(T_TTAFCallOff[PCS],T_TTAFCallOff[Part Name],$A39,T_TTAFCallOff[WeekIndex],78)</f>
        <v/>
      </c>
      <c r="CB39">
        <f>SUMIFS(T_TTAFCallOff[PCS],T_TTAFCallOff[Part Name],$A39,T_TTAFCallOff[WeekIndex],79)</f>
        <v/>
      </c>
      <c r="CC39">
        <f>SUMIFS(T_TTAFCallOff[PCS],T_TTAFCallOff[Part Name],$A39,T_TTAFCallOff[WeekIndex],80)</f>
        <v/>
      </c>
      <c r="CD39">
        <f>SUMIFS(T_TTAFCallOff[PCS],T_TTAFCallOff[Part Name],$A39,T_TTAFCallOff[WeekIndex],81)</f>
        <v/>
      </c>
      <c r="CE39">
        <f>SUMIFS(T_TTAFCallOff[PCS],T_TTAFCallOff[Part Name],$A39,T_TTAFCallOff[WeekIndex],82)</f>
        <v/>
      </c>
      <c r="CF39">
        <f>SUMIFS(T_TTAFCallOff[PCS],T_TTAFCallOff[Part Name],$A39,T_TTAFCallOff[WeekIndex],83)</f>
        <v/>
      </c>
      <c r="CG39">
        <f>SUMIFS(T_TTAFCallOff[PCS],T_TTAFCallOff[Part Name],$A39,T_TTAFCallOff[WeekIndex],84)</f>
        <v/>
      </c>
      <c r="CH39">
        <f>SUMIFS(T_TTAFCallOff[PCS],T_TTAFCallOff[Part Name],$A39,T_TTAFCallOff[WeekIndex],85)</f>
        <v/>
      </c>
      <c r="CI39">
        <f>SUMIFS(T_TTAFCallOff[PCS],T_TTAFCallOff[Part Name],$A39,T_TTAFCallOff[WeekIndex],86)</f>
        <v/>
      </c>
      <c r="CJ39">
        <f>SUMIFS(T_TTAFCallOff[PCS],T_TTAFCallOff[Part Name],$A39,T_TTAFCallOff[WeekIndex],87)</f>
        <v/>
      </c>
      <c r="CK39">
        <f>SUMIFS(T_TTAFCallOff[PCS],T_TTAFCallOff[Part Name],$A39,T_TTAFCallOff[WeekIndex],88)</f>
        <v/>
      </c>
      <c r="CL39">
        <f>SUMIFS(T_TTAFCallOff[PCS],T_TTAFCallOff[Part Name],$A39,T_TTAFCallOff[WeekIndex],89)</f>
        <v/>
      </c>
      <c r="CM39">
        <f>SUMIFS(T_TTAFCallOff[PCS],T_TTAFCallOff[Part Name],$A39,T_TTAFCallOff[WeekIndex],90)</f>
        <v/>
      </c>
      <c r="CN39">
        <f>SUMIFS(T_TTAFCallOff[PCS],T_TTAFCallOff[Part Name],$A39,T_TTAFCallOff[WeekIndex],91)</f>
        <v/>
      </c>
      <c r="CO39">
        <f>SUMIFS(T_TTAFCallOff[PCS],T_TTAFCallOff[Part Name],$A39,T_TTAFCallOff[WeekIndex],92)</f>
        <v/>
      </c>
      <c r="CP39">
        <f>SUMIFS(T_TTAFCallOff[PCS],T_TTAFCallOff[Part Name],$A39,T_TTAFCallOff[WeekIndex],93)</f>
        <v/>
      </c>
      <c r="CQ39">
        <f>SUMIFS(T_TTAFCallOff[PCS],T_TTAFCallOff[Part Name],$A39,T_TTAFCallOff[WeekIndex],94)</f>
        <v/>
      </c>
      <c r="CR39">
        <f>SUMIFS(T_TTAFCallOff[PCS],T_TTAFCallOff[Part Name],$A39,T_TTAFCallOff[WeekIndex],95)</f>
        <v/>
      </c>
      <c r="CS39">
        <f>SUMIFS(T_TTAFCallOff[PCS],T_TTAFCallOff[Part Name],$A39,T_TTAFCallOff[WeekIndex],96)</f>
        <v/>
      </c>
      <c r="CT39">
        <f>SUMIFS(T_TTAFCallOff[PCS],T_TTAFCallOff[Part Name],$A39,T_TTAFCallOff[WeekIndex],97)</f>
        <v/>
      </c>
      <c r="CU39">
        <f>SUMIFS(T_TTAFCallOff[PCS],T_TTAFCallOff[Part Name],$A39,T_TTAFCallOff[WeekIndex],98)</f>
        <v/>
      </c>
      <c r="CV39">
        <f>SUMIFS(T_TTAFCallOff[PCS],T_TTAFCallOff[Part Name],$A39,T_TTAFCallOff[WeekIndex],99)</f>
        <v/>
      </c>
      <c r="CW39">
        <f>SUMIFS(T_TTAFCallOff[PCS],T_TTAFCallOff[Part Name],$A39,T_TTAFCallOff[WeekIndex],100)</f>
        <v/>
      </c>
      <c r="CX39">
        <f>SUMIFS(T_TTAFCallOff[PCS],T_TTAFCallOff[Part Name],$A39,T_TTAFCallOff[WeekIndex],101)</f>
        <v/>
      </c>
      <c r="CY39">
        <f>SUMIFS(T_TTAFCallOff[PCS],T_TTAFCallOff[Part Name],$A39,T_TTAFCallOff[WeekIndex],102)</f>
        <v/>
      </c>
      <c r="CZ39">
        <f>SUMIFS(T_TTAFCallOff[PCS],T_TTAFCallOff[Part Name],$A39,T_TTAFCallOff[WeekIndex],103)</f>
        <v/>
      </c>
      <c r="DA39">
        <f>SUMIFS(T_TTAFCallOff[PCS],T_TTAFCallOff[Part Name],$A39,T_TTAFCallOff[WeekIndex],104)</f>
        <v/>
      </c>
    </row>
    <row r="40">
      <c r="A40" t="inlineStr">
        <is>
          <t>5SN</t>
        </is>
      </c>
      <c r="B40">
        <f>SUMIFS(T_TTAFCallOff[PCS],T_TTAFCallOff[Part Name],$A40,T_TTAFCallOff[WeekIndex],1)</f>
        <v/>
      </c>
      <c r="C40">
        <f>SUMIFS(T_TTAFCallOff[PCS],T_TTAFCallOff[Part Name],$A40,T_TTAFCallOff[WeekIndex],2)</f>
        <v/>
      </c>
      <c r="D40">
        <f>SUMIFS(T_TTAFCallOff[PCS],T_TTAFCallOff[Part Name],$A40,T_TTAFCallOff[WeekIndex],3)</f>
        <v/>
      </c>
      <c r="E40">
        <f>SUMIFS(T_TTAFCallOff[PCS],T_TTAFCallOff[Part Name],$A40,T_TTAFCallOff[WeekIndex],4)</f>
        <v/>
      </c>
      <c r="F40">
        <f>SUMIFS(T_TTAFCallOff[PCS],T_TTAFCallOff[Part Name],$A40,T_TTAFCallOff[WeekIndex],5)</f>
        <v/>
      </c>
      <c r="G40">
        <f>SUMIFS(T_TTAFCallOff[PCS],T_TTAFCallOff[Part Name],$A40,T_TTAFCallOff[WeekIndex],6)</f>
        <v/>
      </c>
      <c r="H40">
        <f>SUMIFS(T_TTAFCallOff[PCS],T_TTAFCallOff[Part Name],$A40,T_TTAFCallOff[WeekIndex],7)</f>
        <v/>
      </c>
      <c r="I40">
        <f>SUMIFS(T_TTAFCallOff[PCS],T_TTAFCallOff[Part Name],$A40,T_TTAFCallOff[WeekIndex],8)</f>
        <v/>
      </c>
      <c r="J40">
        <f>SUMIFS(T_TTAFCallOff[PCS],T_TTAFCallOff[Part Name],$A40,T_TTAFCallOff[WeekIndex],9)</f>
        <v/>
      </c>
      <c r="K40">
        <f>SUMIFS(T_TTAFCallOff[PCS],T_TTAFCallOff[Part Name],$A40,T_TTAFCallOff[WeekIndex],10)</f>
        <v/>
      </c>
      <c r="L40">
        <f>SUMIFS(T_TTAFCallOff[PCS],T_TTAFCallOff[Part Name],$A40,T_TTAFCallOff[WeekIndex],11)</f>
        <v/>
      </c>
      <c r="M40">
        <f>SUMIFS(T_TTAFCallOff[PCS],T_TTAFCallOff[Part Name],$A40,T_TTAFCallOff[WeekIndex],12)</f>
        <v/>
      </c>
      <c r="N40">
        <f>SUMIFS(T_TTAFCallOff[PCS],T_TTAFCallOff[Part Name],$A40,T_TTAFCallOff[WeekIndex],13)</f>
        <v/>
      </c>
      <c r="O40">
        <f>SUMIFS(T_TTAFCallOff[PCS],T_TTAFCallOff[Part Name],$A40,T_TTAFCallOff[WeekIndex],14)</f>
        <v/>
      </c>
      <c r="P40">
        <f>SUMIFS(T_TTAFCallOff[PCS],T_TTAFCallOff[Part Name],$A40,T_TTAFCallOff[WeekIndex],15)</f>
        <v/>
      </c>
      <c r="Q40">
        <f>SUMIFS(T_TTAFCallOff[PCS],T_TTAFCallOff[Part Name],$A40,T_TTAFCallOff[WeekIndex],16)</f>
        <v/>
      </c>
      <c r="R40">
        <f>SUMIFS(T_TTAFCallOff[PCS],T_TTAFCallOff[Part Name],$A40,T_TTAFCallOff[WeekIndex],17)</f>
        <v/>
      </c>
      <c r="S40">
        <f>SUMIFS(T_TTAFCallOff[PCS],T_TTAFCallOff[Part Name],$A40,T_TTAFCallOff[WeekIndex],18)</f>
        <v/>
      </c>
      <c r="T40">
        <f>SUMIFS(T_TTAFCallOff[PCS],T_TTAFCallOff[Part Name],$A40,T_TTAFCallOff[WeekIndex],19)</f>
        <v/>
      </c>
      <c r="U40">
        <f>SUMIFS(T_TTAFCallOff[PCS],T_TTAFCallOff[Part Name],$A40,T_TTAFCallOff[WeekIndex],20)</f>
        <v/>
      </c>
      <c r="V40">
        <f>SUMIFS(T_TTAFCallOff[PCS],T_TTAFCallOff[Part Name],$A40,T_TTAFCallOff[WeekIndex],21)</f>
        <v/>
      </c>
      <c r="W40">
        <f>SUMIFS(T_TTAFCallOff[PCS],T_TTAFCallOff[Part Name],$A40,T_TTAFCallOff[WeekIndex],22)</f>
        <v/>
      </c>
      <c r="X40">
        <f>SUMIFS(T_TTAFCallOff[PCS],T_TTAFCallOff[Part Name],$A40,T_TTAFCallOff[WeekIndex],23)</f>
        <v/>
      </c>
      <c r="Y40">
        <f>SUMIFS(T_TTAFCallOff[PCS],T_TTAFCallOff[Part Name],$A40,T_TTAFCallOff[WeekIndex],24)</f>
        <v/>
      </c>
      <c r="Z40">
        <f>SUMIFS(T_TTAFCallOff[PCS],T_TTAFCallOff[Part Name],$A40,T_TTAFCallOff[WeekIndex],25)</f>
        <v/>
      </c>
      <c r="AA40">
        <f>SUMIFS(T_TTAFCallOff[PCS],T_TTAFCallOff[Part Name],$A40,T_TTAFCallOff[WeekIndex],26)</f>
        <v/>
      </c>
      <c r="AB40">
        <f>SUMIFS(T_TTAFCallOff[PCS],T_TTAFCallOff[Part Name],$A40,T_TTAFCallOff[WeekIndex],27)</f>
        <v/>
      </c>
      <c r="AC40">
        <f>SUMIFS(T_TTAFCallOff[PCS],T_TTAFCallOff[Part Name],$A40,T_TTAFCallOff[WeekIndex],28)</f>
        <v/>
      </c>
      <c r="AD40">
        <f>SUMIFS(T_TTAFCallOff[PCS],T_TTAFCallOff[Part Name],$A40,T_TTAFCallOff[WeekIndex],29)</f>
        <v/>
      </c>
      <c r="AE40">
        <f>SUMIFS(T_TTAFCallOff[PCS],T_TTAFCallOff[Part Name],$A40,T_TTAFCallOff[WeekIndex],30)</f>
        <v/>
      </c>
      <c r="AF40">
        <f>SUMIFS(T_TTAFCallOff[PCS],T_TTAFCallOff[Part Name],$A40,T_TTAFCallOff[WeekIndex],31)</f>
        <v/>
      </c>
      <c r="AG40">
        <f>SUMIFS(T_TTAFCallOff[PCS],T_TTAFCallOff[Part Name],$A40,T_TTAFCallOff[WeekIndex],32)</f>
        <v/>
      </c>
      <c r="AH40">
        <f>SUMIFS(T_TTAFCallOff[PCS],T_TTAFCallOff[Part Name],$A40,T_TTAFCallOff[WeekIndex],33)</f>
        <v/>
      </c>
      <c r="AI40">
        <f>SUMIFS(T_TTAFCallOff[PCS],T_TTAFCallOff[Part Name],$A40,T_TTAFCallOff[WeekIndex],34)</f>
        <v/>
      </c>
      <c r="AJ40">
        <f>SUMIFS(T_TTAFCallOff[PCS],T_TTAFCallOff[Part Name],$A40,T_TTAFCallOff[WeekIndex],35)</f>
        <v/>
      </c>
      <c r="AK40">
        <f>SUMIFS(T_TTAFCallOff[PCS],T_TTAFCallOff[Part Name],$A40,T_TTAFCallOff[WeekIndex],36)</f>
        <v/>
      </c>
      <c r="AL40">
        <f>SUMIFS(T_TTAFCallOff[PCS],T_TTAFCallOff[Part Name],$A40,T_TTAFCallOff[WeekIndex],37)</f>
        <v/>
      </c>
      <c r="AM40">
        <f>SUMIFS(T_TTAFCallOff[PCS],T_TTAFCallOff[Part Name],$A40,T_TTAFCallOff[WeekIndex],38)</f>
        <v/>
      </c>
      <c r="AN40">
        <f>SUMIFS(T_TTAFCallOff[PCS],T_TTAFCallOff[Part Name],$A40,T_TTAFCallOff[WeekIndex],39)</f>
        <v/>
      </c>
      <c r="AO40">
        <f>SUMIFS(T_TTAFCallOff[PCS],T_TTAFCallOff[Part Name],$A40,T_TTAFCallOff[WeekIndex],40)</f>
        <v/>
      </c>
      <c r="AP40">
        <f>SUMIFS(T_TTAFCallOff[PCS],T_TTAFCallOff[Part Name],$A40,T_TTAFCallOff[WeekIndex],41)</f>
        <v/>
      </c>
      <c r="AQ40">
        <f>SUMIFS(T_TTAFCallOff[PCS],T_TTAFCallOff[Part Name],$A40,T_TTAFCallOff[WeekIndex],42)</f>
        <v/>
      </c>
      <c r="AR40">
        <f>SUMIFS(T_TTAFCallOff[PCS],T_TTAFCallOff[Part Name],$A40,T_TTAFCallOff[WeekIndex],43)</f>
        <v/>
      </c>
      <c r="AS40">
        <f>SUMIFS(T_TTAFCallOff[PCS],T_TTAFCallOff[Part Name],$A40,T_TTAFCallOff[WeekIndex],44)</f>
        <v/>
      </c>
      <c r="AT40">
        <f>SUMIFS(T_TTAFCallOff[PCS],T_TTAFCallOff[Part Name],$A40,T_TTAFCallOff[WeekIndex],45)</f>
        <v/>
      </c>
      <c r="AU40">
        <f>SUMIFS(T_TTAFCallOff[PCS],T_TTAFCallOff[Part Name],$A40,T_TTAFCallOff[WeekIndex],46)</f>
        <v/>
      </c>
      <c r="AV40">
        <f>SUMIFS(T_TTAFCallOff[PCS],T_TTAFCallOff[Part Name],$A40,T_TTAFCallOff[WeekIndex],47)</f>
        <v/>
      </c>
      <c r="AW40">
        <f>SUMIFS(T_TTAFCallOff[PCS],T_TTAFCallOff[Part Name],$A40,T_TTAFCallOff[WeekIndex],48)</f>
        <v/>
      </c>
      <c r="AX40">
        <f>SUMIFS(T_TTAFCallOff[PCS],T_TTAFCallOff[Part Name],$A40,T_TTAFCallOff[WeekIndex],49)</f>
        <v/>
      </c>
      <c r="AY40">
        <f>SUMIFS(T_TTAFCallOff[PCS],T_TTAFCallOff[Part Name],$A40,T_TTAFCallOff[WeekIndex],50)</f>
        <v/>
      </c>
      <c r="AZ40">
        <f>SUMIFS(T_TTAFCallOff[PCS],T_TTAFCallOff[Part Name],$A40,T_TTAFCallOff[WeekIndex],51)</f>
        <v/>
      </c>
      <c r="BA40">
        <f>SUMIFS(T_TTAFCallOff[PCS],T_TTAFCallOff[Part Name],$A40,T_TTAFCallOff[WeekIndex],52)</f>
        <v/>
      </c>
      <c r="BB40">
        <f>SUMIFS(T_TTAFCallOff[PCS],T_TTAFCallOff[Part Name],$A40,T_TTAFCallOff[WeekIndex],53)</f>
        <v/>
      </c>
      <c r="BC40">
        <f>SUMIFS(T_TTAFCallOff[PCS],T_TTAFCallOff[Part Name],$A40,T_TTAFCallOff[WeekIndex],54)</f>
        <v/>
      </c>
      <c r="BD40">
        <f>SUMIFS(T_TTAFCallOff[PCS],T_TTAFCallOff[Part Name],$A40,T_TTAFCallOff[WeekIndex],55)</f>
        <v/>
      </c>
      <c r="BE40">
        <f>SUMIFS(T_TTAFCallOff[PCS],T_TTAFCallOff[Part Name],$A40,T_TTAFCallOff[WeekIndex],56)</f>
        <v/>
      </c>
      <c r="BF40">
        <f>SUMIFS(T_TTAFCallOff[PCS],T_TTAFCallOff[Part Name],$A40,T_TTAFCallOff[WeekIndex],57)</f>
        <v/>
      </c>
      <c r="BG40">
        <f>SUMIFS(T_TTAFCallOff[PCS],T_TTAFCallOff[Part Name],$A40,T_TTAFCallOff[WeekIndex],58)</f>
        <v/>
      </c>
      <c r="BH40">
        <f>SUMIFS(T_TTAFCallOff[PCS],T_TTAFCallOff[Part Name],$A40,T_TTAFCallOff[WeekIndex],59)</f>
        <v/>
      </c>
      <c r="BI40">
        <f>SUMIFS(T_TTAFCallOff[PCS],T_TTAFCallOff[Part Name],$A40,T_TTAFCallOff[WeekIndex],60)</f>
        <v/>
      </c>
      <c r="BJ40">
        <f>SUMIFS(T_TTAFCallOff[PCS],T_TTAFCallOff[Part Name],$A40,T_TTAFCallOff[WeekIndex],61)</f>
        <v/>
      </c>
      <c r="BK40">
        <f>SUMIFS(T_TTAFCallOff[PCS],T_TTAFCallOff[Part Name],$A40,T_TTAFCallOff[WeekIndex],62)</f>
        <v/>
      </c>
      <c r="BL40">
        <f>SUMIFS(T_TTAFCallOff[PCS],T_TTAFCallOff[Part Name],$A40,T_TTAFCallOff[WeekIndex],63)</f>
        <v/>
      </c>
      <c r="BM40">
        <f>SUMIFS(T_TTAFCallOff[PCS],T_TTAFCallOff[Part Name],$A40,T_TTAFCallOff[WeekIndex],64)</f>
        <v/>
      </c>
      <c r="BN40">
        <f>SUMIFS(T_TTAFCallOff[PCS],T_TTAFCallOff[Part Name],$A40,T_TTAFCallOff[WeekIndex],65)</f>
        <v/>
      </c>
      <c r="BO40">
        <f>SUMIFS(T_TTAFCallOff[PCS],T_TTAFCallOff[Part Name],$A40,T_TTAFCallOff[WeekIndex],66)</f>
        <v/>
      </c>
      <c r="BP40">
        <f>SUMIFS(T_TTAFCallOff[PCS],T_TTAFCallOff[Part Name],$A40,T_TTAFCallOff[WeekIndex],67)</f>
        <v/>
      </c>
      <c r="BQ40">
        <f>SUMIFS(T_TTAFCallOff[PCS],T_TTAFCallOff[Part Name],$A40,T_TTAFCallOff[WeekIndex],68)</f>
        <v/>
      </c>
      <c r="BR40">
        <f>SUMIFS(T_TTAFCallOff[PCS],T_TTAFCallOff[Part Name],$A40,T_TTAFCallOff[WeekIndex],69)</f>
        <v/>
      </c>
      <c r="BS40">
        <f>SUMIFS(T_TTAFCallOff[PCS],T_TTAFCallOff[Part Name],$A40,T_TTAFCallOff[WeekIndex],70)</f>
        <v/>
      </c>
      <c r="BT40">
        <f>SUMIFS(T_TTAFCallOff[PCS],T_TTAFCallOff[Part Name],$A40,T_TTAFCallOff[WeekIndex],71)</f>
        <v/>
      </c>
      <c r="BU40">
        <f>SUMIFS(T_TTAFCallOff[PCS],T_TTAFCallOff[Part Name],$A40,T_TTAFCallOff[WeekIndex],72)</f>
        <v/>
      </c>
      <c r="BV40">
        <f>SUMIFS(T_TTAFCallOff[PCS],T_TTAFCallOff[Part Name],$A40,T_TTAFCallOff[WeekIndex],73)</f>
        <v/>
      </c>
      <c r="BW40">
        <f>SUMIFS(T_TTAFCallOff[PCS],T_TTAFCallOff[Part Name],$A40,T_TTAFCallOff[WeekIndex],74)</f>
        <v/>
      </c>
      <c r="BX40">
        <f>SUMIFS(T_TTAFCallOff[PCS],T_TTAFCallOff[Part Name],$A40,T_TTAFCallOff[WeekIndex],75)</f>
        <v/>
      </c>
      <c r="BY40">
        <f>SUMIFS(T_TTAFCallOff[PCS],T_TTAFCallOff[Part Name],$A40,T_TTAFCallOff[WeekIndex],76)</f>
        <v/>
      </c>
      <c r="BZ40">
        <f>SUMIFS(T_TTAFCallOff[PCS],T_TTAFCallOff[Part Name],$A40,T_TTAFCallOff[WeekIndex],77)</f>
        <v/>
      </c>
      <c r="CA40">
        <f>SUMIFS(T_TTAFCallOff[PCS],T_TTAFCallOff[Part Name],$A40,T_TTAFCallOff[WeekIndex],78)</f>
        <v/>
      </c>
      <c r="CB40">
        <f>SUMIFS(T_TTAFCallOff[PCS],T_TTAFCallOff[Part Name],$A40,T_TTAFCallOff[WeekIndex],79)</f>
        <v/>
      </c>
      <c r="CC40">
        <f>SUMIFS(T_TTAFCallOff[PCS],T_TTAFCallOff[Part Name],$A40,T_TTAFCallOff[WeekIndex],80)</f>
        <v/>
      </c>
      <c r="CD40">
        <f>SUMIFS(T_TTAFCallOff[PCS],T_TTAFCallOff[Part Name],$A40,T_TTAFCallOff[WeekIndex],81)</f>
        <v/>
      </c>
      <c r="CE40">
        <f>SUMIFS(T_TTAFCallOff[PCS],T_TTAFCallOff[Part Name],$A40,T_TTAFCallOff[WeekIndex],82)</f>
        <v/>
      </c>
      <c r="CF40">
        <f>SUMIFS(T_TTAFCallOff[PCS],T_TTAFCallOff[Part Name],$A40,T_TTAFCallOff[WeekIndex],83)</f>
        <v/>
      </c>
      <c r="CG40">
        <f>SUMIFS(T_TTAFCallOff[PCS],T_TTAFCallOff[Part Name],$A40,T_TTAFCallOff[WeekIndex],84)</f>
        <v/>
      </c>
      <c r="CH40">
        <f>SUMIFS(T_TTAFCallOff[PCS],T_TTAFCallOff[Part Name],$A40,T_TTAFCallOff[WeekIndex],85)</f>
        <v/>
      </c>
      <c r="CI40">
        <f>SUMIFS(T_TTAFCallOff[PCS],T_TTAFCallOff[Part Name],$A40,T_TTAFCallOff[WeekIndex],86)</f>
        <v/>
      </c>
      <c r="CJ40">
        <f>SUMIFS(T_TTAFCallOff[PCS],T_TTAFCallOff[Part Name],$A40,T_TTAFCallOff[WeekIndex],87)</f>
        <v/>
      </c>
      <c r="CK40">
        <f>SUMIFS(T_TTAFCallOff[PCS],T_TTAFCallOff[Part Name],$A40,T_TTAFCallOff[WeekIndex],88)</f>
        <v/>
      </c>
      <c r="CL40">
        <f>SUMIFS(T_TTAFCallOff[PCS],T_TTAFCallOff[Part Name],$A40,T_TTAFCallOff[WeekIndex],89)</f>
        <v/>
      </c>
      <c r="CM40">
        <f>SUMIFS(T_TTAFCallOff[PCS],T_TTAFCallOff[Part Name],$A40,T_TTAFCallOff[WeekIndex],90)</f>
        <v/>
      </c>
      <c r="CN40">
        <f>SUMIFS(T_TTAFCallOff[PCS],T_TTAFCallOff[Part Name],$A40,T_TTAFCallOff[WeekIndex],91)</f>
        <v/>
      </c>
      <c r="CO40">
        <f>SUMIFS(T_TTAFCallOff[PCS],T_TTAFCallOff[Part Name],$A40,T_TTAFCallOff[WeekIndex],92)</f>
        <v/>
      </c>
      <c r="CP40">
        <f>SUMIFS(T_TTAFCallOff[PCS],T_TTAFCallOff[Part Name],$A40,T_TTAFCallOff[WeekIndex],93)</f>
        <v/>
      </c>
      <c r="CQ40">
        <f>SUMIFS(T_TTAFCallOff[PCS],T_TTAFCallOff[Part Name],$A40,T_TTAFCallOff[WeekIndex],94)</f>
        <v/>
      </c>
      <c r="CR40">
        <f>SUMIFS(T_TTAFCallOff[PCS],T_TTAFCallOff[Part Name],$A40,T_TTAFCallOff[WeekIndex],95)</f>
        <v/>
      </c>
      <c r="CS40">
        <f>SUMIFS(T_TTAFCallOff[PCS],T_TTAFCallOff[Part Name],$A40,T_TTAFCallOff[WeekIndex],96)</f>
        <v/>
      </c>
      <c r="CT40">
        <f>SUMIFS(T_TTAFCallOff[PCS],T_TTAFCallOff[Part Name],$A40,T_TTAFCallOff[WeekIndex],97)</f>
        <v/>
      </c>
      <c r="CU40">
        <f>SUMIFS(T_TTAFCallOff[PCS],T_TTAFCallOff[Part Name],$A40,T_TTAFCallOff[WeekIndex],98)</f>
        <v/>
      </c>
      <c r="CV40">
        <f>SUMIFS(T_TTAFCallOff[PCS],T_TTAFCallOff[Part Name],$A40,T_TTAFCallOff[WeekIndex],99)</f>
        <v/>
      </c>
      <c r="CW40">
        <f>SUMIFS(T_TTAFCallOff[PCS],T_TTAFCallOff[Part Name],$A40,T_TTAFCallOff[WeekIndex],100)</f>
        <v/>
      </c>
      <c r="CX40">
        <f>SUMIFS(T_TTAFCallOff[PCS],T_TTAFCallOff[Part Name],$A40,T_TTAFCallOff[WeekIndex],101)</f>
        <v/>
      </c>
      <c r="CY40">
        <f>SUMIFS(T_TTAFCallOff[PCS],T_TTAFCallOff[Part Name],$A40,T_TTAFCallOff[WeekIndex],102)</f>
        <v/>
      </c>
      <c r="CZ40">
        <f>SUMIFS(T_TTAFCallOff[PCS],T_TTAFCallOff[Part Name],$A40,T_TTAFCallOff[WeekIndex],103)</f>
        <v/>
      </c>
      <c r="DA40">
        <f>SUMIFS(T_TTAFCallOff[PCS],T_TTAFCallOff[Part Name],$A40,T_TTAFCallOff[WeekIndex],104)</f>
        <v/>
      </c>
    </row>
    <row r="41">
      <c r="A41" t="inlineStr">
        <is>
          <t>1JN</t>
        </is>
      </c>
      <c r="B41">
        <f>SUMIFS(T_TTAFCallOff[PCS],T_TTAFCallOff[Part Name],$A41,T_TTAFCallOff[WeekIndex],1)</f>
        <v/>
      </c>
      <c r="C41">
        <f>SUMIFS(T_TTAFCallOff[PCS],T_TTAFCallOff[Part Name],$A41,T_TTAFCallOff[WeekIndex],2)</f>
        <v/>
      </c>
      <c r="D41">
        <f>SUMIFS(T_TTAFCallOff[PCS],T_TTAFCallOff[Part Name],$A41,T_TTAFCallOff[WeekIndex],3)</f>
        <v/>
      </c>
      <c r="E41">
        <f>SUMIFS(T_TTAFCallOff[PCS],T_TTAFCallOff[Part Name],$A41,T_TTAFCallOff[WeekIndex],4)</f>
        <v/>
      </c>
      <c r="F41">
        <f>SUMIFS(T_TTAFCallOff[PCS],T_TTAFCallOff[Part Name],$A41,T_TTAFCallOff[WeekIndex],5)</f>
        <v/>
      </c>
      <c r="G41">
        <f>SUMIFS(T_TTAFCallOff[PCS],T_TTAFCallOff[Part Name],$A41,T_TTAFCallOff[WeekIndex],6)</f>
        <v/>
      </c>
      <c r="H41">
        <f>SUMIFS(T_TTAFCallOff[PCS],T_TTAFCallOff[Part Name],$A41,T_TTAFCallOff[WeekIndex],7)</f>
        <v/>
      </c>
      <c r="I41">
        <f>SUMIFS(T_TTAFCallOff[PCS],T_TTAFCallOff[Part Name],$A41,T_TTAFCallOff[WeekIndex],8)</f>
        <v/>
      </c>
      <c r="J41">
        <f>SUMIFS(T_TTAFCallOff[PCS],T_TTAFCallOff[Part Name],$A41,T_TTAFCallOff[WeekIndex],9)</f>
        <v/>
      </c>
      <c r="K41">
        <f>SUMIFS(T_TTAFCallOff[PCS],T_TTAFCallOff[Part Name],$A41,T_TTAFCallOff[WeekIndex],10)</f>
        <v/>
      </c>
      <c r="L41">
        <f>SUMIFS(T_TTAFCallOff[PCS],T_TTAFCallOff[Part Name],$A41,T_TTAFCallOff[WeekIndex],11)</f>
        <v/>
      </c>
      <c r="M41">
        <f>SUMIFS(T_TTAFCallOff[PCS],T_TTAFCallOff[Part Name],$A41,T_TTAFCallOff[WeekIndex],12)</f>
        <v/>
      </c>
      <c r="N41">
        <f>SUMIFS(T_TTAFCallOff[PCS],T_TTAFCallOff[Part Name],$A41,T_TTAFCallOff[WeekIndex],13)</f>
        <v/>
      </c>
      <c r="O41">
        <f>SUMIFS(T_TTAFCallOff[PCS],T_TTAFCallOff[Part Name],$A41,T_TTAFCallOff[WeekIndex],14)</f>
        <v/>
      </c>
      <c r="P41">
        <f>SUMIFS(T_TTAFCallOff[PCS],T_TTAFCallOff[Part Name],$A41,T_TTAFCallOff[WeekIndex],15)</f>
        <v/>
      </c>
      <c r="Q41">
        <f>SUMIFS(T_TTAFCallOff[PCS],T_TTAFCallOff[Part Name],$A41,T_TTAFCallOff[WeekIndex],16)</f>
        <v/>
      </c>
      <c r="R41">
        <f>SUMIFS(T_TTAFCallOff[PCS],T_TTAFCallOff[Part Name],$A41,T_TTAFCallOff[WeekIndex],17)</f>
        <v/>
      </c>
      <c r="S41">
        <f>SUMIFS(T_TTAFCallOff[PCS],T_TTAFCallOff[Part Name],$A41,T_TTAFCallOff[WeekIndex],18)</f>
        <v/>
      </c>
      <c r="T41">
        <f>SUMIFS(T_TTAFCallOff[PCS],T_TTAFCallOff[Part Name],$A41,T_TTAFCallOff[WeekIndex],19)</f>
        <v/>
      </c>
      <c r="U41">
        <f>SUMIFS(T_TTAFCallOff[PCS],T_TTAFCallOff[Part Name],$A41,T_TTAFCallOff[WeekIndex],20)</f>
        <v/>
      </c>
      <c r="V41">
        <f>SUMIFS(T_TTAFCallOff[PCS],T_TTAFCallOff[Part Name],$A41,T_TTAFCallOff[WeekIndex],21)</f>
        <v/>
      </c>
      <c r="W41">
        <f>SUMIFS(T_TTAFCallOff[PCS],T_TTAFCallOff[Part Name],$A41,T_TTAFCallOff[WeekIndex],22)</f>
        <v/>
      </c>
      <c r="X41">
        <f>SUMIFS(T_TTAFCallOff[PCS],T_TTAFCallOff[Part Name],$A41,T_TTAFCallOff[WeekIndex],23)</f>
        <v/>
      </c>
      <c r="Y41">
        <f>SUMIFS(T_TTAFCallOff[PCS],T_TTAFCallOff[Part Name],$A41,T_TTAFCallOff[WeekIndex],24)</f>
        <v/>
      </c>
      <c r="Z41">
        <f>SUMIFS(T_TTAFCallOff[PCS],T_TTAFCallOff[Part Name],$A41,T_TTAFCallOff[WeekIndex],25)</f>
        <v/>
      </c>
      <c r="AA41">
        <f>SUMIFS(T_TTAFCallOff[PCS],T_TTAFCallOff[Part Name],$A41,T_TTAFCallOff[WeekIndex],26)</f>
        <v/>
      </c>
      <c r="AB41">
        <f>SUMIFS(T_TTAFCallOff[PCS],T_TTAFCallOff[Part Name],$A41,T_TTAFCallOff[WeekIndex],27)</f>
        <v/>
      </c>
      <c r="AC41">
        <f>SUMIFS(T_TTAFCallOff[PCS],T_TTAFCallOff[Part Name],$A41,T_TTAFCallOff[WeekIndex],28)</f>
        <v/>
      </c>
      <c r="AD41">
        <f>SUMIFS(T_TTAFCallOff[PCS],T_TTAFCallOff[Part Name],$A41,T_TTAFCallOff[WeekIndex],29)</f>
        <v/>
      </c>
      <c r="AE41">
        <f>SUMIFS(T_TTAFCallOff[PCS],T_TTAFCallOff[Part Name],$A41,T_TTAFCallOff[WeekIndex],30)</f>
        <v/>
      </c>
      <c r="AF41">
        <f>SUMIFS(T_TTAFCallOff[PCS],T_TTAFCallOff[Part Name],$A41,T_TTAFCallOff[WeekIndex],31)</f>
        <v/>
      </c>
      <c r="AG41">
        <f>SUMIFS(T_TTAFCallOff[PCS],T_TTAFCallOff[Part Name],$A41,T_TTAFCallOff[WeekIndex],32)</f>
        <v/>
      </c>
      <c r="AH41">
        <f>SUMIFS(T_TTAFCallOff[PCS],T_TTAFCallOff[Part Name],$A41,T_TTAFCallOff[WeekIndex],33)</f>
        <v/>
      </c>
      <c r="AI41">
        <f>SUMIFS(T_TTAFCallOff[PCS],T_TTAFCallOff[Part Name],$A41,T_TTAFCallOff[WeekIndex],34)</f>
        <v/>
      </c>
      <c r="AJ41">
        <f>SUMIFS(T_TTAFCallOff[PCS],T_TTAFCallOff[Part Name],$A41,T_TTAFCallOff[WeekIndex],35)</f>
        <v/>
      </c>
      <c r="AK41">
        <f>SUMIFS(T_TTAFCallOff[PCS],T_TTAFCallOff[Part Name],$A41,T_TTAFCallOff[WeekIndex],36)</f>
        <v/>
      </c>
      <c r="AL41">
        <f>SUMIFS(T_TTAFCallOff[PCS],T_TTAFCallOff[Part Name],$A41,T_TTAFCallOff[WeekIndex],37)</f>
        <v/>
      </c>
      <c r="AM41">
        <f>SUMIFS(T_TTAFCallOff[PCS],T_TTAFCallOff[Part Name],$A41,T_TTAFCallOff[WeekIndex],38)</f>
        <v/>
      </c>
      <c r="AN41">
        <f>SUMIFS(T_TTAFCallOff[PCS],T_TTAFCallOff[Part Name],$A41,T_TTAFCallOff[WeekIndex],39)</f>
        <v/>
      </c>
      <c r="AO41">
        <f>SUMIFS(T_TTAFCallOff[PCS],T_TTAFCallOff[Part Name],$A41,T_TTAFCallOff[WeekIndex],40)</f>
        <v/>
      </c>
      <c r="AP41">
        <f>SUMIFS(T_TTAFCallOff[PCS],T_TTAFCallOff[Part Name],$A41,T_TTAFCallOff[WeekIndex],41)</f>
        <v/>
      </c>
      <c r="AQ41">
        <f>SUMIFS(T_TTAFCallOff[PCS],T_TTAFCallOff[Part Name],$A41,T_TTAFCallOff[WeekIndex],42)</f>
        <v/>
      </c>
      <c r="AR41">
        <f>SUMIFS(T_TTAFCallOff[PCS],T_TTAFCallOff[Part Name],$A41,T_TTAFCallOff[WeekIndex],43)</f>
        <v/>
      </c>
      <c r="AS41">
        <f>SUMIFS(T_TTAFCallOff[PCS],T_TTAFCallOff[Part Name],$A41,T_TTAFCallOff[WeekIndex],44)</f>
        <v/>
      </c>
      <c r="AT41">
        <f>SUMIFS(T_TTAFCallOff[PCS],T_TTAFCallOff[Part Name],$A41,T_TTAFCallOff[WeekIndex],45)</f>
        <v/>
      </c>
      <c r="AU41">
        <f>SUMIFS(T_TTAFCallOff[PCS],T_TTAFCallOff[Part Name],$A41,T_TTAFCallOff[WeekIndex],46)</f>
        <v/>
      </c>
      <c r="AV41">
        <f>SUMIFS(T_TTAFCallOff[PCS],T_TTAFCallOff[Part Name],$A41,T_TTAFCallOff[WeekIndex],47)</f>
        <v/>
      </c>
      <c r="AW41">
        <f>SUMIFS(T_TTAFCallOff[PCS],T_TTAFCallOff[Part Name],$A41,T_TTAFCallOff[WeekIndex],48)</f>
        <v/>
      </c>
      <c r="AX41">
        <f>SUMIFS(T_TTAFCallOff[PCS],T_TTAFCallOff[Part Name],$A41,T_TTAFCallOff[WeekIndex],49)</f>
        <v/>
      </c>
      <c r="AY41">
        <f>SUMIFS(T_TTAFCallOff[PCS],T_TTAFCallOff[Part Name],$A41,T_TTAFCallOff[WeekIndex],50)</f>
        <v/>
      </c>
      <c r="AZ41">
        <f>SUMIFS(T_TTAFCallOff[PCS],T_TTAFCallOff[Part Name],$A41,T_TTAFCallOff[WeekIndex],51)</f>
        <v/>
      </c>
      <c r="BA41">
        <f>SUMIFS(T_TTAFCallOff[PCS],T_TTAFCallOff[Part Name],$A41,T_TTAFCallOff[WeekIndex],52)</f>
        <v/>
      </c>
      <c r="BB41">
        <f>SUMIFS(T_TTAFCallOff[PCS],T_TTAFCallOff[Part Name],$A41,T_TTAFCallOff[WeekIndex],53)</f>
        <v/>
      </c>
      <c r="BC41">
        <f>SUMIFS(T_TTAFCallOff[PCS],T_TTAFCallOff[Part Name],$A41,T_TTAFCallOff[WeekIndex],54)</f>
        <v/>
      </c>
      <c r="BD41">
        <f>SUMIFS(T_TTAFCallOff[PCS],T_TTAFCallOff[Part Name],$A41,T_TTAFCallOff[WeekIndex],55)</f>
        <v/>
      </c>
      <c r="BE41">
        <f>SUMIFS(T_TTAFCallOff[PCS],T_TTAFCallOff[Part Name],$A41,T_TTAFCallOff[WeekIndex],56)</f>
        <v/>
      </c>
      <c r="BF41">
        <f>SUMIFS(T_TTAFCallOff[PCS],T_TTAFCallOff[Part Name],$A41,T_TTAFCallOff[WeekIndex],57)</f>
        <v/>
      </c>
      <c r="BG41">
        <f>SUMIFS(T_TTAFCallOff[PCS],T_TTAFCallOff[Part Name],$A41,T_TTAFCallOff[WeekIndex],58)</f>
        <v/>
      </c>
      <c r="BH41">
        <f>SUMIFS(T_TTAFCallOff[PCS],T_TTAFCallOff[Part Name],$A41,T_TTAFCallOff[WeekIndex],59)</f>
        <v/>
      </c>
      <c r="BI41">
        <f>SUMIFS(T_TTAFCallOff[PCS],T_TTAFCallOff[Part Name],$A41,T_TTAFCallOff[WeekIndex],60)</f>
        <v/>
      </c>
      <c r="BJ41">
        <f>SUMIFS(T_TTAFCallOff[PCS],T_TTAFCallOff[Part Name],$A41,T_TTAFCallOff[WeekIndex],61)</f>
        <v/>
      </c>
      <c r="BK41">
        <f>SUMIFS(T_TTAFCallOff[PCS],T_TTAFCallOff[Part Name],$A41,T_TTAFCallOff[WeekIndex],62)</f>
        <v/>
      </c>
      <c r="BL41">
        <f>SUMIFS(T_TTAFCallOff[PCS],T_TTAFCallOff[Part Name],$A41,T_TTAFCallOff[WeekIndex],63)</f>
        <v/>
      </c>
      <c r="BM41">
        <f>SUMIFS(T_TTAFCallOff[PCS],T_TTAFCallOff[Part Name],$A41,T_TTAFCallOff[WeekIndex],64)</f>
        <v/>
      </c>
      <c r="BN41">
        <f>SUMIFS(T_TTAFCallOff[PCS],T_TTAFCallOff[Part Name],$A41,T_TTAFCallOff[WeekIndex],65)</f>
        <v/>
      </c>
      <c r="BO41">
        <f>SUMIFS(T_TTAFCallOff[PCS],T_TTAFCallOff[Part Name],$A41,T_TTAFCallOff[WeekIndex],66)</f>
        <v/>
      </c>
      <c r="BP41">
        <f>SUMIFS(T_TTAFCallOff[PCS],T_TTAFCallOff[Part Name],$A41,T_TTAFCallOff[WeekIndex],67)</f>
        <v/>
      </c>
      <c r="BQ41">
        <f>SUMIFS(T_TTAFCallOff[PCS],T_TTAFCallOff[Part Name],$A41,T_TTAFCallOff[WeekIndex],68)</f>
        <v/>
      </c>
      <c r="BR41">
        <f>SUMIFS(T_TTAFCallOff[PCS],T_TTAFCallOff[Part Name],$A41,T_TTAFCallOff[WeekIndex],69)</f>
        <v/>
      </c>
      <c r="BS41">
        <f>SUMIFS(T_TTAFCallOff[PCS],T_TTAFCallOff[Part Name],$A41,T_TTAFCallOff[WeekIndex],70)</f>
        <v/>
      </c>
      <c r="BT41">
        <f>SUMIFS(T_TTAFCallOff[PCS],T_TTAFCallOff[Part Name],$A41,T_TTAFCallOff[WeekIndex],71)</f>
        <v/>
      </c>
      <c r="BU41">
        <f>SUMIFS(T_TTAFCallOff[PCS],T_TTAFCallOff[Part Name],$A41,T_TTAFCallOff[WeekIndex],72)</f>
        <v/>
      </c>
      <c r="BV41">
        <f>SUMIFS(T_TTAFCallOff[PCS],T_TTAFCallOff[Part Name],$A41,T_TTAFCallOff[WeekIndex],73)</f>
        <v/>
      </c>
      <c r="BW41">
        <f>SUMIFS(T_TTAFCallOff[PCS],T_TTAFCallOff[Part Name],$A41,T_TTAFCallOff[WeekIndex],74)</f>
        <v/>
      </c>
      <c r="BX41">
        <f>SUMIFS(T_TTAFCallOff[PCS],T_TTAFCallOff[Part Name],$A41,T_TTAFCallOff[WeekIndex],75)</f>
        <v/>
      </c>
      <c r="BY41">
        <f>SUMIFS(T_TTAFCallOff[PCS],T_TTAFCallOff[Part Name],$A41,T_TTAFCallOff[WeekIndex],76)</f>
        <v/>
      </c>
      <c r="BZ41">
        <f>SUMIFS(T_TTAFCallOff[PCS],T_TTAFCallOff[Part Name],$A41,T_TTAFCallOff[WeekIndex],77)</f>
        <v/>
      </c>
      <c r="CA41">
        <f>SUMIFS(T_TTAFCallOff[PCS],T_TTAFCallOff[Part Name],$A41,T_TTAFCallOff[WeekIndex],78)</f>
        <v/>
      </c>
      <c r="CB41">
        <f>SUMIFS(T_TTAFCallOff[PCS],T_TTAFCallOff[Part Name],$A41,T_TTAFCallOff[WeekIndex],79)</f>
        <v/>
      </c>
      <c r="CC41">
        <f>SUMIFS(T_TTAFCallOff[PCS],T_TTAFCallOff[Part Name],$A41,T_TTAFCallOff[WeekIndex],80)</f>
        <v/>
      </c>
      <c r="CD41">
        <f>SUMIFS(T_TTAFCallOff[PCS],T_TTAFCallOff[Part Name],$A41,T_TTAFCallOff[WeekIndex],81)</f>
        <v/>
      </c>
      <c r="CE41">
        <f>SUMIFS(T_TTAFCallOff[PCS],T_TTAFCallOff[Part Name],$A41,T_TTAFCallOff[WeekIndex],82)</f>
        <v/>
      </c>
      <c r="CF41">
        <f>SUMIFS(T_TTAFCallOff[PCS],T_TTAFCallOff[Part Name],$A41,T_TTAFCallOff[WeekIndex],83)</f>
        <v/>
      </c>
      <c r="CG41">
        <f>SUMIFS(T_TTAFCallOff[PCS],T_TTAFCallOff[Part Name],$A41,T_TTAFCallOff[WeekIndex],84)</f>
        <v/>
      </c>
      <c r="CH41">
        <f>SUMIFS(T_TTAFCallOff[PCS],T_TTAFCallOff[Part Name],$A41,T_TTAFCallOff[WeekIndex],85)</f>
        <v/>
      </c>
      <c r="CI41">
        <f>SUMIFS(T_TTAFCallOff[PCS],T_TTAFCallOff[Part Name],$A41,T_TTAFCallOff[WeekIndex],86)</f>
        <v/>
      </c>
      <c r="CJ41">
        <f>SUMIFS(T_TTAFCallOff[PCS],T_TTAFCallOff[Part Name],$A41,T_TTAFCallOff[WeekIndex],87)</f>
        <v/>
      </c>
      <c r="CK41">
        <f>SUMIFS(T_TTAFCallOff[PCS],T_TTAFCallOff[Part Name],$A41,T_TTAFCallOff[WeekIndex],88)</f>
        <v/>
      </c>
      <c r="CL41">
        <f>SUMIFS(T_TTAFCallOff[PCS],T_TTAFCallOff[Part Name],$A41,T_TTAFCallOff[WeekIndex],89)</f>
        <v/>
      </c>
      <c r="CM41">
        <f>SUMIFS(T_TTAFCallOff[PCS],T_TTAFCallOff[Part Name],$A41,T_TTAFCallOff[WeekIndex],90)</f>
        <v/>
      </c>
      <c r="CN41">
        <f>SUMIFS(T_TTAFCallOff[PCS],T_TTAFCallOff[Part Name],$A41,T_TTAFCallOff[WeekIndex],91)</f>
        <v/>
      </c>
      <c r="CO41">
        <f>SUMIFS(T_TTAFCallOff[PCS],T_TTAFCallOff[Part Name],$A41,T_TTAFCallOff[WeekIndex],92)</f>
        <v/>
      </c>
      <c r="CP41">
        <f>SUMIFS(T_TTAFCallOff[PCS],T_TTAFCallOff[Part Name],$A41,T_TTAFCallOff[WeekIndex],93)</f>
        <v/>
      </c>
      <c r="CQ41">
        <f>SUMIFS(T_TTAFCallOff[PCS],T_TTAFCallOff[Part Name],$A41,T_TTAFCallOff[WeekIndex],94)</f>
        <v/>
      </c>
      <c r="CR41">
        <f>SUMIFS(T_TTAFCallOff[PCS],T_TTAFCallOff[Part Name],$A41,T_TTAFCallOff[WeekIndex],95)</f>
        <v/>
      </c>
      <c r="CS41">
        <f>SUMIFS(T_TTAFCallOff[PCS],T_TTAFCallOff[Part Name],$A41,T_TTAFCallOff[WeekIndex],96)</f>
        <v/>
      </c>
      <c r="CT41">
        <f>SUMIFS(T_TTAFCallOff[PCS],T_TTAFCallOff[Part Name],$A41,T_TTAFCallOff[WeekIndex],97)</f>
        <v/>
      </c>
      <c r="CU41">
        <f>SUMIFS(T_TTAFCallOff[PCS],T_TTAFCallOff[Part Name],$A41,T_TTAFCallOff[WeekIndex],98)</f>
        <v/>
      </c>
      <c r="CV41">
        <f>SUMIFS(T_TTAFCallOff[PCS],T_TTAFCallOff[Part Name],$A41,T_TTAFCallOff[WeekIndex],99)</f>
        <v/>
      </c>
      <c r="CW41">
        <f>SUMIFS(T_TTAFCallOff[PCS],T_TTAFCallOff[Part Name],$A41,T_TTAFCallOff[WeekIndex],100)</f>
        <v/>
      </c>
      <c r="CX41">
        <f>SUMIFS(T_TTAFCallOff[PCS],T_TTAFCallOff[Part Name],$A41,T_TTAFCallOff[WeekIndex],101)</f>
        <v/>
      </c>
      <c r="CY41">
        <f>SUMIFS(T_TTAFCallOff[PCS],T_TTAFCallOff[Part Name],$A41,T_TTAFCallOff[WeekIndex],102)</f>
        <v/>
      </c>
      <c r="CZ41">
        <f>SUMIFS(T_TTAFCallOff[PCS],T_TTAFCallOff[Part Name],$A41,T_TTAFCallOff[WeekIndex],103)</f>
        <v/>
      </c>
      <c r="DA41">
        <f>SUMIFS(T_TTAFCallOff[PCS],T_TTAFCallOff[Part Name],$A41,T_TTAFCallOff[WeekIndex],104)</f>
        <v/>
      </c>
    </row>
    <row r="42">
      <c r="A42" t="inlineStr">
        <is>
          <t>V03</t>
        </is>
      </c>
      <c r="B42">
        <f>SUMIFS(T_TTAFCallOff[PCS],T_TTAFCallOff[Part Name],$A42,T_TTAFCallOff[WeekIndex],1)</f>
        <v/>
      </c>
      <c r="C42">
        <f>SUMIFS(T_TTAFCallOff[PCS],T_TTAFCallOff[Part Name],$A42,T_TTAFCallOff[WeekIndex],2)</f>
        <v/>
      </c>
      <c r="D42">
        <f>SUMIFS(T_TTAFCallOff[PCS],T_TTAFCallOff[Part Name],$A42,T_TTAFCallOff[WeekIndex],3)</f>
        <v/>
      </c>
      <c r="E42">
        <f>SUMIFS(T_TTAFCallOff[PCS],T_TTAFCallOff[Part Name],$A42,T_TTAFCallOff[WeekIndex],4)</f>
        <v/>
      </c>
      <c r="F42">
        <f>SUMIFS(T_TTAFCallOff[PCS],T_TTAFCallOff[Part Name],$A42,T_TTAFCallOff[WeekIndex],5)</f>
        <v/>
      </c>
      <c r="G42">
        <f>SUMIFS(T_TTAFCallOff[PCS],T_TTAFCallOff[Part Name],$A42,T_TTAFCallOff[WeekIndex],6)</f>
        <v/>
      </c>
      <c r="H42">
        <f>SUMIFS(T_TTAFCallOff[PCS],T_TTAFCallOff[Part Name],$A42,T_TTAFCallOff[WeekIndex],7)</f>
        <v/>
      </c>
      <c r="I42">
        <f>SUMIFS(T_TTAFCallOff[PCS],T_TTAFCallOff[Part Name],$A42,T_TTAFCallOff[WeekIndex],8)</f>
        <v/>
      </c>
      <c r="J42">
        <f>SUMIFS(T_TTAFCallOff[PCS],T_TTAFCallOff[Part Name],$A42,T_TTAFCallOff[WeekIndex],9)</f>
        <v/>
      </c>
      <c r="K42">
        <f>SUMIFS(T_TTAFCallOff[PCS],T_TTAFCallOff[Part Name],$A42,T_TTAFCallOff[WeekIndex],10)</f>
        <v/>
      </c>
      <c r="L42">
        <f>SUMIFS(T_TTAFCallOff[PCS],T_TTAFCallOff[Part Name],$A42,T_TTAFCallOff[WeekIndex],11)</f>
        <v/>
      </c>
      <c r="M42">
        <f>SUMIFS(T_TTAFCallOff[PCS],T_TTAFCallOff[Part Name],$A42,T_TTAFCallOff[WeekIndex],12)</f>
        <v/>
      </c>
      <c r="N42">
        <f>SUMIFS(T_TTAFCallOff[PCS],T_TTAFCallOff[Part Name],$A42,T_TTAFCallOff[WeekIndex],13)</f>
        <v/>
      </c>
      <c r="O42">
        <f>SUMIFS(T_TTAFCallOff[PCS],T_TTAFCallOff[Part Name],$A42,T_TTAFCallOff[WeekIndex],14)</f>
        <v/>
      </c>
      <c r="P42">
        <f>SUMIFS(T_TTAFCallOff[PCS],T_TTAFCallOff[Part Name],$A42,T_TTAFCallOff[WeekIndex],15)</f>
        <v/>
      </c>
      <c r="Q42">
        <f>SUMIFS(T_TTAFCallOff[PCS],T_TTAFCallOff[Part Name],$A42,T_TTAFCallOff[WeekIndex],16)</f>
        <v/>
      </c>
      <c r="R42">
        <f>SUMIFS(T_TTAFCallOff[PCS],T_TTAFCallOff[Part Name],$A42,T_TTAFCallOff[WeekIndex],17)</f>
        <v/>
      </c>
      <c r="S42">
        <f>SUMIFS(T_TTAFCallOff[PCS],T_TTAFCallOff[Part Name],$A42,T_TTAFCallOff[WeekIndex],18)</f>
        <v/>
      </c>
      <c r="T42">
        <f>SUMIFS(T_TTAFCallOff[PCS],T_TTAFCallOff[Part Name],$A42,T_TTAFCallOff[WeekIndex],19)</f>
        <v/>
      </c>
      <c r="U42">
        <f>SUMIFS(T_TTAFCallOff[PCS],T_TTAFCallOff[Part Name],$A42,T_TTAFCallOff[WeekIndex],20)</f>
        <v/>
      </c>
      <c r="V42">
        <f>SUMIFS(T_TTAFCallOff[PCS],T_TTAFCallOff[Part Name],$A42,T_TTAFCallOff[WeekIndex],21)</f>
        <v/>
      </c>
      <c r="W42">
        <f>SUMIFS(T_TTAFCallOff[PCS],T_TTAFCallOff[Part Name],$A42,T_TTAFCallOff[WeekIndex],22)</f>
        <v/>
      </c>
      <c r="X42">
        <f>SUMIFS(T_TTAFCallOff[PCS],T_TTAFCallOff[Part Name],$A42,T_TTAFCallOff[WeekIndex],23)</f>
        <v/>
      </c>
      <c r="Y42">
        <f>SUMIFS(T_TTAFCallOff[PCS],T_TTAFCallOff[Part Name],$A42,T_TTAFCallOff[WeekIndex],24)</f>
        <v/>
      </c>
      <c r="Z42">
        <f>SUMIFS(T_TTAFCallOff[PCS],T_TTAFCallOff[Part Name],$A42,T_TTAFCallOff[WeekIndex],25)</f>
        <v/>
      </c>
      <c r="AA42">
        <f>SUMIFS(T_TTAFCallOff[PCS],T_TTAFCallOff[Part Name],$A42,T_TTAFCallOff[WeekIndex],26)</f>
        <v/>
      </c>
      <c r="AB42">
        <f>SUMIFS(T_TTAFCallOff[PCS],T_TTAFCallOff[Part Name],$A42,T_TTAFCallOff[WeekIndex],27)</f>
        <v/>
      </c>
      <c r="AC42">
        <f>SUMIFS(T_TTAFCallOff[PCS],T_TTAFCallOff[Part Name],$A42,T_TTAFCallOff[WeekIndex],28)</f>
        <v/>
      </c>
      <c r="AD42">
        <f>SUMIFS(T_TTAFCallOff[PCS],T_TTAFCallOff[Part Name],$A42,T_TTAFCallOff[WeekIndex],29)</f>
        <v/>
      </c>
      <c r="AE42">
        <f>SUMIFS(T_TTAFCallOff[PCS],T_TTAFCallOff[Part Name],$A42,T_TTAFCallOff[WeekIndex],30)</f>
        <v/>
      </c>
      <c r="AF42">
        <f>SUMIFS(T_TTAFCallOff[PCS],T_TTAFCallOff[Part Name],$A42,T_TTAFCallOff[WeekIndex],31)</f>
        <v/>
      </c>
      <c r="AG42">
        <f>SUMIFS(T_TTAFCallOff[PCS],T_TTAFCallOff[Part Name],$A42,T_TTAFCallOff[WeekIndex],32)</f>
        <v/>
      </c>
      <c r="AH42">
        <f>SUMIFS(T_TTAFCallOff[PCS],T_TTAFCallOff[Part Name],$A42,T_TTAFCallOff[WeekIndex],33)</f>
        <v/>
      </c>
      <c r="AI42">
        <f>SUMIFS(T_TTAFCallOff[PCS],T_TTAFCallOff[Part Name],$A42,T_TTAFCallOff[WeekIndex],34)</f>
        <v/>
      </c>
      <c r="AJ42">
        <f>SUMIFS(T_TTAFCallOff[PCS],T_TTAFCallOff[Part Name],$A42,T_TTAFCallOff[WeekIndex],35)</f>
        <v/>
      </c>
      <c r="AK42">
        <f>SUMIFS(T_TTAFCallOff[PCS],T_TTAFCallOff[Part Name],$A42,T_TTAFCallOff[WeekIndex],36)</f>
        <v/>
      </c>
      <c r="AL42">
        <f>SUMIFS(T_TTAFCallOff[PCS],T_TTAFCallOff[Part Name],$A42,T_TTAFCallOff[WeekIndex],37)</f>
        <v/>
      </c>
      <c r="AM42">
        <f>SUMIFS(T_TTAFCallOff[PCS],T_TTAFCallOff[Part Name],$A42,T_TTAFCallOff[WeekIndex],38)</f>
        <v/>
      </c>
      <c r="AN42">
        <f>SUMIFS(T_TTAFCallOff[PCS],T_TTAFCallOff[Part Name],$A42,T_TTAFCallOff[WeekIndex],39)</f>
        <v/>
      </c>
      <c r="AO42">
        <f>SUMIFS(T_TTAFCallOff[PCS],T_TTAFCallOff[Part Name],$A42,T_TTAFCallOff[WeekIndex],40)</f>
        <v/>
      </c>
      <c r="AP42">
        <f>SUMIFS(T_TTAFCallOff[PCS],T_TTAFCallOff[Part Name],$A42,T_TTAFCallOff[WeekIndex],41)</f>
        <v/>
      </c>
      <c r="AQ42">
        <f>SUMIFS(T_TTAFCallOff[PCS],T_TTAFCallOff[Part Name],$A42,T_TTAFCallOff[WeekIndex],42)</f>
        <v/>
      </c>
      <c r="AR42">
        <f>SUMIFS(T_TTAFCallOff[PCS],T_TTAFCallOff[Part Name],$A42,T_TTAFCallOff[WeekIndex],43)</f>
        <v/>
      </c>
      <c r="AS42">
        <f>SUMIFS(T_TTAFCallOff[PCS],T_TTAFCallOff[Part Name],$A42,T_TTAFCallOff[WeekIndex],44)</f>
        <v/>
      </c>
      <c r="AT42">
        <f>SUMIFS(T_TTAFCallOff[PCS],T_TTAFCallOff[Part Name],$A42,T_TTAFCallOff[WeekIndex],45)</f>
        <v/>
      </c>
      <c r="AU42">
        <f>SUMIFS(T_TTAFCallOff[PCS],T_TTAFCallOff[Part Name],$A42,T_TTAFCallOff[WeekIndex],46)</f>
        <v/>
      </c>
      <c r="AV42">
        <f>SUMIFS(T_TTAFCallOff[PCS],T_TTAFCallOff[Part Name],$A42,T_TTAFCallOff[WeekIndex],47)</f>
        <v/>
      </c>
      <c r="AW42">
        <f>SUMIFS(T_TTAFCallOff[PCS],T_TTAFCallOff[Part Name],$A42,T_TTAFCallOff[WeekIndex],48)</f>
        <v/>
      </c>
      <c r="AX42">
        <f>SUMIFS(T_TTAFCallOff[PCS],T_TTAFCallOff[Part Name],$A42,T_TTAFCallOff[WeekIndex],49)</f>
        <v/>
      </c>
      <c r="AY42">
        <f>SUMIFS(T_TTAFCallOff[PCS],T_TTAFCallOff[Part Name],$A42,T_TTAFCallOff[WeekIndex],50)</f>
        <v/>
      </c>
      <c r="AZ42">
        <f>SUMIFS(T_TTAFCallOff[PCS],T_TTAFCallOff[Part Name],$A42,T_TTAFCallOff[WeekIndex],51)</f>
        <v/>
      </c>
      <c r="BA42">
        <f>SUMIFS(T_TTAFCallOff[PCS],T_TTAFCallOff[Part Name],$A42,T_TTAFCallOff[WeekIndex],52)</f>
        <v/>
      </c>
      <c r="BB42">
        <f>SUMIFS(T_TTAFCallOff[PCS],T_TTAFCallOff[Part Name],$A42,T_TTAFCallOff[WeekIndex],53)</f>
        <v/>
      </c>
      <c r="BC42">
        <f>SUMIFS(T_TTAFCallOff[PCS],T_TTAFCallOff[Part Name],$A42,T_TTAFCallOff[WeekIndex],54)</f>
        <v/>
      </c>
      <c r="BD42">
        <f>SUMIFS(T_TTAFCallOff[PCS],T_TTAFCallOff[Part Name],$A42,T_TTAFCallOff[WeekIndex],55)</f>
        <v/>
      </c>
      <c r="BE42">
        <f>SUMIFS(T_TTAFCallOff[PCS],T_TTAFCallOff[Part Name],$A42,T_TTAFCallOff[WeekIndex],56)</f>
        <v/>
      </c>
      <c r="BF42">
        <f>SUMIFS(T_TTAFCallOff[PCS],T_TTAFCallOff[Part Name],$A42,T_TTAFCallOff[WeekIndex],57)</f>
        <v/>
      </c>
      <c r="BG42">
        <f>SUMIFS(T_TTAFCallOff[PCS],T_TTAFCallOff[Part Name],$A42,T_TTAFCallOff[WeekIndex],58)</f>
        <v/>
      </c>
      <c r="BH42">
        <f>SUMIFS(T_TTAFCallOff[PCS],T_TTAFCallOff[Part Name],$A42,T_TTAFCallOff[WeekIndex],59)</f>
        <v/>
      </c>
      <c r="BI42">
        <f>SUMIFS(T_TTAFCallOff[PCS],T_TTAFCallOff[Part Name],$A42,T_TTAFCallOff[WeekIndex],60)</f>
        <v/>
      </c>
      <c r="BJ42">
        <f>SUMIFS(T_TTAFCallOff[PCS],T_TTAFCallOff[Part Name],$A42,T_TTAFCallOff[WeekIndex],61)</f>
        <v/>
      </c>
      <c r="BK42">
        <f>SUMIFS(T_TTAFCallOff[PCS],T_TTAFCallOff[Part Name],$A42,T_TTAFCallOff[WeekIndex],62)</f>
        <v/>
      </c>
      <c r="BL42">
        <f>SUMIFS(T_TTAFCallOff[PCS],T_TTAFCallOff[Part Name],$A42,T_TTAFCallOff[WeekIndex],63)</f>
        <v/>
      </c>
      <c r="BM42">
        <f>SUMIFS(T_TTAFCallOff[PCS],T_TTAFCallOff[Part Name],$A42,T_TTAFCallOff[WeekIndex],64)</f>
        <v/>
      </c>
      <c r="BN42">
        <f>SUMIFS(T_TTAFCallOff[PCS],T_TTAFCallOff[Part Name],$A42,T_TTAFCallOff[WeekIndex],65)</f>
        <v/>
      </c>
      <c r="BO42">
        <f>SUMIFS(T_TTAFCallOff[PCS],T_TTAFCallOff[Part Name],$A42,T_TTAFCallOff[WeekIndex],66)</f>
        <v/>
      </c>
      <c r="BP42">
        <f>SUMIFS(T_TTAFCallOff[PCS],T_TTAFCallOff[Part Name],$A42,T_TTAFCallOff[WeekIndex],67)</f>
        <v/>
      </c>
      <c r="BQ42">
        <f>SUMIFS(T_TTAFCallOff[PCS],T_TTAFCallOff[Part Name],$A42,T_TTAFCallOff[WeekIndex],68)</f>
        <v/>
      </c>
      <c r="BR42">
        <f>SUMIFS(T_TTAFCallOff[PCS],T_TTAFCallOff[Part Name],$A42,T_TTAFCallOff[WeekIndex],69)</f>
        <v/>
      </c>
      <c r="BS42">
        <f>SUMIFS(T_TTAFCallOff[PCS],T_TTAFCallOff[Part Name],$A42,T_TTAFCallOff[WeekIndex],70)</f>
        <v/>
      </c>
      <c r="BT42">
        <f>SUMIFS(T_TTAFCallOff[PCS],T_TTAFCallOff[Part Name],$A42,T_TTAFCallOff[WeekIndex],71)</f>
        <v/>
      </c>
      <c r="BU42">
        <f>SUMIFS(T_TTAFCallOff[PCS],T_TTAFCallOff[Part Name],$A42,T_TTAFCallOff[WeekIndex],72)</f>
        <v/>
      </c>
      <c r="BV42">
        <f>SUMIFS(T_TTAFCallOff[PCS],T_TTAFCallOff[Part Name],$A42,T_TTAFCallOff[WeekIndex],73)</f>
        <v/>
      </c>
      <c r="BW42">
        <f>SUMIFS(T_TTAFCallOff[PCS],T_TTAFCallOff[Part Name],$A42,T_TTAFCallOff[WeekIndex],74)</f>
        <v/>
      </c>
      <c r="BX42">
        <f>SUMIFS(T_TTAFCallOff[PCS],T_TTAFCallOff[Part Name],$A42,T_TTAFCallOff[WeekIndex],75)</f>
        <v/>
      </c>
      <c r="BY42">
        <f>SUMIFS(T_TTAFCallOff[PCS],T_TTAFCallOff[Part Name],$A42,T_TTAFCallOff[WeekIndex],76)</f>
        <v/>
      </c>
      <c r="BZ42">
        <f>SUMIFS(T_TTAFCallOff[PCS],T_TTAFCallOff[Part Name],$A42,T_TTAFCallOff[WeekIndex],77)</f>
        <v/>
      </c>
      <c r="CA42">
        <f>SUMIFS(T_TTAFCallOff[PCS],T_TTAFCallOff[Part Name],$A42,T_TTAFCallOff[WeekIndex],78)</f>
        <v/>
      </c>
      <c r="CB42">
        <f>SUMIFS(T_TTAFCallOff[PCS],T_TTAFCallOff[Part Name],$A42,T_TTAFCallOff[WeekIndex],79)</f>
        <v/>
      </c>
      <c r="CC42">
        <f>SUMIFS(T_TTAFCallOff[PCS],T_TTAFCallOff[Part Name],$A42,T_TTAFCallOff[WeekIndex],80)</f>
        <v/>
      </c>
      <c r="CD42">
        <f>SUMIFS(T_TTAFCallOff[PCS],T_TTAFCallOff[Part Name],$A42,T_TTAFCallOff[WeekIndex],81)</f>
        <v/>
      </c>
      <c r="CE42">
        <f>SUMIFS(T_TTAFCallOff[PCS],T_TTAFCallOff[Part Name],$A42,T_TTAFCallOff[WeekIndex],82)</f>
        <v/>
      </c>
      <c r="CF42">
        <f>SUMIFS(T_TTAFCallOff[PCS],T_TTAFCallOff[Part Name],$A42,T_TTAFCallOff[WeekIndex],83)</f>
        <v/>
      </c>
      <c r="CG42">
        <f>SUMIFS(T_TTAFCallOff[PCS],T_TTAFCallOff[Part Name],$A42,T_TTAFCallOff[WeekIndex],84)</f>
        <v/>
      </c>
      <c r="CH42">
        <f>SUMIFS(T_TTAFCallOff[PCS],T_TTAFCallOff[Part Name],$A42,T_TTAFCallOff[WeekIndex],85)</f>
        <v/>
      </c>
      <c r="CI42">
        <f>SUMIFS(T_TTAFCallOff[PCS],T_TTAFCallOff[Part Name],$A42,T_TTAFCallOff[WeekIndex],86)</f>
        <v/>
      </c>
      <c r="CJ42">
        <f>SUMIFS(T_TTAFCallOff[PCS],T_TTAFCallOff[Part Name],$A42,T_TTAFCallOff[WeekIndex],87)</f>
        <v/>
      </c>
      <c r="CK42">
        <f>SUMIFS(T_TTAFCallOff[PCS],T_TTAFCallOff[Part Name],$A42,T_TTAFCallOff[WeekIndex],88)</f>
        <v/>
      </c>
      <c r="CL42">
        <f>SUMIFS(T_TTAFCallOff[PCS],T_TTAFCallOff[Part Name],$A42,T_TTAFCallOff[WeekIndex],89)</f>
        <v/>
      </c>
      <c r="CM42">
        <f>SUMIFS(T_TTAFCallOff[PCS],T_TTAFCallOff[Part Name],$A42,T_TTAFCallOff[WeekIndex],90)</f>
        <v/>
      </c>
      <c r="CN42">
        <f>SUMIFS(T_TTAFCallOff[PCS],T_TTAFCallOff[Part Name],$A42,T_TTAFCallOff[WeekIndex],91)</f>
        <v/>
      </c>
      <c r="CO42">
        <f>SUMIFS(T_TTAFCallOff[PCS],T_TTAFCallOff[Part Name],$A42,T_TTAFCallOff[WeekIndex],92)</f>
        <v/>
      </c>
      <c r="CP42">
        <f>SUMIFS(T_TTAFCallOff[PCS],T_TTAFCallOff[Part Name],$A42,T_TTAFCallOff[WeekIndex],93)</f>
        <v/>
      </c>
      <c r="CQ42">
        <f>SUMIFS(T_TTAFCallOff[PCS],T_TTAFCallOff[Part Name],$A42,T_TTAFCallOff[WeekIndex],94)</f>
        <v/>
      </c>
      <c r="CR42">
        <f>SUMIFS(T_TTAFCallOff[PCS],T_TTAFCallOff[Part Name],$A42,T_TTAFCallOff[WeekIndex],95)</f>
        <v/>
      </c>
      <c r="CS42">
        <f>SUMIFS(T_TTAFCallOff[PCS],T_TTAFCallOff[Part Name],$A42,T_TTAFCallOff[WeekIndex],96)</f>
        <v/>
      </c>
      <c r="CT42">
        <f>SUMIFS(T_TTAFCallOff[PCS],T_TTAFCallOff[Part Name],$A42,T_TTAFCallOff[WeekIndex],97)</f>
        <v/>
      </c>
      <c r="CU42">
        <f>SUMIFS(T_TTAFCallOff[PCS],T_TTAFCallOff[Part Name],$A42,T_TTAFCallOff[WeekIndex],98)</f>
        <v/>
      </c>
      <c r="CV42">
        <f>SUMIFS(T_TTAFCallOff[PCS],T_TTAFCallOff[Part Name],$A42,T_TTAFCallOff[WeekIndex],99)</f>
        <v/>
      </c>
      <c r="CW42">
        <f>SUMIFS(T_TTAFCallOff[PCS],T_TTAFCallOff[Part Name],$A42,T_TTAFCallOff[WeekIndex],100)</f>
        <v/>
      </c>
      <c r="CX42">
        <f>SUMIFS(T_TTAFCallOff[PCS],T_TTAFCallOff[Part Name],$A42,T_TTAFCallOff[WeekIndex],101)</f>
        <v/>
      </c>
      <c r="CY42">
        <f>SUMIFS(T_TTAFCallOff[PCS],T_TTAFCallOff[Part Name],$A42,T_TTAFCallOff[WeekIndex],102)</f>
        <v/>
      </c>
      <c r="CZ42">
        <f>SUMIFS(T_TTAFCallOff[PCS],T_TTAFCallOff[Part Name],$A42,T_TTAFCallOff[WeekIndex],103)</f>
        <v/>
      </c>
      <c r="DA42">
        <f>SUMIFS(T_TTAFCallOff[PCS],T_TTAFCallOff[Part Name],$A42,T_TTAFCallOff[WeekIndex],104)</f>
        <v/>
      </c>
    </row>
    <row r="43">
      <c r="A43" t="inlineStr">
        <is>
          <t>V19</t>
        </is>
      </c>
      <c r="B43">
        <f>SUMIFS(T_TTAFCallOff[PCS],T_TTAFCallOff[Part Name],$A43,T_TTAFCallOff[WeekIndex],1)</f>
        <v/>
      </c>
      <c r="C43">
        <f>SUMIFS(T_TTAFCallOff[PCS],T_TTAFCallOff[Part Name],$A43,T_TTAFCallOff[WeekIndex],2)</f>
        <v/>
      </c>
      <c r="D43">
        <f>SUMIFS(T_TTAFCallOff[PCS],T_TTAFCallOff[Part Name],$A43,T_TTAFCallOff[WeekIndex],3)</f>
        <v/>
      </c>
      <c r="E43">
        <f>SUMIFS(T_TTAFCallOff[PCS],T_TTAFCallOff[Part Name],$A43,T_TTAFCallOff[WeekIndex],4)</f>
        <v/>
      </c>
      <c r="F43">
        <f>SUMIFS(T_TTAFCallOff[PCS],T_TTAFCallOff[Part Name],$A43,T_TTAFCallOff[WeekIndex],5)</f>
        <v/>
      </c>
      <c r="G43">
        <f>SUMIFS(T_TTAFCallOff[PCS],T_TTAFCallOff[Part Name],$A43,T_TTAFCallOff[WeekIndex],6)</f>
        <v/>
      </c>
      <c r="H43">
        <f>SUMIFS(T_TTAFCallOff[PCS],T_TTAFCallOff[Part Name],$A43,T_TTAFCallOff[WeekIndex],7)</f>
        <v/>
      </c>
      <c r="I43">
        <f>SUMIFS(T_TTAFCallOff[PCS],T_TTAFCallOff[Part Name],$A43,T_TTAFCallOff[WeekIndex],8)</f>
        <v/>
      </c>
      <c r="J43">
        <f>SUMIFS(T_TTAFCallOff[PCS],T_TTAFCallOff[Part Name],$A43,T_TTAFCallOff[WeekIndex],9)</f>
        <v/>
      </c>
      <c r="K43">
        <f>SUMIFS(T_TTAFCallOff[PCS],T_TTAFCallOff[Part Name],$A43,T_TTAFCallOff[WeekIndex],10)</f>
        <v/>
      </c>
      <c r="L43">
        <f>SUMIFS(T_TTAFCallOff[PCS],T_TTAFCallOff[Part Name],$A43,T_TTAFCallOff[WeekIndex],11)</f>
        <v/>
      </c>
      <c r="M43">
        <f>SUMIFS(T_TTAFCallOff[PCS],T_TTAFCallOff[Part Name],$A43,T_TTAFCallOff[WeekIndex],12)</f>
        <v/>
      </c>
      <c r="N43">
        <f>SUMIFS(T_TTAFCallOff[PCS],T_TTAFCallOff[Part Name],$A43,T_TTAFCallOff[WeekIndex],13)</f>
        <v/>
      </c>
      <c r="O43">
        <f>SUMIFS(T_TTAFCallOff[PCS],T_TTAFCallOff[Part Name],$A43,T_TTAFCallOff[WeekIndex],14)</f>
        <v/>
      </c>
      <c r="P43">
        <f>SUMIFS(T_TTAFCallOff[PCS],T_TTAFCallOff[Part Name],$A43,T_TTAFCallOff[WeekIndex],15)</f>
        <v/>
      </c>
      <c r="Q43">
        <f>SUMIFS(T_TTAFCallOff[PCS],T_TTAFCallOff[Part Name],$A43,T_TTAFCallOff[WeekIndex],16)</f>
        <v/>
      </c>
      <c r="R43">
        <f>SUMIFS(T_TTAFCallOff[PCS],T_TTAFCallOff[Part Name],$A43,T_TTAFCallOff[WeekIndex],17)</f>
        <v/>
      </c>
      <c r="S43">
        <f>SUMIFS(T_TTAFCallOff[PCS],T_TTAFCallOff[Part Name],$A43,T_TTAFCallOff[WeekIndex],18)</f>
        <v/>
      </c>
      <c r="T43">
        <f>SUMIFS(T_TTAFCallOff[PCS],T_TTAFCallOff[Part Name],$A43,T_TTAFCallOff[WeekIndex],19)</f>
        <v/>
      </c>
      <c r="U43">
        <f>SUMIFS(T_TTAFCallOff[PCS],T_TTAFCallOff[Part Name],$A43,T_TTAFCallOff[WeekIndex],20)</f>
        <v/>
      </c>
      <c r="V43">
        <f>SUMIFS(T_TTAFCallOff[PCS],T_TTAFCallOff[Part Name],$A43,T_TTAFCallOff[WeekIndex],21)</f>
        <v/>
      </c>
      <c r="W43">
        <f>SUMIFS(T_TTAFCallOff[PCS],T_TTAFCallOff[Part Name],$A43,T_TTAFCallOff[WeekIndex],22)</f>
        <v/>
      </c>
      <c r="X43">
        <f>SUMIFS(T_TTAFCallOff[PCS],T_TTAFCallOff[Part Name],$A43,T_TTAFCallOff[WeekIndex],23)</f>
        <v/>
      </c>
      <c r="Y43">
        <f>SUMIFS(T_TTAFCallOff[PCS],T_TTAFCallOff[Part Name],$A43,T_TTAFCallOff[WeekIndex],24)</f>
        <v/>
      </c>
      <c r="Z43">
        <f>SUMIFS(T_TTAFCallOff[PCS],T_TTAFCallOff[Part Name],$A43,T_TTAFCallOff[WeekIndex],25)</f>
        <v/>
      </c>
      <c r="AA43">
        <f>SUMIFS(T_TTAFCallOff[PCS],T_TTAFCallOff[Part Name],$A43,T_TTAFCallOff[WeekIndex],26)</f>
        <v/>
      </c>
      <c r="AB43">
        <f>SUMIFS(T_TTAFCallOff[PCS],T_TTAFCallOff[Part Name],$A43,T_TTAFCallOff[WeekIndex],27)</f>
        <v/>
      </c>
      <c r="AC43">
        <f>SUMIFS(T_TTAFCallOff[PCS],T_TTAFCallOff[Part Name],$A43,T_TTAFCallOff[WeekIndex],28)</f>
        <v/>
      </c>
      <c r="AD43">
        <f>SUMIFS(T_TTAFCallOff[PCS],T_TTAFCallOff[Part Name],$A43,T_TTAFCallOff[WeekIndex],29)</f>
        <v/>
      </c>
      <c r="AE43">
        <f>SUMIFS(T_TTAFCallOff[PCS],T_TTAFCallOff[Part Name],$A43,T_TTAFCallOff[WeekIndex],30)</f>
        <v/>
      </c>
      <c r="AF43">
        <f>SUMIFS(T_TTAFCallOff[PCS],T_TTAFCallOff[Part Name],$A43,T_TTAFCallOff[WeekIndex],31)</f>
        <v/>
      </c>
      <c r="AG43">
        <f>SUMIFS(T_TTAFCallOff[PCS],T_TTAFCallOff[Part Name],$A43,T_TTAFCallOff[WeekIndex],32)</f>
        <v/>
      </c>
      <c r="AH43">
        <f>SUMIFS(T_TTAFCallOff[PCS],T_TTAFCallOff[Part Name],$A43,T_TTAFCallOff[WeekIndex],33)</f>
        <v/>
      </c>
      <c r="AI43">
        <f>SUMIFS(T_TTAFCallOff[PCS],T_TTAFCallOff[Part Name],$A43,T_TTAFCallOff[WeekIndex],34)</f>
        <v/>
      </c>
      <c r="AJ43">
        <f>SUMIFS(T_TTAFCallOff[PCS],T_TTAFCallOff[Part Name],$A43,T_TTAFCallOff[WeekIndex],35)</f>
        <v/>
      </c>
      <c r="AK43">
        <f>SUMIFS(T_TTAFCallOff[PCS],T_TTAFCallOff[Part Name],$A43,T_TTAFCallOff[WeekIndex],36)</f>
        <v/>
      </c>
      <c r="AL43">
        <f>SUMIFS(T_TTAFCallOff[PCS],T_TTAFCallOff[Part Name],$A43,T_TTAFCallOff[WeekIndex],37)</f>
        <v/>
      </c>
      <c r="AM43">
        <f>SUMIFS(T_TTAFCallOff[PCS],T_TTAFCallOff[Part Name],$A43,T_TTAFCallOff[WeekIndex],38)</f>
        <v/>
      </c>
      <c r="AN43">
        <f>SUMIFS(T_TTAFCallOff[PCS],T_TTAFCallOff[Part Name],$A43,T_TTAFCallOff[WeekIndex],39)</f>
        <v/>
      </c>
      <c r="AO43">
        <f>SUMIFS(T_TTAFCallOff[PCS],T_TTAFCallOff[Part Name],$A43,T_TTAFCallOff[WeekIndex],40)</f>
        <v/>
      </c>
      <c r="AP43">
        <f>SUMIFS(T_TTAFCallOff[PCS],T_TTAFCallOff[Part Name],$A43,T_TTAFCallOff[WeekIndex],41)</f>
        <v/>
      </c>
      <c r="AQ43">
        <f>SUMIFS(T_TTAFCallOff[PCS],T_TTAFCallOff[Part Name],$A43,T_TTAFCallOff[WeekIndex],42)</f>
        <v/>
      </c>
      <c r="AR43">
        <f>SUMIFS(T_TTAFCallOff[PCS],T_TTAFCallOff[Part Name],$A43,T_TTAFCallOff[WeekIndex],43)</f>
        <v/>
      </c>
      <c r="AS43">
        <f>SUMIFS(T_TTAFCallOff[PCS],T_TTAFCallOff[Part Name],$A43,T_TTAFCallOff[WeekIndex],44)</f>
        <v/>
      </c>
      <c r="AT43">
        <f>SUMIFS(T_TTAFCallOff[PCS],T_TTAFCallOff[Part Name],$A43,T_TTAFCallOff[WeekIndex],45)</f>
        <v/>
      </c>
      <c r="AU43">
        <f>SUMIFS(T_TTAFCallOff[PCS],T_TTAFCallOff[Part Name],$A43,T_TTAFCallOff[WeekIndex],46)</f>
        <v/>
      </c>
      <c r="AV43">
        <f>SUMIFS(T_TTAFCallOff[PCS],T_TTAFCallOff[Part Name],$A43,T_TTAFCallOff[WeekIndex],47)</f>
        <v/>
      </c>
      <c r="AW43">
        <f>SUMIFS(T_TTAFCallOff[PCS],T_TTAFCallOff[Part Name],$A43,T_TTAFCallOff[WeekIndex],48)</f>
        <v/>
      </c>
      <c r="AX43">
        <f>SUMIFS(T_TTAFCallOff[PCS],T_TTAFCallOff[Part Name],$A43,T_TTAFCallOff[WeekIndex],49)</f>
        <v/>
      </c>
      <c r="AY43">
        <f>SUMIFS(T_TTAFCallOff[PCS],T_TTAFCallOff[Part Name],$A43,T_TTAFCallOff[WeekIndex],50)</f>
        <v/>
      </c>
      <c r="AZ43">
        <f>SUMIFS(T_TTAFCallOff[PCS],T_TTAFCallOff[Part Name],$A43,T_TTAFCallOff[WeekIndex],51)</f>
        <v/>
      </c>
      <c r="BA43">
        <f>SUMIFS(T_TTAFCallOff[PCS],T_TTAFCallOff[Part Name],$A43,T_TTAFCallOff[WeekIndex],52)</f>
        <v/>
      </c>
      <c r="BB43">
        <f>SUMIFS(T_TTAFCallOff[PCS],T_TTAFCallOff[Part Name],$A43,T_TTAFCallOff[WeekIndex],53)</f>
        <v/>
      </c>
      <c r="BC43">
        <f>SUMIFS(T_TTAFCallOff[PCS],T_TTAFCallOff[Part Name],$A43,T_TTAFCallOff[WeekIndex],54)</f>
        <v/>
      </c>
      <c r="BD43">
        <f>SUMIFS(T_TTAFCallOff[PCS],T_TTAFCallOff[Part Name],$A43,T_TTAFCallOff[WeekIndex],55)</f>
        <v/>
      </c>
      <c r="BE43">
        <f>SUMIFS(T_TTAFCallOff[PCS],T_TTAFCallOff[Part Name],$A43,T_TTAFCallOff[WeekIndex],56)</f>
        <v/>
      </c>
      <c r="BF43">
        <f>SUMIFS(T_TTAFCallOff[PCS],T_TTAFCallOff[Part Name],$A43,T_TTAFCallOff[WeekIndex],57)</f>
        <v/>
      </c>
      <c r="BG43">
        <f>SUMIFS(T_TTAFCallOff[PCS],T_TTAFCallOff[Part Name],$A43,T_TTAFCallOff[WeekIndex],58)</f>
        <v/>
      </c>
      <c r="BH43">
        <f>SUMIFS(T_TTAFCallOff[PCS],T_TTAFCallOff[Part Name],$A43,T_TTAFCallOff[WeekIndex],59)</f>
        <v/>
      </c>
      <c r="BI43">
        <f>SUMIFS(T_TTAFCallOff[PCS],T_TTAFCallOff[Part Name],$A43,T_TTAFCallOff[WeekIndex],60)</f>
        <v/>
      </c>
      <c r="BJ43">
        <f>SUMIFS(T_TTAFCallOff[PCS],T_TTAFCallOff[Part Name],$A43,T_TTAFCallOff[WeekIndex],61)</f>
        <v/>
      </c>
      <c r="BK43">
        <f>SUMIFS(T_TTAFCallOff[PCS],T_TTAFCallOff[Part Name],$A43,T_TTAFCallOff[WeekIndex],62)</f>
        <v/>
      </c>
      <c r="BL43">
        <f>SUMIFS(T_TTAFCallOff[PCS],T_TTAFCallOff[Part Name],$A43,T_TTAFCallOff[WeekIndex],63)</f>
        <v/>
      </c>
      <c r="BM43">
        <f>SUMIFS(T_TTAFCallOff[PCS],T_TTAFCallOff[Part Name],$A43,T_TTAFCallOff[WeekIndex],64)</f>
        <v/>
      </c>
      <c r="BN43">
        <f>SUMIFS(T_TTAFCallOff[PCS],T_TTAFCallOff[Part Name],$A43,T_TTAFCallOff[WeekIndex],65)</f>
        <v/>
      </c>
      <c r="BO43">
        <f>SUMIFS(T_TTAFCallOff[PCS],T_TTAFCallOff[Part Name],$A43,T_TTAFCallOff[WeekIndex],66)</f>
        <v/>
      </c>
      <c r="BP43">
        <f>SUMIFS(T_TTAFCallOff[PCS],T_TTAFCallOff[Part Name],$A43,T_TTAFCallOff[WeekIndex],67)</f>
        <v/>
      </c>
      <c r="BQ43">
        <f>SUMIFS(T_TTAFCallOff[PCS],T_TTAFCallOff[Part Name],$A43,T_TTAFCallOff[WeekIndex],68)</f>
        <v/>
      </c>
      <c r="BR43">
        <f>SUMIFS(T_TTAFCallOff[PCS],T_TTAFCallOff[Part Name],$A43,T_TTAFCallOff[WeekIndex],69)</f>
        <v/>
      </c>
      <c r="BS43">
        <f>SUMIFS(T_TTAFCallOff[PCS],T_TTAFCallOff[Part Name],$A43,T_TTAFCallOff[WeekIndex],70)</f>
        <v/>
      </c>
      <c r="BT43">
        <f>SUMIFS(T_TTAFCallOff[PCS],T_TTAFCallOff[Part Name],$A43,T_TTAFCallOff[WeekIndex],71)</f>
        <v/>
      </c>
      <c r="BU43">
        <f>SUMIFS(T_TTAFCallOff[PCS],T_TTAFCallOff[Part Name],$A43,T_TTAFCallOff[WeekIndex],72)</f>
        <v/>
      </c>
      <c r="BV43">
        <f>SUMIFS(T_TTAFCallOff[PCS],T_TTAFCallOff[Part Name],$A43,T_TTAFCallOff[WeekIndex],73)</f>
        <v/>
      </c>
      <c r="BW43">
        <f>SUMIFS(T_TTAFCallOff[PCS],T_TTAFCallOff[Part Name],$A43,T_TTAFCallOff[WeekIndex],74)</f>
        <v/>
      </c>
      <c r="BX43">
        <f>SUMIFS(T_TTAFCallOff[PCS],T_TTAFCallOff[Part Name],$A43,T_TTAFCallOff[WeekIndex],75)</f>
        <v/>
      </c>
      <c r="BY43">
        <f>SUMIFS(T_TTAFCallOff[PCS],T_TTAFCallOff[Part Name],$A43,T_TTAFCallOff[WeekIndex],76)</f>
        <v/>
      </c>
      <c r="BZ43">
        <f>SUMIFS(T_TTAFCallOff[PCS],T_TTAFCallOff[Part Name],$A43,T_TTAFCallOff[WeekIndex],77)</f>
        <v/>
      </c>
      <c r="CA43">
        <f>SUMIFS(T_TTAFCallOff[PCS],T_TTAFCallOff[Part Name],$A43,T_TTAFCallOff[WeekIndex],78)</f>
        <v/>
      </c>
      <c r="CB43">
        <f>SUMIFS(T_TTAFCallOff[PCS],T_TTAFCallOff[Part Name],$A43,T_TTAFCallOff[WeekIndex],79)</f>
        <v/>
      </c>
      <c r="CC43">
        <f>SUMIFS(T_TTAFCallOff[PCS],T_TTAFCallOff[Part Name],$A43,T_TTAFCallOff[WeekIndex],80)</f>
        <v/>
      </c>
      <c r="CD43">
        <f>SUMIFS(T_TTAFCallOff[PCS],T_TTAFCallOff[Part Name],$A43,T_TTAFCallOff[WeekIndex],81)</f>
        <v/>
      </c>
      <c r="CE43">
        <f>SUMIFS(T_TTAFCallOff[PCS],T_TTAFCallOff[Part Name],$A43,T_TTAFCallOff[WeekIndex],82)</f>
        <v/>
      </c>
      <c r="CF43">
        <f>SUMIFS(T_TTAFCallOff[PCS],T_TTAFCallOff[Part Name],$A43,T_TTAFCallOff[WeekIndex],83)</f>
        <v/>
      </c>
      <c r="CG43">
        <f>SUMIFS(T_TTAFCallOff[PCS],T_TTAFCallOff[Part Name],$A43,T_TTAFCallOff[WeekIndex],84)</f>
        <v/>
      </c>
      <c r="CH43">
        <f>SUMIFS(T_TTAFCallOff[PCS],T_TTAFCallOff[Part Name],$A43,T_TTAFCallOff[WeekIndex],85)</f>
        <v/>
      </c>
      <c r="CI43">
        <f>SUMIFS(T_TTAFCallOff[PCS],T_TTAFCallOff[Part Name],$A43,T_TTAFCallOff[WeekIndex],86)</f>
        <v/>
      </c>
      <c r="CJ43">
        <f>SUMIFS(T_TTAFCallOff[PCS],T_TTAFCallOff[Part Name],$A43,T_TTAFCallOff[WeekIndex],87)</f>
        <v/>
      </c>
      <c r="CK43">
        <f>SUMIFS(T_TTAFCallOff[PCS],T_TTAFCallOff[Part Name],$A43,T_TTAFCallOff[WeekIndex],88)</f>
        <v/>
      </c>
      <c r="CL43">
        <f>SUMIFS(T_TTAFCallOff[PCS],T_TTAFCallOff[Part Name],$A43,T_TTAFCallOff[WeekIndex],89)</f>
        <v/>
      </c>
      <c r="CM43">
        <f>SUMIFS(T_TTAFCallOff[PCS],T_TTAFCallOff[Part Name],$A43,T_TTAFCallOff[WeekIndex],90)</f>
        <v/>
      </c>
      <c r="CN43">
        <f>SUMIFS(T_TTAFCallOff[PCS],T_TTAFCallOff[Part Name],$A43,T_TTAFCallOff[WeekIndex],91)</f>
        <v/>
      </c>
      <c r="CO43">
        <f>SUMIFS(T_TTAFCallOff[PCS],T_TTAFCallOff[Part Name],$A43,T_TTAFCallOff[WeekIndex],92)</f>
        <v/>
      </c>
      <c r="CP43">
        <f>SUMIFS(T_TTAFCallOff[PCS],T_TTAFCallOff[Part Name],$A43,T_TTAFCallOff[WeekIndex],93)</f>
        <v/>
      </c>
      <c r="CQ43">
        <f>SUMIFS(T_TTAFCallOff[PCS],T_TTAFCallOff[Part Name],$A43,T_TTAFCallOff[WeekIndex],94)</f>
        <v/>
      </c>
      <c r="CR43">
        <f>SUMIFS(T_TTAFCallOff[PCS],T_TTAFCallOff[Part Name],$A43,T_TTAFCallOff[WeekIndex],95)</f>
        <v/>
      </c>
      <c r="CS43">
        <f>SUMIFS(T_TTAFCallOff[PCS],T_TTAFCallOff[Part Name],$A43,T_TTAFCallOff[WeekIndex],96)</f>
        <v/>
      </c>
      <c r="CT43">
        <f>SUMIFS(T_TTAFCallOff[PCS],T_TTAFCallOff[Part Name],$A43,T_TTAFCallOff[WeekIndex],97)</f>
        <v/>
      </c>
      <c r="CU43">
        <f>SUMIFS(T_TTAFCallOff[PCS],T_TTAFCallOff[Part Name],$A43,T_TTAFCallOff[WeekIndex],98)</f>
        <v/>
      </c>
      <c r="CV43">
        <f>SUMIFS(T_TTAFCallOff[PCS],T_TTAFCallOff[Part Name],$A43,T_TTAFCallOff[WeekIndex],99)</f>
        <v/>
      </c>
      <c r="CW43">
        <f>SUMIFS(T_TTAFCallOff[PCS],T_TTAFCallOff[Part Name],$A43,T_TTAFCallOff[WeekIndex],100)</f>
        <v/>
      </c>
      <c r="CX43">
        <f>SUMIFS(T_TTAFCallOff[PCS],T_TTAFCallOff[Part Name],$A43,T_TTAFCallOff[WeekIndex],101)</f>
        <v/>
      </c>
      <c r="CY43">
        <f>SUMIFS(T_TTAFCallOff[PCS],T_TTAFCallOff[Part Name],$A43,T_TTAFCallOff[WeekIndex],102)</f>
        <v/>
      </c>
      <c r="CZ43">
        <f>SUMIFS(T_TTAFCallOff[PCS],T_TTAFCallOff[Part Name],$A43,T_TTAFCallOff[WeekIndex],103)</f>
        <v/>
      </c>
      <c r="DA43">
        <f>SUMIFS(T_TTAFCallOff[PCS],T_TTAFCallOff[Part Name],$A43,T_TTAFCallOff[WeekIndex],104)</f>
        <v/>
      </c>
    </row>
    <row r="44">
      <c r="A44" t="inlineStr">
        <is>
          <t>3TP</t>
        </is>
      </c>
      <c r="B44">
        <f>SUMIFS(T_TTAFCallOff[PCS],T_TTAFCallOff[Part Name],$A44,T_TTAFCallOff[WeekIndex],1)</f>
        <v/>
      </c>
      <c r="C44">
        <f>SUMIFS(T_TTAFCallOff[PCS],T_TTAFCallOff[Part Name],$A44,T_TTAFCallOff[WeekIndex],2)</f>
        <v/>
      </c>
      <c r="D44">
        <f>SUMIFS(T_TTAFCallOff[PCS],T_TTAFCallOff[Part Name],$A44,T_TTAFCallOff[WeekIndex],3)</f>
        <v/>
      </c>
      <c r="E44">
        <f>SUMIFS(T_TTAFCallOff[PCS],T_TTAFCallOff[Part Name],$A44,T_TTAFCallOff[WeekIndex],4)</f>
        <v/>
      </c>
      <c r="F44">
        <f>SUMIFS(T_TTAFCallOff[PCS],T_TTAFCallOff[Part Name],$A44,T_TTAFCallOff[WeekIndex],5)</f>
        <v/>
      </c>
      <c r="G44">
        <f>SUMIFS(T_TTAFCallOff[PCS],T_TTAFCallOff[Part Name],$A44,T_TTAFCallOff[WeekIndex],6)</f>
        <v/>
      </c>
      <c r="H44">
        <f>SUMIFS(T_TTAFCallOff[PCS],T_TTAFCallOff[Part Name],$A44,T_TTAFCallOff[WeekIndex],7)</f>
        <v/>
      </c>
      <c r="I44">
        <f>SUMIFS(T_TTAFCallOff[PCS],T_TTAFCallOff[Part Name],$A44,T_TTAFCallOff[WeekIndex],8)</f>
        <v/>
      </c>
      <c r="J44">
        <f>SUMIFS(T_TTAFCallOff[PCS],T_TTAFCallOff[Part Name],$A44,T_TTAFCallOff[WeekIndex],9)</f>
        <v/>
      </c>
      <c r="K44">
        <f>SUMIFS(T_TTAFCallOff[PCS],T_TTAFCallOff[Part Name],$A44,T_TTAFCallOff[WeekIndex],10)</f>
        <v/>
      </c>
      <c r="L44">
        <f>SUMIFS(T_TTAFCallOff[PCS],T_TTAFCallOff[Part Name],$A44,T_TTAFCallOff[WeekIndex],11)</f>
        <v/>
      </c>
      <c r="M44">
        <f>SUMIFS(T_TTAFCallOff[PCS],T_TTAFCallOff[Part Name],$A44,T_TTAFCallOff[WeekIndex],12)</f>
        <v/>
      </c>
      <c r="N44">
        <f>SUMIFS(T_TTAFCallOff[PCS],T_TTAFCallOff[Part Name],$A44,T_TTAFCallOff[WeekIndex],13)</f>
        <v/>
      </c>
      <c r="O44">
        <f>SUMIFS(T_TTAFCallOff[PCS],T_TTAFCallOff[Part Name],$A44,T_TTAFCallOff[WeekIndex],14)</f>
        <v/>
      </c>
      <c r="P44">
        <f>SUMIFS(T_TTAFCallOff[PCS],T_TTAFCallOff[Part Name],$A44,T_TTAFCallOff[WeekIndex],15)</f>
        <v/>
      </c>
      <c r="Q44">
        <f>SUMIFS(T_TTAFCallOff[PCS],T_TTAFCallOff[Part Name],$A44,T_TTAFCallOff[WeekIndex],16)</f>
        <v/>
      </c>
      <c r="R44">
        <f>SUMIFS(T_TTAFCallOff[PCS],T_TTAFCallOff[Part Name],$A44,T_TTAFCallOff[WeekIndex],17)</f>
        <v/>
      </c>
      <c r="S44">
        <f>SUMIFS(T_TTAFCallOff[PCS],T_TTAFCallOff[Part Name],$A44,T_TTAFCallOff[WeekIndex],18)</f>
        <v/>
      </c>
      <c r="T44">
        <f>SUMIFS(T_TTAFCallOff[PCS],T_TTAFCallOff[Part Name],$A44,T_TTAFCallOff[WeekIndex],19)</f>
        <v/>
      </c>
      <c r="U44">
        <f>SUMIFS(T_TTAFCallOff[PCS],T_TTAFCallOff[Part Name],$A44,T_TTAFCallOff[WeekIndex],20)</f>
        <v/>
      </c>
      <c r="V44">
        <f>SUMIFS(T_TTAFCallOff[PCS],T_TTAFCallOff[Part Name],$A44,T_TTAFCallOff[WeekIndex],21)</f>
        <v/>
      </c>
      <c r="W44">
        <f>SUMIFS(T_TTAFCallOff[PCS],T_TTAFCallOff[Part Name],$A44,T_TTAFCallOff[WeekIndex],22)</f>
        <v/>
      </c>
      <c r="X44">
        <f>SUMIFS(T_TTAFCallOff[PCS],T_TTAFCallOff[Part Name],$A44,T_TTAFCallOff[WeekIndex],23)</f>
        <v/>
      </c>
      <c r="Y44">
        <f>SUMIFS(T_TTAFCallOff[PCS],T_TTAFCallOff[Part Name],$A44,T_TTAFCallOff[WeekIndex],24)</f>
        <v/>
      </c>
      <c r="Z44">
        <f>SUMIFS(T_TTAFCallOff[PCS],T_TTAFCallOff[Part Name],$A44,T_TTAFCallOff[WeekIndex],25)</f>
        <v/>
      </c>
      <c r="AA44">
        <f>SUMIFS(T_TTAFCallOff[PCS],T_TTAFCallOff[Part Name],$A44,T_TTAFCallOff[WeekIndex],26)</f>
        <v/>
      </c>
      <c r="AB44">
        <f>SUMIFS(T_TTAFCallOff[PCS],T_TTAFCallOff[Part Name],$A44,T_TTAFCallOff[WeekIndex],27)</f>
        <v/>
      </c>
      <c r="AC44">
        <f>SUMIFS(T_TTAFCallOff[PCS],T_TTAFCallOff[Part Name],$A44,T_TTAFCallOff[WeekIndex],28)</f>
        <v/>
      </c>
      <c r="AD44">
        <f>SUMIFS(T_TTAFCallOff[PCS],T_TTAFCallOff[Part Name],$A44,T_TTAFCallOff[WeekIndex],29)</f>
        <v/>
      </c>
      <c r="AE44">
        <f>SUMIFS(T_TTAFCallOff[PCS],T_TTAFCallOff[Part Name],$A44,T_TTAFCallOff[WeekIndex],30)</f>
        <v/>
      </c>
      <c r="AF44">
        <f>SUMIFS(T_TTAFCallOff[PCS],T_TTAFCallOff[Part Name],$A44,T_TTAFCallOff[WeekIndex],31)</f>
        <v/>
      </c>
      <c r="AG44">
        <f>SUMIFS(T_TTAFCallOff[PCS],T_TTAFCallOff[Part Name],$A44,T_TTAFCallOff[WeekIndex],32)</f>
        <v/>
      </c>
      <c r="AH44">
        <f>SUMIFS(T_TTAFCallOff[PCS],T_TTAFCallOff[Part Name],$A44,T_TTAFCallOff[WeekIndex],33)</f>
        <v/>
      </c>
      <c r="AI44">
        <f>SUMIFS(T_TTAFCallOff[PCS],T_TTAFCallOff[Part Name],$A44,T_TTAFCallOff[WeekIndex],34)</f>
        <v/>
      </c>
      <c r="AJ44">
        <f>SUMIFS(T_TTAFCallOff[PCS],T_TTAFCallOff[Part Name],$A44,T_TTAFCallOff[WeekIndex],35)</f>
        <v/>
      </c>
      <c r="AK44">
        <f>SUMIFS(T_TTAFCallOff[PCS],T_TTAFCallOff[Part Name],$A44,T_TTAFCallOff[WeekIndex],36)</f>
        <v/>
      </c>
      <c r="AL44">
        <f>SUMIFS(T_TTAFCallOff[PCS],T_TTAFCallOff[Part Name],$A44,T_TTAFCallOff[WeekIndex],37)</f>
        <v/>
      </c>
      <c r="AM44">
        <f>SUMIFS(T_TTAFCallOff[PCS],T_TTAFCallOff[Part Name],$A44,T_TTAFCallOff[WeekIndex],38)</f>
        <v/>
      </c>
      <c r="AN44">
        <f>SUMIFS(T_TTAFCallOff[PCS],T_TTAFCallOff[Part Name],$A44,T_TTAFCallOff[WeekIndex],39)</f>
        <v/>
      </c>
      <c r="AO44">
        <f>SUMIFS(T_TTAFCallOff[PCS],T_TTAFCallOff[Part Name],$A44,T_TTAFCallOff[WeekIndex],40)</f>
        <v/>
      </c>
      <c r="AP44">
        <f>SUMIFS(T_TTAFCallOff[PCS],T_TTAFCallOff[Part Name],$A44,T_TTAFCallOff[WeekIndex],41)</f>
        <v/>
      </c>
      <c r="AQ44">
        <f>SUMIFS(T_TTAFCallOff[PCS],T_TTAFCallOff[Part Name],$A44,T_TTAFCallOff[WeekIndex],42)</f>
        <v/>
      </c>
      <c r="AR44">
        <f>SUMIFS(T_TTAFCallOff[PCS],T_TTAFCallOff[Part Name],$A44,T_TTAFCallOff[WeekIndex],43)</f>
        <v/>
      </c>
      <c r="AS44">
        <f>SUMIFS(T_TTAFCallOff[PCS],T_TTAFCallOff[Part Name],$A44,T_TTAFCallOff[WeekIndex],44)</f>
        <v/>
      </c>
      <c r="AT44">
        <f>SUMIFS(T_TTAFCallOff[PCS],T_TTAFCallOff[Part Name],$A44,T_TTAFCallOff[WeekIndex],45)</f>
        <v/>
      </c>
      <c r="AU44">
        <f>SUMIFS(T_TTAFCallOff[PCS],T_TTAFCallOff[Part Name],$A44,T_TTAFCallOff[WeekIndex],46)</f>
        <v/>
      </c>
      <c r="AV44">
        <f>SUMIFS(T_TTAFCallOff[PCS],T_TTAFCallOff[Part Name],$A44,T_TTAFCallOff[WeekIndex],47)</f>
        <v/>
      </c>
      <c r="AW44">
        <f>SUMIFS(T_TTAFCallOff[PCS],T_TTAFCallOff[Part Name],$A44,T_TTAFCallOff[WeekIndex],48)</f>
        <v/>
      </c>
      <c r="AX44">
        <f>SUMIFS(T_TTAFCallOff[PCS],T_TTAFCallOff[Part Name],$A44,T_TTAFCallOff[WeekIndex],49)</f>
        <v/>
      </c>
      <c r="AY44">
        <f>SUMIFS(T_TTAFCallOff[PCS],T_TTAFCallOff[Part Name],$A44,T_TTAFCallOff[WeekIndex],50)</f>
        <v/>
      </c>
      <c r="AZ44">
        <f>SUMIFS(T_TTAFCallOff[PCS],T_TTAFCallOff[Part Name],$A44,T_TTAFCallOff[WeekIndex],51)</f>
        <v/>
      </c>
      <c r="BA44">
        <f>SUMIFS(T_TTAFCallOff[PCS],T_TTAFCallOff[Part Name],$A44,T_TTAFCallOff[WeekIndex],52)</f>
        <v/>
      </c>
      <c r="BB44">
        <f>SUMIFS(T_TTAFCallOff[PCS],T_TTAFCallOff[Part Name],$A44,T_TTAFCallOff[WeekIndex],53)</f>
        <v/>
      </c>
      <c r="BC44">
        <f>SUMIFS(T_TTAFCallOff[PCS],T_TTAFCallOff[Part Name],$A44,T_TTAFCallOff[WeekIndex],54)</f>
        <v/>
      </c>
      <c r="BD44">
        <f>SUMIFS(T_TTAFCallOff[PCS],T_TTAFCallOff[Part Name],$A44,T_TTAFCallOff[WeekIndex],55)</f>
        <v/>
      </c>
      <c r="BE44">
        <f>SUMIFS(T_TTAFCallOff[PCS],T_TTAFCallOff[Part Name],$A44,T_TTAFCallOff[WeekIndex],56)</f>
        <v/>
      </c>
      <c r="BF44">
        <f>SUMIFS(T_TTAFCallOff[PCS],T_TTAFCallOff[Part Name],$A44,T_TTAFCallOff[WeekIndex],57)</f>
        <v/>
      </c>
      <c r="BG44">
        <f>SUMIFS(T_TTAFCallOff[PCS],T_TTAFCallOff[Part Name],$A44,T_TTAFCallOff[WeekIndex],58)</f>
        <v/>
      </c>
      <c r="BH44">
        <f>SUMIFS(T_TTAFCallOff[PCS],T_TTAFCallOff[Part Name],$A44,T_TTAFCallOff[WeekIndex],59)</f>
        <v/>
      </c>
      <c r="BI44">
        <f>SUMIFS(T_TTAFCallOff[PCS],T_TTAFCallOff[Part Name],$A44,T_TTAFCallOff[WeekIndex],60)</f>
        <v/>
      </c>
      <c r="BJ44">
        <f>SUMIFS(T_TTAFCallOff[PCS],T_TTAFCallOff[Part Name],$A44,T_TTAFCallOff[WeekIndex],61)</f>
        <v/>
      </c>
      <c r="BK44">
        <f>SUMIFS(T_TTAFCallOff[PCS],T_TTAFCallOff[Part Name],$A44,T_TTAFCallOff[WeekIndex],62)</f>
        <v/>
      </c>
      <c r="BL44">
        <f>SUMIFS(T_TTAFCallOff[PCS],T_TTAFCallOff[Part Name],$A44,T_TTAFCallOff[WeekIndex],63)</f>
        <v/>
      </c>
      <c r="BM44">
        <f>SUMIFS(T_TTAFCallOff[PCS],T_TTAFCallOff[Part Name],$A44,T_TTAFCallOff[WeekIndex],64)</f>
        <v/>
      </c>
      <c r="BN44">
        <f>SUMIFS(T_TTAFCallOff[PCS],T_TTAFCallOff[Part Name],$A44,T_TTAFCallOff[WeekIndex],65)</f>
        <v/>
      </c>
      <c r="BO44">
        <f>SUMIFS(T_TTAFCallOff[PCS],T_TTAFCallOff[Part Name],$A44,T_TTAFCallOff[WeekIndex],66)</f>
        <v/>
      </c>
      <c r="BP44">
        <f>SUMIFS(T_TTAFCallOff[PCS],T_TTAFCallOff[Part Name],$A44,T_TTAFCallOff[WeekIndex],67)</f>
        <v/>
      </c>
      <c r="BQ44">
        <f>SUMIFS(T_TTAFCallOff[PCS],T_TTAFCallOff[Part Name],$A44,T_TTAFCallOff[WeekIndex],68)</f>
        <v/>
      </c>
      <c r="BR44">
        <f>SUMIFS(T_TTAFCallOff[PCS],T_TTAFCallOff[Part Name],$A44,T_TTAFCallOff[WeekIndex],69)</f>
        <v/>
      </c>
      <c r="BS44">
        <f>SUMIFS(T_TTAFCallOff[PCS],T_TTAFCallOff[Part Name],$A44,T_TTAFCallOff[WeekIndex],70)</f>
        <v/>
      </c>
      <c r="BT44">
        <f>SUMIFS(T_TTAFCallOff[PCS],T_TTAFCallOff[Part Name],$A44,T_TTAFCallOff[WeekIndex],71)</f>
        <v/>
      </c>
      <c r="BU44">
        <f>SUMIFS(T_TTAFCallOff[PCS],T_TTAFCallOff[Part Name],$A44,T_TTAFCallOff[WeekIndex],72)</f>
        <v/>
      </c>
      <c r="BV44">
        <f>SUMIFS(T_TTAFCallOff[PCS],T_TTAFCallOff[Part Name],$A44,T_TTAFCallOff[WeekIndex],73)</f>
        <v/>
      </c>
      <c r="BW44">
        <f>SUMIFS(T_TTAFCallOff[PCS],T_TTAFCallOff[Part Name],$A44,T_TTAFCallOff[WeekIndex],74)</f>
        <v/>
      </c>
      <c r="BX44">
        <f>SUMIFS(T_TTAFCallOff[PCS],T_TTAFCallOff[Part Name],$A44,T_TTAFCallOff[WeekIndex],75)</f>
        <v/>
      </c>
      <c r="BY44">
        <f>SUMIFS(T_TTAFCallOff[PCS],T_TTAFCallOff[Part Name],$A44,T_TTAFCallOff[WeekIndex],76)</f>
        <v/>
      </c>
      <c r="BZ44">
        <f>SUMIFS(T_TTAFCallOff[PCS],T_TTAFCallOff[Part Name],$A44,T_TTAFCallOff[WeekIndex],77)</f>
        <v/>
      </c>
      <c r="CA44">
        <f>SUMIFS(T_TTAFCallOff[PCS],T_TTAFCallOff[Part Name],$A44,T_TTAFCallOff[WeekIndex],78)</f>
        <v/>
      </c>
      <c r="CB44">
        <f>SUMIFS(T_TTAFCallOff[PCS],T_TTAFCallOff[Part Name],$A44,T_TTAFCallOff[WeekIndex],79)</f>
        <v/>
      </c>
      <c r="CC44">
        <f>SUMIFS(T_TTAFCallOff[PCS],T_TTAFCallOff[Part Name],$A44,T_TTAFCallOff[WeekIndex],80)</f>
        <v/>
      </c>
      <c r="CD44">
        <f>SUMIFS(T_TTAFCallOff[PCS],T_TTAFCallOff[Part Name],$A44,T_TTAFCallOff[WeekIndex],81)</f>
        <v/>
      </c>
      <c r="CE44">
        <f>SUMIFS(T_TTAFCallOff[PCS],T_TTAFCallOff[Part Name],$A44,T_TTAFCallOff[WeekIndex],82)</f>
        <v/>
      </c>
      <c r="CF44">
        <f>SUMIFS(T_TTAFCallOff[PCS],T_TTAFCallOff[Part Name],$A44,T_TTAFCallOff[WeekIndex],83)</f>
        <v/>
      </c>
      <c r="CG44">
        <f>SUMIFS(T_TTAFCallOff[PCS],T_TTAFCallOff[Part Name],$A44,T_TTAFCallOff[WeekIndex],84)</f>
        <v/>
      </c>
      <c r="CH44">
        <f>SUMIFS(T_TTAFCallOff[PCS],T_TTAFCallOff[Part Name],$A44,T_TTAFCallOff[WeekIndex],85)</f>
        <v/>
      </c>
      <c r="CI44">
        <f>SUMIFS(T_TTAFCallOff[PCS],T_TTAFCallOff[Part Name],$A44,T_TTAFCallOff[WeekIndex],86)</f>
        <v/>
      </c>
      <c r="CJ44">
        <f>SUMIFS(T_TTAFCallOff[PCS],T_TTAFCallOff[Part Name],$A44,T_TTAFCallOff[WeekIndex],87)</f>
        <v/>
      </c>
      <c r="CK44">
        <f>SUMIFS(T_TTAFCallOff[PCS],T_TTAFCallOff[Part Name],$A44,T_TTAFCallOff[WeekIndex],88)</f>
        <v/>
      </c>
      <c r="CL44">
        <f>SUMIFS(T_TTAFCallOff[PCS],T_TTAFCallOff[Part Name],$A44,T_TTAFCallOff[WeekIndex],89)</f>
        <v/>
      </c>
      <c r="CM44">
        <f>SUMIFS(T_TTAFCallOff[PCS],T_TTAFCallOff[Part Name],$A44,T_TTAFCallOff[WeekIndex],90)</f>
        <v/>
      </c>
      <c r="CN44">
        <f>SUMIFS(T_TTAFCallOff[PCS],T_TTAFCallOff[Part Name],$A44,T_TTAFCallOff[WeekIndex],91)</f>
        <v/>
      </c>
      <c r="CO44">
        <f>SUMIFS(T_TTAFCallOff[PCS],T_TTAFCallOff[Part Name],$A44,T_TTAFCallOff[WeekIndex],92)</f>
        <v/>
      </c>
      <c r="CP44">
        <f>SUMIFS(T_TTAFCallOff[PCS],T_TTAFCallOff[Part Name],$A44,T_TTAFCallOff[WeekIndex],93)</f>
        <v/>
      </c>
      <c r="CQ44">
        <f>SUMIFS(T_TTAFCallOff[PCS],T_TTAFCallOff[Part Name],$A44,T_TTAFCallOff[WeekIndex],94)</f>
        <v/>
      </c>
      <c r="CR44">
        <f>SUMIFS(T_TTAFCallOff[PCS],T_TTAFCallOff[Part Name],$A44,T_TTAFCallOff[WeekIndex],95)</f>
        <v/>
      </c>
      <c r="CS44">
        <f>SUMIFS(T_TTAFCallOff[PCS],T_TTAFCallOff[Part Name],$A44,T_TTAFCallOff[WeekIndex],96)</f>
        <v/>
      </c>
      <c r="CT44">
        <f>SUMIFS(T_TTAFCallOff[PCS],T_TTAFCallOff[Part Name],$A44,T_TTAFCallOff[WeekIndex],97)</f>
        <v/>
      </c>
      <c r="CU44">
        <f>SUMIFS(T_TTAFCallOff[PCS],T_TTAFCallOff[Part Name],$A44,T_TTAFCallOff[WeekIndex],98)</f>
        <v/>
      </c>
      <c r="CV44">
        <f>SUMIFS(T_TTAFCallOff[PCS],T_TTAFCallOff[Part Name],$A44,T_TTAFCallOff[WeekIndex],99)</f>
        <v/>
      </c>
      <c r="CW44">
        <f>SUMIFS(T_TTAFCallOff[PCS],T_TTAFCallOff[Part Name],$A44,T_TTAFCallOff[WeekIndex],100)</f>
        <v/>
      </c>
      <c r="CX44">
        <f>SUMIFS(T_TTAFCallOff[PCS],T_TTAFCallOff[Part Name],$A44,T_TTAFCallOff[WeekIndex],101)</f>
        <v/>
      </c>
      <c r="CY44">
        <f>SUMIFS(T_TTAFCallOff[PCS],T_TTAFCallOff[Part Name],$A44,T_TTAFCallOff[WeekIndex],102)</f>
        <v/>
      </c>
      <c r="CZ44">
        <f>SUMIFS(T_TTAFCallOff[PCS],T_TTAFCallOff[Part Name],$A44,T_TTAFCallOff[WeekIndex],103)</f>
        <v/>
      </c>
      <c r="DA44">
        <f>SUMIFS(T_TTAFCallOff[PCS],T_TTAFCallOff[Part Name],$A44,T_TTAFCallOff[WeekIndex],104)</f>
        <v/>
      </c>
    </row>
    <row r="45">
      <c r="A45" t="inlineStr">
        <is>
          <t>A043</t>
        </is>
      </c>
      <c r="B45">
        <f>SUMIFS(T_TTAFCallOff[PCS],T_TTAFCallOff[Part Name],$A45,T_TTAFCallOff[WeekIndex],1)</f>
        <v/>
      </c>
      <c r="C45">
        <f>SUMIFS(T_TTAFCallOff[PCS],T_TTAFCallOff[Part Name],$A45,T_TTAFCallOff[WeekIndex],2)</f>
        <v/>
      </c>
      <c r="D45">
        <f>SUMIFS(T_TTAFCallOff[PCS],T_TTAFCallOff[Part Name],$A45,T_TTAFCallOff[WeekIndex],3)</f>
        <v/>
      </c>
      <c r="E45">
        <f>SUMIFS(T_TTAFCallOff[PCS],T_TTAFCallOff[Part Name],$A45,T_TTAFCallOff[WeekIndex],4)</f>
        <v/>
      </c>
      <c r="F45">
        <f>SUMIFS(T_TTAFCallOff[PCS],T_TTAFCallOff[Part Name],$A45,T_TTAFCallOff[WeekIndex],5)</f>
        <v/>
      </c>
      <c r="G45">
        <f>SUMIFS(T_TTAFCallOff[PCS],T_TTAFCallOff[Part Name],$A45,T_TTAFCallOff[WeekIndex],6)</f>
        <v/>
      </c>
      <c r="H45">
        <f>SUMIFS(T_TTAFCallOff[PCS],T_TTAFCallOff[Part Name],$A45,T_TTAFCallOff[WeekIndex],7)</f>
        <v/>
      </c>
      <c r="I45">
        <f>SUMIFS(T_TTAFCallOff[PCS],T_TTAFCallOff[Part Name],$A45,T_TTAFCallOff[WeekIndex],8)</f>
        <v/>
      </c>
      <c r="J45">
        <f>SUMIFS(T_TTAFCallOff[PCS],T_TTAFCallOff[Part Name],$A45,T_TTAFCallOff[WeekIndex],9)</f>
        <v/>
      </c>
      <c r="K45">
        <f>SUMIFS(T_TTAFCallOff[PCS],T_TTAFCallOff[Part Name],$A45,T_TTAFCallOff[WeekIndex],10)</f>
        <v/>
      </c>
      <c r="L45">
        <f>SUMIFS(T_TTAFCallOff[PCS],T_TTAFCallOff[Part Name],$A45,T_TTAFCallOff[WeekIndex],11)</f>
        <v/>
      </c>
      <c r="M45">
        <f>SUMIFS(T_TTAFCallOff[PCS],T_TTAFCallOff[Part Name],$A45,T_TTAFCallOff[WeekIndex],12)</f>
        <v/>
      </c>
      <c r="N45">
        <f>SUMIFS(T_TTAFCallOff[PCS],T_TTAFCallOff[Part Name],$A45,T_TTAFCallOff[WeekIndex],13)</f>
        <v/>
      </c>
      <c r="O45">
        <f>SUMIFS(T_TTAFCallOff[PCS],T_TTAFCallOff[Part Name],$A45,T_TTAFCallOff[WeekIndex],14)</f>
        <v/>
      </c>
      <c r="P45">
        <f>SUMIFS(T_TTAFCallOff[PCS],T_TTAFCallOff[Part Name],$A45,T_TTAFCallOff[WeekIndex],15)</f>
        <v/>
      </c>
      <c r="Q45">
        <f>SUMIFS(T_TTAFCallOff[PCS],T_TTAFCallOff[Part Name],$A45,T_TTAFCallOff[WeekIndex],16)</f>
        <v/>
      </c>
      <c r="R45">
        <f>SUMIFS(T_TTAFCallOff[PCS],T_TTAFCallOff[Part Name],$A45,T_TTAFCallOff[WeekIndex],17)</f>
        <v/>
      </c>
      <c r="S45">
        <f>SUMIFS(T_TTAFCallOff[PCS],T_TTAFCallOff[Part Name],$A45,T_TTAFCallOff[WeekIndex],18)</f>
        <v/>
      </c>
      <c r="T45">
        <f>SUMIFS(T_TTAFCallOff[PCS],T_TTAFCallOff[Part Name],$A45,T_TTAFCallOff[WeekIndex],19)</f>
        <v/>
      </c>
      <c r="U45">
        <f>SUMIFS(T_TTAFCallOff[PCS],T_TTAFCallOff[Part Name],$A45,T_TTAFCallOff[WeekIndex],20)</f>
        <v/>
      </c>
      <c r="V45">
        <f>SUMIFS(T_TTAFCallOff[PCS],T_TTAFCallOff[Part Name],$A45,T_TTAFCallOff[WeekIndex],21)</f>
        <v/>
      </c>
      <c r="W45">
        <f>SUMIFS(T_TTAFCallOff[PCS],T_TTAFCallOff[Part Name],$A45,T_TTAFCallOff[WeekIndex],22)</f>
        <v/>
      </c>
      <c r="X45">
        <f>SUMIFS(T_TTAFCallOff[PCS],T_TTAFCallOff[Part Name],$A45,T_TTAFCallOff[WeekIndex],23)</f>
        <v/>
      </c>
      <c r="Y45">
        <f>SUMIFS(T_TTAFCallOff[PCS],T_TTAFCallOff[Part Name],$A45,T_TTAFCallOff[WeekIndex],24)</f>
        <v/>
      </c>
      <c r="Z45">
        <f>SUMIFS(T_TTAFCallOff[PCS],T_TTAFCallOff[Part Name],$A45,T_TTAFCallOff[WeekIndex],25)</f>
        <v/>
      </c>
      <c r="AA45">
        <f>SUMIFS(T_TTAFCallOff[PCS],T_TTAFCallOff[Part Name],$A45,T_TTAFCallOff[WeekIndex],26)</f>
        <v/>
      </c>
      <c r="AB45">
        <f>SUMIFS(T_TTAFCallOff[PCS],T_TTAFCallOff[Part Name],$A45,T_TTAFCallOff[WeekIndex],27)</f>
        <v/>
      </c>
      <c r="AC45">
        <f>SUMIFS(T_TTAFCallOff[PCS],T_TTAFCallOff[Part Name],$A45,T_TTAFCallOff[WeekIndex],28)</f>
        <v/>
      </c>
      <c r="AD45">
        <f>SUMIFS(T_TTAFCallOff[PCS],T_TTAFCallOff[Part Name],$A45,T_TTAFCallOff[WeekIndex],29)</f>
        <v/>
      </c>
      <c r="AE45">
        <f>SUMIFS(T_TTAFCallOff[PCS],T_TTAFCallOff[Part Name],$A45,T_TTAFCallOff[WeekIndex],30)</f>
        <v/>
      </c>
      <c r="AF45">
        <f>SUMIFS(T_TTAFCallOff[PCS],T_TTAFCallOff[Part Name],$A45,T_TTAFCallOff[WeekIndex],31)</f>
        <v/>
      </c>
      <c r="AG45">
        <f>SUMIFS(T_TTAFCallOff[PCS],T_TTAFCallOff[Part Name],$A45,T_TTAFCallOff[WeekIndex],32)</f>
        <v/>
      </c>
      <c r="AH45">
        <f>SUMIFS(T_TTAFCallOff[PCS],T_TTAFCallOff[Part Name],$A45,T_TTAFCallOff[WeekIndex],33)</f>
        <v/>
      </c>
      <c r="AI45">
        <f>SUMIFS(T_TTAFCallOff[PCS],T_TTAFCallOff[Part Name],$A45,T_TTAFCallOff[WeekIndex],34)</f>
        <v/>
      </c>
      <c r="AJ45">
        <f>SUMIFS(T_TTAFCallOff[PCS],T_TTAFCallOff[Part Name],$A45,T_TTAFCallOff[WeekIndex],35)</f>
        <v/>
      </c>
      <c r="AK45">
        <f>SUMIFS(T_TTAFCallOff[PCS],T_TTAFCallOff[Part Name],$A45,T_TTAFCallOff[WeekIndex],36)</f>
        <v/>
      </c>
      <c r="AL45">
        <f>SUMIFS(T_TTAFCallOff[PCS],T_TTAFCallOff[Part Name],$A45,T_TTAFCallOff[WeekIndex],37)</f>
        <v/>
      </c>
      <c r="AM45">
        <f>SUMIFS(T_TTAFCallOff[PCS],T_TTAFCallOff[Part Name],$A45,T_TTAFCallOff[WeekIndex],38)</f>
        <v/>
      </c>
      <c r="AN45">
        <f>SUMIFS(T_TTAFCallOff[PCS],T_TTAFCallOff[Part Name],$A45,T_TTAFCallOff[WeekIndex],39)</f>
        <v/>
      </c>
      <c r="AO45">
        <f>SUMIFS(T_TTAFCallOff[PCS],T_TTAFCallOff[Part Name],$A45,T_TTAFCallOff[WeekIndex],40)</f>
        <v/>
      </c>
      <c r="AP45">
        <f>SUMIFS(T_TTAFCallOff[PCS],T_TTAFCallOff[Part Name],$A45,T_TTAFCallOff[WeekIndex],41)</f>
        <v/>
      </c>
      <c r="AQ45">
        <f>SUMIFS(T_TTAFCallOff[PCS],T_TTAFCallOff[Part Name],$A45,T_TTAFCallOff[WeekIndex],42)</f>
        <v/>
      </c>
      <c r="AR45">
        <f>SUMIFS(T_TTAFCallOff[PCS],T_TTAFCallOff[Part Name],$A45,T_TTAFCallOff[WeekIndex],43)</f>
        <v/>
      </c>
      <c r="AS45">
        <f>SUMIFS(T_TTAFCallOff[PCS],T_TTAFCallOff[Part Name],$A45,T_TTAFCallOff[WeekIndex],44)</f>
        <v/>
      </c>
      <c r="AT45">
        <f>SUMIFS(T_TTAFCallOff[PCS],T_TTAFCallOff[Part Name],$A45,T_TTAFCallOff[WeekIndex],45)</f>
        <v/>
      </c>
      <c r="AU45">
        <f>SUMIFS(T_TTAFCallOff[PCS],T_TTAFCallOff[Part Name],$A45,T_TTAFCallOff[WeekIndex],46)</f>
        <v/>
      </c>
      <c r="AV45">
        <f>SUMIFS(T_TTAFCallOff[PCS],T_TTAFCallOff[Part Name],$A45,T_TTAFCallOff[WeekIndex],47)</f>
        <v/>
      </c>
      <c r="AW45">
        <f>SUMIFS(T_TTAFCallOff[PCS],T_TTAFCallOff[Part Name],$A45,T_TTAFCallOff[WeekIndex],48)</f>
        <v/>
      </c>
      <c r="AX45">
        <f>SUMIFS(T_TTAFCallOff[PCS],T_TTAFCallOff[Part Name],$A45,T_TTAFCallOff[WeekIndex],49)</f>
        <v/>
      </c>
      <c r="AY45">
        <f>SUMIFS(T_TTAFCallOff[PCS],T_TTAFCallOff[Part Name],$A45,T_TTAFCallOff[WeekIndex],50)</f>
        <v/>
      </c>
      <c r="AZ45">
        <f>SUMIFS(T_TTAFCallOff[PCS],T_TTAFCallOff[Part Name],$A45,T_TTAFCallOff[WeekIndex],51)</f>
        <v/>
      </c>
      <c r="BA45">
        <f>SUMIFS(T_TTAFCallOff[PCS],T_TTAFCallOff[Part Name],$A45,T_TTAFCallOff[WeekIndex],52)</f>
        <v/>
      </c>
      <c r="BB45">
        <f>SUMIFS(T_TTAFCallOff[PCS],T_TTAFCallOff[Part Name],$A45,T_TTAFCallOff[WeekIndex],53)</f>
        <v/>
      </c>
      <c r="BC45">
        <f>SUMIFS(T_TTAFCallOff[PCS],T_TTAFCallOff[Part Name],$A45,T_TTAFCallOff[WeekIndex],54)</f>
        <v/>
      </c>
      <c r="BD45">
        <f>SUMIFS(T_TTAFCallOff[PCS],T_TTAFCallOff[Part Name],$A45,T_TTAFCallOff[WeekIndex],55)</f>
        <v/>
      </c>
      <c r="BE45">
        <f>SUMIFS(T_TTAFCallOff[PCS],T_TTAFCallOff[Part Name],$A45,T_TTAFCallOff[WeekIndex],56)</f>
        <v/>
      </c>
      <c r="BF45">
        <f>SUMIFS(T_TTAFCallOff[PCS],T_TTAFCallOff[Part Name],$A45,T_TTAFCallOff[WeekIndex],57)</f>
        <v/>
      </c>
      <c r="BG45">
        <f>SUMIFS(T_TTAFCallOff[PCS],T_TTAFCallOff[Part Name],$A45,T_TTAFCallOff[WeekIndex],58)</f>
        <v/>
      </c>
      <c r="BH45">
        <f>SUMIFS(T_TTAFCallOff[PCS],T_TTAFCallOff[Part Name],$A45,T_TTAFCallOff[WeekIndex],59)</f>
        <v/>
      </c>
      <c r="BI45">
        <f>SUMIFS(T_TTAFCallOff[PCS],T_TTAFCallOff[Part Name],$A45,T_TTAFCallOff[WeekIndex],60)</f>
        <v/>
      </c>
      <c r="BJ45">
        <f>SUMIFS(T_TTAFCallOff[PCS],T_TTAFCallOff[Part Name],$A45,T_TTAFCallOff[WeekIndex],61)</f>
        <v/>
      </c>
      <c r="BK45">
        <f>SUMIFS(T_TTAFCallOff[PCS],T_TTAFCallOff[Part Name],$A45,T_TTAFCallOff[WeekIndex],62)</f>
        <v/>
      </c>
      <c r="BL45">
        <f>SUMIFS(T_TTAFCallOff[PCS],T_TTAFCallOff[Part Name],$A45,T_TTAFCallOff[WeekIndex],63)</f>
        <v/>
      </c>
      <c r="BM45">
        <f>SUMIFS(T_TTAFCallOff[PCS],T_TTAFCallOff[Part Name],$A45,T_TTAFCallOff[WeekIndex],64)</f>
        <v/>
      </c>
      <c r="BN45">
        <f>SUMIFS(T_TTAFCallOff[PCS],T_TTAFCallOff[Part Name],$A45,T_TTAFCallOff[WeekIndex],65)</f>
        <v/>
      </c>
      <c r="BO45">
        <f>SUMIFS(T_TTAFCallOff[PCS],T_TTAFCallOff[Part Name],$A45,T_TTAFCallOff[WeekIndex],66)</f>
        <v/>
      </c>
      <c r="BP45">
        <f>SUMIFS(T_TTAFCallOff[PCS],T_TTAFCallOff[Part Name],$A45,T_TTAFCallOff[WeekIndex],67)</f>
        <v/>
      </c>
      <c r="BQ45">
        <f>SUMIFS(T_TTAFCallOff[PCS],T_TTAFCallOff[Part Name],$A45,T_TTAFCallOff[WeekIndex],68)</f>
        <v/>
      </c>
      <c r="BR45">
        <f>SUMIFS(T_TTAFCallOff[PCS],T_TTAFCallOff[Part Name],$A45,T_TTAFCallOff[WeekIndex],69)</f>
        <v/>
      </c>
      <c r="BS45">
        <f>SUMIFS(T_TTAFCallOff[PCS],T_TTAFCallOff[Part Name],$A45,T_TTAFCallOff[WeekIndex],70)</f>
        <v/>
      </c>
      <c r="BT45">
        <f>SUMIFS(T_TTAFCallOff[PCS],T_TTAFCallOff[Part Name],$A45,T_TTAFCallOff[WeekIndex],71)</f>
        <v/>
      </c>
      <c r="BU45">
        <f>SUMIFS(T_TTAFCallOff[PCS],T_TTAFCallOff[Part Name],$A45,T_TTAFCallOff[WeekIndex],72)</f>
        <v/>
      </c>
      <c r="BV45">
        <f>SUMIFS(T_TTAFCallOff[PCS],T_TTAFCallOff[Part Name],$A45,T_TTAFCallOff[WeekIndex],73)</f>
        <v/>
      </c>
      <c r="BW45">
        <f>SUMIFS(T_TTAFCallOff[PCS],T_TTAFCallOff[Part Name],$A45,T_TTAFCallOff[WeekIndex],74)</f>
        <v/>
      </c>
      <c r="BX45">
        <f>SUMIFS(T_TTAFCallOff[PCS],T_TTAFCallOff[Part Name],$A45,T_TTAFCallOff[WeekIndex],75)</f>
        <v/>
      </c>
      <c r="BY45">
        <f>SUMIFS(T_TTAFCallOff[PCS],T_TTAFCallOff[Part Name],$A45,T_TTAFCallOff[WeekIndex],76)</f>
        <v/>
      </c>
      <c r="BZ45">
        <f>SUMIFS(T_TTAFCallOff[PCS],T_TTAFCallOff[Part Name],$A45,T_TTAFCallOff[WeekIndex],77)</f>
        <v/>
      </c>
      <c r="CA45">
        <f>SUMIFS(T_TTAFCallOff[PCS],T_TTAFCallOff[Part Name],$A45,T_TTAFCallOff[WeekIndex],78)</f>
        <v/>
      </c>
      <c r="CB45">
        <f>SUMIFS(T_TTAFCallOff[PCS],T_TTAFCallOff[Part Name],$A45,T_TTAFCallOff[WeekIndex],79)</f>
        <v/>
      </c>
      <c r="CC45">
        <f>SUMIFS(T_TTAFCallOff[PCS],T_TTAFCallOff[Part Name],$A45,T_TTAFCallOff[WeekIndex],80)</f>
        <v/>
      </c>
      <c r="CD45">
        <f>SUMIFS(T_TTAFCallOff[PCS],T_TTAFCallOff[Part Name],$A45,T_TTAFCallOff[WeekIndex],81)</f>
        <v/>
      </c>
      <c r="CE45">
        <f>SUMIFS(T_TTAFCallOff[PCS],T_TTAFCallOff[Part Name],$A45,T_TTAFCallOff[WeekIndex],82)</f>
        <v/>
      </c>
      <c r="CF45">
        <f>SUMIFS(T_TTAFCallOff[PCS],T_TTAFCallOff[Part Name],$A45,T_TTAFCallOff[WeekIndex],83)</f>
        <v/>
      </c>
      <c r="CG45">
        <f>SUMIFS(T_TTAFCallOff[PCS],T_TTAFCallOff[Part Name],$A45,T_TTAFCallOff[WeekIndex],84)</f>
        <v/>
      </c>
      <c r="CH45">
        <f>SUMIFS(T_TTAFCallOff[PCS],T_TTAFCallOff[Part Name],$A45,T_TTAFCallOff[WeekIndex],85)</f>
        <v/>
      </c>
      <c r="CI45">
        <f>SUMIFS(T_TTAFCallOff[PCS],T_TTAFCallOff[Part Name],$A45,T_TTAFCallOff[WeekIndex],86)</f>
        <v/>
      </c>
      <c r="CJ45">
        <f>SUMIFS(T_TTAFCallOff[PCS],T_TTAFCallOff[Part Name],$A45,T_TTAFCallOff[WeekIndex],87)</f>
        <v/>
      </c>
      <c r="CK45">
        <f>SUMIFS(T_TTAFCallOff[PCS],T_TTAFCallOff[Part Name],$A45,T_TTAFCallOff[WeekIndex],88)</f>
        <v/>
      </c>
      <c r="CL45">
        <f>SUMIFS(T_TTAFCallOff[PCS],T_TTAFCallOff[Part Name],$A45,T_TTAFCallOff[WeekIndex],89)</f>
        <v/>
      </c>
      <c r="CM45">
        <f>SUMIFS(T_TTAFCallOff[PCS],T_TTAFCallOff[Part Name],$A45,T_TTAFCallOff[WeekIndex],90)</f>
        <v/>
      </c>
      <c r="CN45">
        <f>SUMIFS(T_TTAFCallOff[PCS],T_TTAFCallOff[Part Name],$A45,T_TTAFCallOff[WeekIndex],91)</f>
        <v/>
      </c>
      <c r="CO45">
        <f>SUMIFS(T_TTAFCallOff[PCS],T_TTAFCallOff[Part Name],$A45,T_TTAFCallOff[WeekIndex],92)</f>
        <v/>
      </c>
      <c r="CP45">
        <f>SUMIFS(T_TTAFCallOff[PCS],T_TTAFCallOff[Part Name],$A45,T_TTAFCallOff[WeekIndex],93)</f>
        <v/>
      </c>
      <c r="CQ45">
        <f>SUMIFS(T_TTAFCallOff[PCS],T_TTAFCallOff[Part Name],$A45,T_TTAFCallOff[WeekIndex],94)</f>
        <v/>
      </c>
      <c r="CR45">
        <f>SUMIFS(T_TTAFCallOff[PCS],T_TTAFCallOff[Part Name],$A45,T_TTAFCallOff[WeekIndex],95)</f>
        <v/>
      </c>
      <c r="CS45">
        <f>SUMIFS(T_TTAFCallOff[PCS],T_TTAFCallOff[Part Name],$A45,T_TTAFCallOff[WeekIndex],96)</f>
        <v/>
      </c>
      <c r="CT45">
        <f>SUMIFS(T_TTAFCallOff[PCS],T_TTAFCallOff[Part Name],$A45,T_TTAFCallOff[WeekIndex],97)</f>
        <v/>
      </c>
      <c r="CU45">
        <f>SUMIFS(T_TTAFCallOff[PCS],T_TTAFCallOff[Part Name],$A45,T_TTAFCallOff[WeekIndex],98)</f>
        <v/>
      </c>
      <c r="CV45">
        <f>SUMIFS(T_TTAFCallOff[PCS],T_TTAFCallOff[Part Name],$A45,T_TTAFCallOff[WeekIndex],99)</f>
        <v/>
      </c>
      <c r="CW45">
        <f>SUMIFS(T_TTAFCallOff[PCS],T_TTAFCallOff[Part Name],$A45,T_TTAFCallOff[WeekIndex],100)</f>
        <v/>
      </c>
      <c r="CX45">
        <f>SUMIFS(T_TTAFCallOff[PCS],T_TTAFCallOff[Part Name],$A45,T_TTAFCallOff[WeekIndex],101)</f>
        <v/>
      </c>
      <c r="CY45">
        <f>SUMIFS(T_TTAFCallOff[PCS],T_TTAFCallOff[Part Name],$A45,T_TTAFCallOff[WeekIndex],102)</f>
        <v/>
      </c>
      <c r="CZ45">
        <f>SUMIFS(T_TTAFCallOff[PCS],T_TTAFCallOff[Part Name],$A45,T_TTAFCallOff[WeekIndex],103)</f>
        <v/>
      </c>
      <c r="DA45">
        <f>SUMIFS(T_TTAFCallOff[PCS],T_TTAFCallOff[Part Name],$A45,T_TTAFCallOff[WeekIndex],104)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Name],$A2,T_StockCount[WeekIndex],1),IF(('T_SelfStock'!B6&lt;&gt;""),'T_SelfStock'!B6,IFERROR(INDEX(T_OpeningStock[Opening_Qty],MATCH($A2,T_OpeningStock[Part Name],0)),0)-'Grid_Requirement'!B2+'Grid_TTAFOutgoing'!B2))</f>
        <v/>
      </c>
      <c r="C2">
        <f>IF(COUNTIFS(T_StockCount[Part Name],$A2,T_StockCount[WeekIndex],2)&gt;0,SUMIFS(T_StockCount[CountedQty],T_StockCount[Part Name],$A2,T_StockCount[WeekIndex],2),IF(('T_SelfStock'!C6&lt;&gt;""),'T_SelfStock'!C6,B2-'Grid_Requirement'!C2+'Grid_TTAFOutgoing'!C2))</f>
        <v/>
      </c>
      <c r="D2">
        <f>IF(COUNTIFS(T_StockCount[Part Name],$A2,T_StockCount[WeekIndex],3)&gt;0,SUMIFS(T_StockCount[CountedQty],T_StockCount[Part Name],$A2,T_StockCount[WeekIndex],3),IF(('T_SelfStock'!D6&lt;&gt;""),'T_SelfStock'!D6,C2-'Grid_Requirement'!D2+'Grid_TTAFOutgoing'!D2))</f>
        <v/>
      </c>
      <c r="E2">
        <f>IF(COUNTIFS(T_StockCount[Part Name],$A2,T_StockCount[WeekIndex],4)&gt;0,SUMIFS(T_StockCount[CountedQty],T_StockCount[Part Name],$A2,T_StockCount[WeekIndex],4),IF(('T_SelfStock'!E6&lt;&gt;""),'T_SelfStock'!E6,D2-'Grid_Requirement'!E2+'Grid_TTAFOutgoing'!E2))</f>
        <v/>
      </c>
      <c r="F2">
        <f>IF(COUNTIFS(T_StockCount[Part Name],$A2,T_StockCount[WeekIndex],5)&gt;0,SUMIFS(T_StockCount[CountedQty],T_StockCount[Part Name],$A2,T_StockCount[WeekIndex],5),IF(('T_SelfStock'!F6&lt;&gt;""),'T_SelfStock'!F6,E2-'Grid_Requirement'!F2+'Grid_TTAFOutgoing'!F2))</f>
        <v/>
      </c>
      <c r="G2">
        <f>IF(COUNTIFS(T_StockCount[Part Name],$A2,T_StockCount[WeekIndex],6)&gt;0,SUMIFS(T_StockCount[CountedQty],T_StockCount[Part Name],$A2,T_StockCount[WeekIndex],6),IF(('T_SelfStock'!G6&lt;&gt;""),'T_SelfStock'!G6,F2-'Grid_Requirement'!G2+'Grid_TTAFOutgoing'!G2))</f>
        <v/>
      </c>
      <c r="H2">
        <f>IF(COUNTIFS(T_StockCount[Part Name],$A2,T_StockCount[WeekIndex],7)&gt;0,SUMIFS(T_StockCount[CountedQty],T_StockCount[Part Name],$A2,T_StockCount[WeekIndex],7),IF(('T_SelfStock'!H6&lt;&gt;""),'T_SelfStock'!H6,G2-'Grid_Requirement'!H2+'Grid_TTAFOutgoing'!H2))</f>
        <v/>
      </c>
      <c r="I2">
        <f>IF(COUNTIFS(T_StockCount[Part Name],$A2,T_StockCount[WeekIndex],8)&gt;0,SUMIFS(T_StockCount[CountedQty],T_StockCount[Part Name],$A2,T_StockCount[WeekIndex],8),IF(('T_SelfStock'!I6&lt;&gt;""),'T_SelfStock'!I6,H2-'Grid_Requirement'!I2+'Grid_TTAFOutgoing'!I2))</f>
        <v/>
      </c>
      <c r="J2">
        <f>IF(COUNTIFS(T_StockCount[Part Name],$A2,T_StockCount[WeekIndex],9)&gt;0,SUMIFS(T_StockCount[CountedQty],T_StockCount[Part Name],$A2,T_StockCount[WeekIndex],9),IF(('T_SelfStock'!J6&lt;&gt;""),'T_SelfStock'!J6,I2-'Grid_Requirement'!J2+'Grid_TTAFOutgoing'!J2))</f>
        <v/>
      </c>
      <c r="K2">
        <f>IF(COUNTIFS(T_StockCount[Part Name],$A2,T_StockCount[WeekIndex],10)&gt;0,SUMIFS(T_StockCount[CountedQty],T_StockCount[Part Name],$A2,T_StockCount[WeekIndex],10),IF(('T_SelfStock'!K6&lt;&gt;""),'T_SelfStock'!K6,J2-'Grid_Requirement'!K2+'Grid_TTAFOutgoing'!K2))</f>
        <v/>
      </c>
      <c r="L2">
        <f>IF(COUNTIFS(T_StockCount[Part Name],$A2,T_StockCount[WeekIndex],11)&gt;0,SUMIFS(T_StockCount[CountedQty],T_StockCount[Part Name],$A2,T_StockCount[WeekIndex],11),IF(('T_SelfStock'!L6&lt;&gt;""),'T_SelfStock'!L6,K2-'Grid_Requirement'!L2+'Grid_TTAFOutgoing'!L2))</f>
        <v/>
      </c>
      <c r="M2">
        <f>IF(COUNTIFS(T_StockCount[Part Name],$A2,T_StockCount[WeekIndex],12)&gt;0,SUMIFS(T_StockCount[CountedQty],T_StockCount[Part Name],$A2,T_StockCount[WeekIndex],12),IF(('T_SelfStock'!M6&lt;&gt;""),'T_SelfStock'!M6,L2-'Grid_Requirement'!M2+'Grid_TTAFOutgoing'!M2))</f>
        <v/>
      </c>
      <c r="N2">
        <f>IF(COUNTIFS(T_StockCount[Part Name],$A2,T_StockCount[WeekIndex],13)&gt;0,SUMIFS(T_StockCount[CountedQty],T_StockCount[Part Name],$A2,T_StockCount[WeekIndex],13),IF(('T_SelfStock'!N6&lt;&gt;""),'T_SelfStock'!N6,M2-'Grid_Requirement'!N2+'Grid_TTAFOutgoing'!N2))</f>
        <v/>
      </c>
      <c r="O2">
        <f>IF(COUNTIFS(T_StockCount[Part Name],$A2,T_StockCount[WeekIndex],14)&gt;0,SUMIFS(T_StockCount[CountedQty],T_StockCount[Part Name],$A2,T_StockCount[WeekIndex],14),IF(('T_SelfStock'!O6&lt;&gt;""),'T_SelfStock'!O6,N2-'Grid_Requirement'!O2+'Grid_TTAFOutgoing'!O2))</f>
        <v/>
      </c>
      <c r="P2">
        <f>IF(COUNTIFS(T_StockCount[Part Name],$A2,T_StockCount[WeekIndex],15)&gt;0,SUMIFS(T_StockCount[CountedQty],T_StockCount[Part Name],$A2,T_StockCount[WeekIndex],15),IF(('T_SelfStock'!P6&lt;&gt;""),'T_SelfStock'!P6,O2-'Grid_Requirement'!P2+'Grid_TTAFOutgoing'!P2))</f>
        <v/>
      </c>
      <c r="Q2">
        <f>IF(COUNTIFS(T_StockCount[Part Name],$A2,T_StockCount[WeekIndex],16)&gt;0,SUMIFS(T_StockCount[CountedQty],T_StockCount[Part Name],$A2,T_StockCount[WeekIndex],16),IF(('T_SelfStock'!Q6&lt;&gt;""),'T_SelfStock'!Q6,P2-'Grid_Requirement'!Q2+'Grid_TTAFOutgoing'!Q2))</f>
        <v/>
      </c>
      <c r="R2">
        <f>IF(COUNTIFS(T_StockCount[Part Name],$A2,T_StockCount[WeekIndex],17)&gt;0,SUMIFS(T_StockCount[CountedQty],T_StockCount[Part Name],$A2,T_StockCount[WeekIndex],17),IF(('T_SelfStock'!R6&lt;&gt;""),'T_SelfStock'!R6,Q2-'Grid_Requirement'!R2+'Grid_TTAFOutgoing'!R2))</f>
        <v/>
      </c>
      <c r="S2">
        <f>IF(COUNTIFS(T_StockCount[Part Name],$A2,T_StockCount[WeekIndex],18)&gt;0,SUMIFS(T_StockCount[CountedQty],T_StockCount[Part Name],$A2,T_StockCount[WeekIndex],18),IF(('T_SelfStock'!S6&lt;&gt;""),'T_SelfStock'!S6,R2-'Grid_Requirement'!S2+'Grid_TTAFOutgoing'!S2))</f>
        <v/>
      </c>
      <c r="T2">
        <f>IF(COUNTIFS(T_StockCount[Part Name],$A2,T_StockCount[WeekIndex],19)&gt;0,SUMIFS(T_StockCount[CountedQty],T_StockCount[Part Name],$A2,T_StockCount[WeekIndex],19),IF(('T_SelfStock'!T6&lt;&gt;""),'T_SelfStock'!T6,S2-'Grid_Requirement'!T2+'Grid_TTAFOutgoing'!T2))</f>
        <v/>
      </c>
      <c r="U2">
        <f>IF(COUNTIFS(T_StockCount[Part Name],$A2,T_StockCount[WeekIndex],20)&gt;0,SUMIFS(T_StockCount[CountedQty],T_StockCount[Part Name],$A2,T_StockCount[WeekIndex],20),IF(('T_SelfStock'!U6&lt;&gt;""),'T_SelfStock'!U6,T2-'Grid_Requirement'!U2+'Grid_TTAFOutgoing'!U2))</f>
        <v/>
      </c>
      <c r="V2">
        <f>IF(COUNTIFS(T_StockCount[Part Name],$A2,T_StockCount[WeekIndex],21)&gt;0,SUMIFS(T_StockCount[CountedQty],T_StockCount[Part Name],$A2,T_StockCount[WeekIndex],21),IF(('T_SelfStock'!V6&lt;&gt;""),'T_SelfStock'!V6,U2-'Grid_Requirement'!V2+'Grid_TTAFOutgoing'!V2))</f>
        <v/>
      </c>
      <c r="W2">
        <f>IF(COUNTIFS(T_StockCount[Part Name],$A2,T_StockCount[WeekIndex],22)&gt;0,SUMIFS(T_StockCount[CountedQty],T_StockCount[Part Name],$A2,T_StockCount[WeekIndex],22),IF(('T_SelfStock'!W6&lt;&gt;""),'T_SelfStock'!W6,V2-'Grid_Requirement'!W2+'Grid_TTAFOutgoing'!W2))</f>
        <v/>
      </c>
      <c r="X2">
        <f>IF(COUNTIFS(T_StockCount[Part Name],$A2,T_StockCount[WeekIndex],23)&gt;0,SUMIFS(T_StockCount[CountedQty],T_StockCount[Part Name],$A2,T_StockCount[WeekIndex],23),IF(('T_SelfStock'!X6&lt;&gt;""),'T_SelfStock'!X6,W2-'Grid_Requirement'!X2+'Grid_TTAFOutgoing'!X2))</f>
        <v/>
      </c>
      <c r="Y2">
        <f>IF(COUNTIFS(T_StockCount[Part Name],$A2,T_StockCount[WeekIndex],24)&gt;0,SUMIFS(T_StockCount[CountedQty],T_StockCount[Part Name],$A2,T_StockCount[WeekIndex],24),IF(('T_SelfStock'!Y6&lt;&gt;""),'T_SelfStock'!Y6,X2-'Grid_Requirement'!Y2+'Grid_TTAFOutgoing'!Y2))</f>
        <v/>
      </c>
      <c r="Z2">
        <f>IF(COUNTIFS(T_StockCount[Part Name],$A2,T_StockCount[WeekIndex],25)&gt;0,SUMIFS(T_StockCount[CountedQty],T_StockCount[Part Name],$A2,T_StockCount[WeekIndex],25),IF(('T_SelfStock'!Z6&lt;&gt;""),'T_SelfStock'!Z6,Y2-'Grid_Requirement'!Z2+'Grid_TTAFOutgoing'!Z2))</f>
        <v/>
      </c>
      <c r="AA2">
        <f>IF(COUNTIFS(T_StockCount[Part Name],$A2,T_StockCount[WeekIndex],26)&gt;0,SUMIFS(T_StockCount[CountedQty],T_StockCount[Part Name],$A2,T_StockCount[WeekIndex],26),IF(('T_SelfStock'!AA6&lt;&gt;""),'T_SelfStock'!AA6,Z2-'Grid_Requirement'!AA2+'Grid_TTAFOutgoing'!AA2))</f>
        <v/>
      </c>
      <c r="AB2">
        <f>IF(COUNTIFS(T_StockCount[Part Name],$A2,T_StockCount[WeekIndex],27)&gt;0,SUMIFS(T_StockCount[CountedQty],T_StockCount[Part Name],$A2,T_StockCount[WeekIndex],27),IF(('T_SelfStock'!AB6&lt;&gt;""),'T_SelfStock'!AB6,AA2-'Grid_Requirement'!AB2+'Grid_TTAFOutgoing'!AB2))</f>
        <v/>
      </c>
      <c r="AC2">
        <f>IF(COUNTIFS(T_StockCount[Part Name],$A2,T_StockCount[WeekIndex],28)&gt;0,SUMIFS(T_StockCount[CountedQty],T_StockCount[Part Name],$A2,T_StockCount[WeekIndex],28),IF(('T_SelfStock'!AC6&lt;&gt;""),'T_SelfStock'!AC6,AB2-'Grid_Requirement'!AC2+'Grid_TTAFOutgoing'!AC2))</f>
        <v/>
      </c>
      <c r="AD2">
        <f>IF(COUNTIFS(T_StockCount[Part Name],$A2,T_StockCount[WeekIndex],29)&gt;0,SUMIFS(T_StockCount[CountedQty],T_StockCount[Part Name],$A2,T_StockCount[WeekIndex],29),IF(('T_SelfStock'!AD6&lt;&gt;""),'T_SelfStock'!AD6,AC2-'Grid_Requirement'!AD2+'Grid_TTAFOutgoing'!AD2))</f>
        <v/>
      </c>
      <c r="AE2">
        <f>IF(COUNTIFS(T_StockCount[Part Name],$A2,T_StockCount[WeekIndex],30)&gt;0,SUMIFS(T_StockCount[CountedQty],T_StockCount[Part Name],$A2,T_StockCount[WeekIndex],30),IF(('T_SelfStock'!AE6&lt;&gt;""),'T_SelfStock'!AE6,AD2-'Grid_Requirement'!AE2+'Grid_TTAFOutgoing'!AE2))</f>
        <v/>
      </c>
      <c r="AF2">
        <f>IF(COUNTIFS(T_StockCount[Part Name],$A2,T_StockCount[WeekIndex],31)&gt;0,SUMIFS(T_StockCount[CountedQty],T_StockCount[Part Name],$A2,T_StockCount[WeekIndex],31),IF(('T_SelfStock'!AF6&lt;&gt;""),'T_SelfStock'!AF6,AE2-'Grid_Requirement'!AF2+'Grid_TTAFOutgoing'!AF2))</f>
        <v/>
      </c>
      <c r="AG2">
        <f>IF(COUNTIFS(T_StockCount[Part Name],$A2,T_StockCount[WeekIndex],32)&gt;0,SUMIFS(T_StockCount[CountedQty],T_StockCount[Part Name],$A2,T_StockCount[WeekIndex],32),IF(('T_SelfStock'!AG6&lt;&gt;""),'T_SelfStock'!AG6,AF2-'Grid_Requirement'!AG2+'Grid_TTAFOutgoing'!AG2))</f>
        <v/>
      </c>
      <c r="AH2">
        <f>IF(COUNTIFS(T_StockCount[Part Name],$A2,T_StockCount[WeekIndex],33)&gt;0,SUMIFS(T_StockCount[CountedQty],T_StockCount[Part Name],$A2,T_StockCount[WeekIndex],33),IF(('T_SelfStock'!AH6&lt;&gt;""),'T_SelfStock'!AH6,AG2-'Grid_Requirement'!AH2+'Grid_TTAFOutgoing'!AH2))</f>
        <v/>
      </c>
      <c r="AI2">
        <f>IF(COUNTIFS(T_StockCount[Part Name],$A2,T_StockCount[WeekIndex],34)&gt;0,SUMIFS(T_StockCount[CountedQty],T_StockCount[Part Name],$A2,T_StockCount[WeekIndex],34),IF(('T_SelfStock'!AI6&lt;&gt;""),'T_SelfStock'!AI6,AH2-'Grid_Requirement'!AI2+'Grid_TTAFOutgoing'!AI2))</f>
        <v/>
      </c>
      <c r="AJ2">
        <f>IF(COUNTIFS(T_StockCount[Part Name],$A2,T_StockCount[WeekIndex],35)&gt;0,SUMIFS(T_StockCount[CountedQty],T_StockCount[Part Name],$A2,T_StockCount[WeekIndex],35),IF(('T_SelfStock'!AJ6&lt;&gt;""),'T_SelfStock'!AJ6,AI2-'Grid_Requirement'!AJ2+'Grid_TTAFOutgoing'!AJ2))</f>
        <v/>
      </c>
      <c r="AK2">
        <f>IF(COUNTIFS(T_StockCount[Part Name],$A2,T_StockCount[WeekIndex],36)&gt;0,SUMIFS(T_StockCount[CountedQty],T_StockCount[Part Name],$A2,T_StockCount[WeekIndex],36),IF(('T_SelfStock'!AK6&lt;&gt;""),'T_SelfStock'!AK6,AJ2-'Grid_Requirement'!AK2+'Grid_TTAFOutgoing'!AK2))</f>
        <v/>
      </c>
      <c r="AL2">
        <f>IF(COUNTIFS(T_StockCount[Part Name],$A2,T_StockCount[WeekIndex],37)&gt;0,SUMIFS(T_StockCount[CountedQty],T_StockCount[Part Name],$A2,T_StockCount[WeekIndex],37),IF(('T_SelfStock'!AL6&lt;&gt;""),'T_SelfStock'!AL6,AK2-'Grid_Requirement'!AL2+'Grid_TTAFOutgoing'!AL2))</f>
        <v/>
      </c>
      <c r="AM2">
        <f>IF(COUNTIFS(T_StockCount[Part Name],$A2,T_StockCount[WeekIndex],38)&gt;0,SUMIFS(T_StockCount[CountedQty],T_StockCount[Part Name],$A2,T_StockCount[WeekIndex],38),IF(('T_SelfStock'!AM6&lt;&gt;""),'T_SelfStock'!AM6,AL2-'Grid_Requirement'!AM2+'Grid_TTAFOutgoing'!AM2))</f>
        <v/>
      </c>
      <c r="AN2">
        <f>IF(COUNTIFS(T_StockCount[Part Name],$A2,T_StockCount[WeekIndex],39)&gt;0,SUMIFS(T_StockCount[CountedQty],T_StockCount[Part Name],$A2,T_StockCount[WeekIndex],39),IF(('T_SelfStock'!AN6&lt;&gt;""),'T_SelfStock'!AN6,AM2-'Grid_Requirement'!AN2+'Grid_TTAFOutgoing'!AN2))</f>
        <v/>
      </c>
      <c r="AO2">
        <f>IF(COUNTIFS(T_StockCount[Part Name],$A2,T_StockCount[WeekIndex],40)&gt;0,SUMIFS(T_StockCount[CountedQty],T_StockCount[Part Name],$A2,T_StockCount[WeekIndex],40),IF(('T_SelfStock'!AO6&lt;&gt;""),'T_SelfStock'!AO6,AN2-'Grid_Requirement'!AO2+'Grid_TTAFOutgoing'!AO2))</f>
        <v/>
      </c>
      <c r="AP2">
        <f>IF(COUNTIFS(T_StockCount[Part Name],$A2,T_StockCount[WeekIndex],41)&gt;0,SUMIFS(T_StockCount[CountedQty],T_StockCount[Part Name],$A2,T_StockCount[WeekIndex],41),IF(('T_SelfStock'!AP6&lt;&gt;""),'T_SelfStock'!AP6,AO2-'Grid_Requirement'!AP2+'Grid_TTAFOutgoing'!AP2))</f>
        <v/>
      </c>
      <c r="AQ2">
        <f>IF(COUNTIFS(T_StockCount[Part Name],$A2,T_StockCount[WeekIndex],42)&gt;0,SUMIFS(T_StockCount[CountedQty],T_StockCount[Part Name],$A2,T_StockCount[WeekIndex],42),IF(('T_SelfStock'!AQ6&lt;&gt;""),'T_SelfStock'!AQ6,AP2-'Grid_Requirement'!AQ2+'Grid_TTAFOutgoing'!AQ2))</f>
        <v/>
      </c>
      <c r="AR2">
        <f>IF(COUNTIFS(T_StockCount[Part Name],$A2,T_StockCount[WeekIndex],43)&gt;0,SUMIFS(T_StockCount[CountedQty],T_StockCount[Part Name],$A2,T_StockCount[WeekIndex],43),IF(('T_SelfStock'!AR6&lt;&gt;""),'T_SelfStock'!AR6,AQ2-'Grid_Requirement'!AR2+'Grid_TTAFOutgoing'!AR2))</f>
        <v/>
      </c>
      <c r="AS2">
        <f>IF(COUNTIFS(T_StockCount[Part Name],$A2,T_StockCount[WeekIndex],44)&gt;0,SUMIFS(T_StockCount[CountedQty],T_StockCount[Part Name],$A2,T_StockCount[WeekIndex],44),IF(('T_SelfStock'!AS6&lt;&gt;""),'T_SelfStock'!AS6,AR2-'Grid_Requirement'!AS2+'Grid_TTAFOutgoing'!AS2))</f>
        <v/>
      </c>
      <c r="AT2">
        <f>IF(COUNTIFS(T_StockCount[Part Name],$A2,T_StockCount[WeekIndex],45)&gt;0,SUMIFS(T_StockCount[CountedQty],T_StockCount[Part Name],$A2,T_StockCount[WeekIndex],45),IF(('T_SelfStock'!AT6&lt;&gt;""),'T_SelfStock'!AT6,AS2-'Grid_Requirement'!AT2+'Grid_TTAFOutgoing'!AT2))</f>
        <v/>
      </c>
      <c r="AU2">
        <f>IF(COUNTIFS(T_StockCount[Part Name],$A2,T_StockCount[WeekIndex],46)&gt;0,SUMIFS(T_StockCount[CountedQty],T_StockCount[Part Name],$A2,T_StockCount[WeekIndex],46),IF(('T_SelfStock'!AU6&lt;&gt;""),'T_SelfStock'!AU6,AT2-'Grid_Requirement'!AU2+'Grid_TTAFOutgoing'!AU2))</f>
        <v/>
      </c>
      <c r="AV2">
        <f>IF(COUNTIFS(T_StockCount[Part Name],$A2,T_StockCount[WeekIndex],47)&gt;0,SUMIFS(T_StockCount[CountedQty],T_StockCount[Part Name],$A2,T_StockCount[WeekIndex],47),IF(('T_SelfStock'!AV6&lt;&gt;""),'T_SelfStock'!AV6,AU2-'Grid_Requirement'!AV2+'Grid_TTAFOutgoing'!AV2))</f>
        <v/>
      </c>
      <c r="AW2">
        <f>IF(COUNTIFS(T_StockCount[Part Name],$A2,T_StockCount[WeekIndex],48)&gt;0,SUMIFS(T_StockCount[CountedQty],T_StockCount[Part Name],$A2,T_StockCount[WeekIndex],48),IF(('T_SelfStock'!AW6&lt;&gt;""),'T_SelfStock'!AW6,AV2-'Grid_Requirement'!AW2+'Grid_TTAFOutgoing'!AW2))</f>
        <v/>
      </c>
      <c r="AX2">
        <f>IF(COUNTIFS(T_StockCount[Part Name],$A2,T_StockCount[WeekIndex],49)&gt;0,SUMIFS(T_StockCount[CountedQty],T_StockCount[Part Name],$A2,T_StockCount[WeekIndex],49),IF(('T_SelfStock'!AX6&lt;&gt;""),'T_SelfStock'!AX6,AW2-'Grid_Requirement'!AX2+'Grid_TTAFOutgoing'!AX2))</f>
        <v/>
      </c>
      <c r="AY2">
        <f>IF(COUNTIFS(T_StockCount[Part Name],$A2,T_StockCount[WeekIndex],50)&gt;0,SUMIFS(T_StockCount[CountedQty],T_StockCount[Part Name],$A2,T_StockCount[WeekIndex],50),IF(('T_SelfStock'!AY6&lt;&gt;""),'T_SelfStock'!AY6,AX2-'Grid_Requirement'!AY2+'Grid_TTAFOutgoing'!AY2))</f>
        <v/>
      </c>
      <c r="AZ2">
        <f>IF(COUNTIFS(T_StockCount[Part Name],$A2,T_StockCount[WeekIndex],51)&gt;0,SUMIFS(T_StockCount[CountedQty],T_StockCount[Part Name],$A2,T_StockCount[WeekIndex],51),IF(('T_SelfStock'!AZ6&lt;&gt;""),'T_SelfStock'!AZ6,AY2-'Grid_Requirement'!AZ2+'Grid_TTAFOutgoing'!AZ2))</f>
        <v/>
      </c>
      <c r="BA2">
        <f>IF(COUNTIFS(T_StockCount[Part Name],$A2,T_StockCount[WeekIndex],52)&gt;0,SUMIFS(T_StockCount[CountedQty],T_StockCount[Part Name],$A2,T_StockCount[WeekIndex],52),IF(('T_SelfStock'!BA6&lt;&gt;""),'T_SelfStock'!BA6,AZ2-'Grid_Requirement'!BA2+'Grid_TTAFOutgoing'!BA2))</f>
        <v/>
      </c>
      <c r="BB2">
        <f>IF(COUNTIFS(T_StockCount[Part Name],$A2,T_StockCount[WeekIndex],53)&gt;0,SUMIFS(T_StockCount[CountedQty],T_StockCount[Part Name],$A2,T_StockCount[WeekIndex],53),IF(('T_SelfStock'!BB6&lt;&gt;""),'T_SelfStock'!BB6,BA2-'Grid_Requirement'!BB2+'Grid_TTAFOutgoing'!BB2))</f>
        <v/>
      </c>
      <c r="BC2">
        <f>IF(COUNTIFS(T_StockCount[Part Name],$A2,T_StockCount[WeekIndex],54)&gt;0,SUMIFS(T_StockCount[CountedQty],T_StockCount[Part Name],$A2,T_StockCount[WeekIndex],54),IF(('T_SelfStock'!BC6&lt;&gt;""),'T_SelfStock'!BC6,BB2-'Grid_Requirement'!BC2+'Grid_TTAFOutgoing'!BC2))</f>
        <v/>
      </c>
      <c r="BD2">
        <f>IF(COUNTIFS(T_StockCount[Part Name],$A2,T_StockCount[WeekIndex],55)&gt;0,SUMIFS(T_StockCount[CountedQty],T_StockCount[Part Name],$A2,T_StockCount[WeekIndex],55),IF(('T_SelfStock'!BD6&lt;&gt;""),'T_SelfStock'!BD6,BC2-'Grid_Requirement'!BD2+'Grid_TTAFOutgoing'!BD2))</f>
        <v/>
      </c>
      <c r="BE2">
        <f>IF(COUNTIFS(T_StockCount[Part Name],$A2,T_StockCount[WeekIndex],56)&gt;0,SUMIFS(T_StockCount[CountedQty],T_StockCount[Part Name],$A2,T_StockCount[WeekIndex],56),IF(('T_SelfStock'!BE6&lt;&gt;""),'T_SelfStock'!BE6,BD2-'Grid_Requirement'!BE2+'Grid_TTAFOutgoing'!BE2))</f>
        <v/>
      </c>
      <c r="BF2">
        <f>IF(COUNTIFS(T_StockCount[Part Name],$A2,T_StockCount[WeekIndex],57)&gt;0,SUMIFS(T_StockCount[CountedQty],T_StockCount[Part Name],$A2,T_StockCount[WeekIndex],57),IF(('T_SelfStock'!BF6&lt;&gt;""),'T_SelfStock'!BF6,BE2-'Grid_Requirement'!BF2+'Grid_TTAFOutgoing'!BF2))</f>
        <v/>
      </c>
      <c r="BG2">
        <f>IF(COUNTIFS(T_StockCount[Part Name],$A2,T_StockCount[WeekIndex],58)&gt;0,SUMIFS(T_StockCount[CountedQty],T_StockCount[Part Name],$A2,T_StockCount[WeekIndex],58),IF(('T_SelfStock'!BG6&lt;&gt;""),'T_SelfStock'!BG6,BF2-'Grid_Requirement'!BG2+'Grid_TTAFOutgoing'!BG2))</f>
        <v/>
      </c>
      <c r="BH2">
        <f>IF(COUNTIFS(T_StockCount[Part Name],$A2,T_StockCount[WeekIndex],59)&gt;0,SUMIFS(T_StockCount[CountedQty],T_StockCount[Part Name],$A2,T_StockCount[WeekIndex],59),IF(('T_SelfStock'!BH6&lt;&gt;""),'T_SelfStock'!BH6,BG2-'Grid_Requirement'!BH2+'Grid_TTAFOutgoing'!BH2))</f>
        <v/>
      </c>
      <c r="BI2">
        <f>IF(COUNTIFS(T_StockCount[Part Name],$A2,T_StockCount[WeekIndex],60)&gt;0,SUMIFS(T_StockCount[CountedQty],T_StockCount[Part Name],$A2,T_StockCount[WeekIndex],60),IF(('T_SelfStock'!BI6&lt;&gt;""),'T_SelfStock'!BI6,BH2-'Grid_Requirement'!BI2+'Grid_TTAFOutgoing'!BI2))</f>
        <v/>
      </c>
      <c r="BJ2">
        <f>IF(COUNTIFS(T_StockCount[Part Name],$A2,T_StockCount[WeekIndex],61)&gt;0,SUMIFS(T_StockCount[CountedQty],T_StockCount[Part Name],$A2,T_StockCount[WeekIndex],61),IF(('T_SelfStock'!BJ6&lt;&gt;""),'T_SelfStock'!BJ6,BI2-'Grid_Requirement'!BJ2+'Grid_TTAFOutgoing'!BJ2))</f>
        <v/>
      </c>
      <c r="BK2">
        <f>IF(COUNTIFS(T_StockCount[Part Name],$A2,T_StockCount[WeekIndex],62)&gt;0,SUMIFS(T_StockCount[CountedQty],T_StockCount[Part Name],$A2,T_StockCount[WeekIndex],62),IF(('T_SelfStock'!BK6&lt;&gt;""),'T_SelfStock'!BK6,BJ2-'Grid_Requirement'!BK2+'Grid_TTAFOutgoing'!BK2))</f>
        <v/>
      </c>
      <c r="BL2">
        <f>IF(COUNTIFS(T_StockCount[Part Name],$A2,T_StockCount[WeekIndex],63)&gt;0,SUMIFS(T_StockCount[CountedQty],T_StockCount[Part Name],$A2,T_StockCount[WeekIndex],63),IF(('T_SelfStock'!BL6&lt;&gt;""),'T_SelfStock'!BL6,BK2-'Grid_Requirement'!BL2+'Grid_TTAFOutgoing'!BL2))</f>
        <v/>
      </c>
      <c r="BM2">
        <f>IF(COUNTIFS(T_StockCount[Part Name],$A2,T_StockCount[WeekIndex],64)&gt;0,SUMIFS(T_StockCount[CountedQty],T_StockCount[Part Name],$A2,T_StockCount[WeekIndex],64),IF(('T_SelfStock'!BM6&lt;&gt;""),'T_SelfStock'!BM6,BL2-'Grid_Requirement'!BM2+'Grid_TTAFOutgoing'!BM2))</f>
        <v/>
      </c>
      <c r="BN2">
        <f>IF(COUNTIFS(T_StockCount[Part Name],$A2,T_StockCount[WeekIndex],65)&gt;0,SUMIFS(T_StockCount[CountedQty],T_StockCount[Part Name],$A2,T_StockCount[WeekIndex],65),IF(('T_SelfStock'!BN6&lt;&gt;""),'T_SelfStock'!BN6,BM2-'Grid_Requirement'!BN2+'Grid_TTAFOutgoing'!BN2))</f>
        <v/>
      </c>
      <c r="BO2">
        <f>IF(COUNTIFS(T_StockCount[Part Name],$A2,T_StockCount[WeekIndex],66)&gt;0,SUMIFS(T_StockCount[CountedQty],T_StockCount[Part Name],$A2,T_StockCount[WeekIndex],66),IF(('T_SelfStock'!BO6&lt;&gt;""),'T_SelfStock'!BO6,BN2-'Grid_Requirement'!BO2+'Grid_TTAFOutgoing'!BO2))</f>
        <v/>
      </c>
      <c r="BP2">
        <f>IF(COUNTIFS(T_StockCount[Part Name],$A2,T_StockCount[WeekIndex],67)&gt;0,SUMIFS(T_StockCount[CountedQty],T_StockCount[Part Name],$A2,T_StockCount[WeekIndex],67),IF(('T_SelfStock'!BP6&lt;&gt;""),'T_SelfStock'!BP6,BO2-'Grid_Requirement'!BP2+'Grid_TTAFOutgoing'!BP2))</f>
        <v/>
      </c>
      <c r="BQ2">
        <f>IF(COUNTIFS(T_StockCount[Part Name],$A2,T_StockCount[WeekIndex],68)&gt;0,SUMIFS(T_StockCount[CountedQty],T_StockCount[Part Name],$A2,T_StockCount[WeekIndex],68),IF(('T_SelfStock'!BQ6&lt;&gt;""),'T_SelfStock'!BQ6,BP2-'Grid_Requirement'!BQ2+'Grid_TTAFOutgoing'!BQ2))</f>
        <v/>
      </c>
      <c r="BR2">
        <f>IF(COUNTIFS(T_StockCount[Part Name],$A2,T_StockCount[WeekIndex],69)&gt;0,SUMIFS(T_StockCount[CountedQty],T_StockCount[Part Name],$A2,T_StockCount[WeekIndex],69),IF(('T_SelfStock'!BR6&lt;&gt;""),'T_SelfStock'!BR6,BQ2-'Grid_Requirement'!BR2+'Grid_TTAFOutgoing'!BR2))</f>
        <v/>
      </c>
      <c r="BS2">
        <f>IF(COUNTIFS(T_StockCount[Part Name],$A2,T_StockCount[WeekIndex],70)&gt;0,SUMIFS(T_StockCount[CountedQty],T_StockCount[Part Name],$A2,T_StockCount[WeekIndex],70),IF(('T_SelfStock'!BS6&lt;&gt;""),'T_SelfStock'!BS6,BR2-'Grid_Requirement'!BS2+'Grid_TTAFOutgoing'!BS2))</f>
        <v/>
      </c>
      <c r="BT2">
        <f>IF(COUNTIFS(T_StockCount[Part Name],$A2,T_StockCount[WeekIndex],71)&gt;0,SUMIFS(T_StockCount[CountedQty],T_StockCount[Part Name],$A2,T_StockCount[WeekIndex],71),IF(('T_SelfStock'!BT6&lt;&gt;""),'T_SelfStock'!BT6,BS2-'Grid_Requirement'!BT2+'Grid_TTAFOutgoing'!BT2))</f>
        <v/>
      </c>
      <c r="BU2">
        <f>IF(COUNTIFS(T_StockCount[Part Name],$A2,T_StockCount[WeekIndex],72)&gt;0,SUMIFS(T_StockCount[CountedQty],T_StockCount[Part Name],$A2,T_StockCount[WeekIndex],72),IF(('T_SelfStock'!BU6&lt;&gt;""),'T_SelfStock'!BU6,BT2-'Grid_Requirement'!BU2+'Grid_TTAFOutgoing'!BU2))</f>
        <v/>
      </c>
      <c r="BV2">
        <f>IF(COUNTIFS(T_StockCount[Part Name],$A2,T_StockCount[WeekIndex],73)&gt;0,SUMIFS(T_StockCount[CountedQty],T_StockCount[Part Name],$A2,T_StockCount[WeekIndex],73),IF(('T_SelfStock'!BV6&lt;&gt;""),'T_SelfStock'!BV6,BU2-'Grid_Requirement'!BV2+'Grid_TTAFOutgoing'!BV2))</f>
        <v/>
      </c>
      <c r="BW2">
        <f>IF(COUNTIFS(T_StockCount[Part Name],$A2,T_StockCount[WeekIndex],74)&gt;0,SUMIFS(T_StockCount[CountedQty],T_StockCount[Part Name],$A2,T_StockCount[WeekIndex],74),IF(('T_SelfStock'!BW6&lt;&gt;""),'T_SelfStock'!BW6,BV2-'Grid_Requirement'!BW2+'Grid_TTAFOutgoing'!BW2))</f>
        <v/>
      </c>
      <c r="BX2">
        <f>IF(COUNTIFS(T_StockCount[Part Name],$A2,T_StockCount[WeekIndex],75)&gt;0,SUMIFS(T_StockCount[CountedQty],T_StockCount[Part Name],$A2,T_StockCount[WeekIndex],75),IF(('T_SelfStock'!BX6&lt;&gt;""),'T_SelfStock'!BX6,BW2-'Grid_Requirement'!BX2+'Grid_TTAFOutgoing'!BX2))</f>
        <v/>
      </c>
      <c r="BY2">
        <f>IF(COUNTIFS(T_StockCount[Part Name],$A2,T_StockCount[WeekIndex],76)&gt;0,SUMIFS(T_StockCount[CountedQty],T_StockCount[Part Name],$A2,T_StockCount[WeekIndex],76),IF(('T_SelfStock'!BY6&lt;&gt;""),'T_SelfStock'!BY6,BX2-'Grid_Requirement'!BY2+'Grid_TTAFOutgoing'!BY2))</f>
        <v/>
      </c>
      <c r="BZ2">
        <f>IF(COUNTIFS(T_StockCount[Part Name],$A2,T_StockCount[WeekIndex],77)&gt;0,SUMIFS(T_StockCount[CountedQty],T_StockCount[Part Name],$A2,T_StockCount[WeekIndex],77),IF(('T_SelfStock'!BZ6&lt;&gt;""),'T_SelfStock'!BZ6,BY2-'Grid_Requirement'!BZ2+'Grid_TTAFOutgoing'!BZ2))</f>
        <v/>
      </c>
      <c r="CA2">
        <f>IF(COUNTIFS(T_StockCount[Part Name],$A2,T_StockCount[WeekIndex],78)&gt;0,SUMIFS(T_StockCount[CountedQty],T_StockCount[Part Name],$A2,T_StockCount[WeekIndex],78),IF(('T_SelfStock'!CA6&lt;&gt;""),'T_SelfStock'!CA6,BZ2-'Grid_Requirement'!CA2+'Grid_TTAFOutgoing'!CA2))</f>
        <v/>
      </c>
      <c r="CB2">
        <f>IF(COUNTIFS(T_StockCount[Part Name],$A2,T_StockCount[WeekIndex],79)&gt;0,SUMIFS(T_StockCount[CountedQty],T_StockCount[Part Name],$A2,T_StockCount[WeekIndex],79),IF(('T_SelfStock'!CB6&lt;&gt;""),'T_SelfStock'!CB6,CA2-'Grid_Requirement'!CB2+'Grid_TTAFOutgoing'!CB2))</f>
        <v/>
      </c>
      <c r="CC2">
        <f>IF(COUNTIFS(T_StockCount[Part Name],$A2,T_StockCount[WeekIndex],80)&gt;0,SUMIFS(T_StockCount[CountedQty],T_StockCount[Part Name],$A2,T_StockCount[WeekIndex],80),IF(('T_SelfStock'!CC6&lt;&gt;""),'T_SelfStock'!CC6,CB2-'Grid_Requirement'!CC2+'Grid_TTAFOutgoing'!CC2))</f>
        <v/>
      </c>
      <c r="CD2">
        <f>IF(COUNTIFS(T_StockCount[Part Name],$A2,T_StockCount[WeekIndex],81)&gt;0,SUMIFS(T_StockCount[CountedQty],T_StockCount[Part Name],$A2,T_StockCount[WeekIndex],81),IF(('T_SelfStock'!CD6&lt;&gt;""),'T_SelfStock'!CD6,CC2-'Grid_Requirement'!CD2+'Grid_TTAFOutgoing'!CD2))</f>
        <v/>
      </c>
      <c r="CE2">
        <f>IF(COUNTIFS(T_StockCount[Part Name],$A2,T_StockCount[WeekIndex],82)&gt;0,SUMIFS(T_StockCount[CountedQty],T_StockCount[Part Name],$A2,T_StockCount[WeekIndex],82),IF(('T_SelfStock'!CE6&lt;&gt;""),'T_SelfStock'!CE6,CD2-'Grid_Requirement'!CE2+'Grid_TTAFOutgoing'!CE2))</f>
        <v/>
      </c>
      <c r="CF2">
        <f>IF(COUNTIFS(T_StockCount[Part Name],$A2,T_StockCount[WeekIndex],83)&gt;0,SUMIFS(T_StockCount[CountedQty],T_StockCount[Part Name],$A2,T_StockCount[WeekIndex],83),IF(('T_SelfStock'!CF6&lt;&gt;""),'T_SelfStock'!CF6,CE2-'Grid_Requirement'!CF2+'Grid_TTAFOutgoing'!CF2))</f>
        <v/>
      </c>
      <c r="CG2">
        <f>IF(COUNTIFS(T_StockCount[Part Name],$A2,T_StockCount[WeekIndex],84)&gt;0,SUMIFS(T_StockCount[CountedQty],T_StockCount[Part Name],$A2,T_StockCount[WeekIndex],84),IF(('T_SelfStock'!CG6&lt;&gt;""),'T_SelfStock'!CG6,CF2-'Grid_Requirement'!CG2+'Grid_TTAFOutgoing'!CG2))</f>
        <v/>
      </c>
      <c r="CH2">
        <f>IF(COUNTIFS(T_StockCount[Part Name],$A2,T_StockCount[WeekIndex],85)&gt;0,SUMIFS(T_StockCount[CountedQty],T_StockCount[Part Name],$A2,T_StockCount[WeekIndex],85),IF(('T_SelfStock'!CH6&lt;&gt;""),'T_SelfStock'!CH6,CG2-'Grid_Requirement'!CH2+'Grid_TTAFOutgoing'!CH2))</f>
        <v/>
      </c>
      <c r="CI2">
        <f>IF(COUNTIFS(T_StockCount[Part Name],$A2,T_StockCount[WeekIndex],86)&gt;0,SUMIFS(T_StockCount[CountedQty],T_StockCount[Part Name],$A2,T_StockCount[WeekIndex],86),IF(('T_SelfStock'!CI6&lt;&gt;""),'T_SelfStock'!CI6,CH2-'Grid_Requirement'!CI2+'Grid_TTAFOutgoing'!CI2))</f>
        <v/>
      </c>
      <c r="CJ2">
        <f>IF(COUNTIFS(T_StockCount[Part Name],$A2,T_StockCount[WeekIndex],87)&gt;0,SUMIFS(T_StockCount[CountedQty],T_StockCount[Part Name],$A2,T_StockCount[WeekIndex],87),IF(('T_SelfStock'!CJ6&lt;&gt;""),'T_SelfStock'!CJ6,CI2-'Grid_Requirement'!CJ2+'Grid_TTAFOutgoing'!CJ2))</f>
        <v/>
      </c>
      <c r="CK2">
        <f>IF(COUNTIFS(T_StockCount[Part Name],$A2,T_StockCount[WeekIndex],88)&gt;0,SUMIFS(T_StockCount[CountedQty],T_StockCount[Part Name],$A2,T_StockCount[WeekIndex],88),IF(('T_SelfStock'!CK6&lt;&gt;""),'T_SelfStock'!CK6,CJ2-'Grid_Requirement'!CK2+'Grid_TTAFOutgoing'!CK2))</f>
        <v/>
      </c>
      <c r="CL2">
        <f>IF(COUNTIFS(T_StockCount[Part Name],$A2,T_StockCount[WeekIndex],89)&gt;0,SUMIFS(T_StockCount[CountedQty],T_StockCount[Part Name],$A2,T_StockCount[WeekIndex],89),IF(('T_SelfStock'!CL6&lt;&gt;""),'T_SelfStock'!CL6,CK2-'Grid_Requirement'!CL2+'Grid_TTAFOutgoing'!CL2))</f>
        <v/>
      </c>
      <c r="CM2">
        <f>IF(COUNTIFS(T_StockCount[Part Name],$A2,T_StockCount[WeekIndex],90)&gt;0,SUMIFS(T_StockCount[CountedQty],T_StockCount[Part Name],$A2,T_StockCount[WeekIndex],90),IF(('T_SelfStock'!CM6&lt;&gt;""),'T_SelfStock'!CM6,CL2-'Grid_Requirement'!CM2+'Grid_TTAFOutgoing'!CM2))</f>
        <v/>
      </c>
      <c r="CN2">
        <f>IF(COUNTIFS(T_StockCount[Part Name],$A2,T_StockCount[WeekIndex],91)&gt;0,SUMIFS(T_StockCount[CountedQty],T_StockCount[Part Name],$A2,T_StockCount[WeekIndex],91),IF(('T_SelfStock'!CN6&lt;&gt;""),'T_SelfStock'!CN6,CM2-'Grid_Requirement'!CN2+'Grid_TTAFOutgoing'!CN2))</f>
        <v/>
      </c>
      <c r="CO2">
        <f>IF(COUNTIFS(T_StockCount[Part Name],$A2,T_StockCount[WeekIndex],92)&gt;0,SUMIFS(T_StockCount[CountedQty],T_StockCount[Part Name],$A2,T_StockCount[WeekIndex],92),IF(('T_SelfStock'!CO6&lt;&gt;""),'T_SelfStock'!CO6,CN2-'Grid_Requirement'!CO2+'Grid_TTAFOutgoing'!CO2))</f>
        <v/>
      </c>
      <c r="CP2">
        <f>IF(COUNTIFS(T_StockCount[Part Name],$A2,T_StockCount[WeekIndex],93)&gt;0,SUMIFS(T_StockCount[CountedQty],T_StockCount[Part Name],$A2,T_StockCount[WeekIndex],93),IF(('T_SelfStock'!CP6&lt;&gt;""),'T_SelfStock'!CP6,CO2-'Grid_Requirement'!CP2+'Grid_TTAFOutgoing'!CP2))</f>
        <v/>
      </c>
      <c r="CQ2">
        <f>IF(COUNTIFS(T_StockCount[Part Name],$A2,T_StockCount[WeekIndex],94)&gt;0,SUMIFS(T_StockCount[CountedQty],T_StockCount[Part Name],$A2,T_StockCount[WeekIndex],94),IF(('T_SelfStock'!CQ6&lt;&gt;""),'T_SelfStock'!CQ6,CP2-'Grid_Requirement'!CQ2+'Grid_TTAFOutgoing'!CQ2))</f>
        <v/>
      </c>
      <c r="CR2">
        <f>IF(COUNTIFS(T_StockCount[Part Name],$A2,T_StockCount[WeekIndex],95)&gt;0,SUMIFS(T_StockCount[CountedQty],T_StockCount[Part Name],$A2,T_StockCount[WeekIndex],95),IF(('T_SelfStock'!CR6&lt;&gt;""),'T_SelfStock'!CR6,CQ2-'Grid_Requirement'!CR2+'Grid_TTAFOutgoing'!CR2))</f>
        <v/>
      </c>
      <c r="CS2">
        <f>IF(COUNTIFS(T_StockCount[Part Name],$A2,T_StockCount[WeekIndex],96)&gt;0,SUMIFS(T_StockCount[CountedQty],T_StockCount[Part Name],$A2,T_StockCount[WeekIndex],96),IF(('T_SelfStock'!CS6&lt;&gt;""),'T_SelfStock'!CS6,CR2-'Grid_Requirement'!CS2+'Grid_TTAFOutgoing'!CS2))</f>
        <v/>
      </c>
      <c r="CT2">
        <f>IF(COUNTIFS(T_StockCount[Part Name],$A2,T_StockCount[WeekIndex],97)&gt;0,SUMIFS(T_StockCount[CountedQty],T_StockCount[Part Name],$A2,T_StockCount[WeekIndex],97),IF(('T_SelfStock'!CT6&lt;&gt;""),'T_SelfStock'!CT6,CS2-'Grid_Requirement'!CT2+'Grid_TTAFOutgoing'!CT2))</f>
        <v/>
      </c>
      <c r="CU2">
        <f>IF(COUNTIFS(T_StockCount[Part Name],$A2,T_StockCount[WeekIndex],98)&gt;0,SUMIFS(T_StockCount[CountedQty],T_StockCount[Part Name],$A2,T_StockCount[WeekIndex],98),IF(('T_SelfStock'!CU6&lt;&gt;""),'T_SelfStock'!CU6,CT2-'Grid_Requirement'!CU2+'Grid_TTAFOutgoing'!CU2))</f>
        <v/>
      </c>
      <c r="CV2">
        <f>IF(COUNTIFS(T_StockCount[Part Name],$A2,T_StockCount[WeekIndex],99)&gt;0,SUMIFS(T_StockCount[CountedQty],T_StockCount[Part Name],$A2,T_StockCount[WeekIndex],99),IF(('T_SelfStock'!CV6&lt;&gt;""),'T_SelfStock'!CV6,CU2-'Grid_Requirement'!CV2+'Grid_TTAFOutgoing'!CV2))</f>
        <v/>
      </c>
      <c r="CW2">
        <f>IF(COUNTIFS(T_StockCount[Part Name],$A2,T_StockCount[WeekIndex],100)&gt;0,SUMIFS(T_StockCount[CountedQty],T_StockCount[Part Name],$A2,T_StockCount[WeekIndex],100),IF(('T_SelfStock'!CW6&lt;&gt;""),'T_SelfStock'!CW6,CV2-'Grid_Requirement'!CW2+'Grid_TTAFOutgoing'!CW2))</f>
        <v/>
      </c>
      <c r="CX2">
        <f>IF(COUNTIFS(T_StockCount[Part Name],$A2,T_StockCount[WeekIndex],101)&gt;0,SUMIFS(T_StockCount[CountedQty],T_StockCount[Part Name],$A2,T_StockCount[WeekIndex],101),IF(('T_SelfStock'!CX6&lt;&gt;""),'T_SelfStock'!CX6,CW2-'Grid_Requirement'!CX2+'Grid_TTAFOutgoing'!CX2))</f>
        <v/>
      </c>
      <c r="CY2">
        <f>IF(COUNTIFS(T_StockCount[Part Name],$A2,T_StockCount[WeekIndex],102)&gt;0,SUMIFS(T_StockCount[CountedQty],T_StockCount[Part Name],$A2,T_StockCount[WeekIndex],102),IF(('T_SelfStock'!CY6&lt;&gt;""),'T_SelfStock'!CY6,CX2-'Grid_Requirement'!CY2+'Grid_TTAFOutgoing'!CY2))</f>
        <v/>
      </c>
      <c r="CZ2">
        <f>IF(COUNTIFS(T_StockCount[Part Name],$A2,T_StockCount[WeekIndex],103)&gt;0,SUMIFS(T_StockCount[CountedQty],T_StockCount[Part Name],$A2,T_StockCount[WeekIndex],103),IF(('T_SelfStock'!CZ6&lt;&gt;""),'T_SelfStock'!CZ6,CY2-'Grid_Requirement'!CZ2+'Grid_TTAFOutgoing'!CZ2))</f>
        <v/>
      </c>
      <c r="DA2">
        <f>IF(COUNTIFS(T_StockCount[Part Name],$A2,T_StockCount[WeekIndex],104)&gt;0,SUMIFS(T_StockCount[CountedQty],T_StockCount[Part Name],$A2,T_StockCount[WeekIndex],104),IF(('T_SelfStock'!DA6&lt;&gt;""),'T_SelfStock'!DA6,CZ2-'Grid_Requirement'!DA2+'Grid_TTAFOutgoing'!DA2))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Name],$A3,T_StockCount[WeekIndex],1),IF(('T_SelfStock'!B7&lt;&gt;""),'T_SelfStock'!B7,IFERROR(INDEX(T_OpeningStock[Opening_Qty],MATCH($A3,T_OpeningStock[Part Name],0)),0)-'Grid_Requirement'!B3+'Grid_TTAFOutgoing'!B3))</f>
        <v/>
      </c>
      <c r="C3">
        <f>IF(COUNTIFS(T_StockCount[Part Name],$A3,T_StockCount[WeekIndex],2)&gt;0,SUMIFS(T_StockCount[CountedQty],T_StockCount[Part Name],$A3,T_StockCount[WeekIndex],2),IF(('T_SelfStock'!C7&lt;&gt;""),'T_SelfStock'!C7,B3-'Grid_Requirement'!C3+'Grid_TTAFOutgoing'!C3))</f>
        <v/>
      </c>
      <c r="D3">
        <f>IF(COUNTIFS(T_StockCount[Part Name],$A3,T_StockCount[WeekIndex],3)&gt;0,SUMIFS(T_StockCount[CountedQty],T_StockCount[Part Name],$A3,T_StockCount[WeekIndex],3),IF(('T_SelfStock'!D7&lt;&gt;""),'T_SelfStock'!D7,C3-'Grid_Requirement'!D3+'Grid_TTAFOutgoing'!D3))</f>
        <v/>
      </c>
      <c r="E3">
        <f>IF(COUNTIFS(T_StockCount[Part Name],$A3,T_StockCount[WeekIndex],4)&gt;0,SUMIFS(T_StockCount[CountedQty],T_StockCount[Part Name],$A3,T_StockCount[WeekIndex],4),IF(('T_SelfStock'!E7&lt;&gt;""),'T_SelfStock'!E7,D3-'Grid_Requirement'!E3+'Grid_TTAFOutgoing'!E3))</f>
        <v/>
      </c>
      <c r="F3">
        <f>IF(COUNTIFS(T_StockCount[Part Name],$A3,T_StockCount[WeekIndex],5)&gt;0,SUMIFS(T_StockCount[CountedQty],T_StockCount[Part Name],$A3,T_StockCount[WeekIndex],5),IF(('T_SelfStock'!F7&lt;&gt;""),'T_SelfStock'!F7,E3-'Grid_Requirement'!F3+'Grid_TTAFOutgoing'!F3))</f>
        <v/>
      </c>
      <c r="G3">
        <f>IF(COUNTIFS(T_StockCount[Part Name],$A3,T_StockCount[WeekIndex],6)&gt;0,SUMIFS(T_StockCount[CountedQty],T_StockCount[Part Name],$A3,T_StockCount[WeekIndex],6),IF(('T_SelfStock'!G7&lt;&gt;""),'T_SelfStock'!G7,F3-'Grid_Requirement'!G3+'Grid_TTAFOutgoing'!G3))</f>
        <v/>
      </c>
      <c r="H3">
        <f>IF(COUNTIFS(T_StockCount[Part Name],$A3,T_StockCount[WeekIndex],7)&gt;0,SUMIFS(T_StockCount[CountedQty],T_StockCount[Part Name],$A3,T_StockCount[WeekIndex],7),IF(('T_SelfStock'!H7&lt;&gt;""),'T_SelfStock'!H7,G3-'Grid_Requirement'!H3+'Grid_TTAFOutgoing'!H3))</f>
        <v/>
      </c>
      <c r="I3">
        <f>IF(COUNTIFS(T_StockCount[Part Name],$A3,T_StockCount[WeekIndex],8)&gt;0,SUMIFS(T_StockCount[CountedQty],T_StockCount[Part Name],$A3,T_StockCount[WeekIndex],8),IF(('T_SelfStock'!I7&lt;&gt;""),'T_SelfStock'!I7,H3-'Grid_Requirement'!I3+'Grid_TTAFOutgoing'!I3))</f>
        <v/>
      </c>
      <c r="J3">
        <f>IF(COUNTIFS(T_StockCount[Part Name],$A3,T_StockCount[WeekIndex],9)&gt;0,SUMIFS(T_StockCount[CountedQty],T_StockCount[Part Name],$A3,T_StockCount[WeekIndex],9),IF(('T_SelfStock'!J7&lt;&gt;""),'T_SelfStock'!J7,I3-'Grid_Requirement'!J3+'Grid_TTAFOutgoing'!J3))</f>
        <v/>
      </c>
      <c r="K3">
        <f>IF(COUNTIFS(T_StockCount[Part Name],$A3,T_StockCount[WeekIndex],10)&gt;0,SUMIFS(T_StockCount[CountedQty],T_StockCount[Part Name],$A3,T_StockCount[WeekIndex],10),IF(('T_SelfStock'!K7&lt;&gt;""),'T_SelfStock'!K7,J3-'Grid_Requirement'!K3+'Grid_TTAFOutgoing'!K3))</f>
        <v/>
      </c>
      <c r="L3">
        <f>IF(COUNTIFS(T_StockCount[Part Name],$A3,T_StockCount[WeekIndex],11)&gt;0,SUMIFS(T_StockCount[CountedQty],T_StockCount[Part Name],$A3,T_StockCount[WeekIndex],11),IF(('T_SelfStock'!L7&lt;&gt;""),'T_SelfStock'!L7,K3-'Grid_Requirement'!L3+'Grid_TTAFOutgoing'!L3))</f>
        <v/>
      </c>
      <c r="M3">
        <f>IF(COUNTIFS(T_StockCount[Part Name],$A3,T_StockCount[WeekIndex],12)&gt;0,SUMIFS(T_StockCount[CountedQty],T_StockCount[Part Name],$A3,T_StockCount[WeekIndex],12),IF(('T_SelfStock'!M7&lt;&gt;""),'T_SelfStock'!M7,L3-'Grid_Requirement'!M3+'Grid_TTAFOutgoing'!M3))</f>
        <v/>
      </c>
      <c r="N3">
        <f>IF(COUNTIFS(T_StockCount[Part Name],$A3,T_StockCount[WeekIndex],13)&gt;0,SUMIFS(T_StockCount[CountedQty],T_StockCount[Part Name],$A3,T_StockCount[WeekIndex],13),IF(('T_SelfStock'!N7&lt;&gt;""),'T_SelfStock'!N7,M3-'Grid_Requirement'!N3+'Grid_TTAFOutgoing'!N3))</f>
        <v/>
      </c>
      <c r="O3">
        <f>IF(COUNTIFS(T_StockCount[Part Name],$A3,T_StockCount[WeekIndex],14)&gt;0,SUMIFS(T_StockCount[CountedQty],T_StockCount[Part Name],$A3,T_StockCount[WeekIndex],14),IF(('T_SelfStock'!O7&lt;&gt;""),'T_SelfStock'!O7,N3-'Grid_Requirement'!O3+'Grid_TTAFOutgoing'!O3))</f>
        <v/>
      </c>
      <c r="P3">
        <f>IF(COUNTIFS(T_StockCount[Part Name],$A3,T_StockCount[WeekIndex],15)&gt;0,SUMIFS(T_StockCount[CountedQty],T_StockCount[Part Name],$A3,T_StockCount[WeekIndex],15),IF(('T_SelfStock'!P7&lt;&gt;""),'T_SelfStock'!P7,O3-'Grid_Requirement'!P3+'Grid_TTAFOutgoing'!P3))</f>
        <v/>
      </c>
      <c r="Q3">
        <f>IF(COUNTIFS(T_StockCount[Part Name],$A3,T_StockCount[WeekIndex],16)&gt;0,SUMIFS(T_StockCount[CountedQty],T_StockCount[Part Name],$A3,T_StockCount[WeekIndex],16),IF(('T_SelfStock'!Q7&lt;&gt;""),'T_SelfStock'!Q7,P3-'Grid_Requirement'!Q3+'Grid_TTAFOutgoing'!Q3))</f>
        <v/>
      </c>
      <c r="R3">
        <f>IF(COUNTIFS(T_StockCount[Part Name],$A3,T_StockCount[WeekIndex],17)&gt;0,SUMIFS(T_StockCount[CountedQty],T_StockCount[Part Name],$A3,T_StockCount[WeekIndex],17),IF(('T_SelfStock'!R7&lt;&gt;""),'T_SelfStock'!R7,Q3-'Grid_Requirement'!R3+'Grid_TTAFOutgoing'!R3))</f>
        <v/>
      </c>
      <c r="S3">
        <f>IF(COUNTIFS(T_StockCount[Part Name],$A3,T_StockCount[WeekIndex],18)&gt;0,SUMIFS(T_StockCount[CountedQty],T_StockCount[Part Name],$A3,T_StockCount[WeekIndex],18),IF(('T_SelfStock'!S7&lt;&gt;""),'T_SelfStock'!S7,R3-'Grid_Requirement'!S3+'Grid_TTAFOutgoing'!S3))</f>
        <v/>
      </c>
      <c r="T3">
        <f>IF(COUNTIFS(T_StockCount[Part Name],$A3,T_StockCount[WeekIndex],19)&gt;0,SUMIFS(T_StockCount[CountedQty],T_StockCount[Part Name],$A3,T_StockCount[WeekIndex],19),IF(('T_SelfStock'!T7&lt;&gt;""),'T_SelfStock'!T7,S3-'Grid_Requirement'!T3+'Grid_TTAFOutgoing'!T3))</f>
        <v/>
      </c>
      <c r="U3">
        <f>IF(COUNTIFS(T_StockCount[Part Name],$A3,T_StockCount[WeekIndex],20)&gt;0,SUMIFS(T_StockCount[CountedQty],T_StockCount[Part Name],$A3,T_StockCount[WeekIndex],20),IF(('T_SelfStock'!U7&lt;&gt;""),'T_SelfStock'!U7,T3-'Grid_Requirement'!U3+'Grid_TTAFOutgoing'!U3))</f>
        <v/>
      </c>
      <c r="V3">
        <f>IF(COUNTIFS(T_StockCount[Part Name],$A3,T_StockCount[WeekIndex],21)&gt;0,SUMIFS(T_StockCount[CountedQty],T_StockCount[Part Name],$A3,T_StockCount[WeekIndex],21),IF(('T_SelfStock'!V7&lt;&gt;""),'T_SelfStock'!V7,U3-'Grid_Requirement'!V3+'Grid_TTAFOutgoing'!V3))</f>
        <v/>
      </c>
      <c r="W3">
        <f>IF(COUNTIFS(T_StockCount[Part Name],$A3,T_StockCount[WeekIndex],22)&gt;0,SUMIFS(T_StockCount[CountedQty],T_StockCount[Part Name],$A3,T_StockCount[WeekIndex],22),IF(('T_SelfStock'!W7&lt;&gt;""),'T_SelfStock'!W7,V3-'Grid_Requirement'!W3+'Grid_TTAFOutgoing'!W3))</f>
        <v/>
      </c>
      <c r="X3">
        <f>IF(COUNTIFS(T_StockCount[Part Name],$A3,T_StockCount[WeekIndex],23)&gt;0,SUMIFS(T_StockCount[CountedQty],T_StockCount[Part Name],$A3,T_StockCount[WeekIndex],23),IF(('T_SelfStock'!X7&lt;&gt;""),'T_SelfStock'!X7,W3-'Grid_Requirement'!X3+'Grid_TTAFOutgoing'!X3))</f>
        <v/>
      </c>
      <c r="Y3">
        <f>IF(COUNTIFS(T_StockCount[Part Name],$A3,T_StockCount[WeekIndex],24)&gt;0,SUMIFS(T_StockCount[CountedQty],T_StockCount[Part Name],$A3,T_StockCount[WeekIndex],24),IF(('T_SelfStock'!Y7&lt;&gt;""),'T_SelfStock'!Y7,X3-'Grid_Requirement'!Y3+'Grid_TTAFOutgoing'!Y3))</f>
        <v/>
      </c>
      <c r="Z3">
        <f>IF(COUNTIFS(T_StockCount[Part Name],$A3,T_StockCount[WeekIndex],25)&gt;0,SUMIFS(T_StockCount[CountedQty],T_StockCount[Part Name],$A3,T_StockCount[WeekIndex],25),IF(('T_SelfStock'!Z7&lt;&gt;""),'T_SelfStock'!Z7,Y3-'Grid_Requirement'!Z3+'Grid_TTAFOutgoing'!Z3))</f>
        <v/>
      </c>
      <c r="AA3">
        <f>IF(COUNTIFS(T_StockCount[Part Name],$A3,T_StockCount[WeekIndex],26)&gt;0,SUMIFS(T_StockCount[CountedQty],T_StockCount[Part Name],$A3,T_StockCount[WeekIndex],26),IF(('T_SelfStock'!AA7&lt;&gt;""),'T_SelfStock'!AA7,Z3-'Grid_Requirement'!AA3+'Grid_TTAFOutgoing'!AA3))</f>
        <v/>
      </c>
      <c r="AB3">
        <f>IF(COUNTIFS(T_StockCount[Part Name],$A3,T_StockCount[WeekIndex],27)&gt;0,SUMIFS(T_StockCount[CountedQty],T_StockCount[Part Name],$A3,T_StockCount[WeekIndex],27),IF(('T_SelfStock'!AB7&lt;&gt;""),'T_SelfStock'!AB7,AA3-'Grid_Requirement'!AB3+'Grid_TTAFOutgoing'!AB3))</f>
        <v/>
      </c>
      <c r="AC3">
        <f>IF(COUNTIFS(T_StockCount[Part Name],$A3,T_StockCount[WeekIndex],28)&gt;0,SUMIFS(T_StockCount[CountedQty],T_StockCount[Part Name],$A3,T_StockCount[WeekIndex],28),IF(('T_SelfStock'!AC7&lt;&gt;""),'T_SelfStock'!AC7,AB3-'Grid_Requirement'!AC3+'Grid_TTAFOutgoing'!AC3))</f>
        <v/>
      </c>
      <c r="AD3">
        <f>IF(COUNTIFS(T_StockCount[Part Name],$A3,T_StockCount[WeekIndex],29)&gt;0,SUMIFS(T_StockCount[CountedQty],T_StockCount[Part Name],$A3,T_StockCount[WeekIndex],29),IF(('T_SelfStock'!AD7&lt;&gt;""),'T_SelfStock'!AD7,AC3-'Grid_Requirement'!AD3+'Grid_TTAFOutgoing'!AD3))</f>
        <v/>
      </c>
      <c r="AE3">
        <f>IF(COUNTIFS(T_StockCount[Part Name],$A3,T_StockCount[WeekIndex],30)&gt;0,SUMIFS(T_StockCount[CountedQty],T_StockCount[Part Name],$A3,T_StockCount[WeekIndex],30),IF(('T_SelfStock'!AE7&lt;&gt;""),'T_SelfStock'!AE7,AD3-'Grid_Requirement'!AE3+'Grid_TTAFOutgoing'!AE3))</f>
        <v/>
      </c>
      <c r="AF3">
        <f>IF(COUNTIFS(T_StockCount[Part Name],$A3,T_StockCount[WeekIndex],31)&gt;0,SUMIFS(T_StockCount[CountedQty],T_StockCount[Part Name],$A3,T_StockCount[WeekIndex],31),IF(('T_SelfStock'!AF7&lt;&gt;""),'T_SelfStock'!AF7,AE3-'Grid_Requirement'!AF3+'Grid_TTAFOutgoing'!AF3))</f>
        <v/>
      </c>
      <c r="AG3">
        <f>IF(COUNTIFS(T_StockCount[Part Name],$A3,T_StockCount[WeekIndex],32)&gt;0,SUMIFS(T_StockCount[CountedQty],T_StockCount[Part Name],$A3,T_StockCount[WeekIndex],32),IF(('T_SelfStock'!AG7&lt;&gt;""),'T_SelfStock'!AG7,AF3-'Grid_Requirement'!AG3+'Grid_TTAFOutgoing'!AG3))</f>
        <v/>
      </c>
      <c r="AH3">
        <f>IF(COUNTIFS(T_StockCount[Part Name],$A3,T_StockCount[WeekIndex],33)&gt;0,SUMIFS(T_StockCount[CountedQty],T_StockCount[Part Name],$A3,T_StockCount[WeekIndex],33),IF(('T_SelfStock'!AH7&lt;&gt;""),'T_SelfStock'!AH7,AG3-'Grid_Requirement'!AH3+'Grid_TTAFOutgoing'!AH3))</f>
        <v/>
      </c>
      <c r="AI3">
        <f>IF(COUNTIFS(T_StockCount[Part Name],$A3,T_StockCount[WeekIndex],34)&gt;0,SUMIFS(T_StockCount[CountedQty],T_StockCount[Part Name],$A3,T_StockCount[WeekIndex],34),IF(('T_SelfStock'!AI7&lt;&gt;""),'T_SelfStock'!AI7,AH3-'Grid_Requirement'!AI3+'Grid_TTAFOutgoing'!AI3))</f>
        <v/>
      </c>
      <c r="AJ3">
        <f>IF(COUNTIFS(T_StockCount[Part Name],$A3,T_StockCount[WeekIndex],35)&gt;0,SUMIFS(T_StockCount[CountedQty],T_StockCount[Part Name],$A3,T_StockCount[WeekIndex],35),IF(('T_SelfStock'!AJ7&lt;&gt;""),'T_SelfStock'!AJ7,AI3-'Grid_Requirement'!AJ3+'Grid_TTAFOutgoing'!AJ3))</f>
        <v/>
      </c>
      <c r="AK3">
        <f>IF(COUNTIFS(T_StockCount[Part Name],$A3,T_StockCount[WeekIndex],36)&gt;0,SUMIFS(T_StockCount[CountedQty],T_StockCount[Part Name],$A3,T_StockCount[WeekIndex],36),IF(('T_SelfStock'!AK7&lt;&gt;""),'T_SelfStock'!AK7,AJ3-'Grid_Requirement'!AK3+'Grid_TTAFOutgoing'!AK3))</f>
        <v/>
      </c>
      <c r="AL3">
        <f>IF(COUNTIFS(T_StockCount[Part Name],$A3,T_StockCount[WeekIndex],37)&gt;0,SUMIFS(T_StockCount[CountedQty],T_StockCount[Part Name],$A3,T_StockCount[WeekIndex],37),IF(('T_SelfStock'!AL7&lt;&gt;""),'T_SelfStock'!AL7,AK3-'Grid_Requirement'!AL3+'Grid_TTAFOutgoing'!AL3))</f>
        <v/>
      </c>
      <c r="AM3">
        <f>IF(COUNTIFS(T_StockCount[Part Name],$A3,T_StockCount[WeekIndex],38)&gt;0,SUMIFS(T_StockCount[CountedQty],T_StockCount[Part Name],$A3,T_StockCount[WeekIndex],38),IF(('T_SelfStock'!AM7&lt;&gt;""),'T_SelfStock'!AM7,AL3-'Grid_Requirement'!AM3+'Grid_TTAFOutgoing'!AM3))</f>
        <v/>
      </c>
      <c r="AN3">
        <f>IF(COUNTIFS(T_StockCount[Part Name],$A3,T_StockCount[WeekIndex],39)&gt;0,SUMIFS(T_StockCount[CountedQty],T_StockCount[Part Name],$A3,T_StockCount[WeekIndex],39),IF(('T_SelfStock'!AN7&lt;&gt;""),'T_SelfStock'!AN7,AM3-'Grid_Requirement'!AN3+'Grid_TTAFOutgoing'!AN3))</f>
        <v/>
      </c>
      <c r="AO3">
        <f>IF(COUNTIFS(T_StockCount[Part Name],$A3,T_StockCount[WeekIndex],40)&gt;0,SUMIFS(T_StockCount[CountedQty],T_StockCount[Part Name],$A3,T_StockCount[WeekIndex],40),IF(('T_SelfStock'!AO7&lt;&gt;""),'T_SelfStock'!AO7,AN3-'Grid_Requirement'!AO3+'Grid_TTAFOutgoing'!AO3))</f>
        <v/>
      </c>
      <c r="AP3">
        <f>IF(COUNTIFS(T_StockCount[Part Name],$A3,T_StockCount[WeekIndex],41)&gt;0,SUMIFS(T_StockCount[CountedQty],T_StockCount[Part Name],$A3,T_StockCount[WeekIndex],41),IF(('T_SelfStock'!AP7&lt;&gt;""),'T_SelfStock'!AP7,AO3-'Grid_Requirement'!AP3+'Grid_TTAFOutgoing'!AP3))</f>
        <v/>
      </c>
      <c r="AQ3">
        <f>IF(COUNTIFS(T_StockCount[Part Name],$A3,T_StockCount[WeekIndex],42)&gt;0,SUMIFS(T_StockCount[CountedQty],T_StockCount[Part Name],$A3,T_StockCount[WeekIndex],42),IF(('T_SelfStock'!AQ7&lt;&gt;""),'T_SelfStock'!AQ7,AP3-'Grid_Requirement'!AQ3+'Grid_TTAFOutgoing'!AQ3))</f>
        <v/>
      </c>
      <c r="AR3">
        <f>IF(COUNTIFS(T_StockCount[Part Name],$A3,T_StockCount[WeekIndex],43)&gt;0,SUMIFS(T_StockCount[CountedQty],T_StockCount[Part Name],$A3,T_StockCount[WeekIndex],43),IF(('T_SelfStock'!AR7&lt;&gt;""),'T_SelfStock'!AR7,AQ3-'Grid_Requirement'!AR3+'Grid_TTAFOutgoing'!AR3))</f>
        <v/>
      </c>
      <c r="AS3">
        <f>IF(COUNTIFS(T_StockCount[Part Name],$A3,T_StockCount[WeekIndex],44)&gt;0,SUMIFS(T_StockCount[CountedQty],T_StockCount[Part Name],$A3,T_StockCount[WeekIndex],44),IF(('T_SelfStock'!AS7&lt;&gt;""),'T_SelfStock'!AS7,AR3-'Grid_Requirement'!AS3+'Grid_TTAFOutgoing'!AS3))</f>
        <v/>
      </c>
      <c r="AT3">
        <f>IF(COUNTIFS(T_StockCount[Part Name],$A3,T_StockCount[WeekIndex],45)&gt;0,SUMIFS(T_StockCount[CountedQty],T_StockCount[Part Name],$A3,T_StockCount[WeekIndex],45),IF(('T_SelfStock'!AT7&lt;&gt;""),'T_SelfStock'!AT7,AS3-'Grid_Requirement'!AT3+'Grid_TTAFOutgoing'!AT3))</f>
        <v/>
      </c>
      <c r="AU3">
        <f>IF(COUNTIFS(T_StockCount[Part Name],$A3,T_StockCount[WeekIndex],46)&gt;0,SUMIFS(T_StockCount[CountedQty],T_StockCount[Part Name],$A3,T_StockCount[WeekIndex],46),IF(('T_SelfStock'!AU7&lt;&gt;""),'T_SelfStock'!AU7,AT3-'Grid_Requirement'!AU3+'Grid_TTAFOutgoing'!AU3))</f>
        <v/>
      </c>
      <c r="AV3">
        <f>IF(COUNTIFS(T_StockCount[Part Name],$A3,T_StockCount[WeekIndex],47)&gt;0,SUMIFS(T_StockCount[CountedQty],T_StockCount[Part Name],$A3,T_StockCount[WeekIndex],47),IF(('T_SelfStock'!AV7&lt;&gt;""),'T_SelfStock'!AV7,AU3-'Grid_Requirement'!AV3+'Grid_TTAFOutgoing'!AV3))</f>
        <v/>
      </c>
      <c r="AW3">
        <f>IF(COUNTIFS(T_StockCount[Part Name],$A3,T_StockCount[WeekIndex],48)&gt;0,SUMIFS(T_StockCount[CountedQty],T_StockCount[Part Name],$A3,T_StockCount[WeekIndex],48),IF(('T_SelfStock'!AW7&lt;&gt;""),'T_SelfStock'!AW7,AV3-'Grid_Requirement'!AW3+'Grid_TTAFOutgoing'!AW3))</f>
        <v/>
      </c>
      <c r="AX3">
        <f>IF(COUNTIFS(T_StockCount[Part Name],$A3,T_StockCount[WeekIndex],49)&gt;0,SUMIFS(T_StockCount[CountedQty],T_StockCount[Part Name],$A3,T_StockCount[WeekIndex],49),IF(('T_SelfStock'!AX7&lt;&gt;""),'T_SelfStock'!AX7,AW3-'Grid_Requirement'!AX3+'Grid_TTAFOutgoing'!AX3))</f>
        <v/>
      </c>
      <c r="AY3">
        <f>IF(COUNTIFS(T_StockCount[Part Name],$A3,T_StockCount[WeekIndex],50)&gt;0,SUMIFS(T_StockCount[CountedQty],T_StockCount[Part Name],$A3,T_StockCount[WeekIndex],50),IF(('T_SelfStock'!AY7&lt;&gt;""),'T_SelfStock'!AY7,AX3-'Grid_Requirement'!AY3+'Grid_TTAFOutgoing'!AY3))</f>
        <v/>
      </c>
      <c r="AZ3">
        <f>IF(COUNTIFS(T_StockCount[Part Name],$A3,T_StockCount[WeekIndex],51)&gt;0,SUMIFS(T_StockCount[CountedQty],T_StockCount[Part Name],$A3,T_StockCount[WeekIndex],51),IF(('T_SelfStock'!AZ7&lt;&gt;""),'T_SelfStock'!AZ7,AY3-'Grid_Requirement'!AZ3+'Grid_TTAFOutgoing'!AZ3))</f>
        <v/>
      </c>
      <c r="BA3">
        <f>IF(COUNTIFS(T_StockCount[Part Name],$A3,T_StockCount[WeekIndex],52)&gt;0,SUMIFS(T_StockCount[CountedQty],T_StockCount[Part Name],$A3,T_StockCount[WeekIndex],52),IF(('T_SelfStock'!BA7&lt;&gt;""),'T_SelfStock'!BA7,AZ3-'Grid_Requirement'!BA3+'Grid_TTAFOutgoing'!BA3))</f>
        <v/>
      </c>
      <c r="BB3">
        <f>IF(COUNTIFS(T_StockCount[Part Name],$A3,T_StockCount[WeekIndex],53)&gt;0,SUMIFS(T_StockCount[CountedQty],T_StockCount[Part Name],$A3,T_StockCount[WeekIndex],53),IF(('T_SelfStock'!BB7&lt;&gt;""),'T_SelfStock'!BB7,BA3-'Grid_Requirement'!BB3+'Grid_TTAFOutgoing'!BB3))</f>
        <v/>
      </c>
      <c r="BC3">
        <f>IF(COUNTIFS(T_StockCount[Part Name],$A3,T_StockCount[WeekIndex],54)&gt;0,SUMIFS(T_StockCount[CountedQty],T_StockCount[Part Name],$A3,T_StockCount[WeekIndex],54),IF(('T_SelfStock'!BC7&lt;&gt;""),'T_SelfStock'!BC7,BB3-'Grid_Requirement'!BC3+'Grid_TTAFOutgoing'!BC3))</f>
        <v/>
      </c>
      <c r="BD3">
        <f>IF(COUNTIFS(T_StockCount[Part Name],$A3,T_StockCount[WeekIndex],55)&gt;0,SUMIFS(T_StockCount[CountedQty],T_StockCount[Part Name],$A3,T_StockCount[WeekIndex],55),IF(('T_SelfStock'!BD7&lt;&gt;""),'T_SelfStock'!BD7,BC3-'Grid_Requirement'!BD3+'Grid_TTAFOutgoing'!BD3))</f>
        <v/>
      </c>
      <c r="BE3">
        <f>IF(COUNTIFS(T_StockCount[Part Name],$A3,T_StockCount[WeekIndex],56)&gt;0,SUMIFS(T_StockCount[CountedQty],T_StockCount[Part Name],$A3,T_StockCount[WeekIndex],56),IF(('T_SelfStock'!BE7&lt;&gt;""),'T_SelfStock'!BE7,BD3-'Grid_Requirement'!BE3+'Grid_TTAFOutgoing'!BE3))</f>
        <v/>
      </c>
      <c r="BF3">
        <f>IF(COUNTIFS(T_StockCount[Part Name],$A3,T_StockCount[WeekIndex],57)&gt;0,SUMIFS(T_StockCount[CountedQty],T_StockCount[Part Name],$A3,T_StockCount[WeekIndex],57),IF(('T_SelfStock'!BF7&lt;&gt;""),'T_SelfStock'!BF7,BE3-'Grid_Requirement'!BF3+'Grid_TTAFOutgoing'!BF3))</f>
        <v/>
      </c>
      <c r="BG3">
        <f>IF(COUNTIFS(T_StockCount[Part Name],$A3,T_StockCount[WeekIndex],58)&gt;0,SUMIFS(T_StockCount[CountedQty],T_StockCount[Part Name],$A3,T_StockCount[WeekIndex],58),IF(('T_SelfStock'!BG7&lt;&gt;""),'T_SelfStock'!BG7,BF3-'Grid_Requirement'!BG3+'Grid_TTAFOutgoing'!BG3))</f>
        <v/>
      </c>
      <c r="BH3">
        <f>IF(COUNTIFS(T_StockCount[Part Name],$A3,T_StockCount[WeekIndex],59)&gt;0,SUMIFS(T_StockCount[CountedQty],T_StockCount[Part Name],$A3,T_StockCount[WeekIndex],59),IF(('T_SelfStock'!BH7&lt;&gt;""),'T_SelfStock'!BH7,BG3-'Grid_Requirement'!BH3+'Grid_TTAFOutgoing'!BH3))</f>
        <v/>
      </c>
      <c r="BI3">
        <f>IF(COUNTIFS(T_StockCount[Part Name],$A3,T_StockCount[WeekIndex],60)&gt;0,SUMIFS(T_StockCount[CountedQty],T_StockCount[Part Name],$A3,T_StockCount[WeekIndex],60),IF(('T_SelfStock'!BI7&lt;&gt;""),'T_SelfStock'!BI7,BH3-'Grid_Requirement'!BI3+'Grid_TTAFOutgoing'!BI3))</f>
        <v/>
      </c>
      <c r="BJ3">
        <f>IF(COUNTIFS(T_StockCount[Part Name],$A3,T_StockCount[WeekIndex],61)&gt;0,SUMIFS(T_StockCount[CountedQty],T_StockCount[Part Name],$A3,T_StockCount[WeekIndex],61),IF(('T_SelfStock'!BJ7&lt;&gt;""),'T_SelfStock'!BJ7,BI3-'Grid_Requirement'!BJ3+'Grid_TTAFOutgoing'!BJ3))</f>
        <v/>
      </c>
      <c r="BK3">
        <f>IF(COUNTIFS(T_StockCount[Part Name],$A3,T_StockCount[WeekIndex],62)&gt;0,SUMIFS(T_StockCount[CountedQty],T_StockCount[Part Name],$A3,T_StockCount[WeekIndex],62),IF(('T_SelfStock'!BK7&lt;&gt;""),'T_SelfStock'!BK7,BJ3-'Grid_Requirement'!BK3+'Grid_TTAFOutgoing'!BK3))</f>
        <v/>
      </c>
      <c r="BL3">
        <f>IF(COUNTIFS(T_StockCount[Part Name],$A3,T_StockCount[WeekIndex],63)&gt;0,SUMIFS(T_StockCount[CountedQty],T_StockCount[Part Name],$A3,T_StockCount[WeekIndex],63),IF(('T_SelfStock'!BL7&lt;&gt;""),'T_SelfStock'!BL7,BK3-'Grid_Requirement'!BL3+'Grid_TTAFOutgoing'!BL3))</f>
        <v/>
      </c>
      <c r="BM3">
        <f>IF(COUNTIFS(T_StockCount[Part Name],$A3,T_StockCount[WeekIndex],64)&gt;0,SUMIFS(T_StockCount[CountedQty],T_StockCount[Part Name],$A3,T_StockCount[WeekIndex],64),IF(('T_SelfStock'!BM7&lt;&gt;""),'T_SelfStock'!BM7,BL3-'Grid_Requirement'!BM3+'Grid_TTAFOutgoing'!BM3))</f>
        <v/>
      </c>
      <c r="BN3">
        <f>IF(COUNTIFS(T_StockCount[Part Name],$A3,T_StockCount[WeekIndex],65)&gt;0,SUMIFS(T_StockCount[CountedQty],T_StockCount[Part Name],$A3,T_StockCount[WeekIndex],65),IF(('T_SelfStock'!BN7&lt;&gt;""),'T_SelfStock'!BN7,BM3-'Grid_Requirement'!BN3+'Grid_TTAFOutgoing'!BN3))</f>
        <v/>
      </c>
      <c r="BO3">
        <f>IF(COUNTIFS(T_StockCount[Part Name],$A3,T_StockCount[WeekIndex],66)&gt;0,SUMIFS(T_StockCount[CountedQty],T_StockCount[Part Name],$A3,T_StockCount[WeekIndex],66),IF(('T_SelfStock'!BO7&lt;&gt;""),'T_SelfStock'!BO7,BN3-'Grid_Requirement'!BO3+'Grid_TTAFOutgoing'!BO3))</f>
        <v/>
      </c>
      <c r="BP3">
        <f>IF(COUNTIFS(T_StockCount[Part Name],$A3,T_StockCount[WeekIndex],67)&gt;0,SUMIFS(T_StockCount[CountedQty],T_StockCount[Part Name],$A3,T_StockCount[WeekIndex],67),IF(('T_SelfStock'!BP7&lt;&gt;""),'T_SelfStock'!BP7,BO3-'Grid_Requirement'!BP3+'Grid_TTAFOutgoing'!BP3))</f>
        <v/>
      </c>
      <c r="BQ3">
        <f>IF(COUNTIFS(T_StockCount[Part Name],$A3,T_StockCount[WeekIndex],68)&gt;0,SUMIFS(T_StockCount[CountedQty],T_StockCount[Part Name],$A3,T_StockCount[WeekIndex],68),IF(('T_SelfStock'!BQ7&lt;&gt;""),'T_SelfStock'!BQ7,BP3-'Grid_Requirement'!BQ3+'Grid_TTAFOutgoing'!BQ3))</f>
        <v/>
      </c>
      <c r="BR3">
        <f>IF(COUNTIFS(T_StockCount[Part Name],$A3,T_StockCount[WeekIndex],69)&gt;0,SUMIFS(T_StockCount[CountedQty],T_StockCount[Part Name],$A3,T_StockCount[WeekIndex],69),IF(('T_SelfStock'!BR7&lt;&gt;""),'T_SelfStock'!BR7,BQ3-'Grid_Requirement'!BR3+'Grid_TTAFOutgoing'!BR3))</f>
        <v/>
      </c>
      <c r="BS3">
        <f>IF(COUNTIFS(T_StockCount[Part Name],$A3,T_StockCount[WeekIndex],70)&gt;0,SUMIFS(T_StockCount[CountedQty],T_StockCount[Part Name],$A3,T_StockCount[WeekIndex],70),IF(('T_SelfStock'!BS7&lt;&gt;""),'T_SelfStock'!BS7,BR3-'Grid_Requirement'!BS3+'Grid_TTAFOutgoing'!BS3))</f>
        <v/>
      </c>
      <c r="BT3">
        <f>IF(COUNTIFS(T_StockCount[Part Name],$A3,T_StockCount[WeekIndex],71)&gt;0,SUMIFS(T_StockCount[CountedQty],T_StockCount[Part Name],$A3,T_StockCount[WeekIndex],71),IF(('T_SelfStock'!BT7&lt;&gt;""),'T_SelfStock'!BT7,BS3-'Grid_Requirement'!BT3+'Grid_TTAFOutgoing'!BT3))</f>
        <v/>
      </c>
      <c r="BU3">
        <f>IF(COUNTIFS(T_StockCount[Part Name],$A3,T_StockCount[WeekIndex],72)&gt;0,SUMIFS(T_StockCount[CountedQty],T_StockCount[Part Name],$A3,T_StockCount[WeekIndex],72),IF(('T_SelfStock'!BU7&lt;&gt;""),'T_SelfStock'!BU7,BT3-'Grid_Requirement'!BU3+'Grid_TTAFOutgoing'!BU3))</f>
        <v/>
      </c>
      <c r="BV3">
        <f>IF(COUNTIFS(T_StockCount[Part Name],$A3,T_StockCount[WeekIndex],73)&gt;0,SUMIFS(T_StockCount[CountedQty],T_StockCount[Part Name],$A3,T_StockCount[WeekIndex],73),IF(('T_SelfStock'!BV7&lt;&gt;""),'T_SelfStock'!BV7,BU3-'Grid_Requirement'!BV3+'Grid_TTAFOutgoing'!BV3))</f>
        <v/>
      </c>
      <c r="BW3">
        <f>IF(COUNTIFS(T_StockCount[Part Name],$A3,T_StockCount[WeekIndex],74)&gt;0,SUMIFS(T_StockCount[CountedQty],T_StockCount[Part Name],$A3,T_StockCount[WeekIndex],74),IF(('T_SelfStock'!BW7&lt;&gt;""),'T_SelfStock'!BW7,BV3-'Grid_Requirement'!BW3+'Grid_TTAFOutgoing'!BW3))</f>
        <v/>
      </c>
      <c r="BX3">
        <f>IF(COUNTIFS(T_StockCount[Part Name],$A3,T_StockCount[WeekIndex],75)&gt;0,SUMIFS(T_StockCount[CountedQty],T_StockCount[Part Name],$A3,T_StockCount[WeekIndex],75),IF(('T_SelfStock'!BX7&lt;&gt;""),'T_SelfStock'!BX7,BW3-'Grid_Requirement'!BX3+'Grid_TTAFOutgoing'!BX3))</f>
        <v/>
      </c>
      <c r="BY3">
        <f>IF(COUNTIFS(T_StockCount[Part Name],$A3,T_StockCount[WeekIndex],76)&gt;0,SUMIFS(T_StockCount[CountedQty],T_StockCount[Part Name],$A3,T_StockCount[WeekIndex],76),IF(('T_SelfStock'!BY7&lt;&gt;""),'T_SelfStock'!BY7,BX3-'Grid_Requirement'!BY3+'Grid_TTAFOutgoing'!BY3))</f>
        <v/>
      </c>
      <c r="BZ3">
        <f>IF(COUNTIFS(T_StockCount[Part Name],$A3,T_StockCount[WeekIndex],77)&gt;0,SUMIFS(T_StockCount[CountedQty],T_StockCount[Part Name],$A3,T_StockCount[WeekIndex],77),IF(('T_SelfStock'!BZ7&lt;&gt;""),'T_SelfStock'!BZ7,BY3-'Grid_Requirement'!BZ3+'Grid_TTAFOutgoing'!BZ3))</f>
        <v/>
      </c>
      <c r="CA3">
        <f>IF(COUNTIFS(T_StockCount[Part Name],$A3,T_StockCount[WeekIndex],78)&gt;0,SUMIFS(T_StockCount[CountedQty],T_StockCount[Part Name],$A3,T_StockCount[WeekIndex],78),IF(('T_SelfStock'!CA7&lt;&gt;""),'T_SelfStock'!CA7,BZ3-'Grid_Requirement'!CA3+'Grid_TTAFOutgoing'!CA3))</f>
        <v/>
      </c>
      <c r="CB3">
        <f>IF(COUNTIFS(T_StockCount[Part Name],$A3,T_StockCount[WeekIndex],79)&gt;0,SUMIFS(T_StockCount[CountedQty],T_StockCount[Part Name],$A3,T_StockCount[WeekIndex],79),IF(('T_SelfStock'!CB7&lt;&gt;""),'T_SelfStock'!CB7,CA3-'Grid_Requirement'!CB3+'Grid_TTAFOutgoing'!CB3))</f>
        <v/>
      </c>
      <c r="CC3">
        <f>IF(COUNTIFS(T_StockCount[Part Name],$A3,T_StockCount[WeekIndex],80)&gt;0,SUMIFS(T_StockCount[CountedQty],T_StockCount[Part Name],$A3,T_StockCount[WeekIndex],80),IF(('T_SelfStock'!CC7&lt;&gt;""),'T_SelfStock'!CC7,CB3-'Grid_Requirement'!CC3+'Grid_TTAFOutgoing'!CC3))</f>
        <v/>
      </c>
      <c r="CD3">
        <f>IF(COUNTIFS(T_StockCount[Part Name],$A3,T_StockCount[WeekIndex],81)&gt;0,SUMIFS(T_StockCount[CountedQty],T_StockCount[Part Name],$A3,T_StockCount[WeekIndex],81),IF(('T_SelfStock'!CD7&lt;&gt;""),'T_SelfStock'!CD7,CC3-'Grid_Requirement'!CD3+'Grid_TTAFOutgoing'!CD3))</f>
        <v/>
      </c>
      <c r="CE3">
        <f>IF(COUNTIFS(T_StockCount[Part Name],$A3,T_StockCount[WeekIndex],82)&gt;0,SUMIFS(T_StockCount[CountedQty],T_StockCount[Part Name],$A3,T_StockCount[WeekIndex],82),IF(('T_SelfStock'!CE7&lt;&gt;""),'T_SelfStock'!CE7,CD3-'Grid_Requirement'!CE3+'Grid_TTAFOutgoing'!CE3))</f>
        <v/>
      </c>
      <c r="CF3">
        <f>IF(COUNTIFS(T_StockCount[Part Name],$A3,T_StockCount[WeekIndex],83)&gt;0,SUMIFS(T_StockCount[CountedQty],T_StockCount[Part Name],$A3,T_StockCount[WeekIndex],83),IF(('T_SelfStock'!CF7&lt;&gt;""),'T_SelfStock'!CF7,CE3-'Grid_Requirement'!CF3+'Grid_TTAFOutgoing'!CF3))</f>
        <v/>
      </c>
      <c r="CG3">
        <f>IF(COUNTIFS(T_StockCount[Part Name],$A3,T_StockCount[WeekIndex],84)&gt;0,SUMIFS(T_StockCount[CountedQty],T_StockCount[Part Name],$A3,T_StockCount[WeekIndex],84),IF(('T_SelfStock'!CG7&lt;&gt;""),'T_SelfStock'!CG7,CF3-'Grid_Requirement'!CG3+'Grid_TTAFOutgoing'!CG3))</f>
        <v/>
      </c>
      <c r="CH3">
        <f>IF(COUNTIFS(T_StockCount[Part Name],$A3,T_StockCount[WeekIndex],85)&gt;0,SUMIFS(T_StockCount[CountedQty],T_StockCount[Part Name],$A3,T_StockCount[WeekIndex],85),IF(('T_SelfStock'!CH7&lt;&gt;""),'T_SelfStock'!CH7,CG3-'Grid_Requirement'!CH3+'Grid_TTAFOutgoing'!CH3))</f>
        <v/>
      </c>
      <c r="CI3">
        <f>IF(COUNTIFS(T_StockCount[Part Name],$A3,T_StockCount[WeekIndex],86)&gt;0,SUMIFS(T_StockCount[CountedQty],T_StockCount[Part Name],$A3,T_StockCount[WeekIndex],86),IF(('T_SelfStock'!CI7&lt;&gt;""),'T_SelfStock'!CI7,CH3-'Grid_Requirement'!CI3+'Grid_TTAFOutgoing'!CI3))</f>
        <v/>
      </c>
      <c r="CJ3">
        <f>IF(COUNTIFS(T_StockCount[Part Name],$A3,T_StockCount[WeekIndex],87)&gt;0,SUMIFS(T_StockCount[CountedQty],T_StockCount[Part Name],$A3,T_StockCount[WeekIndex],87),IF(('T_SelfStock'!CJ7&lt;&gt;""),'T_SelfStock'!CJ7,CI3-'Grid_Requirement'!CJ3+'Grid_TTAFOutgoing'!CJ3))</f>
        <v/>
      </c>
      <c r="CK3">
        <f>IF(COUNTIFS(T_StockCount[Part Name],$A3,T_StockCount[WeekIndex],88)&gt;0,SUMIFS(T_StockCount[CountedQty],T_StockCount[Part Name],$A3,T_StockCount[WeekIndex],88),IF(('T_SelfStock'!CK7&lt;&gt;""),'T_SelfStock'!CK7,CJ3-'Grid_Requirement'!CK3+'Grid_TTAFOutgoing'!CK3))</f>
        <v/>
      </c>
      <c r="CL3">
        <f>IF(COUNTIFS(T_StockCount[Part Name],$A3,T_StockCount[WeekIndex],89)&gt;0,SUMIFS(T_StockCount[CountedQty],T_StockCount[Part Name],$A3,T_StockCount[WeekIndex],89),IF(('T_SelfStock'!CL7&lt;&gt;""),'T_SelfStock'!CL7,CK3-'Grid_Requirement'!CL3+'Grid_TTAFOutgoing'!CL3))</f>
        <v/>
      </c>
      <c r="CM3">
        <f>IF(COUNTIFS(T_StockCount[Part Name],$A3,T_StockCount[WeekIndex],90)&gt;0,SUMIFS(T_StockCount[CountedQty],T_StockCount[Part Name],$A3,T_StockCount[WeekIndex],90),IF(('T_SelfStock'!CM7&lt;&gt;""),'T_SelfStock'!CM7,CL3-'Grid_Requirement'!CM3+'Grid_TTAFOutgoing'!CM3))</f>
        <v/>
      </c>
      <c r="CN3">
        <f>IF(COUNTIFS(T_StockCount[Part Name],$A3,T_StockCount[WeekIndex],91)&gt;0,SUMIFS(T_StockCount[CountedQty],T_StockCount[Part Name],$A3,T_StockCount[WeekIndex],91),IF(('T_SelfStock'!CN7&lt;&gt;""),'T_SelfStock'!CN7,CM3-'Grid_Requirement'!CN3+'Grid_TTAFOutgoing'!CN3))</f>
        <v/>
      </c>
      <c r="CO3">
        <f>IF(COUNTIFS(T_StockCount[Part Name],$A3,T_StockCount[WeekIndex],92)&gt;0,SUMIFS(T_StockCount[CountedQty],T_StockCount[Part Name],$A3,T_StockCount[WeekIndex],92),IF(('T_SelfStock'!CO7&lt;&gt;""),'T_SelfStock'!CO7,CN3-'Grid_Requirement'!CO3+'Grid_TTAFOutgoing'!CO3))</f>
        <v/>
      </c>
      <c r="CP3">
        <f>IF(COUNTIFS(T_StockCount[Part Name],$A3,T_StockCount[WeekIndex],93)&gt;0,SUMIFS(T_StockCount[CountedQty],T_StockCount[Part Name],$A3,T_StockCount[WeekIndex],93),IF(('T_SelfStock'!CP7&lt;&gt;""),'T_SelfStock'!CP7,CO3-'Grid_Requirement'!CP3+'Grid_TTAFOutgoing'!CP3))</f>
        <v/>
      </c>
      <c r="CQ3">
        <f>IF(COUNTIFS(T_StockCount[Part Name],$A3,T_StockCount[WeekIndex],94)&gt;0,SUMIFS(T_StockCount[CountedQty],T_StockCount[Part Name],$A3,T_StockCount[WeekIndex],94),IF(('T_SelfStock'!CQ7&lt;&gt;""),'T_SelfStock'!CQ7,CP3-'Grid_Requirement'!CQ3+'Grid_TTAFOutgoing'!CQ3))</f>
        <v/>
      </c>
      <c r="CR3">
        <f>IF(COUNTIFS(T_StockCount[Part Name],$A3,T_StockCount[WeekIndex],95)&gt;0,SUMIFS(T_StockCount[CountedQty],T_StockCount[Part Name],$A3,T_StockCount[WeekIndex],95),IF(('T_SelfStock'!CR7&lt;&gt;""),'T_SelfStock'!CR7,CQ3-'Grid_Requirement'!CR3+'Grid_TTAFOutgoing'!CR3))</f>
        <v/>
      </c>
      <c r="CS3">
        <f>IF(COUNTIFS(T_StockCount[Part Name],$A3,T_StockCount[WeekIndex],96)&gt;0,SUMIFS(T_StockCount[CountedQty],T_StockCount[Part Name],$A3,T_StockCount[WeekIndex],96),IF(('T_SelfStock'!CS7&lt;&gt;""),'T_SelfStock'!CS7,CR3-'Grid_Requirement'!CS3+'Grid_TTAFOutgoing'!CS3))</f>
        <v/>
      </c>
      <c r="CT3">
        <f>IF(COUNTIFS(T_StockCount[Part Name],$A3,T_StockCount[WeekIndex],97)&gt;0,SUMIFS(T_StockCount[CountedQty],T_StockCount[Part Name],$A3,T_StockCount[WeekIndex],97),IF(('T_SelfStock'!CT7&lt;&gt;""),'T_SelfStock'!CT7,CS3-'Grid_Requirement'!CT3+'Grid_TTAFOutgoing'!CT3))</f>
        <v/>
      </c>
      <c r="CU3">
        <f>IF(COUNTIFS(T_StockCount[Part Name],$A3,T_StockCount[WeekIndex],98)&gt;0,SUMIFS(T_StockCount[CountedQty],T_StockCount[Part Name],$A3,T_StockCount[WeekIndex],98),IF(('T_SelfStock'!CU7&lt;&gt;""),'T_SelfStock'!CU7,CT3-'Grid_Requirement'!CU3+'Grid_TTAFOutgoing'!CU3))</f>
        <v/>
      </c>
      <c r="CV3">
        <f>IF(COUNTIFS(T_StockCount[Part Name],$A3,T_StockCount[WeekIndex],99)&gt;0,SUMIFS(T_StockCount[CountedQty],T_StockCount[Part Name],$A3,T_StockCount[WeekIndex],99),IF(('T_SelfStock'!CV7&lt;&gt;""),'T_SelfStock'!CV7,CU3-'Grid_Requirement'!CV3+'Grid_TTAFOutgoing'!CV3))</f>
        <v/>
      </c>
      <c r="CW3">
        <f>IF(COUNTIFS(T_StockCount[Part Name],$A3,T_StockCount[WeekIndex],100)&gt;0,SUMIFS(T_StockCount[CountedQty],T_StockCount[Part Name],$A3,T_StockCount[WeekIndex],100),IF(('T_SelfStock'!CW7&lt;&gt;""),'T_SelfStock'!CW7,CV3-'Grid_Requirement'!CW3+'Grid_TTAFOutgoing'!CW3))</f>
        <v/>
      </c>
      <c r="CX3">
        <f>IF(COUNTIFS(T_StockCount[Part Name],$A3,T_StockCount[WeekIndex],101)&gt;0,SUMIFS(T_StockCount[CountedQty],T_StockCount[Part Name],$A3,T_StockCount[WeekIndex],101),IF(('T_SelfStock'!CX7&lt;&gt;""),'T_SelfStock'!CX7,CW3-'Grid_Requirement'!CX3+'Grid_TTAFOutgoing'!CX3))</f>
        <v/>
      </c>
      <c r="CY3">
        <f>IF(COUNTIFS(T_StockCount[Part Name],$A3,T_StockCount[WeekIndex],102)&gt;0,SUMIFS(T_StockCount[CountedQty],T_StockCount[Part Name],$A3,T_StockCount[WeekIndex],102),IF(('T_SelfStock'!CY7&lt;&gt;""),'T_SelfStock'!CY7,CX3-'Grid_Requirement'!CY3+'Grid_TTAFOutgoing'!CY3))</f>
        <v/>
      </c>
      <c r="CZ3">
        <f>IF(COUNTIFS(T_StockCount[Part Name],$A3,T_StockCount[WeekIndex],103)&gt;0,SUMIFS(T_StockCount[CountedQty],T_StockCount[Part Name],$A3,T_StockCount[WeekIndex],103),IF(('T_SelfStock'!CZ7&lt;&gt;""),'T_SelfStock'!CZ7,CY3-'Grid_Requirement'!CZ3+'Grid_TTAFOutgoing'!CZ3))</f>
        <v/>
      </c>
      <c r="DA3">
        <f>IF(COUNTIFS(T_StockCount[Part Name],$A3,T_StockCount[WeekIndex],104)&gt;0,SUMIFS(T_StockCount[CountedQty],T_StockCount[Part Name],$A3,T_StockCount[WeekIndex],104),IF(('T_SelfStock'!DA7&lt;&gt;""),'T_SelfStock'!DA7,CZ3-'Grid_Requirement'!DA3+'Grid_TTAFOutgoing'!DA3))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Name],$A4,T_StockCount[WeekIndex],1),IF(('T_SelfStock'!B8&lt;&gt;""),'T_SelfStock'!B8,IFERROR(INDEX(T_OpeningStock[Opening_Qty],MATCH($A4,T_OpeningStock[Part Name],0)),0)-'Grid_Requirement'!B4+'Grid_TTAFOutgoing'!B4))</f>
        <v/>
      </c>
      <c r="C4">
        <f>IF(COUNTIFS(T_StockCount[Part Name],$A4,T_StockCount[WeekIndex],2)&gt;0,SUMIFS(T_StockCount[CountedQty],T_StockCount[Part Name],$A4,T_StockCount[WeekIndex],2),IF(('T_SelfStock'!C8&lt;&gt;""),'T_SelfStock'!C8,B4-'Grid_Requirement'!C4+'Grid_TTAFOutgoing'!C4))</f>
        <v/>
      </c>
      <c r="D4">
        <f>IF(COUNTIFS(T_StockCount[Part Name],$A4,T_StockCount[WeekIndex],3)&gt;0,SUMIFS(T_StockCount[CountedQty],T_StockCount[Part Name],$A4,T_StockCount[WeekIndex],3),IF(('T_SelfStock'!D8&lt;&gt;""),'T_SelfStock'!D8,C4-'Grid_Requirement'!D4+'Grid_TTAFOutgoing'!D4))</f>
        <v/>
      </c>
      <c r="E4">
        <f>IF(COUNTIFS(T_StockCount[Part Name],$A4,T_StockCount[WeekIndex],4)&gt;0,SUMIFS(T_StockCount[CountedQty],T_StockCount[Part Name],$A4,T_StockCount[WeekIndex],4),IF(('T_SelfStock'!E8&lt;&gt;""),'T_SelfStock'!E8,D4-'Grid_Requirement'!E4+'Grid_TTAFOutgoing'!E4))</f>
        <v/>
      </c>
      <c r="F4">
        <f>IF(COUNTIFS(T_StockCount[Part Name],$A4,T_StockCount[WeekIndex],5)&gt;0,SUMIFS(T_StockCount[CountedQty],T_StockCount[Part Name],$A4,T_StockCount[WeekIndex],5),IF(('T_SelfStock'!F8&lt;&gt;""),'T_SelfStock'!F8,E4-'Grid_Requirement'!F4+'Grid_TTAFOutgoing'!F4))</f>
        <v/>
      </c>
      <c r="G4">
        <f>IF(COUNTIFS(T_StockCount[Part Name],$A4,T_StockCount[WeekIndex],6)&gt;0,SUMIFS(T_StockCount[CountedQty],T_StockCount[Part Name],$A4,T_StockCount[WeekIndex],6),IF(('T_SelfStock'!G8&lt;&gt;""),'T_SelfStock'!G8,F4-'Grid_Requirement'!G4+'Grid_TTAFOutgoing'!G4))</f>
        <v/>
      </c>
      <c r="H4">
        <f>IF(COUNTIFS(T_StockCount[Part Name],$A4,T_StockCount[WeekIndex],7)&gt;0,SUMIFS(T_StockCount[CountedQty],T_StockCount[Part Name],$A4,T_StockCount[WeekIndex],7),IF(('T_SelfStock'!H8&lt;&gt;""),'T_SelfStock'!H8,G4-'Grid_Requirement'!H4+'Grid_TTAFOutgoing'!H4))</f>
        <v/>
      </c>
      <c r="I4">
        <f>IF(COUNTIFS(T_StockCount[Part Name],$A4,T_StockCount[WeekIndex],8)&gt;0,SUMIFS(T_StockCount[CountedQty],T_StockCount[Part Name],$A4,T_StockCount[WeekIndex],8),IF(('T_SelfStock'!I8&lt;&gt;""),'T_SelfStock'!I8,H4-'Grid_Requirement'!I4+'Grid_TTAFOutgoing'!I4))</f>
        <v/>
      </c>
      <c r="J4">
        <f>IF(COUNTIFS(T_StockCount[Part Name],$A4,T_StockCount[WeekIndex],9)&gt;0,SUMIFS(T_StockCount[CountedQty],T_StockCount[Part Name],$A4,T_StockCount[WeekIndex],9),IF(('T_SelfStock'!J8&lt;&gt;""),'T_SelfStock'!J8,I4-'Grid_Requirement'!J4+'Grid_TTAFOutgoing'!J4))</f>
        <v/>
      </c>
      <c r="K4">
        <f>IF(COUNTIFS(T_StockCount[Part Name],$A4,T_StockCount[WeekIndex],10)&gt;0,SUMIFS(T_StockCount[CountedQty],T_StockCount[Part Name],$A4,T_StockCount[WeekIndex],10),IF(('T_SelfStock'!K8&lt;&gt;""),'T_SelfStock'!K8,J4-'Grid_Requirement'!K4+'Grid_TTAFOutgoing'!K4))</f>
        <v/>
      </c>
      <c r="L4">
        <f>IF(COUNTIFS(T_StockCount[Part Name],$A4,T_StockCount[WeekIndex],11)&gt;0,SUMIFS(T_StockCount[CountedQty],T_StockCount[Part Name],$A4,T_StockCount[WeekIndex],11),IF(('T_SelfStock'!L8&lt;&gt;""),'T_SelfStock'!L8,K4-'Grid_Requirement'!L4+'Grid_TTAFOutgoing'!L4))</f>
        <v/>
      </c>
      <c r="M4">
        <f>IF(COUNTIFS(T_StockCount[Part Name],$A4,T_StockCount[WeekIndex],12)&gt;0,SUMIFS(T_StockCount[CountedQty],T_StockCount[Part Name],$A4,T_StockCount[WeekIndex],12),IF(('T_SelfStock'!M8&lt;&gt;""),'T_SelfStock'!M8,L4-'Grid_Requirement'!M4+'Grid_TTAFOutgoing'!M4))</f>
        <v/>
      </c>
      <c r="N4">
        <f>IF(COUNTIFS(T_StockCount[Part Name],$A4,T_StockCount[WeekIndex],13)&gt;0,SUMIFS(T_StockCount[CountedQty],T_StockCount[Part Name],$A4,T_StockCount[WeekIndex],13),IF(('T_SelfStock'!N8&lt;&gt;""),'T_SelfStock'!N8,M4-'Grid_Requirement'!N4+'Grid_TTAFOutgoing'!N4))</f>
        <v/>
      </c>
      <c r="O4">
        <f>IF(COUNTIFS(T_StockCount[Part Name],$A4,T_StockCount[WeekIndex],14)&gt;0,SUMIFS(T_StockCount[CountedQty],T_StockCount[Part Name],$A4,T_StockCount[WeekIndex],14),IF(('T_SelfStock'!O8&lt;&gt;""),'T_SelfStock'!O8,N4-'Grid_Requirement'!O4+'Grid_TTAFOutgoing'!O4))</f>
        <v/>
      </c>
      <c r="P4">
        <f>IF(COUNTIFS(T_StockCount[Part Name],$A4,T_StockCount[WeekIndex],15)&gt;0,SUMIFS(T_StockCount[CountedQty],T_StockCount[Part Name],$A4,T_StockCount[WeekIndex],15),IF(('T_SelfStock'!P8&lt;&gt;""),'T_SelfStock'!P8,O4-'Grid_Requirement'!P4+'Grid_TTAFOutgoing'!P4))</f>
        <v/>
      </c>
      <c r="Q4">
        <f>IF(COUNTIFS(T_StockCount[Part Name],$A4,T_StockCount[WeekIndex],16)&gt;0,SUMIFS(T_StockCount[CountedQty],T_StockCount[Part Name],$A4,T_StockCount[WeekIndex],16),IF(('T_SelfStock'!Q8&lt;&gt;""),'T_SelfStock'!Q8,P4-'Grid_Requirement'!Q4+'Grid_TTAFOutgoing'!Q4))</f>
        <v/>
      </c>
      <c r="R4">
        <f>IF(COUNTIFS(T_StockCount[Part Name],$A4,T_StockCount[WeekIndex],17)&gt;0,SUMIFS(T_StockCount[CountedQty],T_StockCount[Part Name],$A4,T_StockCount[WeekIndex],17),IF(('T_SelfStock'!R8&lt;&gt;""),'T_SelfStock'!R8,Q4-'Grid_Requirement'!R4+'Grid_TTAFOutgoing'!R4))</f>
        <v/>
      </c>
      <c r="S4">
        <f>IF(COUNTIFS(T_StockCount[Part Name],$A4,T_StockCount[WeekIndex],18)&gt;0,SUMIFS(T_StockCount[CountedQty],T_StockCount[Part Name],$A4,T_StockCount[WeekIndex],18),IF(('T_SelfStock'!S8&lt;&gt;""),'T_SelfStock'!S8,R4-'Grid_Requirement'!S4+'Grid_TTAFOutgoing'!S4))</f>
        <v/>
      </c>
      <c r="T4">
        <f>IF(COUNTIFS(T_StockCount[Part Name],$A4,T_StockCount[WeekIndex],19)&gt;0,SUMIFS(T_StockCount[CountedQty],T_StockCount[Part Name],$A4,T_StockCount[WeekIndex],19),IF(('T_SelfStock'!T8&lt;&gt;""),'T_SelfStock'!T8,S4-'Grid_Requirement'!T4+'Grid_TTAFOutgoing'!T4))</f>
        <v/>
      </c>
      <c r="U4">
        <f>IF(COUNTIFS(T_StockCount[Part Name],$A4,T_StockCount[WeekIndex],20)&gt;0,SUMIFS(T_StockCount[CountedQty],T_StockCount[Part Name],$A4,T_StockCount[WeekIndex],20),IF(('T_SelfStock'!U8&lt;&gt;""),'T_SelfStock'!U8,T4-'Grid_Requirement'!U4+'Grid_TTAFOutgoing'!U4))</f>
        <v/>
      </c>
      <c r="V4">
        <f>IF(COUNTIFS(T_StockCount[Part Name],$A4,T_StockCount[WeekIndex],21)&gt;0,SUMIFS(T_StockCount[CountedQty],T_StockCount[Part Name],$A4,T_StockCount[WeekIndex],21),IF(('T_SelfStock'!V8&lt;&gt;""),'T_SelfStock'!V8,U4-'Grid_Requirement'!V4+'Grid_TTAFOutgoing'!V4))</f>
        <v/>
      </c>
      <c r="W4">
        <f>IF(COUNTIFS(T_StockCount[Part Name],$A4,T_StockCount[WeekIndex],22)&gt;0,SUMIFS(T_StockCount[CountedQty],T_StockCount[Part Name],$A4,T_StockCount[WeekIndex],22),IF(('T_SelfStock'!W8&lt;&gt;""),'T_SelfStock'!W8,V4-'Grid_Requirement'!W4+'Grid_TTAFOutgoing'!W4))</f>
        <v/>
      </c>
      <c r="X4">
        <f>IF(COUNTIFS(T_StockCount[Part Name],$A4,T_StockCount[WeekIndex],23)&gt;0,SUMIFS(T_StockCount[CountedQty],T_StockCount[Part Name],$A4,T_StockCount[WeekIndex],23),IF(('T_SelfStock'!X8&lt;&gt;""),'T_SelfStock'!X8,W4-'Grid_Requirement'!X4+'Grid_TTAFOutgoing'!X4))</f>
        <v/>
      </c>
      <c r="Y4">
        <f>IF(COUNTIFS(T_StockCount[Part Name],$A4,T_StockCount[WeekIndex],24)&gt;0,SUMIFS(T_StockCount[CountedQty],T_StockCount[Part Name],$A4,T_StockCount[WeekIndex],24),IF(('T_SelfStock'!Y8&lt;&gt;""),'T_SelfStock'!Y8,X4-'Grid_Requirement'!Y4+'Grid_TTAFOutgoing'!Y4))</f>
        <v/>
      </c>
      <c r="Z4">
        <f>IF(COUNTIFS(T_StockCount[Part Name],$A4,T_StockCount[WeekIndex],25)&gt;0,SUMIFS(T_StockCount[CountedQty],T_StockCount[Part Name],$A4,T_StockCount[WeekIndex],25),IF(('T_SelfStock'!Z8&lt;&gt;""),'T_SelfStock'!Z8,Y4-'Grid_Requirement'!Z4+'Grid_TTAFOutgoing'!Z4))</f>
        <v/>
      </c>
      <c r="AA4">
        <f>IF(COUNTIFS(T_StockCount[Part Name],$A4,T_StockCount[WeekIndex],26)&gt;0,SUMIFS(T_StockCount[CountedQty],T_StockCount[Part Name],$A4,T_StockCount[WeekIndex],26),IF(('T_SelfStock'!AA8&lt;&gt;""),'T_SelfStock'!AA8,Z4-'Grid_Requirement'!AA4+'Grid_TTAFOutgoing'!AA4))</f>
        <v/>
      </c>
      <c r="AB4">
        <f>IF(COUNTIFS(T_StockCount[Part Name],$A4,T_StockCount[WeekIndex],27)&gt;0,SUMIFS(T_StockCount[CountedQty],T_StockCount[Part Name],$A4,T_StockCount[WeekIndex],27),IF(('T_SelfStock'!AB8&lt;&gt;""),'T_SelfStock'!AB8,AA4-'Grid_Requirement'!AB4+'Grid_TTAFOutgoing'!AB4))</f>
        <v/>
      </c>
      <c r="AC4">
        <f>IF(COUNTIFS(T_StockCount[Part Name],$A4,T_StockCount[WeekIndex],28)&gt;0,SUMIFS(T_StockCount[CountedQty],T_StockCount[Part Name],$A4,T_StockCount[WeekIndex],28),IF(('T_SelfStock'!AC8&lt;&gt;""),'T_SelfStock'!AC8,AB4-'Grid_Requirement'!AC4+'Grid_TTAFOutgoing'!AC4))</f>
        <v/>
      </c>
      <c r="AD4">
        <f>IF(COUNTIFS(T_StockCount[Part Name],$A4,T_StockCount[WeekIndex],29)&gt;0,SUMIFS(T_StockCount[CountedQty],T_StockCount[Part Name],$A4,T_StockCount[WeekIndex],29),IF(('T_SelfStock'!AD8&lt;&gt;""),'T_SelfStock'!AD8,AC4-'Grid_Requirement'!AD4+'Grid_TTAFOutgoing'!AD4))</f>
        <v/>
      </c>
      <c r="AE4">
        <f>IF(COUNTIFS(T_StockCount[Part Name],$A4,T_StockCount[WeekIndex],30)&gt;0,SUMIFS(T_StockCount[CountedQty],T_StockCount[Part Name],$A4,T_StockCount[WeekIndex],30),IF(('T_SelfStock'!AE8&lt;&gt;""),'T_SelfStock'!AE8,AD4-'Grid_Requirement'!AE4+'Grid_TTAFOutgoing'!AE4))</f>
        <v/>
      </c>
      <c r="AF4">
        <f>IF(COUNTIFS(T_StockCount[Part Name],$A4,T_StockCount[WeekIndex],31)&gt;0,SUMIFS(T_StockCount[CountedQty],T_StockCount[Part Name],$A4,T_StockCount[WeekIndex],31),IF(('T_SelfStock'!AF8&lt;&gt;""),'T_SelfStock'!AF8,AE4-'Grid_Requirement'!AF4+'Grid_TTAFOutgoing'!AF4))</f>
        <v/>
      </c>
      <c r="AG4">
        <f>IF(COUNTIFS(T_StockCount[Part Name],$A4,T_StockCount[WeekIndex],32)&gt;0,SUMIFS(T_StockCount[CountedQty],T_StockCount[Part Name],$A4,T_StockCount[WeekIndex],32),IF(('T_SelfStock'!AG8&lt;&gt;""),'T_SelfStock'!AG8,AF4-'Grid_Requirement'!AG4+'Grid_TTAFOutgoing'!AG4))</f>
        <v/>
      </c>
      <c r="AH4">
        <f>IF(COUNTIFS(T_StockCount[Part Name],$A4,T_StockCount[WeekIndex],33)&gt;0,SUMIFS(T_StockCount[CountedQty],T_StockCount[Part Name],$A4,T_StockCount[WeekIndex],33),IF(('T_SelfStock'!AH8&lt;&gt;""),'T_SelfStock'!AH8,AG4-'Grid_Requirement'!AH4+'Grid_TTAFOutgoing'!AH4))</f>
        <v/>
      </c>
      <c r="AI4">
        <f>IF(COUNTIFS(T_StockCount[Part Name],$A4,T_StockCount[WeekIndex],34)&gt;0,SUMIFS(T_StockCount[CountedQty],T_StockCount[Part Name],$A4,T_StockCount[WeekIndex],34),IF(('T_SelfStock'!AI8&lt;&gt;""),'T_SelfStock'!AI8,AH4-'Grid_Requirement'!AI4+'Grid_TTAFOutgoing'!AI4))</f>
        <v/>
      </c>
      <c r="AJ4">
        <f>IF(COUNTIFS(T_StockCount[Part Name],$A4,T_StockCount[WeekIndex],35)&gt;0,SUMIFS(T_StockCount[CountedQty],T_StockCount[Part Name],$A4,T_StockCount[WeekIndex],35),IF(('T_SelfStock'!AJ8&lt;&gt;""),'T_SelfStock'!AJ8,AI4-'Grid_Requirement'!AJ4+'Grid_TTAFOutgoing'!AJ4))</f>
        <v/>
      </c>
      <c r="AK4">
        <f>IF(COUNTIFS(T_StockCount[Part Name],$A4,T_StockCount[WeekIndex],36)&gt;0,SUMIFS(T_StockCount[CountedQty],T_StockCount[Part Name],$A4,T_StockCount[WeekIndex],36),IF(('T_SelfStock'!AK8&lt;&gt;""),'T_SelfStock'!AK8,AJ4-'Grid_Requirement'!AK4+'Grid_TTAFOutgoing'!AK4))</f>
        <v/>
      </c>
      <c r="AL4">
        <f>IF(COUNTIFS(T_StockCount[Part Name],$A4,T_StockCount[WeekIndex],37)&gt;0,SUMIFS(T_StockCount[CountedQty],T_StockCount[Part Name],$A4,T_StockCount[WeekIndex],37),IF(('T_SelfStock'!AL8&lt;&gt;""),'T_SelfStock'!AL8,AK4-'Grid_Requirement'!AL4+'Grid_TTAFOutgoing'!AL4))</f>
        <v/>
      </c>
      <c r="AM4">
        <f>IF(COUNTIFS(T_StockCount[Part Name],$A4,T_StockCount[WeekIndex],38)&gt;0,SUMIFS(T_StockCount[CountedQty],T_StockCount[Part Name],$A4,T_StockCount[WeekIndex],38),IF(('T_SelfStock'!AM8&lt;&gt;""),'T_SelfStock'!AM8,AL4-'Grid_Requirement'!AM4+'Grid_TTAFOutgoing'!AM4))</f>
        <v/>
      </c>
      <c r="AN4">
        <f>IF(COUNTIFS(T_StockCount[Part Name],$A4,T_StockCount[WeekIndex],39)&gt;0,SUMIFS(T_StockCount[CountedQty],T_StockCount[Part Name],$A4,T_StockCount[WeekIndex],39),IF(('T_SelfStock'!AN8&lt;&gt;""),'T_SelfStock'!AN8,AM4-'Grid_Requirement'!AN4+'Grid_TTAFOutgoing'!AN4))</f>
        <v/>
      </c>
      <c r="AO4">
        <f>IF(COUNTIFS(T_StockCount[Part Name],$A4,T_StockCount[WeekIndex],40)&gt;0,SUMIFS(T_StockCount[CountedQty],T_StockCount[Part Name],$A4,T_StockCount[WeekIndex],40),IF(('T_SelfStock'!AO8&lt;&gt;""),'T_SelfStock'!AO8,AN4-'Grid_Requirement'!AO4+'Grid_TTAFOutgoing'!AO4))</f>
        <v/>
      </c>
      <c r="AP4">
        <f>IF(COUNTIFS(T_StockCount[Part Name],$A4,T_StockCount[WeekIndex],41)&gt;0,SUMIFS(T_StockCount[CountedQty],T_StockCount[Part Name],$A4,T_StockCount[WeekIndex],41),IF(('T_SelfStock'!AP8&lt;&gt;""),'T_SelfStock'!AP8,AO4-'Grid_Requirement'!AP4+'Grid_TTAFOutgoing'!AP4))</f>
        <v/>
      </c>
      <c r="AQ4">
        <f>IF(COUNTIFS(T_StockCount[Part Name],$A4,T_StockCount[WeekIndex],42)&gt;0,SUMIFS(T_StockCount[CountedQty],T_StockCount[Part Name],$A4,T_StockCount[WeekIndex],42),IF(('T_SelfStock'!AQ8&lt;&gt;""),'T_SelfStock'!AQ8,AP4-'Grid_Requirement'!AQ4+'Grid_TTAFOutgoing'!AQ4))</f>
        <v/>
      </c>
      <c r="AR4">
        <f>IF(COUNTIFS(T_StockCount[Part Name],$A4,T_StockCount[WeekIndex],43)&gt;0,SUMIFS(T_StockCount[CountedQty],T_StockCount[Part Name],$A4,T_StockCount[WeekIndex],43),IF(('T_SelfStock'!AR8&lt;&gt;""),'T_SelfStock'!AR8,AQ4-'Grid_Requirement'!AR4+'Grid_TTAFOutgoing'!AR4))</f>
        <v/>
      </c>
      <c r="AS4">
        <f>IF(COUNTIFS(T_StockCount[Part Name],$A4,T_StockCount[WeekIndex],44)&gt;0,SUMIFS(T_StockCount[CountedQty],T_StockCount[Part Name],$A4,T_StockCount[WeekIndex],44),IF(('T_SelfStock'!AS8&lt;&gt;""),'T_SelfStock'!AS8,AR4-'Grid_Requirement'!AS4+'Grid_TTAFOutgoing'!AS4))</f>
        <v/>
      </c>
      <c r="AT4">
        <f>IF(COUNTIFS(T_StockCount[Part Name],$A4,T_StockCount[WeekIndex],45)&gt;0,SUMIFS(T_StockCount[CountedQty],T_StockCount[Part Name],$A4,T_StockCount[WeekIndex],45),IF(('T_SelfStock'!AT8&lt;&gt;""),'T_SelfStock'!AT8,AS4-'Grid_Requirement'!AT4+'Grid_TTAFOutgoing'!AT4))</f>
        <v/>
      </c>
      <c r="AU4">
        <f>IF(COUNTIFS(T_StockCount[Part Name],$A4,T_StockCount[WeekIndex],46)&gt;0,SUMIFS(T_StockCount[CountedQty],T_StockCount[Part Name],$A4,T_StockCount[WeekIndex],46),IF(('T_SelfStock'!AU8&lt;&gt;""),'T_SelfStock'!AU8,AT4-'Grid_Requirement'!AU4+'Grid_TTAFOutgoing'!AU4))</f>
        <v/>
      </c>
      <c r="AV4">
        <f>IF(COUNTIFS(T_StockCount[Part Name],$A4,T_StockCount[WeekIndex],47)&gt;0,SUMIFS(T_StockCount[CountedQty],T_StockCount[Part Name],$A4,T_StockCount[WeekIndex],47),IF(('T_SelfStock'!AV8&lt;&gt;""),'T_SelfStock'!AV8,AU4-'Grid_Requirement'!AV4+'Grid_TTAFOutgoing'!AV4))</f>
        <v/>
      </c>
      <c r="AW4">
        <f>IF(COUNTIFS(T_StockCount[Part Name],$A4,T_StockCount[WeekIndex],48)&gt;0,SUMIFS(T_StockCount[CountedQty],T_StockCount[Part Name],$A4,T_StockCount[WeekIndex],48),IF(('T_SelfStock'!AW8&lt;&gt;""),'T_SelfStock'!AW8,AV4-'Grid_Requirement'!AW4+'Grid_TTAFOutgoing'!AW4))</f>
        <v/>
      </c>
      <c r="AX4">
        <f>IF(COUNTIFS(T_StockCount[Part Name],$A4,T_StockCount[WeekIndex],49)&gt;0,SUMIFS(T_StockCount[CountedQty],T_StockCount[Part Name],$A4,T_StockCount[WeekIndex],49),IF(('T_SelfStock'!AX8&lt;&gt;""),'T_SelfStock'!AX8,AW4-'Grid_Requirement'!AX4+'Grid_TTAFOutgoing'!AX4))</f>
        <v/>
      </c>
      <c r="AY4">
        <f>IF(COUNTIFS(T_StockCount[Part Name],$A4,T_StockCount[WeekIndex],50)&gt;0,SUMIFS(T_StockCount[CountedQty],T_StockCount[Part Name],$A4,T_StockCount[WeekIndex],50),IF(('T_SelfStock'!AY8&lt;&gt;""),'T_SelfStock'!AY8,AX4-'Grid_Requirement'!AY4+'Grid_TTAFOutgoing'!AY4))</f>
        <v/>
      </c>
      <c r="AZ4">
        <f>IF(COUNTIFS(T_StockCount[Part Name],$A4,T_StockCount[WeekIndex],51)&gt;0,SUMIFS(T_StockCount[CountedQty],T_StockCount[Part Name],$A4,T_StockCount[WeekIndex],51),IF(('T_SelfStock'!AZ8&lt;&gt;""),'T_SelfStock'!AZ8,AY4-'Grid_Requirement'!AZ4+'Grid_TTAFOutgoing'!AZ4))</f>
        <v/>
      </c>
      <c r="BA4">
        <f>IF(COUNTIFS(T_StockCount[Part Name],$A4,T_StockCount[WeekIndex],52)&gt;0,SUMIFS(T_StockCount[CountedQty],T_StockCount[Part Name],$A4,T_StockCount[WeekIndex],52),IF(('T_SelfStock'!BA8&lt;&gt;""),'T_SelfStock'!BA8,AZ4-'Grid_Requirement'!BA4+'Grid_TTAFOutgoing'!BA4))</f>
        <v/>
      </c>
      <c r="BB4">
        <f>IF(COUNTIFS(T_StockCount[Part Name],$A4,T_StockCount[WeekIndex],53)&gt;0,SUMIFS(T_StockCount[CountedQty],T_StockCount[Part Name],$A4,T_StockCount[WeekIndex],53),IF(('T_SelfStock'!BB8&lt;&gt;""),'T_SelfStock'!BB8,BA4-'Grid_Requirement'!BB4+'Grid_TTAFOutgoing'!BB4))</f>
        <v/>
      </c>
      <c r="BC4">
        <f>IF(COUNTIFS(T_StockCount[Part Name],$A4,T_StockCount[WeekIndex],54)&gt;0,SUMIFS(T_StockCount[CountedQty],T_StockCount[Part Name],$A4,T_StockCount[WeekIndex],54),IF(('T_SelfStock'!BC8&lt;&gt;""),'T_SelfStock'!BC8,BB4-'Grid_Requirement'!BC4+'Grid_TTAFOutgoing'!BC4))</f>
        <v/>
      </c>
      <c r="BD4">
        <f>IF(COUNTIFS(T_StockCount[Part Name],$A4,T_StockCount[WeekIndex],55)&gt;0,SUMIFS(T_StockCount[CountedQty],T_StockCount[Part Name],$A4,T_StockCount[WeekIndex],55),IF(('T_SelfStock'!BD8&lt;&gt;""),'T_SelfStock'!BD8,BC4-'Grid_Requirement'!BD4+'Grid_TTAFOutgoing'!BD4))</f>
        <v/>
      </c>
      <c r="BE4">
        <f>IF(COUNTIFS(T_StockCount[Part Name],$A4,T_StockCount[WeekIndex],56)&gt;0,SUMIFS(T_StockCount[CountedQty],T_StockCount[Part Name],$A4,T_StockCount[WeekIndex],56),IF(('T_SelfStock'!BE8&lt;&gt;""),'T_SelfStock'!BE8,BD4-'Grid_Requirement'!BE4+'Grid_TTAFOutgoing'!BE4))</f>
        <v/>
      </c>
      <c r="BF4">
        <f>IF(COUNTIFS(T_StockCount[Part Name],$A4,T_StockCount[WeekIndex],57)&gt;0,SUMIFS(T_StockCount[CountedQty],T_StockCount[Part Name],$A4,T_StockCount[WeekIndex],57),IF(('T_SelfStock'!BF8&lt;&gt;""),'T_SelfStock'!BF8,BE4-'Grid_Requirement'!BF4+'Grid_TTAFOutgoing'!BF4))</f>
        <v/>
      </c>
      <c r="BG4">
        <f>IF(COUNTIFS(T_StockCount[Part Name],$A4,T_StockCount[WeekIndex],58)&gt;0,SUMIFS(T_StockCount[CountedQty],T_StockCount[Part Name],$A4,T_StockCount[WeekIndex],58),IF(('T_SelfStock'!BG8&lt;&gt;""),'T_SelfStock'!BG8,BF4-'Grid_Requirement'!BG4+'Grid_TTAFOutgoing'!BG4))</f>
        <v/>
      </c>
      <c r="BH4">
        <f>IF(COUNTIFS(T_StockCount[Part Name],$A4,T_StockCount[WeekIndex],59)&gt;0,SUMIFS(T_StockCount[CountedQty],T_StockCount[Part Name],$A4,T_StockCount[WeekIndex],59),IF(('T_SelfStock'!BH8&lt;&gt;""),'T_SelfStock'!BH8,BG4-'Grid_Requirement'!BH4+'Grid_TTAFOutgoing'!BH4))</f>
        <v/>
      </c>
      <c r="BI4">
        <f>IF(COUNTIFS(T_StockCount[Part Name],$A4,T_StockCount[WeekIndex],60)&gt;0,SUMIFS(T_StockCount[CountedQty],T_StockCount[Part Name],$A4,T_StockCount[WeekIndex],60),IF(('T_SelfStock'!BI8&lt;&gt;""),'T_SelfStock'!BI8,BH4-'Grid_Requirement'!BI4+'Grid_TTAFOutgoing'!BI4))</f>
        <v/>
      </c>
      <c r="BJ4">
        <f>IF(COUNTIFS(T_StockCount[Part Name],$A4,T_StockCount[WeekIndex],61)&gt;0,SUMIFS(T_StockCount[CountedQty],T_StockCount[Part Name],$A4,T_StockCount[WeekIndex],61),IF(('T_SelfStock'!BJ8&lt;&gt;""),'T_SelfStock'!BJ8,BI4-'Grid_Requirement'!BJ4+'Grid_TTAFOutgoing'!BJ4))</f>
        <v/>
      </c>
      <c r="BK4">
        <f>IF(COUNTIFS(T_StockCount[Part Name],$A4,T_StockCount[WeekIndex],62)&gt;0,SUMIFS(T_StockCount[CountedQty],T_StockCount[Part Name],$A4,T_StockCount[WeekIndex],62),IF(('T_SelfStock'!BK8&lt;&gt;""),'T_SelfStock'!BK8,BJ4-'Grid_Requirement'!BK4+'Grid_TTAFOutgoing'!BK4))</f>
        <v/>
      </c>
      <c r="BL4">
        <f>IF(COUNTIFS(T_StockCount[Part Name],$A4,T_StockCount[WeekIndex],63)&gt;0,SUMIFS(T_StockCount[CountedQty],T_StockCount[Part Name],$A4,T_StockCount[WeekIndex],63),IF(('T_SelfStock'!BL8&lt;&gt;""),'T_SelfStock'!BL8,BK4-'Grid_Requirement'!BL4+'Grid_TTAFOutgoing'!BL4))</f>
        <v/>
      </c>
      <c r="BM4">
        <f>IF(COUNTIFS(T_StockCount[Part Name],$A4,T_StockCount[WeekIndex],64)&gt;0,SUMIFS(T_StockCount[CountedQty],T_StockCount[Part Name],$A4,T_StockCount[WeekIndex],64),IF(('T_SelfStock'!BM8&lt;&gt;""),'T_SelfStock'!BM8,BL4-'Grid_Requirement'!BM4+'Grid_TTAFOutgoing'!BM4))</f>
        <v/>
      </c>
      <c r="BN4">
        <f>IF(COUNTIFS(T_StockCount[Part Name],$A4,T_StockCount[WeekIndex],65)&gt;0,SUMIFS(T_StockCount[CountedQty],T_StockCount[Part Name],$A4,T_StockCount[WeekIndex],65),IF(('T_SelfStock'!BN8&lt;&gt;""),'T_SelfStock'!BN8,BM4-'Grid_Requirement'!BN4+'Grid_TTAFOutgoing'!BN4))</f>
        <v/>
      </c>
      <c r="BO4">
        <f>IF(COUNTIFS(T_StockCount[Part Name],$A4,T_StockCount[WeekIndex],66)&gt;0,SUMIFS(T_StockCount[CountedQty],T_StockCount[Part Name],$A4,T_StockCount[WeekIndex],66),IF(('T_SelfStock'!BO8&lt;&gt;""),'T_SelfStock'!BO8,BN4-'Grid_Requirement'!BO4+'Grid_TTAFOutgoing'!BO4))</f>
        <v/>
      </c>
      <c r="BP4">
        <f>IF(COUNTIFS(T_StockCount[Part Name],$A4,T_StockCount[WeekIndex],67)&gt;0,SUMIFS(T_StockCount[CountedQty],T_StockCount[Part Name],$A4,T_StockCount[WeekIndex],67),IF(('T_SelfStock'!BP8&lt;&gt;""),'T_SelfStock'!BP8,BO4-'Grid_Requirement'!BP4+'Grid_TTAFOutgoing'!BP4))</f>
        <v/>
      </c>
      <c r="BQ4">
        <f>IF(COUNTIFS(T_StockCount[Part Name],$A4,T_StockCount[WeekIndex],68)&gt;0,SUMIFS(T_StockCount[CountedQty],T_StockCount[Part Name],$A4,T_StockCount[WeekIndex],68),IF(('T_SelfStock'!BQ8&lt;&gt;""),'T_SelfStock'!BQ8,BP4-'Grid_Requirement'!BQ4+'Grid_TTAFOutgoing'!BQ4))</f>
        <v/>
      </c>
      <c r="BR4">
        <f>IF(COUNTIFS(T_StockCount[Part Name],$A4,T_StockCount[WeekIndex],69)&gt;0,SUMIFS(T_StockCount[CountedQty],T_StockCount[Part Name],$A4,T_StockCount[WeekIndex],69),IF(('T_SelfStock'!BR8&lt;&gt;""),'T_SelfStock'!BR8,BQ4-'Grid_Requirement'!BR4+'Grid_TTAFOutgoing'!BR4))</f>
        <v/>
      </c>
      <c r="BS4">
        <f>IF(COUNTIFS(T_StockCount[Part Name],$A4,T_StockCount[WeekIndex],70)&gt;0,SUMIFS(T_StockCount[CountedQty],T_StockCount[Part Name],$A4,T_StockCount[WeekIndex],70),IF(('T_SelfStock'!BS8&lt;&gt;""),'T_SelfStock'!BS8,BR4-'Grid_Requirement'!BS4+'Grid_TTAFOutgoing'!BS4))</f>
        <v/>
      </c>
      <c r="BT4">
        <f>IF(COUNTIFS(T_StockCount[Part Name],$A4,T_StockCount[WeekIndex],71)&gt;0,SUMIFS(T_StockCount[CountedQty],T_StockCount[Part Name],$A4,T_StockCount[WeekIndex],71),IF(('T_SelfStock'!BT8&lt;&gt;""),'T_SelfStock'!BT8,BS4-'Grid_Requirement'!BT4+'Grid_TTAFOutgoing'!BT4))</f>
        <v/>
      </c>
      <c r="BU4">
        <f>IF(COUNTIFS(T_StockCount[Part Name],$A4,T_StockCount[WeekIndex],72)&gt;0,SUMIFS(T_StockCount[CountedQty],T_StockCount[Part Name],$A4,T_StockCount[WeekIndex],72),IF(('T_SelfStock'!BU8&lt;&gt;""),'T_SelfStock'!BU8,BT4-'Grid_Requirement'!BU4+'Grid_TTAFOutgoing'!BU4))</f>
        <v/>
      </c>
      <c r="BV4">
        <f>IF(COUNTIFS(T_StockCount[Part Name],$A4,T_StockCount[WeekIndex],73)&gt;0,SUMIFS(T_StockCount[CountedQty],T_StockCount[Part Name],$A4,T_StockCount[WeekIndex],73),IF(('T_SelfStock'!BV8&lt;&gt;""),'T_SelfStock'!BV8,BU4-'Grid_Requirement'!BV4+'Grid_TTAFOutgoing'!BV4))</f>
        <v/>
      </c>
      <c r="BW4">
        <f>IF(COUNTIFS(T_StockCount[Part Name],$A4,T_StockCount[WeekIndex],74)&gt;0,SUMIFS(T_StockCount[CountedQty],T_StockCount[Part Name],$A4,T_StockCount[WeekIndex],74),IF(('T_SelfStock'!BW8&lt;&gt;""),'T_SelfStock'!BW8,BV4-'Grid_Requirement'!BW4+'Grid_TTAFOutgoing'!BW4))</f>
        <v/>
      </c>
      <c r="BX4">
        <f>IF(COUNTIFS(T_StockCount[Part Name],$A4,T_StockCount[WeekIndex],75)&gt;0,SUMIFS(T_StockCount[CountedQty],T_StockCount[Part Name],$A4,T_StockCount[WeekIndex],75),IF(('T_SelfStock'!BX8&lt;&gt;""),'T_SelfStock'!BX8,BW4-'Grid_Requirement'!BX4+'Grid_TTAFOutgoing'!BX4))</f>
        <v/>
      </c>
      <c r="BY4">
        <f>IF(COUNTIFS(T_StockCount[Part Name],$A4,T_StockCount[WeekIndex],76)&gt;0,SUMIFS(T_StockCount[CountedQty],T_StockCount[Part Name],$A4,T_StockCount[WeekIndex],76),IF(('T_SelfStock'!BY8&lt;&gt;""),'T_SelfStock'!BY8,BX4-'Grid_Requirement'!BY4+'Grid_TTAFOutgoing'!BY4))</f>
        <v/>
      </c>
      <c r="BZ4">
        <f>IF(COUNTIFS(T_StockCount[Part Name],$A4,T_StockCount[WeekIndex],77)&gt;0,SUMIFS(T_StockCount[CountedQty],T_StockCount[Part Name],$A4,T_StockCount[WeekIndex],77),IF(('T_SelfStock'!BZ8&lt;&gt;""),'T_SelfStock'!BZ8,BY4-'Grid_Requirement'!BZ4+'Grid_TTAFOutgoing'!BZ4))</f>
        <v/>
      </c>
      <c r="CA4">
        <f>IF(COUNTIFS(T_StockCount[Part Name],$A4,T_StockCount[WeekIndex],78)&gt;0,SUMIFS(T_StockCount[CountedQty],T_StockCount[Part Name],$A4,T_StockCount[WeekIndex],78),IF(('T_SelfStock'!CA8&lt;&gt;""),'T_SelfStock'!CA8,BZ4-'Grid_Requirement'!CA4+'Grid_TTAFOutgoing'!CA4))</f>
        <v/>
      </c>
      <c r="CB4">
        <f>IF(COUNTIFS(T_StockCount[Part Name],$A4,T_StockCount[WeekIndex],79)&gt;0,SUMIFS(T_StockCount[CountedQty],T_StockCount[Part Name],$A4,T_StockCount[WeekIndex],79),IF(('T_SelfStock'!CB8&lt;&gt;""),'T_SelfStock'!CB8,CA4-'Grid_Requirement'!CB4+'Grid_TTAFOutgoing'!CB4))</f>
        <v/>
      </c>
      <c r="CC4">
        <f>IF(COUNTIFS(T_StockCount[Part Name],$A4,T_StockCount[WeekIndex],80)&gt;0,SUMIFS(T_StockCount[CountedQty],T_StockCount[Part Name],$A4,T_StockCount[WeekIndex],80),IF(('T_SelfStock'!CC8&lt;&gt;""),'T_SelfStock'!CC8,CB4-'Grid_Requirement'!CC4+'Grid_TTAFOutgoing'!CC4))</f>
        <v/>
      </c>
      <c r="CD4">
        <f>IF(COUNTIFS(T_StockCount[Part Name],$A4,T_StockCount[WeekIndex],81)&gt;0,SUMIFS(T_StockCount[CountedQty],T_StockCount[Part Name],$A4,T_StockCount[WeekIndex],81),IF(('T_SelfStock'!CD8&lt;&gt;""),'T_SelfStock'!CD8,CC4-'Grid_Requirement'!CD4+'Grid_TTAFOutgoing'!CD4))</f>
        <v/>
      </c>
      <c r="CE4">
        <f>IF(COUNTIFS(T_StockCount[Part Name],$A4,T_StockCount[WeekIndex],82)&gt;0,SUMIFS(T_StockCount[CountedQty],T_StockCount[Part Name],$A4,T_StockCount[WeekIndex],82),IF(('T_SelfStock'!CE8&lt;&gt;""),'T_SelfStock'!CE8,CD4-'Grid_Requirement'!CE4+'Grid_TTAFOutgoing'!CE4))</f>
        <v/>
      </c>
      <c r="CF4">
        <f>IF(COUNTIFS(T_StockCount[Part Name],$A4,T_StockCount[WeekIndex],83)&gt;0,SUMIFS(T_StockCount[CountedQty],T_StockCount[Part Name],$A4,T_StockCount[WeekIndex],83),IF(('T_SelfStock'!CF8&lt;&gt;""),'T_SelfStock'!CF8,CE4-'Grid_Requirement'!CF4+'Grid_TTAFOutgoing'!CF4))</f>
        <v/>
      </c>
      <c r="CG4">
        <f>IF(COUNTIFS(T_StockCount[Part Name],$A4,T_StockCount[WeekIndex],84)&gt;0,SUMIFS(T_StockCount[CountedQty],T_StockCount[Part Name],$A4,T_StockCount[WeekIndex],84),IF(('T_SelfStock'!CG8&lt;&gt;""),'T_SelfStock'!CG8,CF4-'Grid_Requirement'!CG4+'Grid_TTAFOutgoing'!CG4))</f>
        <v/>
      </c>
      <c r="CH4">
        <f>IF(COUNTIFS(T_StockCount[Part Name],$A4,T_StockCount[WeekIndex],85)&gt;0,SUMIFS(T_StockCount[CountedQty],T_StockCount[Part Name],$A4,T_StockCount[WeekIndex],85),IF(('T_SelfStock'!CH8&lt;&gt;""),'T_SelfStock'!CH8,CG4-'Grid_Requirement'!CH4+'Grid_TTAFOutgoing'!CH4))</f>
        <v/>
      </c>
      <c r="CI4">
        <f>IF(COUNTIFS(T_StockCount[Part Name],$A4,T_StockCount[WeekIndex],86)&gt;0,SUMIFS(T_StockCount[CountedQty],T_StockCount[Part Name],$A4,T_StockCount[WeekIndex],86),IF(('T_SelfStock'!CI8&lt;&gt;""),'T_SelfStock'!CI8,CH4-'Grid_Requirement'!CI4+'Grid_TTAFOutgoing'!CI4))</f>
        <v/>
      </c>
      <c r="CJ4">
        <f>IF(COUNTIFS(T_StockCount[Part Name],$A4,T_StockCount[WeekIndex],87)&gt;0,SUMIFS(T_StockCount[CountedQty],T_StockCount[Part Name],$A4,T_StockCount[WeekIndex],87),IF(('T_SelfStock'!CJ8&lt;&gt;""),'T_SelfStock'!CJ8,CI4-'Grid_Requirement'!CJ4+'Grid_TTAFOutgoing'!CJ4))</f>
        <v/>
      </c>
      <c r="CK4">
        <f>IF(COUNTIFS(T_StockCount[Part Name],$A4,T_StockCount[WeekIndex],88)&gt;0,SUMIFS(T_StockCount[CountedQty],T_StockCount[Part Name],$A4,T_StockCount[WeekIndex],88),IF(('T_SelfStock'!CK8&lt;&gt;""),'T_SelfStock'!CK8,CJ4-'Grid_Requirement'!CK4+'Grid_TTAFOutgoing'!CK4))</f>
        <v/>
      </c>
      <c r="CL4">
        <f>IF(COUNTIFS(T_StockCount[Part Name],$A4,T_StockCount[WeekIndex],89)&gt;0,SUMIFS(T_StockCount[CountedQty],T_StockCount[Part Name],$A4,T_StockCount[WeekIndex],89),IF(('T_SelfStock'!CL8&lt;&gt;""),'T_SelfStock'!CL8,CK4-'Grid_Requirement'!CL4+'Grid_TTAFOutgoing'!CL4))</f>
        <v/>
      </c>
      <c r="CM4">
        <f>IF(COUNTIFS(T_StockCount[Part Name],$A4,T_StockCount[WeekIndex],90)&gt;0,SUMIFS(T_StockCount[CountedQty],T_StockCount[Part Name],$A4,T_StockCount[WeekIndex],90),IF(('T_SelfStock'!CM8&lt;&gt;""),'T_SelfStock'!CM8,CL4-'Grid_Requirement'!CM4+'Grid_TTAFOutgoing'!CM4))</f>
        <v/>
      </c>
      <c r="CN4">
        <f>IF(COUNTIFS(T_StockCount[Part Name],$A4,T_StockCount[WeekIndex],91)&gt;0,SUMIFS(T_StockCount[CountedQty],T_StockCount[Part Name],$A4,T_StockCount[WeekIndex],91),IF(('T_SelfStock'!CN8&lt;&gt;""),'T_SelfStock'!CN8,CM4-'Grid_Requirement'!CN4+'Grid_TTAFOutgoing'!CN4))</f>
        <v/>
      </c>
      <c r="CO4">
        <f>IF(COUNTIFS(T_StockCount[Part Name],$A4,T_StockCount[WeekIndex],92)&gt;0,SUMIFS(T_StockCount[CountedQty],T_StockCount[Part Name],$A4,T_StockCount[WeekIndex],92),IF(('T_SelfStock'!CO8&lt;&gt;""),'T_SelfStock'!CO8,CN4-'Grid_Requirement'!CO4+'Grid_TTAFOutgoing'!CO4))</f>
        <v/>
      </c>
      <c r="CP4">
        <f>IF(COUNTIFS(T_StockCount[Part Name],$A4,T_StockCount[WeekIndex],93)&gt;0,SUMIFS(T_StockCount[CountedQty],T_StockCount[Part Name],$A4,T_StockCount[WeekIndex],93),IF(('T_SelfStock'!CP8&lt;&gt;""),'T_SelfStock'!CP8,CO4-'Grid_Requirement'!CP4+'Grid_TTAFOutgoing'!CP4))</f>
        <v/>
      </c>
      <c r="CQ4">
        <f>IF(COUNTIFS(T_StockCount[Part Name],$A4,T_StockCount[WeekIndex],94)&gt;0,SUMIFS(T_StockCount[CountedQty],T_StockCount[Part Name],$A4,T_StockCount[WeekIndex],94),IF(('T_SelfStock'!CQ8&lt;&gt;""),'T_SelfStock'!CQ8,CP4-'Grid_Requirement'!CQ4+'Grid_TTAFOutgoing'!CQ4))</f>
        <v/>
      </c>
      <c r="CR4">
        <f>IF(COUNTIFS(T_StockCount[Part Name],$A4,T_StockCount[WeekIndex],95)&gt;0,SUMIFS(T_StockCount[CountedQty],T_StockCount[Part Name],$A4,T_StockCount[WeekIndex],95),IF(('T_SelfStock'!CR8&lt;&gt;""),'T_SelfStock'!CR8,CQ4-'Grid_Requirement'!CR4+'Grid_TTAFOutgoing'!CR4))</f>
        <v/>
      </c>
      <c r="CS4">
        <f>IF(COUNTIFS(T_StockCount[Part Name],$A4,T_StockCount[WeekIndex],96)&gt;0,SUMIFS(T_StockCount[CountedQty],T_StockCount[Part Name],$A4,T_StockCount[WeekIndex],96),IF(('T_SelfStock'!CS8&lt;&gt;""),'T_SelfStock'!CS8,CR4-'Grid_Requirement'!CS4+'Grid_TTAFOutgoing'!CS4))</f>
        <v/>
      </c>
      <c r="CT4">
        <f>IF(COUNTIFS(T_StockCount[Part Name],$A4,T_StockCount[WeekIndex],97)&gt;0,SUMIFS(T_StockCount[CountedQty],T_StockCount[Part Name],$A4,T_StockCount[WeekIndex],97),IF(('T_SelfStock'!CT8&lt;&gt;""),'T_SelfStock'!CT8,CS4-'Grid_Requirement'!CT4+'Grid_TTAFOutgoing'!CT4))</f>
        <v/>
      </c>
      <c r="CU4">
        <f>IF(COUNTIFS(T_StockCount[Part Name],$A4,T_StockCount[WeekIndex],98)&gt;0,SUMIFS(T_StockCount[CountedQty],T_StockCount[Part Name],$A4,T_StockCount[WeekIndex],98),IF(('T_SelfStock'!CU8&lt;&gt;""),'T_SelfStock'!CU8,CT4-'Grid_Requirement'!CU4+'Grid_TTAFOutgoing'!CU4))</f>
        <v/>
      </c>
      <c r="CV4">
        <f>IF(COUNTIFS(T_StockCount[Part Name],$A4,T_StockCount[WeekIndex],99)&gt;0,SUMIFS(T_StockCount[CountedQty],T_StockCount[Part Name],$A4,T_StockCount[WeekIndex],99),IF(('T_SelfStock'!CV8&lt;&gt;""),'T_SelfStock'!CV8,CU4-'Grid_Requirement'!CV4+'Grid_TTAFOutgoing'!CV4))</f>
        <v/>
      </c>
      <c r="CW4">
        <f>IF(COUNTIFS(T_StockCount[Part Name],$A4,T_StockCount[WeekIndex],100)&gt;0,SUMIFS(T_StockCount[CountedQty],T_StockCount[Part Name],$A4,T_StockCount[WeekIndex],100),IF(('T_SelfStock'!CW8&lt;&gt;""),'T_SelfStock'!CW8,CV4-'Grid_Requirement'!CW4+'Grid_TTAFOutgoing'!CW4))</f>
        <v/>
      </c>
      <c r="CX4">
        <f>IF(COUNTIFS(T_StockCount[Part Name],$A4,T_StockCount[WeekIndex],101)&gt;0,SUMIFS(T_StockCount[CountedQty],T_StockCount[Part Name],$A4,T_StockCount[WeekIndex],101),IF(('T_SelfStock'!CX8&lt;&gt;""),'T_SelfStock'!CX8,CW4-'Grid_Requirement'!CX4+'Grid_TTAFOutgoing'!CX4))</f>
        <v/>
      </c>
      <c r="CY4">
        <f>IF(COUNTIFS(T_StockCount[Part Name],$A4,T_StockCount[WeekIndex],102)&gt;0,SUMIFS(T_StockCount[CountedQty],T_StockCount[Part Name],$A4,T_StockCount[WeekIndex],102),IF(('T_SelfStock'!CY8&lt;&gt;""),'T_SelfStock'!CY8,CX4-'Grid_Requirement'!CY4+'Grid_TTAFOutgoing'!CY4))</f>
        <v/>
      </c>
      <c r="CZ4">
        <f>IF(COUNTIFS(T_StockCount[Part Name],$A4,T_StockCount[WeekIndex],103)&gt;0,SUMIFS(T_StockCount[CountedQty],T_StockCount[Part Name],$A4,T_StockCount[WeekIndex],103),IF(('T_SelfStock'!CZ8&lt;&gt;""),'T_SelfStock'!CZ8,CY4-'Grid_Requirement'!CZ4+'Grid_TTAFOutgoing'!CZ4))</f>
        <v/>
      </c>
      <c r="DA4">
        <f>IF(COUNTIFS(T_StockCount[Part Name],$A4,T_StockCount[WeekIndex],104)&gt;0,SUMIFS(T_StockCount[CountedQty],T_StockCount[Part Name],$A4,T_StockCount[WeekIndex],104),IF(('T_SelfStock'!DA8&lt;&gt;""),'T_SelfStock'!DA8,CZ4-'Grid_Requirement'!DA4+'Grid_TTAFOutgoing'!DA4))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Name],$A5,T_StockCount[WeekIndex],1),IF(('T_SelfStock'!B9&lt;&gt;""),'T_SelfStock'!B9,IFERROR(INDEX(T_OpeningStock[Opening_Qty],MATCH($A5,T_OpeningStock[Part Name],0)),0)-'Grid_Requirement'!B5+'Grid_TTAFOutgoing'!B5))</f>
        <v/>
      </c>
      <c r="C5">
        <f>IF(COUNTIFS(T_StockCount[Part Name],$A5,T_StockCount[WeekIndex],2)&gt;0,SUMIFS(T_StockCount[CountedQty],T_StockCount[Part Name],$A5,T_StockCount[WeekIndex],2),IF(('T_SelfStock'!C9&lt;&gt;""),'T_SelfStock'!C9,B5-'Grid_Requirement'!C5+'Grid_TTAFOutgoing'!C5))</f>
        <v/>
      </c>
      <c r="D5">
        <f>IF(COUNTIFS(T_StockCount[Part Name],$A5,T_StockCount[WeekIndex],3)&gt;0,SUMIFS(T_StockCount[CountedQty],T_StockCount[Part Name],$A5,T_StockCount[WeekIndex],3),IF(('T_SelfStock'!D9&lt;&gt;""),'T_SelfStock'!D9,C5-'Grid_Requirement'!D5+'Grid_TTAFOutgoing'!D5))</f>
        <v/>
      </c>
      <c r="E5">
        <f>IF(COUNTIFS(T_StockCount[Part Name],$A5,T_StockCount[WeekIndex],4)&gt;0,SUMIFS(T_StockCount[CountedQty],T_StockCount[Part Name],$A5,T_StockCount[WeekIndex],4),IF(('T_SelfStock'!E9&lt;&gt;""),'T_SelfStock'!E9,D5-'Grid_Requirement'!E5+'Grid_TTAFOutgoing'!E5))</f>
        <v/>
      </c>
      <c r="F5">
        <f>IF(COUNTIFS(T_StockCount[Part Name],$A5,T_StockCount[WeekIndex],5)&gt;0,SUMIFS(T_StockCount[CountedQty],T_StockCount[Part Name],$A5,T_StockCount[WeekIndex],5),IF(('T_SelfStock'!F9&lt;&gt;""),'T_SelfStock'!F9,E5-'Grid_Requirement'!F5+'Grid_TTAFOutgoing'!F5))</f>
        <v/>
      </c>
      <c r="G5">
        <f>IF(COUNTIFS(T_StockCount[Part Name],$A5,T_StockCount[WeekIndex],6)&gt;0,SUMIFS(T_StockCount[CountedQty],T_StockCount[Part Name],$A5,T_StockCount[WeekIndex],6),IF(('T_SelfStock'!G9&lt;&gt;""),'T_SelfStock'!G9,F5-'Grid_Requirement'!G5+'Grid_TTAFOutgoing'!G5))</f>
        <v/>
      </c>
      <c r="H5">
        <f>IF(COUNTIFS(T_StockCount[Part Name],$A5,T_StockCount[WeekIndex],7)&gt;0,SUMIFS(T_StockCount[CountedQty],T_StockCount[Part Name],$A5,T_StockCount[WeekIndex],7),IF(('T_SelfStock'!H9&lt;&gt;""),'T_SelfStock'!H9,G5-'Grid_Requirement'!H5+'Grid_TTAFOutgoing'!H5))</f>
        <v/>
      </c>
      <c r="I5">
        <f>IF(COUNTIFS(T_StockCount[Part Name],$A5,T_StockCount[WeekIndex],8)&gt;0,SUMIFS(T_StockCount[CountedQty],T_StockCount[Part Name],$A5,T_StockCount[WeekIndex],8),IF(('T_SelfStock'!I9&lt;&gt;""),'T_SelfStock'!I9,H5-'Grid_Requirement'!I5+'Grid_TTAFOutgoing'!I5))</f>
        <v/>
      </c>
      <c r="J5">
        <f>IF(COUNTIFS(T_StockCount[Part Name],$A5,T_StockCount[WeekIndex],9)&gt;0,SUMIFS(T_StockCount[CountedQty],T_StockCount[Part Name],$A5,T_StockCount[WeekIndex],9),IF(('T_SelfStock'!J9&lt;&gt;""),'T_SelfStock'!J9,I5-'Grid_Requirement'!J5+'Grid_TTAFOutgoing'!J5))</f>
        <v/>
      </c>
      <c r="K5">
        <f>IF(COUNTIFS(T_StockCount[Part Name],$A5,T_StockCount[WeekIndex],10)&gt;0,SUMIFS(T_StockCount[CountedQty],T_StockCount[Part Name],$A5,T_StockCount[WeekIndex],10),IF(('T_SelfStock'!K9&lt;&gt;""),'T_SelfStock'!K9,J5-'Grid_Requirement'!K5+'Grid_TTAFOutgoing'!K5))</f>
        <v/>
      </c>
      <c r="L5">
        <f>IF(COUNTIFS(T_StockCount[Part Name],$A5,T_StockCount[WeekIndex],11)&gt;0,SUMIFS(T_StockCount[CountedQty],T_StockCount[Part Name],$A5,T_StockCount[WeekIndex],11),IF(('T_SelfStock'!L9&lt;&gt;""),'T_SelfStock'!L9,K5-'Grid_Requirement'!L5+'Grid_TTAFOutgoing'!L5))</f>
        <v/>
      </c>
      <c r="M5">
        <f>IF(COUNTIFS(T_StockCount[Part Name],$A5,T_StockCount[WeekIndex],12)&gt;0,SUMIFS(T_StockCount[CountedQty],T_StockCount[Part Name],$A5,T_StockCount[WeekIndex],12),IF(('T_SelfStock'!M9&lt;&gt;""),'T_SelfStock'!M9,L5-'Grid_Requirement'!M5+'Grid_TTAFOutgoing'!M5))</f>
        <v/>
      </c>
      <c r="N5">
        <f>IF(COUNTIFS(T_StockCount[Part Name],$A5,T_StockCount[WeekIndex],13)&gt;0,SUMIFS(T_StockCount[CountedQty],T_StockCount[Part Name],$A5,T_StockCount[WeekIndex],13),IF(('T_SelfStock'!N9&lt;&gt;""),'T_SelfStock'!N9,M5-'Grid_Requirement'!N5+'Grid_TTAFOutgoing'!N5))</f>
        <v/>
      </c>
      <c r="O5">
        <f>IF(COUNTIFS(T_StockCount[Part Name],$A5,T_StockCount[WeekIndex],14)&gt;0,SUMIFS(T_StockCount[CountedQty],T_StockCount[Part Name],$A5,T_StockCount[WeekIndex],14),IF(('T_SelfStock'!O9&lt;&gt;""),'T_SelfStock'!O9,N5-'Grid_Requirement'!O5+'Grid_TTAFOutgoing'!O5))</f>
        <v/>
      </c>
      <c r="P5">
        <f>IF(COUNTIFS(T_StockCount[Part Name],$A5,T_StockCount[WeekIndex],15)&gt;0,SUMIFS(T_StockCount[CountedQty],T_StockCount[Part Name],$A5,T_StockCount[WeekIndex],15),IF(('T_SelfStock'!P9&lt;&gt;""),'T_SelfStock'!P9,O5-'Grid_Requirement'!P5+'Grid_TTAFOutgoing'!P5))</f>
        <v/>
      </c>
      <c r="Q5">
        <f>IF(COUNTIFS(T_StockCount[Part Name],$A5,T_StockCount[WeekIndex],16)&gt;0,SUMIFS(T_StockCount[CountedQty],T_StockCount[Part Name],$A5,T_StockCount[WeekIndex],16),IF(('T_SelfStock'!Q9&lt;&gt;""),'T_SelfStock'!Q9,P5-'Grid_Requirement'!Q5+'Grid_TTAFOutgoing'!Q5))</f>
        <v/>
      </c>
      <c r="R5">
        <f>IF(COUNTIFS(T_StockCount[Part Name],$A5,T_StockCount[WeekIndex],17)&gt;0,SUMIFS(T_StockCount[CountedQty],T_StockCount[Part Name],$A5,T_StockCount[WeekIndex],17),IF(('T_SelfStock'!R9&lt;&gt;""),'T_SelfStock'!R9,Q5-'Grid_Requirement'!R5+'Grid_TTAFOutgoing'!R5))</f>
        <v/>
      </c>
      <c r="S5">
        <f>IF(COUNTIFS(T_StockCount[Part Name],$A5,T_StockCount[WeekIndex],18)&gt;0,SUMIFS(T_StockCount[CountedQty],T_StockCount[Part Name],$A5,T_StockCount[WeekIndex],18),IF(('T_SelfStock'!S9&lt;&gt;""),'T_SelfStock'!S9,R5-'Grid_Requirement'!S5+'Grid_TTAFOutgoing'!S5))</f>
        <v/>
      </c>
      <c r="T5">
        <f>IF(COUNTIFS(T_StockCount[Part Name],$A5,T_StockCount[WeekIndex],19)&gt;0,SUMIFS(T_StockCount[CountedQty],T_StockCount[Part Name],$A5,T_StockCount[WeekIndex],19),IF(('T_SelfStock'!T9&lt;&gt;""),'T_SelfStock'!T9,S5-'Grid_Requirement'!T5+'Grid_TTAFOutgoing'!T5))</f>
        <v/>
      </c>
      <c r="U5">
        <f>IF(COUNTIFS(T_StockCount[Part Name],$A5,T_StockCount[WeekIndex],20)&gt;0,SUMIFS(T_StockCount[CountedQty],T_StockCount[Part Name],$A5,T_StockCount[WeekIndex],20),IF(('T_SelfStock'!U9&lt;&gt;""),'T_SelfStock'!U9,T5-'Grid_Requirement'!U5+'Grid_TTAFOutgoing'!U5))</f>
        <v/>
      </c>
      <c r="V5">
        <f>IF(COUNTIFS(T_StockCount[Part Name],$A5,T_StockCount[WeekIndex],21)&gt;0,SUMIFS(T_StockCount[CountedQty],T_StockCount[Part Name],$A5,T_StockCount[WeekIndex],21),IF(('T_SelfStock'!V9&lt;&gt;""),'T_SelfStock'!V9,U5-'Grid_Requirement'!V5+'Grid_TTAFOutgoing'!V5))</f>
        <v/>
      </c>
      <c r="W5">
        <f>IF(COUNTIFS(T_StockCount[Part Name],$A5,T_StockCount[WeekIndex],22)&gt;0,SUMIFS(T_StockCount[CountedQty],T_StockCount[Part Name],$A5,T_StockCount[WeekIndex],22),IF(('T_SelfStock'!W9&lt;&gt;""),'T_SelfStock'!W9,V5-'Grid_Requirement'!W5+'Grid_TTAFOutgoing'!W5))</f>
        <v/>
      </c>
      <c r="X5">
        <f>IF(COUNTIFS(T_StockCount[Part Name],$A5,T_StockCount[WeekIndex],23)&gt;0,SUMIFS(T_StockCount[CountedQty],T_StockCount[Part Name],$A5,T_StockCount[WeekIndex],23),IF(('T_SelfStock'!X9&lt;&gt;""),'T_SelfStock'!X9,W5-'Grid_Requirement'!X5+'Grid_TTAFOutgoing'!X5))</f>
        <v/>
      </c>
      <c r="Y5">
        <f>IF(COUNTIFS(T_StockCount[Part Name],$A5,T_StockCount[WeekIndex],24)&gt;0,SUMIFS(T_StockCount[CountedQty],T_StockCount[Part Name],$A5,T_StockCount[WeekIndex],24),IF(('T_SelfStock'!Y9&lt;&gt;""),'T_SelfStock'!Y9,X5-'Grid_Requirement'!Y5+'Grid_TTAFOutgoing'!Y5))</f>
        <v/>
      </c>
      <c r="Z5">
        <f>IF(COUNTIFS(T_StockCount[Part Name],$A5,T_StockCount[WeekIndex],25)&gt;0,SUMIFS(T_StockCount[CountedQty],T_StockCount[Part Name],$A5,T_StockCount[WeekIndex],25),IF(('T_SelfStock'!Z9&lt;&gt;""),'T_SelfStock'!Z9,Y5-'Grid_Requirement'!Z5+'Grid_TTAFOutgoing'!Z5))</f>
        <v/>
      </c>
      <c r="AA5">
        <f>IF(COUNTIFS(T_StockCount[Part Name],$A5,T_StockCount[WeekIndex],26)&gt;0,SUMIFS(T_StockCount[CountedQty],T_StockCount[Part Name],$A5,T_StockCount[WeekIndex],26),IF(('T_SelfStock'!AA9&lt;&gt;""),'T_SelfStock'!AA9,Z5-'Grid_Requirement'!AA5+'Grid_TTAFOutgoing'!AA5))</f>
        <v/>
      </c>
      <c r="AB5">
        <f>IF(COUNTIFS(T_StockCount[Part Name],$A5,T_StockCount[WeekIndex],27)&gt;0,SUMIFS(T_StockCount[CountedQty],T_StockCount[Part Name],$A5,T_StockCount[WeekIndex],27),IF(('T_SelfStock'!AB9&lt;&gt;""),'T_SelfStock'!AB9,AA5-'Grid_Requirement'!AB5+'Grid_TTAFOutgoing'!AB5))</f>
        <v/>
      </c>
      <c r="AC5">
        <f>IF(COUNTIFS(T_StockCount[Part Name],$A5,T_StockCount[WeekIndex],28)&gt;0,SUMIFS(T_StockCount[CountedQty],T_StockCount[Part Name],$A5,T_StockCount[WeekIndex],28),IF(('T_SelfStock'!AC9&lt;&gt;""),'T_SelfStock'!AC9,AB5-'Grid_Requirement'!AC5+'Grid_TTAFOutgoing'!AC5))</f>
        <v/>
      </c>
      <c r="AD5">
        <f>IF(COUNTIFS(T_StockCount[Part Name],$A5,T_StockCount[WeekIndex],29)&gt;0,SUMIFS(T_StockCount[CountedQty],T_StockCount[Part Name],$A5,T_StockCount[WeekIndex],29),IF(('T_SelfStock'!AD9&lt;&gt;""),'T_SelfStock'!AD9,AC5-'Grid_Requirement'!AD5+'Grid_TTAFOutgoing'!AD5))</f>
        <v/>
      </c>
      <c r="AE5">
        <f>IF(COUNTIFS(T_StockCount[Part Name],$A5,T_StockCount[WeekIndex],30)&gt;0,SUMIFS(T_StockCount[CountedQty],T_StockCount[Part Name],$A5,T_StockCount[WeekIndex],30),IF(('T_SelfStock'!AE9&lt;&gt;""),'T_SelfStock'!AE9,AD5-'Grid_Requirement'!AE5+'Grid_TTAFOutgoing'!AE5))</f>
        <v/>
      </c>
      <c r="AF5">
        <f>IF(COUNTIFS(T_StockCount[Part Name],$A5,T_StockCount[WeekIndex],31)&gt;0,SUMIFS(T_StockCount[CountedQty],T_StockCount[Part Name],$A5,T_StockCount[WeekIndex],31),IF(('T_SelfStock'!AF9&lt;&gt;""),'T_SelfStock'!AF9,AE5-'Grid_Requirement'!AF5+'Grid_TTAFOutgoing'!AF5))</f>
        <v/>
      </c>
      <c r="AG5">
        <f>IF(COUNTIFS(T_StockCount[Part Name],$A5,T_StockCount[WeekIndex],32)&gt;0,SUMIFS(T_StockCount[CountedQty],T_StockCount[Part Name],$A5,T_StockCount[WeekIndex],32),IF(('T_SelfStock'!AG9&lt;&gt;""),'T_SelfStock'!AG9,AF5-'Grid_Requirement'!AG5+'Grid_TTAFOutgoing'!AG5))</f>
        <v/>
      </c>
      <c r="AH5">
        <f>IF(COUNTIFS(T_StockCount[Part Name],$A5,T_StockCount[WeekIndex],33)&gt;0,SUMIFS(T_StockCount[CountedQty],T_StockCount[Part Name],$A5,T_StockCount[WeekIndex],33),IF(('T_SelfStock'!AH9&lt;&gt;""),'T_SelfStock'!AH9,AG5-'Grid_Requirement'!AH5+'Grid_TTAFOutgoing'!AH5))</f>
        <v/>
      </c>
      <c r="AI5">
        <f>IF(COUNTIFS(T_StockCount[Part Name],$A5,T_StockCount[WeekIndex],34)&gt;0,SUMIFS(T_StockCount[CountedQty],T_StockCount[Part Name],$A5,T_StockCount[WeekIndex],34),IF(('T_SelfStock'!AI9&lt;&gt;""),'T_SelfStock'!AI9,AH5-'Grid_Requirement'!AI5+'Grid_TTAFOutgoing'!AI5))</f>
        <v/>
      </c>
      <c r="AJ5">
        <f>IF(COUNTIFS(T_StockCount[Part Name],$A5,T_StockCount[WeekIndex],35)&gt;0,SUMIFS(T_StockCount[CountedQty],T_StockCount[Part Name],$A5,T_StockCount[WeekIndex],35),IF(('T_SelfStock'!AJ9&lt;&gt;""),'T_SelfStock'!AJ9,AI5-'Grid_Requirement'!AJ5+'Grid_TTAFOutgoing'!AJ5))</f>
        <v/>
      </c>
      <c r="AK5">
        <f>IF(COUNTIFS(T_StockCount[Part Name],$A5,T_StockCount[WeekIndex],36)&gt;0,SUMIFS(T_StockCount[CountedQty],T_StockCount[Part Name],$A5,T_StockCount[WeekIndex],36),IF(('T_SelfStock'!AK9&lt;&gt;""),'T_SelfStock'!AK9,AJ5-'Grid_Requirement'!AK5+'Grid_TTAFOutgoing'!AK5))</f>
        <v/>
      </c>
      <c r="AL5">
        <f>IF(COUNTIFS(T_StockCount[Part Name],$A5,T_StockCount[WeekIndex],37)&gt;0,SUMIFS(T_StockCount[CountedQty],T_StockCount[Part Name],$A5,T_StockCount[WeekIndex],37),IF(('T_SelfStock'!AL9&lt;&gt;""),'T_SelfStock'!AL9,AK5-'Grid_Requirement'!AL5+'Grid_TTAFOutgoing'!AL5))</f>
        <v/>
      </c>
      <c r="AM5">
        <f>IF(COUNTIFS(T_StockCount[Part Name],$A5,T_StockCount[WeekIndex],38)&gt;0,SUMIFS(T_StockCount[CountedQty],T_StockCount[Part Name],$A5,T_StockCount[WeekIndex],38),IF(('T_SelfStock'!AM9&lt;&gt;""),'T_SelfStock'!AM9,AL5-'Grid_Requirement'!AM5+'Grid_TTAFOutgoing'!AM5))</f>
        <v/>
      </c>
      <c r="AN5">
        <f>IF(COUNTIFS(T_StockCount[Part Name],$A5,T_StockCount[WeekIndex],39)&gt;0,SUMIFS(T_StockCount[CountedQty],T_StockCount[Part Name],$A5,T_StockCount[WeekIndex],39),IF(('T_SelfStock'!AN9&lt;&gt;""),'T_SelfStock'!AN9,AM5-'Grid_Requirement'!AN5+'Grid_TTAFOutgoing'!AN5))</f>
        <v/>
      </c>
      <c r="AO5">
        <f>IF(COUNTIFS(T_StockCount[Part Name],$A5,T_StockCount[WeekIndex],40)&gt;0,SUMIFS(T_StockCount[CountedQty],T_StockCount[Part Name],$A5,T_StockCount[WeekIndex],40),IF(('T_SelfStock'!AO9&lt;&gt;""),'T_SelfStock'!AO9,AN5-'Grid_Requirement'!AO5+'Grid_TTAFOutgoing'!AO5))</f>
        <v/>
      </c>
      <c r="AP5">
        <f>IF(COUNTIFS(T_StockCount[Part Name],$A5,T_StockCount[WeekIndex],41)&gt;0,SUMIFS(T_StockCount[CountedQty],T_StockCount[Part Name],$A5,T_StockCount[WeekIndex],41),IF(('T_SelfStock'!AP9&lt;&gt;""),'T_SelfStock'!AP9,AO5-'Grid_Requirement'!AP5+'Grid_TTAFOutgoing'!AP5))</f>
        <v/>
      </c>
      <c r="AQ5">
        <f>IF(COUNTIFS(T_StockCount[Part Name],$A5,T_StockCount[WeekIndex],42)&gt;0,SUMIFS(T_StockCount[CountedQty],T_StockCount[Part Name],$A5,T_StockCount[WeekIndex],42),IF(('T_SelfStock'!AQ9&lt;&gt;""),'T_SelfStock'!AQ9,AP5-'Grid_Requirement'!AQ5+'Grid_TTAFOutgoing'!AQ5))</f>
        <v/>
      </c>
      <c r="AR5">
        <f>IF(COUNTIFS(T_StockCount[Part Name],$A5,T_StockCount[WeekIndex],43)&gt;0,SUMIFS(T_StockCount[CountedQty],T_StockCount[Part Name],$A5,T_StockCount[WeekIndex],43),IF(('T_SelfStock'!AR9&lt;&gt;""),'T_SelfStock'!AR9,AQ5-'Grid_Requirement'!AR5+'Grid_TTAFOutgoing'!AR5))</f>
        <v/>
      </c>
      <c r="AS5">
        <f>IF(COUNTIFS(T_StockCount[Part Name],$A5,T_StockCount[WeekIndex],44)&gt;0,SUMIFS(T_StockCount[CountedQty],T_StockCount[Part Name],$A5,T_StockCount[WeekIndex],44),IF(('T_SelfStock'!AS9&lt;&gt;""),'T_SelfStock'!AS9,AR5-'Grid_Requirement'!AS5+'Grid_TTAFOutgoing'!AS5))</f>
        <v/>
      </c>
      <c r="AT5">
        <f>IF(COUNTIFS(T_StockCount[Part Name],$A5,T_StockCount[WeekIndex],45)&gt;0,SUMIFS(T_StockCount[CountedQty],T_StockCount[Part Name],$A5,T_StockCount[WeekIndex],45),IF(('T_SelfStock'!AT9&lt;&gt;""),'T_SelfStock'!AT9,AS5-'Grid_Requirement'!AT5+'Grid_TTAFOutgoing'!AT5))</f>
        <v/>
      </c>
      <c r="AU5">
        <f>IF(COUNTIFS(T_StockCount[Part Name],$A5,T_StockCount[WeekIndex],46)&gt;0,SUMIFS(T_StockCount[CountedQty],T_StockCount[Part Name],$A5,T_StockCount[WeekIndex],46),IF(('T_SelfStock'!AU9&lt;&gt;""),'T_SelfStock'!AU9,AT5-'Grid_Requirement'!AU5+'Grid_TTAFOutgoing'!AU5))</f>
        <v/>
      </c>
      <c r="AV5">
        <f>IF(COUNTIFS(T_StockCount[Part Name],$A5,T_StockCount[WeekIndex],47)&gt;0,SUMIFS(T_StockCount[CountedQty],T_StockCount[Part Name],$A5,T_StockCount[WeekIndex],47),IF(('T_SelfStock'!AV9&lt;&gt;""),'T_SelfStock'!AV9,AU5-'Grid_Requirement'!AV5+'Grid_TTAFOutgoing'!AV5))</f>
        <v/>
      </c>
      <c r="AW5">
        <f>IF(COUNTIFS(T_StockCount[Part Name],$A5,T_StockCount[WeekIndex],48)&gt;0,SUMIFS(T_StockCount[CountedQty],T_StockCount[Part Name],$A5,T_StockCount[WeekIndex],48),IF(('T_SelfStock'!AW9&lt;&gt;""),'T_SelfStock'!AW9,AV5-'Grid_Requirement'!AW5+'Grid_TTAFOutgoing'!AW5))</f>
        <v/>
      </c>
      <c r="AX5">
        <f>IF(COUNTIFS(T_StockCount[Part Name],$A5,T_StockCount[WeekIndex],49)&gt;0,SUMIFS(T_StockCount[CountedQty],T_StockCount[Part Name],$A5,T_StockCount[WeekIndex],49),IF(('T_SelfStock'!AX9&lt;&gt;""),'T_SelfStock'!AX9,AW5-'Grid_Requirement'!AX5+'Grid_TTAFOutgoing'!AX5))</f>
        <v/>
      </c>
      <c r="AY5">
        <f>IF(COUNTIFS(T_StockCount[Part Name],$A5,T_StockCount[WeekIndex],50)&gt;0,SUMIFS(T_StockCount[CountedQty],T_StockCount[Part Name],$A5,T_StockCount[WeekIndex],50),IF(('T_SelfStock'!AY9&lt;&gt;""),'T_SelfStock'!AY9,AX5-'Grid_Requirement'!AY5+'Grid_TTAFOutgoing'!AY5))</f>
        <v/>
      </c>
      <c r="AZ5">
        <f>IF(COUNTIFS(T_StockCount[Part Name],$A5,T_StockCount[WeekIndex],51)&gt;0,SUMIFS(T_StockCount[CountedQty],T_StockCount[Part Name],$A5,T_StockCount[WeekIndex],51),IF(('T_SelfStock'!AZ9&lt;&gt;""),'T_SelfStock'!AZ9,AY5-'Grid_Requirement'!AZ5+'Grid_TTAFOutgoing'!AZ5))</f>
        <v/>
      </c>
      <c r="BA5">
        <f>IF(COUNTIFS(T_StockCount[Part Name],$A5,T_StockCount[WeekIndex],52)&gt;0,SUMIFS(T_StockCount[CountedQty],T_StockCount[Part Name],$A5,T_StockCount[WeekIndex],52),IF(('T_SelfStock'!BA9&lt;&gt;""),'T_SelfStock'!BA9,AZ5-'Grid_Requirement'!BA5+'Grid_TTAFOutgoing'!BA5))</f>
        <v/>
      </c>
      <c r="BB5">
        <f>IF(COUNTIFS(T_StockCount[Part Name],$A5,T_StockCount[WeekIndex],53)&gt;0,SUMIFS(T_StockCount[CountedQty],T_StockCount[Part Name],$A5,T_StockCount[WeekIndex],53),IF(('T_SelfStock'!BB9&lt;&gt;""),'T_SelfStock'!BB9,BA5-'Grid_Requirement'!BB5+'Grid_TTAFOutgoing'!BB5))</f>
        <v/>
      </c>
      <c r="BC5">
        <f>IF(COUNTIFS(T_StockCount[Part Name],$A5,T_StockCount[WeekIndex],54)&gt;0,SUMIFS(T_StockCount[CountedQty],T_StockCount[Part Name],$A5,T_StockCount[WeekIndex],54),IF(('T_SelfStock'!BC9&lt;&gt;""),'T_SelfStock'!BC9,BB5-'Grid_Requirement'!BC5+'Grid_TTAFOutgoing'!BC5))</f>
        <v/>
      </c>
      <c r="BD5">
        <f>IF(COUNTIFS(T_StockCount[Part Name],$A5,T_StockCount[WeekIndex],55)&gt;0,SUMIFS(T_StockCount[CountedQty],T_StockCount[Part Name],$A5,T_StockCount[WeekIndex],55),IF(('T_SelfStock'!BD9&lt;&gt;""),'T_SelfStock'!BD9,BC5-'Grid_Requirement'!BD5+'Grid_TTAFOutgoing'!BD5))</f>
        <v/>
      </c>
      <c r="BE5">
        <f>IF(COUNTIFS(T_StockCount[Part Name],$A5,T_StockCount[WeekIndex],56)&gt;0,SUMIFS(T_StockCount[CountedQty],T_StockCount[Part Name],$A5,T_StockCount[WeekIndex],56),IF(('T_SelfStock'!BE9&lt;&gt;""),'T_SelfStock'!BE9,BD5-'Grid_Requirement'!BE5+'Grid_TTAFOutgoing'!BE5))</f>
        <v/>
      </c>
      <c r="BF5">
        <f>IF(COUNTIFS(T_StockCount[Part Name],$A5,T_StockCount[WeekIndex],57)&gt;0,SUMIFS(T_StockCount[CountedQty],T_StockCount[Part Name],$A5,T_StockCount[WeekIndex],57),IF(('T_SelfStock'!BF9&lt;&gt;""),'T_SelfStock'!BF9,BE5-'Grid_Requirement'!BF5+'Grid_TTAFOutgoing'!BF5))</f>
        <v/>
      </c>
      <c r="BG5">
        <f>IF(COUNTIFS(T_StockCount[Part Name],$A5,T_StockCount[WeekIndex],58)&gt;0,SUMIFS(T_StockCount[CountedQty],T_StockCount[Part Name],$A5,T_StockCount[WeekIndex],58),IF(('T_SelfStock'!BG9&lt;&gt;""),'T_SelfStock'!BG9,BF5-'Grid_Requirement'!BG5+'Grid_TTAFOutgoing'!BG5))</f>
        <v/>
      </c>
      <c r="BH5">
        <f>IF(COUNTIFS(T_StockCount[Part Name],$A5,T_StockCount[WeekIndex],59)&gt;0,SUMIFS(T_StockCount[CountedQty],T_StockCount[Part Name],$A5,T_StockCount[WeekIndex],59),IF(('T_SelfStock'!BH9&lt;&gt;""),'T_SelfStock'!BH9,BG5-'Grid_Requirement'!BH5+'Grid_TTAFOutgoing'!BH5))</f>
        <v/>
      </c>
      <c r="BI5">
        <f>IF(COUNTIFS(T_StockCount[Part Name],$A5,T_StockCount[WeekIndex],60)&gt;0,SUMIFS(T_StockCount[CountedQty],T_StockCount[Part Name],$A5,T_StockCount[WeekIndex],60),IF(('T_SelfStock'!BI9&lt;&gt;""),'T_SelfStock'!BI9,BH5-'Grid_Requirement'!BI5+'Grid_TTAFOutgoing'!BI5))</f>
        <v/>
      </c>
      <c r="BJ5">
        <f>IF(COUNTIFS(T_StockCount[Part Name],$A5,T_StockCount[WeekIndex],61)&gt;0,SUMIFS(T_StockCount[CountedQty],T_StockCount[Part Name],$A5,T_StockCount[WeekIndex],61),IF(('T_SelfStock'!BJ9&lt;&gt;""),'T_SelfStock'!BJ9,BI5-'Grid_Requirement'!BJ5+'Grid_TTAFOutgoing'!BJ5))</f>
        <v/>
      </c>
      <c r="BK5">
        <f>IF(COUNTIFS(T_StockCount[Part Name],$A5,T_StockCount[WeekIndex],62)&gt;0,SUMIFS(T_StockCount[CountedQty],T_StockCount[Part Name],$A5,T_StockCount[WeekIndex],62),IF(('T_SelfStock'!BK9&lt;&gt;""),'T_SelfStock'!BK9,BJ5-'Grid_Requirement'!BK5+'Grid_TTAFOutgoing'!BK5))</f>
        <v/>
      </c>
      <c r="BL5">
        <f>IF(COUNTIFS(T_StockCount[Part Name],$A5,T_StockCount[WeekIndex],63)&gt;0,SUMIFS(T_StockCount[CountedQty],T_StockCount[Part Name],$A5,T_StockCount[WeekIndex],63),IF(('T_SelfStock'!BL9&lt;&gt;""),'T_SelfStock'!BL9,BK5-'Grid_Requirement'!BL5+'Grid_TTAFOutgoing'!BL5))</f>
        <v/>
      </c>
      <c r="BM5">
        <f>IF(COUNTIFS(T_StockCount[Part Name],$A5,T_StockCount[WeekIndex],64)&gt;0,SUMIFS(T_StockCount[CountedQty],T_StockCount[Part Name],$A5,T_StockCount[WeekIndex],64),IF(('T_SelfStock'!BM9&lt;&gt;""),'T_SelfStock'!BM9,BL5-'Grid_Requirement'!BM5+'Grid_TTAFOutgoing'!BM5))</f>
        <v/>
      </c>
      <c r="BN5">
        <f>IF(COUNTIFS(T_StockCount[Part Name],$A5,T_StockCount[WeekIndex],65)&gt;0,SUMIFS(T_StockCount[CountedQty],T_StockCount[Part Name],$A5,T_StockCount[WeekIndex],65),IF(('T_SelfStock'!BN9&lt;&gt;""),'T_SelfStock'!BN9,BM5-'Grid_Requirement'!BN5+'Grid_TTAFOutgoing'!BN5))</f>
        <v/>
      </c>
      <c r="BO5">
        <f>IF(COUNTIFS(T_StockCount[Part Name],$A5,T_StockCount[WeekIndex],66)&gt;0,SUMIFS(T_StockCount[CountedQty],T_StockCount[Part Name],$A5,T_StockCount[WeekIndex],66),IF(('T_SelfStock'!BO9&lt;&gt;""),'T_SelfStock'!BO9,BN5-'Grid_Requirement'!BO5+'Grid_TTAFOutgoing'!BO5))</f>
        <v/>
      </c>
      <c r="BP5">
        <f>IF(COUNTIFS(T_StockCount[Part Name],$A5,T_StockCount[WeekIndex],67)&gt;0,SUMIFS(T_StockCount[CountedQty],T_StockCount[Part Name],$A5,T_StockCount[WeekIndex],67),IF(('T_SelfStock'!BP9&lt;&gt;""),'T_SelfStock'!BP9,BO5-'Grid_Requirement'!BP5+'Grid_TTAFOutgoing'!BP5))</f>
        <v/>
      </c>
      <c r="BQ5">
        <f>IF(COUNTIFS(T_StockCount[Part Name],$A5,T_StockCount[WeekIndex],68)&gt;0,SUMIFS(T_StockCount[CountedQty],T_StockCount[Part Name],$A5,T_StockCount[WeekIndex],68),IF(('T_SelfStock'!BQ9&lt;&gt;""),'T_SelfStock'!BQ9,BP5-'Grid_Requirement'!BQ5+'Grid_TTAFOutgoing'!BQ5))</f>
        <v/>
      </c>
      <c r="BR5">
        <f>IF(COUNTIFS(T_StockCount[Part Name],$A5,T_StockCount[WeekIndex],69)&gt;0,SUMIFS(T_StockCount[CountedQty],T_StockCount[Part Name],$A5,T_StockCount[WeekIndex],69),IF(('T_SelfStock'!BR9&lt;&gt;""),'T_SelfStock'!BR9,BQ5-'Grid_Requirement'!BR5+'Grid_TTAFOutgoing'!BR5))</f>
        <v/>
      </c>
      <c r="BS5">
        <f>IF(COUNTIFS(T_StockCount[Part Name],$A5,T_StockCount[WeekIndex],70)&gt;0,SUMIFS(T_StockCount[CountedQty],T_StockCount[Part Name],$A5,T_StockCount[WeekIndex],70),IF(('T_SelfStock'!BS9&lt;&gt;""),'T_SelfStock'!BS9,BR5-'Grid_Requirement'!BS5+'Grid_TTAFOutgoing'!BS5))</f>
        <v/>
      </c>
      <c r="BT5">
        <f>IF(COUNTIFS(T_StockCount[Part Name],$A5,T_StockCount[WeekIndex],71)&gt;0,SUMIFS(T_StockCount[CountedQty],T_StockCount[Part Name],$A5,T_StockCount[WeekIndex],71),IF(('T_SelfStock'!BT9&lt;&gt;""),'T_SelfStock'!BT9,BS5-'Grid_Requirement'!BT5+'Grid_TTAFOutgoing'!BT5))</f>
        <v/>
      </c>
      <c r="BU5">
        <f>IF(COUNTIFS(T_StockCount[Part Name],$A5,T_StockCount[WeekIndex],72)&gt;0,SUMIFS(T_StockCount[CountedQty],T_StockCount[Part Name],$A5,T_StockCount[WeekIndex],72),IF(('T_SelfStock'!BU9&lt;&gt;""),'T_SelfStock'!BU9,BT5-'Grid_Requirement'!BU5+'Grid_TTAFOutgoing'!BU5))</f>
        <v/>
      </c>
      <c r="BV5">
        <f>IF(COUNTIFS(T_StockCount[Part Name],$A5,T_StockCount[WeekIndex],73)&gt;0,SUMIFS(T_StockCount[CountedQty],T_StockCount[Part Name],$A5,T_StockCount[WeekIndex],73),IF(('T_SelfStock'!BV9&lt;&gt;""),'T_SelfStock'!BV9,BU5-'Grid_Requirement'!BV5+'Grid_TTAFOutgoing'!BV5))</f>
        <v/>
      </c>
      <c r="BW5">
        <f>IF(COUNTIFS(T_StockCount[Part Name],$A5,T_StockCount[WeekIndex],74)&gt;0,SUMIFS(T_StockCount[CountedQty],T_StockCount[Part Name],$A5,T_StockCount[WeekIndex],74),IF(('T_SelfStock'!BW9&lt;&gt;""),'T_SelfStock'!BW9,BV5-'Grid_Requirement'!BW5+'Grid_TTAFOutgoing'!BW5))</f>
        <v/>
      </c>
      <c r="BX5">
        <f>IF(COUNTIFS(T_StockCount[Part Name],$A5,T_StockCount[WeekIndex],75)&gt;0,SUMIFS(T_StockCount[CountedQty],T_StockCount[Part Name],$A5,T_StockCount[WeekIndex],75),IF(('T_SelfStock'!BX9&lt;&gt;""),'T_SelfStock'!BX9,BW5-'Grid_Requirement'!BX5+'Grid_TTAFOutgoing'!BX5))</f>
        <v/>
      </c>
      <c r="BY5">
        <f>IF(COUNTIFS(T_StockCount[Part Name],$A5,T_StockCount[WeekIndex],76)&gt;0,SUMIFS(T_StockCount[CountedQty],T_StockCount[Part Name],$A5,T_StockCount[WeekIndex],76),IF(('T_SelfStock'!BY9&lt;&gt;""),'T_SelfStock'!BY9,BX5-'Grid_Requirement'!BY5+'Grid_TTAFOutgoing'!BY5))</f>
        <v/>
      </c>
      <c r="BZ5">
        <f>IF(COUNTIFS(T_StockCount[Part Name],$A5,T_StockCount[WeekIndex],77)&gt;0,SUMIFS(T_StockCount[CountedQty],T_StockCount[Part Name],$A5,T_StockCount[WeekIndex],77),IF(('T_SelfStock'!BZ9&lt;&gt;""),'T_SelfStock'!BZ9,BY5-'Grid_Requirement'!BZ5+'Grid_TTAFOutgoing'!BZ5))</f>
        <v/>
      </c>
      <c r="CA5">
        <f>IF(COUNTIFS(T_StockCount[Part Name],$A5,T_StockCount[WeekIndex],78)&gt;0,SUMIFS(T_StockCount[CountedQty],T_StockCount[Part Name],$A5,T_StockCount[WeekIndex],78),IF(('T_SelfStock'!CA9&lt;&gt;""),'T_SelfStock'!CA9,BZ5-'Grid_Requirement'!CA5+'Grid_TTAFOutgoing'!CA5))</f>
        <v/>
      </c>
      <c r="CB5">
        <f>IF(COUNTIFS(T_StockCount[Part Name],$A5,T_StockCount[WeekIndex],79)&gt;0,SUMIFS(T_StockCount[CountedQty],T_StockCount[Part Name],$A5,T_StockCount[WeekIndex],79),IF(('T_SelfStock'!CB9&lt;&gt;""),'T_SelfStock'!CB9,CA5-'Grid_Requirement'!CB5+'Grid_TTAFOutgoing'!CB5))</f>
        <v/>
      </c>
      <c r="CC5">
        <f>IF(COUNTIFS(T_StockCount[Part Name],$A5,T_StockCount[WeekIndex],80)&gt;0,SUMIFS(T_StockCount[CountedQty],T_StockCount[Part Name],$A5,T_StockCount[WeekIndex],80),IF(('T_SelfStock'!CC9&lt;&gt;""),'T_SelfStock'!CC9,CB5-'Grid_Requirement'!CC5+'Grid_TTAFOutgoing'!CC5))</f>
        <v/>
      </c>
      <c r="CD5">
        <f>IF(COUNTIFS(T_StockCount[Part Name],$A5,T_StockCount[WeekIndex],81)&gt;0,SUMIFS(T_StockCount[CountedQty],T_StockCount[Part Name],$A5,T_StockCount[WeekIndex],81),IF(('T_SelfStock'!CD9&lt;&gt;""),'T_SelfStock'!CD9,CC5-'Grid_Requirement'!CD5+'Grid_TTAFOutgoing'!CD5))</f>
        <v/>
      </c>
      <c r="CE5">
        <f>IF(COUNTIFS(T_StockCount[Part Name],$A5,T_StockCount[WeekIndex],82)&gt;0,SUMIFS(T_StockCount[CountedQty],T_StockCount[Part Name],$A5,T_StockCount[WeekIndex],82),IF(('T_SelfStock'!CE9&lt;&gt;""),'T_SelfStock'!CE9,CD5-'Grid_Requirement'!CE5+'Grid_TTAFOutgoing'!CE5))</f>
        <v/>
      </c>
      <c r="CF5">
        <f>IF(COUNTIFS(T_StockCount[Part Name],$A5,T_StockCount[WeekIndex],83)&gt;0,SUMIFS(T_StockCount[CountedQty],T_StockCount[Part Name],$A5,T_StockCount[WeekIndex],83),IF(('T_SelfStock'!CF9&lt;&gt;""),'T_SelfStock'!CF9,CE5-'Grid_Requirement'!CF5+'Grid_TTAFOutgoing'!CF5))</f>
        <v/>
      </c>
      <c r="CG5">
        <f>IF(COUNTIFS(T_StockCount[Part Name],$A5,T_StockCount[WeekIndex],84)&gt;0,SUMIFS(T_StockCount[CountedQty],T_StockCount[Part Name],$A5,T_StockCount[WeekIndex],84),IF(('T_SelfStock'!CG9&lt;&gt;""),'T_SelfStock'!CG9,CF5-'Grid_Requirement'!CG5+'Grid_TTAFOutgoing'!CG5))</f>
        <v/>
      </c>
      <c r="CH5">
        <f>IF(COUNTIFS(T_StockCount[Part Name],$A5,T_StockCount[WeekIndex],85)&gt;0,SUMIFS(T_StockCount[CountedQty],T_StockCount[Part Name],$A5,T_StockCount[WeekIndex],85),IF(('T_SelfStock'!CH9&lt;&gt;""),'T_SelfStock'!CH9,CG5-'Grid_Requirement'!CH5+'Grid_TTAFOutgoing'!CH5))</f>
        <v/>
      </c>
      <c r="CI5">
        <f>IF(COUNTIFS(T_StockCount[Part Name],$A5,T_StockCount[WeekIndex],86)&gt;0,SUMIFS(T_StockCount[CountedQty],T_StockCount[Part Name],$A5,T_StockCount[WeekIndex],86),IF(('T_SelfStock'!CI9&lt;&gt;""),'T_SelfStock'!CI9,CH5-'Grid_Requirement'!CI5+'Grid_TTAFOutgoing'!CI5))</f>
        <v/>
      </c>
      <c r="CJ5">
        <f>IF(COUNTIFS(T_StockCount[Part Name],$A5,T_StockCount[WeekIndex],87)&gt;0,SUMIFS(T_StockCount[CountedQty],T_StockCount[Part Name],$A5,T_StockCount[WeekIndex],87),IF(('T_SelfStock'!CJ9&lt;&gt;""),'T_SelfStock'!CJ9,CI5-'Grid_Requirement'!CJ5+'Grid_TTAFOutgoing'!CJ5))</f>
        <v/>
      </c>
      <c r="CK5">
        <f>IF(COUNTIFS(T_StockCount[Part Name],$A5,T_StockCount[WeekIndex],88)&gt;0,SUMIFS(T_StockCount[CountedQty],T_StockCount[Part Name],$A5,T_StockCount[WeekIndex],88),IF(('T_SelfStock'!CK9&lt;&gt;""),'T_SelfStock'!CK9,CJ5-'Grid_Requirement'!CK5+'Grid_TTAFOutgoing'!CK5))</f>
        <v/>
      </c>
      <c r="CL5">
        <f>IF(COUNTIFS(T_StockCount[Part Name],$A5,T_StockCount[WeekIndex],89)&gt;0,SUMIFS(T_StockCount[CountedQty],T_StockCount[Part Name],$A5,T_StockCount[WeekIndex],89),IF(('T_SelfStock'!CL9&lt;&gt;""),'T_SelfStock'!CL9,CK5-'Grid_Requirement'!CL5+'Grid_TTAFOutgoing'!CL5))</f>
        <v/>
      </c>
      <c r="CM5">
        <f>IF(COUNTIFS(T_StockCount[Part Name],$A5,T_StockCount[WeekIndex],90)&gt;0,SUMIFS(T_StockCount[CountedQty],T_StockCount[Part Name],$A5,T_StockCount[WeekIndex],90),IF(('T_SelfStock'!CM9&lt;&gt;""),'T_SelfStock'!CM9,CL5-'Grid_Requirement'!CM5+'Grid_TTAFOutgoing'!CM5))</f>
        <v/>
      </c>
      <c r="CN5">
        <f>IF(COUNTIFS(T_StockCount[Part Name],$A5,T_StockCount[WeekIndex],91)&gt;0,SUMIFS(T_StockCount[CountedQty],T_StockCount[Part Name],$A5,T_StockCount[WeekIndex],91),IF(('T_SelfStock'!CN9&lt;&gt;""),'T_SelfStock'!CN9,CM5-'Grid_Requirement'!CN5+'Grid_TTAFOutgoing'!CN5))</f>
        <v/>
      </c>
      <c r="CO5">
        <f>IF(COUNTIFS(T_StockCount[Part Name],$A5,T_StockCount[WeekIndex],92)&gt;0,SUMIFS(T_StockCount[CountedQty],T_StockCount[Part Name],$A5,T_StockCount[WeekIndex],92),IF(('T_SelfStock'!CO9&lt;&gt;""),'T_SelfStock'!CO9,CN5-'Grid_Requirement'!CO5+'Grid_TTAFOutgoing'!CO5))</f>
        <v/>
      </c>
      <c r="CP5">
        <f>IF(COUNTIFS(T_StockCount[Part Name],$A5,T_StockCount[WeekIndex],93)&gt;0,SUMIFS(T_StockCount[CountedQty],T_StockCount[Part Name],$A5,T_StockCount[WeekIndex],93),IF(('T_SelfStock'!CP9&lt;&gt;""),'T_SelfStock'!CP9,CO5-'Grid_Requirement'!CP5+'Grid_TTAFOutgoing'!CP5))</f>
        <v/>
      </c>
      <c r="CQ5">
        <f>IF(COUNTIFS(T_StockCount[Part Name],$A5,T_StockCount[WeekIndex],94)&gt;0,SUMIFS(T_StockCount[CountedQty],T_StockCount[Part Name],$A5,T_StockCount[WeekIndex],94),IF(('T_SelfStock'!CQ9&lt;&gt;""),'T_SelfStock'!CQ9,CP5-'Grid_Requirement'!CQ5+'Grid_TTAFOutgoing'!CQ5))</f>
        <v/>
      </c>
      <c r="CR5">
        <f>IF(COUNTIFS(T_StockCount[Part Name],$A5,T_StockCount[WeekIndex],95)&gt;0,SUMIFS(T_StockCount[CountedQty],T_StockCount[Part Name],$A5,T_StockCount[WeekIndex],95),IF(('T_SelfStock'!CR9&lt;&gt;""),'T_SelfStock'!CR9,CQ5-'Grid_Requirement'!CR5+'Grid_TTAFOutgoing'!CR5))</f>
        <v/>
      </c>
      <c r="CS5">
        <f>IF(COUNTIFS(T_StockCount[Part Name],$A5,T_StockCount[WeekIndex],96)&gt;0,SUMIFS(T_StockCount[CountedQty],T_StockCount[Part Name],$A5,T_StockCount[WeekIndex],96),IF(('T_SelfStock'!CS9&lt;&gt;""),'T_SelfStock'!CS9,CR5-'Grid_Requirement'!CS5+'Grid_TTAFOutgoing'!CS5))</f>
        <v/>
      </c>
      <c r="CT5">
        <f>IF(COUNTIFS(T_StockCount[Part Name],$A5,T_StockCount[WeekIndex],97)&gt;0,SUMIFS(T_StockCount[CountedQty],T_StockCount[Part Name],$A5,T_StockCount[WeekIndex],97),IF(('T_SelfStock'!CT9&lt;&gt;""),'T_SelfStock'!CT9,CS5-'Grid_Requirement'!CT5+'Grid_TTAFOutgoing'!CT5))</f>
        <v/>
      </c>
      <c r="CU5">
        <f>IF(COUNTIFS(T_StockCount[Part Name],$A5,T_StockCount[WeekIndex],98)&gt;0,SUMIFS(T_StockCount[CountedQty],T_StockCount[Part Name],$A5,T_StockCount[WeekIndex],98),IF(('T_SelfStock'!CU9&lt;&gt;""),'T_SelfStock'!CU9,CT5-'Grid_Requirement'!CU5+'Grid_TTAFOutgoing'!CU5))</f>
        <v/>
      </c>
      <c r="CV5">
        <f>IF(COUNTIFS(T_StockCount[Part Name],$A5,T_StockCount[WeekIndex],99)&gt;0,SUMIFS(T_StockCount[CountedQty],T_StockCount[Part Name],$A5,T_StockCount[WeekIndex],99),IF(('T_SelfStock'!CV9&lt;&gt;""),'T_SelfStock'!CV9,CU5-'Grid_Requirement'!CV5+'Grid_TTAFOutgoing'!CV5))</f>
        <v/>
      </c>
      <c r="CW5">
        <f>IF(COUNTIFS(T_StockCount[Part Name],$A5,T_StockCount[WeekIndex],100)&gt;0,SUMIFS(T_StockCount[CountedQty],T_StockCount[Part Name],$A5,T_StockCount[WeekIndex],100),IF(('T_SelfStock'!CW9&lt;&gt;""),'T_SelfStock'!CW9,CV5-'Grid_Requirement'!CW5+'Grid_TTAFOutgoing'!CW5))</f>
        <v/>
      </c>
      <c r="CX5">
        <f>IF(COUNTIFS(T_StockCount[Part Name],$A5,T_StockCount[WeekIndex],101)&gt;0,SUMIFS(T_StockCount[CountedQty],T_StockCount[Part Name],$A5,T_StockCount[WeekIndex],101),IF(('T_SelfStock'!CX9&lt;&gt;""),'T_SelfStock'!CX9,CW5-'Grid_Requirement'!CX5+'Grid_TTAFOutgoing'!CX5))</f>
        <v/>
      </c>
      <c r="CY5">
        <f>IF(COUNTIFS(T_StockCount[Part Name],$A5,T_StockCount[WeekIndex],102)&gt;0,SUMIFS(T_StockCount[CountedQty],T_StockCount[Part Name],$A5,T_StockCount[WeekIndex],102),IF(('T_SelfStock'!CY9&lt;&gt;""),'T_SelfStock'!CY9,CX5-'Grid_Requirement'!CY5+'Grid_TTAFOutgoing'!CY5))</f>
        <v/>
      </c>
      <c r="CZ5">
        <f>IF(COUNTIFS(T_StockCount[Part Name],$A5,T_StockCount[WeekIndex],103)&gt;0,SUMIFS(T_StockCount[CountedQty],T_StockCount[Part Name],$A5,T_StockCount[WeekIndex],103),IF(('T_SelfStock'!CZ9&lt;&gt;""),'T_SelfStock'!CZ9,CY5-'Grid_Requirement'!CZ5+'Grid_TTAFOutgoing'!CZ5))</f>
        <v/>
      </c>
      <c r="DA5">
        <f>IF(COUNTIFS(T_StockCount[Part Name],$A5,T_StockCount[WeekIndex],104)&gt;0,SUMIFS(T_StockCount[CountedQty],T_StockCount[Part Name],$A5,T_StockCount[WeekIndex],104),IF(('T_SelfStock'!DA9&lt;&gt;""),'T_SelfStock'!DA9,CZ5-'Grid_Requirement'!DA5+'Grid_TTAFOutgoing'!DA5))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Name],$A6,T_StockCount[WeekIndex],1),IF(('T_SelfStock'!B10&lt;&gt;""),'T_SelfStock'!B10,IFERROR(INDEX(T_OpeningStock[Opening_Qty],MATCH($A6,T_OpeningStock[Part Name],0)),0)-'Grid_Requirement'!B6+'Grid_TTAFOutgoing'!B6))</f>
        <v/>
      </c>
      <c r="C6">
        <f>IF(COUNTIFS(T_StockCount[Part Name],$A6,T_StockCount[WeekIndex],2)&gt;0,SUMIFS(T_StockCount[CountedQty],T_StockCount[Part Name],$A6,T_StockCount[WeekIndex],2),IF(('T_SelfStock'!C10&lt;&gt;""),'T_SelfStock'!C10,B6-'Grid_Requirement'!C6+'Grid_TTAFOutgoing'!C6))</f>
        <v/>
      </c>
      <c r="D6">
        <f>IF(COUNTIFS(T_StockCount[Part Name],$A6,T_StockCount[WeekIndex],3)&gt;0,SUMIFS(T_StockCount[CountedQty],T_StockCount[Part Name],$A6,T_StockCount[WeekIndex],3),IF(('T_SelfStock'!D10&lt;&gt;""),'T_SelfStock'!D10,C6-'Grid_Requirement'!D6+'Grid_TTAFOutgoing'!D6))</f>
        <v/>
      </c>
      <c r="E6">
        <f>IF(COUNTIFS(T_StockCount[Part Name],$A6,T_StockCount[WeekIndex],4)&gt;0,SUMIFS(T_StockCount[CountedQty],T_StockCount[Part Name],$A6,T_StockCount[WeekIndex],4),IF(('T_SelfStock'!E10&lt;&gt;""),'T_SelfStock'!E10,D6-'Grid_Requirement'!E6+'Grid_TTAFOutgoing'!E6))</f>
        <v/>
      </c>
      <c r="F6">
        <f>IF(COUNTIFS(T_StockCount[Part Name],$A6,T_StockCount[WeekIndex],5)&gt;0,SUMIFS(T_StockCount[CountedQty],T_StockCount[Part Name],$A6,T_StockCount[WeekIndex],5),IF(('T_SelfStock'!F10&lt;&gt;""),'T_SelfStock'!F10,E6-'Grid_Requirement'!F6+'Grid_TTAFOutgoing'!F6))</f>
        <v/>
      </c>
      <c r="G6">
        <f>IF(COUNTIFS(T_StockCount[Part Name],$A6,T_StockCount[WeekIndex],6)&gt;0,SUMIFS(T_StockCount[CountedQty],T_StockCount[Part Name],$A6,T_StockCount[WeekIndex],6),IF(('T_SelfStock'!G10&lt;&gt;""),'T_SelfStock'!G10,F6-'Grid_Requirement'!G6+'Grid_TTAFOutgoing'!G6))</f>
        <v/>
      </c>
      <c r="H6">
        <f>IF(COUNTIFS(T_StockCount[Part Name],$A6,T_StockCount[WeekIndex],7)&gt;0,SUMIFS(T_StockCount[CountedQty],T_StockCount[Part Name],$A6,T_StockCount[WeekIndex],7),IF(('T_SelfStock'!H10&lt;&gt;""),'T_SelfStock'!H10,G6-'Grid_Requirement'!H6+'Grid_TTAFOutgoing'!H6))</f>
        <v/>
      </c>
      <c r="I6">
        <f>IF(COUNTIFS(T_StockCount[Part Name],$A6,T_StockCount[WeekIndex],8)&gt;0,SUMIFS(T_StockCount[CountedQty],T_StockCount[Part Name],$A6,T_StockCount[WeekIndex],8),IF(('T_SelfStock'!I10&lt;&gt;""),'T_SelfStock'!I10,H6-'Grid_Requirement'!I6+'Grid_TTAFOutgoing'!I6))</f>
        <v/>
      </c>
      <c r="J6">
        <f>IF(COUNTIFS(T_StockCount[Part Name],$A6,T_StockCount[WeekIndex],9)&gt;0,SUMIFS(T_StockCount[CountedQty],T_StockCount[Part Name],$A6,T_StockCount[WeekIndex],9),IF(('T_SelfStock'!J10&lt;&gt;""),'T_SelfStock'!J10,I6-'Grid_Requirement'!J6+'Grid_TTAFOutgoing'!J6))</f>
        <v/>
      </c>
      <c r="K6">
        <f>IF(COUNTIFS(T_StockCount[Part Name],$A6,T_StockCount[WeekIndex],10)&gt;0,SUMIFS(T_StockCount[CountedQty],T_StockCount[Part Name],$A6,T_StockCount[WeekIndex],10),IF(('T_SelfStock'!K10&lt;&gt;""),'T_SelfStock'!K10,J6-'Grid_Requirement'!K6+'Grid_TTAFOutgoing'!K6))</f>
        <v/>
      </c>
      <c r="L6">
        <f>IF(COUNTIFS(T_StockCount[Part Name],$A6,T_StockCount[WeekIndex],11)&gt;0,SUMIFS(T_StockCount[CountedQty],T_StockCount[Part Name],$A6,T_StockCount[WeekIndex],11),IF(('T_SelfStock'!L10&lt;&gt;""),'T_SelfStock'!L10,K6-'Grid_Requirement'!L6+'Grid_TTAFOutgoing'!L6))</f>
        <v/>
      </c>
      <c r="M6">
        <f>IF(COUNTIFS(T_StockCount[Part Name],$A6,T_StockCount[WeekIndex],12)&gt;0,SUMIFS(T_StockCount[CountedQty],T_StockCount[Part Name],$A6,T_StockCount[WeekIndex],12),IF(('T_SelfStock'!M10&lt;&gt;""),'T_SelfStock'!M10,L6-'Grid_Requirement'!M6+'Grid_TTAFOutgoing'!M6))</f>
        <v/>
      </c>
      <c r="N6">
        <f>IF(COUNTIFS(T_StockCount[Part Name],$A6,T_StockCount[WeekIndex],13)&gt;0,SUMIFS(T_StockCount[CountedQty],T_StockCount[Part Name],$A6,T_StockCount[WeekIndex],13),IF(('T_SelfStock'!N10&lt;&gt;""),'T_SelfStock'!N10,M6-'Grid_Requirement'!N6+'Grid_TTAFOutgoing'!N6))</f>
        <v/>
      </c>
      <c r="O6">
        <f>IF(COUNTIFS(T_StockCount[Part Name],$A6,T_StockCount[WeekIndex],14)&gt;0,SUMIFS(T_StockCount[CountedQty],T_StockCount[Part Name],$A6,T_StockCount[WeekIndex],14),IF(('T_SelfStock'!O10&lt;&gt;""),'T_SelfStock'!O10,N6-'Grid_Requirement'!O6+'Grid_TTAFOutgoing'!O6))</f>
        <v/>
      </c>
      <c r="P6">
        <f>IF(COUNTIFS(T_StockCount[Part Name],$A6,T_StockCount[WeekIndex],15)&gt;0,SUMIFS(T_StockCount[CountedQty],T_StockCount[Part Name],$A6,T_StockCount[WeekIndex],15),IF(('T_SelfStock'!P10&lt;&gt;""),'T_SelfStock'!P10,O6-'Grid_Requirement'!P6+'Grid_TTAFOutgoing'!P6))</f>
        <v/>
      </c>
      <c r="Q6">
        <f>IF(COUNTIFS(T_StockCount[Part Name],$A6,T_StockCount[WeekIndex],16)&gt;0,SUMIFS(T_StockCount[CountedQty],T_StockCount[Part Name],$A6,T_StockCount[WeekIndex],16),IF(('T_SelfStock'!Q10&lt;&gt;""),'T_SelfStock'!Q10,P6-'Grid_Requirement'!Q6+'Grid_TTAFOutgoing'!Q6))</f>
        <v/>
      </c>
      <c r="R6">
        <f>IF(COUNTIFS(T_StockCount[Part Name],$A6,T_StockCount[WeekIndex],17)&gt;0,SUMIFS(T_StockCount[CountedQty],T_StockCount[Part Name],$A6,T_StockCount[WeekIndex],17),IF(('T_SelfStock'!R10&lt;&gt;""),'T_SelfStock'!R10,Q6-'Grid_Requirement'!R6+'Grid_TTAFOutgoing'!R6))</f>
        <v/>
      </c>
      <c r="S6">
        <f>IF(COUNTIFS(T_StockCount[Part Name],$A6,T_StockCount[WeekIndex],18)&gt;0,SUMIFS(T_StockCount[CountedQty],T_StockCount[Part Name],$A6,T_StockCount[WeekIndex],18),IF(('T_SelfStock'!S10&lt;&gt;""),'T_SelfStock'!S10,R6-'Grid_Requirement'!S6+'Grid_TTAFOutgoing'!S6))</f>
        <v/>
      </c>
      <c r="T6">
        <f>IF(COUNTIFS(T_StockCount[Part Name],$A6,T_StockCount[WeekIndex],19)&gt;0,SUMIFS(T_StockCount[CountedQty],T_StockCount[Part Name],$A6,T_StockCount[WeekIndex],19),IF(('T_SelfStock'!T10&lt;&gt;""),'T_SelfStock'!T10,S6-'Grid_Requirement'!T6+'Grid_TTAFOutgoing'!T6))</f>
        <v/>
      </c>
      <c r="U6">
        <f>IF(COUNTIFS(T_StockCount[Part Name],$A6,T_StockCount[WeekIndex],20)&gt;0,SUMIFS(T_StockCount[CountedQty],T_StockCount[Part Name],$A6,T_StockCount[WeekIndex],20),IF(('T_SelfStock'!U10&lt;&gt;""),'T_SelfStock'!U10,T6-'Grid_Requirement'!U6+'Grid_TTAFOutgoing'!U6))</f>
        <v/>
      </c>
      <c r="V6">
        <f>IF(COUNTIFS(T_StockCount[Part Name],$A6,T_StockCount[WeekIndex],21)&gt;0,SUMIFS(T_StockCount[CountedQty],T_StockCount[Part Name],$A6,T_StockCount[WeekIndex],21),IF(('T_SelfStock'!V10&lt;&gt;""),'T_SelfStock'!V10,U6-'Grid_Requirement'!V6+'Grid_TTAFOutgoing'!V6))</f>
        <v/>
      </c>
      <c r="W6">
        <f>IF(COUNTIFS(T_StockCount[Part Name],$A6,T_StockCount[WeekIndex],22)&gt;0,SUMIFS(T_StockCount[CountedQty],T_StockCount[Part Name],$A6,T_StockCount[WeekIndex],22),IF(('T_SelfStock'!W10&lt;&gt;""),'T_SelfStock'!W10,V6-'Grid_Requirement'!W6+'Grid_TTAFOutgoing'!W6))</f>
        <v/>
      </c>
      <c r="X6">
        <f>IF(COUNTIFS(T_StockCount[Part Name],$A6,T_StockCount[WeekIndex],23)&gt;0,SUMIFS(T_StockCount[CountedQty],T_StockCount[Part Name],$A6,T_StockCount[WeekIndex],23),IF(('T_SelfStock'!X10&lt;&gt;""),'T_SelfStock'!X10,W6-'Grid_Requirement'!X6+'Grid_TTAFOutgoing'!X6))</f>
        <v/>
      </c>
      <c r="Y6">
        <f>IF(COUNTIFS(T_StockCount[Part Name],$A6,T_StockCount[WeekIndex],24)&gt;0,SUMIFS(T_StockCount[CountedQty],T_StockCount[Part Name],$A6,T_StockCount[WeekIndex],24),IF(('T_SelfStock'!Y10&lt;&gt;""),'T_SelfStock'!Y10,X6-'Grid_Requirement'!Y6+'Grid_TTAFOutgoing'!Y6))</f>
        <v/>
      </c>
      <c r="Z6">
        <f>IF(COUNTIFS(T_StockCount[Part Name],$A6,T_StockCount[WeekIndex],25)&gt;0,SUMIFS(T_StockCount[CountedQty],T_StockCount[Part Name],$A6,T_StockCount[WeekIndex],25),IF(('T_SelfStock'!Z10&lt;&gt;""),'T_SelfStock'!Z10,Y6-'Grid_Requirement'!Z6+'Grid_TTAFOutgoing'!Z6))</f>
        <v/>
      </c>
      <c r="AA6">
        <f>IF(COUNTIFS(T_StockCount[Part Name],$A6,T_StockCount[WeekIndex],26)&gt;0,SUMIFS(T_StockCount[CountedQty],T_StockCount[Part Name],$A6,T_StockCount[WeekIndex],26),IF(('T_SelfStock'!AA10&lt;&gt;""),'T_SelfStock'!AA10,Z6-'Grid_Requirement'!AA6+'Grid_TTAFOutgoing'!AA6))</f>
        <v/>
      </c>
      <c r="AB6">
        <f>IF(COUNTIFS(T_StockCount[Part Name],$A6,T_StockCount[WeekIndex],27)&gt;0,SUMIFS(T_StockCount[CountedQty],T_StockCount[Part Name],$A6,T_StockCount[WeekIndex],27),IF(('T_SelfStock'!AB10&lt;&gt;""),'T_SelfStock'!AB10,AA6-'Grid_Requirement'!AB6+'Grid_TTAFOutgoing'!AB6))</f>
        <v/>
      </c>
      <c r="AC6">
        <f>IF(COUNTIFS(T_StockCount[Part Name],$A6,T_StockCount[WeekIndex],28)&gt;0,SUMIFS(T_StockCount[CountedQty],T_StockCount[Part Name],$A6,T_StockCount[WeekIndex],28),IF(('T_SelfStock'!AC10&lt;&gt;""),'T_SelfStock'!AC10,AB6-'Grid_Requirement'!AC6+'Grid_TTAFOutgoing'!AC6))</f>
        <v/>
      </c>
      <c r="AD6">
        <f>IF(COUNTIFS(T_StockCount[Part Name],$A6,T_StockCount[WeekIndex],29)&gt;0,SUMIFS(T_StockCount[CountedQty],T_StockCount[Part Name],$A6,T_StockCount[WeekIndex],29),IF(('T_SelfStock'!AD10&lt;&gt;""),'T_SelfStock'!AD10,AC6-'Grid_Requirement'!AD6+'Grid_TTAFOutgoing'!AD6))</f>
        <v/>
      </c>
      <c r="AE6">
        <f>IF(COUNTIFS(T_StockCount[Part Name],$A6,T_StockCount[WeekIndex],30)&gt;0,SUMIFS(T_StockCount[CountedQty],T_StockCount[Part Name],$A6,T_StockCount[WeekIndex],30),IF(('T_SelfStock'!AE10&lt;&gt;""),'T_SelfStock'!AE10,AD6-'Grid_Requirement'!AE6+'Grid_TTAFOutgoing'!AE6))</f>
        <v/>
      </c>
      <c r="AF6">
        <f>IF(COUNTIFS(T_StockCount[Part Name],$A6,T_StockCount[WeekIndex],31)&gt;0,SUMIFS(T_StockCount[CountedQty],T_StockCount[Part Name],$A6,T_StockCount[WeekIndex],31),IF(('T_SelfStock'!AF10&lt;&gt;""),'T_SelfStock'!AF10,AE6-'Grid_Requirement'!AF6+'Grid_TTAFOutgoing'!AF6))</f>
        <v/>
      </c>
      <c r="AG6">
        <f>IF(COUNTIFS(T_StockCount[Part Name],$A6,T_StockCount[WeekIndex],32)&gt;0,SUMIFS(T_StockCount[CountedQty],T_StockCount[Part Name],$A6,T_StockCount[WeekIndex],32),IF(('T_SelfStock'!AG10&lt;&gt;""),'T_SelfStock'!AG10,AF6-'Grid_Requirement'!AG6+'Grid_TTAFOutgoing'!AG6))</f>
        <v/>
      </c>
      <c r="AH6">
        <f>IF(COUNTIFS(T_StockCount[Part Name],$A6,T_StockCount[WeekIndex],33)&gt;0,SUMIFS(T_StockCount[CountedQty],T_StockCount[Part Name],$A6,T_StockCount[WeekIndex],33),IF(('T_SelfStock'!AH10&lt;&gt;""),'T_SelfStock'!AH10,AG6-'Grid_Requirement'!AH6+'Grid_TTAFOutgoing'!AH6))</f>
        <v/>
      </c>
      <c r="AI6">
        <f>IF(COUNTIFS(T_StockCount[Part Name],$A6,T_StockCount[WeekIndex],34)&gt;0,SUMIFS(T_StockCount[CountedQty],T_StockCount[Part Name],$A6,T_StockCount[WeekIndex],34),IF(('T_SelfStock'!AI10&lt;&gt;""),'T_SelfStock'!AI10,AH6-'Grid_Requirement'!AI6+'Grid_TTAFOutgoing'!AI6))</f>
        <v/>
      </c>
      <c r="AJ6">
        <f>IF(COUNTIFS(T_StockCount[Part Name],$A6,T_StockCount[WeekIndex],35)&gt;0,SUMIFS(T_StockCount[CountedQty],T_StockCount[Part Name],$A6,T_StockCount[WeekIndex],35),IF(('T_SelfStock'!AJ10&lt;&gt;""),'T_SelfStock'!AJ10,AI6-'Grid_Requirement'!AJ6+'Grid_TTAFOutgoing'!AJ6))</f>
        <v/>
      </c>
      <c r="AK6">
        <f>IF(COUNTIFS(T_StockCount[Part Name],$A6,T_StockCount[WeekIndex],36)&gt;0,SUMIFS(T_StockCount[CountedQty],T_StockCount[Part Name],$A6,T_StockCount[WeekIndex],36),IF(('T_SelfStock'!AK10&lt;&gt;""),'T_SelfStock'!AK10,AJ6-'Grid_Requirement'!AK6+'Grid_TTAFOutgoing'!AK6))</f>
        <v/>
      </c>
      <c r="AL6">
        <f>IF(COUNTIFS(T_StockCount[Part Name],$A6,T_StockCount[WeekIndex],37)&gt;0,SUMIFS(T_StockCount[CountedQty],T_StockCount[Part Name],$A6,T_StockCount[WeekIndex],37),IF(('T_SelfStock'!AL10&lt;&gt;""),'T_SelfStock'!AL10,AK6-'Grid_Requirement'!AL6+'Grid_TTAFOutgoing'!AL6))</f>
        <v/>
      </c>
      <c r="AM6">
        <f>IF(COUNTIFS(T_StockCount[Part Name],$A6,T_StockCount[WeekIndex],38)&gt;0,SUMIFS(T_StockCount[CountedQty],T_StockCount[Part Name],$A6,T_StockCount[WeekIndex],38),IF(('T_SelfStock'!AM10&lt;&gt;""),'T_SelfStock'!AM10,AL6-'Grid_Requirement'!AM6+'Grid_TTAFOutgoing'!AM6))</f>
        <v/>
      </c>
      <c r="AN6">
        <f>IF(COUNTIFS(T_StockCount[Part Name],$A6,T_StockCount[WeekIndex],39)&gt;0,SUMIFS(T_StockCount[CountedQty],T_StockCount[Part Name],$A6,T_StockCount[WeekIndex],39),IF(('T_SelfStock'!AN10&lt;&gt;""),'T_SelfStock'!AN10,AM6-'Grid_Requirement'!AN6+'Grid_TTAFOutgoing'!AN6))</f>
        <v/>
      </c>
      <c r="AO6">
        <f>IF(COUNTIFS(T_StockCount[Part Name],$A6,T_StockCount[WeekIndex],40)&gt;0,SUMIFS(T_StockCount[CountedQty],T_StockCount[Part Name],$A6,T_StockCount[WeekIndex],40),IF(('T_SelfStock'!AO10&lt;&gt;""),'T_SelfStock'!AO10,AN6-'Grid_Requirement'!AO6+'Grid_TTAFOutgoing'!AO6))</f>
        <v/>
      </c>
      <c r="AP6">
        <f>IF(COUNTIFS(T_StockCount[Part Name],$A6,T_StockCount[WeekIndex],41)&gt;0,SUMIFS(T_StockCount[CountedQty],T_StockCount[Part Name],$A6,T_StockCount[WeekIndex],41),IF(('T_SelfStock'!AP10&lt;&gt;""),'T_SelfStock'!AP10,AO6-'Grid_Requirement'!AP6+'Grid_TTAFOutgoing'!AP6))</f>
        <v/>
      </c>
      <c r="AQ6">
        <f>IF(COUNTIFS(T_StockCount[Part Name],$A6,T_StockCount[WeekIndex],42)&gt;0,SUMIFS(T_StockCount[CountedQty],T_StockCount[Part Name],$A6,T_StockCount[WeekIndex],42),IF(('T_SelfStock'!AQ10&lt;&gt;""),'T_SelfStock'!AQ10,AP6-'Grid_Requirement'!AQ6+'Grid_TTAFOutgoing'!AQ6))</f>
        <v/>
      </c>
      <c r="AR6">
        <f>IF(COUNTIFS(T_StockCount[Part Name],$A6,T_StockCount[WeekIndex],43)&gt;0,SUMIFS(T_StockCount[CountedQty],T_StockCount[Part Name],$A6,T_StockCount[WeekIndex],43),IF(('T_SelfStock'!AR10&lt;&gt;""),'T_SelfStock'!AR10,AQ6-'Grid_Requirement'!AR6+'Grid_TTAFOutgoing'!AR6))</f>
        <v/>
      </c>
      <c r="AS6">
        <f>IF(COUNTIFS(T_StockCount[Part Name],$A6,T_StockCount[WeekIndex],44)&gt;0,SUMIFS(T_StockCount[CountedQty],T_StockCount[Part Name],$A6,T_StockCount[WeekIndex],44),IF(('T_SelfStock'!AS10&lt;&gt;""),'T_SelfStock'!AS10,AR6-'Grid_Requirement'!AS6+'Grid_TTAFOutgoing'!AS6))</f>
        <v/>
      </c>
      <c r="AT6">
        <f>IF(COUNTIFS(T_StockCount[Part Name],$A6,T_StockCount[WeekIndex],45)&gt;0,SUMIFS(T_StockCount[CountedQty],T_StockCount[Part Name],$A6,T_StockCount[WeekIndex],45),IF(('T_SelfStock'!AT10&lt;&gt;""),'T_SelfStock'!AT10,AS6-'Grid_Requirement'!AT6+'Grid_TTAFOutgoing'!AT6))</f>
        <v/>
      </c>
      <c r="AU6">
        <f>IF(COUNTIFS(T_StockCount[Part Name],$A6,T_StockCount[WeekIndex],46)&gt;0,SUMIFS(T_StockCount[CountedQty],T_StockCount[Part Name],$A6,T_StockCount[WeekIndex],46),IF(('T_SelfStock'!AU10&lt;&gt;""),'T_SelfStock'!AU10,AT6-'Grid_Requirement'!AU6+'Grid_TTAFOutgoing'!AU6))</f>
        <v/>
      </c>
      <c r="AV6">
        <f>IF(COUNTIFS(T_StockCount[Part Name],$A6,T_StockCount[WeekIndex],47)&gt;0,SUMIFS(T_StockCount[CountedQty],T_StockCount[Part Name],$A6,T_StockCount[WeekIndex],47),IF(('T_SelfStock'!AV10&lt;&gt;""),'T_SelfStock'!AV10,AU6-'Grid_Requirement'!AV6+'Grid_TTAFOutgoing'!AV6))</f>
        <v/>
      </c>
      <c r="AW6">
        <f>IF(COUNTIFS(T_StockCount[Part Name],$A6,T_StockCount[WeekIndex],48)&gt;0,SUMIFS(T_StockCount[CountedQty],T_StockCount[Part Name],$A6,T_StockCount[WeekIndex],48),IF(('T_SelfStock'!AW10&lt;&gt;""),'T_SelfStock'!AW10,AV6-'Grid_Requirement'!AW6+'Grid_TTAFOutgoing'!AW6))</f>
        <v/>
      </c>
      <c r="AX6">
        <f>IF(COUNTIFS(T_StockCount[Part Name],$A6,T_StockCount[WeekIndex],49)&gt;0,SUMIFS(T_StockCount[CountedQty],T_StockCount[Part Name],$A6,T_StockCount[WeekIndex],49),IF(('T_SelfStock'!AX10&lt;&gt;""),'T_SelfStock'!AX10,AW6-'Grid_Requirement'!AX6+'Grid_TTAFOutgoing'!AX6))</f>
        <v/>
      </c>
      <c r="AY6">
        <f>IF(COUNTIFS(T_StockCount[Part Name],$A6,T_StockCount[WeekIndex],50)&gt;0,SUMIFS(T_StockCount[CountedQty],T_StockCount[Part Name],$A6,T_StockCount[WeekIndex],50),IF(('T_SelfStock'!AY10&lt;&gt;""),'T_SelfStock'!AY10,AX6-'Grid_Requirement'!AY6+'Grid_TTAFOutgoing'!AY6))</f>
        <v/>
      </c>
      <c r="AZ6">
        <f>IF(COUNTIFS(T_StockCount[Part Name],$A6,T_StockCount[WeekIndex],51)&gt;0,SUMIFS(T_StockCount[CountedQty],T_StockCount[Part Name],$A6,T_StockCount[WeekIndex],51),IF(('T_SelfStock'!AZ10&lt;&gt;""),'T_SelfStock'!AZ10,AY6-'Grid_Requirement'!AZ6+'Grid_TTAFOutgoing'!AZ6))</f>
        <v/>
      </c>
      <c r="BA6">
        <f>IF(COUNTIFS(T_StockCount[Part Name],$A6,T_StockCount[WeekIndex],52)&gt;0,SUMIFS(T_StockCount[CountedQty],T_StockCount[Part Name],$A6,T_StockCount[WeekIndex],52),IF(('T_SelfStock'!BA10&lt;&gt;""),'T_SelfStock'!BA10,AZ6-'Grid_Requirement'!BA6+'Grid_TTAFOutgoing'!BA6))</f>
        <v/>
      </c>
      <c r="BB6">
        <f>IF(COUNTIFS(T_StockCount[Part Name],$A6,T_StockCount[WeekIndex],53)&gt;0,SUMIFS(T_StockCount[CountedQty],T_StockCount[Part Name],$A6,T_StockCount[WeekIndex],53),IF(('T_SelfStock'!BB10&lt;&gt;""),'T_SelfStock'!BB10,BA6-'Grid_Requirement'!BB6+'Grid_TTAFOutgoing'!BB6))</f>
        <v/>
      </c>
      <c r="BC6">
        <f>IF(COUNTIFS(T_StockCount[Part Name],$A6,T_StockCount[WeekIndex],54)&gt;0,SUMIFS(T_StockCount[CountedQty],T_StockCount[Part Name],$A6,T_StockCount[WeekIndex],54),IF(('T_SelfStock'!BC10&lt;&gt;""),'T_SelfStock'!BC10,BB6-'Grid_Requirement'!BC6+'Grid_TTAFOutgoing'!BC6))</f>
        <v/>
      </c>
      <c r="BD6">
        <f>IF(COUNTIFS(T_StockCount[Part Name],$A6,T_StockCount[WeekIndex],55)&gt;0,SUMIFS(T_StockCount[CountedQty],T_StockCount[Part Name],$A6,T_StockCount[WeekIndex],55),IF(('T_SelfStock'!BD10&lt;&gt;""),'T_SelfStock'!BD10,BC6-'Grid_Requirement'!BD6+'Grid_TTAFOutgoing'!BD6))</f>
        <v/>
      </c>
      <c r="BE6">
        <f>IF(COUNTIFS(T_StockCount[Part Name],$A6,T_StockCount[WeekIndex],56)&gt;0,SUMIFS(T_StockCount[CountedQty],T_StockCount[Part Name],$A6,T_StockCount[WeekIndex],56),IF(('T_SelfStock'!BE10&lt;&gt;""),'T_SelfStock'!BE10,BD6-'Grid_Requirement'!BE6+'Grid_TTAFOutgoing'!BE6))</f>
        <v/>
      </c>
      <c r="BF6">
        <f>IF(COUNTIFS(T_StockCount[Part Name],$A6,T_StockCount[WeekIndex],57)&gt;0,SUMIFS(T_StockCount[CountedQty],T_StockCount[Part Name],$A6,T_StockCount[WeekIndex],57),IF(('T_SelfStock'!BF10&lt;&gt;""),'T_SelfStock'!BF10,BE6-'Grid_Requirement'!BF6+'Grid_TTAFOutgoing'!BF6))</f>
        <v/>
      </c>
      <c r="BG6">
        <f>IF(COUNTIFS(T_StockCount[Part Name],$A6,T_StockCount[WeekIndex],58)&gt;0,SUMIFS(T_StockCount[CountedQty],T_StockCount[Part Name],$A6,T_StockCount[WeekIndex],58),IF(('T_SelfStock'!BG10&lt;&gt;""),'T_SelfStock'!BG10,BF6-'Grid_Requirement'!BG6+'Grid_TTAFOutgoing'!BG6))</f>
        <v/>
      </c>
      <c r="BH6">
        <f>IF(COUNTIFS(T_StockCount[Part Name],$A6,T_StockCount[WeekIndex],59)&gt;0,SUMIFS(T_StockCount[CountedQty],T_StockCount[Part Name],$A6,T_StockCount[WeekIndex],59),IF(('T_SelfStock'!BH10&lt;&gt;""),'T_SelfStock'!BH10,BG6-'Grid_Requirement'!BH6+'Grid_TTAFOutgoing'!BH6))</f>
        <v/>
      </c>
      <c r="BI6">
        <f>IF(COUNTIFS(T_StockCount[Part Name],$A6,T_StockCount[WeekIndex],60)&gt;0,SUMIFS(T_StockCount[CountedQty],T_StockCount[Part Name],$A6,T_StockCount[WeekIndex],60),IF(('T_SelfStock'!BI10&lt;&gt;""),'T_SelfStock'!BI10,BH6-'Grid_Requirement'!BI6+'Grid_TTAFOutgoing'!BI6))</f>
        <v/>
      </c>
      <c r="BJ6">
        <f>IF(COUNTIFS(T_StockCount[Part Name],$A6,T_StockCount[WeekIndex],61)&gt;0,SUMIFS(T_StockCount[CountedQty],T_StockCount[Part Name],$A6,T_StockCount[WeekIndex],61),IF(('T_SelfStock'!BJ10&lt;&gt;""),'T_SelfStock'!BJ10,BI6-'Grid_Requirement'!BJ6+'Grid_TTAFOutgoing'!BJ6))</f>
        <v/>
      </c>
      <c r="BK6">
        <f>IF(COUNTIFS(T_StockCount[Part Name],$A6,T_StockCount[WeekIndex],62)&gt;0,SUMIFS(T_StockCount[CountedQty],T_StockCount[Part Name],$A6,T_StockCount[WeekIndex],62),IF(('T_SelfStock'!BK10&lt;&gt;""),'T_SelfStock'!BK10,BJ6-'Grid_Requirement'!BK6+'Grid_TTAFOutgoing'!BK6))</f>
        <v/>
      </c>
      <c r="BL6">
        <f>IF(COUNTIFS(T_StockCount[Part Name],$A6,T_StockCount[WeekIndex],63)&gt;0,SUMIFS(T_StockCount[CountedQty],T_StockCount[Part Name],$A6,T_StockCount[WeekIndex],63),IF(('T_SelfStock'!BL10&lt;&gt;""),'T_SelfStock'!BL10,BK6-'Grid_Requirement'!BL6+'Grid_TTAFOutgoing'!BL6))</f>
        <v/>
      </c>
      <c r="BM6">
        <f>IF(COUNTIFS(T_StockCount[Part Name],$A6,T_StockCount[WeekIndex],64)&gt;0,SUMIFS(T_StockCount[CountedQty],T_StockCount[Part Name],$A6,T_StockCount[WeekIndex],64),IF(('T_SelfStock'!BM10&lt;&gt;""),'T_SelfStock'!BM10,BL6-'Grid_Requirement'!BM6+'Grid_TTAFOutgoing'!BM6))</f>
        <v/>
      </c>
      <c r="BN6">
        <f>IF(COUNTIFS(T_StockCount[Part Name],$A6,T_StockCount[WeekIndex],65)&gt;0,SUMIFS(T_StockCount[CountedQty],T_StockCount[Part Name],$A6,T_StockCount[WeekIndex],65),IF(('T_SelfStock'!BN10&lt;&gt;""),'T_SelfStock'!BN10,BM6-'Grid_Requirement'!BN6+'Grid_TTAFOutgoing'!BN6))</f>
        <v/>
      </c>
      <c r="BO6">
        <f>IF(COUNTIFS(T_StockCount[Part Name],$A6,T_StockCount[WeekIndex],66)&gt;0,SUMIFS(T_StockCount[CountedQty],T_StockCount[Part Name],$A6,T_StockCount[WeekIndex],66),IF(('T_SelfStock'!BO10&lt;&gt;""),'T_SelfStock'!BO10,BN6-'Grid_Requirement'!BO6+'Grid_TTAFOutgoing'!BO6))</f>
        <v/>
      </c>
      <c r="BP6">
        <f>IF(COUNTIFS(T_StockCount[Part Name],$A6,T_StockCount[WeekIndex],67)&gt;0,SUMIFS(T_StockCount[CountedQty],T_StockCount[Part Name],$A6,T_StockCount[WeekIndex],67),IF(('T_SelfStock'!BP10&lt;&gt;""),'T_SelfStock'!BP10,BO6-'Grid_Requirement'!BP6+'Grid_TTAFOutgoing'!BP6))</f>
        <v/>
      </c>
      <c r="BQ6">
        <f>IF(COUNTIFS(T_StockCount[Part Name],$A6,T_StockCount[WeekIndex],68)&gt;0,SUMIFS(T_StockCount[CountedQty],T_StockCount[Part Name],$A6,T_StockCount[WeekIndex],68),IF(('T_SelfStock'!BQ10&lt;&gt;""),'T_SelfStock'!BQ10,BP6-'Grid_Requirement'!BQ6+'Grid_TTAFOutgoing'!BQ6))</f>
        <v/>
      </c>
      <c r="BR6">
        <f>IF(COUNTIFS(T_StockCount[Part Name],$A6,T_StockCount[WeekIndex],69)&gt;0,SUMIFS(T_StockCount[CountedQty],T_StockCount[Part Name],$A6,T_StockCount[WeekIndex],69),IF(('T_SelfStock'!BR10&lt;&gt;""),'T_SelfStock'!BR10,BQ6-'Grid_Requirement'!BR6+'Grid_TTAFOutgoing'!BR6))</f>
        <v/>
      </c>
      <c r="BS6">
        <f>IF(COUNTIFS(T_StockCount[Part Name],$A6,T_StockCount[WeekIndex],70)&gt;0,SUMIFS(T_StockCount[CountedQty],T_StockCount[Part Name],$A6,T_StockCount[WeekIndex],70),IF(('T_SelfStock'!BS10&lt;&gt;""),'T_SelfStock'!BS10,BR6-'Grid_Requirement'!BS6+'Grid_TTAFOutgoing'!BS6))</f>
        <v/>
      </c>
      <c r="BT6">
        <f>IF(COUNTIFS(T_StockCount[Part Name],$A6,T_StockCount[WeekIndex],71)&gt;0,SUMIFS(T_StockCount[CountedQty],T_StockCount[Part Name],$A6,T_StockCount[WeekIndex],71),IF(('T_SelfStock'!BT10&lt;&gt;""),'T_SelfStock'!BT10,BS6-'Grid_Requirement'!BT6+'Grid_TTAFOutgoing'!BT6))</f>
        <v/>
      </c>
      <c r="BU6">
        <f>IF(COUNTIFS(T_StockCount[Part Name],$A6,T_StockCount[WeekIndex],72)&gt;0,SUMIFS(T_StockCount[CountedQty],T_StockCount[Part Name],$A6,T_StockCount[WeekIndex],72),IF(('T_SelfStock'!BU10&lt;&gt;""),'T_SelfStock'!BU10,BT6-'Grid_Requirement'!BU6+'Grid_TTAFOutgoing'!BU6))</f>
        <v/>
      </c>
      <c r="BV6">
        <f>IF(COUNTIFS(T_StockCount[Part Name],$A6,T_StockCount[WeekIndex],73)&gt;0,SUMIFS(T_StockCount[CountedQty],T_StockCount[Part Name],$A6,T_StockCount[WeekIndex],73),IF(('T_SelfStock'!BV10&lt;&gt;""),'T_SelfStock'!BV10,BU6-'Grid_Requirement'!BV6+'Grid_TTAFOutgoing'!BV6))</f>
        <v/>
      </c>
      <c r="BW6">
        <f>IF(COUNTIFS(T_StockCount[Part Name],$A6,T_StockCount[WeekIndex],74)&gt;0,SUMIFS(T_StockCount[CountedQty],T_StockCount[Part Name],$A6,T_StockCount[WeekIndex],74),IF(('T_SelfStock'!BW10&lt;&gt;""),'T_SelfStock'!BW10,BV6-'Grid_Requirement'!BW6+'Grid_TTAFOutgoing'!BW6))</f>
        <v/>
      </c>
      <c r="BX6">
        <f>IF(COUNTIFS(T_StockCount[Part Name],$A6,T_StockCount[WeekIndex],75)&gt;0,SUMIFS(T_StockCount[CountedQty],T_StockCount[Part Name],$A6,T_StockCount[WeekIndex],75),IF(('T_SelfStock'!BX10&lt;&gt;""),'T_SelfStock'!BX10,BW6-'Grid_Requirement'!BX6+'Grid_TTAFOutgoing'!BX6))</f>
        <v/>
      </c>
      <c r="BY6">
        <f>IF(COUNTIFS(T_StockCount[Part Name],$A6,T_StockCount[WeekIndex],76)&gt;0,SUMIFS(T_StockCount[CountedQty],T_StockCount[Part Name],$A6,T_StockCount[WeekIndex],76),IF(('T_SelfStock'!BY10&lt;&gt;""),'T_SelfStock'!BY10,BX6-'Grid_Requirement'!BY6+'Grid_TTAFOutgoing'!BY6))</f>
        <v/>
      </c>
      <c r="BZ6">
        <f>IF(COUNTIFS(T_StockCount[Part Name],$A6,T_StockCount[WeekIndex],77)&gt;0,SUMIFS(T_StockCount[CountedQty],T_StockCount[Part Name],$A6,T_StockCount[WeekIndex],77),IF(('T_SelfStock'!BZ10&lt;&gt;""),'T_SelfStock'!BZ10,BY6-'Grid_Requirement'!BZ6+'Grid_TTAFOutgoing'!BZ6))</f>
        <v/>
      </c>
      <c r="CA6">
        <f>IF(COUNTIFS(T_StockCount[Part Name],$A6,T_StockCount[WeekIndex],78)&gt;0,SUMIFS(T_StockCount[CountedQty],T_StockCount[Part Name],$A6,T_StockCount[WeekIndex],78),IF(('T_SelfStock'!CA10&lt;&gt;""),'T_SelfStock'!CA10,BZ6-'Grid_Requirement'!CA6+'Grid_TTAFOutgoing'!CA6))</f>
        <v/>
      </c>
      <c r="CB6">
        <f>IF(COUNTIFS(T_StockCount[Part Name],$A6,T_StockCount[WeekIndex],79)&gt;0,SUMIFS(T_StockCount[CountedQty],T_StockCount[Part Name],$A6,T_StockCount[WeekIndex],79),IF(('T_SelfStock'!CB10&lt;&gt;""),'T_SelfStock'!CB10,CA6-'Grid_Requirement'!CB6+'Grid_TTAFOutgoing'!CB6))</f>
        <v/>
      </c>
      <c r="CC6">
        <f>IF(COUNTIFS(T_StockCount[Part Name],$A6,T_StockCount[WeekIndex],80)&gt;0,SUMIFS(T_StockCount[CountedQty],T_StockCount[Part Name],$A6,T_StockCount[WeekIndex],80),IF(('T_SelfStock'!CC10&lt;&gt;""),'T_SelfStock'!CC10,CB6-'Grid_Requirement'!CC6+'Grid_TTAFOutgoing'!CC6))</f>
        <v/>
      </c>
      <c r="CD6">
        <f>IF(COUNTIFS(T_StockCount[Part Name],$A6,T_StockCount[WeekIndex],81)&gt;0,SUMIFS(T_StockCount[CountedQty],T_StockCount[Part Name],$A6,T_StockCount[WeekIndex],81),IF(('T_SelfStock'!CD10&lt;&gt;""),'T_SelfStock'!CD10,CC6-'Grid_Requirement'!CD6+'Grid_TTAFOutgoing'!CD6))</f>
        <v/>
      </c>
      <c r="CE6">
        <f>IF(COUNTIFS(T_StockCount[Part Name],$A6,T_StockCount[WeekIndex],82)&gt;0,SUMIFS(T_StockCount[CountedQty],T_StockCount[Part Name],$A6,T_StockCount[WeekIndex],82),IF(('T_SelfStock'!CE10&lt;&gt;""),'T_SelfStock'!CE10,CD6-'Grid_Requirement'!CE6+'Grid_TTAFOutgoing'!CE6))</f>
        <v/>
      </c>
      <c r="CF6">
        <f>IF(COUNTIFS(T_StockCount[Part Name],$A6,T_StockCount[WeekIndex],83)&gt;0,SUMIFS(T_StockCount[CountedQty],T_StockCount[Part Name],$A6,T_StockCount[WeekIndex],83),IF(('T_SelfStock'!CF10&lt;&gt;""),'T_SelfStock'!CF10,CE6-'Grid_Requirement'!CF6+'Grid_TTAFOutgoing'!CF6))</f>
        <v/>
      </c>
      <c r="CG6">
        <f>IF(COUNTIFS(T_StockCount[Part Name],$A6,T_StockCount[WeekIndex],84)&gt;0,SUMIFS(T_StockCount[CountedQty],T_StockCount[Part Name],$A6,T_StockCount[WeekIndex],84),IF(('T_SelfStock'!CG10&lt;&gt;""),'T_SelfStock'!CG10,CF6-'Grid_Requirement'!CG6+'Grid_TTAFOutgoing'!CG6))</f>
        <v/>
      </c>
      <c r="CH6">
        <f>IF(COUNTIFS(T_StockCount[Part Name],$A6,T_StockCount[WeekIndex],85)&gt;0,SUMIFS(T_StockCount[CountedQty],T_StockCount[Part Name],$A6,T_StockCount[WeekIndex],85),IF(('T_SelfStock'!CH10&lt;&gt;""),'T_SelfStock'!CH10,CG6-'Grid_Requirement'!CH6+'Grid_TTAFOutgoing'!CH6))</f>
        <v/>
      </c>
      <c r="CI6">
        <f>IF(COUNTIFS(T_StockCount[Part Name],$A6,T_StockCount[WeekIndex],86)&gt;0,SUMIFS(T_StockCount[CountedQty],T_StockCount[Part Name],$A6,T_StockCount[WeekIndex],86),IF(('T_SelfStock'!CI10&lt;&gt;""),'T_SelfStock'!CI10,CH6-'Grid_Requirement'!CI6+'Grid_TTAFOutgoing'!CI6))</f>
        <v/>
      </c>
      <c r="CJ6">
        <f>IF(COUNTIFS(T_StockCount[Part Name],$A6,T_StockCount[WeekIndex],87)&gt;0,SUMIFS(T_StockCount[CountedQty],T_StockCount[Part Name],$A6,T_StockCount[WeekIndex],87),IF(('T_SelfStock'!CJ10&lt;&gt;""),'T_SelfStock'!CJ10,CI6-'Grid_Requirement'!CJ6+'Grid_TTAFOutgoing'!CJ6))</f>
        <v/>
      </c>
      <c r="CK6">
        <f>IF(COUNTIFS(T_StockCount[Part Name],$A6,T_StockCount[WeekIndex],88)&gt;0,SUMIFS(T_StockCount[CountedQty],T_StockCount[Part Name],$A6,T_StockCount[WeekIndex],88),IF(('T_SelfStock'!CK10&lt;&gt;""),'T_SelfStock'!CK10,CJ6-'Grid_Requirement'!CK6+'Grid_TTAFOutgoing'!CK6))</f>
        <v/>
      </c>
      <c r="CL6">
        <f>IF(COUNTIFS(T_StockCount[Part Name],$A6,T_StockCount[WeekIndex],89)&gt;0,SUMIFS(T_StockCount[CountedQty],T_StockCount[Part Name],$A6,T_StockCount[WeekIndex],89),IF(('T_SelfStock'!CL10&lt;&gt;""),'T_SelfStock'!CL10,CK6-'Grid_Requirement'!CL6+'Grid_TTAFOutgoing'!CL6))</f>
        <v/>
      </c>
      <c r="CM6">
        <f>IF(COUNTIFS(T_StockCount[Part Name],$A6,T_StockCount[WeekIndex],90)&gt;0,SUMIFS(T_StockCount[CountedQty],T_StockCount[Part Name],$A6,T_StockCount[WeekIndex],90),IF(('T_SelfStock'!CM10&lt;&gt;""),'T_SelfStock'!CM10,CL6-'Grid_Requirement'!CM6+'Grid_TTAFOutgoing'!CM6))</f>
        <v/>
      </c>
      <c r="CN6">
        <f>IF(COUNTIFS(T_StockCount[Part Name],$A6,T_StockCount[WeekIndex],91)&gt;0,SUMIFS(T_StockCount[CountedQty],T_StockCount[Part Name],$A6,T_StockCount[WeekIndex],91),IF(('T_SelfStock'!CN10&lt;&gt;""),'T_SelfStock'!CN10,CM6-'Grid_Requirement'!CN6+'Grid_TTAFOutgoing'!CN6))</f>
        <v/>
      </c>
      <c r="CO6">
        <f>IF(COUNTIFS(T_StockCount[Part Name],$A6,T_StockCount[WeekIndex],92)&gt;0,SUMIFS(T_StockCount[CountedQty],T_StockCount[Part Name],$A6,T_StockCount[WeekIndex],92),IF(('T_SelfStock'!CO10&lt;&gt;""),'T_SelfStock'!CO10,CN6-'Grid_Requirement'!CO6+'Grid_TTAFOutgoing'!CO6))</f>
        <v/>
      </c>
      <c r="CP6">
        <f>IF(COUNTIFS(T_StockCount[Part Name],$A6,T_StockCount[WeekIndex],93)&gt;0,SUMIFS(T_StockCount[CountedQty],T_StockCount[Part Name],$A6,T_StockCount[WeekIndex],93),IF(('T_SelfStock'!CP10&lt;&gt;""),'T_SelfStock'!CP10,CO6-'Grid_Requirement'!CP6+'Grid_TTAFOutgoing'!CP6))</f>
        <v/>
      </c>
      <c r="CQ6">
        <f>IF(COUNTIFS(T_StockCount[Part Name],$A6,T_StockCount[WeekIndex],94)&gt;0,SUMIFS(T_StockCount[CountedQty],T_StockCount[Part Name],$A6,T_StockCount[WeekIndex],94),IF(('T_SelfStock'!CQ10&lt;&gt;""),'T_SelfStock'!CQ10,CP6-'Grid_Requirement'!CQ6+'Grid_TTAFOutgoing'!CQ6))</f>
        <v/>
      </c>
      <c r="CR6">
        <f>IF(COUNTIFS(T_StockCount[Part Name],$A6,T_StockCount[WeekIndex],95)&gt;0,SUMIFS(T_StockCount[CountedQty],T_StockCount[Part Name],$A6,T_StockCount[WeekIndex],95),IF(('T_SelfStock'!CR10&lt;&gt;""),'T_SelfStock'!CR10,CQ6-'Grid_Requirement'!CR6+'Grid_TTAFOutgoing'!CR6))</f>
        <v/>
      </c>
      <c r="CS6">
        <f>IF(COUNTIFS(T_StockCount[Part Name],$A6,T_StockCount[WeekIndex],96)&gt;0,SUMIFS(T_StockCount[CountedQty],T_StockCount[Part Name],$A6,T_StockCount[WeekIndex],96),IF(('T_SelfStock'!CS10&lt;&gt;""),'T_SelfStock'!CS10,CR6-'Grid_Requirement'!CS6+'Grid_TTAFOutgoing'!CS6))</f>
        <v/>
      </c>
      <c r="CT6">
        <f>IF(COUNTIFS(T_StockCount[Part Name],$A6,T_StockCount[WeekIndex],97)&gt;0,SUMIFS(T_StockCount[CountedQty],T_StockCount[Part Name],$A6,T_StockCount[WeekIndex],97),IF(('T_SelfStock'!CT10&lt;&gt;""),'T_SelfStock'!CT10,CS6-'Grid_Requirement'!CT6+'Grid_TTAFOutgoing'!CT6))</f>
        <v/>
      </c>
      <c r="CU6">
        <f>IF(COUNTIFS(T_StockCount[Part Name],$A6,T_StockCount[WeekIndex],98)&gt;0,SUMIFS(T_StockCount[CountedQty],T_StockCount[Part Name],$A6,T_StockCount[WeekIndex],98),IF(('T_SelfStock'!CU10&lt;&gt;""),'T_SelfStock'!CU10,CT6-'Grid_Requirement'!CU6+'Grid_TTAFOutgoing'!CU6))</f>
        <v/>
      </c>
      <c r="CV6">
        <f>IF(COUNTIFS(T_StockCount[Part Name],$A6,T_StockCount[WeekIndex],99)&gt;0,SUMIFS(T_StockCount[CountedQty],T_StockCount[Part Name],$A6,T_StockCount[WeekIndex],99),IF(('T_SelfStock'!CV10&lt;&gt;""),'T_SelfStock'!CV10,CU6-'Grid_Requirement'!CV6+'Grid_TTAFOutgoing'!CV6))</f>
        <v/>
      </c>
      <c r="CW6">
        <f>IF(COUNTIFS(T_StockCount[Part Name],$A6,T_StockCount[WeekIndex],100)&gt;0,SUMIFS(T_StockCount[CountedQty],T_StockCount[Part Name],$A6,T_StockCount[WeekIndex],100),IF(('T_SelfStock'!CW10&lt;&gt;""),'T_SelfStock'!CW10,CV6-'Grid_Requirement'!CW6+'Grid_TTAFOutgoing'!CW6))</f>
        <v/>
      </c>
      <c r="CX6">
        <f>IF(COUNTIFS(T_StockCount[Part Name],$A6,T_StockCount[WeekIndex],101)&gt;0,SUMIFS(T_StockCount[CountedQty],T_StockCount[Part Name],$A6,T_StockCount[WeekIndex],101),IF(('T_SelfStock'!CX10&lt;&gt;""),'T_SelfStock'!CX10,CW6-'Grid_Requirement'!CX6+'Grid_TTAFOutgoing'!CX6))</f>
        <v/>
      </c>
      <c r="CY6">
        <f>IF(COUNTIFS(T_StockCount[Part Name],$A6,T_StockCount[WeekIndex],102)&gt;0,SUMIFS(T_StockCount[CountedQty],T_StockCount[Part Name],$A6,T_StockCount[WeekIndex],102),IF(('T_SelfStock'!CY10&lt;&gt;""),'T_SelfStock'!CY10,CX6-'Grid_Requirement'!CY6+'Grid_TTAFOutgoing'!CY6))</f>
        <v/>
      </c>
      <c r="CZ6">
        <f>IF(COUNTIFS(T_StockCount[Part Name],$A6,T_StockCount[WeekIndex],103)&gt;0,SUMIFS(T_StockCount[CountedQty],T_StockCount[Part Name],$A6,T_StockCount[WeekIndex],103),IF(('T_SelfStock'!CZ10&lt;&gt;""),'T_SelfStock'!CZ10,CY6-'Grid_Requirement'!CZ6+'Grid_TTAFOutgoing'!CZ6))</f>
        <v/>
      </c>
      <c r="DA6">
        <f>IF(COUNTIFS(T_StockCount[Part Name],$A6,T_StockCount[WeekIndex],104)&gt;0,SUMIFS(T_StockCount[CountedQty],T_StockCount[Part Name],$A6,T_StockCount[WeekIndex],104),IF(('T_SelfStock'!DA10&lt;&gt;""),'T_SelfStock'!DA10,CZ6-'Grid_Requirement'!DA6+'Grid_TTAFOutgoing'!DA6))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Name],$A7,T_StockCount[WeekIndex],1),IF(('T_SelfStock'!B11&lt;&gt;""),'T_SelfStock'!B11,IFERROR(INDEX(T_OpeningStock[Opening_Qty],MATCH($A7,T_OpeningStock[Part Name],0)),0)-'Grid_Requirement'!B7+'Grid_TTAFOutgoing'!B7))</f>
        <v/>
      </c>
      <c r="C7">
        <f>IF(COUNTIFS(T_StockCount[Part Name],$A7,T_StockCount[WeekIndex],2)&gt;0,SUMIFS(T_StockCount[CountedQty],T_StockCount[Part Name],$A7,T_StockCount[WeekIndex],2),IF(('T_SelfStock'!C11&lt;&gt;""),'T_SelfStock'!C11,B7-'Grid_Requirement'!C7+'Grid_TTAFOutgoing'!C7))</f>
        <v/>
      </c>
      <c r="D7">
        <f>IF(COUNTIFS(T_StockCount[Part Name],$A7,T_StockCount[WeekIndex],3)&gt;0,SUMIFS(T_StockCount[CountedQty],T_StockCount[Part Name],$A7,T_StockCount[WeekIndex],3),IF(('T_SelfStock'!D11&lt;&gt;""),'T_SelfStock'!D11,C7-'Grid_Requirement'!D7+'Grid_TTAFOutgoing'!D7))</f>
        <v/>
      </c>
      <c r="E7">
        <f>IF(COUNTIFS(T_StockCount[Part Name],$A7,T_StockCount[WeekIndex],4)&gt;0,SUMIFS(T_StockCount[CountedQty],T_StockCount[Part Name],$A7,T_StockCount[WeekIndex],4),IF(('T_SelfStock'!E11&lt;&gt;""),'T_SelfStock'!E11,D7-'Grid_Requirement'!E7+'Grid_TTAFOutgoing'!E7))</f>
        <v/>
      </c>
      <c r="F7">
        <f>IF(COUNTIFS(T_StockCount[Part Name],$A7,T_StockCount[WeekIndex],5)&gt;0,SUMIFS(T_StockCount[CountedQty],T_StockCount[Part Name],$A7,T_StockCount[WeekIndex],5),IF(('T_SelfStock'!F11&lt;&gt;""),'T_SelfStock'!F11,E7-'Grid_Requirement'!F7+'Grid_TTAFOutgoing'!F7))</f>
        <v/>
      </c>
      <c r="G7">
        <f>IF(COUNTIFS(T_StockCount[Part Name],$A7,T_StockCount[WeekIndex],6)&gt;0,SUMIFS(T_StockCount[CountedQty],T_StockCount[Part Name],$A7,T_StockCount[WeekIndex],6),IF(('T_SelfStock'!G11&lt;&gt;""),'T_SelfStock'!G11,F7-'Grid_Requirement'!G7+'Grid_TTAFOutgoing'!G7))</f>
        <v/>
      </c>
      <c r="H7">
        <f>IF(COUNTIFS(T_StockCount[Part Name],$A7,T_StockCount[WeekIndex],7)&gt;0,SUMIFS(T_StockCount[CountedQty],T_StockCount[Part Name],$A7,T_StockCount[WeekIndex],7),IF(('T_SelfStock'!H11&lt;&gt;""),'T_SelfStock'!H11,G7-'Grid_Requirement'!H7+'Grid_TTAFOutgoing'!H7))</f>
        <v/>
      </c>
      <c r="I7">
        <f>IF(COUNTIFS(T_StockCount[Part Name],$A7,T_StockCount[WeekIndex],8)&gt;0,SUMIFS(T_StockCount[CountedQty],T_StockCount[Part Name],$A7,T_StockCount[WeekIndex],8),IF(('T_SelfStock'!I11&lt;&gt;""),'T_SelfStock'!I11,H7-'Grid_Requirement'!I7+'Grid_TTAFOutgoing'!I7))</f>
        <v/>
      </c>
      <c r="J7">
        <f>IF(COUNTIFS(T_StockCount[Part Name],$A7,T_StockCount[WeekIndex],9)&gt;0,SUMIFS(T_StockCount[CountedQty],T_StockCount[Part Name],$A7,T_StockCount[WeekIndex],9),IF(('T_SelfStock'!J11&lt;&gt;""),'T_SelfStock'!J11,I7-'Grid_Requirement'!J7+'Grid_TTAFOutgoing'!J7))</f>
        <v/>
      </c>
      <c r="K7">
        <f>IF(COUNTIFS(T_StockCount[Part Name],$A7,T_StockCount[WeekIndex],10)&gt;0,SUMIFS(T_StockCount[CountedQty],T_StockCount[Part Name],$A7,T_StockCount[WeekIndex],10),IF(('T_SelfStock'!K11&lt;&gt;""),'T_SelfStock'!K11,J7-'Grid_Requirement'!K7+'Grid_TTAFOutgoing'!K7))</f>
        <v/>
      </c>
      <c r="L7">
        <f>IF(COUNTIFS(T_StockCount[Part Name],$A7,T_StockCount[WeekIndex],11)&gt;0,SUMIFS(T_StockCount[CountedQty],T_StockCount[Part Name],$A7,T_StockCount[WeekIndex],11),IF(('T_SelfStock'!L11&lt;&gt;""),'T_SelfStock'!L11,K7-'Grid_Requirement'!L7+'Grid_TTAFOutgoing'!L7))</f>
        <v/>
      </c>
      <c r="M7">
        <f>IF(COUNTIFS(T_StockCount[Part Name],$A7,T_StockCount[WeekIndex],12)&gt;0,SUMIFS(T_StockCount[CountedQty],T_StockCount[Part Name],$A7,T_StockCount[WeekIndex],12),IF(('T_SelfStock'!M11&lt;&gt;""),'T_SelfStock'!M11,L7-'Grid_Requirement'!M7+'Grid_TTAFOutgoing'!M7))</f>
        <v/>
      </c>
      <c r="N7">
        <f>IF(COUNTIFS(T_StockCount[Part Name],$A7,T_StockCount[WeekIndex],13)&gt;0,SUMIFS(T_StockCount[CountedQty],T_StockCount[Part Name],$A7,T_StockCount[WeekIndex],13),IF(('T_SelfStock'!N11&lt;&gt;""),'T_SelfStock'!N11,M7-'Grid_Requirement'!N7+'Grid_TTAFOutgoing'!N7))</f>
        <v/>
      </c>
      <c r="O7">
        <f>IF(COUNTIFS(T_StockCount[Part Name],$A7,T_StockCount[WeekIndex],14)&gt;0,SUMIFS(T_StockCount[CountedQty],T_StockCount[Part Name],$A7,T_StockCount[WeekIndex],14),IF(('T_SelfStock'!O11&lt;&gt;""),'T_SelfStock'!O11,N7-'Grid_Requirement'!O7+'Grid_TTAFOutgoing'!O7))</f>
        <v/>
      </c>
      <c r="P7">
        <f>IF(COUNTIFS(T_StockCount[Part Name],$A7,T_StockCount[WeekIndex],15)&gt;0,SUMIFS(T_StockCount[CountedQty],T_StockCount[Part Name],$A7,T_StockCount[WeekIndex],15),IF(('T_SelfStock'!P11&lt;&gt;""),'T_SelfStock'!P11,O7-'Grid_Requirement'!P7+'Grid_TTAFOutgoing'!P7))</f>
        <v/>
      </c>
      <c r="Q7">
        <f>IF(COUNTIFS(T_StockCount[Part Name],$A7,T_StockCount[WeekIndex],16)&gt;0,SUMIFS(T_StockCount[CountedQty],T_StockCount[Part Name],$A7,T_StockCount[WeekIndex],16),IF(('T_SelfStock'!Q11&lt;&gt;""),'T_SelfStock'!Q11,P7-'Grid_Requirement'!Q7+'Grid_TTAFOutgoing'!Q7))</f>
        <v/>
      </c>
      <c r="R7">
        <f>IF(COUNTIFS(T_StockCount[Part Name],$A7,T_StockCount[WeekIndex],17)&gt;0,SUMIFS(T_StockCount[CountedQty],T_StockCount[Part Name],$A7,T_StockCount[WeekIndex],17),IF(('T_SelfStock'!R11&lt;&gt;""),'T_SelfStock'!R11,Q7-'Grid_Requirement'!R7+'Grid_TTAFOutgoing'!R7))</f>
        <v/>
      </c>
      <c r="S7">
        <f>IF(COUNTIFS(T_StockCount[Part Name],$A7,T_StockCount[WeekIndex],18)&gt;0,SUMIFS(T_StockCount[CountedQty],T_StockCount[Part Name],$A7,T_StockCount[WeekIndex],18),IF(('T_SelfStock'!S11&lt;&gt;""),'T_SelfStock'!S11,R7-'Grid_Requirement'!S7+'Grid_TTAFOutgoing'!S7))</f>
        <v/>
      </c>
      <c r="T7">
        <f>IF(COUNTIFS(T_StockCount[Part Name],$A7,T_StockCount[WeekIndex],19)&gt;0,SUMIFS(T_StockCount[CountedQty],T_StockCount[Part Name],$A7,T_StockCount[WeekIndex],19),IF(('T_SelfStock'!T11&lt;&gt;""),'T_SelfStock'!T11,S7-'Grid_Requirement'!T7+'Grid_TTAFOutgoing'!T7))</f>
        <v/>
      </c>
      <c r="U7">
        <f>IF(COUNTIFS(T_StockCount[Part Name],$A7,T_StockCount[WeekIndex],20)&gt;0,SUMIFS(T_StockCount[CountedQty],T_StockCount[Part Name],$A7,T_StockCount[WeekIndex],20),IF(('T_SelfStock'!U11&lt;&gt;""),'T_SelfStock'!U11,T7-'Grid_Requirement'!U7+'Grid_TTAFOutgoing'!U7))</f>
        <v/>
      </c>
      <c r="V7">
        <f>IF(COUNTIFS(T_StockCount[Part Name],$A7,T_StockCount[WeekIndex],21)&gt;0,SUMIFS(T_StockCount[CountedQty],T_StockCount[Part Name],$A7,T_StockCount[WeekIndex],21),IF(('T_SelfStock'!V11&lt;&gt;""),'T_SelfStock'!V11,U7-'Grid_Requirement'!V7+'Grid_TTAFOutgoing'!V7))</f>
        <v/>
      </c>
      <c r="W7">
        <f>IF(COUNTIFS(T_StockCount[Part Name],$A7,T_StockCount[WeekIndex],22)&gt;0,SUMIFS(T_StockCount[CountedQty],T_StockCount[Part Name],$A7,T_StockCount[WeekIndex],22),IF(('T_SelfStock'!W11&lt;&gt;""),'T_SelfStock'!W11,V7-'Grid_Requirement'!W7+'Grid_TTAFOutgoing'!W7))</f>
        <v/>
      </c>
      <c r="X7">
        <f>IF(COUNTIFS(T_StockCount[Part Name],$A7,T_StockCount[WeekIndex],23)&gt;0,SUMIFS(T_StockCount[CountedQty],T_StockCount[Part Name],$A7,T_StockCount[WeekIndex],23),IF(('T_SelfStock'!X11&lt;&gt;""),'T_SelfStock'!X11,W7-'Grid_Requirement'!X7+'Grid_TTAFOutgoing'!X7))</f>
        <v/>
      </c>
      <c r="Y7">
        <f>IF(COUNTIFS(T_StockCount[Part Name],$A7,T_StockCount[WeekIndex],24)&gt;0,SUMIFS(T_StockCount[CountedQty],T_StockCount[Part Name],$A7,T_StockCount[WeekIndex],24),IF(('T_SelfStock'!Y11&lt;&gt;""),'T_SelfStock'!Y11,X7-'Grid_Requirement'!Y7+'Grid_TTAFOutgoing'!Y7))</f>
        <v/>
      </c>
      <c r="Z7">
        <f>IF(COUNTIFS(T_StockCount[Part Name],$A7,T_StockCount[WeekIndex],25)&gt;0,SUMIFS(T_StockCount[CountedQty],T_StockCount[Part Name],$A7,T_StockCount[WeekIndex],25),IF(('T_SelfStock'!Z11&lt;&gt;""),'T_SelfStock'!Z11,Y7-'Grid_Requirement'!Z7+'Grid_TTAFOutgoing'!Z7))</f>
        <v/>
      </c>
      <c r="AA7">
        <f>IF(COUNTIFS(T_StockCount[Part Name],$A7,T_StockCount[WeekIndex],26)&gt;0,SUMIFS(T_StockCount[CountedQty],T_StockCount[Part Name],$A7,T_StockCount[WeekIndex],26),IF(('T_SelfStock'!AA11&lt;&gt;""),'T_SelfStock'!AA11,Z7-'Grid_Requirement'!AA7+'Grid_TTAFOutgoing'!AA7))</f>
        <v/>
      </c>
      <c r="AB7">
        <f>IF(COUNTIFS(T_StockCount[Part Name],$A7,T_StockCount[WeekIndex],27)&gt;0,SUMIFS(T_StockCount[CountedQty],T_StockCount[Part Name],$A7,T_StockCount[WeekIndex],27),IF(('T_SelfStock'!AB11&lt;&gt;""),'T_SelfStock'!AB11,AA7-'Grid_Requirement'!AB7+'Grid_TTAFOutgoing'!AB7))</f>
        <v/>
      </c>
      <c r="AC7">
        <f>IF(COUNTIFS(T_StockCount[Part Name],$A7,T_StockCount[WeekIndex],28)&gt;0,SUMIFS(T_StockCount[CountedQty],T_StockCount[Part Name],$A7,T_StockCount[WeekIndex],28),IF(('T_SelfStock'!AC11&lt;&gt;""),'T_SelfStock'!AC11,AB7-'Grid_Requirement'!AC7+'Grid_TTAFOutgoing'!AC7))</f>
        <v/>
      </c>
      <c r="AD7">
        <f>IF(COUNTIFS(T_StockCount[Part Name],$A7,T_StockCount[WeekIndex],29)&gt;0,SUMIFS(T_StockCount[CountedQty],T_StockCount[Part Name],$A7,T_StockCount[WeekIndex],29),IF(('T_SelfStock'!AD11&lt;&gt;""),'T_SelfStock'!AD11,AC7-'Grid_Requirement'!AD7+'Grid_TTAFOutgoing'!AD7))</f>
        <v/>
      </c>
      <c r="AE7">
        <f>IF(COUNTIFS(T_StockCount[Part Name],$A7,T_StockCount[WeekIndex],30)&gt;0,SUMIFS(T_StockCount[CountedQty],T_StockCount[Part Name],$A7,T_StockCount[WeekIndex],30),IF(('T_SelfStock'!AE11&lt;&gt;""),'T_SelfStock'!AE11,AD7-'Grid_Requirement'!AE7+'Grid_TTAFOutgoing'!AE7))</f>
        <v/>
      </c>
      <c r="AF7">
        <f>IF(COUNTIFS(T_StockCount[Part Name],$A7,T_StockCount[WeekIndex],31)&gt;0,SUMIFS(T_StockCount[CountedQty],T_StockCount[Part Name],$A7,T_StockCount[WeekIndex],31),IF(('T_SelfStock'!AF11&lt;&gt;""),'T_SelfStock'!AF11,AE7-'Grid_Requirement'!AF7+'Grid_TTAFOutgoing'!AF7))</f>
        <v/>
      </c>
      <c r="AG7">
        <f>IF(COUNTIFS(T_StockCount[Part Name],$A7,T_StockCount[WeekIndex],32)&gt;0,SUMIFS(T_StockCount[CountedQty],T_StockCount[Part Name],$A7,T_StockCount[WeekIndex],32),IF(('T_SelfStock'!AG11&lt;&gt;""),'T_SelfStock'!AG11,AF7-'Grid_Requirement'!AG7+'Grid_TTAFOutgoing'!AG7))</f>
        <v/>
      </c>
      <c r="AH7">
        <f>IF(COUNTIFS(T_StockCount[Part Name],$A7,T_StockCount[WeekIndex],33)&gt;0,SUMIFS(T_StockCount[CountedQty],T_StockCount[Part Name],$A7,T_StockCount[WeekIndex],33),IF(('T_SelfStock'!AH11&lt;&gt;""),'T_SelfStock'!AH11,AG7-'Grid_Requirement'!AH7+'Grid_TTAFOutgoing'!AH7))</f>
        <v/>
      </c>
      <c r="AI7">
        <f>IF(COUNTIFS(T_StockCount[Part Name],$A7,T_StockCount[WeekIndex],34)&gt;0,SUMIFS(T_StockCount[CountedQty],T_StockCount[Part Name],$A7,T_StockCount[WeekIndex],34),IF(('T_SelfStock'!AI11&lt;&gt;""),'T_SelfStock'!AI11,AH7-'Grid_Requirement'!AI7+'Grid_TTAFOutgoing'!AI7))</f>
        <v/>
      </c>
      <c r="AJ7">
        <f>IF(COUNTIFS(T_StockCount[Part Name],$A7,T_StockCount[WeekIndex],35)&gt;0,SUMIFS(T_StockCount[CountedQty],T_StockCount[Part Name],$A7,T_StockCount[WeekIndex],35),IF(('T_SelfStock'!AJ11&lt;&gt;""),'T_SelfStock'!AJ11,AI7-'Grid_Requirement'!AJ7+'Grid_TTAFOutgoing'!AJ7))</f>
        <v/>
      </c>
      <c r="AK7">
        <f>IF(COUNTIFS(T_StockCount[Part Name],$A7,T_StockCount[WeekIndex],36)&gt;0,SUMIFS(T_StockCount[CountedQty],T_StockCount[Part Name],$A7,T_StockCount[WeekIndex],36),IF(('T_SelfStock'!AK11&lt;&gt;""),'T_SelfStock'!AK11,AJ7-'Grid_Requirement'!AK7+'Grid_TTAFOutgoing'!AK7))</f>
        <v/>
      </c>
      <c r="AL7">
        <f>IF(COUNTIFS(T_StockCount[Part Name],$A7,T_StockCount[WeekIndex],37)&gt;0,SUMIFS(T_StockCount[CountedQty],T_StockCount[Part Name],$A7,T_StockCount[WeekIndex],37),IF(('T_SelfStock'!AL11&lt;&gt;""),'T_SelfStock'!AL11,AK7-'Grid_Requirement'!AL7+'Grid_TTAFOutgoing'!AL7))</f>
        <v/>
      </c>
      <c r="AM7">
        <f>IF(COUNTIFS(T_StockCount[Part Name],$A7,T_StockCount[WeekIndex],38)&gt;0,SUMIFS(T_StockCount[CountedQty],T_StockCount[Part Name],$A7,T_StockCount[WeekIndex],38),IF(('T_SelfStock'!AM11&lt;&gt;""),'T_SelfStock'!AM11,AL7-'Grid_Requirement'!AM7+'Grid_TTAFOutgoing'!AM7))</f>
        <v/>
      </c>
      <c r="AN7">
        <f>IF(COUNTIFS(T_StockCount[Part Name],$A7,T_StockCount[WeekIndex],39)&gt;0,SUMIFS(T_StockCount[CountedQty],T_StockCount[Part Name],$A7,T_StockCount[WeekIndex],39),IF(('T_SelfStock'!AN11&lt;&gt;""),'T_SelfStock'!AN11,AM7-'Grid_Requirement'!AN7+'Grid_TTAFOutgoing'!AN7))</f>
        <v/>
      </c>
      <c r="AO7">
        <f>IF(COUNTIFS(T_StockCount[Part Name],$A7,T_StockCount[WeekIndex],40)&gt;0,SUMIFS(T_StockCount[CountedQty],T_StockCount[Part Name],$A7,T_StockCount[WeekIndex],40),IF(('T_SelfStock'!AO11&lt;&gt;""),'T_SelfStock'!AO11,AN7-'Grid_Requirement'!AO7+'Grid_TTAFOutgoing'!AO7))</f>
        <v/>
      </c>
      <c r="AP7">
        <f>IF(COUNTIFS(T_StockCount[Part Name],$A7,T_StockCount[WeekIndex],41)&gt;0,SUMIFS(T_StockCount[CountedQty],T_StockCount[Part Name],$A7,T_StockCount[WeekIndex],41),IF(('T_SelfStock'!AP11&lt;&gt;""),'T_SelfStock'!AP11,AO7-'Grid_Requirement'!AP7+'Grid_TTAFOutgoing'!AP7))</f>
        <v/>
      </c>
      <c r="AQ7">
        <f>IF(COUNTIFS(T_StockCount[Part Name],$A7,T_StockCount[WeekIndex],42)&gt;0,SUMIFS(T_StockCount[CountedQty],T_StockCount[Part Name],$A7,T_StockCount[WeekIndex],42),IF(('T_SelfStock'!AQ11&lt;&gt;""),'T_SelfStock'!AQ11,AP7-'Grid_Requirement'!AQ7+'Grid_TTAFOutgoing'!AQ7))</f>
        <v/>
      </c>
      <c r="AR7">
        <f>IF(COUNTIFS(T_StockCount[Part Name],$A7,T_StockCount[WeekIndex],43)&gt;0,SUMIFS(T_StockCount[CountedQty],T_StockCount[Part Name],$A7,T_StockCount[WeekIndex],43),IF(('T_SelfStock'!AR11&lt;&gt;""),'T_SelfStock'!AR11,AQ7-'Grid_Requirement'!AR7+'Grid_TTAFOutgoing'!AR7))</f>
        <v/>
      </c>
      <c r="AS7">
        <f>IF(COUNTIFS(T_StockCount[Part Name],$A7,T_StockCount[WeekIndex],44)&gt;0,SUMIFS(T_StockCount[CountedQty],T_StockCount[Part Name],$A7,T_StockCount[WeekIndex],44),IF(('T_SelfStock'!AS11&lt;&gt;""),'T_SelfStock'!AS11,AR7-'Grid_Requirement'!AS7+'Grid_TTAFOutgoing'!AS7))</f>
        <v/>
      </c>
      <c r="AT7">
        <f>IF(COUNTIFS(T_StockCount[Part Name],$A7,T_StockCount[WeekIndex],45)&gt;0,SUMIFS(T_StockCount[CountedQty],T_StockCount[Part Name],$A7,T_StockCount[WeekIndex],45),IF(('T_SelfStock'!AT11&lt;&gt;""),'T_SelfStock'!AT11,AS7-'Grid_Requirement'!AT7+'Grid_TTAFOutgoing'!AT7))</f>
        <v/>
      </c>
      <c r="AU7">
        <f>IF(COUNTIFS(T_StockCount[Part Name],$A7,T_StockCount[WeekIndex],46)&gt;0,SUMIFS(T_StockCount[CountedQty],T_StockCount[Part Name],$A7,T_StockCount[WeekIndex],46),IF(('T_SelfStock'!AU11&lt;&gt;""),'T_SelfStock'!AU11,AT7-'Grid_Requirement'!AU7+'Grid_TTAFOutgoing'!AU7))</f>
        <v/>
      </c>
      <c r="AV7">
        <f>IF(COUNTIFS(T_StockCount[Part Name],$A7,T_StockCount[WeekIndex],47)&gt;0,SUMIFS(T_StockCount[CountedQty],T_StockCount[Part Name],$A7,T_StockCount[WeekIndex],47),IF(('T_SelfStock'!AV11&lt;&gt;""),'T_SelfStock'!AV11,AU7-'Grid_Requirement'!AV7+'Grid_TTAFOutgoing'!AV7))</f>
        <v/>
      </c>
      <c r="AW7">
        <f>IF(COUNTIFS(T_StockCount[Part Name],$A7,T_StockCount[WeekIndex],48)&gt;0,SUMIFS(T_StockCount[CountedQty],T_StockCount[Part Name],$A7,T_StockCount[WeekIndex],48),IF(('T_SelfStock'!AW11&lt;&gt;""),'T_SelfStock'!AW11,AV7-'Grid_Requirement'!AW7+'Grid_TTAFOutgoing'!AW7))</f>
        <v/>
      </c>
      <c r="AX7">
        <f>IF(COUNTIFS(T_StockCount[Part Name],$A7,T_StockCount[WeekIndex],49)&gt;0,SUMIFS(T_StockCount[CountedQty],T_StockCount[Part Name],$A7,T_StockCount[WeekIndex],49),IF(('T_SelfStock'!AX11&lt;&gt;""),'T_SelfStock'!AX11,AW7-'Grid_Requirement'!AX7+'Grid_TTAFOutgoing'!AX7))</f>
        <v/>
      </c>
      <c r="AY7">
        <f>IF(COUNTIFS(T_StockCount[Part Name],$A7,T_StockCount[WeekIndex],50)&gt;0,SUMIFS(T_StockCount[CountedQty],T_StockCount[Part Name],$A7,T_StockCount[WeekIndex],50),IF(('T_SelfStock'!AY11&lt;&gt;""),'T_SelfStock'!AY11,AX7-'Grid_Requirement'!AY7+'Grid_TTAFOutgoing'!AY7))</f>
        <v/>
      </c>
      <c r="AZ7">
        <f>IF(COUNTIFS(T_StockCount[Part Name],$A7,T_StockCount[WeekIndex],51)&gt;0,SUMIFS(T_StockCount[CountedQty],T_StockCount[Part Name],$A7,T_StockCount[WeekIndex],51),IF(('T_SelfStock'!AZ11&lt;&gt;""),'T_SelfStock'!AZ11,AY7-'Grid_Requirement'!AZ7+'Grid_TTAFOutgoing'!AZ7))</f>
        <v/>
      </c>
      <c r="BA7">
        <f>IF(COUNTIFS(T_StockCount[Part Name],$A7,T_StockCount[WeekIndex],52)&gt;0,SUMIFS(T_StockCount[CountedQty],T_StockCount[Part Name],$A7,T_StockCount[WeekIndex],52),IF(('T_SelfStock'!BA11&lt;&gt;""),'T_SelfStock'!BA11,AZ7-'Grid_Requirement'!BA7+'Grid_TTAFOutgoing'!BA7))</f>
        <v/>
      </c>
      <c r="BB7">
        <f>IF(COUNTIFS(T_StockCount[Part Name],$A7,T_StockCount[WeekIndex],53)&gt;0,SUMIFS(T_StockCount[CountedQty],T_StockCount[Part Name],$A7,T_StockCount[WeekIndex],53),IF(('T_SelfStock'!BB11&lt;&gt;""),'T_SelfStock'!BB11,BA7-'Grid_Requirement'!BB7+'Grid_TTAFOutgoing'!BB7))</f>
        <v/>
      </c>
      <c r="BC7">
        <f>IF(COUNTIFS(T_StockCount[Part Name],$A7,T_StockCount[WeekIndex],54)&gt;0,SUMIFS(T_StockCount[CountedQty],T_StockCount[Part Name],$A7,T_StockCount[WeekIndex],54),IF(('T_SelfStock'!BC11&lt;&gt;""),'T_SelfStock'!BC11,BB7-'Grid_Requirement'!BC7+'Grid_TTAFOutgoing'!BC7))</f>
        <v/>
      </c>
      <c r="BD7">
        <f>IF(COUNTIFS(T_StockCount[Part Name],$A7,T_StockCount[WeekIndex],55)&gt;0,SUMIFS(T_StockCount[CountedQty],T_StockCount[Part Name],$A7,T_StockCount[WeekIndex],55),IF(('T_SelfStock'!BD11&lt;&gt;""),'T_SelfStock'!BD11,BC7-'Grid_Requirement'!BD7+'Grid_TTAFOutgoing'!BD7))</f>
        <v/>
      </c>
      <c r="BE7">
        <f>IF(COUNTIFS(T_StockCount[Part Name],$A7,T_StockCount[WeekIndex],56)&gt;0,SUMIFS(T_StockCount[CountedQty],T_StockCount[Part Name],$A7,T_StockCount[WeekIndex],56),IF(('T_SelfStock'!BE11&lt;&gt;""),'T_SelfStock'!BE11,BD7-'Grid_Requirement'!BE7+'Grid_TTAFOutgoing'!BE7))</f>
        <v/>
      </c>
      <c r="BF7">
        <f>IF(COUNTIFS(T_StockCount[Part Name],$A7,T_StockCount[WeekIndex],57)&gt;0,SUMIFS(T_StockCount[CountedQty],T_StockCount[Part Name],$A7,T_StockCount[WeekIndex],57),IF(('T_SelfStock'!BF11&lt;&gt;""),'T_SelfStock'!BF11,BE7-'Grid_Requirement'!BF7+'Grid_TTAFOutgoing'!BF7))</f>
        <v/>
      </c>
      <c r="BG7">
        <f>IF(COUNTIFS(T_StockCount[Part Name],$A7,T_StockCount[WeekIndex],58)&gt;0,SUMIFS(T_StockCount[CountedQty],T_StockCount[Part Name],$A7,T_StockCount[WeekIndex],58),IF(('T_SelfStock'!BG11&lt;&gt;""),'T_SelfStock'!BG11,BF7-'Grid_Requirement'!BG7+'Grid_TTAFOutgoing'!BG7))</f>
        <v/>
      </c>
      <c r="BH7">
        <f>IF(COUNTIFS(T_StockCount[Part Name],$A7,T_StockCount[WeekIndex],59)&gt;0,SUMIFS(T_StockCount[CountedQty],T_StockCount[Part Name],$A7,T_StockCount[WeekIndex],59),IF(('T_SelfStock'!BH11&lt;&gt;""),'T_SelfStock'!BH11,BG7-'Grid_Requirement'!BH7+'Grid_TTAFOutgoing'!BH7))</f>
        <v/>
      </c>
      <c r="BI7">
        <f>IF(COUNTIFS(T_StockCount[Part Name],$A7,T_StockCount[WeekIndex],60)&gt;0,SUMIFS(T_StockCount[CountedQty],T_StockCount[Part Name],$A7,T_StockCount[WeekIndex],60),IF(('T_SelfStock'!BI11&lt;&gt;""),'T_SelfStock'!BI11,BH7-'Grid_Requirement'!BI7+'Grid_TTAFOutgoing'!BI7))</f>
        <v/>
      </c>
      <c r="BJ7">
        <f>IF(COUNTIFS(T_StockCount[Part Name],$A7,T_StockCount[WeekIndex],61)&gt;0,SUMIFS(T_StockCount[CountedQty],T_StockCount[Part Name],$A7,T_StockCount[WeekIndex],61),IF(('T_SelfStock'!BJ11&lt;&gt;""),'T_SelfStock'!BJ11,BI7-'Grid_Requirement'!BJ7+'Grid_TTAFOutgoing'!BJ7))</f>
        <v/>
      </c>
      <c r="BK7">
        <f>IF(COUNTIFS(T_StockCount[Part Name],$A7,T_StockCount[WeekIndex],62)&gt;0,SUMIFS(T_StockCount[CountedQty],T_StockCount[Part Name],$A7,T_StockCount[WeekIndex],62),IF(('T_SelfStock'!BK11&lt;&gt;""),'T_SelfStock'!BK11,BJ7-'Grid_Requirement'!BK7+'Grid_TTAFOutgoing'!BK7))</f>
        <v/>
      </c>
      <c r="BL7">
        <f>IF(COUNTIFS(T_StockCount[Part Name],$A7,T_StockCount[WeekIndex],63)&gt;0,SUMIFS(T_StockCount[CountedQty],T_StockCount[Part Name],$A7,T_StockCount[WeekIndex],63),IF(('T_SelfStock'!BL11&lt;&gt;""),'T_SelfStock'!BL11,BK7-'Grid_Requirement'!BL7+'Grid_TTAFOutgoing'!BL7))</f>
        <v/>
      </c>
      <c r="BM7">
        <f>IF(COUNTIFS(T_StockCount[Part Name],$A7,T_StockCount[WeekIndex],64)&gt;0,SUMIFS(T_StockCount[CountedQty],T_StockCount[Part Name],$A7,T_StockCount[WeekIndex],64),IF(('T_SelfStock'!BM11&lt;&gt;""),'T_SelfStock'!BM11,BL7-'Grid_Requirement'!BM7+'Grid_TTAFOutgoing'!BM7))</f>
        <v/>
      </c>
      <c r="BN7">
        <f>IF(COUNTIFS(T_StockCount[Part Name],$A7,T_StockCount[WeekIndex],65)&gt;0,SUMIFS(T_StockCount[CountedQty],T_StockCount[Part Name],$A7,T_StockCount[WeekIndex],65),IF(('T_SelfStock'!BN11&lt;&gt;""),'T_SelfStock'!BN11,BM7-'Grid_Requirement'!BN7+'Grid_TTAFOutgoing'!BN7))</f>
        <v/>
      </c>
      <c r="BO7">
        <f>IF(COUNTIFS(T_StockCount[Part Name],$A7,T_StockCount[WeekIndex],66)&gt;0,SUMIFS(T_StockCount[CountedQty],T_StockCount[Part Name],$A7,T_StockCount[WeekIndex],66),IF(('T_SelfStock'!BO11&lt;&gt;""),'T_SelfStock'!BO11,BN7-'Grid_Requirement'!BO7+'Grid_TTAFOutgoing'!BO7))</f>
        <v/>
      </c>
      <c r="BP7">
        <f>IF(COUNTIFS(T_StockCount[Part Name],$A7,T_StockCount[WeekIndex],67)&gt;0,SUMIFS(T_StockCount[CountedQty],T_StockCount[Part Name],$A7,T_StockCount[WeekIndex],67),IF(('T_SelfStock'!BP11&lt;&gt;""),'T_SelfStock'!BP11,BO7-'Grid_Requirement'!BP7+'Grid_TTAFOutgoing'!BP7))</f>
        <v/>
      </c>
      <c r="BQ7">
        <f>IF(COUNTIFS(T_StockCount[Part Name],$A7,T_StockCount[WeekIndex],68)&gt;0,SUMIFS(T_StockCount[CountedQty],T_StockCount[Part Name],$A7,T_StockCount[WeekIndex],68),IF(('T_SelfStock'!BQ11&lt;&gt;""),'T_SelfStock'!BQ11,BP7-'Grid_Requirement'!BQ7+'Grid_TTAFOutgoing'!BQ7))</f>
        <v/>
      </c>
      <c r="BR7">
        <f>IF(COUNTIFS(T_StockCount[Part Name],$A7,T_StockCount[WeekIndex],69)&gt;0,SUMIFS(T_StockCount[CountedQty],T_StockCount[Part Name],$A7,T_StockCount[WeekIndex],69),IF(('T_SelfStock'!BR11&lt;&gt;""),'T_SelfStock'!BR11,BQ7-'Grid_Requirement'!BR7+'Grid_TTAFOutgoing'!BR7))</f>
        <v/>
      </c>
      <c r="BS7">
        <f>IF(COUNTIFS(T_StockCount[Part Name],$A7,T_StockCount[WeekIndex],70)&gt;0,SUMIFS(T_StockCount[CountedQty],T_StockCount[Part Name],$A7,T_StockCount[WeekIndex],70),IF(('T_SelfStock'!BS11&lt;&gt;""),'T_SelfStock'!BS11,BR7-'Grid_Requirement'!BS7+'Grid_TTAFOutgoing'!BS7))</f>
        <v/>
      </c>
      <c r="BT7">
        <f>IF(COUNTIFS(T_StockCount[Part Name],$A7,T_StockCount[WeekIndex],71)&gt;0,SUMIFS(T_StockCount[CountedQty],T_StockCount[Part Name],$A7,T_StockCount[WeekIndex],71),IF(('T_SelfStock'!BT11&lt;&gt;""),'T_SelfStock'!BT11,BS7-'Grid_Requirement'!BT7+'Grid_TTAFOutgoing'!BT7))</f>
        <v/>
      </c>
      <c r="BU7">
        <f>IF(COUNTIFS(T_StockCount[Part Name],$A7,T_StockCount[WeekIndex],72)&gt;0,SUMIFS(T_StockCount[CountedQty],T_StockCount[Part Name],$A7,T_StockCount[WeekIndex],72),IF(('T_SelfStock'!BU11&lt;&gt;""),'T_SelfStock'!BU11,BT7-'Grid_Requirement'!BU7+'Grid_TTAFOutgoing'!BU7))</f>
        <v/>
      </c>
      <c r="BV7">
        <f>IF(COUNTIFS(T_StockCount[Part Name],$A7,T_StockCount[WeekIndex],73)&gt;0,SUMIFS(T_StockCount[CountedQty],T_StockCount[Part Name],$A7,T_StockCount[WeekIndex],73),IF(('T_SelfStock'!BV11&lt;&gt;""),'T_SelfStock'!BV11,BU7-'Grid_Requirement'!BV7+'Grid_TTAFOutgoing'!BV7))</f>
        <v/>
      </c>
      <c r="BW7">
        <f>IF(COUNTIFS(T_StockCount[Part Name],$A7,T_StockCount[WeekIndex],74)&gt;0,SUMIFS(T_StockCount[CountedQty],T_StockCount[Part Name],$A7,T_StockCount[WeekIndex],74),IF(('T_SelfStock'!BW11&lt;&gt;""),'T_SelfStock'!BW11,BV7-'Grid_Requirement'!BW7+'Grid_TTAFOutgoing'!BW7))</f>
        <v/>
      </c>
      <c r="BX7">
        <f>IF(COUNTIFS(T_StockCount[Part Name],$A7,T_StockCount[WeekIndex],75)&gt;0,SUMIFS(T_StockCount[CountedQty],T_StockCount[Part Name],$A7,T_StockCount[WeekIndex],75),IF(('T_SelfStock'!BX11&lt;&gt;""),'T_SelfStock'!BX11,BW7-'Grid_Requirement'!BX7+'Grid_TTAFOutgoing'!BX7))</f>
        <v/>
      </c>
      <c r="BY7">
        <f>IF(COUNTIFS(T_StockCount[Part Name],$A7,T_StockCount[WeekIndex],76)&gt;0,SUMIFS(T_StockCount[CountedQty],T_StockCount[Part Name],$A7,T_StockCount[WeekIndex],76),IF(('T_SelfStock'!BY11&lt;&gt;""),'T_SelfStock'!BY11,BX7-'Grid_Requirement'!BY7+'Grid_TTAFOutgoing'!BY7))</f>
        <v/>
      </c>
      <c r="BZ7">
        <f>IF(COUNTIFS(T_StockCount[Part Name],$A7,T_StockCount[WeekIndex],77)&gt;0,SUMIFS(T_StockCount[CountedQty],T_StockCount[Part Name],$A7,T_StockCount[WeekIndex],77),IF(('T_SelfStock'!BZ11&lt;&gt;""),'T_SelfStock'!BZ11,BY7-'Grid_Requirement'!BZ7+'Grid_TTAFOutgoing'!BZ7))</f>
        <v/>
      </c>
      <c r="CA7">
        <f>IF(COUNTIFS(T_StockCount[Part Name],$A7,T_StockCount[WeekIndex],78)&gt;0,SUMIFS(T_StockCount[CountedQty],T_StockCount[Part Name],$A7,T_StockCount[WeekIndex],78),IF(('T_SelfStock'!CA11&lt;&gt;""),'T_SelfStock'!CA11,BZ7-'Grid_Requirement'!CA7+'Grid_TTAFOutgoing'!CA7))</f>
        <v/>
      </c>
      <c r="CB7">
        <f>IF(COUNTIFS(T_StockCount[Part Name],$A7,T_StockCount[WeekIndex],79)&gt;0,SUMIFS(T_StockCount[CountedQty],T_StockCount[Part Name],$A7,T_StockCount[WeekIndex],79),IF(('T_SelfStock'!CB11&lt;&gt;""),'T_SelfStock'!CB11,CA7-'Grid_Requirement'!CB7+'Grid_TTAFOutgoing'!CB7))</f>
        <v/>
      </c>
      <c r="CC7">
        <f>IF(COUNTIFS(T_StockCount[Part Name],$A7,T_StockCount[WeekIndex],80)&gt;0,SUMIFS(T_StockCount[CountedQty],T_StockCount[Part Name],$A7,T_StockCount[WeekIndex],80),IF(('T_SelfStock'!CC11&lt;&gt;""),'T_SelfStock'!CC11,CB7-'Grid_Requirement'!CC7+'Grid_TTAFOutgoing'!CC7))</f>
        <v/>
      </c>
      <c r="CD7">
        <f>IF(COUNTIFS(T_StockCount[Part Name],$A7,T_StockCount[WeekIndex],81)&gt;0,SUMIFS(T_StockCount[CountedQty],T_StockCount[Part Name],$A7,T_StockCount[WeekIndex],81),IF(('T_SelfStock'!CD11&lt;&gt;""),'T_SelfStock'!CD11,CC7-'Grid_Requirement'!CD7+'Grid_TTAFOutgoing'!CD7))</f>
        <v/>
      </c>
      <c r="CE7">
        <f>IF(COUNTIFS(T_StockCount[Part Name],$A7,T_StockCount[WeekIndex],82)&gt;0,SUMIFS(T_StockCount[CountedQty],T_StockCount[Part Name],$A7,T_StockCount[WeekIndex],82),IF(('T_SelfStock'!CE11&lt;&gt;""),'T_SelfStock'!CE11,CD7-'Grid_Requirement'!CE7+'Grid_TTAFOutgoing'!CE7))</f>
        <v/>
      </c>
      <c r="CF7">
        <f>IF(COUNTIFS(T_StockCount[Part Name],$A7,T_StockCount[WeekIndex],83)&gt;0,SUMIFS(T_StockCount[CountedQty],T_StockCount[Part Name],$A7,T_StockCount[WeekIndex],83),IF(('T_SelfStock'!CF11&lt;&gt;""),'T_SelfStock'!CF11,CE7-'Grid_Requirement'!CF7+'Grid_TTAFOutgoing'!CF7))</f>
        <v/>
      </c>
      <c r="CG7">
        <f>IF(COUNTIFS(T_StockCount[Part Name],$A7,T_StockCount[WeekIndex],84)&gt;0,SUMIFS(T_StockCount[CountedQty],T_StockCount[Part Name],$A7,T_StockCount[WeekIndex],84),IF(('T_SelfStock'!CG11&lt;&gt;""),'T_SelfStock'!CG11,CF7-'Grid_Requirement'!CG7+'Grid_TTAFOutgoing'!CG7))</f>
        <v/>
      </c>
      <c r="CH7">
        <f>IF(COUNTIFS(T_StockCount[Part Name],$A7,T_StockCount[WeekIndex],85)&gt;0,SUMIFS(T_StockCount[CountedQty],T_StockCount[Part Name],$A7,T_StockCount[WeekIndex],85),IF(('T_SelfStock'!CH11&lt;&gt;""),'T_SelfStock'!CH11,CG7-'Grid_Requirement'!CH7+'Grid_TTAFOutgoing'!CH7))</f>
        <v/>
      </c>
      <c r="CI7">
        <f>IF(COUNTIFS(T_StockCount[Part Name],$A7,T_StockCount[WeekIndex],86)&gt;0,SUMIFS(T_StockCount[CountedQty],T_StockCount[Part Name],$A7,T_StockCount[WeekIndex],86),IF(('T_SelfStock'!CI11&lt;&gt;""),'T_SelfStock'!CI11,CH7-'Grid_Requirement'!CI7+'Grid_TTAFOutgoing'!CI7))</f>
        <v/>
      </c>
      <c r="CJ7">
        <f>IF(COUNTIFS(T_StockCount[Part Name],$A7,T_StockCount[WeekIndex],87)&gt;0,SUMIFS(T_StockCount[CountedQty],T_StockCount[Part Name],$A7,T_StockCount[WeekIndex],87),IF(('T_SelfStock'!CJ11&lt;&gt;""),'T_SelfStock'!CJ11,CI7-'Grid_Requirement'!CJ7+'Grid_TTAFOutgoing'!CJ7))</f>
        <v/>
      </c>
      <c r="CK7">
        <f>IF(COUNTIFS(T_StockCount[Part Name],$A7,T_StockCount[WeekIndex],88)&gt;0,SUMIFS(T_StockCount[CountedQty],T_StockCount[Part Name],$A7,T_StockCount[WeekIndex],88),IF(('T_SelfStock'!CK11&lt;&gt;""),'T_SelfStock'!CK11,CJ7-'Grid_Requirement'!CK7+'Grid_TTAFOutgoing'!CK7))</f>
        <v/>
      </c>
      <c r="CL7">
        <f>IF(COUNTIFS(T_StockCount[Part Name],$A7,T_StockCount[WeekIndex],89)&gt;0,SUMIFS(T_StockCount[CountedQty],T_StockCount[Part Name],$A7,T_StockCount[WeekIndex],89),IF(('T_SelfStock'!CL11&lt;&gt;""),'T_SelfStock'!CL11,CK7-'Grid_Requirement'!CL7+'Grid_TTAFOutgoing'!CL7))</f>
        <v/>
      </c>
      <c r="CM7">
        <f>IF(COUNTIFS(T_StockCount[Part Name],$A7,T_StockCount[WeekIndex],90)&gt;0,SUMIFS(T_StockCount[CountedQty],T_StockCount[Part Name],$A7,T_StockCount[WeekIndex],90),IF(('T_SelfStock'!CM11&lt;&gt;""),'T_SelfStock'!CM11,CL7-'Grid_Requirement'!CM7+'Grid_TTAFOutgoing'!CM7))</f>
        <v/>
      </c>
      <c r="CN7">
        <f>IF(COUNTIFS(T_StockCount[Part Name],$A7,T_StockCount[WeekIndex],91)&gt;0,SUMIFS(T_StockCount[CountedQty],T_StockCount[Part Name],$A7,T_StockCount[WeekIndex],91),IF(('T_SelfStock'!CN11&lt;&gt;""),'T_SelfStock'!CN11,CM7-'Grid_Requirement'!CN7+'Grid_TTAFOutgoing'!CN7))</f>
        <v/>
      </c>
      <c r="CO7">
        <f>IF(COUNTIFS(T_StockCount[Part Name],$A7,T_StockCount[WeekIndex],92)&gt;0,SUMIFS(T_StockCount[CountedQty],T_StockCount[Part Name],$A7,T_StockCount[WeekIndex],92),IF(('T_SelfStock'!CO11&lt;&gt;""),'T_SelfStock'!CO11,CN7-'Grid_Requirement'!CO7+'Grid_TTAFOutgoing'!CO7))</f>
        <v/>
      </c>
      <c r="CP7">
        <f>IF(COUNTIFS(T_StockCount[Part Name],$A7,T_StockCount[WeekIndex],93)&gt;0,SUMIFS(T_StockCount[CountedQty],T_StockCount[Part Name],$A7,T_StockCount[WeekIndex],93),IF(('T_SelfStock'!CP11&lt;&gt;""),'T_SelfStock'!CP11,CO7-'Grid_Requirement'!CP7+'Grid_TTAFOutgoing'!CP7))</f>
        <v/>
      </c>
      <c r="CQ7">
        <f>IF(COUNTIFS(T_StockCount[Part Name],$A7,T_StockCount[WeekIndex],94)&gt;0,SUMIFS(T_StockCount[CountedQty],T_StockCount[Part Name],$A7,T_StockCount[WeekIndex],94),IF(('T_SelfStock'!CQ11&lt;&gt;""),'T_SelfStock'!CQ11,CP7-'Grid_Requirement'!CQ7+'Grid_TTAFOutgoing'!CQ7))</f>
        <v/>
      </c>
      <c r="CR7">
        <f>IF(COUNTIFS(T_StockCount[Part Name],$A7,T_StockCount[WeekIndex],95)&gt;0,SUMIFS(T_StockCount[CountedQty],T_StockCount[Part Name],$A7,T_StockCount[WeekIndex],95),IF(('T_SelfStock'!CR11&lt;&gt;""),'T_SelfStock'!CR11,CQ7-'Grid_Requirement'!CR7+'Grid_TTAFOutgoing'!CR7))</f>
        <v/>
      </c>
      <c r="CS7">
        <f>IF(COUNTIFS(T_StockCount[Part Name],$A7,T_StockCount[WeekIndex],96)&gt;0,SUMIFS(T_StockCount[CountedQty],T_StockCount[Part Name],$A7,T_StockCount[WeekIndex],96),IF(('T_SelfStock'!CS11&lt;&gt;""),'T_SelfStock'!CS11,CR7-'Grid_Requirement'!CS7+'Grid_TTAFOutgoing'!CS7))</f>
        <v/>
      </c>
      <c r="CT7">
        <f>IF(COUNTIFS(T_StockCount[Part Name],$A7,T_StockCount[WeekIndex],97)&gt;0,SUMIFS(T_StockCount[CountedQty],T_StockCount[Part Name],$A7,T_StockCount[WeekIndex],97),IF(('T_SelfStock'!CT11&lt;&gt;""),'T_SelfStock'!CT11,CS7-'Grid_Requirement'!CT7+'Grid_TTAFOutgoing'!CT7))</f>
        <v/>
      </c>
      <c r="CU7">
        <f>IF(COUNTIFS(T_StockCount[Part Name],$A7,T_StockCount[WeekIndex],98)&gt;0,SUMIFS(T_StockCount[CountedQty],T_StockCount[Part Name],$A7,T_StockCount[WeekIndex],98),IF(('T_SelfStock'!CU11&lt;&gt;""),'T_SelfStock'!CU11,CT7-'Grid_Requirement'!CU7+'Grid_TTAFOutgoing'!CU7))</f>
        <v/>
      </c>
      <c r="CV7">
        <f>IF(COUNTIFS(T_StockCount[Part Name],$A7,T_StockCount[WeekIndex],99)&gt;0,SUMIFS(T_StockCount[CountedQty],T_StockCount[Part Name],$A7,T_StockCount[WeekIndex],99),IF(('T_SelfStock'!CV11&lt;&gt;""),'T_SelfStock'!CV11,CU7-'Grid_Requirement'!CV7+'Grid_TTAFOutgoing'!CV7))</f>
        <v/>
      </c>
      <c r="CW7">
        <f>IF(COUNTIFS(T_StockCount[Part Name],$A7,T_StockCount[WeekIndex],100)&gt;0,SUMIFS(T_StockCount[CountedQty],T_StockCount[Part Name],$A7,T_StockCount[WeekIndex],100),IF(('T_SelfStock'!CW11&lt;&gt;""),'T_SelfStock'!CW11,CV7-'Grid_Requirement'!CW7+'Grid_TTAFOutgoing'!CW7))</f>
        <v/>
      </c>
      <c r="CX7">
        <f>IF(COUNTIFS(T_StockCount[Part Name],$A7,T_StockCount[WeekIndex],101)&gt;0,SUMIFS(T_StockCount[CountedQty],T_StockCount[Part Name],$A7,T_StockCount[WeekIndex],101),IF(('T_SelfStock'!CX11&lt;&gt;""),'T_SelfStock'!CX11,CW7-'Grid_Requirement'!CX7+'Grid_TTAFOutgoing'!CX7))</f>
        <v/>
      </c>
      <c r="CY7">
        <f>IF(COUNTIFS(T_StockCount[Part Name],$A7,T_StockCount[WeekIndex],102)&gt;0,SUMIFS(T_StockCount[CountedQty],T_StockCount[Part Name],$A7,T_StockCount[WeekIndex],102),IF(('T_SelfStock'!CY11&lt;&gt;""),'T_SelfStock'!CY11,CX7-'Grid_Requirement'!CY7+'Grid_TTAFOutgoing'!CY7))</f>
        <v/>
      </c>
      <c r="CZ7">
        <f>IF(COUNTIFS(T_StockCount[Part Name],$A7,T_StockCount[WeekIndex],103)&gt;0,SUMIFS(T_StockCount[CountedQty],T_StockCount[Part Name],$A7,T_StockCount[WeekIndex],103),IF(('T_SelfStock'!CZ11&lt;&gt;""),'T_SelfStock'!CZ11,CY7-'Grid_Requirement'!CZ7+'Grid_TTAFOutgoing'!CZ7))</f>
        <v/>
      </c>
      <c r="DA7">
        <f>IF(COUNTIFS(T_StockCount[Part Name],$A7,T_StockCount[WeekIndex],104)&gt;0,SUMIFS(T_StockCount[CountedQty],T_StockCount[Part Name],$A7,T_StockCount[WeekIndex],104),IF(('T_SelfStock'!DA11&lt;&gt;""),'T_SelfStock'!DA11,CZ7-'Grid_Requirement'!DA7+'Grid_TTAFOutgoing'!DA7))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Name],$A8,T_StockCount[WeekIndex],1),IF(('T_SelfStock'!B12&lt;&gt;""),'T_SelfStock'!B12,IFERROR(INDEX(T_OpeningStock[Opening_Qty],MATCH($A8,T_OpeningStock[Part Name],0)),0)-'Grid_Requirement'!B8+'Grid_TTAFOutgoing'!B8))</f>
        <v/>
      </c>
      <c r="C8">
        <f>IF(COUNTIFS(T_StockCount[Part Name],$A8,T_StockCount[WeekIndex],2)&gt;0,SUMIFS(T_StockCount[CountedQty],T_StockCount[Part Name],$A8,T_StockCount[WeekIndex],2),IF(('T_SelfStock'!C12&lt;&gt;""),'T_SelfStock'!C12,B8-'Grid_Requirement'!C8+'Grid_TTAFOutgoing'!C8))</f>
        <v/>
      </c>
      <c r="D8">
        <f>IF(COUNTIFS(T_StockCount[Part Name],$A8,T_StockCount[WeekIndex],3)&gt;0,SUMIFS(T_StockCount[CountedQty],T_StockCount[Part Name],$A8,T_StockCount[WeekIndex],3),IF(('T_SelfStock'!D12&lt;&gt;""),'T_SelfStock'!D12,C8-'Grid_Requirement'!D8+'Grid_TTAFOutgoing'!D8))</f>
        <v/>
      </c>
      <c r="E8">
        <f>IF(COUNTIFS(T_StockCount[Part Name],$A8,T_StockCount[WeekIndex],4)&gt;0,SUMIFS(T_StockCount[CountedQty],T_StockCount[Part Name],$A8,T_StockCount[WeekIndex],4),IF(('T_SelfStock'!E12&lt;&gt;""),'T_SelfStock'!E12,D8-'Grid_Requirement'!E8+'Grid_TTAFOutgoing'!E8))</f>
        <v/>
      </c>
      <c r="F8">
        <f>IF(COUNTIFS(T_StockCount[Part Name],$A8,T_StockCount[WeekIndex],5)&gt;0,SUMIFS(T_StockCount[CountedQty],T_StockCount[Part Name],$A8,T_StockCount[WeekIndex],5),IF(('T_SelfStock'!F12&lt;&gt;""),'T_SelfStock'!F12,E8-'Grid_Requirement'!F8+'Grid_TTAFOutgoing'!F8))</f>
        <v/>
      </c>
      <c r="G8">
        <f>IF(COUNTIFS(T_StockCount[Part Name],$A8,T_StockCount[WeekIndex],6)&gt;0,SUMIFS(T_StockCount[CountedQty],T_StockCount[Part Name],$A8,T_StockCount[WeekIndex],6),IF(('T_SelfStock'!G12&lt;&gt;""),'T_SelfStock'!G12,F8-'Grid_Requirement'!G8+'Grid_TTAFOutgoing'!G8))</f>
        <v/>
      </c>
      <c r="H8">
        <f>IF(COUNTIFS(T_StockCount[Part Name],$A8,T_StockCount[WeekIndex],7)&gt;0,SUMIFS(T_StockCount[CountedQty],T_StockCount[Part Name],$A8,T_StockCount[WeekIndex],7),IF(('T_SelfStock'!H12&lt;&gt;""),'T_SelfStock'!H12,G8-'Grid_Requirement'!H8+'Grid_TTAFOutgoing'!H8))</f>
        <v/>
      </c>
      <c r="I8">
        <f>IF(COUNTIFS(T_StockCount[Part Name],$A8,T_StockCount[WeekIndex],8)&gt;0,SUMIFS(T_StockCount[CountedQty],T_StockCount[Part Name],$A8,T_StockCount[WeekIndex],8),IF(('T_SelfStock'!I12&lt;&gt;""),'T_SelfStock'!I12,H8-'Grid_Requirement'!I8+'Grid_TTAFOutgoing'!I8))</f>
        <v/>
      </c>
      <c r="J8">
        <f>IF(COUNTIFS(T_StockCount[Part Name],$A8,T_StockCount[WeekIndex],9)&gt;0,SUMIFS(T_StockCount[CountedQty],T_StockCount[Part Name],$A8,T_StockCount[WeekIndex],9),IF(('T_SelfStock'!J12&lt;&gt;""),'T_SelfStock'!J12,I8-'Grid_Requirement'!J8+'Grid_TTAFOutgoing'!J8))</f>
        <v/>
      </c>
      <c r="K8">
        <f>IF(COUNTIFS(T_StockCount[Part Name],$A8,T_StockCount[WeekIndex],10)&gt;0,SUMIFS(T_StockCount[CountedQty],T_StockCount[Part Name],$A8,T_StockCount[WeekIndex],10),IF(('T_SelfStock'!K12&lt;&gt;""),'T_SelfStock'!K12,J8-'Grid_Requirement'!K8+'Grid_TTAFOutgoing'!K8))</f>
        <v/>
      </c>
      <c r="L8">
        <f>IF(COUNTIFS(T_StockCount[Part Name],$A8,T_StockCount[WeekIndex],11)&gt;0,SUMIFS(T_StockCount[CountedQty],T_StockCount[Part Name],$A8,T_StockCount[WeekIndex],11),IF(('T_SelfStock'!L12&lt;&gt;""),'T_SelfStock'!L12,K8-'Grid_Requirement'!L8+'Grid_TTAFOutgoing'!L8))</f>
        <v/>
      </c>
      <c r="M8">
        <f>IF(COUNTIFS(T_StockCount[Part Name],$A8,T_StockCount[WeekIndex],12)&gt;0,SUMIFS(T_StockCount[CountedQty],T_StockCount[Part Name],$A8,T_StockCount[WeekIndex],12),IF(('T_SelfStock'!M12&lt;&gt;""),'T_SelfStock'!M12,L8-'Grid_Requirement'!M8+'Grid_TTAFOutgoing'!M8))</f>
        <v/>
      </c>
      <c r="N8">
        <f>IF(COUNTIFS(T_StockCount[Part Name],$A8,T_StockCount[WeekIndex],13)&gt;0,SUMIFS(T_StockCount[CountedQty],T_StockCount[Part Name],$A8,T_StockCount[WeekIndex],13),IF(('T_SelfStock'!N12&lt;&gt;""),'T_SelfStock'!N12,M8-'Grid_Requirement'!N8+'Grid_TTAFOutgoing'!N8))</f>
        <v/>
      </c>
      <c r="O8">
        <f>IF(COUNTIFS(T_StockCount[Part Name],$A8,T_StockCount[WeekIndex],14)&gt;0,SUMIFS(T_StockCount[CountedQty],T_StockCount[Part Name],$A8,T_StockCount[WeekIndex],14),IF(('T_SelfStock'!O12&lt;&gt;""),'T_SelfStock'!O12,N8-'Grid_Requirement'!O8+'Grid_TTAFOutgoing'!O8))</f>
        <v/>
      </c>
      <c r="P8">
        <f>IF(COUNTIFS(T_StockCount[Part Name],$A8,T_StockCount[WeekIndex],15)&gt;0,SUMIFS(T_StockCount[CountedQty],T_StockCount[Part Name],$A8,T_StockCount[WeekIndex],15),IF(('T_SelfStock'!P12&lt;&gt;""),'T_SelfStock'!P12,O8-'Grid_Requirement'!P8+'Grid_TTAFOutgoing'!P8))</f>
        <v/>
      </c>
      <c r="Q8">
        <f>IF(COUNTIFS(T_StockCount[Part Name],$A8,T_StockCount[WeekIndex],16)&gt;0,SUMIFS(T_StockCount[CountedQty],T_StockCount[Part Name],$A8,T_StockCount[WeekIndex],16),IF(('T_SelfStock'!Q12&lt;&gt;""),'T_SelfStock'!Q12,P8-'Grid_Requirement'!Q8+'Grid_TTAFOutgoing'!Q8))</f>
        <v/>
      </c>
      <c r="R8">
        <f>IF(COUNTIFS(T_StockCount[Part Name],$A8,T_StockCount[WeekIndex],17)&gt;0,SUMIFS(T_StockCount[CountedQty],T_StockCount[Part Name],$A8,T_StockCount[WeekIndex],17),IF(('T_SelfStock'!R12&lt;&gt;""),'T_SelfStock'!R12,Q8-'Grid_Requirement'!R8+'Grid_TTAFOutgoing'!R8))</f>
        <v/>
      </c>
      <c r="S8">
        <f>IF(COUNTIFS(T_StockCount[Part Name],$A8,T_StockCount[WeekIndex],18)&gt;0,SUMIFS(T_StockCount[CountedQty],T_StockCount[Part Name],$A8,T_StockCount[WeekIndex],18),IF(('T_SelfStock'!S12&lt;&gt;""),'T_SelfStock'!S12,R8-'Grid_Requirement'!S8+'Grid_TTAFOutgoing'!S8))</f>
        <v/>
      </c>
      <c r="T8">
        <f>IF(COUNTIFS(T_StockCount[Part Name],$A8,T_StockCount[WeekIndex],19)&gt;0,SUMIFS(T_StockCount[CountedQty],T_StockCount[Part Name],$A8,T_StockCount[WeekIndex],19),IF(('T_SelfStock'!T12&lt;&gt;""),'T_SelfStock'!T12,S8-'Grid_Requirement'!T8+'Grid_TTAFOutgoing'!T8))</f>
        <v/>
      </c>
      <c r="U8">
        <f>IF(COUNTIFS(T_StockCount[Part Name],$A8,T_StockCount[WeekIndex],20)&gt;0,SUMIFS(T_StockCount[CountedQty],T_StockCount[Part Name],$A8,T_StockCount[WeekIndex],20),IF(('T_SelfStock'!U12&lt;&gt;""),'T_SelfStock'!U12,T8-'Grid_Requirement'!U8+'Grid_TTAFOutgoing'!U8))</f>
        <v/>
      </c>
      <c r="V8">
        <f>IF(COUNTIFS(T_StockCount[Part Name],$A8,T_StockCount[WeekIndex],21)&gt;0,SUMIFS(T_StockCount[CountedQty],T_StockCount[Part Name],$A8,T_StockCount[WeekIndex],21),IF(('T_SelfStock'!V12&lt;&gt;""),'T_SelfStock'!V12,U8-'Grid_Requirement'!V8+'Grid_TTAFOutgoing'!V8))</f>
        <v/>
      </c>
      <c r="W8">
        <f>IF(COUNTIFS(T_StockCount[Part Name],$A8,T_StockCount[WeekIndex],22)&gt;0,SUMIFS(T_StockCount[CountedQty],T_StockCount[Part Name],$A8,T_StockCount[WeekIndex],22),IF(('T_SelfStock'!W12&lt;&gt;""),'T_SelfStock'!W12,V8-'Grid_Requirement'!W8+'Grid_TTAFOutgoing'!W8))</f>
        <v/>
      </c>
      <c r="X8">
        <f>IF(COUNTIFS(T_StockCount[Part Name],$A8,T_StockCount[WeekIndex],23)&gt;0,SUMIFS(T_StockCount[CountedQty],T_StockCount[Part Name],$A8,T_StockCount[WeekIndex],23),IF(('T_SelfStock'!X12&lt;&gt;""),'T_SelfStock'!X12,W8-'Grid_Requirement'!X8+'Grid_TTAFOutgoing'!X8))</f>
        <v/>
      </c>
      <c r="Y8">
        <f>IF(COUNTIFS(T_StockCount[Part Name],$A8,T_StockCount[WeekIndex],24)&gt;0,SUMIFS(T_StockCount[CountedQty],T_StockCount[Part Name],$A8,T_StockCount[WeekIndex],24),IF(('T_SelfStock'!Y12&lt;&gt;""),'T_SelfStock'!Y12,X8-'Grid_Requirement'!Y8+'Grid_TTAFOutgoing'!Y8))</f>
        <v/>
      </c>
      <c r="Z8">
        <f>IF(COUNTIFS(T_StockCount[Part Name],$A8,T_StockCount[WeekIndex],25)&gt;0,SUMIFS(T_StockCount[CountedQty],T_StockCount[Part Name],$A8,T_StockCount[WeekIndex],25),IF(('T_SelfStock'!Z12&lt;&gt;""),'T_SelfStock'!Z12,Y8-'Grid_Requirement'!Z8+'Grid_TTAFOutgoing'!Z8))</f>
        <v/>
      </c>
      <c r="AA8">
        <f>IF(COUNTIFS(T_StockCount[Part Name],$A8,T_StockCount[WeekIndex],26)&gt;0,SUMIFS(T_StockCount[CountedQty],T_StockCount[Part Name],$A8,T_StockCount[WeekIndex],26),IF(('T_SelfStock'!AA12&lt;&gt;""),'T_SelfStock'!AA12,Z8-'Grid_Requirement'!AA8+'Grid_TTAFOutgoing'!AA8))</f>
        <v/>
      </c>
      <c r="AB8">
        <f>IF(COUNTIFS(T_StockCount[Part Name],$A8,T_StockCount[WeekIndex],27)&gt;0,SUMIFS(T_StockCount[CountedQty],T_StockCount[Part Name],$A8,T_StockCount[WeekIndex],27),IF(('T_SelfStock'!AB12&lt;&gt;""),'T_SelfStock'!AB12,AA8-'Grid_Requirement'!AB8+'Grid_TTAFOutgoing'!AB8))</f>
        <v/>
      </c>
      <c r="AC8">
        <f>IF(COUNTIFS(T_StockCount[Part Name],$A8,T_StockCount[WeekIndex],28)&gt;0,SUMIFS(T_StockCount[CountedQty],T_StockCount[Part Name],$A8,T_StockCount[WeekIndex],28),IF(('T_SelfStock'!AC12&lt;&gt;""),'T_SelfStock'!AC12,AB8-'Grid_Requirement'!AC8+'Grid_TTAFOutgoing'!AC8))</f>
        <v/>
      </c>
      <c r="AD8">
        <f>IF(COUNTIFS(T_StockCount[Part Name],$A8,T_StockCount[WeekIndex],29)&gt;0,SUMIFS(T_StockCount[CountedQty],T_StockCount[Part Name],$A8,T_StockCount[WeekIndex],29),IF(('T_SelfStock'!AD12&lt;&gt;""),'T_SelfStock'!AD12,AC8-'Grid_Requirement'!AD8+'Grid_TTAFOutgoing'!AD8))</f>
        <v/>
      </c>
      <c r="AE8">
        <f>IF(COUNTIFS(T_StockCount[Part Name],$A8,T_StockCount[WeekIndex],30)&gt;0,SUMIFS(T_StockCount[CountedQty],T_StockCount[Part Name],$A8,T_StockCount[WeekIndex],30),IF(('T_SelfStock'!AE12&lt;&gt;""),'T_SelfStock'!AE12,AD8-'Grid_Requirement'!AE8+'Grid_TTAFOutgoing'!AE8))</f>
        <v/>
      </c>
      <c r="AF8">
        <f>IF(COUNTIFS(T_StockCount[Part Name],$A8,T_StockCount[WeekIndex],31)&gt;0,SUMIFS(T_StockCount[CountedQty],T_StockCount[Part Name],$A8,T_StockCount[WeekIndex],31),IF(('T_SelfStock'!AF12&lt;&gt;""),'T_SelfStock'!AF12,AE8-'Grid_Requirement'!AF8+'Grid_TTAFOutgoing'!AF8))</f>
        <v/>
      </c>
      <c r="AG8">
        <f>IF(COUNTIFS(T_StockCount[Part Name],$A8,T_StockCount[WeekIndex],32)&gt;0,SUMIFS(T_StockCount[CountedQty],T_StockCount[Part Name],$A8,T_StockCount[WeekIndex],32),IF(('T_SelfStock'!AG12&lt;&gt;""),'T_SelfStock'!AG12,AF8-'Grid_Requirement'!AG8+'Grid_TTAFOutgoing'!AG8))</f>
        <v/>
      </c>
      <c r="AH8">
        <f>IF(COUNTIFS(T_StockCount[Part Name],$A8,T_StockCount[WeekIndex],33)&gt;0,SUMIFS(T_StockCount[CountedQty],T_StockCount[Part Name],$A8,T_StockCount[WeekIndex],33),IF(('T_SelfStock'!AH12&lt;&gt;""),'T_SelfStock'!AH12,AG8-'Grid_Requirement'!AH8+'Grid_TTAFOutgoing'!AH8))</f>
        <v/>
      </c>
      <c r="AI8">
        <f>IF(COUNTIFS(T_StockCount[Part Name],$A8,T_StockCount[WeekIndex],34)&gt;0,SUMIFS(T_StockCount[CountedQty],T_StockCount[Part Name],$A8,T_StockCount[WeekIndex],34),IF(('T_SelfStock'!AI12&lt;&gt;""),'T_SelfStock'!AI12,AH8-'Grid_Requirement'!AI8+'Grid_TTAFOutgoing'!AI8))</f>
        <v/>
      </c>
      <c r="AJ8">
        <f>IF(COUNTIFS(T_StockCount[Part Name],$A8,T_StockCount[WeekIndex],35)&gt;0,SUMIFS(T_StockCount[CountedQty],T_StockCount[Part Name],$A8,T_StockCount[WeekIndex],35),IF(('T_SelfStock'!AJ12&lt;&gt;""),'T_SelfStock'!AJ12,AI8-'Grid_Requirement'!AJ8+'Grid_TTAFOutgoing'!AJ8))</f>
        <v/>
      </c>
      <c r="AK8">
        <f>IF(COUNTIFS(T_StockCount[Part Name],$A8,T_StockCount[WeekIndex],36)&gt;0,SUMIFS(T_StockCount[CountedQty],T_StockCount[Part Name],$A8,T_StockCount[WeekIndex],36),IF(('T_SelfStock'!AK12&lt;&gt;""),'T_SelfStock'!AK12,AJ8-'Grid_Requirement'!AK8+'Grid_TTAFOutgoing'!AK8))</f>
        <v/>
      </c>
      <c r="AL8">
        <f>IF(COUNTIFS(T_StockCount[Part Name],$A8,T_StockCount[WeekIndex],37)&gt;0,SUMIFS(T_StockCount[CountedQty],T_StockCount[Part Name],$A8,T_StockCount[WeekIndex],37),IF(('T_SelfStock'!AL12&lt;&gt;""),'T_SelfStock'!AL12,AK8-'Grid_Requirement'!AL8+'Grid_TTAFOutgoing'!AL8))</f>
        <v/>
      </c>
      <c r="AM8">
        <f>IF(COUNTIFS(T_StockCount[Part Name],$A8,T_StockCount[WeekIndex],38)&gt;0,SUMIFS(T_StockCount[CountedQty],T_StockCount[Part Name],$A8,T_StockCount[WeekIndex],38),IF(('T_SelfStock'!AM12&lt;&gt;""),'T_SelfStock'!AM12,AL8-'Grid_Requirement'!AM8+'Grid_TTAFOutgoing'!AM8))</f>
        <v/>
      </c>
      <c r="AN8">
        <f>IF(COUNTIFS(T_StockCount[Part Name],$A8,T_StockCount[WeekIndex],39)&gt;0,SUMIFS(T_StockCount[CountedQty],T_StockCount[Part Name],$A8,T_StockCount[WeekIndex],39),IF(('T_SelfStock'!AN12&lt;&gt;""),'T_SelfStock'!AN12,AM8-'Grid_Requirement'!AN8+'Grid_TTAFOutgoing'!AN8))</f>
        <v/>
      </c>
      <c r="AO8">
        <f>IF(COUNTIFS(T_StockCount[Part Name],$A8,T_StockCount[WeekIndex],40)&gt;0,SUMIFS(T_StockCount[CountedQty],T_StockCount[Part Name],$A8,T_StockCount[WeekIndex],40),IF(('T_SelfStock'!AO12&lt;&gt;""),'T_SelfStock'!AO12,AN8-'Grid_Requirement'!AO8+'Grid_TTAFOutgoing'!AO8))</f>
        <v/>
      </c>
      <c r="AP8">
        <f>IF(COUNTIFS(T_StockCount[Part Name],$A8,T_StockCount[WeekIndex],41)&gt;0,SUMIFS(T_StockCount[CountedQty],T_StockCount[Part Name],$A8,T_StockCount[WeekIndex],41),IF(('T_SelfStock'!AP12&lt;&gt;""),'T_SelfStock'!AP12,AO8-'Grid_Requirement'!AP8+'Grid_TTAFOutgoing'!AP8))</f>
        <v/>
      </c>
      <c r="AQ8">
        <f>IF(COUNTIFS(T_StockCount[Part Name],$A8,T_StockCount[WeekIndex],42)&gt;0,SUMIFS(T_StockCount[CountedQty],T_StockCount[Part Name],$A8,T_StockCount[WeekIndex],42),IF(('T_SelfStock'!AQ12&lt;&gt;""),'T_SelfStock'!AQ12,AP8-'Grid_Requirement'!AQ8+'Grid_TTAFOutgoing'!AQ8))</f>
        <v/>
      </c>
      <c r="AR8">
        <f>IF(COUNTIFS(T_StockCount[Part Name],$A8,T_StockCount[WeekIndex],43)&gt;0,SUMIFS(T_StockCount[CountedQty],T_StockCount[Part Name],$A8,T_StockCount[WeekIndex],43),IF(('T_SelfStock'!AR12&lt;&gt;""),'T_SelfStock'!AR12,AQ8-'Grid_Requirement'!AR8+'Grid_TTAFOutgoing'!AR8))</f>
        <v/>
      </c>
      <c r="AS8">
        <f>IF(COUNTIFS(T_StockCount[Part Name],$A8,T_StockCount[WeekIndex],44)&gt;0,SUMIFS(T_StockCount[CountedQty],T_StockCount[Part Name],$A8,T_StockCount[WeekIndex],44),IF(('T_SelfStock'!AS12&lt;&gt;""),'T_SelfStock'!AS12,AR8-'Grid_Requirement'!AS8+'Grid_TTAFOutgoing'!AS8))</f>
        <v/>
      </c>
      <c r="AT8">
        <f>IF(COUNTIFS(T_StockCount[Part Name],$A8,T_StockCount[WeekIndex],45)&gt;0,SUMIFS(T_StockCount[CountedQty],T_StockCount[Part Name],$A8,T_StockCount[WeekIndex],45),IF(('T_SelfStock'!AT12&lt;&gt;""),'T_SelfStock'!AT12,AS8-'Grid_Requirement'!AT8+'Grid_TTAFOutgoing'!AT8))</f>
        <v/>
      </c>
      <c r="AU8">
        <f>IF(COUNTIFS(T_StockCount[Part Name],$A8,T_StockCount[WeekIndex],46)&gt;0,SUMIFS(T_StockCount[CountedQty],T_StockCount[Part Name],$A8,T_StockCount[WeekIndex],46),IF(('T_SelfStock'!AU12&lt;&gt;""),'T_SelfStock'!AU12,AT8-'Grid_Requirement'!AU8+'Grid_TTAFOutgoing'!AU8))</f>
        <v/>
      </c>
      <c r="AV8">
        <f>IF(COUNTIFS(T_StockCount[Part Name],$A8,T_StockCount[WeekIndex],47)&gt;0,SUMIFS(T_StockCount[CountedQty],T_StockCount[Part Name],$A8,T_StockCount[WeekIndex],47),IF(('T_SelfStock'!AV12&lt;&gt;""),'T_SelfStock'!AV12,AU8-'Grid_Requirement'!AV8+'Grid_TTAFOutgoing'!AV8))</f>
        <v/>
      </c>
      <c r="AW8">
        <f>IF(COUNTIFS(T_StockCount[Part Name],$A8,T_StockCount[WeekIndex],48)&gt;0,SUMIFS(T_StockCount[CountedQty],T_StockCount[Part Name],$A8,T_StockCount[WeekIndex],48),IF(('T_SelfStock'!AW12&lt;&gt;""),'T_SelfStock'!AW12,AV8-'Grid_Requirement'!AW8+'Grid_TTAFOutgoing'!AW8))</f>
        <v/>
      </c>
      <c r="AX8">
        <f>IF(COUNTIFS(T_StockCount[Part Name],$A8,T_StockCount[WeekIndex],49)&gt;0,SUMIFS(T_StockCount[CountedQty],T_StockCount[Part Name],$A8,T_StockCount[WeekIndex],49),IF(('T_SelfStock'!AX12&lt;&gt;""),'T_SelfStock'!AX12,AW8-'Grid_Requirement'!AX8+'Grid_TTAFOutgoing'!AX8))</f>
        <v/>
      </c>
      <c r="AY8">
        <f>IF(COUNTIFS(T_StockCount[Part Name],$A8,T_StockCount[WeekIndex],50)&gt;0,SUMIFS(T_StockCount[CountedQty],T_StockCount[Part Name],$A8,T_StockCount[WeekIndex],50),IF(('T_SelfStock'!AY12&lt;&gt;""),'T_SelfStock'!AY12,AX8-'Grid_Requirement'!AY8+'Grid_TTAFOutgoing'!AY8))</f>
        <v/>
      </c>
      <c r="AZ8">
        <f>IF(COUNTIFS(T_StockCount[Part Name],$A8,T_StockCount[WeekIndex],51)&gt;0,SUMIFS(T_StockCount[CountedQty],T_StockCount[Part Name],$A8,T_StockCount[WeekIndex],51),IF(('T_SelfStock'!AZ12&lt;&gt;""),'T_SelfStock'!AZ12,AY8-'Grid_Requirement'!AZ8+'Grid_TTAFOutgoing'!AZ8))</f>
        <v/>
      </c>
      <c r="BA8">
        <f>IF(COUNTIFS(T_StockCount[Part Name],$A8,T_StockCount[WeekIndex],52)&gt;0,SUMIFS(T_StockCount[CountedQty],T_StockCount[Part Name],$A8,T_StockCount[WeekIndex],52),IF(('T_SelfStock'!BA12&lt;&gt;""),'T_SelfStock'!BA12,AZ8-'Grid_Requirement'!BA8+'Grid_TTAFOutgoing'!BA8))</f>
        <v/>
      </c>
      <c r="BB8">
        <f>IF(COUNTIFS(T_StockCount[Part Name],$A8,T_StockCount[WeekIndex],53)&gt;0,SUMIFS(T_StockCount[CountedQty],T_StockCount[Part Name],$A8,T_StockCount[WeekIndex],53),IF(('T_SelfStock'!BB12&lt;&gt;""),'T_SelfStock'!BB12,BA8-'Grid_Requirement'!BB8+'Grid_TTAFOutgoing'!BB8))</f>
        <v/>
      </c>
      <c r="BC8">
        <f>IF(COUNTIFS(T_StockCount[Part Name],$A8,T_StockCount[WeekIndex],54)&gt;0,SUMIFS(T_StockCount[CountedQty],T_StockCount[Part Name],$A8,T_StockCount[WeekIndex],54),IF(('T_SelfStock'!BC12&lt;&gt;""),'T_SelfStock'!BC12,BB8-'Grid_Requirement'!BC8+'Grid_TTAFOutgoing'!BC8))</f>
        <v/>
      </c>
      <c r="BD8">
        <f>IF(COUNTIFS(T_StockCount[Part Name],$A8,T_StockCount[WeekIndex],55)&gt;0,SUMIFS(T_StockCount[CountedQty],T_StockCount[Part Name],$A8,T_StockCount[WeekIndex],55),IF(('T_SelfStock'!BD12&lt;&gt;""),'T_SelfStock'!BD12,BC8-'Grid_Requirement'!BD8+'Grid_TTAFOutgoing'!BD8))</f>
        <v/>
      </c>
      <c r="BE8">
        <f>IF(COUNTIFS(T_StockCount[Part Name],$A8,T_StockCount[WeekIndex],56)&gt;0,SUMIFS(T_StockCount[CountedQty],T_StockCount[Part Name],$A8,T_StockCount[WeekIndex],56),IF(('T_SelfStock'!BE12&lt;&gt;""),'T_SelfStock'!BE12,BD8-'Grid_Requirement'!BE8+'Grid_TTAFOutgoing'!BE8))</f>
        <v/>
      </c>
      <c r="BF8">
        <f>IF(COUNTIFS(T_StockCount[Part Name],$A8,T_StockCount[WeekIndex],57)&gt;0,SUMIFS(T_StockCount[CountedQty],T_StockCount[Part Name],$A8,T_StockCount[WeekIndex],57),IF(('T_SelfStock'!BF12&lt;&gt;""),'T_SelfStock'!BF12,BE8-'Grid_Requirement'!BF8+'Grid_TTAFOutgoing'!BF8))</f>
        <v/>
      </c>
      <c r="BG8">
        <f>IF(COUNTIFS(T_StockCount[Part Name],$A8,T_StockCount[WeekIndex],58)&gt;0,SUMIFS(T_StockCount[CountedQty],T_StockCount[Part Name],$A8,T_StockCount[WeekIndex],58),IF(('T_SelfStock'!BG12&lt;&gt;""),'T_SelfStock'!BG12,BF8-'Grid_Requirement'!BG8+'Grid_TTAFOutgoing'!BG8))</f>
        <v/>
      </c>
      <c r="BH8">
        <f>IF(COUNTIFS(T_StockCount[Part Name],$A8,T_StockCount[WeekIndex],59)&gt;0,SUMIFS(T_StockCount[CountedQty],T_StockCount[Part Name],$A8,T_StockCount[WeekIndex],59),IF(('T_SelfStock'!BH12&lt;&gt;""),'T_SelfStock'!BH12,BG8-'Grid_Requirement'!BH8+'Grid_TTAFOutgoing'!BH8))</f>
        <v/>
      </c>
      <c r="BI8">
        <f>IF(COUNTIFS(T_StockCount[Part Name],$A8,T_StockCount[WeekIndex],60)&gt;0,SUMIFS(T_StockCount[CountedQty],T_StockCount[Part Name],$A8,T_StockCount[WeekIndex],60),IF(('T_SelfStock'!BI12&lt;&gt;""),'T_SelfStock'!BI12,BH8-'Grid_Requirement'!BI8+'Grid_TTAFOutgoing'!BI8))</f>
        <v/>
      </c>
      <c r="BJ8">
        <f>IF(COUNTIFS(T_StockCount[Part Name],$A8,T_StockCount[WeekIndex],61)&gt;0,SUMIFS(T_StockCount[CountedQty],T_StockCount[Part Name],$A8,T_StockCount[WeekIndex],61),IF(('T_SelfStock'!BJ12&lt;&gt;""),'T_SelfStock'!BJ12,BI8-'Grid_Requirement'!BJ8+'Grid_TTAFOutgoing'!BJ8))</f>
        <v/>
      </c>
      <c r="BK8">
        <f>IF(COUNTIFS(T_StockCount[Part Name],$A8,T_StockCount[WeekIndex],62)&gt;0,SUMIFS(T_StockCount[CountedQty],T_StockCount[Part Name],$A8,T_StockCount[WeekIndex],62),IF(('T_SelfStock'!BK12&lt;&gt;""),'T_SelfStock'!BK12,BJ8-'Grid_Requirement'!BK8+'Grid_TTAFOutgoing'!BK8))</f>
        <v/>
      </c>
      <c r="BL8">
        <f>IF(COUNTIFS(T_StockCount[Part Name],$A8,T_StockCount[WeekIndex],63)&gt;0,SUMIFS(T_StockCount[CountedQty],T_StockCount[Part Name],$A8,T_StockCount[WeekIndex],63),IF(('T_SelfStock'!BL12&lt;&gt;""),'T_SelfStock'!BL12,BK8-'Grid_Requirement'!BL8+'Grid_TTAFOutgoing'!BL8))</f>
        <v/>
      </c>
      <c r="BM8">
        <f>IF(COUNTIFS(T_StockCount[Part Name],$A8,T_StockCount[WeekIndex],64)&gt;0,SUMIFS(T_StockCount[CountedQty],T_StockCount[Part Name],$A8,T_StockCount[WeekIndex],64),IF(('T_SelfStock'!BM12&lt;&gt;""),'T_SelfStock'!BM12,BL8-'Grid_Requirement'!BM8+'Grid_TTAFOutgoing'!BM8))</f>
        <v/>
      </c>
      <c r="BN8">
        <f>IF(COUNTIFS(T_StockCount[Part Name],$A8,T_StockCount[WeekIndex],65)&gt;0,SUMIFS(T_StockCount[CountedQty],T_StockCount[Part Name],$A8,T_StockCount[WeekIndex],65),IF(('T_SelfStock'!BN12&lt;&gt;""),'T_SelfStock'!BN12,BM8-'Grid_Requirement'!BN8+'Grid_TTAFOutgoing'!BN8))</f>
        <v/>
      </c>
      <c r="BO8">
        <f>IF(COUNTIFS(T_StockCount[Part Name],$A8,T_StockCount[WeekIndex],66)&gt;0,SUMIFS(T_StockCount[CountedQty],T_StockCount[Part Name],$A8,T_StockCount[WeekIndex],66),IF(('T_SelfStock'!BO12&lt;&gt;""),'T_SelfStock'!BO12,BN8-'Grid_Requirement'!BO8+'Grid_TTAFOutgoing'!BO8))</f>
        <v/>
      </c>
      <c r="BP8">
        <f>IF(COUNTIFS(T_StockCount[Part Name],$A8,T_StockCount[WeekIndex],67)&gt;0,SUMIFS(T_StockCount[CountedQty],T_StockCount[Part Name],$A8,T_StockCount[WeekIndex],67),IF(('T_SelfStock'!BP12&lt;&gt;""),'T_SelfStock'!BP12,BO8-'Grid_Requirement'!BP8+'Grid_TTAFOutgoing'!BP8))</f>
        <v/>
      </c>
      <c r="BQ8">
        <f>IF(COUNTIFS(T_StockCount[Part Name],$A8,T_StockCount[WeekIndex],68)&gt;0,SUMIFS(T_StockCount[CountedQty],T_StockCount[Part Name],$A8,T_StockCount[WeekIndex],68),IF(('T_SelfStock'!BQ12&lt;&gt;""),'T_SelfStock'!BQ12,BP8-'Grid_Requirement'!BQ8+'Grid_TTAFOutgoing'!BQ8))</f>
        <v/>
      </c>
      <c r="BR8">
        <f>IF(COUNTIFS(T_StockCount[Part Name],$A8,T_StockCount[WeekIndex],69)&gt;0,SUMIFS(T_StockCount[CountedQty],T_StockCount[Part Name],$A8,T_StockCount[WeekIndex],69),IF(('T_SelfStock'!BR12&lt;&gt;""),'T_SelfStock'!BR12,BQ8-'Grid_Requirement'!BR8+'Grid_TTAFOutgoing'!BR8))</f>
        <v/>
      </c>
      <c r="BS8">
        <f>IF(COUNTIFS(T_StockCount[Part Name],$A8,T_StockCount[WeekIndex],70)&gt;0,SUMIFS(T_StockCount[CountedQty],T_StockCount[Part Name],$A8,T_StockCount[WeekIndex],70),IF(('T_SelfStock'!BS12&lt;&gt;""),'T_SelfStock'!BS12,BR8-'Grid_Requirement'!BS8+'Grid_TTAFOutgoing'!BS8))</f>
        <v/>
      </c>
      <c r="BT8">
        <f>IF(COUNTIFS(T_StockCount[Part Name],$A8,T_StockCount[WeekIndex],71)&gt;0,SUMIFS(T_StockCount[CountedQty],T_StockCount[Part Name],$A8,T_StockCount[WeekIndex],71),IF(('T_SelfStock'!BT12&lt;&gt;""),'T_SelfStock'!BT12,BS8-'Grid_Requirement'!BT8+'Grid_TTAFOutgoing'!BT8))</f>
        <v/>
      </c>
      <c r="BU8">
        <f>IF(COUNTIFS(T_StockCount[Part Name],$A8,T_StockCount[WeekIndex],72)&gt;0,SUMIFS(T_StockCount[CountedQty],T_StockCount[Part Name],$A8,T_StockCount[WeekIndex],72),IF(('T_SelfStock'!BU12&lt;&gt;""),'T_SelfStock'!BU12,BT8-'Grid_Requirement'!BU8+'Grid_TTAFOutgoing'!BU8))</f>
        <v/>
      </c>
      <c r="BV8">
        <f>IF(COUNTIFS(T_StockCount[Part Name],$A8,T_StockCount[WeekIndex],73)&gt;0,SUMIFS(T_StockCount[CountedQty],T_StockCount[Part Name],$A8,T_StockCount[WeekIndex],73),IF(('T_SelfStock'!BV12&lt;&gt;""),'T_SelfStock'!BV12,BU8-'Grid_Requirement'!BV8+'Grid_TTAFOutgoing'!BV8))</f>
        <v/>
      </c>
      <c r="BW8">
        <f>IF(COUNTIFS(T_StockCount[Part Name],$A8,T_StockCount[WeekIndex],74)&gt;0,SUMIFS(T_StockCount[CountedQty],T_StockCount[Part Name],$A8,T_StockCount[WeekIndex],74),IF(('T_SelfStock'!BW12&lt;&gt;""),'T_SelfStock'!BW12,BV8-'Grid_Requirement'!BW8+'Grid_TTAFOutgoing'!BW8))</f>
        <v/>
      </c>
      <c r="BX8">
        <f>IF(COUNTIFS(T_StockCount[Part Name],$A8,T_StockCount[WeekIndex],75)&gt;0,SUMIFS(T_StockCount[CountedQty],T_StockCount[Part Name],$A8,T_StockCount[WeekIndex],75),IF(('T_SelfStock'!BX12&lt;&gt;""),'T_SelfStock'!BX12,BW8-'Grid_Requirement'!BX8+'Grid_TTAFOutgoing'!BX8))</f>
        <v/>
      </c>
      <c r="BY8">
        <f>IF(COUNTIFS(T_StockCount[Part Name],$A8,T_StockCount[WeekIndex],76)&gt;0,SUMIFS(T_StockCount[CountedQty],T_StockCount[Part Name],$A8,T_StockCount[WeekIndex],76),IF(('T_SelfStock'!BY12&lt;&gt;""),'T_SelfStock'!BY12,BX8-'Grid_Requirement'!BY8+'Grid_TTAFOutgoing'!BY8))</f>
        <v/>
      </c>
      <c r="BZ8">
        <f>IF(COUNTIFS(T_StockCount[Part Name],$A8,T_StockCount[WeekIndex],77)&gt;0,SUMIFS(T_StockCount[CountedQty],T_StockCount[Part Name],$A8,T_StockCount[WeekIndex],77),IF(('T_SelfStock'!BZ12&lt;&gt;""),'T_SelfStock'!BZ12,BY8-'Grid_Requirement'!BZ8+'Grid_TTAFOutgoing'!BZ8))</f>
        <v/>
      </c>
      <c r="CA8">
        <f>IF(COUNTIFS(T_StockCount[Part Name],$A8,T_StockCount[WeekIndex],78)&gt;0,SUMIFS(T_StockCount[CountedQty],T_StockCount[Part Name],$A8,T_StockCount[WeekIndex],78),IF(('T_SelfStock'!CA12&lt;&gt;""),'T_SelfStock'!CA12,BZ8-'Grid_Requirement'!CA8+'Grid_TTAFOutgoing'!CA8))</f>
        <v/>
      </c>
      <c r="CB8">
        <f>IF(COUNTIFS(T_StockCount[Part Name],$A8,T_StockCount[WeekIndex],79)&gt;0,SUMIFS(T_StockCount[CountedQty],T_StockCount[Part Name],$A8,T_StockCount[WeekIndex],79),IF(('T_SelfStock'!CB12&lt;&gt;""),'T_SelfStock'!CB12,CA8-'Grid_Requirement'!CB8+'Grid_TTAFOutgoing'!CB8))</f>
        <v/>
      </c>
      <c r="CC8">
        <f>IF(COUNTIFS(T_StockCount[Part Name],$A8,T_StockCount[WeekIndex],80)&gt;0,SUMIFS(T_StockCount[CountedQty],T_StockCount[Part Name],$A8,T_StockCount[WeekIndex],80),IF(('T_SelfStock'!CC12&lt;&gt;""),'T_SelfStock'!CC12,CB8-'Grid_Requirement'!CC8+'Grid_TTAFOutgoing'!CC8))</f>
        <v/>
      </c>
      <c r="CD8">
        <f>IF(COUNTIFS(T_StockCount[Part Name],$A8,T_StockCount[WeekIndex],81)&gt;0,SUMIFS(T_StockCount[CountedQty],T_StockCount[Part Name],$A8,T_StockCount[WeekIndex],81),IF(('T_SelfStock'!CD12&lt;&gt;""),'T_SelfStock'!CD12,CC8-'Grid_Requirement'!CD8+'Grid_TTAFOutgoing'!CD8))</f>
        <v/>
      </c>
      <c r="CE8">
        <f>IF(COUNTIFS(T_StockCount[Part Name],$A8,T_StockCount[WeekIndex],82)&gt;0,SUMIFS(T_StockCount[CountedQty],T_StockCount[Part Name],$A8,T_StockCount[WeekIndex],82),IF(('T_SelfStock'!CE12&lt;&gt;""),'T_SelfStock'!CE12,CD8-'Grid_Requirement'!CE8+'Grid_TTAFOutgoing'!CE8))</f>
        <v/>
      </c>
      <c r="CF8">
        <f>IF(COUNTIFS(T_StockCount[Part Name],$A8,T_StockCount[WeekIndex],83)&gt;0,SUMIFS(T_StockCount[CountedQty],T_StockCount[Part Name],$A8,T_StockCount[WeekIndex],83),IF(('T_SelfStock'!CF12&lt;&gt;""),'T_SelfStock'!CF12,CE8-'Grid_Requirement'!CF8+'Grid_TTAFOutgoing'!CF8))</f>
        <v/>
      </c>
      <c r="CG8">
        <f>IF(COUNTIFS(T_StockCount[Part Name],$A8,T_StockCount[WeekIndex],84)&gt;0,SUMIFS(T_StockCount[CountedQty],T_StockCount[Part Name],$A8,T_StockCount[WeekIndex],84),IF(('T_SelfStock'!CG12&lt;&gt;""),'T_SelfStock'!CG12,CF8-'Grid_Requirement'!CG8+'Grid_TTAFOutgoing'!CG8))</f>
        <v/>
      </c>
      <c r="CH8">
        <f>IF(COUNTIFS(T_StockCount[Part Name],$A8,T_StockCount[WeekIndex],85)&gt;0,SUMIFS(T_StockCount[CountedQty],T_StockCount[Part Name],$A8,T_StockCount[WeekIndex],85),IF(('T_SelfStock'!CH12&lt;&gt;""),'T_SelfStock'!CH12,CG8-'Grid_Requirement'!CH8+'Grid_TTAFOutgoing'!CH8))</f>
        <v/>
      </c>
      <c r="CI8">
        <f>IF(COUNTIFS(T_StockCount[Part Name],$A8,T_StockCount[WeekIndex],86)&gt;0,SUMIFS(T_StockCount[CountedQty],T_StockCount[Part Name],$A8,T_StockCount[WeekIndex],86),IF(('T_SelfStock'!CI12&lt;&gt;""),'T_SelfStock'!CI12,CH8-'Grid_Requirement'!CI8+'Grid_TTAFOutgoing'!CI8))</f>
        <v/>
      </c>
      <c r="CJ8">
        <f>IF(COUNTIFS(T_StockCount[Part Name],$A8,T_StockCount[WeekIndex],87)&gt;0,SUMIFS(T_StockCount[CountedQty],T_StockCount[Part Name],$A8,T_StockCount[WeekIndex],87),IF(('T_SelfStock'!CJ12&lt;&gt;""),'T_SelfStock'!CJ12,CI8-'Grid_Requirement'!CJ8+'Grid_TTAFOutgoing'!CJ8))</f>
        <v/>
      </c>
      <c r="CK8">
        <f>IF(COUNTIFS(T_StockCount[Part Name],$A8,T_StockCount[WeekIndex],88)&gt;0,SUMIFS(T_StockCount[CountedQty],T_StockCount[Part Name],$A8,T_StockCount[WeekIndex],88),IF(('T_SelfStock'!CK12&lt;&gt;""),'T_SelfStock'!CK12,CJ8-'Grid_Requirement'!CK8+'Grid_TTAFOutgoing'!CK8))</f>
        <v/>
      </c>
      <c r="CL8">
        <f>IF(COUNTIFS(T_StockCount[Part Name],$A8,T_StockCount[WeekIndex],89)&gt;0,SUMIFS(T_StockCount[CountedQty],T_StockCount[Part Name],$A8,T_StockCount[WeekIndex],89),IF(('T_SelfStock'!CL12&lt;&gt;""),'T_SelfStock'!CL12,CK8-'Grid_Requirement'!CL8+'Grid_TTAFOutgoing'!CL8))</f>
        <v/>
      </c>
      <c r="CM8">
        <f>IF(COUNTIFS(T_StockCount[Part Name],$A8,T_StockCount[WeekIndex],90)&gt;0,SUMIFS(T_StockCount[CountedQty],T_StockCount[Part Name],$A8,T_StockCount[WeekIndex],90),IF(('T_SelfStock'!CM12&lt;&gt;""),'T_SelfStock'!CM12,CL8-'Grid_Requirement'!CM8+'Grid_TTAFOutgoing'!CM8))</f>
        <v/>
      </c>
      <c r="CN8">
        <f>IF(COUNTIFS(T_StockCount[Part Name],$A8,T_StockCount[WeekIndex],91)&gt;0,SUMIFS(T_StockCount[CountedQty],T_StockCount[Part Name],$A8,T_StockCount[WeekIndex],91),IF(('T_SelfStock'!CN12&lt;&gt;""),'T_SelfStock'!CN12,CM8-'Grid_Requirement'!CN8+'Grid_TTAFOutgoing'!CN8))</f>
        <v/>
      </c>
      <c r="CO8">
        <f>IF(COUNTIFS(T_StockCount[Part Name],$A8,T_StockCount[WeekIndex],92)&gt;0,SUMIFS(T_StockCount[CountedQty],T_StockCount[Part Name],$A8,T_StockCount[WeekIndex],92),IF(('T_SelfStock'!CO12&lt;&gt;""),'T_SelfStock'!CO12,CN8-'Grid_Requirement'!CO8+'Grid_TTAFOutgoing'!CO8))</f>
        <v/>
      </c>
      <c r="CP8">
        <f>IF(COUNTIFS(T_StockCount[Part Name],$A8,T_StockCount[WeekIndex],93)&gt;0,SUMIFS(T_StockCount[CountedQty],T_StockCount[Part Name],$A8,T_StockCount[WeekIndex],93),IF(('T_SelfStock'!CP12&lt;&gt;""),'T_SelfStock'!CP12,CO8-'Grid_Requirement'!CP8+'Grid_TTAFOutgoing'!CP8))</f>
        <v/>
      </c>
      <c r="CQ8">
        <f>IF(COUNTIFS(T_StockCount[Part Name],$A8,T_StockCount[WeekIndex],94)&gt;0,SUMIFS(T_StockCount[CountedQty],T_StockCount[Part Name],$A8,T_StockCount[WeekIndex],94),IF(('T_SelfStock'!CQ12&lt;&gt;""),'T_SelfStock'!CQ12,CP8-'Grid_Requirement'!CQ8+'Grid_TTAFOutgoing'!CQ8))</f>
        <v/>
      </c>
      <c r="CR8">
        <f>IF(COUNTIFS(T_StockCount[Part Name],$A8,T_StockCount[WeekIndex],95)&gt;0,SUMIFS(T_StockCount[CountedQty],T_StockCount[Part Name],$A8,T_StockCount[WeekIndex],95),IF(('T_SelfStock'!CR12&lt;&gt;""),'T_SelfStock'!CR12,CQ8-'Grid_Requirement'!CR8+'Grid_TTAFOutgoing'!CR8))</f>
        <v/>
      </c>
      <c r="CS8">
        <f>IF(COUNTIFS(T_StockCount[Part Name],$A8,T_StockCount[WeekIndex],96)&gt;0,SUMIFS(T_StockCount[CountedQty],T_StockCount[Part Name],$A8,T_StockCount[WeekIndex],96),IF(('T_SelfStock'!CS12&lt;&gt;""),'T_SelfStock'!CS12,CR8-'Grid_Requirement'!CS8+'Grid_TTAFOutgoing'!CS8))</f>
        <v/>
      </c>
      <c r="CT8">
        <f>IF(COUNTIFS(T_StockCount[Part Name],$A8,T_StockCount[WeekIndex],97)&gt;0,SUMIFS(T_StockCount[CountedQty],T_StockCount[Part Name],$A8,T_StockCount[WeekIndex],97),IF(('T_SelfStock'!CT12&lt;&gt;""),'T_SelfStock'!CT12,CS8-'Grid_Requirement'!CT8+'Grid_TTAFOutgoing'!CT8))</f>
        <v/>
      </c>
      <c r="CU8">
        <f>IF(COUNTIFS(T_StockCount[Part Name],$A8,T_StockCount[WeekIndex],98)&gt;0,SUMIFS(T_StockCount[CountedQty],T_StockCount[Part Name],$A8,T_StockCount[WeekIndex],98),IF(('T_SelfStock'!CU12&lt;&gt;""),'T_SelfStock'!CU12,CT8-'Grid_Requirement'!CU8+'Grid_TTAFOutgoing'!CU8))</f>
        <v/>
      </c>
      <c r="CV8">
        <f>IF(COUNTIFS(T_StockCount[Part Name],$A8,T_StockCount[WeekIndex],99)&gt;0,SUMIFS(T_StockCount[CountedQty],T_StockCount[Part Name],$A8,T_StockCount[WeekIndex],99),IF(('T_SelfStock'!CV12&lt;&gt;""),'T_SelfStock'!CV12,CU8-'Grid_Requirement'!CV8+'Grid_TTAFOutgoing'!CV8))</f>
        <v/>
      </c>
      <c r="CW8">
        <f>IF(COUNTIFS(T_StockCount[Part Name],$A8,T_StockCount[WeekIndex],100)&gt;0,SUMIFS(T_StockCount[CountedQty],T_StockCount[Part Name],$A8,T_StockCount[WeekIndex],100),IF(('T_SelfStock'!CW12&lt;&gt;""),'T_SelfStock'!CW12,CV8-'Grid_Requirement'!CW8+'Grid_TTAFOutgoing'!CW8))</f>
        <v/>
      </c>
      <c r="CX8">
        <f>IF(COUNTIFS(T_StockCount[Part Name],$A8,T_StockCount[WeekIndex],101)&gt;0,SUMIFS(T_StockCount[CountedQty],T_StockCount[Part Name],$A8,T_StockCount[WeekIndex],101),IF(('T_SelfStock'!CX12&lt;&gt;""),'T_SelfStock'!CX12,CW8-'Grid_Requirement'!CX8+'Grid_TTAFOutgoing'!CX8))</f>
        <v/>
      </c>
      <c r="CY8">
        <f>IF(COUNTIFS(T_StockCount[Part Name],$A8,T_StockCount[WeekIndex],102)&gt;0,SUMIFS(T_StockCount[CountedQty],T_StockCount[Part Name],$A8,T_StockCount[WeekIndex],102),IF(('T_SelfStock'!CY12&lt;&gt;""),'T_SelfStock'!CY12,CX8-'Grid_Requirement'!CY8+'Grid_TTAFOutgoing'!CY8))</f>
        <v/>
      </c>
      <c r="CZ8">
        <f>IF(COUNTIFS(T_StockCount[Part Name],$A8,T_StockCount[WeekIndex],103)&gt;0,SUMIFS(T_StockCount[CountedQty],T_StockCount[Part Name],$A8,T_StockCount[WeekIndex],103),IF(('T_SelfStock'!CZ12&lt;&gt;""),'T_SelfStock'!CZ12,CY8-'Grid_Requirement'!CZ8+'Grid_TTAFOutgoing'!CZ8))</f>
        <v/>
      </c>
      <c r="DA8">
        <f>IF(COUNTIFS(T_StockCount[Part Name],$A8,T_StockCount[WeekIndex],104)&gt;0,SUMIFS(T_StockCount[CountedQty],T_StockCount[Part Name],$A8,T_StockCount[WeekIndex],104),IF(('T_SelfStock'!DA12&lt;&gt;""),'T_SelfStock'!DA12,CZ8-'Grid_Requirement'!DA8+'Grid_TTAFOutgoing'!DA8))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Name],$A9,T_StockCount[WeekIndex],1),IF(('T_SelfStock'!B13&lt;&gt;""),'T_SelfStock'!B13,IFERROR(INDEX(T_OpeningStock[Opening_Qty],MATCH($A9,T_OpeningStock[Part Name],0)),0)-'Grid_Requirement'!B9+'Grid_TTAFOutgoing'!B9))</f>
        <v/>
      </c>
      <c r="C9">
        <f>IF(COUNTIFS(T_StockCount[Part Name],$A9,T_StockCount[WeekIndex],2)&gt;0,SUMIFS(T_StockCount[CountedQty],T_StockCount[Part Name],$A9,T_StockCount[WeekIndex],2),IF(('T_SelfStock'!C13&lt;&gt;""),'T_SelfStock'!C13,B9-'Grid_Requirement'!C9+'Grid_TTAFOutgoing'!C9))</f>
        <v/>
      </c>
      <c r="D9">
        <f>IF(COUNTIFS(T_StockCount[Part Name],$A9,T_StockCount[WeekIndex],3)&gt;0,SUMIFS(T_StockCount[CountedQty],T_StockCount[Part Name],$A9,T_StockCount[WeekIndex],3),IF(('T_SelfStock'!D13&lt;&gt;""),'T_SelfStock'!D13,C9-'Grid_Requirement'!D9+'Grid_TTAFOutgoing'!D9))</f>
        <v/>
      </c>
      <c r="E9">
        <f>IF(COUNTIFS(T_StockCount[Part Name],$A9,T_StockCount[WeekIndex],4)&gt;0,SUMIFS(T_StockCount[CountedQty],T_StockCount[Part Name],$A9,T_StockCount[WeekIndex],4),IF(('T_SelfStock'!E13&lt;&gt;""),'T_SelfStock'!E13,D9-'Grid_Requirement'!E9+'Grid_TTAFOutgoing'!E9))</f>
        <v/>
      </c>
      <c r="F9">
        <f>IF(COUNTIFS(T_StockCount[Part Name],$A9,T_StockCount[WeekIndex],5)&gt;0,SUMIFS(T_StockCount[CountedQty],T_StockCount[Part Name],$A9,T_StockCount[WeekIndex],5),IF(('T_SelfStock'!F13&lt;&gt;""),'T_SelfStock'!F13,E9-'Grid_Requirement'!F9+'Grid_TTAFOutgoing'!F9))</f>
        <v/>
      </c>
      <c r="G9">
        <f>IF(COUNTIFS(T_StockCount[Part Name],$A9,T_StockCount[WeekIndex],6)&gt;0,SUMIFS(T_StockCount[CountedQty],T_StockCount[Part Name],$A9,T_StockCount[WeekIndex],6),IF(('T_SelfStock'!G13&lt;&gt;""),'T_SelfStock'!G13,F9-'Grid_Requirement'!G9+'Grid_TTAFOutgoing'!G9))</f>
        <v/>
      </c>
      <c r="H9">
        <f>IF(COUNTIFS(T_StockCount[Part Name],$A9,T_StockCount[WeekIndex],7)&gt;0,SUMIFS(T_StockCount[CountedQty],T_StockCount[Part Name],$A9,T_StockCount[WeekIndex],7),IF(('T_SelfStock'!H13&lt;&gt;""),'T_SelfStock'!H13,G9-'Grid_Requirement'!H9+'Grid_TTAFOutgoing'!H9))</f>
        <v/>
      </c>
      <c r="I9">
        <f>IF(COUNTIFS(T_StockCount[Part Name],$A9,T_StockCount[WeekIndex],8)&gt;0,SUMIFS(T_StockCount[CountedQty],T_StockCount[Part Name],$A9,T_StockCount[WeekIndex],8),IF(('T_SelfStock'!I13&lt;&gt;""),'T_SelfStock'!I13,H9-'Grid_Requirement'!I9+'Grid_TTAFOutgoing'!I9))</f>
        <v/>
      </c>
      <c r="J9">
        <f>IF(COUNTIFS(T_StockCount[Part Name],$A9,T_StockCount[WeekIndex],9)&gt;0,SUMIFS(T_StockCount[CountedQty],T_StockCount[Part Name],$A9,T_StockCount[WeekIndex],9),IF(('T_SelfStock'!J13&lt;&gt;""),'T_SelfStock'!J13,I9-'Grid_Requirement'!J9+'Grid_TTAFOutgoing'!J9))</f>
        <v/>
      </c>
      <c r="K9">
        <f>IF(COUNTIFS(T_StockCount[Part Name],$A9,T_StockCount[WeekIndex],10)&gt;0,SUMIFS(T_StockCount[CountedQty],T_StockCount[Part Name],$A9,T_StockCount[WeekIndex],10),IF(('T_SelfStock'!K13&lt;&gt;""),'T_SelfStock'!K13,J9-'Grid_Requirement'!K9+'Grid_TTAFOutgoing'!K9))</f>
        <v/>
      </c>
      <c r="L9">
        <f>IF(COUNTIFS(T_StockCount[Part Name],$A9,T_StockCount[WeekIndex],11)&gt;0,SUMIFS(T_StockCount[CountedQty],T_StockCount[Part Name],$A9,T_StockCount[WeekIndex],11),IF(('T_SelfStock'!L13&lt;&gt;""),'T_SelfStock'!L13,K9-'Grid_Requirement'!L9+'Grid_TTAFOutgoing'!L9))</f>
        <v/>
      </c>
      <c r="M9">
        <f>IF(COUNTIFS(T_StockCount[Part Name],$A9,T_StockCount[WeekIndex],12)&gt;0,SUMIFS(T_StockCount[CountedQty],T_StockCount[Part Name],$A9,T_StockCount[WeekIndex],12),IF(('T_SelfStock'!M13&lt;&gt;""),'T_SelfStock'!M13,L9-'Grid_Requirement'!M9+'Grid_TTAFOutgoing'!M9))</f>
        <v/>
      </c>
      <c r="N9">
        <f>IF(COUNTIFS(T_StockCount[Part Name],$A9,T_StockCount[WeekIndex],13)&gt;0,SUMIFS(T_StockCount[CountedQty],T_StockCount[Part Name],$A9,T_StockCount[WeekIndex],13),IF(('T_SelfStock'!N13&lt;&gt;""),'T_SelfStock'!N13,M9-'Grid_Requirement'!N9+'Grid_TTAFOutgoing'!N9))</f>
        <v/>
      </c>
      <c r="O9">
        <f>IF(COUNTIFS(T_StockCount[Part Name],$A9,T_StockCount[WeekIndex],14)&gt;0,SUMIFS(T_StockCount[CountedQty],T_StockCount[Part Name],$A9,T_StockCount[WeekIndex],14),IF(('T_SelfStock'!O13&lt;&gt;""),'T_SelfStock'!O13,N9-'Grid_Requirement'!O9+'Grid_TTAFOutgoing'!O9))</f>
        <v/>
      </c>
      <c r="P9">
        <f>IF(COUNTIFS(T_StockCount[Part Name],$A9,T_StockCount[WeekIndex],15)&gt;0,SUMIFS(T_StockCount[CountedQty],T_StockCount[Part Name],$A9,T_StockCount[WeekIndex],15),IF(('T_SelfStock'!P13&lt;&gt;""),'T_SelfStock'!P13,O9-'Grid_Requirement'!P9+'Grid_TTAFOutgoing'!P9))</f>
        <v/>
      </c>
      <c r="Q9">
        <f>IF(COUNTIFS(T_StockCount[Part Name],$A9,T_StockCount[WeekIndex],16)&gt;0,SUMIFS(T_StockCount[CountedQty],T_StockCount[Part Name],$A9,T_StockCount[WeekIndex],16),IF(('T_SelfStock'!Q13&lt;&gt;""),'T_SelfStock'!Q13,P9-'Grid_Requirement'!Q9+'Grid_TTAFOutgoing'!Q9))</f>
        <v/>
      </c>
      <c r="R9">
        <f>IF(COUNTIFS(T_StockCount[Part Name],$A9,T_StockCount[WeekIndex],17)&gt;0,SUMIFS(T_StockCount[CountedQty],T_StockCount[Part Name],$A9,T_StockCount[WeekIndex],17),IF(('T_SelfStock'!R13&lt;&gt;""),'T_SelfStock'!R13,Q9-'Grid_Requirement'!R9+'Grid_TTAFOutgoing'!R9))</f>
        <v/>
      </c>
      <c r="S9">
        <f>IF(COUNTIFS(T_StockCount[Part Name],$A9,T_StockCount[WeekIndex],18)&gt;0,SUMIFS(T_StockCount[CountedQty],T_StockCount[Part Name],$A9,T_StockCount[WeekIndex],18),IF(('T_SelfStock'!S13&lt;&gt;""),'T_SelfStock'!S13,R9-'Grid_Requirement'!S9+'Grid_TTAFOutgoing'!S9))</f>
        <v/>
      </c>
      <c r="T9">
        <f>IF(COUNTIFS(T_StockCount[Part Name],$A9,T_StockCount[WeekIndex],19)&gt;0,SUMIFS(T_StockCount[CountedQty],T_StockCount[Part Name],$A9,T_StockCount[WeekIndex],19),IF(('T_SelfStock'!T13&lt;&gt;""),'T_SelfStock'!T13,S9-'Grid_Requirement'!T9+'Grid_TTAFOutgoing'!T9))</f>
        <v/>
      </c>
      <c r="U9">
        <f>IF(COUNTIFS(T_StockCount[Part Name],$A9,T_StockCount[WeekIndex],20)&gt;0,SUMIFS(T_StockCount[CountedQty],T_StockCount[Part Name],$A9,T_StockCount[WeekIndex],20),IF(('T_SelfStock'!U13&lt;&gt;""),'T_SelfStock'!U13,T9-'Grid_Requirement'!U9+'Grid_TTAFOutgoing'!U9))</f>
        <v/>
      </c>
      <c r="V9">
        <f>IF(COUNTIFS(T_StockCount[Part Name],$A9,T_StockCount[WeekIndex],21)&gt;0,SUMIFS(T_StockCount[CountedQty],T_StockCount[Part Name],$A9,T_StockCount[WeekIndex],21),IF(('T_SelfStock'!V13&lt;&gt;""),'T_SelfStock'!V13,U9-'Grid_Requirement'!V9+'Grid_TTAFOutgoing'!V9))</f>
        <v/>
      </c>
      <c r="W9">
        <f>IF(COUNTIFS(T_StockCount[Part Name],$A9,T_StockCount[WeekIndex],22)&gt;0,SUMIFS(T_StockCount[CountedQty],T_StockCount[Part Name],$A9,T_StockCount[WeekIndex],22),IF(('T_SelfStock'!W13&lt;&gt;""),'T_SelfStock'!W13,V9-'Grid_Requirement'!W9+'Grid_TTAFOutgoing'!W9))</f>
        <v/>
      </c>
      <c r="X9">
        <f>IF(COUNTIFS(T_StockCount[Part Name],$A9,T_StockCount[WeekIndex],23)&gt;0,SUMIFS(T_StockCount[CountedQty],T_StockCount[Part Name],$A9,T_StockCount[WeekIndex],23),IF(('T_SelfStock'!X13&lt;&gt;""),'T_SelfStock'!X13,W9-'Grid_Requirement'!X9+'Grid_TTAFOutgoing'!X9))</f>
        <v/>
      </c>
      <c r="Y9">
        <f>IF(COUNTIFS(T_StockCount[Part Name],$A9,T_StockCount[WeekIndex],24)&gt;0,SUMIFS(T_StockCount[CountedQty],T_StockCount[Part Name],$A9,T_StockCount[WeekIndex],24),IF(('T_SelfStock'!Y13&lt;&gt;""),'T_SelfStock'!Y13,X9-'Grid_Requirement'!Y9+'Grid_TTAFOutgoing'!Y9))</f>
        <v/>
      </c>
      <c r="Z9">
        <f>IF(COUNTIFS(T_StockCount[Part Name],$A9,T_StockCount[WeekIndex],25)&gt;0,SUMIFS(T_StockCount[CountedQty],T_StockCount[Part Name],$A9,T_StockCount[WeekIndex],25),IF(('T_SelfStock'!Z13&lt;&gt;""),'T_SelfStock'!Z13,Y9-'Grid_Requirement'!Z9+'Grid_TTAFOutgoing'!Z9))</f>
        <v/>
      </c>
      <c r="AA9">
        <f>IF(COUNTIFS(T_StockCount[Part Name],$A9,T_StockCount[WeekIndex],26)&gt;0,SUMIFS(T_StockCount[CountedQty],T_StockCount[Part Name],$A9,T_StockCount[WeekIndex],26),IF(('T_SelfStock'!AA13&lt;&gt;""),'T_SelfStock'!AA13,Z9-'Grid_Requirement'!AA9+'Grid_TTAFOutgoing'!AA9))</f>
        <v/>
      </c>
      <c r="AB9">
        <f>IF(COUNTIFS(T_StockCount[Part Name],$A9,T_StockCount[WeekIndex],27)&gt;0,SUMIFS(T_StockCount[CountedQty],T_StockCount[Part Name],$A9,T_StockCount[WeekIndex],27),IF(('T_SelfStock'!AB13&lt;&gt;""),'T_SelfStock'!AB13,AA9-'Grid_Requirement'!AB9+'Grid_TTAFOutgoing'!AB9))</f>
        <v/>
      </c>
      <c r="AC9">
        <f>IF(COUNTIFS(T_StockCount[Part Name],$A9,T_StockCount[WeekIndex],28)&gt;0,SUMIFS(T_StockCount[CountedQty],T_StockCount[Part Name],$A9,T_StockCount[WeekIndex],28),IF(('T_SelfStock'!AC13&lt;&gt;""),'T_SelfStock'!AC13,AB9-'Grid_Requirement'!AC9+'Grid_TTAFOutgoing'!AC9))</f>
        <v/>
      </c>
      <c r="AD9">
        <f>IF(COUNTIFS(T_StockCount[Part Name],$A9,T_StockCount[WeekIndex],29)&gt;0,SUMIFS(T_StockCount[CountedQty],T_StockCount[Part Name],$A9,T_StockCount[WeekIndex],29),IF(('T_SelfStock'!AD13&lt;&gt;""),'T_SelfStock'!AD13,AC9-'Grid_Requirement'!AD9+'Grid_TTAFOutgoing'!AD9))</f>
        <v/>
      </c>
      <c r="AE9">
        <f>IF(COUNTIFS(T_StockCount[Part Name],$A9,T_StockCount[WeekIndex],30)&gt;0,SUMIFS(T_StockCount[CountedQty],T_StockCount[Part Name],$A9,T_StockCount[WeekIndex],30),IF(('T_SelfStock'!AE13&lt;&gt;""),'T_SelfStock'!AE13,AD9-'Grid_Requirement'!AE9+'Grid_TTAFOutgoing'!AE9))</f>
        <v/>
      </c>
      <c r="AF9">
        <f>IF(COUNTIFS(T_StockCount[Part Name],$A9,T_StockCount[WeekIndex],31)&gt;0,SUMIFS(T_StockCount[CountedQty],T_StockCount[Part Name],$A9,T_StockCount[WeekIndex],31),IF(('T_SelfStock'!AF13&lt;&gt;""),'T_SelfStock'!AF13,AE9-'Grid_Requirement'!AF9+'Grid_TTAFOutgoing'!AF9))</f>
        <v/>
      </c>
      <c r="AG9">
        <f>IF(COUNTIFS(T_StockCount[Part Name],$A9,T_StockCount[WeekIndex],32)&gt;0,SUMIFS(T_StockCount[CountedQty],T_StockCount[Part Name],$A9,T_StockCount[WeekIndex],32),IF(('T_SelfStock'!AG13&lt;&gt;""),'T_SelfStock'!AG13,AF9-'Grid_Requirement'!AG9+'Grid_TTAFOutgoing'!AG9))</f>
        <v/>
      </c>
      <c r="AH9">
        <f>IF(COUNTIFS(T_StockCount[Part Name],$A9,T_StockCount[WeekIndex],33)&gt;0,SUMIFS(T_StockCount[CountedQty],T_StockCount[Part Name],$A9,T_StockCount[WeekIndex],33),IF(('T_SelfStock'!AH13&lt;&gt;""),'T_SelfStock'!AH13,AG9-'Grid_Requirement'!AH9+'Grid_TTAFOutgoing'!AH9))</f>
        <v/>
      </c>
      <c r="AI9">
        <f>IF(COUNTIFS(T_StockCount[Part Name],$A9,T_StockCount[WeekIndex],34)&gt;0,SUMIFS(T_StockCount[CountedQty],T_StockCount[Part Name],$A9,T_StockCount[WeekIndex],34),IF(('T_SelfStock'!AI13&lt;&gt;""),'T_SelfStock'!AI13,AH9-'Grid_Requirement'!AI9+'Grid_TTAFOutgoing'!AI9))</f>
        <v/>
      </c>
      <c r="AJ9">
        <f>IF(COUNTIFS(T_StockCount[Part Name],$A9,T_StockCount[WeekIndex],35)&gt;0,SUMIFS(T_StockCount[CountedQty],T_StockCount[Part Name],$A9,T_StockCount[WeekIndex],35),IF(('T_SelfStock'!AJ13&lt;&gt;""),'T_SelfStock'!AJ13,AI9-'Grid_Requirement'!AJ9+'Grid_TTAFOutgoing'!AJ9))</f>
        <v/>
      </c>
      <c r="AK9">
        <f>IF(COUNTIFS(T_StockCount[Part Name],$A9,T_StockCount[WeekIndex],36)&gt;0,SUMIFS(T_StockCount[CountedQty],T_StockCount[Part Name],$A9,T_StockCount[WeekIndex],36),IF(('T_SelfStock'!AK13&lt;&gt;""),'T_SelfStock'!AK13,AJ9-'Grid_Requirement'!AK9+'Grid_TTAFOutgoing'!AK9))</f>
        <v/>
      </c>
      <c r="AL9">
        <f>IF(COUNTIFS(T_StockCount[Part Name],$A9,T_StockCount[WeekIndex],37)&gt;0,SUMIFS(T_StockCount[CountedQty],T_StockCount[Part Name],$A9,T_StockCount[WeekIndex],37),IF(('T_SelfStock'!AL13&lt;&gt;""),'T_SelfStock'!AL13,AK9-'Grid_Requirement'!AL9+'Grid_TTAFOutgoing'!AL9))</f>
        <v/>
      </c>
      <c r="AM9">
        <f>IF(COUNTIFS(T_StockCount[Part Name],$A9,T_StockCount[WeekIndex],38)&gt;0,SUMIFS(T_StockCount[CountedQty],T_StockCount[Part Name],$A9,T_StockCount[WeekIndex],38),IF(('T_SelfStock'!AM13&lt;&gt;""),'T_SelfStock'!AM13,AL9-'Grid_Requirement'!AM9+'Grid_TTAFOutgoing'!AM9))</f>
        <v/>
      </c>
      <c r="AN9">
        <f>IF(COUNTIFS(T_StockCount[Part Name],$A9,T_StockCount[WeekIndex],39)&gt;0,SUMIFS(T_StockCount[CountedQty],T_StockCount[Part Name],$A9,T_StockCount[WeekIndex],39),IF(('T_SelfStock'!AN13&lt;&gt;""),'T_SelfStock'!AN13,AM9-'Grid_Requirement'!AN9+'Grid_TTAFOutgoing'!AN9))</f>
        <v/>
      </c>
      <c r="AO9">
        <f>IF(COUNTIFS(T_StockCount[Part Name],$A9,T_StockCount[WeekIndex],40)&gt;0,SUMIFS(T_StockCount[CountedQty],T_StockCount[Part Name],$A9,T_StockCount[WeekIndex],40),IF(('T_SelfStock'!AO13&lt;&gt;""),'T_SelfStock'!AO13,AN9-'Grid_Requirement'!AO9+'Grid_TTAFOutgoing'!AO9))</f>
        <v/>
      </c>
      <c r="AP9">
        <f>IF(COUNTIFS(T_StockCount[Part Name],$A9,T_StockCount[WeekIndex],41)&gt;0,SUMIFS(T_StockCount[CountedQty],T_StockCount[Part Name],$A9,T_StockCount[WeekIndex],41),IF(('T_SelfStock'!AP13&lt;&gt;""),'T_SelfStock'!AP13,AO9-'Grid_Requirement'!AP9+'Grid_TTAFOutgoing'!AP9))</f>
        <v/>
      </c>
      <c r="AQ9">
        <f>IF(COUNTIFS(T_StockCount[Part Name],$A9,T_StockCount[WeekIndex],42)&gt;0,SUMIFS(T_StockCount[CountedQty],T_StockCount[Part Name],$A9,T_StockCount[WeekIndex],42),IF(('T_SelfStock'!AQ13&lt;&gt;""),'T_SelfStock'!AQ13,AP9-'Grid_Requirement'!AQ9+'Grid_TTAFOutgoing'!AQ9))</f>
        <v/>
      </c>
      <c r="AR9">
        <f>IF(COUNTIFS(T_StockCount[Part Name],$A9,T_StockCount[WeekIndex],43)&gt;0,SUMIFS(T_StockCount[CountedQty],T_StockCount[Part Name],$A9,T_StockCount[WeekIndex],43),IF(('T_SelfStock'!AR13&lt;&gt;""),'T_SelfStock'!AR13,AQ9-'Grid_Requirement'!AR9+'Grid_TTAFOutgoing'!AR9))</f>
        <v/>
      </c>
      <c r="AS9">
        <f>IF(COUNTIFS(T_StockCount[Part Name],$A9,T_StockCount[WeekIndex],44)&gt;0,SUMIFS(T_StockCount[CountedQty],T_StockCount[Part Name],$A9,T_StockCount[WeekIndex],44),IF(('T_SelfStock'!AS13&lt;&gt;""),'T_SelfStock'!AS13,AR9-'Grid_Requirement'!AS9+'Grid_TTAFOutgoing'!AS9))</f>
        <v/>
      </c>
      <c r="AT9">
        <f>IF(COUNTIFS(T_StockCount[Part Name],$A9,T_StockCount[WeekIndex],45)&gt;0,SUMIFS(T_StockCount[CountedQty],T_StockCount[Part Name],$A9,T_StockCount[WeekIndex],45),IF(('T_SelfStock'!AT13&lt;&gt;""),'T_SelfStock'!AT13,AS9-'Grid_Requirement'!AT9+'Grid_TTAFOutgoing'!AT9))</f>
        <v/>
      </c>
      <c r="AU9">
        <f>IF(COUNTIFS(T_StockCount[Part Name],$A9,T_StockCount[WeekIndex],46)&gt;0,SUMIFS(T_StockCount[CountedQty],T_StockCount[Part Name],$A9,T_StockCount[WeekIndex],46),IF(('T_SelfStock'!AU13&lt;&gt;""),'T_SelfStock'!AU13,AT9-'Grid_Requirement'!AU9+'Grid_TTAFOutgoing'!AU9))</f>
        <v/>
      </c>
      <c r="AV9">
        <f>IF(COUNTIFS(T_StockCount[Part Name],$A9,T_StockCount[WeekIndex],47)&gt;0,SUMIFS(T_StockCount[CountedQty],T_StockCount[Part Name],$A9,T_StockCount[WeekIndex],47),IF(('T_SelfStock'!AV13&lt;&gt;""),'T_SelfStock'!AV13,AU9-'Grid_Requirement'!AV9+'Grid_TTAFOutgoing'!AV9))</f>
        <v/>
      </c>
      <c r="AW9">
        <f>IF(COUNTIFS(T_StockCount[Part Name],$A9,T_StockCount[WeekIndex],48)&gt;0,SUMIFS(T_StockCount[CountedQty],T_StockCount[Part Name],$A9,T_StockCount[WeekIndex],48),IF(('T_SelfStock'!AW13&lt;&gt;""),'T_SelfStock'!AW13,AV9-'Grid_Requirement'!AW9+'Grid_TTAFOutgoing'!AW9))</f>
        <v/>
      </c>
      <c r="AX9">
        <f>IF(COUNTIFS(T_StockCount[Part Name],$A9,T_StockCount[WeekIndex],49)&gt;0,SUMIFS(T_StockCount[CountedQty],T_StockCount[Part Name],$A9,T_StockCount[WeekIndex],49),IF(('T_SelfStock'!AX13&lt;&gt;""),'T_SelfStock'!AX13,AW9-'Grid_Requirement'!AX9+'Grid_TTAFOutgoing'!AX9))</f>
        <v/>
      </c>
      <c r="AY9">
        <f>IF(COUNTIFS(T_StockCount[Part Name],$A9,T_StockCount[WeekIndex],50)&gt;0,SUMIFS(T_StockCount[CountedQty],T_StockCount[Part Name],$A9,T_StockCount[WeekIndex],50),IF(('T_SelfStock'!AY13&lt;&gt;""),'T_SelfStock'!AY13,AX9-'Grid_Requirement'!AY9+'Grid_TTAFOutgoing'!AY9))</f>
        <v/>
      </c>
      <c r="AZ9">
        <f>IF(COUNTIFS(T_StockCount[Part Name],$A9,T_StockCount[WeekIndex],51)&gt;0,SUMIFS(T_StockCount[CountedQty],T_StockCount[Part Name],$A9,T_StockCount[WeekIndex],51),IF(('T_SelfStock'!AZ13&lt;&gt;""),'T_SelfStock'!AZ13,AY9-'Grid_Requirement'!AZ9+'Grid_TTAFOutgoing'!AZ9))</f>
        <v/>
      </c>
      <c r="BA9">
        <f>IF(COUNTIFS(T_StockCount[Part Name],$A9,T_StockCount[WeekIndex],52)&gt;0,SUMIFS(T_StockCount[CountedQty],T_StockCount[Part Name],$A9,T_StockCount[WeekIndex],52),IF(('T_SelfStock'!BA13&lt;&gt;""),'T_SelfStock'!BA13,AZ9-'Grid_Requirement'!BA9+'Grid_TTAFOutgoing'!BA9))</f>
        <v/>
      </c>
      <c r="BB9">
        <f>IF(COUNTIFS(T_StockCount[Part Name],$A9,T_StockCount[WeekIndex],53)&gt;0,SUMIFS(T_StockCount[CountedQty],T_StockCount[Part Name],$A9,T_StockCount[WeekIndex],53),IF(('T_SelfStock'!BB13&lt;&gt;""),'T_SelfStock'!BB13,BA9-'Grid_Requirement'!BB9+'Grid_TTAFOutgoing'!BB9))</f>
        <v/>
      </c>
      <c r="BC9">
        <f>IF(COUNTIFS(T_StockCount[Part Name],$A9,T_StockCount[WeekIndex],54)&gt;0,SUMIFS(T_StockCount[CountedQty],T_StockCount[Part Name],$A9,T_StockCount[WeekIndex],54),IF(('T_SelfStock'!BC13&lt;&gt;""),'T_SelfStock'!BC13,BB9-'Grid_Requirement'!BC9+'Grid_TTAFOutgoing'!BC9))</f>
        <v/>
      </c>
      <c r="BD9">
        <f>IF(COUNTIFS(T_StockCount[Part Name],$A9,T_StockCount[WeekIndex],55)&gt;0,SUMIFS(T_StockCount[CountedQty],T_StockCount[Part Name],$A9,T_StockCount[WeekIndex],55),IF(('T_SelfStock'!BD13&lt;&gt;""),'T_SelfStock'!BD13,BC9-'Grid_Requirement'!BD9+'Grid_TTAFOutgoing'!BD9))</f>
        <v/>
      </c>
      <c r="BE9">
        <f>IF(COUNTIFS(T_StockCount[Part Name],$A9,T_StockCount[WeekIndex],56)&gt;0,SUMIFS(T_StockCount[CountedQty],T_StockCount[Part Name],$A9,T_StockCount[WeekIndex],56),IF(('T_SelfStock'!BE13&lt;&gt;""),'T_SelfStock'!BE13,BD9-'Grid_Requirement'!BE9+'Grid_TTAFOutgoing'!BE9))</f>
        <v/>
      </c>
      <c r="BF9">
        <f>IF(COUNTIFS(T_StockCount[Part Name],$A9,T_StockCount[WeekIndex],57)&gt;0,SUMIFS(T_StockCount[CountedQty],T_StockCount[Part Name],$A9,T_StockCount[WeekIndex],57),IF(('T_SelfStock'!BF13&lt;&gt;""),'T_SelfStock'!BF13,BE9-'Grid_Requirement'!BF9+'Grid_TTAFOutgoing'!BF9))</f>
        <v/>
      </c>
      <c r="BG9">
        <f>IF(COUNTIFS(T_StockCount[Part Name],$A9,T_StockCount[WeekIndex],58)&gt;0,SUMIFS(T_StockCount[CountedQty],T_StockCount[Part Name],$A9,T_StockCount[WeekIndex],58),IF(('T_SelfStock'!BG13&lt;&gt;""),'T_SelfStock'!BG13,BF9-'Grid_Requirement'!BG9+'Grid_TTAFOutgoing'!BG9))</f>
        <v/>
      </c>
      <c r="BH9">
        <f>IF(COUNTIFS(T_StockCount[Part Name],$A9,T_StockCount[WeekIndex],59)&gt;0,SUMIFS(T_StockCount[CountedQty],T_StockCount[Part Name],$A9,T_StockCount[WeekIndex],59),IF(('T_SelfStock'!BH13&lt;&gt;""),'T_SelfStock'!BH13,BG9-'Grid_Requirement'!BH9+'Grid_TTAFOutgoing'!BH9))</f>
        <v/>
      </c>
      <c r="BI9">
        <f>IF(COUNTIFS(T_StockCount[Part Name],$A9,T_StockCount[WeekIndex],60)&gt;0,SUMIFS(T_StockCount[CountedQty],T_StockCount[Part Name],$A9,T_StockCount[WeekIndex],60),IF(('T_SelfStock'!BI13&lt;&gt;""),'T_SelfStock'!BI13,BH9-'Grid_Requirement'!BI9+'Grid_TTAFOutgoing'!BI9))</f>
        <v/>
      </c>
      <c r="BJ9">
        <f>IF(COUNTIFS(T_StockCount[Part Name],$A9,T_StockCount[WeekIndex],61)&gt;0,SUMIFS(T_StockCount[CountedQty],T_StockCount[Part Name],$A9,T_StockCount[WeekIndex],61),IF(('T_SelfStock'!BJ13&lt;&gt;""),'T_SelfStock'!BJ13,BI9-'Grid_Requirement'!BJ9+'Grid_TTAFOutgoing'!BJ9))</f>
        <v/>
      </c>
      <c r="BK9">
        <f>IF(COUNTIFS(T_StockCount[Part Name],$A9,T_StockCount[WeekIndex],62)&gt;0,SUMIFS(T_StockCount[CountedQty],T_StockCount[Part Name],$A9,T_StockCount[WeekIndex],62),IF(('T_SelfStock'!BK13&lt;&gt;""),'T_SelfStock'!BK13,BJ9-'Grid_Requirement'!BK9+'Grid_TTAFOutgoing'!BK9))</f>
        <v/>
      </c>
      <c r="BL9">
        <f>IF(COUNTIFS(T_StockCount[Part Name],$A9,T_StockCount[WeekIndex],63)&gt;0,SUMIFS(T_StockCount[CountedQty],T_StockCount[Part Name],$A9,T_StockCount[WeekIndex],63),IF(('T_SelfStock'!BL13&lt;&gt;""),'T_SelfStock'!BL13,BK9-'Grid_Requirement'!BL9+'Grid_TTAFOutgoing'!BL9))</f>
        <v/>
      </c>
      <c r="BM9">
        <f>IF(COUNTIFS(T_StockCount[Part Name],$A9,T_StockCount[WeekIndex],64)&gt;0,SUMIFS(T_StockCount[CountedQty],T_StockCount[Part Name],$A9,T_StockCount[WeekIndex],64),IF(('T_SelfStock'!BM13&lt;&gt;""),'T_SelfStock'!BM13,BL9-'Grid_Requirement'!BM9+'Grid_TTAFOutgoing'!BM9))</f>
        <v/>
      </c>
      <c r="BN9">
        <f>IF(COUNTIFS(T_StockCount[Part Name],$A9,T_StockCount[WeekIndex],65)&gt;0,SUMIFS(T_StockCount[CountedQty],T_StockCount[Part Name],$A9,T_StockCount[WeekIndex],65),IF(('T_SelfStock'!BN13&lt;&gt;""),'T_SelfStock'!BN13,BM9-'Grid_Requirement'!BN9+'Grid_TTAFOutgoing'!BN9))</f>
        <v/>
      </c>
      <c r="BO9">
        <f>IF(COUNTIFS(T_StockCount[Part Name],$A9,T_StockCount[WeekIndex],66)&gt;0,SUMIFS(T_StockCount[CountedQty],T_StockCount[Part Name],$A9,T_StockCount[WeekIndex],66),IF(('T_SelfStock'!BO13&lt;&gt;""),'T_SelfStock'!BO13,BN9-'Grid_Requirement'!BO9+'Grid_TTAFOutgoing'!BO9))</f>
        <v/>
      </c>
      <c r="BP9">
        <f>IF(COUNTIFS(T_StockCount[Part Name],$A9,T_StockCount[WeekIndex],67)&gt;0,SUMIFS(T_StockCount[CountedQty],T_StockCount[Part Name],$A9,T_StockCount[WeekIndex],67),IF(('T_SelfStock'!BP13&lt;&gt;""),'T_SelfStock'!BP13,BO9-'Grid_Requirement'!BP9+'Grid_TTAFOutgoing'!BP9))</f>
        <v/>
      </c>
      <c r="BQ9">
        <f>IF(COUNTIFS(T_StockCount[Part Name],$A9,T_StockCount[WeekIndex],68)&gt;0,SUMIFS(T_StockCount[CountedQty],T_StockCount[Part Name],$A9,T_StockCount[WeekIndex],68),IF(('T_SelfStock'!BQ13&lt;&gt;""),'T_SelfStock'!BQ13,BP9-'Grid_Requirement'!BQ9+'Grid_TTAFOutgoing'!BQ9))</f>
        <v/>
      </c>
      <c r="BR9">
        <f>IF(COUNTIFS(T_StockCount[Part Name],$A9,T_StockCount[WeekIndex],69)&gt;0,SUMIFS(T_StockCount[CountedQty],T_StockCount[Part Name],$A9,T_StockCount[WeekIndex],69),IF(('T_SelfStock'!BR13&lt;&gt;""),'T_SelfStock'!BR13,BQ9-'Grid_Requirement'!BR9+'Grid_TTAFOutgoing'!BR9))</f>
        <v/>
      </c>
      <c r="BS9">
        <f>IF(COUNTIFS(T_StockCount[Part Name],$A9,T_StockCount[WeekIndex],70)&gt;0,SUMIFS(T_StockCount[CountedQty],T_StockCount[Part Name],$A9,T_StockCount[WeekIndex],70),IF(('T_SelfStock'!BS13&lt;&gt;""),'T_SelfStock'!BS13,BR9-'Grid_Requirement'!BS9+'Grid_TTAFOutgoing'!BS9))</f>
        <v/>
      </c>
      <c r="BT9">
        <f>IF(COUNTIFS(T_StockCount[Part Name],$A9,T_StockCount[WeekIndex],71)&gt;0,SUMIFS(T_StockCount[CountedQty],T_StockCount[Part Name],$A9,T_StockCount[WeekIndex],71),IF(('T_SelfStock'!BT13&lt;&gt;""),'T_SelfStock'!BT13,BS9-'Grid_Requirement'!BT9+'Grid_TTAFOutgoing'!BT9))</f>
        <v/>
      </c>
      <c r="BU9">
        <f>IF(COUNTIFS(T_StockCount[Part Name],$A9,T_StockCount[WeekIndex],72)&gt;0,SUMIFS(T_StockCount[CountedQty],T_StockCount[Part Name],$A9,T_StockCount[WeekIndex],72),IF(('T_SelfStock'!BU13&lt;&gt;""),'T_SelfStock'!BU13,BT9-'Grid_Requirement'!BU9+'Grid_TTAFOutgoing'!BU9))</f>
        <v/>
      </c>
      <c r="BV9">
        <f>IF(COUNTIFS(T_StockCount[Part Name],$A9,T_StockCount[WeekIndex],73)&gt;0,SUMIFS(T_StockCount[CountedQty],T_StockCount[Part Name],$A9,T_StockCount[WeekIndex],73),IF(('T_SelfStock'!BV13&lt;&gt;""),'T_SelfStock'!BV13,BU9-'Grid_Requirement'!BV9+'Grid_TTAFOutgoing'!BV9))</f>
        <v/>
      </c>
      <c r="BW9">
        <f>IF(COUNTIFS(T_StockCount[Part Name],$A9,T_StockCount[WeekIndex],74)&gt;0,SUMIFS(T_StockCount[CountedQty],T_StockCount[Part Name],$A9,T_StockCount[WeekIndex],74),IF(('T_SelfStock'!BW13&lt;&gt;""),'T_SelfStock'!BW13,BV9-'Grid_Requirement'!BW9+'Grid_TTAFOutgoing'!BW9))</f>
        <v/>
      </c>
      <c r="BX9">
        <f>IF(COUNTIFS(T_StockCount[Part Name],$A9,T_StockCount[WeekIndex],75)&gt;0,SUMIFS(T_StockCount[CountedQty],T_StockCount[Part Name],$A9,T_StockCount[WeekIndex],75),IF(('T_SelfStock'!BX13&lt;&gt;""),'T_SelfStock'!BX13,BW9-'Grid_Requirement'!BX9+'Grid_TTAFOutgoing'!BX9))</f>
        <v/>
      </c>
      <c r="BY9">
        <f>IF(COUNTIFS(T_StockCount[Part Name],$A9,T_StockCount[WeekIndex],76)&gt;0,SUMIFS(T_StockCount[CountedQty],T_StockCount[Part Name],$A9,T_StockCount[WeekIndex],76),IF(('T_SelfStock'!BY13&lt;&gt;""),'T_SelfStock'!BY13,BX9-'Grid_Requirement'!BY9+'Grid_TTAFOutgoing'!BY9))</f>
        <v/>
      </c>
      <c r="BZ9">
        <f>IF(COUNTIFS(T_StockCount[Part Name],$A9,T_StockCount[WeekIndex],77)&gt;0,SUMIFS(T_StockCount[CountedQty],T_StockCount[Part Name],$A9,T_StockCount[WeekIndex],77),IF(('T_SelfStock'!BZ13&lt;&gt;""),'T_SelfStock'!BZ13,BY9-'Grid_Requirement'!BZ9+'Grid_TTAFOutgoing'!BZ9))</f>
        <v/>
      </c>
      <c r="CA9">
        <f>IF(COUNTIFS(T_StockCount[Part Name],$A9,T_StockCount[WeekIndex],78)&gt;0,SUMIFS(T_StockCount[CountedQty],T_StockCount[Part Name],$A9,T_StockCount[WeekIndex],78),IF(('T_SelfStock'!CA13&lt;&gt;""),'T_SelfStock'!CA13,BZ9-'Grid_Requirement'!CA9+'Grid_TTAFOutgoing'!CA9))</f>
        <v/>
      </c>
      <c r="CB9">
        <f>IF(COUNTIFS(T_StockCount[Part Name],$A9,T_StockCount[WeekIndex],79)&gt;0,SUMIFS(T_StockCount[CountedQty],T_StockCount[Part Name],$A9,T_StockCount[WeekIndex],79),IF(('T_SelfStock'!CB13&lt;&gt;""),'T_SelfStock'!CB13,CA9-'Grid_Requirement'!CB9+'Grid_TTAFOutgoing'!CB9))</f>
        <v/>
      </c>
      <c r="CC9">
        <f>IF(COUNTIFS(T_StockCount[Part Name],$A9,T_StockCount[WeekIndex],80)&gt;0,SUMIFS(T_StockCount[CountedQty],T_StockCount[Part Name],$A9,T_StockCount[WeekIndex],80),IF(('T_SelfStock'!CC13&lt;&gt;""),'T_SelfStock'!CC13,CB9-'Grid_Requirement'!CC9+'Grid_TTAFOutgoing'!CC9))</f>
        <v/>
      </c>
      <c r="CD9">
        <f>IF(COUNTIFS(T_StockCount[Part Name],$A9,T_StockCount[WeekIndex],81)&gt;0,SUMIFS(T_StockCount[CountedQty],T_StockCount[Part Name],$A9,T_StockCount[WeekIndex],81),IF(('T_SelfStock'!CD13&lt;&gt;""),'T_SelfStock'!CD13,CC9-'Grid_Requirement'!CD9+'Grid_TTAFOutgoing'!CD9))</f>
        <v/>
      </c>
      <c r="CE9">
        <f>IF(COUNTIFS(T_StockCount[Part Name],$A9,T_StockCount[WeekIndex],82)&gt;0,SUMIFS(T_StockCount[CountedQty],T_StockCount[Part Name],$A9,T_StockCount[WeekIndex],82),IF(('T_SelfStock'!CE13&lt;&gt;""),'T_SelfStock'!CE13,CD9-'Grid_Requirement'!CE9+'Grid_TTAFOutgoing'!CE9))</f>
        <v/>
      </c>
      <c r="CF9">
        <f>IF(COUNTIFS(T_StockCount[Part Name],$A9,T_StockCount[WeekIndex],83)&gt;0,SUMIFS(T_StockCount[CountedQty],T_StockCount[Part Name],$A9,T_StockCount[WeekIndex],83),IF(('T_SelfStock'!CF13&lt;&gt;""),'T_SelfStock'!CF13,CE9-'Grid_Requirement'!CF9+'Grid_TTAFOutgoing'!CF9))</f>
        <v/>
      </c>
      <c r="CG9">
        <f>IF(COUNTIFS(T_StockCount[Part Name],$A9,T_StockCount[WeekIndex],84)&gt;0,SUMIFS(T_StockCount[CountedQty],T_StockCount[Part Name],$A9,T_StockCount[WeekIndex],84),IF(('T_SelfStock'!CG13&lt;&gt;""),'T_SelfStock'!CG13,CF9-'Grid_Requirement'!CG9+'Grid_TTAFOutgoing'!CG9))</f>
        <v/>
      </c>
      <c r="CH9">
        <f>IF(COUNTIFS(T_StockCount[Part Name],$A9,T_StockCount[WeekIndex],85)&gt;0,SUMIFS(T_StockCount[CountedQty],T_StockCount[Part Name],$A9,T_StockCount[WeekIndex],85),IF(('T_SelfStock'!CH13&lt;&gt;""),'T_SelfStock'!CH13,CG9-'Grid_Requirement'!CH9+'Grid_TTAFOutgoing'!CH9))</f>
        <v/>
      </c>
      <c r="CI9">
        <f>IF(COUNTIFS(T_StockCount[Part Name],$A9,T_StockCount[WeekIndex],86)&gt;0,SUMIFS(T_StockCount[CountedQty],T_StockCount[Part Name],$A9,T_StockCount[WeekIndex],86),IF(('T_SelfStock'!CI13&lt;&gt;""),'T_SelfStock'!CI13,CH9-'Grid_Requirement'!CI9+'Grid_TTAFOutgoing'!CI9))</f>
        <v/>
      </c>
      <c r="CJ9">
        <f>IF(COUNTIFS(T_StockCount[Part Name],$A9,T_StockCount[WeekIndex],87)&gt;0,SUMIFS(T_StockCount[CountedQty],T_StockCount[Part Name],$A9,T_StockCount[WeekIndex],87),IF(('T_SelfStock'!CJ13&lt;&gt;""),'T_SelfStock'!CJ13,CI9-'Grid_Requirement'!CJ9+'Grid_TTAFOutgoing'!CJ9))</f>
        <v/>
      </c>
      <c r="CK9">
        <f>IF(COUNTIFS(T_StockCount[Part Name],$A9,T_StockCount[WeekIndex],88)&gt;0,SUMIFS(T_StockCount[CountedQty],T_StockCount[Part Name],$A9,T_StockCount[WeekIndex],88),IF(('T_SelfStock'!CK13&lt;&gt;""),'T_SelfStock'!CK13,CJ9-'Grid_Requirement'!CK9+'Grid_TTAFOutgoing'!CK9))</f>
        <v/>
      </c>
      <c r="CL9">
        <f>IF(COUNTIFS(T_StockCount[Part Name],$A9,T_StockCount[WeekIndex],89)&gt;0,SUMIFS(T_StockCount[CountedQty],T_StockCount[Part Name],$A9,T_StockCount[WeekIndex],89),IF(('T_SelfStock'!CL13&lt;&gt;""),'T_SelfStock'!CL13,CK9-'Grid_Requirement'!CL9+'Grid_TTAFOutgoing'!CL9))</f>
        <v/>
      </c>
      <c r="CM9">
        <f>IF(COUNTIFS(T_StockCount[Part Name],$A9,T_StockCount[WeekIndex],90)&gt;0,SUMIFS(T_StockCount[CountedQty],T_StockCount[Part Name],$A9,T_StockCount[WeekIndex],90),IF(('T_SelfStock'!CM13&lt;&gt;""),'T_SelfStock'!CM13,CL9-'Grid_Requirement'!CM9+'Grid_TTAFOutgoing'!CM9))</f>
        <v/>
      </c>
      <c r="CN9">
        <f>IF(COUNTIFS(T_StockCount[Part Name],$A9,T_StockCount[WeekIndex],91)&gt;0,SUMIFS(T_StockCount[CountedQty],T_StockCount[Part Name],$A9,T_StockCount[WeekIndex],91),IF(('T_SelfStock'!CN13&lt;&gt;""),'T_SelfStock'!CN13,CM9-'Grid_Requirement'!CN9+'Grid_TTAFOutgoing'!CN9))</f>
        <v/>
      </c>
      <c r="CO9">
        <f>IF(COUNTIFS(T_StockCount[Part Name],$A9,T_StockCount[WeekIndex],92)&gt;0,SUMIFS(T_StockCount[CountedQty],T_StockCount[Part Name],$A9,T_StockCount[WeekIndex],92),IF(('T_SelfStock'!CO13&lt;&gt;""),'T_SelfStock'!CO13,CN9-'Grid_Requirement'!CO9+'Grid_TTAFOutgoing'!CO9))</f>
        <v/>
      </c>
      <c r="CP9">
        <f>IF(COUNTIFS(T_StockCount[Part Name],$A9,T_StockCount[WeekIndex],93)&gt;0,SUMIFS(T_StockCount[CountedQty],T_StockCount[Part Name],$A9,T_StockCount[WeekIndex],93),IF(('T_SelfStock'!CP13&lt;&gt;""),'T_SelfStock'!CP13,CO9-'Grid_Requirement'!CP9+'Grid_TTAFOutgoing'!CP9))</f>
        <v/>
      </c>
      <c r="CQ9">
        <f>IF(COUNTIFS(T_StockCount[Part Name],$A9,T_StockCount[WeekIndex],94)&gt;0,SUMIFS(T_StockCount[CountedQty],T_StockCount[Part Name],$A9,T_StockCount[WeekIndex],94),IF(('T_SelfStock'!CQ13&lt;&gt;""),'T_SelfStock'!CQ13,CP9-'Grid_Requirement'!CQ9+'Grid_TTAFOutgoing'!CQ9))</f>
        <v/>
      </c>
      <c r="CR9">
        <f>IF(COUNTIFS(T_StockCount[Part Name],$A9,T_StockCount[WeekIndex],95)&gt;0,SUMIFS(T_StockCount[CountedQty],T_StockCount[Part Name],$A9,T_StockCount[WeekIndex],95),IF(('T_SelfStock'!CR13&lt;&gt;""),'T_SelfStock'!CR13,CQ9-'Grid_Requirement'!CR9+'Grid_TTAFOutgoing'!CR9))</f>
        <v/>
      </c>
      <c r="CS9">
        <f>IF(COUNTIFS(T_StockCount[Part Name],$A9,T_StockCount[WeekIndex],96)&gt;0,SUMIFS(T_StockCount[CountedQty],T_StockCount[Part Name],$A9,T_StockCount[WeekIndex],96),IF(('T_SelfStock'!CS13&lt;&gt;""),'T_SelfStock'!CS13,CR9-'Grid_Requirement'!CS9+'Grid_TTAFOutgoing'!CS9))</f>
        <v/>
      </c>
      <c r="CT9">
        <f>IF(COUNTIFS(T_StockCount[Part Name],$A9,T_StockCount[WeekIndex],97)&gt;0,SUMIFS(T_StockCount[CountedQty],T_StockCount[Part Name],$A9,T_StockCount[WeekIndex],97),IF(('T_SelfStock'!CT13&lt;&gt;""),'T_SelfStock'!CT13,CS9-'Grid_Requirement'!CT9+'Grid_TTAFOutgoing'!CT9))</f>
        <v/>
      </c>
      <c r="CU9">
        <f>IF(COUNTIFS(T_StockCount[Part Name],$A9,T_StockCount[WeekIndex],98)&gt;0,SUMIFS(T_StockCount[CountedQty],T_StockCount[Part Name],$A9,T_StockCount[WeekIndex],98),IF(('T_SelfStock'!CU13&lt;&gt;""),'T_SelfStock'!CU13,CT9-'Grid_Requirement'!CU9+'Grid_TTAFOutgoing'!CU9))</f>
        <v/>
      </c>
      <c r="CV9">
        <f>IF(COUNTIFS(T_StockCount[Part Name],$A9,T_StockCount[WeekIndex],99)&gt;0,SUMIFS(T_StockCount[CountedQty],T_StockCount[Part Name],$A9,T_StockCount[WeekIndex],99),IF(('T_SelfStock'!CV13&lt;&gt;""),'T_SelfStock'!CV13,CU9-'Grid_Requirement'!CV9+'Grid_TTAFOutgoing'!CV9))</f>
        <v/>
      </c>
      <c r="CW9">
        <f>IF(COUNTIFS(T_StockCount[Part Name],$A9,T_StockCount[WeekIndex],100)&gt;0,SUMIFS(T_StockCount[CountedQty],T_StockCount[Part Name],$A9,T_StockCount[WeekIndex],100),IF(('T_SelfStock'!CW13&lt;&gt;""),'T_SelfStock'!CW13,CV9-'Grid_Requirement'!CW9+'Grid_TTAFOutgoing'!CW9))</f>
        <v/>
      </c>
      <c r="CX9">
        <f>IF(COUNTIFS(T_StockCount[Part Name],$A9,T_StockCount[WeekIndex],101)&gt;0,SUMIFS(T_StockCount[CountedQty],T_StockCount[Part Name],$A9,T_StockCount[WeekIndex],101),IF(('T_SelfStock'!CX13&lt;&gt;""),'T_SelfStock'!CX13,CW9-'Grid_Requirement'!CX9+'Grid_TTAFOutgoing'!CX9))</f>
        <v/>
      </c>
      <c r="CY9">
        <f>IF(COUNTIFS(T_StockCount[Part Name],$A9,T_StockCount[WeekIndex],102)&gt;0,SUMIFS(T_StockCount[CountedQty],T_StockCount[Part Name],$A9,T_StockCount[WeekIndex],102),IF(('T_SelfStock'!CY13&lt;&gt;""),'T_SelfStock'!CY13,CX9-'Grid_Requirement'!CY9+'Grid_TTAFOutgoing'!CY9))</f>
        <v/>
      </c>
      <c r="CZ9">
        <f>IF(COUNTIFS(T_StockCount[Part Name],$A9,T_StockCount[WeekIndex],103)&gt;0,SUMIFS(T_StockCount[CountedQty],T_StockCount[Part Name],$A9,T_StockCount[WeekIndex],103),IF(('T_SelfStock'!CZ13&lt;&gt;""),'T_SelfStock'!CZ13,CY9-'Grid_Requirement'!CZ9+'Grid_TTAFOutgoing'!CZ9))</f>
        <v/>
      </c>
      <c r="DA9">
        <f>IF(COUNTIFS(T_StockCount[Part Name],$A9,T_StockCount[WeekIndex],104)&gt;0,SUMIFS(T_StockCount[CountedQty],T_StockCount[Part Name],$A9,T_StockCount[WeekIndex],104),IF(('T_SelfStock'!DA13&lt;&gt;""),'T_SelfStock'!DA13,CZ9-'Grid_Requirement'!DA9+'Grid_TTAFOutgoing'!DA9))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Name],$A10,T_StockCount[WeekIndex],1),IF(('T_SelfStock'!B14&lt;&gt;""),'T_SelfStock'!B14,IFERROR(INDEX(T_OpeningStock[Opening_Qty],MATCH($A10,T_OpeningStock[Part Name],0)),0)-'Grid_Requirement'!B10+'Grid_TTAFOutgoing'!B10))</f>
        <v/>
      </c>
      <c r="C10">
        <f>IF(COUNTIFS(T_StockCount[Part Name],$A10,T_StockCount[WeekIndex],2)&gt;0,SUMIFS(T_StockCount[CountedQty],T_StockCount[Part Name],$A10,T_StockCount[WeekIndex],2),IF(('T_SelfStock'!C14&lt;&gt;""),'T_SelfStock'!C14,B10-'Grid_Requirement'!C10+'Grid_TTAFOutgoing'!C10))</f>
        <v/>
      </c>
      <c r="D10">
        <f>IF(COUNTIFS(T_StockCount[Part Name],$A10,T_StockCount[WeekIndex],3)&gt;0,SUMIFS(T_StockCount[CountedQty],T_StockCount[Part Name],$A10,T_StockCount[WeekIndex],3),IF(('T_SelfStock'!D14&lt;&gt;""),'T_SelfStock'!D14,C10-'Grid_Requirement'!D10+'Grid_TTAFOutgoing'!D10))</f>
        <v/>
      </c>
      <c r="E10">
        <f>IF(COUNTIFS(T_StockCount[Part Name],$A10,T_StockCount[WeekIndex],4)&gt;0,SUMIFS(T_StockCount[CountedQty],T_StockCount[Part Name],$A10,T_StockCount[WeekIndex],4),IF(('T_SelfStock'!E14&lt;&gt;""),'T_SelfStock'!E14,D10-'Grid_Requirement'!E10+'Grid_TTAFOutgoing'!E10))</f>
        <v/>
      </c>
      <c r="F10">
        <f>IF(COUNTIFS(T_StockCount[Part Name],$A10,T_StockCount[WeekIndex],5)&gt;0,SUMIFS(T_StockCount[CountedQty],T_StockCount[Part Name],$A10,T_StockCount[WeekIndex],5),IF(('T_SelfStock'!F14&lt;&gt;""),'T_SelfStock'!F14,E10-'Grid_Requirement'!F10+'Grid_TTAFOutgoing'!F10))</f>
        <v/>
      </c>
      <c r="G10">
        <f>IF(COUNTIFS(T_StockCount[Part Name],$A10,T_StockCount[WeekIndex],6)&gt;0,SUMIFS(T_StockCount[CountedQty],T_StockCount[Part Name],$A10,T_StockCount[WeekIndex],6),IF(('T_SelfStock'!G14&lt;&gt;""),'T_SelfStock'!G14,F10-'Grid_Requirement'!G10+'Grid_TTAFOutgoing'!G10))</f>
        <v/>
      </c>
      <c r="H10">
        <f>IF(COUNTIFS(T_StockCount[Part Name],$A10,T_StockCount[WeekIndex],7)&gt;0,SUMIFS(T_StockCount[CountedQty],T_StockCount[Part Name],$A10,T_StockCount[WeekIndex],7),IF(('T_SelfStock'!H14&lt;&gt;""),'T_SelfStock'!H14,G10-'Grid_Requirement'!H10+'Grid_TTAFOutgoing'!H10))</f>
        <v/>
      </c>
      <c r="I10">
        <f>IF(COUNTIFS(T_StockCount[Part Name],$A10,T_StockCount[WeekIndex],8)&gt;0,SUMIFS(T_StockCount[CountedQty],T_StockCount[Part Name],$A10,T_StockCount[WeekIndex],8),IF(('T_SelfStock'!I14&lt;&gt;""),'T_SelfStock'!I14,H10-'Grid_Requirement'!I10+'Grid_TTAFOutgoing'!I10))</f>
        <v/>
      </c>
      <c r="J10">
        <f>IF(COUNTIFS(T_StockCount[Part Name],$A10,T_StockCount[WeekIndex],9)&gt;0,SUMIFS(T_StockCount[CountedQty],T_StockCount[Part Name],$A10,T_StockCount[WeekIndex],9),IF(('T_SelfStock'!J14&lt;&gt;""),'T_SelfStock'!J14,I10-'Grid_Requirement'!J10+'Grid_TTAFOutgoing'!J10))</f>
        <v/>
      </c>
      <c r="K10">
        <f>IF(COUNTIFS(T_StockCount[Part Name],$A10,T_StockCount[WeekIndex],10)&gt;0,SUMIFS(T_StockCount[CountedQty],T_StockCount[Part Name],$A10,T_StockCount[WeekIndex],10),IF(('T_SelfStock'!K14&lt;&gt;""),'T_SelfStock'!K14,J10-'Grid_Requirement'!K10+'Grid_TTAFOutgoing'!K10))</f>
        <v/>
      </c>
      <c r="L10">
        <f>IF(COUNTIFS(T_StockCount[Part Name],$A10,T_StockCount[WeekIndex],11)&gt;0,SUMIFS(T_StockCount[CountedQty],T_StockCount[Part Name],$A10,T_StockCount[WeekIndex],11),IF(('T_SelfStock'!L14&lt;&gt;""),'T_SelfStock'!L14,K10-'Grid_Requirement'!L10+'Grid_TTAFOutgoing'!L10))</f>
        <v/>
      </c>
      <c r="M10">
        <f>IF(COUNTIFS(T_StockCount[Part Name],$A10,T_StockCount[WeekIndex],12)&gt;0,SUMIFS(T_StockCount[CountedQty],T_StockCount[Part Name],$A10,T_StockCount[WeekIndex],12),IF(('T_SelfStock'!M14&lt;&gt;""),'T_SelfStock'!M14,L10-'Grid_Requirement'!M10+'Grid_TTAFOutgoing'!M10))</f>
        <v/>
      </c>
      <c r="N10">
        <f>IF(COUNTIFS(T_StockCount[Part Name],$A10,T_StockCount[WeekIndex],13)&gt;0,SUMIFS(T_StockCount[CountedQty],T_StockCount[Part Name],$A10,T_StockCount[WeekIndex],13),IF(('T_SelfStock'!N14&lt;&gt;""),'T_SelfStock'!N14,M10-'Grid_Requirement'!N10+'Grid_TTAFOutgoing'!N10))</f>
        <v/>
      </c>
      <c r="O10">
        <f>IF(COUNTIFS(T_StockCount[Part Name],$A10,T_StockCount[WeekIndex],14)&gt;0,SUMIFS(T_StockCount[CountedQty],T_StockCount[Part Name],$A10,T_StockCount[WeekIndex],14),IF(('T_SelfStock'!O14&lt;&gt;""),'T_SelfStock'!O14,N10-'Grid_Requirement'!O10+'Grid_TTAFOutgoing'!O10))</f>
        <v/>
      </c>
      <c r="P10">
        <f>IF(COUNTIFS(T_StockCount[Part Name],$A10,T_StockCount[WeekIndex],15)&gt;0,SUMIFS(T_StockCount[CountedQty],T_StockCount[Part Name],$A10,T_StockCount[WeekIndex],15),IF(('T_SelfStock'!P14&lt;&gt;""),'T_SelfStock'!P14,O10-'Grid_Requirement'!P10+'Grid_TTAFOutgoing'!P10))</f>
        <v/>
      </c>
      <c r="Q10">
        <f>IF(COUNTIFS(T_StockCount[Part Name],$A10,T_StockCount[WeekIndex],16)&gt;0,SUMIFS(T_StockCount[CountedQty],T_StockCount[Part Name],$A10,T_StockCount[WeekIndex],16),IF(('T_SelfStock'!Q14&lt;&gt;""),'T_SelfStock'!Q14,P10-'Grid_Requirement'!Q10+'Grid_TTAFOutgoing'!Q10))</f>
        <v/>
      </c>
      <c r="R10">
        <f>IF(COUNTIFS(T_StockCount[Part Name],$A10,T_StockCount[WeekIndex],17)&gt;0,SUMIFS(T_StockCount[CountedQty],T_StockCount[Part Name],$A10,T_StockCount[WeekIndex],17),IF(('T_SelfStock'!R14&lt;&gt;""),'T_SelfStock'!R14,Q10-'Grid_Requirement'!R10+'Grid_TTAFOutgoing'!R10))</f>
        <v/>
      </c>
      <c r="S10">
        <f>IF(COUNTIFS(T_StockCount[Part Name],$A10,T_StockCount[WeekIndex],18)&gt;0,SUMIFS(T_StockCount[CountedQty],T_StockCount[Part Name],$A10,T_StockCount[WeekIndex],18),IF(('T_SelfStock'!S14&lt;&gt;""),'T_SelfStock'!S14,R10-'Grid_Requirement'!S10+'Grid_TTAFOutgoing'!S10))</f>
        <v/>
      </c>
      <c r="T10">
        <f>IF(COUNTIFS(T_StockCount[Part Name],$A10,T_StockCount[WeekIndex],19)&gt;0,SUMIFS(T_StockCount[CountedQty],T_StockCount[Part Name],$A10,T_StockCount[WeekIndex],19),IF(('T_SelfStock'!T14&lt;&gt;""),'T_SelfStock'!T14,S10-'Grid_Requirement'!T10+'Grid_TTAFOutgoing'!T10))</f>
        <v/>
      </c>
      <c r="U10">
        <f>IF(COUNTIFS(T_StockCount[Part Name],$A10,T_StockCount[WeekIndex],20)&gt;0,SUMIFS(T_StockCount[CountedQty],T_StockCount[Part Name],$A10,T_StockCount[WeekIndex],20),IF(('T_SelfStock'!U14&lt;&gt;""),'T_SelfStock'!U14,T10-'Grid_Requirement'!U10+'Grid_TTAFOutgoing'!U10))</f>
        <v/>
      </c>
      <c r="V10">
        <f>IF(COUNTIFS(T_StockCount[Part Name],$A10,T_StockCount[WeekIndex],21)&gt;0,SUMIFS(T_StockCount[CountedQty],T_StockCount[Part Name],$A10,T_StockCount[WeekIndex],21),IF(('T_SelfStock'!V14&lt;&gt;""),'T_SelfStock'!V14,U10-'Grid_Requirement'!V10+'Grid_TTAFOutgoing'!V10))</f>
        <v/>
      </c>
      <c r="W10">
        <f>IF(COUNTIFS(T_StockCount[Part Name],$A10,T_StockCount[WeekIndex],22)&gt;0,SUMIFS(T_StockCount[CountedQty],T_StockCount[Part Name],$A10,T_StockCount[WeekIndex],22),IF(('T_SelfStock'!W14&lt;&gt;""),'T_SelfStock'!W14,V10-'Grid_Requirement'!W10+'Grid_TTAFOutgoing'!W10))</f>
        <v/>
      </c>
      <c r="X10">
        <f>IF(COUNTIFS(T_StockCount[Part Name],$A10,T_StockCount[WeekIndex],23)&gt;0,SUMIFS(T_StockCount[CountedQty],T_StockCount[Part Name],$A10,T_StockCount[WeekIndex],23),IF(('T_SelfStock'!X14&lt;&gt;""),'T_SelfStock'!X14,W10-'Grid_Requirement'!X10+'Grid_TTAFOutgoing'!X10))</f>
        <v/>
      </c>
      <c r="Y10">
        <f>IF(COUNTIFS(T_StockCount[Part Name],$A10,T_StockCount[WeekIndex],24)&gt;0,SUMIFS(T_StockCount[CountedQty],T_StockCount[Part Name],$A10,T_StockCount[WeekIndex],24),IF(('T_SelfStock'!Y14&lt;&gt;""),'T_SelfStock'!Y14,X10-'Grid_Requirement'!Y10+'Grid_TTAFOutgoing'!Y10))</f>
        <v/>
      </c>
      <c r="Z10">
        <f>IF(COUNTIFS(T_StockCount[Part Name],$A10,T_StockCount[WeekIndex],25)&gt;0,SUMIFS(T_StockCount[CountedQty],T_StockCount[Part Name],$A10,T_StockCount[WeekIndex],25),IF(('T_SelfStock'!Z14&lt;&gt;""),'T_SelfStock'!Z14,Y10-'Grid_Requirement'!Z10+'Grid_TTAFOutgoing'!Z10))</f>
        <v/>
      </c>
      <c r="AA10">
        <f>IF(COUNTIFS(T_StockCount[Part Name],$A10,T_StockCount[WeekIndex],26)&gt;0,SUMIFS(T_StockCount[CountedQty],T_StockCount[Part Name],$A10,T_StockCount[WeekIndex],26),IF(('T_SelfStock'!AA14&lt;&gt;""),'T_SelfStock'!AA14,Z10-'Grid_Requirement'!AA10+'Grid_TTAFOutgoing'!AA10))</f>
        <v/>
      </c>
      <c r="AB10">
        <f>IF(COUNTIFS(T_StockCount[Part Name],$A10,T_StockCount[WeekIndex],27)&gt;0,SUMIFS(T_StockCount[CountedQty],T_StockCount[Part Name],$A10,T_StockCount[WeekIndex],27),IF(('T_SelfStock'!AB14&lt;&gt;""),'T_SelfStock'!AB14,AA10-'Grid_Requirement'!AB10+'Grid_TTAFOutgoing'!AB10))</f>
        <v/>
      </c>
      <c r="AC10">
        <f>IF(COUNTIFS(T_StockCount[Part Name],$A10,T_StockCount[WeekIndex],28)&gt;0,SUMIFS(T_StockCount[CountedQty],T_StockCount[Part Name],$A10,T_StockCount[WeekIndex],28),IF(('T_SelfStock'!AC14&lt;&gt;""),'T_SelfStock'!AC14,AB10-'Grid_Requirement'!AC10+'Grid_TTAFOutgoing'!AC10))</f>
        <v/>
      </c>
      <c r="AD10">
        <f>IF(COUNTIFS(T_StockCount[Part Name],$A10,T_StockCount[WeekIndex],29)&gt;0,SUMIFS(T_StockCount[CountedQty],T_StockCount[Part Name],$A10,T_StockCount[WeekIndex],29),IF(('T_SelfStock'!AD14&lt;&gt;""),'T_SelfStock'!AD14,AC10-'Grid_Requirement'!AD10+'Grid_TTAFOutgoing'!AD10))</f>
        <v/>
      </c>
      <c r="AE10">
        <f>IF(COUNTIFS(T_StockCount[Part Name],$A10,T_StockCount[WeekIndex],30)&gt;0,SUMIFS(T_StockCount[CountedQty],T_StockCount[Part Name],$A10,T_StockCount[WeekIndex],30),IF(('T_SelfStock'!AE14&lt;&gt;""),'T_SelfStock'!AE14,AD10-'Grid_Requirement'!AE10+'Grid_TTAFOutgoing'!AE10))</f>
        <v/>
      </c>
      <c r="AF10">
        <f>IF(COUNTIFS(T_StockCount[Part Name],$A10,T_StockCount[WeekIndex],31)&gt;0,SUMIFS(T_StockCount[CountedQty],T_StockCount[Part Name],$A10,T_StockCount[WeekIndex],31),IF(('T_SelfStock'!AF14&lt;&gt;""),'T_SelfStock'!AF14,AE10-'Grid_Requirement'!AF10+'Grid_TTAFOutgoing'!AF10))</f>
        <v/>
      </c>
      <c r="AG10">
        <f>IF(COUNTIFS(T_StockCount[Part Name],$A10,T_StockCount[WeekIndex],32)&gt;0,SUMIFS(T_StockCount[CountedQty],T_StockCount[Part Name],$A10,T_StockCount[WeekIndex],32),IF(('T_SelfStock'!AG14&lt;&gt;""),'T_SelfStock'!AG14,AF10-'Grid_Requirement'!AG10+'Grid_TTAFOutgoing'!AG10))</f>
        <v/>
      </c>
      <c r="AH10">
        <f>IF(COUNTIFS(T_StockCount[Part Name],$A10,T_StockCount[WeekIndex],33)&gt;0,SUMIFS(T_StockCount[CountedQty],T_StockCount[Part Name],$A10,T_StockCount[WeekIndex],33),IF(('T_SelfStock'!AH14&lt;&gt;""),'T_SelfStock'!AH14,AG10-'Grid_Requirement'!AH10+'Grid_TTAFOutgoing'!AH10))</f>
        <v/>
      </c>
      <c r="AI10">
        <f>IF(COUNTIFS(T_StockCount[Part Name],$A10,T_StockCount[WeekIndex],34)&gt;0,SUMIFS(T_StockCount[CountedQty],T_StockCount[Part Name],$A10,T_StockCount[WeekIndex],34),IF(('T_SelfStock'!AI14&lt;&gt;""),'T_SelfStock'!AI14,AH10-'Grid_Requirement'!AI10+'Grid_TTAFOutgoing'!AI10))</f>
        <v/>
      </c>
      <c r="AJ10">
        <f>IF(COUNTIFS(T_StockCount[Part Name],$A10,T_StockCount[WeekIndex],35)&gt;0,SUMIFS(T_StockCount[CountedQty],T_StockCount[Part Name],$A10,T_StockCount[WeekIndex],35),IF(('T_SelfStock'!AJ14&lt;&gt;""),'T_SelfStock'!AJ14,AI10-'Grid_Requirement'!AJ10+'Grid_TTAFOutgoing'!AJ10))</f>
        <v/>
      </c>
      <c r="AK10">
        <f>IF(COUNTIFS(T_StockCount[Part Name],$A10,T_StockCount[WeekIndex],36)&gt;0,SUMIFS(T_StockCount[CountedQty],T_StockCount[Part Name],$A10,T_StockCount[WeekIndex],36),IF(('T_SelfStock'!AK14&lt;&gt;""),'T_SelfStock'!AK14,AJ10-'Grid_Requirement'!AK10+'Grid_TTAFOutgoing'!AK10))</f>
        <v/>
      </c>
      <c r="AL10">
        <f>IF(COUNTIFS(T_StockCount[Part Name],$A10,T_StockCount[WeekIndex],37)&gt;0,SUMIFS(T_StockCount[CountedQty],T_StockCount[Part Name],$A10,T_StockCount[WeekIndex],37),IF(('T_SelfStock'!AL14&lt;&gt;""),'T_SelfStock'!AL14,AK10-'Grid_Requirement'!AL10+'Grid_TTAFOutgoing'!AL10))</f>
        <v/>
      </c>
      <c r="AM10">
        <f>IF(COUNTIFS(T_StockCount[Part Name],$A10,T_StockCount[WeekIndex],38)&gt;0,SUMIFS(T_StockCount[CountedQty],T_StockCount[Part Name],$A10,T_StockCount[WeekIndex],38),IF(('T_SelfStock'!AM14&lt;&gt;""),'T_SelfStock'!AM14,AL10-'Grid_Requirement'!AM10+'Grid_TTAFOutgoing'!AM10))</f>
        <v/>
      </c>
      <c r="AN10">
        <f>IF(COUNTIFS(T_StockCount[Part Name],$A10,T_StockCount[WeekIndex],39)&gt;0,SUMIFS(T_StockCount[CountedQty],T_StockCount[Part Name],$A10,T_StockCount[WeekIndex],39),IF(('T_SelfStock'!AN14&lt;&gt;""),'T_SelfStock'!AN14,AM10-'Grid_Requirement'!AN10+'Grid_TTAFOutgoing'!AN10))</f>
        <v/>
      </c>
      <c r="AO10">
        <f>IF(COUNTIFS(T_StockCount[Part Name],$A10,T_StockCount[WeekIndex],40)&gt;0,SUMIFS(T_StockCount[CountedQty],T_StockCount[Part Name],$A10,T_StockCount[WeekIndex],40),IF(('T_SelfStock'!AO14&lt;&gt;""),'T_SelfStock'!AO14,AN10-'Grid_Requirement'!AO10+'Grid_TTAFOutgoing'!AO10))</f>
        <v/>
      </c>
      <c r="AP10">
        <f>IF(COUNTIFS(T_StockCount[Part Name],$A10,T_StockCount[WeekIndex],41)&gt;0,SUMIFS(T_StockCount[CountedQty],T_StockCount[Part Name],$A10,T_StockCount[WeekIndex],41),IF(('T_SelfStock'!AP14&lt;&gt;""),'T_SelfStock'!AP14,AO10-'Grid_Requirement'!AP10+'Grid_TTAFOutgoing'!AP10))</f>
        <v/>
      </c>
      <c r="AQ10">
        <f>IF(COUNTIFS(T_StockCount[Part Name],$A10,T_StockCount[WeekIndex],42)&gt;0,SUMIFS(T_StockCount[CountedQty],T_StockCount[Part Name],$A10,T_StockCount[WeekIndex],42),IF(('T_SelfStock'!AQ14&lt;&gt;""),'T_SelfStock'!AQ14,AP10-'Grid_Requirement'!AQ10+'Grid_TTAFOutgoing'!AQ10))</f>
        <v/>
      </c>
      <c r="AR10">
        <f>IF(COUNTIFS(T_StockCount[Part Name],$A10,T_StockCount[WeekIndex],43)&gt;0,SUMIFS(T_StockCount[CountedQty],T_StockCount[Part Name],$A10,T_StockCount[WeekIndex],43),IF(('T_SelfStock'!AR14&lt;&gt;""),'T_SelfStock'!AR14,AQ10-'Grid_Requirement'!AR10+'Grid_TTAFOutgoing'!AR10))</f>
        <v/>
      </c>
      <c r="AS10">
        <f>IF(COUNTIFS(T_StockCount[Part Name],$A10,T_StockCount[WeekIndex],44)&gt;0,SUMIFS(T_StockCount[CountedQty],T_StockCount[Part Name],$A10,T_StockCount[WeekIndex],44),IF(('T_SelfStock'!AS14&lt;&gt;""),'T_SelfStock'!AS14,AR10-'Grid_Requirement'!AS10+'Grid_TTAFOutgoing'!AS10))</f>
        <v/>
      </c>
      <c r="AT10">
        <f>IF(COUNTIFS(T_StockCount[Part Name],$A10,T_StockCount[WeekIndex],45)&gt;0,SUMIFS(T_StockCount[CountedQty],T_StockCount[Part Name],$A10,T_StockCount[WeekIndex],45),IF(('T_SelfStock'!AT14&lt;&gt;""),'T_SelfStock'!AT14,AS10-'Grid_Requirement'!AT10+'Grid_TTAFOutgoing'!AT10))</f>
        <v/>
      </c>
      <c r="AU10">
        <f>IF(COUNTIFS(T_StockCount[Part Name],$A10,T_StockCount[WeekIndex],46)&gt;0,SUMIFS(T_StockCount[CountedQty],T_StockCount[Part Name],$A10,T_StockCount[WeekIndex],46),IF(('T_SelfStock'!AU14&lt;&gt;""),'T_SelfStock'!AU14,AT10-'Grid_Requirement'!AU10+'Grid_TTAFOutgoing'!AU10))</f>
        <v/>
      </c>
      <c r="AV10">
        <f>IF(COUNTIFS(T_StockCount[Part Name],$A10,T_StockCount[WeekIndex],47)&gt;0,SUMIFS(T_StockCount[CountedQty],T_StockCount[Part Name],$A10,T_StockCount[WeekIndex],47),IF(('T_SelfStock'!AV14&lt;&gt;""),'T_SelfStock'!AV14,AU10-'Grid_Requirement'!AV10+'Grid_TTAFOutgoing'!AV10))</f>
        <v/>
      </c>
      <c r="AW10">
        <f>IF(COUNTIFS(T_StockCount[Part Name],$A10,T_StockCount[WeekIndex],48)&gt;0,SUMIFS(T_StockCount[CountedQty],T_StockCount[Part Name],$A10,T_StockCount[WeekIndex],48),IF(('T_SelfStock'!AW14&lt;&gt;""),'T_SelfStock'!AW14,AV10-'Grid_Requirement'!AW10+'Grid_TTAFOutgoing'!AW10))</f>
        <v/>
      </c>
      <c r="AX10">
        <f>IF(COUNTIFS(T_StockCount[Part Name],$A10,T_StockCount[WeekIndex],49)&gt;0,SUMIFS(T_StockCount[CountedQty],T_StockCount[Part Name],$A10,T_StockCount[WeekIndex],49),IF(('T_SelfStock'!AX14&lt;&gt;""),'T_SelfStock'!AX14,AW10-'Grid_Requirement'!AX10+'Grid_TTAFOutgoing'!AX10))</f>
        <v/>
      </c>
      <c r="AY10">
        <f>IF(COUNTIFS(T_StockCount[Part Name],$A10,T_StockCount[WeekIndex],50)&gt;0,SUMIFS(T_StockCount[CountedQty],T_StockCount[Part Name],$A10,T_StockCount[WeekIndex],50),IF(('T_SelfStock'!AY14&lt;&gt;""),'T_SelfStock'!AY14,AX10-'Grid_Requirement'!AY10+'Grid_TTAFOutgoing'!AY10))</f>
        <v/>
      </c>
      <c r="AZ10">
        <f>IF(COUNTIFS(T_StockCount[Part Name],$A10,T_StockCount[WeekIndex],51)&gt;0,SUMIFS(T_StockCount[CountedQty],T_StockCount[Part Name],$A10,T_StockCount[WeekIndex],51),IF(('T_SelfStock'!AZ14&lt;&gt;""),'T_SelfStock'!AZ14,AY10-'Grid_Requirement'!AZ10+'Grid_TTAFOutgoing'!AZ10))</f>
        <v/>
      </c>
      <c r="BA10">
        <f>IF(COUNTIFS(T_StockCount[Part Name],$A10,T_StockCount[WeekIndex],52)&gt;0,SUMIFS(T_StockCount[CountedQty],T_StockCount[Part Name],$A10,T_StockCount[WeekIndex],52),IF(('T_SelfStock'!BA14&lt;&gt;""),'T_SelfStock'!BA14,AZ10-'Grid_Requirement'!BA10+'Grid_TTAFOutgoing'!BA10))</f>
        <v/>
      </c>
      <c r="BB10">
        <f>IF(COUNTIFS(T_StockCount[Part Name],$A10,T_StockCount[WeekIndex],53)&gt;0,SUMIFS(T_StockCount[CountedQty],T_StockCount[Part Name],$A10,T_StockCount[WeekIndex],53),IF(('T_SelfStock'!BB14&lt;&gt;""),'T_SelfStock'!BB14,BA10-'Grid_Requirement'!BB10+'Grid_TTAFOutgoing'!BB10))</f>
        <v/>
      </c>
      <c r="BC10">
        <f>IF(COUNTIFS(T_StockCount[Part Name],$A10,T_StockCount[WeekIndex],54)&gt;0,SUMIFS(T_StockCount[CountedQty],T_StockCount[Part Name],$A10,T_StockCount[WeekIndex],54),IF(('T_SelfStock'!BC14&lt;&gt;""),'T_SelfStock'!BC14,BB10-'Grid_Requirement'!BC10+'Grid_TTAFOutgoing'!BC10))</f>
        <v/>
      </c>
      <c r="BD10">
        <f>IF(COUNTIFS(T_StockCount[Part Name],$A10,T_StockCount[WeekIndex],55)&gt;0,SUMIFS(T_StockCount[CountedQty],T_StockCount[Part Name],$A10,T_StockCount[WeekIndex],55),IF(('T_SelfStock'!BD14&lt;&gt;""),'T_SelfStock'!BD14,BC10-'Grid_Requirement'!BD10+'Grid_TTAFOutgoing'!BD10))</f>
        <v/>
      </c>
      <c r="BE10">
        <f>IF(COUNTIFS(T_StockCount[Part Name],$A10,T_StockCount[WeekIndex],56)&gt;0,SUMIFS(T_StockCount[CountedQty],T_StockCount[Part Name],$A10,T_StockCount[WeekIndex],56),IF(('T_SelfStock'!BE14&lt;&gt;""),'T_SelfStock'!BE14,BD10-'Grid_Requirement'!BE10+'Grid_TTAFOutgoing'!BE10))</f>
        <v/>
      </c>
      <c r="BF10">
        <f>IF(COUNTIFS(T_StockCount[Part Name],$A10,T_StockCount[WeekIndex],57)&gt;0,SUMIFS(T_StockCount[CountedQty],T_StockCount[Part Name],$A10,T_StockCount[WeekIndex],57),IF(('T_SelfStock'!BF14&lt;&gt;""),'T_SelfStock'!BF14,BE10-'Grid_Requirement'!BF10+'Grid_TTAFOutgoing'!BF10))</f>
        <v/>
      </c>
      <c r="BG10">
        <f>IF(COUNTIFS(T_StockCount[Part Name],$A10,T_StockCount[WeekIndex],58)&gt;0,SUMIFS(T_StockCount[CountedQty],T_StockCount[Part Name],$A10,T_StockCount[WeekIndex],58),IF(('T_SelfStock'!BG14&lt;&gt;""),'T_SelfStock'!BG14,BF10-'Grid_Requirement'!BG10+'Grid_TTAFOutgoing'!BG10))</f>
        <v/>
      </c>
      <c r="BH10">
        <f>IF(COUNTIFS(T_StockCount[Part Name],$A10,T_StockCount[WeekIndex],59)&gt;0,SUMIFS(T_StockCount[CountedQty],T_StockCount[Part Name],$A10,T_StockCount[WeekIndex],59),IF(('T_SelfStock'!BH14&lt;&gt;""),'T_SelfStock'!BH14,BG10-'Grid_Requirement'!BH10+'Grid_TTAFOutgoing'!BH10))</f>
        <v/>
      </c>
      <c r="BI10">
        <f>IF(COUNTIFS(T_StockCount[Part Name],$A10,T_StockCount[WeekIndex],60)&gt;0,SUMIFS(T_StockCount[CountedQty],T_StockCount[Part Name],$A10,T_StockCount[WeekIndex],60),IF(('T_SelfStock'!BI14&lt;&gt;""),'T_SelfStock'!BI14,BH10-'Grid_Requirement'!BI10+'Grid_TTAFOutgoing'!BI10))</f>
        <v/>
      </c>
      <c r="BJ10">
        <f>IF(COUNTIFS(T_StockCount[Part Name],$A10,T_StockCount[WeekIndex],61)&gt;0,SUMIFS(T_StockCount[CountedQty],T_StockCount[Part Name],$A10,T_StockCount[WeekIndex],61),IF(('T_SelfStock'!BJ14&lt;&gt;""),'T_SelfStock'!BJ14,BI10-'Grid_Requirement'!BJ10+'Grid_TTAFOutgoing'!BJ10))</f>
        <v/>
      </c>
      <c r="BK10">
        <f>IF(COUNTIFS(T_StockCount[Part Name],$A10,T_StockCount[WeekIndex],62)&gt;0,SUMIFS(T_StockCount[CountedQty],T_StockCount[Part Name],$A10,T_StockCount[WeekIndex],62),IF(('T_SelfStock'!BK14&lt;&gt;""),'T_SelfStock'!BK14,BJ10-'Grid_Requirement'!BK10+'Grid_TTAFOutgoing'!BK10))</f>
        <v/>
      </c>
      <c r="BL10">
        <f>IF(COUNTIFS(T_StockCount[Part Name],$A10,T_StockCount[WeekIndex],63)&gt;0,SUMIFS(T_StockCount[CountedQty],T_StockCount[Part Name],$A10,T_StockCount[WeekIndex],63),IF(('T_SelfStock'!BL14&lt;&gt;""),'T_SelfStock'!BL14,BK10-'Grid_Requirement'!BL10+'Grid_TTAFOutgoing'!BL10))</f>
        <v/>
      </c>
      <c r="BM10">
        <f>IF(COUNTIFS(T_StockCount[Part Name],$A10,T_StockCount[WeekIndex],64)&gt;0,SUMIFS(T_StockCount[CountedQty],T_StockCount[Part Name],$A10,T_StockCount[WeekIndex],64),IF(('T_SelfStock'!BM14&lt;&gt;""),'T_SelfStock'!BM14,BL10-'Grid_Requirement'!BM10+'Grid_TTAFOutgoing'!BM10))</f>
        <v/>
      </c>
      <c r="BN10">
        <f>IF(COUNTIFS(T_StockCount[Part Name],$A10,T_StockCount[WeekIndex],65)&gt;0,SUMIFS(T_StockCount[CountedQty],T_StockCount[Part Name],$A10,T_StockCount[WeekIndex],65),IF(('T_SelfStock'!BN14&lt;&gt;""),'T_SelfStock'!BN14,BM10-'Grid_Requirement'!BN10+'Grid_TTAFOutgoing'!BN10))</f>
        <v/>
      </c>
      <c r="BO10">
        <f>IF(COUNTIFS(T_StockCount[Part Name],$A10,T_StockCount[WeekIndex],66)&gt;0,SUMIFS(T_StockCount[CountedQty],T_StockCount[Part Name],$A10,T_StockCount[WeekIndex],66),IF(('T_SelfStock'!BO14&lt;&gt;""),'T_SelfStock'!BO14,BN10-'Grid_Requirement'!BO10+'Grid_TTAFOutgoing'!BO10))</f>
        <v/>
      </c>
      <c r="BP10">
        <f>IF(COUNTIFS(T_StockCount[Part Name],$A10,T_StockCount[WeekIndex],67)&gt;0,SUMIFS(T_StockCount[CountedQty],T_StockCount[Part Name],$A10,T_StockCount[WeekIndex],67),IF(('T_SelfStock'!BP14&lt;&gt;""),'T_SelfStock'!BP14,BO10-'Grid_Requirement'!BP10+'Grid_TTAFOutgoing'!BP10))</f>
        <v/>
      </c>
      <c r="BQ10">
        <f>IF(COUNTIFS(T_StockCount[Part Name],$A10,T_StockCount[WeekIndex],68)&gt;0,SUMIFS(T_StockCount[CountedQty],T_StockCount[Part Name],$A10,T_StockCount[WeekIndex],68),IF(('T_SelfStock'!BQ14&lt;&gt;""),'T_SelfStock'!BQ14,BP10-'Grid_Requirement'!BQ10+'Grid_TTAFOutgoing'!BQ10))</f>
        <v/>
      </c>
      <c r="BR10">
        <f>IF(COUNTIFS(T_StockCount[Part Name],$A10,T_StockCount[WeekIndex],69)&gt;0,SUMIFS(T_StockCount[CountedQty],T_StockCount[Part Name],$A10,T_StockCount[WeekIndex],69),IF(('T_SelfStock'!BR14&lt;&gt;""),'T_SelfStock'!BR14,BQ10-'Grid_Requirement'!BR10+'Grid_TTAFOutgoing'!BR10))</f>
        <v/>
      </c>
      <c r="BS10">
        <f>IF(COUNTIFS(T_StockCount[Part Name],$A10,T_StockCount[WeekIndex],70)&gt;0,SUMIFS(T_StockCount[CountedQty],T_StockCount[Part Name],$A10,T_StockCount[WeekIndex],70),IF(('T_SelfStock'!BS14&lt;&gt;""),'T_SelfStock'!BS14,BR10-'Grid_Requirement'!BS10+'Grid_TTAFOutgoing'!BS10))</f>
        <v/>
      </c>
      <c r="BT10">
        <f>IF(COUNTIFS(T_StockCount[Part Name],$A10,T_StockCount[WeekIndex],71)&gt;0,SUMIFS(T_StockCount[CountedQty],T_StockCount[Part Name],$A10,T_StockCount[WeekIndex],71),IF(('T_SelfStock'!BT14&lt;&gt;""),'T_SelfStock'!BT14,BS10-'Grid_Requirement'!BT10+'Grid_TTAFOutgoing'!BT10))</f>
        <v/>
      </c>
      <c r="BU10">
        <f>IF(COUNTIFS(T_StockCount[Part Name],$A10,T_StockCount[WeekIndex],72)&gt;0,SUMIFS(T_StockCount[CountedQty],T_StockCount[Part Name],$A10,T_StockCount[WeekIndex],72),IF(('T_SelfStock'!BU14&lt;&gt;""),'T_SelfStock'!BU14,BT10-'Grid_Requirement'!BU10+'Grid_TTAFOutgoing'!BU10))</f>
        <v/>
      </c>
      <c r="BV10">
        <f>IF(COUNTIFS(T_StockCount[Part Name],$A10,T_StockCount[WeekIndex],73)&gt;0,SUMIFS(T_StockCount[CountedQty],T_StockCount[Part Name],$A10,T_StockCount[WeekIndex],73),IF(('T_SelfStock'!BV14&lt;&gt;""),'T_SelfStock'!BV14,BU10-'Grid_Requirement'!BV10+'Grid_TTAFOutgoing'!BV10))</f>
        <v/>
      </c>
      <c r="BW10">
        <f>IF(COUNTIFS(T_StockCount[Part Name],$A10,T_StockCount[WeekIndex],74)&gt;0,SUMIFS(T_StockCount[CountedQty],T_StockCount[Part Name],$A10,T_StockCount[WeekIndex],74),IF(('T_SelfStock'!BW14&lt;&gt;""),'T_SelfStock'!BW14,BV10-'Grid_Requirement'!BW10+'Grid_TTAFOutgoing'!BW10))</f>
        <v/>
      </c>
      <c r="BX10">
        <f>IF(COUNTIFS(T_StockCount[Part Name],$A10,T_StockCount[WeekIndex],75)&gt;0,SUMIFS(T_StockCount[CountedQty],T_StockCount[Part Name],$A10,T_StockCount[WeekIndex],75),IF(('T_SelfStock'!BX14&lt;&gt;""),'T_SelfStock'!BX14,BW10-'Grid_Requirement'!BX10+'Grid_TTAFOutgoing'!BX10))</f>
        <v/>
      </c>
      <c r="BY10">
        <f>IF(COUNTIFS(T_StockCount[Part Name],$A10,T_StockCount[WeekIndex],76)&gt;0,SUMIFS(T_StockCount[CountedQty],T_StockCount[Part Name],$A10,T_StockCount[WeekIndex],76),IF(('T_SelfStock'!BY14&lt;&gt;""),'T_SelfStock'!BY14,BX10-'Grid_Requirement'!BY10+'Grid_TTAFOutgoing'!BY10))</f>
        <v/>
      </c>
      <c r="BZ10">
        <f>IF(COUNTIFS(T_StockCount[Part Name],$A10,T_StockCount[WeekIndex],77)&gt;0,SUMIFS(T_StockCount[CountedQty],T_StockCount[Part Name],$A10,T_StockCount[WeekIndex],77),IF(('T_SelfStock'!BZ14&lt;&gt;""),'T_SelfStock'!BZ14,BY10-'Grid_Requirement'!BZ10+'Grid_TTAFOutgoing'!BZ10))</f>
        <v/>
      </c>
      <c r="CA10">
        <f>IF(COUNTIFS(T_StockCount[Part Name],$A10,T_StockCount[WeekIndex],78)&gt;0,SUMIFS(T_StockCount[CountedQty],T_StockCount[Part Name],$A10,T_StockCount[WeekIndex],78),IF(('T_SelfStock'!CA14&lt;&gt;""),'T_SelfStock'!CA14,BZ10-'Grid_Requirement'!CA10+'Grid_TTAFOutgoing'!CA10))</f>
        <v/>
      </c>
      <c r="CB10">
        <f>IF(COUNTIFS(T_StockCount[Part Name],$A10,T_StockCount[WeekIndex],79)&gt;0,SUMIFS(T_StockCount[CountedQty],T_StockCount[Part Name],$A10,T_StockCount[WeekIndex],79),IF(('T_SelfStock'!CB14&lt;&gt;""),'T_SelfStock'!CB14,CA10-'Grid_Requirement'!CB10+'Grid_TTAFOutgoing'!CB10))</f>
        <v/>
      </c>
      <c r="CC10">
        <f>IF(COUNTIFS(T_StockCount[Part Name],$A10,T_StockCount[WeekIndex],80)&gt;0,SUMIFS(T_StockCount[CountedQty],T_StockCount[Part Name],$A10,T_StockCount[WeekIndex],80),IF(('T_SelfStock'!CC14&lt;&gt;""),'T_SelfStock'!CC14,CB10-'Grid_Requirement'!CC10+'Grid_TTAFOutgoing'!CC10))</f>
        <v/>
      </c>
      <c r="CD10">
        <f>IF(COUNTIFS(T_StockCount[Part Name],$A10,T_StockCount[WeekIndex],81)&gt;0,SUMIFS(T_StockCount[CountedQty],T_StockCount[Part Name],$A10,T_StockCount[WeekIndex],81),IF(('T_SelfStock'!CD14&lt;&gt;""),'T_SelfStock'!CD14,CC10-'Grid_Requirement'!CD10+'Grid_TTAFOutgoing'!CD10))</f>
        <v/>
      </c>
      <c r="CE10">
        <f>IF(COUNTIFS(T_StockCount[Part Name],$A10,T_StockCount[WeekIndex],82)&gt;0,SUMIFS(T_StockCount[CountedQty],T_StockCount[Part Name],$A10,T_StockCount[WeekIndex],82),IF(('T_SelfStock'!CE14&lt;&gt;""),'T_SelfStock'!CE14,CD10-'Grid_Requirement'!CE10+'Grid_TTAFOutgoing'!CE10))</f>
        <v/>
      </c>
      <c r="CF10">
        <f>IF(COUNTIFS(T_StockCount[Part Name],$A10,T_StockCount[WeekIndex],83)&gt;0,SUMIFS(T_StockCount[CountedQty],T_StockCount[Part Name],$A10,T_StockCount[WeekIndex],83),IF(('T_SelfStock'!CF14&lt;&gt;""),'T_SelfStock'!CF14,CE10-'Grid_Requirement'!CF10+'Grid_TTAFOutgoing'!CF10))</f>
        <v/>
      </c>
      <c r="CG10">
        <f>IF(COUNTIFS(T_StockCount[Part Name],$A10,T_StockCount[WeekIndex],84)&gt;0,SUMIFS(T_StockCount[CountedQty],T_StockCount[Part Name],$A10,T_StockCount[WeekIndex],84),IF(('T_SelfStock'!CG14&lt;&gt;""),'T_SelfStock'!CG14,CF10-'Grid_Requirement'!CG10+'Grid_TTAFOutgoing'!CG10))</f>
        <v/>
      </c>
      <c r="CH10">
        <f>IF(COUNTIFS(T_StockCount[Part Name],$A10,T_StockCount[WeekIndex],85)&gt;0,SUMIFS(T_StockCount[CountedQty],T_StockCount[Part Name],$A10,T_StockCount[WeekIndex],85),IF(('T_SelfStock'!CH14&lt;&gt;""),'T_SelfStock'!CH14,CG10-'Grid_Requirement'!CH10+'Grid_TTAFOutgoing'!CH10))</f>
        <v/>
      </c>
      <c r="CI10">
        <f>IF(COUNTIFS(T_StockCount[Part Name],$A10,T_StockCount[WeekIndex],86)&gt;0,SUMIFS(T_StockCount[CountedQty],T_StockCount[Part Name],$A10,T_StockCount[WeekIndex],86),IF(('T_SelfStock'!CI14&lt;&gt;""),'T_SelfStock'!CI14,CH10-'Grid_Requirement'!CI10+'Grid_TTAFOutgoing'!CI10))</f>
        <v/>
      </c>
      <c r="CJ10">
        <f>IF(COUNTIFS(T_StockCount[Part Name],$A10,T_StockCount[WeekIndex],87)&gt;0,SUMIFS(T_StockCount[CountedQty],T_StockCount[Part Name],$A10,T_StockCount[WeekIndex],87),IF(('T_SelfStock'!CJ14&lt;&gt;""),'T_SelfStock'!CJ14,CI10-'Grid_Requirement'!CJ10+'Grid_TTAFOutgoing'!CJ10))</f>
        <v/>
      </c>
      <c r="CK10">
        <f>IF(COUNTIFS(T_StockCount[Part Name],$A10,T_StockCount[WeekIndex],88)&gt;0,SUMIFS(T_StockCount[CountedQty],T_StockCount[Part Name],$A10,T_StockCount[WeekIndex],88),IF(('T_SelfStock'!CK14&lt;&gt;""),'T_SelfStock'!CK14,CJ10-'Grid_Requirement'!CK10+'Grid_TTAFOutgoing'!CK10))</f>
        <v/>
      </c>
      <c r="CL10">
        <f>IF(COUNTIFS(T_StockCount[Part Name],$A10,T_StockCount[WeekIndex],89)&gt;0,SUMIFS(T_StockCount[CountedQty],T_StockCount[Part Name],$A10,T_StockCount[WeekIndex],89),IF(('T_SelfStock'!CL14&lt;&gt;""),'T_SelfStock'!CL14,CK10-'Grid_Requirement'!CL10+'Grid_TTAFOutgoing'!CL10))</f>
        <v/>
      </c>
      <c r="CM10">
        <f>IF(COUNTIFS(T_StockCount[Part Name],$A10,T_StockCount[WeekIndex],90)&gt;0,SUMIFS(T_StockCount[CountedQty],T_StockCount[Part Name],$A10,T_StockCount[WeekIndex],90),IF(('T_SelfStock'!CM14&lt;&gt;""),'T_SelfStock'!CM14,CL10-'Grid_Requirement'!CM10+'Grid_TTAFOutgoing'!CM10))</f>
        <v/>
      </c>
      <c r="CN10">
        <f>IF(COUNTIFS(T_StockCount[Part Name],$A10,T_StockCount[WeekIndex],91)&gt;0,SUMIFS(T_StockCount[CountedQty],T_StockCount[Part Name],$A10,T_StockCount[WeekIndex],91),IF(('T_SelfStock'!CN14&lt;&gt;""),'T_SelfStock'!CN14,CM10-'Grid_Requirement'!CN10+'Grid_TTAFOutgoing'!CN10))</f>
        <v/>
      </c>
      <c r="CO10">
        <f>IF(COUNTIFS(T_StockCount[Part Name],$A10,T_StockCount[WeekIndex],92)&gt;0,SUMIFS(T_StockCount[CountedQty],T_StockCount[Part Name],$A10,T_StockCount[WeekIndex],92),IF(('T_SelfStock'!CO14&lt;&gt;""),'T_SelfStock'!CO14,CN10-'Grid_Requirement'!CO10+'Grid_TTAFOutgoing'!CO10))</f>
        <v/>
      </c>
      <c r="CP10">
        <f>IF(COUNTIFS(T_StockCount[Part Name],$A10,T_StockCount[WeekIndex],93)&gt;0,SUMIFS(T_StockCount[CountedQty],T_StockCount[Part Name],$A10,T_StockCount[WeekIndex],93),IF(('T_SelfStock'!CP14&lt;&gt;""),'T_SelfStock'!CP14,CO10-'Grid_Requirement'!CP10+'Grid_TTAFOutgoing'!CP10))</f>
        <v/>
      </c>
      <c r="CQ10">
        <f>IF(COUNTIFS(T_StockCount[Part Name],$A10,T_StockCount[WeekIndex],94)&gt;0,SUMIFS(T_StockCount[CountedQty],T_StockCount[Part Name],$A10,T_StockCount[WeekIndex],94),IF(('T_SelfStock'!CQ14&lt;&gt;""),'T_SelfStock'!CQ14,CP10-'Grid_Requirement'!CQ10+'Grid_TTAFOutgoing'!CQ10))</f>
        <v/>
      </c>
      <c r="CR10">
        <f>IF(COUNTIFS(T_StockCount[Part Name],$A10,T_StockCount[WeekIndex],95)&gt;0,SUMIFS(T_StockCount[CountedQty],T_StockCount[Part Name],$A10,T_StockCount[WeekIndex],95),IF(('T_SelfStock'!CR14&lt;&gt;""),'T_SelfStock'!CR14,CQ10-'Grid_Requirement'!CR10+'Grid_TTAFOutgoing'!CR10))</f>
        <v/>
      </c>
      <c r="CS10">
        <f>IF(COUNTIFS(T_StockCount[Part Name],$A10,T_StockCount[WeekIndex],96)&gt;0,SUMIFS(T_StockCount[CountedQty],T_StockCount[Part Name],$A10,T_StockCount[WeekIndex],96),IF(('T_SelfStock'!CS14&lt;&gt;""),'T_SelfStock'!CS14,CR10-'Grid_Requirement'!CS10+'Grid_TTAFOutgoing'!CS10))</f>
        <v/>
      </c>
      <c r="CT10">
        <f>IF(COUNTIFS(T_StockCount[Part Name],$A10,T_StockCount[WeekIndex],97)&gt;0,SUMIFS(T_StockCount[CountedQty],T_StockCount[Part Name],$A10,T_StockCount[WeekIndex],97),IF(('T_SelfStock'!CT14&lt;&gt;""),'T_SelfStock'!CT14,CS10-'Grid_Requirement'!CT10+'Grid_TTAFOutgoing'!CT10))</f>
        <v/>
      </c>
      <c r="CU10">
        <f>IF(COUNTIFS(T_StockCount[Part Name],$A10,T_StockCount[WeekIndex],98)&gt;0,SUMIFS(T_StockCount[CountedQty],T_StockCount[Part Name],$A10,T_StockCount[WeekIndex],98),IF(('T_SelfStock'!CU14&lt;&gt;""),'T_SelfStock'!CU14,CT10-'Grid_Requirement'!CU10+'Grid_TTAFOutgoing'!CU10))</f>
        <v/>
      </c>
      <c r="CV10">
        <f>IF(COUNTIFS(T_StockCount[Part Name],$A10,T_StockCount[WeekIndex],99)&gt;0,SUMIFS(T_StockCount[CountedQty],T_StockCount[Part Name],$A10,T_StockCount[WeekIndex],99),IF(('T_SelfStock'!CV14&lt;&gt;""),'T_SelfStock'!CV14,CU10-'Grid_Requirement'!CV10+'Grid_TTAFOutgoing'!CV10))</f>
        <v/>
      </c>
      <c r="CW10">
        <f>IF(COUNTIFS(T_StockCount[Part Name],$A10,T_StockCount[WeekIndex],100)&gt;0,SUMIFS(T_StockCount[CountedQty],T_StockCount[Part Name],$A10,T_StockCount[WeekIndex],100),IF(('T_SelfStock'!CW14&lt;&gt;""),'T_SelfStock'!CW14,CV10-'Grid_Requirement'!CW10+'Grid_TTAFOutgoing'!CW10))</f>
        <v/>
      </c>
      <c r="CX10">
        <f>IF(COUNTIFS(T_StockCount[Part Name],$A10,T_StockCount[WeekIndex],101)&gt;0,SUMIFS(T_StockCount[CountedQty],T_StockCount[Part Name],$A10,T_StockCount[WeekIndex],101),IF(('T_SelfStock'!CX14&lt;&gt;""),'T_SelfStock'!CX14,CW10-'Grid_Requirement'!CX10+'Grid_TTAFOutgoing'!CX10))</f>
        <v/>
      </c>
      <c r="CY10">
        <f>IF(COUNTIFS(T_StockCount[Part Name],$A10,T_StockCount[WeekIndex],102)&gt;0,SUMIFS(T_StockCount[CountedQty],T_StockCount[Part Name],$A10,T_StockCount[WeekIndex],102),IF(('T_SelfStock'!CY14&lt;&gt;""),'T_SelfStock'!CY14,CX10-'Grid_Requirement'!CY10+'Grid_TTAFOutgoing'!CY10))</f>
        <v/>
      </c>
      <c r="CZ10">
        <f>IF(COUNTIFS(T_StockCount[Part Name],$A10,T_StockCount[WeekIndex],103)&gt;0,SUMIFS(T_StockCount[CountedQty],T_StockCount[Part Name],$A10,T_StockCount[WeekIndex],103),IF(('T_SelfStock'!CZ14&lt;&gt;""),'T_SelfStock'!CZ14,CY10-'Grid_Requirement'!CZ10+'Grid_TTAFOutgoing'!CZ10))</f>
        <v/>
      </c>
      <c r="DA10">
        <f>IF(COUNTIFS(T_StockCount[Part Name],$A10,T_StockCount[WeekIndex],104)&gt;0,SUMIFS(T_StockCount[CountedQty],T_StockCount[Part Name],$A10,T_StockCount[WeekIndex],104),IF(('T_SelfStock'!DA14&lt;&gt;""),'T_SelfStock'!DA14,CZ10-'Grid_Requirement'!DA10+'Grid_TTAFOutgoing'!DA10))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Name],$A11,T_StockCount[WeekIndex],1),IF(('T_SelfStock'!B15&lt;&gt;""),'T_SelfStock'!B15,IFERROR(INDEX(T_OpeningStock[Opening_Qty],MATCH($A11,T_OpeningStock[Part Name],0)),0)-'Grid_Requirement'!B11+'Grid_TTAFOutgoing'!B11))</f>
        <v/>
      </c>
      <c r="C11">
        <f>IF(COUNTIFS(T_StockCount[Part Name],$A11,T_StockCount[WeekIndex],2)&gt;0,SUMIFS(T_StockCount[CountedQty],T_StockCount[Part Name],$A11,T_StockCount[WeekIndex],2),IF(('T_SelfStock'!C15&lt;&gt;""),'T_SelfStock'!C15,B11-'Grid_Requirement'!C11+'Grid_TTAFOutgoing'!C11))</f>
        <v/>
      </c>
      <c r="D11">
        <f>IF(COUNTIFS(T_StockCount[Part Name],$A11,T_StockCount[WeekIndex],3)&gt;0,SUMIFS(T_StockCount[CountedQty],T_StockCount[Part Name],$A11,T_StockCount[WeekIndex],3),IF(('T_SelfStock'!D15&lt;&gt;""),'T_SelfStock'!D15,C11-'Grid_Requirement'!D11+'Grid_TTAFOutgoing'!D11))</f>
        <v/>
      </c>
      <c r="E11">
        <f>IF(COUNTIFS(T_StockCount[Part Name],$A11,T_StockCount[WeekIndex],4)&gt;0,SUMIFS(T_StockCount[CountedQty],T_StockCount[Part Name],$A11,T_StockCount[WeekIndex],4),IF(('T_SelfStock'!E15&lt;&gt;""),'T_SelfStock'!E15,D11-'Grid_Requirement'!E11+'Grid_TTAFOutgoing'!E11))</f>
        <v/>
      </c>
      <c r="F11">
        <f>IF(COUNTIFS(T_StockCount[Part Name],$A11,T_StockCount[WeekIndex],5)&gt;0,SUMIFS(T_StockCount[CountedQty],T_StockCount[Part Name],$A11,T_StockCount[WeekIndex],5),IF(('T_SelfStock'!F15&lt;&gt;""),'T_SelfStock'!F15,E11-'Grid_Requirement'!F11+'Grid_TTAFOutgoing'!F11))</f>
        <v/>
      </c>
      <c r="G11">
        <f>IF(COUNTIFS(T_StockCount[Part Name],$A11,T_StockCount[WeekIndex],6)&gt;0,SUMIFS(T_StockCount[CountedQty],T_StockCount[Part Name],$A11,T_StockCount[WeekIndex],6),IF(('T_SelfStock'!G15&lt;&gt;""),'T_SelfStock'!G15,F11-'Grid_Requirement'!G11+'Grid_TTAFOutgoing'!G11))</f>
        <v/>
      </c>
      <c r="H11">
        <f>IF(COUNTIFS(T_StockCount[Part Name],$A11,T_StockCount[WeekIndex],7)&gt;0,SUMIFS(T_StockCount[CountedQty],T_StockCount[Part Name],$A11,T_StockCount[WeekIndex],7),IF(('T_SelfStock'!H15&lt;&gt;""),'T_SelfStock'!H15,G11-'Grid_Requirement'!H11+'Grid_TTAFOutgoing'!H11))</f>
        <v/>
      </c>
      <c r="I11">
        <f>IF(COUNTIFS(T_StockCount[Part Name],$A11,T_StockCount[WeekIndex],8)&gt;0,SUMIFS(T_StockCount[CountedQty],T_StockCount[Part Name],$A11,T_StockCount[WeekIndex],8),IF(('T_SelfStock'!I15&lt;&gt;""),'T_SelfStock'!I15,H11-'Grid_Requirement'!I11+'Grid_TTAFOutgoing'!I11))</f>
        <v/>
      </c>
      <c r="J11">
        <f>IF(COUNTIFS(T_StockCount[Part Name],$A11,T_StockCount[WeekIndex],9)&gt;0,SUMIFS(T_StockCount[CountedQty],T_StockCount[Part Name],$A11,T_StockCount[WeekIndex],9),IF(('T_SelfStock'!J15&lt;&gt;""),'T_SelfStock'!J15,I11-'Grid_Requirement'!J11+'Grid_TTAFOutgoing'!J11))</f>
        <v/>
      </c>
      <c r="K11">
        <f>IF(COUNTIFS(T_StockCount[Part Name],$A11,T_StockCount[WeekIndex],10)&gt;0,SUMIFS(T_StockCount[CountedQty],T_StockCount[Part Name],$A11,T_StockCount[WeekIndex],10),IF(('T_SelfStock'!K15&lt;&gt;""),'T_SelfStock'!K15,J11-'Grid_Requirement'!K11+'Grid_TTAFOutgoing'!K11))</f>
        <v/>
      </c>
      <c r="L11">
        <f>IF(COUNTIFS(T_StockCount[Part Name],$A11,T_StockCount[WeekIndex],11)&gt;0,SUMIFS(T_StockCount[CountedQty],T_StockCount[Part Name],$A11,T_StockCount[WeekIndex],11),IF(('T_SelfStock'!L15&lt;&gt;""),'T_SelfStock'!L15,K11-'Grid_Requirement'!L11+'Grid_TTAFOutgoing'!L11))</f>
        <v/>
      </c>
      <c r="M11">
        <f>IF(COUNTIFS(T_StockCount[Part Name],$A11,T_StockCount[WeekIndex],12)&gt;0,SUMIFS(T_StockCount[CountedQty],T_StockCount[Part Name],$A11,T_StockCount[WeekIndex],12),IF(('T_SelfStock'!M15&lt;&gt;""),'T_SelfStock'!M15,L11-'Grid_Requirement'!M11+'Grid_TTAFOutgoing'!M11))</f>
        <v/>
      </c>
      <c r="N11">
        <f>IF(COUNTIFS(T_StockCount[Part Name],$A11,T_StockCount[WeekIndex],13)&gt;0,SUMIFS(T_StockCount[CountedQty],T_StockCount[Part Name],$A11,T_StockCount[WeekIndex],13),IF(('T_SelfStock'!N15&lt;&gt;""),'T_SelfStock'!N15,M11-'Grid_Requirement'!N11+'Grid_TTAFOutgoing'!N11))</f>
        <v/>
      </c>
      <c r="O11">
        <f>IF(COUNTIFS(T_StockCount[Part Name],$A11,T_StockCount[WeekIndex],14)&gt;0,SUMIFS(T_StockCount[CountedQty],T_StockCount[Part Name],$A11,T_StockCount[WeekIndex],14),IF(('T_SelfStock'!O15&lt;&gt;""),'T_SelfStock'!O15,N11-'Grid_Requirement'!O11+'Grid_TTAFOutgoing'!O11))</f>
        <v/>
      </c>
      <c r="P11">
        <f>IF(COUNTIFS(T_StockCount[Part Name],$A11,T_StockCount[WeekIndex],15)&gt;0,SUMIFS(T_StockCount[CountedQty],T_StockCount[Part Name],$A11,T_StockCount[WeekIndex],15),IF(('T_SelfStock'!P15&lt;&gt;""),'T_SelfStock'!P15,O11-'Grid_Requirement'!P11+'Grid_TTAFOutgoing'!P11))</f>
        <v/>
      </c>
      <c r="Q11">
        <f>IF(COUNTIFS(T_StockCount[Part Name],$A11,T_StockCount[WeekIndex],16)&gt;0,SUMIFS(T_StockCount[CountedQty],T_StockCount[Part Name],$A11,T_StockCount[WeekIndex],16),IF(('T_SelfStock'!Q15&lt;&gt;""),'T_SelfStock'!Q15,P11-'Grid_Requirement'!Q11+'Grid_TTAFOutgoing'!Q11))</f>
        <v/>
      </c>
      <c r="R11">
        <f>IF(COUNTIFS(T_StockCount[Part Name],$A11,T_StockCount[WeekIndex],17)&gt;0,SUMIFS(T_StockCount[CountedQty],T_StockCount[Part Name],$A11,T_StockCount[WeekIndex],17),IF(('T_SelfStock'!R15&lt;&gt;""),'T_SelfStock'!R15,Q11-'Grid_Requirement'!R11+'Grid_TTAFOutgoing'!R11))</f>
        <v/>
      </c>
      <c r="S11">
        <f>IF(COUNTIFS(T_StockCount[Part Name],$A11,T_StockCount[WeekIndex],18)&gt;0,SUMIFS(T_StockCount[CountedQty],T_StockCount[Part Name],$A11,T_StockCount[WeekIndex],18),IF(('T_SelfStock'!S15&lt;&gt;""),'T_SelfStock'!S15,R11-'Grid_Requirement'!S11+'Grid_TTAFOutgoing'!S11))</f>
        <v/>
      </c>
      <c r="T11">
        <f>IF(COUNTIFS(T_StockCount[Part Name],$A11,T_StockCount[WeekIndex],19)&gt;0,SUMIFS(T_StockCount[CountedQty],T_StockCount[Part Name],$A11,T_StockCount[WeekIndex],19),IF(('T_SelfStock'!T15&lt;&gt;""),'T_SelfStock'!T15,S11-'Grid_Requirement'!T11+'Grid_TTAFOutgoing'!T11))</f>
        <v/>
      </c>
      <c r="U11">
        <f>IF(COUNTIFS(T_StockCount[Part Name],$A11,T_StockCount[WeekIndex],20)&gt;0,SUMIFS(T_StockCount[CountedQty],T_StockCount[Part Name],$A11,T_StockCount[WeekIndex],20),IF(('T_SelfStock'!U15&lt;&gt;""),'T_SelfStock'!U15,T11-'Grid_Requirement'!U11+'Grid_TTAFOutgoing'!U11))</f>
        <v/>
      </c>
      <c r="V11">
        <f>IF(COUNTIFS(T_StockCount[Part Name],$A11,T_StockCount[WeekIndex],21)&gt;0,SUMIFS(T_StockCount[CountedQty],T_StockCount[Part Name],$A11,T_StockCount[WeekIndex],21),IF(('T_SelfStock'!V15&lt;&gt;""),'T_SelfStock'!V15,U11-'Grid_Requirement'!V11+'Grid_TTAFOutgoing'!V11))</f>
        <v/>
      </c>
      <c r="W11">
        <f>IF(COUNTIFS(T_StockCount[Part Name],$A11,T_StockCount[WeekIndex],22)&gt;0,SUMIFS(T_StockCount[CountedQty],T_StockCount[Part Name],$A11,T_StockCount[WeekIndex],22),IF(('T_SelfStock'!W15&lt;&gt;""),'T_SelfStock'!W15,V11-'Grid_Requirement'!W11+'Grid_TTAFOutgoing'!W11))</f>
        <v/>
      </c>
      <c r="X11">
        <f>IF(COUNTIFS(T_StockCount[Part Name],$A11,T_StockCount[WeekIndex],23)&gt;0,SUMIFS(T_StockCount[CountedQty],T_StockCount[Part Name],$A11,T_StockCount[WeekIndex],23),IF(('T_SelfStock'!X15&lt;&gt;""),'T_SelfStock'!X15,W11-'Grid_Requirement'!X11+'Grid_TTAFOutgoing'!X11))</f>
        <v/>
      </c>
      <c r="Y11">
        <f>IF(COUNTIFS(T_StockCount[Part Name],$A11,T_StockCount[WeekIndex],24)&gt;0,SUMIFS(T_StockCount[CountedQty],T_StockCount[Part Name],$A11,T_StockCount[WeekIndex],24),IF(('T_SelfStock'!Y15&lt;&gt;""),'T_SelfStock'!Y15,X11-'Grid_Requirement'!Y11+'Grid_TTAFOutgoing'!Y11))</f>
        <v/>
      </c>
      <c r="Z11">
        <f>IF(COUNTIFS(T_StockCount[Part Name],$A11,T_StockCount[WeekIndex],25)&gt;0,SUMIFS(T_StockCount[CountedQty],T_StockCount[Part Name],$A11,T_StockCount[WeekIndex],25),IF(('T_SelfStock'!Z15&lt;&gt;""),'T_SelfStock'!Z15,Y11-'Grid_Requirement'!Z11+'Grid_TTAFOutgoing'!Z11))</f>
        <v/>
      </c>
      <c r="AA11">
        <f>IF(COUNTIFS(T_StockCount[Part Name],$A11,T_StockCount[WeekIndex],26)&gt;0,SUMIFS(T_StockCount[CountedQty],T_StockCount[Part Name],$A11,T_StockCount[WeekIndex],26),IF(('T_SelfStock'!AA15&lt;&gt;""),'T_SelfStock'!AA15,Z11-'Grid_Requirement'!AA11+'Grid_TTAFOutgoing'!AA11))</f>
        <v/>
      </c>
      <c r="AB11">
        <f>IF(COUNTIFS(T_StockCount[Part Name],$A11,T_StockCount[WeekIndex],27)&gt;0,SUMIFS(T_StockCount[CountedQty],T_StockCount[Part Name],$A11,T_StockCount[WeekIndex],27),IF(('T_SelfStock'!AB15&lt;&gt;""),'T_SelfStock'!AB15,AA11-'Grid_Requirement'!AB11+'Grid_TTAFOutgoing'!AB11))</f>
        <v/>
      </c>
      <c r="AC11">
        <f>IF(COUNTIFS(T_StockCount[Part Name],$A11,T_StockCount[WeekIndex],28)&gt;0,SUMIFS(T_StockCount[CountedQty],T_StockCount[Part Name],$A11,T_StockCount[WeekIndex],28),IF(('T_SelfStock'!AC15&lt;&gt;""),'T_SelfStock'!AC15,AB11-'Grid_Requirement'!AC11+'Grid_TTAFOutgoing'!AC11))</f>
        <v/>
      </c>
      <c r="AD11">
        <f>IF(COUNTIFS(T_StockCount[Part Name],$A11,T_StockCount[WeekIndex],29)&gt;0,SUMIFS(T_StockCount[CountedQty],T_StockCount[Part Name],$A11,T_StockCount[WeekIndex],29),IF(('T_SelfStock'!AD15&lt;&gt;""),'T_SelfStock'!AD15,AC11-'Grid_Requirement'!AD11+'Grid_TTAFOutgoing'!AD11))</f>
        <v/>
      </c>
      <c r="AE11">
        <f>IF(COUNTIFS(T_StockCount[Part Name],$A11,T_StockCount[WeekIndex],30)&gt;0,SUMIFS(T_StockCount[CountedQty],T_StockCount[Part Name],$A11,T_StockCount[WeekIndex],30),IF(('T_SelfStock'!AE15&lt;&gt;""),'T_SelfStock'!AE15,AD11-'Grid_Requirement'!AE11+'Grid_TTAFOutgoing'!AE11))</f>
        <v/>
      </c>
      <c r="AF11">
        <f>IF(COUNTIFS(T_StockCount[Part Name],$A11,T_StockCount[WeekIndex],31)&gt;0,SUMIFS(T_StockCount[CountedQty],T_StockCount[Part Name],$A11,T_StockCount[WeekIndex],31),IF(('T_SelfStock'!AF15&lt;&gt;""),'T_SelfStock'!AF15,AE11-'Grid_Requirement'!AF11+'Grid_TTAFOutgoing'!AF11))</f>
        <v/>
      </c>
      <c r="AG11">
        <f>IF(COUNTIFS(T_StockCount[Part Name],$A11,T_StockCount[WeekIndex],32)&gt;0,SUMIFS(T_StockCount[CountedQty],T_StockCount[Part Name],$A11,T_StockCount[WeekIndex],32),IF(('T_SelfStock'!AG15&lt;&gt;""),'T_SelfStock'!AG15,AF11-'Grid_Requirement'!AG11+'Grid_TTAFOutgoing'!AG11))</f>
        <v/>
      </c>
      <c r="AH11">
        <f>IF(COUNTIFS(T_StockCount[Part Name],$A11,T_StockCount[WeekIndex],33)&gt;0,SUMIFS(T_StockCount[CountedQty],T_StockCount[Part Name],$A11,T_StockCount[WeekIndex],33),IF(('T_SelfStock'!AH15&lt;&gt;""),'T_SelfStock'!AH15,AG11-'Grid_Requirement'!AH11+'Grid_TTAFOutgoing'!AH11))</f>
        <v/>
      </c>
      <c r="AI11">
        <f>IF(COUNTIFS(T_StockCount[Part Name],$A11,T_StockCount[WeekIndex],34)&gt;0,SUMIFS(T_StockCount[CountedQty],T_StockCount[Part Name],$A11,T_StockCount[WeekIndex],34),IF(('T_SelfStock'!AI15&lt;&gt;""),'T_SelfStock'!AI15,AH11-'Grid_Requirement'!AI11+'Grid_TTAFOutgoing'!AI11))</f>
        <v/>
      </c>
      <c r="AJ11">
        <f>IF(COUNTIFS(T_StockCount[Part Name],$A11,T_StockCount[WeekIndex],35)&gt;0,SUMIFS(T_StockCount[CountedQty],T_StockCount[Part Name],$A11,T_StockCount[WeekIndex],35),IF(('T_SelfStock'!AJ15&lt;&gt;""),'T_SelfStock'!AJ15,AI11-'Grid_Requirement'!AJ11+'Grid_TTAFOutgoing'!AJ11))</f>
        <v/>
      </c>
      <c r="AK11">
        <f>IF(COUNTIFS(T_StockCount[Part Name],$A11,T_StockCount[WeekIndex],36)&gt;0,SUMIFS(T_StockCount[CountedQty],T_StockCount[Part Name],$A11,T_StockCount[WeekIndex],36),IF(('T_SelfStock'!AK15&lt;&gt;""),'T_SelfStock'!AK15,AJ11-'Grid_Requirement'!AK11+'Grid_TTAFOutgoing'!AK11))</f>
        <v/>
      </c>
      <c r="AL11">
        <f>IF(COUNTIFS(T_StockCount[Part Name],$A11,T_StockCount[WeekIndex],37)&gt;0,SUMIFS(T_StockCount[CountedQty],T_StockCount[Part Name],$A11,T_StockCount[WeekIndex],37),IF(('T_SelfStock'!AL15&lt;&gt;""),'T_SelfStock'!AL15,AK11-'Grid_Requirement'!AL11+'Grid_TTAFOutgoing'!AL11))</f>
        <v/>
      </c>
      <c r="AM11">
        <f>IF(COUNTIFS(T_StockCount[Part Name],$A11,T_StockCount[WeekIndex],38)&gt;0,SUMIFS(T_StockCount[CountedQty],T_StockCount[Part Name],$A11,T_StockCount[WeekIndex],38),IF(('T_SelfStock'!AM15&lt;&gt;""),'T_SelfStock'!AM15,AL11-'Grid_Requirement'!AM11+'Grid_TTAFOutgoing'!AM11))</f>
        <v/>
      </c>
      <c r="AN11">
        <f>IF(COUNTIFS(T_StockCount[Part Name],$A11,T_StockCount[WeekIndex],39)&gt;0,SUMIFS(T_StockCount[CountedQty],T_StockCount[Part Name],$A11,T_StockCount[WeekIndex],39),IF(('T_SelfStock'!AN15&lt;&gt;""),'T_SelfStock'!AN15,AM11-'Grid_Requirement'!AN11+'Grid_TTAFOutgoing'!AN11))</f>
        <v/>
      </c>
      <c r="AO11">
        <f>IF(COUNTIFS(T_StockCount[Part Name],$A11,T_StockCount[WeekIndex],40)&gt;0,SUMIFS(T_StockCount[CountedQty],T_StockCount[Part Name],$A11,T_StockCount[WeekIndex],40),IF(('T_SelfStock'!AO15&lt;&gt;""),'T_SelfStock'!AO15,AN11-'Grid_Requirement'!AO11+'Grid_TTAFOutgoing'!AO11))</f>
        <v/>
      </c>
      <c r="AP11">
        <f>IF(COUNTIFS(T_StockCount[Part Name],$A11,T_StockCount[WeekIndex],41)&gt;0,SUMIFS(T_StockCount[CountedQty],T_StockCount[Part Name],$A11,T_StockCount[WeekIndex],41),IF(('T_SelfStock'!AP15&lt;&gt;""),'T_SelfStock'!AP15,AO11-'Grid_Requirement'!AP11+'Grid_TTAFOutgoing'!AP11))</f>
        <v/>
      </c>
      <c r="AQ11">
        <f>IF(COUNTIFS(T_StockCount[Part Name],$A11,T_StockCount[WeekIndex],42)&gt;0,SUMIFS(T_StockCount[CountedQty],T_StockCount[Part Name],$A11,T_StockCount[WeekIndex],42),IF(('T_SelfStock'!AQ15&lt;&gt;""),'T_SelfStock'!AQ15,AP11-'Grid_Requirement'!AQ11+'Grid_TTAFOutgoing'!AQ11))</f>
        <v/>
      </c>
      <c r="AR11">
        <f>IF(COUNTIFS(T_StockCount[Part Name],$A11,T_StockCount[WeekIndex],43)&gt;0,SUMIFS(T_StockCount[CountedQty],T_StockCount[Part Name],$A11,T_StockCount[WeekIndex],43),IF(('T_SelfStock'!AR15&lt;&gt;""),'T_SelfStock'!AR15,AQ11-'Grid_Requirement'!AR11+'Grid_TTAFOutgoing'!AR11))</f>
        <v/>
      </c>
      <c r="AS11">
        <f>IF(COUNTIFS(T_StockCount[Part Name],$A11,T_StockCount[WeekIndex],44)&gt;0,SUMIFS(T_StockCount[CountedQty],T_StockCount[Part Name],$A11,T_StockCount[WeekIndex],44),IF(('T_SelfStock'!AS15&lt;&gt;""),'T_SelfStock'!AS15,AR11-'Grid_Requirement'!AS11+'Grid_TTAFOutgoing'!AS11))</f>
        <v/>
      </c>
      <c r="AT11">
        <f>IF(COUNTIFS(T_StockCount[Part Name],$A11,T_StockCount[WeekIndex],45)&gt;0,SUMIFS(T_StockCount[CountedQty],T_StockCount[Part Name],$A11,T_StockCount[WeekIndex],45),IF(('T_SelfStock'!AT15&lt;&gt;""),'T_SelfStock'!AT15,AS11-'Grid_Requirement'!AT11+'Grid_TTAFOutgoing'!AT11))</f>
        <v/>
      </c>
      <c r="AU11">
        <f>IF(COUNTIFS(T_StockCount[Part Name],$A11,T_StockCount[WeekIndex],46)&gt;0,SUMIFS(T_StockCount[CountedQty],T_StockCount[Part Name],$A11,T_StockCount[WeekIndex],46),IF(('T_SelfStock'!AU15&lt;&gt;""),'T_SelfStock'!AU15,AT11-'Grid_Requirement'!AU11+'Grid_TTAFOutgoing'!AU11))</f>
        <v/>
      </c>
      <c r="AV11">
        <f>IF(COUNTIFS(T_StockCount[Part Name],$A11,T_StockCount[WeekIndex],47)&gt;0,SUMIFS(T_StockCount[CountedQty],T_StockCount[Part Name],$A11,T_StockCount[WeekIndex],47),IF(('T_SelfStock'!AV15&lt;&gt;""),'T_SelfStock'!AV15,AU11-'Grid_Requirement'!AV11+'Grid_TTAFOutgoing'!AV11))</f>
        <v/>
      </c>
      <c r="AW11">
        <f>IF(COUNTIFS(T_StockCount[Part Name],$A11,T_StockCount[WeekIndex],48)&gt;0,SUMIFS(T_StockCount[CountedQty],T_StockCount[Part Name],$A11,T_StockCount[WeekIndex],48),IF(('T_SelfStock'!AW15&lt;&gt;""),'T_SelfStock'!AW15,AV11-'Grid_Requirement'!AW11+'Grid_TTAFOutgoing'!AW11))</f>
        <v/>
      </c>
      <c r="AX11">
        <f>IF(COUNTIFS(T_StockCount[Part Name],$A11,T_StockCount[WeekIndex],49)&gt;0,SUMIFS(T_StockCount[CountedQty],T_StockCount[Part Name],$A11,T_StockCount[WeekIndex],49),IF(('T_SelfStock'!AX15&lt;&gt;""),'T_SelfStock'!AX15,AW11-'Grid_Requirement'!AX11+'Grid_TTAFOutgoing'!AX11))</f>
        <v/>
      </c>
      <c r="AY11">
        <f>IF(COUNTIFS(T_StockCount[Part Name],$A11,T_StockCount[WeekIndex],50)&gt;0,SUMIFS(T_StockCount[CountedQty],T_StockCount[Part Name],$A11,T_StockCount[WeekIndex],50),IF(('T_SelfStock'!AY15&lt;&gt;""),'T_SelfStock'!AY15,AX11-'Grid_Requirement'!AY11+'Grid_TTAFOutgoing'!AY11))</f>
        <v/>
      </c>
      <c r="AZ11">
        <f>IF(COUNTIFS(T_StockCount[Part Name],$A11,T_StockCount[WeekIndex],51)&gt;0,SUMIFS(T_StockCount[CountedQty],T_StockCount[Part Name],$A11,T_StockCount[WeekIndex],51),IF(('T_SelfStock'!AZ15&lt;&gt;""),'T_SelfStock'!AZ15,AY11-'Grid_Requirement'!AZ11+'Grid_TTAFOutgoing'!AZ11))</f>
        <v/>
      </c>
      <c r="BA11">
        <f>IF(COUNTIFS(T_StockCount[Part Name],$A11,T_StockCount[WeekIndex],52)&gt;0,SUMIFS(T_StockCount[CountedQty],T_StockCount[Part Name],$A11,T_StockCount[WeekIndex],52),IF(('T_SelfStock'!BA15&lt;&gt;""),'T_SelfStock'!BA15,AZ11-'Grid_Requirement'!BA11+'Grid_TTAFOutgoing'!BA11))</f>
        <v/>
      </c>
      <c r="BB11">
        <f>IF(COUNTIFS(T_StockCount[Part Name],$A11,T_StockCount[WeekIndex],53)&gt;0,SUMIFS(T_StockCount[CountedQty],T_StockCount[Part Name],$A11,T_StockCount[WeekIndex],53),IF(('T_SelfStock'!BB15&lt;&gt;""),'T_SelfStock'!BB15,BA11-'Grid_Requirement'!BB11+'Grid_TTAFOutgoing'!BB11))</f>
        <v/>
      </c>
      <c r="BC11">
        <f>IF(COUNTIFS(T_StockCount[Part Name],$A11,T_StockCount[WeekIndex],54)&gt;0,SUMIFS(T_StockCount[CountedQty],T_StockCount[Part Name],$A11,T_StockCount[WeekIndex],54),IF(('T_SelfStock'!BC15&lt;&gt;""),'T_SelfStock'!BC15,BB11-'Grid_Requirement'!BC11+'Grid_TTAFOutgoing'!BC11))</f>
        <v/>
      </c>
      <c r="BD11">
        <f>IF(COUNTIFS(T_StockCount[Part Name],$A11,T_StockCount[WeekIndex],55)&gt;0,SUMIFS(T_StockCount[CountedQty],T_StockCount[Part Name],$A11,T_StockCount[WeekIndex],55),IF(('T_SelfStock'!BD15&lt;&gt;""),'T_SelfStock'!BD15,BC11-'Grid_Requirement'!BD11+'Grid_TTAFOutgoing'!BD11))</f>
        <v/>
      </c>
      <c r="BE11">
        <f>IF(COUNTIFS(T_StockCount[Part Name],$A11,T_StockCount[WeekIndex],56)&gt;0,SUMIFS(T_StockCount[CountedQty],T_StockCount[Part Name],$A11,T_StockCount[WeekIndex],56),IF(('T_SelfStock'!BE15&lt;&gt;""),'T_SelfStock'!BE15,BD11-'Grid_Requirement'!BE11+'Grid_TTAFOutgoing'!BE11))</f>
        <v/>
      </c>
      <c r="BF11">
        <f>IF(COUNTIFS(T_StockCount[Part Name],$A11,T_StockCount[WeekIndex],57)&gt;0,SUMIFS(T_StockCount[CountedQty],T_StockCount[Part Name],$A11,T_StockCount[WeekIndex],57),IF(('T_SelfStock'!BF15&lt;&gt;""),'T_SelfStock'!BF15,BE11-'Grid_Requirement'!BF11+'Grid_TTAFOutgoing'!BF11))</f>
        <v/>
      </c>
      <c r="BG11">
        <f>IF(COUNTIFS(T_StockCount[Part Name],$A11,T_StockCount[WeekIndex],58)&gt;0,SUMIFS(T_StockCount[CountedQty],T_StockCount[Part Name],$A11,T_StockCount[WeekIndex],58),IF(('T_SelfStock'!BG15&lt;&gt;""),'T_SelfStock'!BG15,BF11-'Grid_Requirement'!BG11+'Grid_TTAFOutgoing'!BG11))</f>
        <v/>
      </c>
      <c r="BH11">
        <f>IF(COUNTIFS(T_StockCount[Part Name],$A11,T_StockCount[WeekIndex],59)&gt;0,SUMIFS(T_StockCount[CountedQty],T_StockCount[Part Name],$A11,T_StockCount[WeekIndex],59),IF(('T_SelfStock'!BH15&lt;&gt;""),'T_SelfStock'!BH15,BG11-'Grid_Requirement'!BH11+'Grid_TTAFOutgoing'!BH11))</f>
        <v/>
      </c>
      <c r="BI11">
        <f>IF(COUNTIFS(T_StockCount[Part Name],$A11,T_StockCount[WeekIndex],60)&gt;0,SUMIFS(T_StockCount[CountedQty],T_StockCount[Part Name],$A11,T_StockCount[WeekIndex],60),IF(('T_SelfStock'!BI15&lt;&gt;""),'T_SelfStock'!BI15,BH11-'Grid_Requirement'!BI11+'Grid_TTAFOutgoing'!BI11))</f>
        <v/>
      </c>
      <c r="BJ11">
        <f>IF(COUNTIFS(T_StockCount[Part Name],$A11,T_StockCount[WeekIndex],61)&gt;0,SUMIFS(T_StockCount[CountedQty],T_StockCount[Part Name],$A11,T_StockCount[WeekIndex],61),IF(('T_SelfStock'!BJ15&lt;&gt;""),'T_SelfStock'!BJ15,BI11-'Grid_Requirement'!BJ11+'Grid_TTAFOutgoing'!BJ11))</f>
        <v/>
      </c>
      <c r="BK11">
        <f>IF(COUNTIFS(T_StockCount[Part Name],$A11,T_StockCount[WeekIndex],62)&gt;0,SUMIFS(T_StockCount[CountedQty],T_StockCount[Part Name],$A11,T_StockCount[WeekIndex],62),IF(('T_SelfStock'!BK15&lt;&gt;""),'T_SelfStock'!BK15,BJ11-'Grid_Requirement'!BK11+'Grid_TTAFOutgoing'!BK11))</f>
        <v/>
      </c>
      <c r="BL11">
        <f>IF(COUNTIFS(T_StockCount[Part Name],$A11,T_StockCount[WeekIndex],63)&gt;0,SUMIFS(T_StockCount[CountedQty],T_StockCount[Part Name],$A11,T_StockCount[WeekIndex],63),IF(('T_SelfStock'!BL15&lt;&gt;""),'T_SelfStock'!BL15,BK11-'Grid_Requirement'!BL11+'Grid_TTAFOutgoing'!BL11))</f>
        <v/>
      </c>
      <c r="BM11">
        <f>IF(COUNTIFS(T_StockCount[Part Name],$A11,T_StockCount[WeekIndex],64)&gt;0,SUMIFS(T_StockCount[CountedQty],T_StockCount[Part Name],$A11,T_StockCount[WeekIndex],64),IF(('T_SelfStock'!BM15&lt;&gt;""),'T_SelfStock'!BM15,BL11-'Grid_Requirement'!BM11+'Grid_TTAFOutgoing'!BM11))</f>
        <v/>
      </c>
      <c r="BN11">
        <f>IF(COUNTIFS(T_StockCount[Part Name],$A11,T_StockCount[WeekIndex],65)&gt;0,SUMIFS(T_StockCount[CountedQty],T_StockCount[Part Name],$A11,T_StockCount[WeekIndex],65),IF(('T_SelfStock'!BN15&lt;&gt;""),'T_SelfStock'!BN15,BM11-'Grid_Requirement'!BN11+'Grid_TTAFOutgoing'!BN11))</f>
        <v/>
      </c>
      <c r="BO11">
        <f>IF(COUNTIFS(T_StockCount[Part Name],$A11,T_StockCount[WeekIndex],66)&gt;0,SUMIFS(T_StockCount[CountedQty],T_StockCount[Part Name],$A11,T_StockCount[WeekIndex],66),IF(('T_SelfStock'!BO15&lt;&gt;""),'T_SelfStock'!BO15,BN11-'Grid_Requirement'!BO11+'Grid_TTAFOutgoing'!BO11))</f>
        <v/>
      </c>
      <c r="BP11">
        <f>IF(COUNTIFS(T_StockCount[Part Name],$A11,T_StockCount[WeekIndex],67)&gt;0,SUMIFS(T_StockCount[CountedQty],T_StockCount[Part Name],$A11,T_StockCount[WeekIndex],67),IF(('T_SelfStock'!BP15&lt;&gt;""),'T_SelfStock'!BP15,BO11-'Grid_Requirement'!BP11+'Grid_TTAFOutgoing'!BP11))</f>
        <v/>
      </c>
      <c r="BQ11">
        <f>IF(COUNTIFS(T_StockCount[Part Name],$A11,T_StockCount[WeekIndex],68)&gt;0,SUMIFS(T_StockCount[CountedQty],T_StockCount[Part Name],$A11,T_StockCount[WeekIndex],68),IF(('T_SelfStock'!BQ15&lt;&gt;""),'T_SelfStock'!BQ15,BP11-'Grid_Requirement'!BQ11+'Grid_TTAFOutgoing'!BQ11))</f>
        <v/>
      </c>
      <c r="BR11">
        <f>IF(COUNTIFS(T_StockCount[Part Name],$A11,T_StockCount[WeekIndex],69)&gt;0,SUMIFS(T_StockCount[CountedQty],T_StockCount[Part Name],$A11,T_StockCount[WeekIndex],69),IF(('T_SelfStock'!BR15&lt;&gt;""),'T_SelfStock'!BR15,BQ11-'Grid_Requirement'!BR11+'Grid_TTAFOutgoing'!BR11))</f>
        <v/>
      </c>
      <c r="BS11">
        <f>IF(COUNTIFS(T_StockCount[Part Name],$A11,T_StockCount[WeekIndex],70)&gt;0,SUMIFS(T_StockCount[CountedQty],T_StockCount[Part Name],$A11,T_StockCount[WeekIndex],70),IF(('T_SelfStock'!BS15&lt;&gt;""),'T_SelfStock'!BS15,BR11-'Grid_Requirement'!BS11+'Grid_TTAFOutgoing'!BS11))</f>
        <v/>
      </c>
      <c r="BT11">
        <f>IF(COUNTIFS(T_StockCount[Part Name],$A11,T_StockCount[WeekIndex],71)&gt;0,SUMIFS(T_StockCount[CountedQty],T_StockCount[Part Name],$A11,T_StockCount[WeekIndex],71),IF(('T_SelfStock'!BT15&lt;&gt;""),'T_SelfStock'!BT15,BS11-'Grid_Requirement'!BT11+'Grid_TTAFOutgoing'!BT11))</f>
        <v/>
      </c>
      <c r="BU11">
        <f>IF(COUNTIFS(T_StockCount[Part Name],$A11,T_StockCount[WeekIndex],72)&gt;0,SUMIFS(T_StockCount[CountedQty],T_StockCount[Part Name],$A11,T_StockCount[WeekIndex],72),IF(('T_SelfStock'!BU15&lt;&gt;""),'T_SelfStock'!BU15,BT11-'Grid_Requirement'!BU11+'Grid_TTAFOutgoing'!BU11))</f>
        <v/>
      </c>
      <c r="BV11">
        <f>IF(COUNTIFS(T_StockCount[Part Name],$A11,T_StockCount[WeekIndex],73)&gt;0,SUMIFS(T_StockCount[CountedQty],T_StockCount[Part Name],$A11,T_StockCount[WeekIndex],73),IF(('T_SelfStock'!BV15&lt;&gt;""),'T_SelfStock'!BV15,BU11-'Grid_Requirement'!BV11+'Grid_TTAFOutgoing'!BV11))</f>
        <v/>
      </c>
      <c r="BW11">
        <f>IF(COUNTIFS(T_StockCount[Part Name],$A11,T_StockCount[WeekIndex],74)&gt;0,SUMIFS(T_StockCount[CountedQty],T_StockCount[Part Name],$A11,T_StockCount[WeekIndex],74),IF(('T_SelfStock'!BW15&lt;&gt;""),'T_SelfStock'!BW15,BV11-'Grid_Requirement'!BW11+'Grid_TTAFOutgoing'!BW11))</f>
        <v/>
      </c>
      <c r="BX11">
        <f>IF(COUNTIFS(T_StockCount[Part Name],$A11,T_StockCount[WeekIndex],75)&gt;0,SUMIFS(T_StockCount[CountedQty],T_StockCount[Part Name],$A11,T_StockCount[WeekIndex],75),IF(('T_SelfStock'!BX15&lt;&gt;""),'T_SelfStock'!BX15,BW11-'Grid_Requirement'!BX11+'Grid_TTAFOutgoing'!BX11))</f>
        <v/>
      </c>
      <c r="BY11">
        <f>IF(COUNTIFS(T_StockCount[Part Name],$A11,T_StockCount[WeekIndex],76)&gt;0,SUMIFS(T_StockCount[CountedQty],T_StockCount[Part Name],$A11,T_StockCount[WeekIndex],76),IF(('T_SelfStock'!BY15&lt;&gt;""),'T_SelfStock'!BY15,BX11-'Grid_Requirement'!BY11+'Grid_TTAFOutgoing'!BY11))</f>
        <v/>
      </c>
      <c r="BZ11">
        <f>IF(COUNTIFS(T_StockCount[Part Name],$A11,T_StockCount[WeekIndex],77)&gt;0,SUMIFS(T_StockCount[CountedQty],T_StockCount[Part Name],$A11,T_StockCount[WeekIndex],77),IF(('T_SelfStock'!BZ15&lt;&gt;""),'T_SelfStock'!BZ15,BY11-'Grid_Requirement'!BZ11+'Grid_TTAFOutgoing'!BZ11))</f>
        <v/>
      </c>
      <c r="CA11">
        <f>IF(COUNTIFS(T_StockCount[Part Name],$A11,T_StockCount[WeekIndex],78)&gt;0,SUMIFS(T_StockCount[CountedQty],T_StockCount[Part Name],$A11,T_StockCount[WeekIndex],78),IF(('T_SelfStock'!CA15&lt;&gt;""),'T_SelfStock'!CA15,BZ11-'Grid_Requirement'!CA11+'Grid_TTAFOutgoing'!CA11))</f>
        <v/>
      </c>
      <c r="CB11">
        <f>IF(COUNTIFS(T_StockCount[Part Name],$A11,T_StockCount[WeekIndex],79)&gt;0,SUMIFS(T_StockCount[CountedQty],T_StockCount[Part Name],$A11,T_StockCount[WeekIndex],79),IF(('T_SelfStock'!CB15&lt;&gt;""),'T_SelfStock'!CB15,CA11-'Grid_Requirement'!CB11+'Grid_TTAFOutgoing'!CB11))</f>
        <v/>
      </c>
      <c r="CC11">
        <f>IF(COUNTIFS(T_StockCount[Part Name],$A11,T_StockCount[WeekIndex],80)&gt;0,SUMIFS(T_StockCount[CountedQty],T_StockCount[Part Name],$A11,T_StockCount[WeekIndex],80),IF(('T_SelfStock'!CC15&lt;&gt;""),'T_SelfStock'!CC15,CB11-'Grid_Requirement'!CC11+'Grid_TTAFOutgoing'!CC11))</f>
        <v/>
      </c>
      <c r="CD11">
        <f>IF(COUNTIFS(T_StockCount[Part Name],$A11,T_StockCount[WeekIndex],81)&gt;0,SUMIFS(T_StockCount[CountedQty],T_StockCount[Part Name],$A11,T_StockCount[WeekIndex],81),IF(('T_SelfStock'!CD15&lt;&gt;""),'T_SelfStock'!CD15,CC11-'Grid_Requirement'!CD11+'Grid_TTAFOutgoing'!CD11))</f>
        <v/>
      </c>
      <c r="CE11">
        <f>IF(COUNTIFS(T_StockCount[Part Name],$A11,T_StockCount[WeekIndex],82)&gt;0,SUMIFS(T_StockCount[CountedQty],T_StockCount[Part Name],$A11,T_StockCount[WeekIndex],82),IF(('T_SelfStock'!CE15&lt;&gt;""),'T_SelfStock'!CE15,CD11-'Grid_Requirement'!CE11+'Grid_TTAFOutgoing'!CE11))</f>
        <v/>
      </c>
      <c r="CF11">
        <f>IF(COUNTIFS(T_StockCount[Part Name],$A11,T_StockCount[WeekIndex],83)&gt;0,SUMIFS(T_StockCount[CountedQty],T_StockCount[Part Name],$A11,T_StockCount[WeekIndex],83),IF(('T_SelfStock'!CF15&lt;&gt;""),'T_SelfStock'!CF15,CE11-'Grid_Requirement'!CF11+'Grid_TTAFOutgoing'!CF11))</f>
        <v/>
      </c>
      <c r="CG11">
        <f>IF(COUNTIFS(T_StockCount[Part Name],$A11,T_StockCount[WeekIndex],84)&gt;0,SUMIFS(T_StockCount[CountedQty],T_StockCount[Part Name],$A11,T_StockCount[WeekIndex],84),IF(('T_SelfStock'!CG15&lt;&gt;""),'T_SelfStock'!CG15,CF11-'Grid_Requirement'!CG11+'Grid_TTAFOutgoing'!CG11))</f>
        <v/>
      </c>
      <c r="CH11">
        <f>IF(COUNTIFS(T_StockCount[Part Name],$A11,T_StockCount[WeekIndex],85)&gt;0,SUMIFS(T_StockCount[CountedQty],T_StockCount[Part Name],$A11,T_StockCount[WeekIndex],85),IF(('T_SelfStock'!CH15&lt;&gt;""),'T_SelfStock'!CH15,CG11-'Grid_Requirement'!CH11+'Grid_TTAFOutgoing'!CH11))</f>
        <v/>
      </c>
      <c r="CI11">
        <f>IF(COUNTIFS(T_StockCount[Part Name],$A11,T_StockCount[WeekIndex],86)&gt;0,SUMIFS(T_StockCount[CountedQty],T_StockCount[Part Name],$A11,T_StockCount[WeekIndex],86),IF(('T_SelfStock'!CI15&lt;&gt;""),'T_SelfStock'!CI15,CH11-'Grid_Requirement'!CI11+'Grid_TTAFOutgoing'!CI11))</f>
        <v/>
      </c>
      <c r="CJ11">
        <f>IF(COUNTIFS(T_StockCount[Part Name],$A11,T_StockCount[WeekIndex],87)&gt;0,SUMIFS(T_StockCount[CountedQty],T_StockCount[Part Name],$A11,T_StockCount[WeekIndex],87),IF(('T_SelfStock'!CJ15&lt;&gt;""),'T_SelfStock'!CJ15,CI11-'Grid_Requirement'!CJ11+'Grid_TTAFOutgoing'!CJ11))</f>
        <v/>
      </c>
      <c r="CK11">
        <f>IF(COUNTIFS(T_StockCount[Part Name],$A11,T_StockCount[WeekIndex],88)&gt;0,SUMIFS(T_StockCount[CountedQty],T_StockCount[Part Name],$A11,T_StockCount[WeekIndex],88),IF(('T_SelfStock'!CK15&lt;&gt;""),'T_SelfStock'!CK15,CJ11-'Grid_Requirement'!CK11+'Grid_TTAFOutgoing'!CK11))</f>
        <v/>
      </c>
      <c r="CL11">
        <f>IF(COUNTIFS(T_StockCount[Part Name],$A11,T_StockCount[WeekIndex],89)&gt;0,SUMIFS(T_StockCount[CountedQty],T_StockCount[Part Name],$A11,T_StockCount[WeekIndex],89),IF(('T_SelfStock'!CL15&lt;&gt;""),'T_SelfStock'!CL15,CK11-'Grid_Requirement'!CL11+'Grid_TTAFOutgoing'!CL11))</f>
        <v/>
      </c>
      <c r="CM11">
        <f>IF(COUNTIFS(T_StockCount[Part Name],$A11,T_StockCount[WeekIndex],90)&gt;0,SUMIFS(T_StockCount[CountedQty],T_StockCount[Part Name],$A11,T_StockCount[WeekIndex],90),IF(('T_SelfStock'!CM15&lt;&gt;""),'T_SelfStock'!CM15,CL11-'Grid_Requirement'!CM11+'Grid_TTAFOutgoing'!CM11))</f>
        <v/>
      </c>
      <c r="CN11">
        <f>IF(COUNTIFS(T_StockCount[Part Name],$A11,T_StockCount[WeekIndex],91)&gt;0,SUMIFS(T_StockCount[CountedQty],T_StockCount[Part Name],$A11,T_StockCount[WeekIndex],91),IF(('T_SelfStock'!CN15&lt;&gt;""),'T_SelfStock'!CN15,CM11-'Grid_Requirement'!CN11+'Grid_TTAFOutgoing'!CN11))</f>
        <v/>
      </c>
      <c r="CO11">
        <f>IF(COUNTIFS(T_StockCount[Part Name],$A11,T_StockCount[WeekIndex],92)&gt;0,SUMIFS(T_StockCount[CountedQty],T_StockCount[Part Name],$A11,T_StockCount[WeekIndex],92),IF(('T_SelfStock'!CO15&lt;&gt;""),'T_SelfStock'!CO15,CN11-'Grid_Requirement'!CO11+'Grid_TTAFOutgoing'!CO11))</f>
        <v/>
      </c>
      <c r="CP11">
        <f>IF(COUNTIFS(T_StockCount[Part Name],$A11,T_StockCount[WeekIndex],93)&gt;0,SUMIFS(T_StockCount[CountedQty],T_StockCount[Part Name],$A11,T_StockCount[WeekIndex],93),IF(('T_SelfStock'!CP15&lt;&gt;""),'T_SelfStock'!CP15,CO11-'Grid_Requirement'!CP11+'Grid_TTAFOutgoing'!CP11))</f>
        <v/>
      </c>
      <c r="CQ11">
        <f>IF(COUNTIFS(T_StockCount[Part Name],$A11,T_StockCount[WeekIndex],94)&gt;0,SUMIFS(T_StockCount[CountedQty],T_StockCount[Part Name],$A11,T_StockCount[WeekIndex],94),IF(('T_SelfStock'!CQ15&lt;&gt;""),'T_SelfStock'!CQ15,CP11-'Grid_Requirement'!CQ11+'Grid_TTAFOutgoing'!CQ11))</f>
        <v/>
      </c>
      <c r="CR11">
        <f>IF(COUNTIFS(T_StockCount[Part Name],$A11,T_StockCount[WeekIndex],95)&gt;0,SUMIFS(T_StockCount[CountedQty],T_StockCount[Part Name],$A11,T_StockCount[WeekIndex],95),IF(('T_SelfStock'!CR15&lt;&gt;""),'T_SelfStock'!CR15,CQ11-'Grid_Requirement'!CR11+'Grid_TTAFOutgoing'!CR11))</f>
        <v/>
      </c>
      <c r="CS11">
        <f>IF(COUNTIFS(T_StockCount[Part Name],$A11,T_StockCount[WeekIndex],96)&gt;0,SUMIFS(T_StockCount[CountedQty],T_StockCount[Part Name],$A11,T_StockCount[WeekIndex],96),IF(('T_SelfStock'!CS15&lt;&gt;""),'T_SelfStock'!CS15,CR11-'Grid_Requirement'!CS11+'Grid_TTAFOutgoing'!CS11))</f>
        <v/>
      </c>
      <c r="CT11">
        <f>IF(COUNTIFS(T_StockCount[Part Name],$A11,T_StockCount[WeekIndex],97)&gt;0,SUMIFS(T_StockCount[CountedQty],T_StockCount[Part Name],$A11,T_StockCount[WeekIndex],97),IF(('T_SelfStock'!CT15&lt;&gt;""),'T_SelfStock'!CT15,CS11-'Grid_Requirement'!CT11+'Grid_TTAFOutgoing'!CT11))</f>
        <v/>
      </c>
      <c r="CU11">
        <f>IF(COUNTIFS(T_StockCount[Part Name],$A11,T_StockCount[WeekIndex],98)&gt;0,SUMIFS(T_StockCount[CountedQty],T_StockCount[Part Name],$A11,T_StockCount[WeekIndex],98),IF(('T_SelfStock'!CU15&lt;&gt;""),'T_SelfStock'!CU15,CT11-'Grid_Requirement'!CU11+'Grid_TTAFOutgoing'!CU11))</f>
        <v/>
      </c>
      <c r="CV11">
        <f>IF(COUNTIFS(T_StockCount[Part Name],$A11,T_StockCount[WeekIndex],99)&gt;0,SUMIFS(T_StockCount[CountedQty],T_StockCount[Part Name],$A11,T_StockCount[WeekIndex],99),IF(('T_SelfStock'!CV15&lt;&gt;""),'T_SelfStock'!CV15,CU11-'Grid_Requirement'!CV11+'Grid_TTAFOutgoing'!CV11))</f>
        <v/>
      </c>
      <c r="CW11">
        <f>IF(COUNTIFS(T_StockCount[Part Name],$A11,T_StockCount[WeekIndex],100)&gt;0,SUMIFS(T_StockCount[CountedQty],T_StockCount[Part Name],$A11,T_StockCount[WeekIndex],100),IF(('T_SelfStock'!CW15&lt;&gt;""),'T_SelfStock'!CW15,CV11-'Grid_Requirement'!CW11+'Grid_TTAFOutgoing'!CW11))</f>
        <v/>
      </c>
      <c r="CX11">
        <f>IF(COUNTIFS(T_StockCount[Part Name],$A11,T_StockCount[WeekIndex],101)&gt;0,SUMIFS(T_StockCount[CountedQty],T_StockCount[Part Name],$A11,T_StockCount[WeekIndex],101),IF(('T_SelfStock'!CX15&lt;&gt;""),'T_SelfStock'!CX15,CW11-'Grid_Requirement'!CX11+'Grid_TTAFOutgoing'!CX11))</f>
        <v/>
      </c>
      <c r="CY11">
        <f>IF(COUNTIFS(T_StockCount[Part Name],$A11,T_StockCount[WeekIndex],102)&gt;0,SUMIFS(T_StockCount[CountedQty],T_StockCount[Part Name],$A11,T_StockCount[WeekIndex],102),IF(('T_SelfStock'!CY15&lt;&gt;""),'T_SelfStock'!CY15,CX11-'Grid_Requirement'!CY11+'Grid_TTAFOutgoing'!CY11))</f>
        <v/>
      </c>
      <c r="CZ11">
        <f>IF(COUNTIFS(T_StockCount[Part Name],$A11,T_StockCount[WeekIndex],103)&gt;0,SUMIFS(T_StockCount[CountedQty],T_StockCount[Part Name],$A11,T_StockCount[WeekIndex],103),IF(('T_SelfStock'!CZ15&lt;&gt;""),'T_SelfStock'!CZ15,CY11-'Grid_Requirement'!CZ11+'Grid_TTAFOutgoing'!CZ11))</f>
        <v/>
      </c>
      <c r="DA11">
        <f>IF(COUNTIFS(T_StockCount[Part Name],$A11,T_StockCount[WeekIndex],104)&gt;0,SUMIFS(T_StockCount[CountedQty],T_StockCount[Part Name],$A11,T_StockCount[WeekIndex],104),IF(('T_SelfStock'!DA15&lt;&gt;""),'T_SelfStock'!DA15,CZ11-'Grid_Requirement'!DA11+'Grid_TTAFOutgoing'!DA11))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Name],$A12,T_StockCount[WeekIndex],1),IF(('T_SelfStock'!B16&lt;&gt;""),'T_SelfStock'!B16,IFERROR(INDEX(T_OpeningStock[Opening_Qty],MATCH($A12,T_OpeningStock[Part Name],0)),0)-'Grid_Requirement'!B12+'Grid_TTAFOutgoing'!B12))</f>
        <v/>
      </c>
      <c r="C12">
        <f>IF(COUNTIFS(T_StockCount[Part Name],$A12,T_StockCount[WeekIndex],2)&gt;0,SUMIFS(T_StockCount[CountedQty],T_StockCount[Part Name],$A12,T_StockCount[WeekIndex],2),IF(('T_SelfStock'!C16&lt;&gt;""),'T_SelfStock'!C16,B12-'Grid_Requirement'!C12+'Grid_TTAFOutgoing'!C12))</f>
        <v/>
      </c>
      <c r="D12">
        <f>IF(COUNTIFS(T_StockCount[Part Name],$A12,T_StockCount[WeekIndex],3)&gt;0,SUMIFS(T_StockCount[CountedQty],T_StockCount[Part Name],$A12,T_StockCount[WeekIndex],3),IF(('T_SelfStock'!D16&lt;&gt;""),'T_SelfStock'!D16,C12-'Grid_Requirement'!D12+'Grid_TTAFOutgoing'!D12))</f>
        <v/>
      </c>
      <c r="E12">
        <f>IF(COUNTIFS(T_StockCount[Part Name],$A12,T_StockCount[WeekIndex],4)&gt;0,SUMIFS(T_StockCount[CountedQty],T_StockCount[Part Name],$A12,T_StockCount[WeekIndex],4),IF(('T_SelfStock'!E16&lt;&gt;""),'T_SelfStock'!E16,D12-'Grid_Requirement'!E12+'Grid_TTAFOutgoing'!E12))</f>
        <v/>
      </c>
      <c r="F12">
        <f>IF(COUNTIFS(T_StockCount[Part Name],$A12,T_StockCount[WeekIndex],5)&gt;0,SUMIFS(T_StockCount[CountedQty],T_StockCount[Part Name],$A12,T_StockCount[WeekIndex],5),IF(('T_SelfStock'!F16&lt;&gt;""),'T_SelfStock'!F16,E12-'Grid_Requirement'!F12+'Grid_TTAFOutgoing'!F12))</f>
        <v/>
      </c>
      <c r="G12">
        <f>IF(COUNTIFS(T_StockCount[Part Name],$A12,T_StockCount[WeekIndex],6)&gt;0,SUMIFS(T_StockCount[CountedQty],T_StockCount[Part Name],$A12,T_StockCount[WeekIndex],6),IF(('T_SelfStock'!G16&lt;&gt;""),'T_SelfStock'!G16,F12-'Grid_Requirement'!G12+'Grid_TTAFOutgoing'!G12))</f>
        <v/>
      </c>
      <c r="H12">
        <f>IF(COUNTIFS(T_StockCount[Part Name],$A12,T_StockCount[WeekIndex],7)&gt;0,SUMIFS(T_StockCount[CountedQty],T_StockCount[Part Name],$A12,T_StockCount[WeekIndex],7),IF(('T_SelfStock'!H16&lt;&gt;""),'T_SelfStock'!H16,G12-'Grid_Requirement'!H12+'Grid_TTAFOutgoing'!H12))</f>
        <v/>
      </c>
      <c r="I12">
        <f>IF(COUNTIFS(T_StockCount[Part Name],$A12,T_StockCount[WeekIndex],8)&gt;0,SUMIFS(T_StockCount[CountedQty],T_StockCount[Part Name],$A12,T_StockCount[WeekIndex],8),IF(('T_SelfStock'!I16&lt;&gt;""),'T_SelfStock'!I16,H12-'Grid_Requirement'!I12+'Grid_TTAFOutgoing'!I12))</f>
        <v/>
      </c>
      <c r="J12">
        <f>IF(COUNTIFS(T_StockCount[Part Name],$A12,T_StockCount[WeekIndex],9)&gt;0,SUMIFS(T_StockCount[CountedQty],T_StockCount[Part Name],$A12,T_StockCount[WeekIndex],9),IF(('T_SelfStock'!J16&lt;&gt;""),'T_SelfStock'!J16,I12-'Grid_Requirement'!J12+'Grid_TTAFOutgoing'!J12))</f>
        <v/>
      </c>
      <c r="K12">
        <f>IF(COUNTIFS(T_StockCount[Part Name],$A12,T_StockCount[WeekIndex],10)&gt;0,SUMIFS(T_StockCount[CountedQty],T_StockCount[Part Name],$A12,T_StockCount[WeekIndex],10),IF(('T_SelfStock'!K16&lt;&gt;""),'T_SelfStock'!K16,J12-'Grid_Requirement'!K12+'Grid_TTAFOutgoing'!K12))</f>
        <v/>
      </c>
      <c r="L12">
        <f>IF(COUNTIFS(T_StockCount[Part Name],$A12,T_StockCount[WeekIndex],11)&gt;0,SUMIFS(T_StockCount[CountedQty],T_StockCount[Part Name],$A12,T_StockCount[WeekIndex],11),IF(('T_SelfStock'!L16&lt;&gt;""),'T_SelfStock'!L16,K12-'Grid_Requirement'!L12+'Grid_TTAFOutgoing'!L12))</f>
        <v/>
      </c>
      <c r="M12">
        <f>IF(COUNTIFS(T_StockCount[Part Name],$A12,T_StockCount[WeekIndex],12)&gt;0,SUMIFS(T_StockCount[CountedQty],T_StockCount[Part Name],$A12,T_StockCount[WeekIndex],12),IF(('T_SelfStock'!M16&lt;&gt;""),'T_SelfStock'!M16,L12-'Grid_Requirement'!M12+'Grid_TTAFOutgoing'!M12))</f>
        <v/>
      </c>
      <c r="N12">
        <f>IF(COUNTIFS(T_StockCount[Part Name],$A12,T_StockCount[WeekIndex],13)&gt;0,SUMIFS(T_StockCount[CountedQty],T_StockCount[Part Name],$A12,T_StockCount[WeekIndex],13),IF(('T_SelfStock'!N16&lt;&gt;""),'T_SelfStock'!N16,M12-'Grid_Requirement'!N12+'Grid_TTAFOutgoing'!N12))</f>
        <v/>
      </c>
      <c r="O12">
        <f>IF(COUNTIFS(T_StockCount[Part Name],$A12,T_StockCount[WeekIndex],14)&gt;0,SUMIFS(T_StockCount[CountedQty],T_StockCount[Part Name],$A12,T_StockCount[WeekIndex],14),IF(('T_SelfStock'!O16&lt;&gt;""),'T_SelfStock'!O16,N12-'Grid_Requirement'!O12+'Grid_TTAFOutgoing'!O12))</f>
        <v/>
      </c>
      <c r="P12">
        <f>IF(COUNTIFS(T_StockCount[Part Name],$A12,T_StockCount[WeekIndex],15)&gt;0,SUMIFS(T_StockCount[CountedQty],T_StockCount[Part Name],$A12,T_StockCount[WeekIndex],15),IF(('T_SelfStock'!P16&lt;&gt;""),'T_SelfStock'!P16,O12-'Grid_Requirement'!P12+'Grid_TTAFOutgoing'!P12))</f>
        <v/>
      </c>
      <c r="Q12">
        <f>IF(COUNTIFS(T_StockCount[Part Name],$A12,T_StockCount[WeekIndex],16)&gt;0,SUMIFS(T_StockCount[CountedQty],T_StockCount[Part Name],$A12,T_StockCount[WeekIndex],16),IF(('T_SelfStock'!Q16&lt;&gt;""),'T_SelfStock'!Q16,P12-'Grid_Requirement'!Q12+'Grid_TTAFOutgoing'!Q12))</f>
        <v/>
      </c>
      <c r="R12">
        <f>IF(COUNTIFS(T_StockCount[Part Name],$A12,T_StockCount[WeekIndex],17)&gt;0,SUMIFS(T_StockCount[CountedQty],T_StockCount[Part Name],$A12,T_StockCount[WeekIndex],17),IF(('T_SelfStock'!R16&lt;&gt;""),'T_SelfStock'!R16,Q12-'Grid_Requirement'!R12+'Grid_TTAFOutgoing'!R12))</f>
        <v/>
      </c>
      <c r="S12">
        <f>IF(COUNTIFS(T_StockCount[Part Name],$A12,T_StockCount[WeekIndex],18)&gt;0,SUMIFS(T_StockCount[CountedQty],T_StockCount[Part Name],$A12,T_StockCount[WeekIndex],18),IF(('T_SelfStock'!S16&lt;&gt;""),'T_SelfStock'!S16,R12-'Grid_Requirement'!S12+'Grid_TTAFOutgoing'!S12))</f>
        <v/>
      </c>
      <c r="T12">
        <f>IF(COUNTIFS(T_StockCount[Part Name],$A12,T_StockCount[WeekIndex],19)&gt;0,SUMIFS(T_StockCount[CountedQty],T_StockCount[Part Name],$A12,T_StockCount[WeekIndex],19),IF(('T_SelfStock'!T16&lt;&gt;""),'T_SelfStock'!T16,S12-'Grid_Requirement'!T12+'Grid_TTAFOutgoing'!T12))</f>
        <v/>
      </c>
      <c r="U12">
        <f>IF(COUNTIFS(T_StockCount[Part Name],$A12,T_StockCount[WeekIndex],20)&gt;0,SUMIFS(T_StockCount[CountedQty],T_StockCount[Part Name],$A12,T_StockCount[WeekIndex],20),IF(('T_SelfStock'!U16&lt;&gt;""),'T_SelfStock'!U16,T12-'Grid_Requirement'!U12+'Grid_TTAFOutgoing'!U12))</f>
        <v/>
      </c>
      <c r="V12">
        <f>IF(COUNTIFS(T_StockCount[Part Name],$A12,T_StockCount[WeekIndex],21)&gt;0,SUMIFS(T_StockCount[CountedQty],T_StockCount[Part Name],$A12,T_StockCount[WeekIndex],21),IF(('T_SelfStock'!V16&lt;&gt;""),'T_SelfStock'!V16,U12-'Grid_Requirement'!V12+'Grid_TTAFOutgoing'!V12))</f>
        <v/>
      </c>
      <c r="W12">
        <f>IF(COUNTIFS(T_StockCount[Part Name],$A12,T_StockCount[WeekIndex],22)&gt;0,SUMIFS(T_StockCount[CountedQty],T_StockCount[Part Name],$A12,T_StockCount[WeekIndex],22),IF(('T_SelfStock'!W16&lt;&gt;""),'T_SelfStock'!W16,V12-'Grid_Requirement'!W12+'Grid_TTAFOutgoing'!W12))</f>
        <v/>
      </c>
      <c r="X12">
        <f>IF(COUNTIFS(T_StockCount[Part Name],$A12,T_StockCount[WeekIndex],23)&gt;0,SUMIFS(T_StockCount[CountedQty],T_StockCount[Part Name],$A12,T_StockCount[WeekIndex],23),IF(('T_SelfStock'!X16&lt;&gt;""),'T_SelfStock'!X16,W12-'Grid_Requirement'!X12+'Grid_TTAFOutgoing'!X12))</f>
        <v/>
      </c>
      <c r="Y12">
        <f>IF(COUNTIFS(T_StockCount[Part Name],$A12,T_StockCount[WeekIndex],24)&gt;0,SUMIFS(T_StockCount[CountedQty],T_StockCount[Part Name],$A12,T_StockCount[WeekIndex],24),IF(('T_SelfStock'!Y16&lt;&gt;""),'T_SelfStock'!Y16,X12-'Grid_Requirement'!Y12+'Grid_TTAFOutgoing'!Y12))</f>
        <v/>
      </c>
      <c r="Z12">
        <f>IF(COUNTIFS(T_StockCount[Part Name],$A12,T_StockCount[WeekIndex],25)&gt;0,SUMIFS(T_StockCount[CountedQty],T_StockCount[Part Name],$A12,T_StockCount[WeekIndex],25),IF(('T_SelfStock'!Z16&lt;&gt;""),'T_SelfStock'!Z16,Y12-'Grid_Requirement'!Z12+'Grid_TTAFOutgoing'!Z12))</f>
        <v/>
      </c>
      <c r="AA12">
        <f>IF(COUNTIFS(T_StockCount[Part Name],$A12,T_StockCount[WeekIndex],26)&gt;0,SUMIFS(T_StockCount[CountedQty],T_StockCount[Part Name],$A12,T_StockCount[WeekIndex],26),IF(('T_SelfStock'!AA16&lt;&gt;""),'T_SelfStock'!AA16,Z12-'Grid_Requirement'!AA12+'Grid_TTAFOutgoing'!AA12))</f>
        <v/>
      </c>
      <c r="AB12">
        <f>IF(COUNTIFS(T_StockCount[Part Name],$A12,T_StockCount[WeekIndex],27)&gt;0,SUMIFS(T_StockCount[CountedQty],T_StockCount[Part Name],$A12,T_StockCount[WeekIndex],27),IF(('T_SelfStock'!AB16&lt;&gt;""),'T_SelfStock'!AB16,AA12-'Grid_Requirement'!AB12+'Grid_TTAFOutgoing'!AB12))</f>
        <v/>
      </c>
      <c r="AC12">
        <f>IF(COUNTIFS(T_StockCount[Part Name],$A12,T_StockCount[WeekIndex],28)&gt;0,SUMIFS(T_StockCount[CountedQty],T_StockCount[Part Name],$A12,T_StockCount[WeekIndex],28),IF(('T_SelfStock'!AC16&lt;&gt;""),'T_SelfStock'!AC16,AB12-'Grid_Requirement'!AC12+'Grid_TTAFOutgoing'!AC12))</f>
        <v/>
      </c>
      <c r="AD12">
        <f>IF(COUNTIFS(T_StockCount[Part Name],$A12,T_StockCount[WeekIndex],29)&gt;0,SUMIFS(T_StockCount[CountedQty],T_StockCount[Part Name],$A12,T_StockCount[WeekIndex],29),IF(('T_SelfStock'!AD16&lt;&gt;""),'T_SelfStock'!AD16,AC12-'Grid_Requirement'!AD12+'Grid_TTAFOutgoing'!AD12))</f>
        <v/>
      </c>
      <c r="AE12">
        <f>IF(COUNTIFS(T_StockCount[Part Name],$A12,T_StockCount[WeekIndex],30)&gt;0,SUMIFS(T_StockCount[CountedQty],T_StockCount[Part Name],$A12,T_StockCount[WeekIndex],30),IF(('T_SelfStock'!AE16&lt;&gt;""),'T_SelfStock'!AE16,AD12-'Grid_Requirement'!AE12+'Grid_TTAFOutgoing'!AE12))</f>
        <v/>
      </c>
      <c r="AF12">
        <f>IF(COUNTIFS(T_StockCount[Part Name],$A12,T_StockCount[WeekIndex],31)&gt;0,SUMIFS(T_StockCount[CountedQty],T_StockCount[Part Name],$A12,T_StockCount[WeekIndex],31),IF(('T_SelfStock'!AF16&lt;&gt;""),'T_SelfStock'!AF16,AE12-'Grid_Requirement'!AF12+'Grid_TTAFOutgoing'!AF12))</f>
        <v/>
      </c>
      <c r="AG12">
        <f>IF(COUNTIFS(T_StockCount[Part Name],$A12,T_StockCount[WeekIndex],32)&gt;0,SUMIFS(T_StockCount[CountedQty],T_StockCount[Part Name],$A12,T_StockCount[WeekIndex],32),IF(('T_SelfStock'!AG16&lt;&gt;""),'T_SelfStock'!AG16,AF12-'Grid_Requirement'!AG12+'Grid_TTAFOutgoing'!AG12))</f>
        <v/>
      </c>
      <c r="AH12">
        <f>IF(COUNTIFS(T_StockCount[Part Name],$A12,T_StockCount[WeekIndex],33)&gt;0,SUMIFS(T_StockCount[CountedQty],T_StockCount[Part Name],$A12,T_StockCount[WeekIndex],33),IF(('T_SelfStock'!AH16&lt;&gt;""),'T_SelfStock'!AH16,AG12-'Grid_Requirement'!AH12+'Grid_TTAFOutgoing'!AH12))</f>
        <v/>
      </c>
      <c r="AI12">
        <f>IF(COUNTIFS(T_StockCount[Part Name],$A12,T_StockCount[WeekIndex],34)&gt;0,SUMIFS(T_StockCount[CountedQty],T_StockCount[Part Name],$A12,T_StockCount[WeekIndex],34),IF(('T_SelfStock'!AI16&lt;&gt;""),'T_SelfStock'!AI16,AH12-'Grid_Requirement'!AI12+'Grid_TTAFOutgoing'!AI12))</f>
        <v/>
      </c>
      <c r="AJ12">
        <f>IF(COUNTIFS(T_StockCount[Part Name],$A12,T_StockCount[WeekIndex],35)&gt;0,SUMIFS(T_StockCount[CountedQty],T_StockCount[Part Name],$A12,T_StockCount[WeekIndex],35),IF(('T_SelfStock'!AJ16&lt;&gt;""),'T_SelfStock'!AJ16,AI12-'Grid_Requirement'!AJ12+'Grid_TTAFOutgoing'!AJ12))</f>
        <v/>
      </c>
      <c r="AK12">
        <f>IF(COUNTIFS(T_StockCount[Part Name],$A12,T_StockCount[WeekIndex],36)&gt;0,SUMIFS(T_StockCount[CountedQty],T_StockCount[Part Name],$A12,T_StockCount[WeekIndex],36),IF(('T_SelfStock'!AK16&lt;&gt;""),'T_SelfStock'!AK16,AJ12-'Grid_Requirement'!AK12+'Grid_TTAFOutgoing'!AK12))</f>
        <v/>
      </c>
      <c r="AL12">
        <f>IF(COUNTIFS(T_StockCount[Part Name],$A12,T_StockCount[WeekIndex],37)&gt;0,SUMIFS(T_StockCount[CountedQty],T_StockCount[Part Name],$A12,T_StockCount[WeekIndex],37),IF(('T_SelfStock'!AL16&lt;&gt;""),'T_SelfStock'!AL16,AK12-'Grid_Requirement'!AL12+'Grid_TTAFOutgoing'!AL12))</f>
        <v/>
      </c>
      <c r="AM12">
        <f>IF(COUNTIFS(T_StockCount[Part Name],$A12,T_StockCount[WeekIndex],38)&gt;0,SUMIFS(T_StockCount[CountedQty],T_StockCount[Part Name],$A12,T_StockCount[WeekIndex],38),IF(('T_SelfStock'!AM16&lt;&gt;""),'T_SelfStock'!AM16,AL12-'Grid_Requirement'!AM12+'Grid_TTAFOutgoing'!AM12))</f>
        <v/>
      </c>
      <c r="AN12">
        <f>IF(COUNTIFS(T_StockCount[Part Name],$A12,T_StockCount[WeekIndex],39)&gt;0,SUMIFS(T_StockCount[CountedQty],T_StockCount[Part Name],$A12,T_StockCount[WeekIndex],39),IF(('T_SelfStock'!AN16&lt;&gt;""),'T_SelfStock'!AN16,AM12-'Grid_Requirement'!AN12+'Grid_TTAFOutgoing'!AN12))</f>
        <v/>
      </c>
      <c r="AO12">
        <f>IF(COUNTIFS(T_StockCount[Part Name],$A12,T_StockCount[WeekIndex],40)&gt;0,SUMIFS(T_StockCount[CountedQty],T_StockCount[Part Name],$A12,T_StockCount[WeekIndex],40),IF(('T_SelfStock'!AO16&lt;&gt;""),'T_SelfStock'!AO16,AN12-'Grid_Requirement'!AO12+'Grid_TTAFOutgoing'!AO12))</f>
        <v/>
      </c>
      <c r="AP12">
        <f>IF(COUNTIFS(T_StockCount[Part Name],$A12,T_StockCount[WeekIndex],41)&gt;0,SUMIFS(T_StockCount[CountedQty],T_StockCount[Part Name],$A12,T_StockCount[WeekIndex],41),IF(('T_SelfStock'!AP16&lt;&gt;""),'T_SelfStock'!AP16,AO12-'Grid_Requirement'!AP12+'Grid_TTAFOutgoing'!AP12))</f>
        <v/>
      </c>
      <c r="AQ12">
        <f>IF(COUNTIFS(T_StockCount[Part Name],$A12,T_StockCount[WeekIndex],42)&gt;0,SUMIFS(T_StockCount[CountedQty],T_StockCount[Part Name],$A12,T_StockCount[WeekIndex],42),IF(('T_SelfStock'!AQ16&lt;&gt;""),'T_SelfStock'!AQ16,AP12-'Grid_Requirement'!AQ12+'Grid_TTAFOutgoing'!AQ12))</f>
        <v/>
      </c>
      <c r="AR12">
        <f>IF(COUNTIFS(T_StockCount[Part Name],$A12,T_StockCount[WeekIndex],43)&gt;0,SUMIFS(T_StockCount[CountedQty],T_StockCount[Part Name],$A12,T_StockCount[WeekIndex],43),IF(('T_SelfStock'!AR16&lt;&gt;""),'T_SelfStock'!AR16,AQ12-'Grid_Requirement'!AR12+'Grid_TTAFOutgoing'!AR12))</f>
        <v/>
      </c>
      <c r="AS12">
        <f>IF(COUNTIFS(T_StockCount[Part Name],$A12,T_StockCount[WeekIndex],44)&gt;0,SUMIFS(T_StockCount[CountedQty],T_StockCount[Part Name],$A12,T_StockCount[WeekIndex],44),IF(('T_SelfStock'!AS16&lt;&gt;""),'T_SelfStock'!AS16,AR12-'Grid_Requirement'!AS12+'Grid_TTAFOutgoing'!AS12))</f>
        <v/>
      </c>
      <c r="AT12">
        <f>IF(COUNTIFS(T_StockCount[Part Name],$A12,T_StockCount[WeekIndex],45)&gt;0,SUMIFS(T_StockCount[CountedQty],T_StockCount[Part Name],$A12,T_StockCount[WeekIndex],45),IF(('T_SelfStock'!AT16&lt;&gt;""),'T_SelfStock'!AT16,AS12-'Grid_Requirement'!AT12+'Grid_TTAFOutgoing'!AT12))</f>
        <v/>
      </c>
      <c r="AU12">
        <f>IF(COUNTIFS(T_StockCount[Part Name],$A12,T_StockCount[WeekIndex],46)&gt;0,SUMIFS(T_StockCount[CountedQty],T_StockCount[Part Name],$A12,T_StockCount[WeekIndex],46),IF(('T_SelfStock'!AU16&lt;&gt;""),'T_SelfStock'!AU16,AT12-'Grid_Requirement'!AU12+'Grid_TTAFOutgoing'!AU12))</f>
        <v/>
      </c>
      <c r="AV12">
        <f>IF(COUNTIFS(T_StockCount[Part Name],$A12,T_StockCount[WeekIndex],47)&gt;0,SUMIFS(T_StockCount[CountedQty],T_StockCount[Part Name],$A12,T_StockCount[WeekIndex],47),IF(('T_SelfStock'!AV16&lt;&gt;""),'T_SelfStock'!AV16,AU12-'Grid_Requirement'!AV12+'Grid_TTAFOutgoing'!AV12))</f>
        <v/>
      </c>
      <c r="AW12">
        <f>IF(COUNTIFS(T_StockCount[Part Name],$A12,T_StockCount[WeekIndex],48)&gt;0,SUMIFS(T_StockCount[CountedQty],T_StockCount[Part Name],$A12,T_StockCount[WeekIndex],48),IF(('T_SelfStock'!AW16&lt;&gt;""),'T_SelfStock'!AW16,AV12-'Grid_Requirement'!AW12+'Grid_TTAFOutgoing'!AW12))</f>
        <v/>
      </c>
      <c r="AX12">
        <f>IF(COUNTIFS(T_StockCount[Part Name],$A12,T_StockCount[WeekIndex],49)&gt;0,SUMIFS(T_StockCount[CountedQty],T_StockCount[Part Name],$A12,T_StockCount[WeekIndex],49),IF(('T_SelfStock'!AX16&lt;&gt;""),'T_SelfStock'!AX16,AW12-'Grid_Requirement'!AX12+'Grid_TTAFOutgoing'!AX12))</f>
        <v/>
      </c>
      <c r="AY12">
        <f>IF(COUNTIFS(T_StockCount[Part Name],$A12,T_StockCount[WeekIndex],50)&gt;0,SUMIFS(T_StockCount[CountedQty],T_StockCount[Part Name],$A12,T_StockCount[WeekIndex],50),IF(('T_SelfStock'!AY16&lt;&gt;""),'T_SelfStock'!AY16,AX12-'Grid_Requirement'!AY12+'Grid_TTAFOutgoing'!AY12))</f>
        <v/>
      </c>
      <c r="AZ12">
        <f>IF(COUNTIFS(T_StockCount[Part Name],$A12,T_StockCount[WeekIndex],51)&gt;0,SUMIFS(T_StockCount[CountedQty],T_StockCount[Part Name],$A12,T_StockCount[WeekIndex],51),IF(('T_SelfStock'!AZ16&lt;&gt;""),'T_SelfStock'!AZ16,AY12-'Grid_Requirement'!AZ12+'Grid_TTAFOutgoing'!AZ12))</f>
        <v/>
      </c>
      <c r="BA12">
        <f>IF(COUNTIFS(T_StockCount[Part Name],$A12,T_StockCount[WeekIndex],52)&gt;0,SUMIFS(T_StockCount[CountedQty],T_StockCount[Part Name],$A12,T_StockCount[WeekIndex],52),IF(('T_SelfStock'!BA16&lt;&gt;""),'T_SelfStock'!BA16,AZ12-'Grid_Requirement'!BA12+'Grid_TTAFOutgoing'!BA12))</f>
        <v/>
      </c>
      <c r="BB12">
        <f>IF(COUNTIFS(T_StockCount[Part Name],$A12,T_StockCount[WeekIndex],53)&gt;0,SUMIFS(T_StockCount[CountedQty],T_StockCount[Part Name],$A12,T_StockCount[WeekIndex],53),IF(('T_SelfStock'!BB16&lt;&gt;""),'T_SelfStock'!BB16,BA12-'Grid_Requirement'!BB12+'Grid_TTAFOutgoing'!BB12))</f>
        <v/>
      </c>
      <c r="BC12">
        <f>IF(COUNTIFS(T_StockCount[Part Name],$A12,T_StockCount[WeekIndex],54)&gt;0,SUMIFS(T_StockCount[CountedQty],T_StockCount[Part Name],$A12,T_StockCount[WeekIndex],54),IF(('T_SelfStock'!BC16&lt;&gt;""),'T_SelfStock'!BC16,BB12-'Grid_Requirement'!BC12+'Grid_TTAFOutgoing'!BC12))</f>
        <v/>
      </c>
      <c r="BD12">
        <f>IF(COUNTIFS(T_StockCount[Part Name],$A12,T_StockCount[WeekIndex],55)&gt;0,SUMIFS(T_StockCount[CountedQty],T_StockCount[Part Name],$A12,T_StockCount[WeekIndex],55),IF(('T_SelfStock'!BD16&lt;&gt;""),'T_SelfStock'!BD16,BC12-'Grid_Requirement'!BD12+'Grid_TTAFOutgoing'!BD12))</f>
        <v/>
      </c>
      <c r="BE12">
        <f>IF(COUNTIFS(T_StockCount[Part Name],$A12,T_StockCount[WeekIndex],56)&gt;0,SUMIFS(T_StockCount[CountedQty],T_StockCount[Part Name],$A12,T_StockCount[WeekIndex],56),IF(('T_SelfStock'!BE16&lt;&gt;""),'T_SelfStock'!BE16,BD12-'Grid_Requirement'!BE12+'Grid_TTAFOutgoing'!BE12))</f>
        <v/>
      </c>
      <c r="BF12">
        <f>IF(COUNTIFS(T_StockCount[Part Name],$A12,T_StockCount[WeekIndex],57)&gt;0,SUMIFS(T_StockCount[CountedQty],T_StockCount[Part Name],$A12,T_StockCount[WeekIndex],57),IF(('T_SelfStock'!BF16&lt;&gt;""),'T_SelfStock'!BF16,BE12-'Grid_Requirement'!BF12+'Grid_TTAFOutgoing'!BF12))</f>
        <v/>
      </c>
      <c r="BG12">
        <f>IF(COUNTIFS(T_StockCount[Part Name],$A12,T_StockCount[WeekIndex],58)&gt;0,SUMIFS(T_StockCount[CountedQty],T_StockCount[Part Name],$A12,T_StockCount[WeekIndex],58),IF(('T_SelfStock'!BG16&lt;&gt;""),'T_SelfStock'!BG16,BF12-'Grid_Requirement'!BG12+'Grid_TTAFOutgoing'!BG12))</f>
        <v/>
      </c>
      <c r="BH12">
        <f>IF(COUNTIFS(T_StockCount[Part Name],$A12,T_StockCount[WeekIndex],59)&gt;0,SUMIFS(T_StockCount[CountedQty],T_StockCount[Part Name],$A12,T_StockCount[WeekIndex],59),IF(('T_SelfStock'!BH16&lt;&gt;""),'T_SelfStock'!BH16,BG12-'Grid_Requirement'!BH12+'Grid_TTAFOutgoing'!BH12))</f>
        <v/>
      </c>
      <c r="BI12">
        <f>IF(COUNTIFS(T_StockCount[Part Name],$A12,T_StockCount[WeekIndex],60)&gt;0,SUMIFS(T_StockCount[CountedQty],T_StockCount[Part Name],$A12,T_StockCount[WeekIndex],60),IF(('T_SelfStock'!BI16&lt;&gt;""),'T_SelfStock'!BI16,BH12-'Grid_Requirement'!BI12+'Grid_TTAFOutgoing'!BI12))</f>
        <v/>
      </c>
      <c r="BJ12">
        <f>IF(COUNTIFS(T_StockCount[Part Name],$A12,T_StockCount[WeekIndex],61)&gt;0,SUMIFS(T_StockCount[CountedQty],T_StockCount[Part Name],$A12,T_StockCount[WeekIndex],61),IF(('T_SelfStock'!BJ16&lt;&gt;""),'T_SelfStock'!BJ16,BI12-'Grid_Requirement'!BJ12+'Grid_TTAFOutgoing'!BJ12))</f>
        <v/>
      </c>
      <c r="BK12">
        <f>IF(COUNTIFS(T_StockCount[Part Name],$A12,T_StockCount[WeekIndex],62)&gt;0,SUMIFS(T_StockCount[CountedQty],T_StockCount[Part Name],$A12,T_StockCount[WeekIndex],62),IF(('T_SelfStock'!BK16&lt;&gt;""),'T_SelfStock'!BK16,BJ12-'Grid_Requirement'!BK12+'Grid_TTAFOutgoing'!BK12))</f>
        <v/>
      </c>
      <c r="BL12">
        <f>IF(COUNTIFS(T_StockCount[Part Name],$A12,T_StockCount[WeekIndex],63)&gt;0,SUMIFS(T_StockCount[CountedQty],T_StockCount[Part Name],$A12,T_StockCount[WeekIndex],63),IF(('T_SelfStock'!BL16&lt;&gt;""),'T_SelfStock'!BL16,BK12-'Grid_Requirement'!BL12+'Grid_TTAFOutgoing'!BL12))</f>
        <v/>
      </c>
      <c r="BM12">
        <f>IF(COUNTIFS(T_StockCount[Part Name],$A12,T_StockCount[WeekIndex],64)&gt;0,SUMIFS(T_StockCount[CountedQty],T_StockCount[Part Name],$A12,T_StockCount[WeekIndex],64),IF(('T_SelfStock'!BM16&lt;&gt;""),'T_SelfStock'!BM16,BL12-'Grid_Requirement'!BM12+'Grid_TTAFOutgoing'!BM12))</f>
        <v/>
      </c>
      <c r="BN12">
        <f>IF(COUNTIFS(T_StockCount[Part Name],$A12,T_StockCount[WeekIndex],65)&gt;0,SUMIFS(T_StockCount[CountedQty],T_StockCount[Part Name],$A12,T_StockCount[WeekIndex],65),IF(('T_SelfStock'!BN16&lt;&gt;""),'T_SelfStock'!BN16,BM12-'Grid_Requirement'!BN12+'Grid_TTAFOutgoing'!BN12))</f>
        <v/>
      </c>
      <c r="BO12">
        <f>IF(COUNTIFS(T_StockCount[Part Name],$A12,T_StockCount[WeekIndex],66)&gt;0,SUMIFS(T_StockCount[CountedQty],T_StockCount[Part Name],$A12,T_StockCount[WeekIndex],66),IF(('T_SelfStock'!BO16&lt;&gt;""),'T_SelfStock'!BO16,BN12-'Grid_Requirement'!BO12+'Grid_TTAFOutgoing'!BO12))</f>
        <v/>
      </c>
      <c r="BP12">
        <f>IF(COUNTIFS(T_StockCount[Part Name],$A12,T_StockCount[WeekIndex],67)&gt;0,SUMIFS(T_StockCount[CountedQty],T_StockCount[Part Name],$A12,T_StockCount[WeekIndex],67),IF(('T_SelfStock'!BP16&lt;&gt;""),'T_SelfStock'!BP16,BO12-'Grid_Requirement'!BP12+'Grid_TTAFOutgoing'!BP12))</f>
        <v/>
      </c>
      <c r="BQ12">
        <f>IF(COUNTIFS(T_StockCount[Part Name],$A12,T_StockCount[WeekIndex],68)&gt;0,SUMIFS(T_StockCount[CountedQty],T_StockCount[Part Name],$A12,T_StockCount[WeekIndex],68),IF(('T_SelfStock'!BQ16&lt;&gt;""),'T_SelfStock'!BQ16,BP12-'Grid_Requirement'!BQ12+'Grid_TTAFOutgoing'!BQ12))</f>
        <v/>
      </c>
      <c r="BR12">
        <f>IF(COUNTIFS(T_StockCount[Part Name],$A12,T_StockCount[WeekIndex],69)&gt;0,SUMIFS(T_StockCount[CountedQty],T_StockCount[Part Name],$A12,T_StockCount[WeekIndex],69),IF(('T_SelfStock'!BR16&lt;&gt;""),'T_SelfStock'!BR16,BQ12-'Grid_Requirement'!BR12+'Grid_TTAFOutgoing'!BR12))</f>
        <v/>
      </c>
      <c r="BS12">
        <f>IF(COUNTIFS(T_StockCount[Part Name],$A12,T_StockCount[WeekIndex],70)&gt;0,SUMIFS(T_StockCount[CountedQty],T_StockCount[Part Name],$A12,T_StockCount[WeekIndex],70),IF(('T_SelfStock'!BS16&lt;&gt;""),'T_SelfStock'!BS16,BR12-'Grid_Requirement'!BS12+'Grid_TTAFOutgoing'!BS12))</f>
        <v/>
      </c>
      <c r="BT12">
        <f>IF(COUNTIFS(T_StockCount[Part Name],$A12,T_StockCount[WeekIndex],71)&gt;0,SUMIFS(T_StockCount[CountedQty],T_StockCount[Part Name],$A12,T_StockCount[WeekIndex],71),IF(('T_SelfStock'!BT16&lt;&gt;""),'T_SelfStock'!BT16,BS12-'Grid_Requirement'!BT12+'Grid_TTAFOutgoing'!BT12))</f>
        <v/>
      </c>
      <c r="BU12">
        <f>IF(COUNTIFS(T_StockCount[Part Name],$A12,T_StockCount[WeekIndex],72)&gt;0,SUMIFS(T_StockCount[CountedQty],T_StockCount[Part Name],$A12,T_StockCount[WeekIndex],72),IF(('T_SelfStock'!BU16&lt;&gt;""),'T_SelfStock'!BU16,BT12-'Grid_Requirement'!BU12+'Grid_TTAFOutgoing'!BU12))</f>
        <v/>
      </c>
      <c r="BV12">
        <f>IF(COUNTIFS(T_StockCount[Part Name],$A12,T_StockCount[WeekIndex],73)&gt;0,SUMIFS(T_StockCount[CountedQty],T_StockCount[Part Name],$A12,T_StockCount[WeekIndex],73),IF(('T_SelfStock'!BV16&lt;&gt;""),'T_SelfStock'!BV16,BU12-'Grid_Requirement'!BV12+'Grid_TTAFOutgoing'!BV12))</f>
        <v/>
      </c>
      <c r="BW12">
        <f>IF(COUNTIFS(T_StockCount[Part Name],$A12,T_StockCount[WeekIndex],74)&gt;0,SUMIFS(T_StockCount[CountedQty],T_StockCount[Part Name],$A12,T_StockCount[WeekIndex],74),IF(('T_SelfStock'!BW16&lt;&gt;""),'T_SelfStock'!BW16,BV12-'Grid_Requirement'!BW12+'Grid_TTAFOutgoing'!BW12))</f>
        <v/>
      </c>
      <c r="BX12">
        <f>IF(COUNTIFS(T_StockCount[Part Name],$A12,T_StockCount[WeekIndex],75)&gt;0,SUMIFS(T_StockCount[CountedQty],T_StockCount[Part Name],$A12,T_StockCount[WeekIndex],75),IF(('T_SelfStock'!BX16&lt;&gt;""),'T_SelfStock'!BX16,BW12-'Grid_Requirement'!BX12+'Grid_TTAFOutgoing'!BX12))</f>
        <v/>
      </c>
      <c r="BY12">
        <f>IF(COUNTIFS(T_StockCount[Part Name],$A12,T_StockCount[WeekIndex],76)&gt;0,SUMIFS(T_StockCount[CountedQty],T_StockCount[Part Name],$A12,T_StockCount[WeekIndex],76),IF(('T_SelfStock'!BY16&lt;&gt;""),'T_SelfStock'!BY16,BX12-'Grid_Requirement'!BY12+'Grid_TTAFOutgoing'!BY12))</f>
        <v/>
      </c>
      <c r="BZ12">
        <f>IF(COUNTIFS(T_StockCount[Part Name],$A12,T_StockCount[WeekIndex],77)&gt;0,SUMIFS(T_StockCount[CountedQty],T_StockCount[Part Name],$A12,T_StockCount[WeekIndex],77),IF(('T_SelfStock'!BZ16&lt;&gt;""),'T_SelfStock'!BZ16,BY12-'Grid_Requirement'!BZ12+'Grid_TTAFOutgoing'!BZ12))</f>
        <v/>
      </c>
      <c r="CA12">
        <f>IF(COUNTIFS(T_StockCount[Part Name],$A12,T_StockCount[WeekIndex],78)&gt;0,SUMIFS(T_StockCount[CountedQty],T_StockCount[Part Name],$A12,T_StockCount[WeekIndex],78),IF(('T_SelfStock'!CA16&lt;&gt;""),'T_SelfStock'!CA16,BZ12-'Grid_Requirement'!CA12+'Grid_TTAFOutgoing'!CA12))</f>
        <v/>
      </c>
      <c r="CB12">
        <f>IF(COUNTIFS(T_StockCount[Part Name],$A12,T_StockCount[WeekIndex],79)&gt;0,SUMIFS(T_StockCount[CountedQty],T_StockCount[Part Name],$A12,T_StockCount[WeekIndex],79),IF(('T_SelfStock'!CB16&lt;&gt;""),'T_SelfStock'!CB16,CA12-'Grid_Requirement'!CB12+'Grid_TTAFOutgoing'!CB12))</f>
        <v/>
      </c>
      <c r="CC12">
        <f>IF(COUNTIFS(T_StockCount[Part Name],$A12,T_StockCount[WeekIndex],80)&gt;0,SUMIFS(T_StockCount[CountedQty],T_StockCount[Part Name],$A12,T_StockCount[WeekIndex],80),IF(('T_SelfStock'!CC16&lt;&gt;""),'T_SelfStock'!CC16,CB12-'Grid_Requirement'!CC12+'Grid_TTAFOutgoing'!CC12))</f>
        <v/>
      </c>
      <c r="CD12">
        <f>IF(COUNTIFS(T_StockCount[Part Name],$A12,T_StockCount[WeekIndex],81)&gt;0,SUMIFS(T_StockCount[CountedQty],T_StockCount[Part Name],$A12,T_StockCount[WeekIndex],81),IF(('T_SelfStock'!CD16&lt;&gt;""),'T_SelfStock'!CD16,CC12-'Grid_Requirement'!CD12+'Grid_TTAFOutgoing'!CD12))</f>
        <v/>
      </c>
      <c r="CE12">
        <f>IF(COUNTIFS(T_StockCount[Part Name],$A12,T_StockCount[WeekIndex],82)&gt;0,SUMIFS(T_StockCount[CountedQty],T_StockCount[Part Name],$A12,T_StockCount[WeekIndex],82),IF(('T_SelfStock'!CE16&lt;&gt;""),'T_SelfStock'!CE16,CD12-'Grid_Requirement'!CE12+'Grid_TTAFOutgoing'!CE12))</f>
        <v/>
      </c>
      <c r="CF12">
        <f>IF(COUNTIFS(T_StockCount[Part Name],$A12,T_StockCount[WeekIndex],83)&gt;0,SUMIFS(T_StockCount[CountedQty],T_StockCount[Part Name],$A12,T_StockCount[WeekIndex],83),IF(('T_SelfStock'!CF16&lt;&gt;""),'T_SelfStock'!CF16,CE12-'Grid_Requirement'!CF12+'Grid_TTAFOutgoing'!CF12))</f>
        <v/>
      </c>
      <c r="CG12">
        <f>IF(COUNTIFS(T_StockCount[Part Name],$A12,T_StockCount[WeekIndex],84)&gt;0,SUMIFS(T_StockCount[CountedQty],T_StockCount[Part Name],$A12,T_StockCount[WeekIndex],84),IF(('T_SelfStock'!CG16&lt;&gt;""),'T_SelfStock'!CG16,CF12-'Grid_Requirement'!CG12+'Grid_TTAFOutgoing'!CG12))</f>
        <v/>
      </c>
      <c r="CH12">
        <f>IF(COUNTIFS(T_StockCount[Part Name],$A12,T_StockCount[WeekIndex],85)&gt;0,SUMIFS(T_StockCount[CountedQty],T_StockCount[Part Name],$A12,T_StockCount[WeekIndex],85),IF(('T_SelfStock'!CH16&lt;&gt;""),'T_SelfStock'!CH16,CG12-'Grid_Requirement'!CH12+'Grid_TTAFOutgoing'!CH12))</f>
        <v/>
      </c>
      <c r="CI12">
        <f>IF(COUNTIFS(T_StockCount[Part Name],$A12,T_StockCount[WeekIndex],86)&gt;0,SUMIFS(T_StockCount[CountedQty],T_StockCount[Part Name],$A12,T_StockCount[WeekIndex],86),IF(('T_SelfStock'!CI16&lt;&gt;""),'T_SelfStock'!CI16,CH12-'Grid_Requirement'!CI12+'Grid_TTAFOutgoing'!CI12))</f>
        <v/>
      </c>
      <c r="CJ12">
        <f>IF(COUNTIFS(T_StockCount[Part Name],$A12,T_StockCount[WeekIndex],87)&gt;0,SUMIFS(T_StockCount[CountedQty],T_StockCount[Part Name],$A12,T_StockCount[WeekIndex],87),IF(('T_SelfStock'!CJ16&lt;&gt;""),'T_SelfStock'!CJ16,CI12-'Grid_Requirement'!CJ12+'Grid_TTAFOutgoing'!CJ12))</f>
        <v/>
      </c>
      <c r="CK12">
        <f>IF(COUNTIFS(T_StockCount[Part Name],$A12,T_StockCount[WeekIndex],88)&gt;0,SUMIFS(T_StockCount[CountedQty],T_StockCount[Part Name],$A12,T_StockCount[WeekIndex],88),IF(('T_SelfStock'!CK16&lt;&gt;""),'T_SelfStock'!CK16,CJ12-'Grid_Requirement'!CK12+'Grid_TTAFOutgoing'!CK12))</f>
        <v/>
      </c>
      <c r="CL12">
        <f>IF(COUNTIFS(T_StockCount[Part Name],$A12,T_StockCount[WeekIndex],89)&gt;0,SUMIFS(T_StockCount[CountedQty],T_StockCount[Part Name],$A12,T_StockCount[WeekIndex],89),IF(('T_SelfStock'!CL16&lt;&gt;""),'T_SelfStock'!CL16,CK12-'Grid_Requirement'!CL12+'Grid_TTAFOutgoing'!CL12))</f>
        <v/>
      </c>
      <c r="CM12">
        <f>IF(COUNTIFS(T_StockCount[Part Name],$A12,T_StockCount[WeekIndex],90)&gt;0,SUMIFS(T_StockCount[CountedQty],T_StockCount[Part Name],$A12,T_StockCount[WeekIndex],90),IF(('T_SelfStock'!CM16&lt;&gt;""),'T_SelfStock'!CM16,CL12-'Grid_Requirement'!CM12+'Grid_TTAFOutgoing'!CM12))</f>
        <v/>
      </c>
      <c r="CN12">
        <f>IF(COUNTIFS(T_StockCount[Part Name],$A12,T_StockCount[WeekIndex],91)&gt;0,SUMIFS(T_StockCount[CountedQty],T_StockCount[Part Name],$A12,T_StockCount[WeekIndex],91),IF(('T_SelfStock'!CN16&lt;&gt;""),'T_SelfStock'!CN16,CM12-'Grid_Requirement'!CN12+'Grid_TTAFOutgoing'!CN12))</f>
        <v/>
      </c>
      <c r="CO12">
        <f>IF(COUNTIFS(T_StockCount[Part Name],$A12,T_StockCount[WeekIndex],92)&gt;0,SUMIFS(T_StockCount[CountedQty],T_StockCount[Part Name],$A12,T_StockCount[WeekIndex],92),IF(('T_SelfStock'!CO16&lt;&gt;""),'T_SelfStock'!CO16,CN12-'Grid_Requirement'!CO12+'Grid_TTAFOutgoing'!CO12))</f>
        <v/>
      </c>
      <c r="CP12">
        <f>IF(COUNTIFS(T_StockCount[Part Name],$A12,T_StockCount[WeekIndex],93)&gt;0,SUMIFS(T_StockCount[CountedQty],T_StockCount[Part Name],$A12,T_StockCount[WeekIndex],93),IF(('T_SelfStock'!CP16&lt;&gt;""),'T_SelfStock'!CP16,CO12-'Grid_Requirement'!CP12+'Grid_TTAFOutgoing'!CP12))</f>
        <v/>
      </c>
      <c r="CQ12">
        <f>IF(COUNTIFS(T_StockCount[Part Name],$A12,T_StockCount[WeekIndex],94)&gt;0,SUMIFS(T_StockCount[CountedQty],T_StockCount[Part Name],$A12,T_StockCount[WeekIndex],94),IF(('T_SelfStock'!CQ16&lt;&gt;""),'T_SelfStock'!CQ16,CP12-'Grid_Requirement'!CQ12+'Grid_TTAFOutgoing'!CQ12))</f>
        <v/>
      </c>
      <c r="CR12">
        <f>IF(COUNTIFS(T_StockCount[Part Name],$A12,T_StockCount[WeekIndex],95)&gt;0,SUMIFS(T_StockCount[CountedQty],T_StockCount[Part Name],$A12,T_StockCount[WeekIndex],95),IF(('T_SelfStock'!CR16&lt;&gt;""),'T_SelfStock'!CR16,CQ12-'Grid_Requirement'!CR12+'Grid_TTAFOutgoing'!CR12))</f>
        <v/>
      </c>
      <c r="CS12">
        <f>IF(COUNTIFS(T_StockCount[Part Name],$A12,T_StockCount[WeekIndex],96)&gt;0,SUMIFS(T_StockCount[CountedQty],T_StockCount[Part Name],$A12,T_StockCount[WeekIndex],96),IF(('T_SelfStock'!CS16&lt;&gt;""),'T_SelfStock'!CS16,CR12-'Grid_Requirement'!CS12+'Grid_TTAFOutgoing'!CS12))</f>
        <v/>
      </c>
      <c r="CT12">
        <f>IF(COUNTIFS(T_StockCount[Part Name],$A12,T_StockCount[WeekIndex],97)&gt;0,SUMIFS(T_StockCount[CountedQty],T_StockCount[Part Name],$A12,T_StockCount[WeekIndex],97),IF(('T_SelfStock'!CT16&lt;&gt;""),'T_SelfStock'!CT16,CS12-'Grid_Requirement'!CT12+'Grid_TTAFOutgoing'!CT12))</f>
        <v/>
      </c>
      <c r="CU12">
        <f>IF(COUNTIFS(T_StockCount[Part Name],$A12,T_StockCount[WeekIndex],98)&gt;0,SUMIFS(T_StockCount[CountedQty],T_StockCount[Part Name],$A12,T_StockCount[WeekIndex],98),IF(('T_SelfStock'!CU16&lt;&gt;""),'T_SelfStock'!CU16,CT12-'Grid_Requirement'!CU12+'Grid_TTAFOutgoing'!CU12))</f>
        <v/>
      </c>
      <c r="CV12">
        <f>IF(COUNTIFS(T_StockCount[Part Name],$A12,T_StockCount[WeekIndex],99)&gt;0,SUMIFS(T_StockCount[CountedQty],T_StockCount[Part Name],$A12,T_StockCount[WeekIndex],99),IF(('T_SelfStock'!CV16&lt;&gt;""),'T_SelfStock'!CV16,CU12-'Grid_Requirement'!CV12+'Grid_TTAFOutgoing'!CV12))</f>
        <v/>
      </c>
      <c r="CW12">
        <f>IF(COUNTIFS(T_StockCount[Part Name],$A12,T_StockCount[WeekIndex],100)&gt;0,SUMIFS(T_StockCount[CountedQty],T_StockCount[Part Name],$A12,T_StockCount[WeekIndex],100),IF(('T_SelfStock'!CW16&lt;&gt;""),'T_SelfStock'!CW16,CV12-'Grid_Requirement'!CW12+'Grid_TTAFOutgoing'!CW12))</f>
        <v/>
      </c>
      <c r="CX12">
        <f>IF(COUNTIFS(T_StockCount[Part Name],$A12,T_StockCount[WeekIndex],101)&gt;0,SUMIFS(T_StockCount[CountedQty],T_StockCount[Part Name],$A12,T_StockCount[WeekIndex],101),IF(('T_SelfStock'!CX16&lt;&gt;""),'T_SelfStock'!CX16,CW12-'Grid_Requirement'!CX12+'Grid_TTAFOutgoing'!CX12))</f>
        <v/>
      </c>
      <c r="CY12">
        <f>IF(COUNTIFS(T_StockCount[Part Name],$A12,T_StockCount[WeekIndex],102)&gt;0,SUMIFS(T_StockCount[CountedQty],T_StockCount[Part Name],$A12,T_StockCount[WeekIndex],102),IF(('T_SelfStock'!CY16&lt;&gt;""),'T_SelfStock'!CY16,CX12-'Grid_Requirement'!CY12+'Grid_TTAFOutgoing'!CY12))</f>
        <v/>
      </c>
      <c r="CZ12">
        <f>IF(COUNTIFS(T_StockCount[Part Name],$A12,T_StockCount[WeekIndex],103)&gt;0,SUMIFS(T_StockCount[CountedQty],T_StockCount[Part Name],$A12,T_StockCount[WeekIndex],103),IF(('T_SelfStock'!CZ16&lt;&gt;""),'T_SelfStock'!CZ16,CY12-'Grid_Requirement'!CZ12+'Grid_TTAFOutgoing'!CZ12))</f>
        <v/>
      </c>
      <c r="DA12">
        <f>IF(COUNTIFS(T_StockCount[Part Name],$A12,T_StockCount[WeekIndex],104)&gt;0,SUMIFS(T_StockCount[CountedQty],T_StockCount[Part Name],$A12,T_StockCount[WeekIndex],104),IF(('T_SelfStock'!DA16&lt;&gt;""),'T_SelfStock'!DA16,CZ12-'Grid_Requirement'!DA12+'Grid_TTAFOutgoing'!DA12))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Name],$A13,T_StockCount[WeekIndex],1),IF(('T_SelfStock'!B17&lt;&gt;""),'T_SelfStock'!B17,IFERROR(INDEX(T_OpeningStock[Opening_Qty],MATCH($A13,T_OpeningStock[Part Name],0)),0)-'Grid_Requirement'!B13+'Grid_TTAFOutgoing'!B13))</f>
        <v/>
      </c>
      <c r="C13">
        <f>IF(COUNTIFS(T_StockCount[Part Name],$A13,T_StockCount[WeekIndex],2)&gt;0,SUMIFS(T_StockCount[CountedQty],T_StockCount[Part Name],$A13,T_StockCount[WeekIndex],2),IF(('T_SelfStock'!C17&lt;&gt;""),'T_SelfStock'!C17,B13-'Grid_Requirement'!C13+'Grid_TTAFOutgoing'!C13))</f>
        <v/>
      </c>
      <c r="D13">
        <f>IF(COUNTIFS(T_StockCount[Part Name],$A13,T_StockCount[WeekIndex],3)&gt;0,SUMIFS(T_StockCount[CountedQty],T_StockCount[Part Name],$A13,T_StockCount[WeekIndex],3),IF(('T_SelfStock'!D17&lt;&gt;""),'T_SelfStock'!D17,C13-'Grid_Requirement'!D13+'Grid_TTAFOutgoing'!D13))</f>
        <v/>
      </c>
      <c r="E13">
        <f>IF(COUNTIFS(T_StockCount[Part Name],$A13,T_StockCount[WeekIndex],4)&gt;0,SUMIFS(T_StockCount[CountedQty],T_StockCount[Part Name],$A13,T_StockCount[WeekIndex],4),IF(('T_SelfStock'!E17&lt;&gt;""),'T_SelfStock'!E17,D13-'Grid_Requirement'!E13+'Grid_TTAFOutgoing'!E13))</f>
        <v/>
      </c>
      <c r="F13">
        <f>IF(COUNTIFS(T_StockCount[Part Name],$A13,T_StockCount[WeekIndex],5)&gt;0,SUMIFS(T_StockCount[CountedQty],T_StockCount[Part Name],$A13,T_StockCount[WeekIndex],5),IF(('T_SelfStock'!F17&lt;&gt;""),'T_SelfStock'!F17,E13-'Grid_Requirement'!F13+'Grid_TTAFOutgoing'!F13))</f>
        <v/>
      </c>
      <c r="G13">
        <f>IF(COUNTIFS(T_StockCount[Part Name],$A13,T_StockCount[WeekIndex],6)&gt;0,SUMIFS(T_StockCount[CountedQty],T_StockCount[Part Name],$A13,T_StockCount[WeekIndex],6),IF(('T_SelfStock'!G17&lt;&gt;""),'T_SelfStock'!G17,F13-'Grid_Requirement'!G13+'Grid_TTAFOutgoing'!G13))</f>
        <v/>
      </c>
      <c r="H13">
        <f>IF(COUNTIFS(T_StockCount[Part Name],$A13,T_StockCount[WeekIndex],7)&gt;0,SUMIFS(T_StockCount[CountedQty],T_StockCount[Part Name],$A13,T_StockCount[WeekIndex],7),IF(('T_SelfStock'!H17&lt;&gt;""),'T_SelfStock'!H17,G13-'Grid_Requirement'!H13+'Grid_TTAFOutgoing'!H13))</f>
        <v/>
      </c>
      <c r="I13">
        <f>IF(COUNTIFS(T_StockCount[Part Name],$A13,T_StockCount[WeekIndex],8)&gt;0,SUMIFS(T_StockCount[CountedQty],T_StockCount[Part Name],$A13,T_StockCount[WeekIndex],8),IF(('T_SelfStock'!I17&lt;&gt;""),'T_SelfStock'!I17,H13-'Grid_Requirement'!I13+'Grid_TTAFOutgoing'!I13))</f>
        <v/>
      </c>
      <c r="J13">
        <f>IF(COUNTIFS(T_StockCount[Part Name],$A13,T_StockCount[WeekIndex],9)&gt;0,SUMIFS(T_StockCount[CountedQty],T_StockCount[Part Name],$A13,T_StockCount[WeekIndex],9),IF(('T_SelfStock'!J17&lt;&gt;""),'T_SelfStock'!J17,I13-'Grid_Requirement'!J13+'Grid_TTAFOutgoing'!J13))</f>
        <v/>
      </c>
      <c r="K13">
        <f>IF(COUNTIFS(T_StockCount[Part Name],$A13,T_StockCount[WeekIndex],10)&gt;0,SUMIFS(T_StockCount[CountedQty],T_StockCount[Part Name],$A13,T_StockCount[WeekIndex],10),IF(('T_SelfStock'!K17&lt;&gt;""),'T_SelfStock'!K17,J13-'Grid_Requirement'!K13+'Grid_TTAFOutgoing'!K13))</f>
        <v/>
      </c>
      <c r="L13">
        <f>IF(COUNTIFS(T_StockCount[Part Name],$A13,T_StockCount[WeekIndex],11)&gt;0,SUMIFS(T_StockCount[CountedQty],T_StockCount[Part Name],$A13,T_StockCount[WeekIndex],11),IF(('T_SelfStock'!L17&lt;&gt;""),'T_SelfStock'!L17,K13-'Grid_Requirement'!L13+'Grid_TTAFOutgoing'!L13))</f>
        <v/>
      </c>
      <c r="M13">
        <f>IF(COUNTIFS(T_StockCount[Part Name],$A13,T_StockCount[WeekIndex],12)&gt;0,SUMIFS(T_StockCount[CountedQty],T_StockCount[Part Name],$A13,T_StockCount[WeekIndex],12),IF(('T_SelfStock'!M17&lt;&gt;""),'T_SelfStock'!M17,L13-'Grid_Requirement'!M13+'Grid_TTAFOutgoing'!M13))</f>
        <v/>
      </c>
      <c r="N13">
        <f>IF(COUNTIFS(T_StockCount[Part Name],$A13,T_StockCount[WeekIndex],13)&gt;0,SUMIFS(T_StockCount[CountedQty],T_StockCount[Part Name],$A13,T_StockCount[WeekIndex],13),IF(('T_SelfStock'!N17&lt;&gt;""),'T_SelfStock'!N17,M13-'Grid_Requirement'!N13+'Grid_TTAFOutgoing'!N13))</f>
        <v/>
      </c>
      <c r="O13">
        <f>IF(COUNTIFS(T_StockCount[Part Name],$A13,T_StockCount[WeekIndex],14)&gt;0,SUMIFS(T_StockCount[CountedQty],T_StockCount[Part Name],$A13,T_StockCount[WeekIndex],14),IF(('T_SelfStock'!O17&lt;&gt;""),'T_SelfStock'!O17,N13-'Grid_Requirement'!O13+'Grid_TTAFOutgoing'!O13))</f>
        <v/>
      </c>
      <c r="P13">
        <f>IF(COUNTIFS(T_StockCount[Part Name],$A13,T_StockCount[WeekIndex],15)&gt;0,SUMIFS(T_StockCount[CountedQty],T_StockCount[Part Name],$A13,T_StockCount[WeekIndex],15),IF(('T_SelfStock'!P17&lt;&gt;""),'T_SelfStock'!P17,O13-'Grid_Requirement'!P13+'Grid_TTAFOutgoing'!P13))</f>
        <v/>
      </c>
      <c r="Q13">
        <f>IF(COUNTIFS(T_StockCount[Part Name],$A13,T_StockCount[WeekIndex],16)&gt;0,SUMIFS(T_StockCount[CountedQty],T_StockCount[Part Name],$A13,T_StockCount[WeekIndex],16),IF(('T_SelfStock'!Q17&lt;&gt;""),'T_SelfStock'!Q17,P13-'Grid_Requirement'!Q13+'Grid_TTAFOutgoing'!Q13))</f>
        <v/>
      </c>
      <c r="R13">
        <f>IF(COUNTIFS(T_StockCount[Part Name],$A13,T_StockCount[WeekIndex],17)&gt;0,SUMIFS(T_StockCount[CountedQty],T_StockCount[Part Name],$A13,T_StockCount[WeekIndex],17),IF(('T_SelfStock'!R17&lt;&gt;""),'T_SelfStock'!R17,Q13-'Grid_Requirement'!R13+'Grid_TTAFOutgoing'!R13))</f>
        <v/>
      </c>
      <c r="S13">
        <f>IF(COUNTIFS(T_StockCount[Part Name],$A13,T_StockCount[WeekIndex],18)&gt;0,SUMIFS(T_StockCount[CountedQty],T_StockCount[Part Name],$A13,T_StockCount[WeekIndex],18),IF(('T_SelfStock'!S17&lt;&gt;""),'T_SelfStock'!S17,R13-'Grid_Requirement'!S13+'Grid_TTAFOutgoing'!S13))</f>
        <v/>
      </c>
      <c r="T13">
        <f>IF(COUNTIFS(T_StockCount[Part Name],$A13,T_StockCount[WeekIndex],19)&gt;0,SUMIFS(T_StockCount[CountedQty],T_StockCount[Part Name],$A13,T_StockCount[WeekIndex],19),IF(('T_SelfStock'!T17&lt;&gt;""),'T_SelfStock'!T17,S13-'Grid_Requirement'!T13+'Grid_TTAFOutgoing'!T13))</f>
        <v/>
      </c>
      <c r="U13">
        <f>IF(COUNTIFS(T_StockCount[Part Name],$A13,T_StockCount[WeekIndex],20)&gt;0,SUMIFS(T_StockCount[CountedQty],T_StockCount[Part Name],$A13,T_StockCount[WeekIndex],20),IF(('T_SelfStock'!U17&lt;&gt;""),'T_SelfStock'!U17,T13-'Grid_Requirement'!U13+'Grid_TTAFOutgoing'!U13))</f>
        <v/>
      </c>
      <c r="V13">
        <f>IF(COUNTIFS(T_StockCount[Part Name],$A13,T_StockCount[WeekIndex],21)&gt;0,SUMIFS(T_StockCount[CountedQty],T_StockCount[Part Name],$A13,T_StockCount[WeekIndex],21),IF(('T_SelfStock'!V17&lt;&gt;""),'T_SelfStock'!V17,U13-'Grid_Requirement'!V13+'Grid_TTAFOutgoing'!V13))</f>
        <v/>
      </c>
      <c r="W13">
        <f>IF(COUNTIFS(T_StockCount[Part Name],$A13,T_StockCount[WeekIndex],22)&gt;0,SUMIFS(T_StockCount[CountedQty],T_StockCount[Part Name],$A13,T_StockCount[WeekIndex],22),IF(('T_SelfStock'!W17&lt;&gt;""),'T_SelfStock'!W17,V13-'Grid_Requirement'!W13+'Grid_TTAFOutgoing'!W13))</f>
        <v/>
      </c>
      <c r="X13">
        <f>IF(COUNTIFS(T_StockCount[Part Name],$A13,T_StockCount[WeekIndex],23)&gt;0,SUMIFS(T_StockCount[CountedQty],T_StockCount[Part Name],$A13,T_StockCount[WeekIndex],23),IF(('T_SelfStock'!X17&lt;&gt;""),'T_SelfStock'!X17,W13-'Grid_Requirement'!X13+'Grid_TTAFOutgoing'!X13))</f>
        <v/>
      </c>
      <c r="Y13">
        <f>IF(COUNTIFS(T_StockCount[Part Name],$A13,T_StockCount[WeekIndex],24)&gt;0,SUMIFS(T_StockCount[CountedQty],T_StockCount[Part Name],$A13,T_StockCount[WeekIndex],24),IF(('T_SelfStock'!Y17&lt;&gt;""),'T_SelfStock'!Y17,X13-'Grid_Requirement'!Y13+'Grid_TTAFOutgoing'!Y13))</f>
        <v/>
      </c>
      <c r="Z13">
        <f>IF(COUNTIFS(T_StockCount[Part Name],$A13,T_StockCount[WeekIndex],25)&gt;0,SUMIFS(T_StockCount[CountedQty],T_StockCount[Part Name],$A13,T_StockCount[WeekIndex],25),IF(('T_SelfStock'!Z17&lt;&gt;""),'T_SelfStock'!Z17,Y13-'Grid_Requirement'!Z13+'Grid_TTAFOutgoing'!Z13))</f>
        <v/>
      </c>
      <c r="AA13">
        <f>IF(COUNTIFS(T_StockCount[Part Name],$A13,T_StockCount[WeekIndex],26)&gt;0,SUMIFS(T_StockCount[CountedQty],T_StockCount[Part Name],$A13,T_StockCount[WeekIndex],26),IF(('T_SelfStock'!AA17&lt;&gt;""),'T_SelfStock'!AA17,Z13-'Grid_Requirement'!AA13+'Grid_TTAFOutgoing'!AA13))</f>
        <v/>
      </c>
      <c r="AB13">
        <f>IF(COUNTIFS(T_StockCount[Part Name],$A13,T_StockCount[WeekIndex],27)&gt;0,SUMIFS(T_StockCount[CountedQty],T_StockCount[Part Name],$A13,T_StockCount[WeekIndex],27),IF(('T_SelfStock'!AB17&lt;&gt;""),'T_SelfStock'!AB17,AA13-'Grid_Requirement'!AB13+'Grid_TTAFOutgoing'!AB13))</f>
        <v/>
      </c>
      <c r="AC13">
        <f>IF(COUNTIFS(T_StockCount[Part Name],$A13,T_StockCount[WeekIndex],28)&gt;0,SUMIFS(T_StockCount[CountedQty],T_StockCount[Part Name],$A13,T_StockCount[WeekIndex],28),IF(('T_SelfStock'!AC17&lt;&gt;""),'T_SelfStock'!AC17,AB13-'Grid_Requirement'!AC13+'Grid_TTAFOutgoing'!AC13))</f>
        <v/>
      </c>
      <c r="AD13">
        <f>IF(COUNTIFS(T_StockCount[Part Name],$A13,T_StockCount[WeekIndex],29)&gt;0,SUMIFS(T_StockCount[CountedQty],T_StockCount[Part Name],$A13,T_StockCount[WeekIndex],29),IF(('T_SelfStock'!AD17&lt;&gt;""),'T_SelfStock'!AD17,AC13-'Grid_Requirement'!AD13+'Grid_TTAFOutgoing'!AD13))</f>
        <v/>
      </c>
      <c r="AE13">
        <f>IF(COUNTIFS(T_StockCount[Part Name],$A13,T_StockCount[WeekIndex],30)&gt;0,SUMIFS(T_StockCount[CountedQty],T_StockCount[Part Name],$A13,T_StockCount[WeekIndex],30),IF(('T_SelfStock'!AE17&lt;&gt;""),'T_SelfStock'!AE17,AD13-'Grid_Requirement'!AE13+'Grid_TTAFOutgoing'!AE13))</f>
        <v/>
      </c>
      <c r="AF13">
        <f>IF(COUNTIFS(T_StockCount[Part Name],$A13,T_StockCount[WeekIndex],31)&gt;0,SUMIFS(T_StockCount[CountedQty],T_StockCount[Part Name],$A13,T_StockCount[WeekIndex],31),IF(('T_SelfStock'!AF17&lt;&gt;""),'T_SelfStock'!AF17,AE13-'Grid_Requirement'!AF13+'Grid_TTAFOutgoing'!AF13))</f>
        <v/>
      </c>
      <c r="AG13">
        <f>IF(COUNTIFS(T_StockCount[Part Name],$A13,T_StockCount[WeekIndex],32)&gt;0,SUMIFS(T_StockCount[CountedQty],T_StockCount[Part Name],$A13,T_StockCount[WeekIndex],32),IF(('T_SelfStock'!AG17&lt;&gt;""),'T_SelfStock'!AG17,AF13-'Grid_Requirement'!AG13+'Grid_TTAFOutgoing'!AG13))</f>
        <v/>
      </c>
      <c r="AH13">
        <f>IF(COUNTIFS(T_StockCount[Part Name],$A13,T_StockCount[WeekIndex],33)&gt;0,SUMIFS(T_StockCount[CountedQty],T_StockCount[Part Name],$A13,T_StockCount[WeekIndex],33),IF(('T_SelfStock'!AH17&lt;&gt;""),'T_SelfStock'!AH17,AG13-'Grid_Requirement'!AH13+'Grid_TTAFOutgoing'!AH13))</f>
        <v/>
      </c>
      <c r="AI13">
        <f>IF(COUNTIFS(T_StockCount[Part Name],$A13,T_StockCount[WeekIndex],34)&gt;0,SUMIFS(T_StockCount[CountedQty],T_StockCount[Part Name],$A13,T_StockCount[WeekIndex],34),IF(('T_SelfStock'!AI17&lt;&gt;""),'T_SelfStock'!AI17,AH13-'Grid_Requirement'!AI13+'Grid_TTAFOutgoing'!AI13))</f>
        <v/>
      </c>
      <c r="AJ13">
        <f>IF(COUNTIFS(T_StockCount[Part Name],$A13,T_StockCount[WeekIndex],35)&gt;0,SUMIFS(T_StockCount[CountedQty],T_StockCount[Part Name],$A13,T_StockCount[WeekIndex],35),IF(('T_SelfStock'!AJ17&lt;&gt;""),'T_SelfStock'!AJ17,AI13-'Grid_Requirement'!AJ13+'Grid_TTAFOutgoing'!AJ13))</f>
        <v/>
      </c>
      <c r="AK13">
        <f>IF(COUNTIFS(T_StockCount[Part Name],$A13,T_StockCount[WeekIndex],36)&gt;0,SUMIFS(T_StockCount[CountedQty],T_StockCount[Part Name],$A13,T_StockCount[WeekIndex],36),IF(('T_SelfStock'!AK17&lt;&gt;""),'T_SelfStock'!AK17,AJ13-'Grid_Requirement'!AK13+'Grid_TTAFOutgoing'!AK13))</f>
        <v/>
      </c>
      <c r="AL13">
        <f>IF(COUNTIFS(T_StockCount[Part Name],$A13,T_StockCount[WeekIndex],37)&gt;0,SUMIFS(T_StockCount[CountedQty],T_StockCount[Part Name],$A13,T_StockCount[WeekIndex],37),IF(('T_SelfStock'!AL17&lt;&gt;""),'T_SelfStock'!AL17,AK13-'Grid_Requirement'!AL13+'Grid_TTAFOutgoing'!AL13))</f>
        <v/>
      </c>
      <c r="AM13">
        <f>IF(COUNTIFS(T_StockCount[Part Name],$A13,T_StockCount[WeekIndex],38)&gt;0,SUMIFS(T_StockCount[CountedQty],T_StockCount[Part Name],$A13,T_StockCount[WeekIndex],38),IF(('T_SelfStock'!AM17&lt;&gt;""),'T_SelfStock'!AM17,AL13-'Grid_Requirement'!AM13+'Grid_TTAFOutgoing'!AM13))</f>
        <v/>
      </c>
      <c r="AN13">
        <f>IF(COUNTIFS(T_StockCount[Part Name],$A13,T_StockCount[WeekIndex],39)&gt;0,SUMIFS(T_StockCount[CountedQty],T_StockCount[Part Name],$A13,T_StockCount[WeekIndex],39),IF(('T_SelfStock'!AN17&lt;&gt;""),'T_SelfStock'!AN17,AM13-'Grid_Requirement'!AN13+'Grid_TTAFOutgoing'!AN13))</f>
        <v/>
      </c>
      <c r="AO13">
        <f>IF(COUNTIFS(T_StockCount[Part Name],$A13,T_StockCount[WeekIndex],40)&gt;0,SUMIFS(T_StockCount[CountedQty],T_StockCount[Part Name],$A13,T_StockCount[WeekIndex],40),IF(('T_SelfStock'!AO17&lt;&gt;""),'T_SelfStock'!AO17,AN13-'Grid_Requirement'!AO13+'Grid_TTAFOutgoing'!AO13))</f>
        <v/>
      </c>
      <c r="AP13">
        <f>IF(COUNTIFS(T_StockCount[Part Name],$A13,T_StockCount[WeekIndex],41)&gt;0,SUMIFS(T_StockCount[CountedQty],T_StockCount[Part Name],$A13,T_StockCount[WeekIndex],41),IF(('T_SelfStock'!AP17&lt;&gt;""),'T_SelfStock'!AP17,AO13-'Grid_Requirement'!AP13+'Grid_TTAFOutgoing'!AP13))</f>
        <v/>
      </c>
      <c r="AQ13">
        <f>IF(COUNTIFS(T_StockCount[Part Name],$A13,T_StockCount[WeekIndex],42)&gt;0,SUMIFS(T_StockCount[CountedQty],T_StockCount[Part Name],$A13,T_StockCount[WeekIndex],42),IF(('T_SelfStock'!AQ17&lt;&gt;""),'T_SelfStock'!AQ17,AP13-'Grid_Requirement'!AQ13+'Grid_TTAFOutgoing'!AQ13))</f>
        <v/>
      </c>
      <c r="AR13">
        <f>IF(COUNTIFS(T_StockCount[Part Name],$A13,T_StockCount[WeekIndex],43)&gt;0,SUMIFS(T_StockCount[CountedQty],T_StockCount[Part Name],$A13,T_StockCount[WeekIndex],43),IF(('T_SelfStock'!AR17&lt;&gt;""),'T_SelfStock'!AR17,AQ13-'Grid_Requirement'!AR13+'Grid_TTAFOutgoing'!AR13))</f>
        <v/>
      </c>
      <c r="AS13">
        <f>IF(COUNTIFS(T_StockCount[Part Name],$A13,T_StockCount[WeekIndex],44)&gt;0,SUMIFS(T_StockCount[CountedQty],T_StockCount[Part Name],$A13,T_StockCount[WeekIndex],44),IF(('T_SelfStock'!AS17&lt;&gt;""),'T_SelfStock'!AS17,AR13-'Grid_Requirement'!AS13+'Grid_TTAFOutgoing'!AS13))</f>
        <v/>
      </c>
      <c r="AT13">
        <f>IF(COUNTIFS(T_StockCount[Part Name],$A13,T_StockCount[WeekIndex],45)&gt;0,SUMIFS(T_StockCount[CountedQty],T_StockCount[Part Name],$A13,T_StockCount[WeekIndex],45),IF(('T_SelfStock'!AT17&lt;&gt;""),'T_SelfStock'!AT17,AS13-'Grid_Requirement'!AT13+'Grid_TTAFOutgoing'!AT13))</f>
        <v/>
      </c>
      <c r="AU13">
        <f>IF(COUNTIFS(T_StockCount[Part Name],$A13,T_StockCount[WeekIndex],46)&gt;0,SUMIFS(T_StockCount[CountedQty],T_StockCount[Part Name],$A13,T_StockCount[WeekIndex],46),IF(('T_SelfStock'!AU17&lt;&gt;""),'T_SelfStock'!AU17,AT13-'Grid_Requirement'!AU13+'Grid_TTAFOutgoing'!AU13))</f>
        <v/>
      </c>
      <c r="AV13">
        <f>IF(COUNTIFS(T_StockCount[Part Name],$A13,T_StockCount[WeekIndex],47)&gt;0,SUMIFS(T_StockCount[CountedQty],T_StockCount[Part Name],$A13,T_StockCount[WeekIndex],47),IF(('T_SelfStock'!AV17&lt;&gt;""),'T_SelfStock'!AV17,AU13-'Grid_Requirement'!AV13+'Grid_TTAFOutgoing'!AV13))</f>
        <v/>
      </c>
      <c r="AW13">
        <f>IF(COUNTIFS(T_StockCount[Part Name],$A13,T_StockCount[WeekIndex],48)&gt;0,SUMIFS(T_StockCount[CountedQty],T_StockCount[Part Name],$A13,T_StockCount[WeekIndex],48),IF(('T_SelfStock'!AW17&lt;&gt;""),'T_SelfStock'!AW17,AV13-'Grid_Requirement'!AW13+'Grid_TTAFOutgoing'!AW13))</f>
        <v/>
      </c>
      <c r="AX13">
        <f>IF(COUNTIFS(T_StockCount[Part Name],$A13,T_StockCount[WeekIndex],49)&gt;0,SUMIFS(T_StockCount[CountedQty],T_StockCount[Part Name],$A13,T_StockCount[WeekIndex],49),IF(('T_SelfStock'!AX17&lt;&gt;""),'T_SelfStock'!AX17,AW13-'Grid_Requirement'!AX13+'Grid_TTAFOutgoing'!AX13))</f>
        <v/>
      </c>
      <c r="AY13">
        <f>IF(COUNTIFS(T_StockCount[Part Name],$A13,T_StockCount[WeekIndex],50)&gt;0,SUMIFS(T_StockCount[CountedQty],T_StockCount[Part Name],$A13,T_StockCount[WeekIndex],50),IF(('T_SelfStock'!AY17&lt;&gt;""),'T_SelfStock'!AY17,AX13-'Grid_Requirement'!AY13+'Grid_TTAFOutgoing'!AY13))</f>
        <v/>
      </c>
      <c r="AZ13">
        <f>IF(COUNTIFS(T_StockCount[Part Name],$A13,T_StockCount[WeekIndex],51)&gt;0,SUMIFS(T_StockCount[CountedQty],T_StockCount[Part Name],$A13,T_StockCount[WeekIndex],51),IF(('T_SelfStock'!AZ17&lt;&gt;""),'T_SelfStock'!AZ17,AY13-'Grid_Requirement'!AZ13+'Grid_TTAFOutgoing'!AZ13))</f>
        <v/>
      </c>
      <c r="BA13">
        <f>IF(COUNTIFS(T_StockCount[Part Name],$A13,T_StockCount[WeekIndex],52)&gt;0,SUMIFS(T_StockCount[CountedQty],T_StockCount[Part Name],$A13,T_StockCount[WeekIndex],52),IF(('T_SelfStock'!BA17&lt;&gt;""),'T_SelfStock'!BA17,AZ13-'Grid_Requirement'!BA13+'Grid_TTAFOutgoing'!BA13))</f>
        <v/>
      </c>
      <c r="BB13">
        <f>IF(COUNTIFS(T_StockCount[Part Name],$A13,T_StockCount[WeekIndex],53)&gt;0,SUMIFS(T_StockCount[CountedQty],T_StockCount[Part Name],$A13,T_StockCount[WeekIndex],53),IF(('T_SelfStock'!BB17&lt;&gt;""),'T_SelfStock'!BB17,BA13-'Grid_Requirement'!BB13+'Grid_TTAFOutgoing'!BB13))</f>
        <v/>
      </c>
      <c r="BC13">
        <f>IF(COUNTIFS(T_StockCount[Part Name],$A13,T_StockCount[WeekIndex],54)&gt;0,SUMIFS(T_StockCount[CountedQty],T_StockCount[Part Name],$A13,T_StockCount[WeekIndex],54),IF(('T_SelfStock'!BC17&lt;&gt;""),'T_SelfStock'!BC17,BB13-'Grid_Requirement'!BC13+'Grid_TTAFOutgoing'!BC13))</f>
        <v/>
      </c>
      <c r="BD13">
        <f>IF(COUNTIFS(T_StockCount[Part Name],$A13,T_StockCount[WeekIndex],55)&gt;0,SUMIFS(T_StockCount[CountedQty],T_StockCount[Part Name],$A13,T_StockCount[WeekIndex],55),IF(('T_SelfStock'!BD17&lt;&gt;""),'T_SelfStock'!BD17,BC13-'Grid_Requirement'!BD13+'Grid_TTAFOutgoing'!BD13))</f>
        <v/>
      </c>
      <c r="BE13">
        <f>IF(COUNTIFS(T_StockCount[Part Name],$A13,T_StockCount[WeekIndex],56)&gt;0,SUMIFS(T_StockCount[CountedQty],T_StockCount[Part Name],$A13,T_StockCount[WeekIndex],56),IF(('T_SelfStock'!BE17&lt;&gt;""),'T_SelfStock'!BE17,BD13-'Grid_Requirement'!BE13+'Grid_TTAFOutgoing'!BE13))</f>
        <v/>
      </c>
      <c r="BF13">
        <f>IF(COUNTIFS(T_StockCount[Part Name],$A13,T_StockCount[WeekIndex],57)&gt;0,SUMIFS(T_StockCount[CountedQty],T_StockCount[Part Name],$A13,T_StockCount[WeekIndex],57),IF(('T_SelfStock'!BF17&lt;&gt;""),'T_SelfStock'!BF17,BE13-'Grid_Requirement'!BF13+'Grid_TTAFOutgoing'!BF13))</f>
        <v/>
      </c>
      <c r="BG13">
        <f>IF(COUNTIFS(T_StockCount[Part Name],$A13,T_StockCount[WeekIndex],58)&gt;0,SUMIFS(T_StockCount[CountedQty],T_StockCount[Part Name],$A13,T_StockCount[WeekIndex],58),IF(('T_SelfStock'!BG17&lt;&gt;""),'T_SelfStock'!BG17,BF13-'Grid_Requirement'!BG13+'Grid_TTAFOutgoing'!BG13))</f>
        <v/>
      </c>
      <c r="BH13">
        <f>IF(COUNTIFS(T_StockCount[Part Name],$A13,T_StockCount[WeekIndex],59)&gt;0,SUMIFS(T_StockCount[CountedQty],T_StockCount[Part Name],$A13,T_StockCount[WeekIndex],59),IF(('T_SelfStock'!BH17&lt;&gt;""),'T_SelfStock'!BH17,BG13-'Grid_Requirement'!BH13+'Grid_TTAFOutgoing'!BH13))</f>
        <v/>
      </c>
      <c r="BI13">
        <f>IF(COUNTIFS(T_StockCount[Part Name],$A13,T_StockCount[WeekIndex],60)&gt;0,SUMIFS(T_StockCount[CountedQty],T_StockCount[Part Name],$A13,T_StockCount[WeekIndex],60),IF(('T_SelfStock'!BI17&lt;&gt;""),'T_SelfStock'!BI17,BH13-'Grid_Requirement'!BI13+'Grid_TTAFOutgoing'!BI13))</f>
        <v/>
      </c>
      <c r="BJ13">
        <f>IF(COUNTIFS(T_StockCount[Part Name],$A13,T_StockCount[WeekIndex],61)&gt;0,SUMIFS(T_StockCount[CountedQty],T_StockCount[Part Name],$A13,T_StockCount[WeekIndex],61),IF(('T_SelfStock'!BJ17&lt;&gt;""),'T_SelfStock'!BJ17,BI13-'Grid_Requirement'!BJ13+'Grid_TTAFOutgoing'!BJ13))</f>
        <v/>
      </c>
      <c r="BK13">
        <f>IF(COUNTIFS(T_StockCount[Part Name],$A13,T_StockCount[WeekIndex],62)&gt;0,SUMIFS(T_StockCount[CountedQty],T_StockCount[Part Name],$A13,T_StockCount[WeekIndex],62),IF(('T_SelfStock'!BK17&lt;&gt;""),'T_SelfStock'!BK17,BJ13-'Grid_Requirement'!BK13+'Grid_TTAFOutgoing'!BK13))</f>
        <v/>
      </c>
      <c r="BL13">
        <f>IF(COUNTIFS(T_StockCount[Part Name],$A13,T_StockCount[WeekIndex],63)&gt;0,SUMIFS(T_StockCount[CountedQty],T_StockCount[Part Name],$A13,T_StockCount[WeekIndex],63),IF(('T_SelfStock'!BL17&lt;&gt;""),'T_SelfStock'!BL17,BK13-'Grid_Requirement'!BL13+'Grid_TTAFOutgoing'!BL13))</f>
        <v/>
      </c>
      <c r="BM13">
        <f>IF(COUNTIFS(T_StockCount[Part Name],$A13,T_StockCount[WeekIndex],64)&gt;0,SUMIFS(T_StockCount[CountedQty],T_StockCount[Part Name],$A13,T_StockCount[WeekIndex],64),IF(('T_SelfStock'!BM17&lt;&gt;""),'T_SelfStock'!BM17,BL13-'Grid_Requirement'!BM13+'Grid_TTAFOutgoing'!BM13))</f>
        <v/>
      </c>
      <c r="BN13">
        <f>IF(COUNTIFS(T_StockCount[Part Name],$A13,T_StockCount[WeekIndex],65)&gt;0,SUMIFS(T_StockCount[CountedQty],T_StockCount[Part Name],$A13,T_StockCount[WeekIndex],65),IF(('T_SelfStock'!BN17&lt;&gt;""),'T_SelfStock'!BN17,BM13-'Grid_Requirement'!BN13+'Grid_TTAFOutgoing'!BN13))</f>
        <v/>
      </c>
      <c r="BO13">
        <f>IF(COUNTIFS(T_StockCount[Part Name],$A13,T_StockCount[WeekIndex],66)&gt;0,SUMIFS(T_StockCount[CountedQty],T_StockCount[Part Name],$A13,T_StockCount[WeekIndex],66),IF(('T_SelfStock'!BO17&lt;&gt;""),'T_SelfStock'!BO17,BN13-'Grid_Requirement'!BO13+'Grid_TTAFOutgoing'!BO13))</f>
        <v/>
      </c>
      <c r="BP13">
        <f>IF(COUNTIFS(T_StockCount[Part Name],$A13,T_StockCount[WeekIndex],67)&gt;0,SUMIFS(T_StockCount[CountedQty],T_StockCount[Part Name],$A13,T_StockCount[WeekIndex],67),IF(('T_SelfStock'!BP17&lt;&gt;""),'T_SelfStock'!BP17,BO13-'Grid_Requirement'!BP13+'Grid_TTAFOutgoing'!BP13))</f>
        <v/>
      </c>
      <c r="BQ13">
        <f>IF(COUNTIFS(T_StockCount[Part Name],$A13,T_StockCount[WeekIndex],68)&gt;0,SUMIFS(T_StockCount[CountedQty],T_StockCount[Part Name],$A13,T_StockCount[WeekIndex],68),IF(('T_SelfStock'!BQ17&lt;&gt;""),'T_SelfStock'!BQ17,BP13-'Grid_Requirement'!BQ13+'Grid_TTAFOutgoing'!BQ13))</f>
        <v/>
      </c>
      <c r="BR13">
        <f>IF(COUNTIFS(T_StockCount[Part Name],$A13,T_StockCount[WeekIndex],69)&gt;0,SUMIFS(T_StockCount[CountedQty],T_StockCount[Part Name],$A13,T_StockCount[WeekIndex],69),IF(('T_SelfStock'!BR17&lt;&gt;""),'T_SelfStock'!BR17,BQ13-'Grid_Requirement'!BR13+'Grid_TTAFOutgoing'!BR13))</f>
        <v/>
      </c>
      <c r="BS13">
        <f>IF(COUNTIFS(T_StockCount[Part Name],$A13,T_StockCount[WeekIndex],70)&gt;0,SUMIFS(T_StockCount[CountedQty],T_StockCount[Part Name],$A13,T_StockCount[WeekIndex],70),IF(('T_SelfStock'!BS17&lt;&gt;""),'T_SelfStock'!BS17,BR13-'Grid_Requirement'!BS13+'Grid_TTAFOutgoing'!BS13))</f>
        <v/>
      </c>
      <c r="BT13">
        <f>IF(COUNTIFS(T_StockCount[Part Name],$A13,T_StockCount[WeekIndex],71)&gt;0,SUMIFS(T_StockCount[CountedQty],T_StockCount[Part Name],$A13,T_StockCount[WeekIndex],71),IF(('T_SelfStock'!BT17&lt;&gt;""),'T_SelfStock'!BT17,BS13-'Grid_Requirement'!BT13+'Grid_TTAFOutgoing'!BT13))</f>
        <v/>
      </c>
      <c r="BU13">
        <f>IF(COUNTIFS(T_StockCount[Part Name],$A13,T_StockCount[WeekIndex],72)&gt;0,SUMIFS(T_StockCount[CountedQty],T_StockCount[Part Name],$A13,T_StockCount[WeekIndex],72),IF(('T_SelfStock'!BU17&lt;&gt;""),'T_SelfStock'!BU17,BT13-'Grid_Requirement'!BU13+'Grid_TTAFOutgoing'!BU13))</f>
        <v/>
      </c>
      <c r="BV13">
        <f>IF(COUNTIFS(T_StockCount[Part Name],$A13,T_StockCount[WeekIndex],73)&gt;0,SUMIFS(T_StockCount[CountedQty],T_StockCount[Part Name],$A13,T_StockCount[WeekIndex],73),IF(('T_SelfStock'!BV17&lt;&gt;""),'T_SelfStock'!BV17,BU13-'Grid_Requirement'!BV13+'Grid_TTAFOutgoing'!BV13))</f>
        <v/>
      </c>
      <c r="BW13">
        <f>IF(COUNTIFS(T_StockCount[Part Name],$A13,T_StockCount[WeekIndex],74)&gt;0,SUMIFS(T_StockCount[CountedQty],T_StockCount[Part Name],$A13,T_StockCount[WeekIndex],74),IF(('T_SelfStock'!BW17&lt;&gt;""),'T_SelfStock'!BW17,BV13-'Grid_Requirement'!BW13+'Grid_TTAFOutgoing'!BW13))</f>
        <v/>
      </c>
      <c r="BX13">
        <f>IF(COUNTIFS(T_StockCount[Part Name],$A13,T_StockCount[WeekIndex],75)&gt;0,SUMIFS(T_StockCount[CountedQty],T_StockCount[Part Name],$A13,T_StockCount[WeekIndex],75),IF(('T_SelfStock'!BX17&lt;&gt;""),'T_SelfStock'!BX17,BW13-'Grid_Requirement'!BX13+'Grid_TTAFOutgoing'!BX13))</f>
        <v/>
      </c>
      <c r="BY13">
        <f>IF(COUNTIFS(T_StockCount[Part Name],$A13,T_StockCount[WeekIndex],76)&gt;0,SUMIFS(T_StockCount[CountedQty],T_StockCount[Part Name],$A13,T_StockCount[WeekIndex],76),IF(('T_SelfStock'!BY17&lt;&gt;""),'T_SelfStock'!BY17,BX13-'Grid_Requirement'!BY13+'Grid_TTAFOutgoing'!BY13))</f>
        <v/>
      </c>
      <c r="BZ13">
        <f>IF(COUNTIFS(T_StockCount[Part Name],$A13,T_StockCount[WeekIndex],77)&gt;0,SUMIFS(T_StockCount[CountedQty],T_StockCount[Part Name],$A13,T_StockCount[WeekIndex],77),IF(('T_SelfStock'!BZ17&lt;&gt;""),'T_SelfStock'!BZ17,BY13-'Grid_Requirement'!BZ13+'Grid_TTAFOutgoing'!BZ13))</f>
        <v/>
      </c>
      <c r="CA13">
        <f>IF(COUNTIFS(T_StockCount[Part Name],$A13,T_StockCount[WeekIndex],78)&gt;0,SUMIFS(T_StockCount[CountedQty],T_StockCount[Part Name],$A13,T_StockCount[WeekIndex],78),IF(('T_SelfStock'!CA17&lt;&gt;""),'T_SelfStock'!CA17,BZ13-'Grid_Requirement'!CA13+'Grid_TTAFOutgoing'!CA13))</f>
        <v/>
      </c>
      <c r="CB13">
        <f>IF(COUNTIFS(T_StockCount[Part Name],$A13,T_StockCount[WeekIndex],79)&gt;0,SUMIFS(T_StockCount[CountedQty],T_StockCount[Part Name],$A13,T_StockCount[WeekIndex],79),IF(('T_SelfStock'!CB17&lt;&gt;""),'T_SelfStock'!CB17,CA13-'Grid_Requirement'!CB13+'Grid_TTAFOutgoing'!CB13))</f>
        <v/>
      </c>
      <c r="CC13">
        <f>IF(COUNTIFS(T_StockCount[Part Name],$A13,T_StockCount[WeekIndex],80)&gt;0,SUMIFS(T_StockCount[CountedQty],T_StockCount[Part Name],$A13,T_StockCount[WeekIndex],80),IF(('T_SelfStock'!CC17&lt;&gt;""),'T_SelfStock'!CC17,CB13-'Grid_Requirement'!CC13+'Grid_TTAFOutgoing'!CC13))</f>
        <v/>
      </c>
      <c r="CD13">
        <f>IF(COUNTIFS(T_StockCount[Part Name],$A13,T_StockCount[WeekIndex],81)&gt;0,SUMIFS(T_StockCount[CountedQty],T_StockCount[Part Name],$A13,T_StockCount[WeekIndex],81),IF(('T_SelfStock'!CD17&lt;&gt;""),'T_SelfStock'!CD17,CC13-'Grid_Requirement'!CD13+'Grid_TTAFOutgoing'!CD13))</f>
        <v/>
      </c>
      <c r="CE13">
        <f>IF(COUNTIFS(T_StockCount[Part Name],$A13,T_StockCount[WeekIndex],82)&gt;0,SUMIFS(T_StockCount[CountedQty],T_StockCount[Part Name],$A13,T_StockCount[WeekIndex],82),IF(('T_SelfStock'!CE17&lt;&gt;""),'T_SelfStock'!CE17,CD13-'Grid_Requirement'!CE13+'Grid_TTAFOutgoing'!CE13))</f>
        <v/>
      </c>
      <c r="CF13">
        <f>IF(COUNTIFS(T_StockCount[Part Name],$A13,T_StockCount[WeekIndex],83)&gt;0,SUMIFS(T_StockCount[CountedQty],T_StockCount[Part Name],$A13,T_StockCount[WeekIndex],83),IF(('T_SelfStock'!CF17&lt;&gt;""),'T_SelfStock'!CF17,CE13-'Grid_Requirement'!CF13+'Grid_TTAFOutgoing'!CF13))</f>
        <v/>
      </c>
      <c r="CG13">
        <f>IF(COUNTIFS(T_StockCount[Part Name],$A13,T_StockCount[WeekIndex],84)&gt;0,SUMIFS(T_StockCount[CountedQty],T_StockCount[Part Name],$A13,T_StockCount[WeekIndex],84),IF(('T_SelfStock'!CG17&lt;&gt;""),'T_SelfStock'!CG17,CF13-'Grid_Requirement'!CG13+'Grid_TTAFOutgoing'!CG13))</f>
        <v/>
      </c>
      <c r="CH13">
        <f>IF(COUNTIFS(T_StockCount[Part Name],$A13,T_StockCount[WeekIndex],85)&gt;0,SUMIFS(T_StockCount[CountedQty],T_StockCount[Part Name],$A13,T_StockCount[WeekIndex],85),IF(('T_SelfStock'!CH17&lt;&gt;""),'T_SelfStock'!CH17,CG13-'Grid_Requirement'!CH13+'Grid_TTAFOutgoing'!CH13))</f>
        <v/>
      </c>
      <c r="CI13">
        <f>IF(COUNTIFS(T_StockCount[Part Name],$A13,T_StockCount[WeekIndex],86)&gt;0,SUMIFS(T_StockCount[CountedQty],T_StockCount[Part Name],$A13,T_StockCount[WeekIndex],86),IF(('T_SelfStock'!CI17&lt;&gt;""),'T_SelfStock'!CI17,CH13-'Grid_Requirement'!CI13+'Grid_TTAFOutgoing'!CI13))</f>
        <v/>
      </c>
      <c r="CJ13">
        <f>IF(COUNTIFS(T_StockCount[Part Name],$A13,T_StockCount[WeekIndex],87)&gt;0,SUMIFS(T_StockCount[CountedQty],T_StockCount[Part Name],$A13,T_StockCount[WeekIndex],87),IF(('T_SelfStock'!CJ17&lt;&gt;""),'T_SelfStock'!CJ17,CI13-'Grid_Requirement'!CJ13+'Grid_TTAFOutgoing'!CJ13))</f>
        <v/>
      </c>
      <c r="CK13">
        <f>IF(COUNTIFS(T_StockCount[Part Name],$A13,T_StockCount[WeekIndex],88)&gt;0,SUMIFS(T_StockCount[CountedQty],T_StockCount[Part Name],$A13,T_StockCount[WeekIndex],88),IF(('T_SelfStock'!CK17&lt;&gt;""),'T_SelfStock'!CK17,CJ13-'Grid_Requirement'!CK13+'Grid_TTAFOutgoing'!CK13))</f>
        <v/>
      </c>
      <c r="CL13">
        <f>IF(COUNTIFS(T_StockCount[Part Name],$A13,T_StockCount[WeekIndex],89)&gt;0,SUMIFS(T_StockCount[CountedQty],T_StockCount[Part Name],$A13,T_StockCount[WeekIndex],89),IF(('T_SelfStock'!CL17&lt;&gt;""),'T_SelfStock'!CL17,CK13-'Grid_Requirement'!CL13+'Grid_TTAFOutgoing'!CL13))</f>
        <v/>
      </c>
      <c r="CM13">
        <f>IF(COUNTIFS(T_StockCount[Part Name],$A13,T_StockCount[WeekIndex],90)&gt;0,SUMIFS(T_StockCount[CountedQty],T_StockCount[Part Name],$A13,T_StockCount[WeekIndex],90),IF(('T_SelfStock'!CM17&lt;&gt;""),'T_SelfStock'!CM17,CL13-'Grid_Requirement'!CM13+'Grid_TTAFOutgoing'!CM13))</f>
        <v/>
      </c>
      <c r="CN13">
        <f>IF(COUNTIFS(T_StockCount[Part Name],$A13,T_StockCount[WeekIndex],91)&gt;0,SUMIFS(T_StockCount[CountedQty],T_StockCount[Part Name],$A13,T_StockCount[WeekIndex],91),IF(('T_SelfStock'!CN17&lt;&gt;""),'T_SelfStock'!CN17,CM13-'Grid_Requirement'!CN13+'Grid_TTAFOutgoing'!CN13))</f>
        <v/>
      </c>
      <c r="CO13">
        <f>IF(COUNTIFS(T_StockCount[Part Name],$A13,T_StockCount[WeekIndex],92)&gt;0,SUMIFS(T_StockCount[CountedQty],T_StockCount[Part Name],$A13,T_StockCount[WeekIndex],92),IF(('T_SelfStock'!CO17&lt;&gt;""),'T_SelfStock'!CO17,CN13-'Grid_Requirement'!CO13+'Grid_TTAFOutgoing'!CO13))</f>
        <v/>
      </c>
      <c r="CP13">
        <f>IF(COUNTIFS(T_StockCount[Part Name],$A13,T_StockCount[WeekIndex],93)&gt;0,SUMIFS(T_StockCount[CountedQty],T_StockCount[Part Name],$A13,T_StockCount[WeekIndex],93),IF(('T_SelfStock'!CP17&lt;&gt;""),'T_SelfStock'!CP17,CO13-'Grid_Requirement'!CP13+'Grid_TTAFOutgoing'!CP13))</f>
        <v/>
      </c>
      <c r="CQ13">
        <f>IF(COUNTIFS(T_StockCount[Part Name],$A13,T_StockCount[WeekIndex],94)&gt;0,SUMIFS(T_StockCount[CountedQty],T_StockCount[Part Name],$A13,T_StockCount[WeekIndex],94),IF(('T_SelfStock'!CQ17&lt;&gt;""),'T_SelfStock'!CQ17,CP13-'Grid_Requirement'!CQ13+'Grid_TTAFOutgoing'!CQ13))</f>
        <v/>
      </c>
      <c r="CR13">
        <f>IF(COUNTIFS(T_StockCount[Part Name],$A13,T_StockCount[WeekIndex],95)&gt;0,SUMIFS(T_StockCount[CountedQty],T_StockCount[Part Name],$A13,T_StockCount[WeekIndex],95),IF(('T_SelfStock'!CR17&lt;&gt;""),'T_SelfStock'!CR17,CQ13-'Grid_Requirement'!CR13+'Grid_TTAFOutgoing'!CR13))</f>
        <v/>
      </c>
      <c r="CS13">
        <f>IF(COUNTIFS(T_StockCount[Part Name],$A13,T_StockCount[WeekIndex],96)&gt;0,SUMIFS(T_StockCount[CountedQty],T_StockCount[Part Name],$A13,T_StockCount[WeekIndex],96),IF(('T_SelfStock'!CS17&lt;&gt;""),'T_SelfStock'!CS17,CR13-'Grid_Requirement'!CS13+'Grid_TTAFOutgoing'!CS13))</f>
        <v/>
      </c>
      <c r="CT13">
        <f>IF(COUNTIFS(T_StockCount[Part Name],$A13,T_StockCount[WeekIndex],97)&gt;0,SUMIFS(T_StockCount[CountedQty],T_StockCount[Part Name],$A13,T_StockCount[WeekIndex],97),IF(('T_SelfStock'!CT17&lt;&gt;""),'T_SelfStock'!CT17,CS13-'Grid_Requirement'!CT13+'Grid_TTAFOutgoing'!CT13))</f>
        <v/>
      </c>
      <c r="CU13">
        <f>IF(COUNTIFS(T_StockCount[Part Name],$A13,T_StockCount[WeekIndex],98)&gt;0,SUMIFS(T_StockCount[CountedQty],T_StockCount[Part Name],$A13,T_StockCount[WeekIndex],98),IF(('T_SelfStock'!CU17&lt;&gt;""),'T_SelfStock'!CU17,CT13-'Grid_Requirement'!CU13+'Grid_TTAFOutgoing'!CU13))</f>
        <v/>
      </c>
      <c r="CV13">
        <f>IF(COUNTIFS(T_StockCount[Part Name],$A13,T_StockCount[WeekIndex],99)&gt;0,SUMIFS(T_StockCount[CountedQty],T_StockCount[Part Name],$A13,T_StockCount[WeekIndex],99),IF(('T_SelfStock'!CV17&lt;&gt;""),'T_SelfStock'!CV17,CU13-'Grid_Requirement'!CV13+'Grid_TTAFOutgoing'!CV13))</f>
        <v/>
      </c>
      <c r="CW13">
        <f>IF(COUNTIFS(T_StockCount[Part Name],$A13,T_StockCount[WeekIndex],100)&gt;0,SUMIFS(T_StockCount[CountedQty],T_StockCount[Part Name],$A13,T_StockCount[WeekIndex],100),IF(('T_SelfStock'!CW17&lt;&gt;""),'T_SelfStock'!CW17,CV13-'Grid_Requirement'!CW13+'Grid_TTAFOutgoing'!CW13))</f>
        <v/>
      </c>
      <c r="CX13">
        <f>IF(COUNTIFS(T_StockCount[Part Name],$A13,T_StockCount[WeekIndex],101)&gt;0,SUMIFS(T_StockCount[CountedQty],T_StockCount[Part Name],$A13,T_StockCount[WeekIndex],101),IF(('T_SelfStock'!CX17&lt;&gt;""),'T_SelfStock'!CX17,CW13-'Grid_Requirement'!CX13+'Grid_TTAFOutgoing'!CX13))</f>
        <v/>
      </c>
      <c r="CY13">
        <f>IF(COUNTIFS(T_StockCount[Part Name],$A13,T_StockCount[WeekIndex],102)&gt;0,SUMIFS(T_StockCount[CountedQty],T_StockCount[Part Name],$A13,T_StockCount[WeekIndex],102),IF(('T_SelfStock'!CY17&lt;&gt;""),'T_SelfStock'!CY17,CX13-'Grid_Requirement'!CY13+'Grid_TTAFOutgoing'!CY13))</f>
        <v/>
      </c>
      <c r="CZ13">
        <f>IF(COUNTIFS(T_StockCount[Part Name],$A13,T_StockCount[WeekIndex],103)&gt;0,SUMIFS(T_StockCount[CountedQty],T_StockCount[Part Name],$A13,T_StockCount[WeekIndex],103),IF(('T_SelfStock'!CZ17&lt;&gt;""),'T_SelfStock'!CZ17,CY13-'Grid_Requirement'!CZ13+'Grid_TTAFOutgoing'!CZ13))</f>
        <v/>
      </c>
      <c r="DA13">
        <f>IF(COUNTIFS(T_StockCount[Part Name],$A13,T_StockCount[WeekIndex],104)&gt;0,SUMIFS(T_StockCount[CountedQty],T_StockCount[Part Name],$A13,T_StockCount[WeekIndex],104),IF(('T_SelfStock'!DA17&lt;&gt;""),'T_SelfStock'!DA17,CZ13-'Grid_Requirement'!DA13+'Grid_TTAFOutgoing'!DA13))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Name],$A14,T_StockCount[WeekIndex],1),IF(('T_SelfStock'!B18&lt;&gt;""),'T_SelfStock'!B18,IFERROR(INDEX(T_OpeningStock[Opening_Qty],MATCH($A14,T_OpeningStock[Part Name],0)),0)-'Grid_Requirement'!B14+'Grid_TTAFOutgoing'!B14))</f>
        <v/>
      </c>
      <c r="C14">
        <f>IF(COUNTIFS(T_StockCount[Part Name],$A14,T_StockCount[WeekIndex],2)&gt;0,SUMIFS(T_StockCount[CountedQty],T_StockCount[Part Name],$A14,T_StockCount[WeekIndex],2),IF(('T_SelfStock'!C18&lt;&gt;""),'T_SelfStock'!C18,B14-'Grid_Requirement'!C14+'Grid_TTAFOutgoing'!C14))</f>
        <v/>
      </c>
      <c r="D14">
        <f>IF(COUNTIFS(T_StockCount[Part Name],$A14,T_StockCount[WeekIndex],3)&gt;0,SUMIFS(T_StockCount[CountedQty],T_StockCount[Part Name],$A14,T_StockCount[WeekIndex],3),IF(('T_SelfStock'!D18&lt;&gt;""),'T_SelfStock'!D18,C14-'Grid_Requirement'!D14+'Grid_TTAFOutgoing'!D14))</f>
        <v/>
      </c>
      <c r="E14">
        <f>IF(COUNTIFS(T_StockCount[Part Name],$A14,T_StockCount[WeekIndex],4)&gt;0,SUMIFS(T_StockCount[CountedQty],T_StockCount[Part Name],$A14,T_StockCount[WeekIndex],4),IF(('T_SelfStock'!E18&lt;&gt;""),'T_SelfStock'!E18,D14-'Grid_Requirement'!E14+'Grid_TTAFOutgoing'!E14))</f>
        <v/>
      </c>
      <c r="F14">
        <f>IF(COUNTIFS(T_StockCount[Part Name],$A14,T_StockCount[WeekIndex],5)&gt;0,SUMIFS(T_StockCount[CountedQty],T_StockCount[Part Name],$A14,T_StockCount[WeekIndex],5),IF(('T_SelfStock'!F18&lt;&gt;""),'T_SelfStock'!F18,E14-'Grid_Requirement'!F14+'Grid_TTAFOutgoing'!F14))</f>
        <v/>
      </c>
      <c r="G14">
        <f>IF(COUNTIFS(T_StockCount[Part Name],$A14,T_StockCount[WeekIndex],6)&gt;0,SUMIFS(T_StockCount[CountedQty],T_StockCount[Part Name],$A14,T_StockCount[WeekIndex],6),IF(('T_SelfStock'!G18&lt;&gt;""),'T_SelfStock'!G18,F14-'Grid_Requirement'!G14+'Grid_TTAFOutgoing'!G14))</f>
        <v/>
      </c>
      <c r="H14">
        <f>IF(COUNTIFS(T_StockCount[Part Name],$A14,T_StockCount[WeekIndex],7)&gt;0,SUMIFS(T_StockCount[CountedQty],T_StockCount[Part Name],$A14,T_StockCount[WeekIndex],7),IF(('T_SelfStock'!H18&lt;&gt;""),'T_SelfStock'!H18,G14-'Grid_Requirement'!H14+'Grid_TTAFOutgoing'!H14))</f>
        <v/>
      </c>
      <c r="I14">
        <f>IF(COUNTIFS(T_StockCount[Part Name],$A14,T_StockCount[WeekIndex],8)&gt;0,SUMIFS(T_StockCount[CountedQty],T_StockCount[Part Name],$A14,T_StockCount[WeekIndex],8),IF(('T_SelfStock'!I18&lt;&gt;""),'T_SelfStock'!I18,H14-'Grid_Requirement'!I14+'Grid_TTAFOutgoing'!I14))</f>
        <v/>
      </c>
      <c r="J14">
        <f>IF(COUNTIFS(T_StockCount[Part Name],$A14,T_StockCount[WeekIndex],9)&gt;0,SUMIFS(T_StockCount[CountedQty],T_StockCount[Part Name],$A14,T_StockCount[WeekIndex],9),IF(('T_SelfStock'!J18&lt;&gt;""),'T_SelfStock'!J18,I14-'Grid_Requirement'!J14+'Grid_TTAFOutgoing'!J14))</f>
        <v/>
      </c>
      <c r="K14">
        <f>IF(COUNTIFS(T_StockCount[Part Name],$A14,T_StockCount[WeekIndex],10)&gt;0,SUMIFS(T_StockCount[CountedQty],T_StockCount[Part Name],$A14,T_StockCount[WeekIndex],10),IF(('T_SelfStock'!K18&lt;&gt;""),'T_SelfStock'!K18,J14-'Grid_Requirement'!K14+'Grid_TTAFOutgoing'!K14))</f>
        <v/>
      </c>
      <c r="L14">
        <f>IF(COUNTIFS(T_StockCount[Part Name],$A14,T_StockCount[WeekIndex],11)&gt;0,SUMIFS(T_StockCount[CountedQty],T_StockCount[Part Name],$A14,T_StockCount[WeekIndex],11),IF(('T_SelfStock'!L18&lt;&gt;""),'T_SelfStock'!L18,K14-'Grid_Requirement'!L14+'Grid_TTAFOutgoing'!L14))</f>
        <v/>
      </c>
      <c r="M14">
        <f>IF(COUNTIFS(T_StockCount[Part Name],$A14,T_StockCount[WeekIndex],12)&gt;0,SUMIFS(T_StockCount[CountedQty],T_StockCount[Part Name],$A14,T_StockCount[WeekIndex],12),IF(('T_SelfStock'!M18&lt;&gt;""),'T_SelfStock'!M18,L14-'Grid_Requirement'!M14+'Grid_TTAFOutgoing'!M14))</f>
        <v/>
      </c>
      <c r="N14">
        <f>IF(COUNTIFS(T_StockCount[Part Name],$A14,T_StockCount[WeekIndex],13)&gt;0,SUMIFS(T_StockCount[CountedQty],T_StockCount[Part Name],$A14,T_StockCount[WeekIndex],13),IF(('T_SelfStock'!N18&lt;&gt;""),'T_SelfStock'!N18,M14-'Grid_Requirement'!N14+'Grid_TTAFOutgoing'!N14))</f>
        <v/>
      </c>
      <c r="O14">
        <f>IF(COUNTIFS(T_StockCount[Part Name],$A14,T_StockCount[WeekIndex],14)&gt;0,SUMIFS(T_StockCount[CountedQty],T_StockCount[Part Name],$A14,T_StockCount[WeekIndex],14),IF(('T_SelfStock'!O18&lt;&gt;""),'T_SelfStock'!O18,N14-'Grid_Requirement'!O14+'Grid_TTAFOutgoing'!O14))</f>
        <v/>
      </c>
      <c r="P14">
        <f>IF(COUNTIFS(T_StockCount[Part Name],$A14,T_StockCount[WeekIndex],15)&gt;0,SUMIFS(T_StockCount[CountedQty],T_StockCount[Part Name],$A14,T_StockCount[WeekIndex],15),IF(('T_SelfStock'!P18&lt;&gt;""),'T_SelfStock'!P18,O14-'Grid_Requirement'!P14+'Grid_TTAFOutgoing'!P14))</f>
        <v/>
      </c>
      <c r="Q14">
        <f>IF(COUNTIFS(T_StockCount[Part Name],$A14,T_StockCount[WeekIndex],16)&gt;0,SUMIFS(T_StockCount[CountedQty],T_StockCount[Part Name],$A14,T_StockCount[WeekIndex],16),IF(('T_SelfStock'!Q18&lt;&gt;""),'T_SelfStock'!Q18,P14-'Grid_Requirement'!Q14+'Grid_TTAFOutgoing'!Q14))</f>
        <v/>
      </c>
      <c r="R14">
        <f>IF(COUNTIFS(T_StockCount[Part Name],$A14,T_StockCount[WeekIndex],17)&gt;0,SUMIFS(T_StockCount[CountedQty],T_StockCount[Part Name],$A14,T_StockCount[WeekIndex],17),IF(('T_SelfStock'!R18&lt;&gt;""),'T_SelfStock'!R18,Q14-'Grid_Requirement'!R14+'Grid_TTAFOutgoing'!R14))</f>
        <v/>
      </c>
      <c r="S14">
        <f>IF(COUNTIFS(T_StockCount[Part Name],$A14,T_StockCount[WeekIndex],18)&gt;0,SUMIFS(T_StockCount[CountedQty],T_StockCount[Part Name],$A14,T_StockCount[WeekIndex],18),IF(('T_SelfStock'!S18&lt;&gt;""),'T_SelfStock'!S18,R14-'Grid_Requirement'!S14+'Grid_TTAFOutgoing'!S14))</f>
        <v/>
      </c>
      <c r="T14">
        <f>IF(COUNTIFS(T_StockCount[Part Name],$A14,T_StockCount[WeekIndex],19)&gt;0,SUMIFS(T_StockCount[CountedQty],T_StockCount[Part Name],$A14,T_StockCount[WeekIndex],19),IF(('T_SelfStock'!T18&lt;&gt;""),'T_SelfStock'!T18,S14-'Grid_Requirement'!T14+'Grid_TTAFOutgoing'!T14))</f>
        <v/>
      </c>
      <c r="U14">
        <f>IF(COUNTIFS(T_StockCount[Part Name],$A14,T_StockCount[WeekIndex],20)&gt;0,SUMIFS(T_StockCount[CountedQty],T_StockCount[Part Name],$A14,T_StockCount[WeekIndex],20),IF(('T_SelfStock'!U18&lt;&gt;""),'T_SelfStock'!U18,T14-'Grid_Requirement'!U14+'Grid_TTAFOutgoing'!U14))</f>
        <v/>
      </c>
      <c r="V14">
        <f>IF(COUNTIFS(T_StockCount[Part Name],$A14,T_StockCount[WeekIndex],21)&gt;0,SUMIFS(T_StockCount[CountedQty],T_StockCount[Part Name],$A14,T_StockCount[WeekIndex],21),IF(('T_SelfStock'!V18&lt;&gt;""),'T_SelfStock'!V18,U14-'Grid_Requirement'!V14+'Grid_TTAFOutgoing'!V14))</f>
        <v/>
      </c>
      <c r="W14">
        <f>IF(COUNTIFS(T_StockCount[Part Name],$A14,T_StockCount[WeekIndex],22)&gt;0,SUMIFS(T_StockCount[CountedQty],T_StockCount[Part Name],$A14,T_StockCount[WeekIndex],22),IF(('T_SelfStock'!W18&lt;&gt;""),'T_SelfStock'!W18,V14-'Grid_Requirement'!W14+'Grid_TTAFOutgoing'!W14))</f>
        <v/>
      </c>
      <c r="X14">
        <f>IF(COUNTIFS(T_StockCount[Part Name],$A14,T_StockCount[WeekIndex],23)&gt;0,SUMIFS(T_StockCount[CountedQty],T_StockCount[Part Name],$A14,T_StockCount[WeekIndex],23),IF(('T_SelfStock'!X18&lt;&gt;""),'T_SelfStock'!X18,W14-'Grid_Requirement'!X14+'Grid_TTAFOutgoing'!X14))</f>
        <v/>
      </c>
      <c r="Y14">
        <f>IF(COUNTIFS(T_StockCount[Part Name],$A14,T_StockCount[WeekIndex],24)&gt;0,SUMIFS(T_StockCount[CountedQty],T_StockCount[Part Name],$A14,T_StockCount[WeekIndex],24),IF(('T_SelfStock'!Y18&lt;&gt;""),'T_SelfStock'!Y18,X14-'Grid_Requirement'!Y14+'Grid_TTAFOutgoing'!Y14))</f>
        <v/>
      </c>
      <c r="Z14">
        <f>IF(COUNTIFS(T_StockCount[Part Name],$A14,T_StockCount[WeekIndex],25)&gt;0,SUMIFS(T_StockCount[CountedQty],T_StockCount[Part Name],$A14,T_StockCount[WeekIndex],25),IF(('T_SelfStock'!Z18&lt;&gt;""),'T_SelfStock'!Z18,Y14-'Grid_Requirement'!Z14+'Grid_TTAFOutgoing'!Z14))</f>
        <v/>
      </c>
      <c r="AA14">
        <f>IF(COUNTIFS(T_StockCount[Part Name],$A14,T_StockCount[WeekIndex],26)&gt;0,SUMIFS(T_StockCount[CountedQty],T_StockCount[Part Name],$A14,T_StockCount[WeekIndex],26),IF(('T_SelfStock'!AA18&lt;&gt;""),'T_SelfStock'!AA18,Z14-'Grid_Requirement'!AA14+'Grid_TTAFOutgoing'!AA14))</f>
        <v/>
      </c>
      <c r="AB14">
        <f>IF(COUNTIFS(T_StockCount[Part Name],$A14,T_StockCount[WeekIndex],27)&gt;0,SUMIFS(T_StockCount[CountedQty],T_StockCount[Part Name],$A14,T_StockCount[WeekIndex],27),IF(('T_SelfStock'!AB18&lt;&gt;""),'T_SelfStock'!AB18,AA14-'Grid_Requirement'!AB14+'Grid_TTAFOutgoing'!AB14))</f>
        <v/>
      </c>
      <c r="AC14">
        <f>IF(COUNTIFS(T_StockCount[Part Name],$A14,T_StockCount[WeekIndex],28)&gt;0,SUMIFS(T_StockCount[CountedQty],T_StockCount[Part Name],$A14,T_StockCount[WeekIndex],28),IF(('T_SelfStock'!AC18&lt;&gt;""),'T_SelfStock'!AC18,AB14-'Grid_Requirement'!AC14+'Grid_TTAFOutgoing'!AC14))</f>
        <v/>
      </c>
      <c r="AD14">
        <f>IF(COUNTIFS(T_StockCount[Part Name],$A14,T_StockCount[WeekIndex],29)&gt;0,SUMIFS(T_StockCount[CountedQty],T_StockCount[Part Name],$A14,T_StockCount[WeekIndex],29),IF(('T_SelfStock'!AD18&lt;&gt;""),'T_SelfStock'!AD18,AC14-'Grid_Requirement'!AD14+'Grid_TTAFOutgoing'!AD14))</f>
        <v/>
      </c>
      <c r="AE14">
        <f>IF(COUNTIFS(T_StockCount[Part Name],$A14,T_StockCount[WeekIndex],30)&gt;0,SUMIFS(T_StockCount[CountedQty],T_StockCount[Part Name],$A14,T_StockCount[WeekIndex],30),IF(('T_SelfStock'!AE18&lt;&gt;""),'T_SelfStock'!AE18,AD14-'Grid_Requirement'!AE14+'Grid_TTAFOutgoing'!AE14))</f>
        <v/>
      </c>
      <c r="AF14">
        <f>IF(COUNTIFS(T_StockCount[Part Name],$A14,T_StockCount[WeekIndex],31)&gt;0,SUMIFS(T_StockCount[CountedQty],T_StockCount[Part Name],$A14,T_StockCount[WeekIndex],31),IF(('T_SelfStock'!AF18&lt;&gt;""),'T_SelfStock'!AF18,AE14-'Grid_Requirement'!AF14+'Grid_TTAFOutgoing'!AF14))</f>
        <v/>
      </c>
      <c r="AG14">
        <f>IF(COUNTIFS(T_StockCount[Part Name],$A14,T_StockCount[WeekIndex],32)&gt;0,SUMIFS(T_StockCount[CountedQty],T_StockCount[Part Name],$A14,T_StockCount[WeekIndex],32),IF(('T_SelfStock'!AG18&lt;&gt;""),'T_SelfStock'!AG18,AF14-'Grid_Requirement'!AG14+'Grid_TTAFOutgoing'!AG14))</f>
        <v/>
      </c>
      <c r="AH14">
        <f>IF(COUNTIFS(T_StockCount[Part Name],$A14,T_StockCount[WeekIndex],33)&gt;0,SUMIFS(T_StockCount[CountedQty],T_StockCount[Part Name],$A14,T_StockCount[WeekIndex],33),IF(('T_SelfStock'!AH18&lt;&gt;""),'T_SelfStock'!AH18,AG14-'Grid_Requirement'!AH14+'Grid_TTAFOutgoing'!AH14))</f>
        <v/>
      </c>
      <c r="AI14">
        <f>IF(COUNTIFS(T_StockCount[Part Name],$A14,T_StockCount[WeekIndex],34)&gt;0,SUMIFS(T_StockCount[CountedQty],T_StockCount[Part Name],$A14,T_StockCount[WeekIndex],34),IF(('T_SelfStock'!AI18&lt;&gt;""),'T_SelfStock'!AI18,AH14-'Grid_Requirement'!AI14+'Grid_TTAFOutgoing'!AI14))</f>
        <v/>
      </c>
      <c r="AJ14">
        <f>IF(COUNTIFS(T_StockCount[Part Name],$A14,T_StockCount[WeekIndex],35)&gt;0,SUMIFS(T_StockCount[CountedQty],T_StockCount[Part Name],$A14,T_StockCount[WeekIndex],35),IF(('T_SelfStock'!AJ18&lt;&gt;""),'T_SelfStock'!AJ18,AI14-'Grid_Requirement'!AJ14+'Grid_TTAFOutgoing'!AJ14))</f>
        <v/>
      </c>
      <c r="AK14">
        <f>IF(COUNTIFS(T_StockCount[Part Name],$A14,T_StockCount[WeekIndex],36)&gt;0,SUMIFS(T_StockCount[CountedQty],T_StockCount[Part Name],$A14,T_StockCount[WeekIndex],36),IF(('T_SelfStock'!AK18&lt;&gt;""),'T_SelfStock'!AK18,AJ14-'Grid_Requirement'!AK14+'Grid_TTAFOutgoing'!AK14))</f>
        <v/>
      </c>
      <c r="AL14">
        <f>IF(COUNTIFS(T_StockCount[Part Name],$A14,T_StockCount[WeekIndex],37)&gt;0,SUMIFS(T_StockCount[CountedQty],T_StockCount[Part Name],$A14,T_StockCount[WeekIndex],37),IF(('T_SelfStock'!AL18&lt;&gt;""),'T_SelfStock'!AL18,AK14-'Grid_Requirement'!AL14+'Grid_TTAFOutgoing'!AL14))</f>
        <v/>
      </c>
      <c r="AM14">
        <f>IF(COUNTIFS(T_StockCount[Part Name],$A14,T_StockCount[WeekIndex],38)&gt;0,SUMIFS(T_StockCount[CountedQty],T_StockCount[Part Name],$A14,T_StockCount[WeekIndex],38),IF(('T_SelfStock'!AM18&lt;&gt;""),'T_SelfStock'!AM18,AL14-'Grid_Requirement'!AM14+'Grid_TTAFOutgoing'!AM14))</f>
        <v/>
      </c>
      <c r="AN14">
        <f>IF(COUNTIFS(T_StockCount[Part Name],$A14,T_StockCount[WeekIndex],39)&gt;0,SUMIFS(T_StockCount[CountedQty],T_StockCount[Part Name],$A14,T_StockCount[WeekIndex],39),IF(('T_SelfStock'!AN18&lt;&gt;""),'T_SelfStock'!AN18,AM14-'Grid_Requirement'!AN14+'Grid_TTAFOutgoing'!AN14))</f>
        <v/>
      </c>
      <c r="AO14">
        <f>IF(COUNTIFS(T_StockCount[Part Name],$A14,T_StockCount[WeekIndex],40)&gt;0,SUMIFS(T_StockCount[CountedQty],T_StockCount[Part Name],$A14,T_StockCount[WeekIndex],40),IF(('T_SelfStock'!AO18&lt;&gt;""),'T_SelfStock'!AO18,AN14-'Grid_Requirement'!AO14+'Grid_TTAFOutgoing'!AO14))</f>
        <v/>
      </c>
      <c r="AP14">
        <f>IF(COUNTIFS(T_StockCount[Part Name],$A14,T_StockCount[WeekIndex],41)&gt;0,SUMIFS(T_StockCount[CountedQty],T_StockCount[Part Name],$A14,T_StockCount[WeekIndex],41),IF(('T_SelfStock'!AP18&lt;&gt;""),'T_SelfStock'!AP18,AO14-'Grid_Requirement'!AP14+'Grid_TTAFOutgoing'!AP14))</f>
        <v/>
      </c>
      <c r="AQ14">
        <f>IF(COUNTIFS(T_StockCount[Part Name],$A14,T_StockCount[WeekIndex],42)&gt;0,SUMIFS(T_StockCount[CountedQty],T_StockCount[Part Name],$A14,T_StockCount[WeekIndex],42),IF(('T_SelfStock'!AQ18&lt;&gt;""),'T_SelfStock'!AQ18,AP14-'Grid_Requirement'!AQ14+'Grid_TTAFOutgoing'!AQ14))</f>
        <v/>
      </c>
      <c r="AR14">
        <f>IF(COUNTIFS(T_StockCount[Part Name],$A14,T_StockCount[WeekIndex],43)&gt;0,SUMIFS(T_StockCount[CountedQty],T_StockCount[Part Name],$A14,T_StockCount[WeekIndex],43),IF(('T_SelfStock'!AR18&lt;&gt;""),'T_SelfStock'!AR18,AQ14-'Grid_Requirement'!AR14+'Grid_TTAFOutgoing'!AR14))</f>
        <v/>
      </c>
      <c r="AS14">
        <f>IF(COUNTIFS(T_StockCount[Part Name],$A14,T_StockCount[WeekIndex],44)&gt;0,SUMIFS(T_StockCount[CountedQty],T_StockCount[Part Name],$A14,T_StockCount[WeekIndex],44),IF(('T_SelfStock'!AS18&lt;&gt;""),'T_SelfStock'!AS18,AR14-'Grid_Requirement'!AS14+'Grid_TTAFOutgoing'!AS14))</f>
        <v/>
      </c>
      <c r="AT14">
        <f>IF(COUNTIFS(T_StockCount[Part Name],$A14,T_StockCount[WeekIndex],45)&gt;0,SUMIFS(T_StockCount[CountedQty],T_StockCount[Part Name],$A14,T_StockCount[WeekIndex],45),IF(('T_SelfStock'!AT18&lt;&gt;""),'T_SelfStock'!AT18,AS14-'Grid_Requirement'!AT14+'Grid_TTAFOutgoing'!AT14))</f>
        <v/>
      </c>
      <c r="AU14">
        <f>IF(COUNTIFS(T_StockCount[Part Name],$A14,T_StockCount[WeekIndex],46)&gt;0,SUMIFS(T_StockCount[CountedQty],T_StockCount[Part Name],$A14,T_StockCount[WeekIndex],46),IF(('T_SelfStock'!AU18&lt;&gt;""),'T_SelfStock'!AU18,AT14-'Grid_Requirement'!AU14+'Grid_TTAFOutgoing'!AU14))</f>
        <v/>
      </c>
      <c r="AV14">
        <f>IF(COUNTIFS(T_StockCount[Part Name],$A14,T_StockCount[WeekIndex],47)&gt;0,SUMIFS(T_StockCount[CountedQty],T_StockCount[Part Name],$A14,T_StockCount[WeekIndex],47),IF(('T_SelfStock'!AV18&lt;&gt;""),'T_SelfStock'!AV18,AU14-'Grid_Requirement'!AV14+'Grid_TTAFOutgoing'!AV14))</f>
        <v/>
      </c>
      <c r="AW14">
        <f>IF(COUNTIFS(T_StockCount[Part Name],$A14,T_StockCount[WeekIndex],48)&gt;0,SUMIFS(T_StockCount[CountedQty],T_StockCount[Part Name],$A14,T_StockCount[WeekIndex],48),IF(('T_SelfStock'!AW18&lt;&gt;""),'T_SelfStock'!AW18,AV14-'Grid_Requirement'!AW14+'Grid_TTAFOutgoing'!AW14))</f>
        <v/>
      </c>
      <c r="AX14">
        <f>IF(COUNTIFS(T_StockCount[Part Name],$A14,T_StockCount[WeekIndex],49)&gt;0,SUMIFS(T_StockCount[CountedQty],T_StockCount[Part Name],$A14,T_StockCount[WeekIndex],49),IF(('T_SelfStock'!AX18&lt;&gt;""),'T_SelfStock'!AX18,AW14-'Grid_Requirement'!AX14+'Grid_TTAFOutgoing'!AX14))</f>
        <v/>
      </c>
      <c r="AY14">
        <f>IF(COUNTIFS(T_StockCount[Part Name],$A14,T_StockCount[WeekIndex],50)&gt;0,SUMIFS(T_StockCount[CountedQty],T_StockCount[Part Name],$A14,T_StockCount[WeekIndex],50),IF(('T_SelfStock'!AY18&lt;&gt;""),'T_SelfStock'!AY18,AX14-'Grid_Requirement'!AY14+'Grid_TTAFOutgoing'!AY14))</f>
        <v/>
      </c>
      <c r="AZ14">
        <f>IF(COUNTIFS(T_StockCount[Part Name],$A14,T_StockCount[WeekIndex],51)&gt;0,SUMIFS(T_StockCount[CountedQty],T_StockCount[Part Name],$A14,T_StockCount[WeekIndex],51),IF(('T_SelfStock'!AZ18&lt;&gt;""),'T_SelfStock'!AZ18,AY14-'Grid_Requirement'!AZ14+'Grid_TTAFOutgoing'!AZ14))</f>
        <v/>
      </c>
      <c r="BA14">
        <f>IF(COUNTIFS(T_StockCount[Part Name],$A14,T_StockCount[WeekIndex],52)&gt;0,SUMIFS(T_StockCount[CountedQty],T_StockCount[Part Name],$A14,T_StockCount[WeekIndex],52),IF(('T_SelfStock'!BA18&lt;&gt;""),'T_SelfStock'!BA18,AZ14-'Grid_Requirement'!BA14+'Grid_TTAFOutgoing'!BA14))</f>
        <v/>
      </c>
      <c r="BB14">
        <f>IF(COUNTIFS(T_StockCount[Part Name],$A14,T_StockCount[WeekIndex],53)&gt;0,SUMIFS(T_StockCount[CountedQty],T_StockCount[Part Name],$A14,T_StockCount[WeekIndex],53),IF(('T_SelfStock'!BB18&lt;&gt;""),'T_SelfStock'!BB18,BA14-'Grid_Requirement'!BB14+'Grid_TTAFOutgoing'!BB14))</f>
        <v/>
      </c>
      <c r="BC14">
        <f>IF(COUNTIFS(T_StockCount[Part Name],$A14,T_StockCount[WeekIndex],54)&gt;0,SUMIFS(T_StockCount[CountedQty],T_StockCount[Part Name],$A14,T_StockCount[WeekIndex],54),IF(('T_SelfStock'!BC18&lt;&gt;""),'T_SelfStock'!BC18,BB14-'Grid_Requirement'!BC14+'Grid_TTAFOutgoing'!BC14))</f>
        <v/>
      </c>
      <c r="BD14">
        <f>IF(COUNTIFS(T_StockCount[Part Name],$A14,T_StockCount[WeekIndex],55)&gt;0,SUMIFS(T_StockCount[CountedQty],T_StockCount[Part Name],$A14,T_StockCount[WeekIndex],55),IF(('T_SelfStock'!BD18&lt;&gt;""),'T_SelfStock'!BD18,BC14-'Grid_Requirement'!BD14+'Grid_TTAFOutgoing'!BD14))</f>
        <v/>
      </c>
      <c r="BE14">
        <f>IF(COUNTIFS(T_StockCount[Part Name],$A14,T_StockCount[WeekIndex],56)&gt;0,SUMIFS(T_StockCount[CountedQty],T_StockCount[Part Name],$A14,T_StockCount[WeekIndex],56),IF(('T_SelfStock'!BE18&lt;&gt;""),'T_SelfStock'!BE18,BD14-'Grid_Requirement'!BE14+'Grid_TTAFOutgoing'!BE14))</f>
        <v/>
      </c>
      <c r="BF14">
        <f>IF(COUNTIFS(T_StockCount[Part Name],$A14,T_StockCount[WeekIndex],57)&gt;0,SUMIFS(T_StockCount[CountedQty],T_StockCount[Part Name],$A14,T_StockCount[WeekIndex],57),IF(('T_SelfStock'!BF18&lt;&gt;""),'T_SelfStock'!BF18,BE14-'Grid_Requirement'!BF14+'Grid_TTAFOutgoing'!BF14))</f>
        <v/>
      </c>
      <c r="BG14">
        <f>IF(COUNTIFS(T_StockCount[Part Name],$A14,T_StockCount[WeekIndex],58)&gt;0,SUMIFS(T_StockCount[CountedQty],T_StockCount[Part Name],$A14,T_StockCount[WeekIndex],58),IF(('T_SelfStock'!BG18&lt;&gt;""),'T_SelfStock'!BG18,BF14-'Grid_Requirement'!BG14+'Grid_TTAFOutgoing'!BG14))</f>
        <v/>
      </c>
      <c r="BH14">
        <f>IF(COUNTIFS(T_StockCount[Part Name],$A14,T_StockCount[WeekIndex],59)&gt;0,SUMIFS(T_StockCount[CountedQty],T_StockCount[Part Name],$A14,T_StockCount[WeekIndex],59),IF(('T_SelfStock'!BH18&lt;&gt;""),'T_SelfStock'!BH18,BG14-'Grid_Requirement'!BH14+'Grid_TTAFOutgoing'!BH14))</f>
        <v/>
      </c>
      <c r="BI14">
        <f>IF(COUNTIFS(T_StockCount[Part Name],$A14,T_StockCount[WeekIndex],60)&gt;0,SUMIFS(T_StockCount[CountedQty],T_StockCount[Part Name],$A14,T_StockCount[WeekIndex],60),IF(('T_SelfStock'!BI18&lt;&gt;""),'T_SelfStock'!BI18,BH14-'Grid_Requirement'!BI14+'Grid_TTAFOutgoing'!BI14))</f>
        <v/>
      </c>
      <c r="BJ14">
        <f>IF(COUNTIFS(T_StockCount[Part Name],$A14,T_StockCount[WeekIndex],61)&gt;0,SUMIFS(T_StockCount[CountedQty],T_StockCount[Part Name],$A14,T_StockCount[WeekIndex],61),IF(('T_SelfStock'!BJ18&lt;&gt;""),'T_SelfStock'!BJ18,BI14-'Grid_Requirement'!BJ14+'Grid_TTAFOutgoing'!BJ14))</f>
        <v/>
      </c>
      <c r="BK14">
        <f>IF(COUNTIFS(T_StockCount[Part Name],$A14,T_StockCount[WeekIndex],62)&gt;0,SUMIFS(T_StockCount[CountedQty],T_StockCount[Part Name],$A14,T_StockCount[WeekIndex],62),IF(('T_SelfStock'!BK18&lt;&gt;""),'T_SelfStock'!BK18,BJ14-'Grid_Requirement'!BK14+'Grid_TTAFOutgoing'!BK14))</f>
        <v/>
      </c>
      <c r="BL14">
        <f>IF(COUNTIFS(T_StockCount[Part Name],$A14,T_StockCount[WeekIndex],63)&gt;0,SUMIFS(T_StockCount[CountedQty],T_StockCount[Part Name],$A14,T_StockCount[WeekIndex],63),IF(('T_SelfStock'!BL18&lt;&gt;""),'T_SelfStock'!BL18,BK14-'Grid_Requirement'!BL14+'Grid_TTAFOutgoing'!BL14))</f>
        <v/>
      </c>
      <c r="BM14">
        <f>IF(COUNTIFS(T_StockCount[Part Name],$A14,T_StockCount[WeekIndex],64)&gt;0,SUMIFS(T_StockCount[CountedQty],T_StockCount[Part Name],$A14,T_StockCount[WeekIndex],64),IF(('T_SelfStock'!BM18&lt;&gt;""),'T_SelfStock'!BM18,BL14-'Grid_Requirement'!BM14+'Grid_TTAFOutgoing'!BM14))</f>
        <v/>
      </c>
      <c r="BN14">
        <f>IF(COUNTIFS(T_StockCount[Part Name],$A14,T_StockCount[WeekIndex],65)&gt;0,SUMIFS(T_StockCount[CountedQty],T_StockCount[Part Name],$A14,T_StockCount[WeekIndex],65),IF(('T_SelfStock'!BN18&lt;&gt;""),'T_SelfStock'!BN18,BM14-'Grid_Requirement'!BN14+'Grid_TTAFOutgoing'!BN14))</f>
        <v/>
      </c>
      <c r="BO14">
        <f>IF(COUNTIFS(T_StockCount[Part Name],$A14,T_StockCount[WeekIndex],66)&gt;0,SUMIFS(T_StockCount[CountedQty],T_StockCount[Part Name],$A14,T_StockCount[WeekIndex],66),IF(('T_SelfStock'!BO18&lt;&gt;""),'T_SelfStock'!BO18,BN14-'Grid_Requirement'!BO14+'Grid_TTAFOutgoing'!BO14))</f>
        <v/>
      </c>
      <c r="BP14">
        <f>IF(COUNTIFS(T_StockCount[Part Name],$A14,T_StockCount[WeekIndex],67)&gt;0,SUMIFS(T_StockCount[CountedQty],T_StockCount[Part Name],$A14,T_StockCount[WeekIndex],67),IF(('T_SelfStock'!BP18&lt;&gt;""),'T_SelfStock'!BP18,BO14-'Grid_Requirement'!BP14+'Grid_TTAFOutgoing'!BP14))</f>
        <v/>
      </c>
      <c r="BQ14">
        <f>IF(COUNTIFS(T_StockCount[Part Name],$A14,T_StockCount[WeekIndex],68)&gt;0,SUMIFS(T_StockCount[CountedQty],T_StockCount[Part Name],$A14,T_StockCount[WeekIndex],68),IF(('T_SelfStock'!BQ18&lt;&gt;""),'T_SelfStock'!BQ18,BP14-'Grid_Requirement'!BQ14+'Grid_TTAFOutgoing'!BQ14))</f>
        <v/>
      </c>
      <c r="BR14">
        <f>IF(COUNTIFS(T_StockCount[Part Name],$A14,T_StockCount[WeekIndex],69)&gt;0,SUMIFS(T_StockCount[CountedQty],T_StockCount[Part Name],$A14,T_StockCount[WeekIndex],69),IF(('T_SelfStock'!BR18&lt;&gt;""),'T_SelfStock'!BR18,BQ14-'Grid_Requirement'!BR14+'Grid_TTAFOutgoing'!BR14))</f>
        <v/>
      </c>
      <c r="BS14">
        <f>IF(COUNTIFS(T_StockCount[Part Name],$A14,T_StockCount[WeekIndex],70)&gt;0,SUMIFS(T_StockCount[CountedQty],T_StockCount[Part Name],$A14,T_StockCount[WeekIndex],70),IF(('T_SelfStock'!BS18&lt;&gt;""),'T_SelfStock'!BS18,BR14-'Grid_Requirement'!BS14+'Grid_TTAFOutgoing'!BS14))</f>
        <v/>
      </c>
      <c r="BT14">
        <f>IF(COUNTIFS(T_StockCount[Part Name],$A14,T_StockCount[WeekIndex],71)&gt;0,SUMIFS(T_StockCount[CountedQty],T_StockCount[Part Name],$A14,T_StockCount[WeekIndex],71),IF(('T_SelfStock'!BT18&lt;&gt;""),'T_SelfStock'!BT18,BS14-'Grid_Requirement'!BT14+'Grid_TTAFOutgoing'!BT14))</f>
        <v/>
      </c>
      <c r="BU14">
        <f>IF(COUNTIFS(T_StockCount[Part Name],$A14,T_StockCount[WeekIndex],72)&gt;0,SUMIFS(T_StockCount[CountedQty],T_StockCount[Part Name],$A14,T_StockCount[WeekIndex],72),IF(('T_SelfStock'!BU18&lt;&gt;""),'T_SelfStock'!BU18,BT14-'Grid_Requirement'!BU14+'Grid_TTAFOutgoing'!BU14))</f>
        <v/>
      </c>
      <c r="BV14">
        <f>IF(COUNTIFS(T_StockCount[Part Name],$A14,T_StockCount[WeekIndex],73)&gt;0,SUMIFS(T_StockCount[CountedQty],T_StockCount[Part Name],$A14,T_StockCount[WeekIndex],73),IF(('T_SelfStock'!BV18&lt;&gt;""),'T_SelfStock'!BV18,BU14-'Grid_Requirement'!BV14+'Grid_TTAFOutgoing'!BV14))</f>
        <v/>
      </c>
      <c r="BW14">
        <f>IF(COUNTIFS(T_StockCount[Part Name],$A14,T_StockCount[WeekIndex],74)&gt;0,SUMIFS(T_StockCount[CountedQty],T_StockCount[Part Name],$A14,T_StockCount[WeekIndex],74),IF(('T_SelfStock'!BW18&lt;&gt;""),'T_SelfStock'!BW18,BV14-'Grid_Requirement'!BW14+'Grid_TTAFOutgoing'!BW14))</f>
        <v/>
      </c>
      <c r="BX14">
        <f>IF(COUNTIFS(T_StockCount[Part Name],$A14,T_StockCount[WeekIndex],75)&gt;0,SUMIFS(T_StockCount[CountedQty],T_StockCount[Part Name],$A14,T_StockCount[WeekIndex],75),IF(('T_SelfStock'!BX18&lt;&gt;""),'T_SelfStock'!BX18,BW14-'Grid_Requirement'!BX14+'Grid_TTAFOutgoing'!BX14))</f>
        <v/>
      </c>
      <c r="BY14">
        <f>IF(COUNTIFS(T_StockCount[Part Name],$A14,T_StockCount[WeekIndex],76)&gt;0,SUMIFS(T_StockCount[CountedQty],T_StockCount[Part Name],$A14,T_StockCount[WeekIndex],76),IF(('T_SelfStock'!BY18&lt;&gt;""),'T_SelfStock'!BY18,BX14-'Grid_Requirement'!BY14+'Grid_TTAFOutgoing'!BY14))</f>
        <v/>
      </c>
      <c r="BZ14">
        <f>IF(COUNTIFS(T_StockCount[Part Name],$A14,T_StockCount[WeekIndex],77)&gt;0,SUMIFS(T_StockCount[CountedQty],T_StockCount[Part Name],$A14,T_StockCount[WeekIndex],77),IF(('T_SelfStock'!BZ18&lt;&gt;""),'T_SelfStock'!BZ18,BY14-'Grid_Requirement'!BZ14+'Grid_TTAFOutgoing'!BZ14))</f>
        <v/>
      </c>
      <c r="CA14">
        <f>IF(COUNTIFS(T_StockCount[Part Name],$A14,T_StockCount[WeekIndex],78)&gt;0,SUMIFS(T_StockCount[CountedQty],T_StockCount[Part Name],$A14,T_StockCount[WeekIndex],78),IF(('T_SelfStock'!CA18&lt;&gt;""),'T_SelfStock'!CA18,BZ14-'Grid_Requirement'!CA14+'Grid_TTAFOutgoing'!CA14))</f>
        <v/>
      </c>
      <c r="CB14">
        <f>IF(COUNTIFS(T_StockCount[Part Name],$A14,T_StockCount[WeekIndex],79)&gt;0,SUMIFS(T_StockCount[CountedQty],T_StockCount[Part Name],$A14,T_StockCount[WeekIndex],79),IF(('T_SelfStock'!CB18&lt;&gt;""),'T_SelfStock'!CB18,CA14-'Grid_Requirement'!CB14+'Grid_TTAFOutgoing'!CB14))</f>
        <v/>
      </c>
      <c r="CC14">
        <f>IF(COUNTIFS(T_StockCount[Part Name],$A14,T_StockCount[WeekIndex],80)&gt;0,SUMIFS(T_StockCount[CountedQty],T_StockCount[Part Name],$A14,T_StockCount[WeekIndex],80),IF(('T_SelfStock'!CC18&lt;&gt;""),'T_SelfStock'!CC18,CB14-'Grid_Requirement'!CC14+'Grid_TTAFOutgoing'!CC14))</f>
        <v/>
      </c>
      <c r="CD14">
        <f>IF(COUNTIFS(T_StockCount[Part Name],$A14,T_StockCount[WeekIndex],81)&gt;0,SUMIFS(T_StockCount[CountedQty],T_StockCount[Part Name],$A14,T_StockCount[WeekIndex],81),IF(('T_SelfStock'!CD18&lt;&gt;""),'T_SelfStock'!CD18,CC14-'Grid_Requirement'!CD14+'Grid_TTAFOutgoing'!CD14))</f>
        <v/>
      </c>
      <c r="CE14">
        <f>IF(COUNTIFS(T_StockCount[Part Name],$A14,T_StockCount[WeekIndex],82)&gt;0,SUMIFS(T_StockCount[CountedQty],T_StockCount[Part Name],$A14,T_StockCount[WeekIndex],82),IF(('T_SelfStock'!CE18&lt;&gt;""),'T_SelfStock'!CE18,CD14-'Grid_Requirement'!CE14+'Grid_TTAFOutgoing'!CE14))</f>
        <v/>
      </c>
      <c r="CF14">
        <f>IF(COUNTIFS(T_StockCount[Part Name],$A14,T_StockCount[WeekIndex],83)&gt;0,SUMIFS(T_StockCount[CountedQty],T_StockCount[Part Name],$A14,T_StockCount[WeekIndex],83),IF(('T_SelfStock'!CF18&lt;&gt;""),'T_SelfStock'!CF18,CE14-'Grid_Requirement'!CF14+'Grid_TTAFOutgoing'!CF14))</f>
        <v/>
      </c>
      <c r="CG14">
        <f>IF(COUNTIFS(T_StockCount[Part Name],$A14,T_StockCount[WeekIndex],84)&gt;0,SUMIFS(T_StockCount[CountedQty],T_StockCount[Part Name],$A14,T_StockCount[WeekIndex],84),IF(('T_SelfStock'!CG18&lt;&gt;""),'T_SelfStock'!CG18,CF14-'Grid_Requirement'!CG14+'Grid_TTAFOutgoing'!CG14))</f>
        <v/>
      </c>
      <c r="CH14">
        <f>IF(COUNTIFS(T_StockCount[Part Name],$A14,T_StockCount[WeekIndex],85)&gt;0,SUMIFS(T_StockCount[CountedQty],T_StockCount[Part Name],$A14,T_StockCount[WeekIndex],85),IF(('T_SelfStock'!CH18&lt;&gt;""),'T_SelfStock'!CH18,CG14-'Grid_Requirement'!CH14+'Grid_TTAFOutgoing'!CH14))</f>
        <v/>
      </c>
      <c r="CI14">
        <f>IF(COUNTIFS(T_StockCount[Part Name],$A14,T_StockCount[WeekIndex],86)&gt;0,SUMIFS(T_StockCount[CountedQty],T_StockCount[Part Name],$A14,T_StockCount[WeekIndex],86),IF(('T_SelfStock'!CI18&lt;&gt;""),'T_SelfStock'!CI18,CH14-'Grid_Requirement'!CI14+'Grid_TTAFOutgoing'!CI14))</f>
        <v/>
      </c>
      <c r="CJ14">
        <f>IF(COUNTIFS(T_StockCount[Part Name],$A14,T_StockCount[WeekIndex],87)&gt;0,SUMIFS(T_StockCount[CountedQty],T_StockCount[Part Name],$A14,T_StockCount[WeekIndex],87),IF(('T_SelfStock'!CJ18&lt;&gt;""),'T_SelfStock'!CJ18,CI14-'Grid_Requirement'!CJ14+'Grid_TTAFOutgoing'!CJ14))</f>
        <v/>
      </c>
      <c r="CK14">
        <f>IF(COUNTIFS(T_StockCount[Part Name],$A14,T_StockCount[WeekIndex],88)&gt;0,SUMIFS(T_StockCount[CountedQty],T_StockCount[Part Name],$A14,T_StockCount[WeekIndex],88),IF(('T_SelfStock'!CK18&lt;&gt;""),'T_SelfStock'!CK18,CJ14-'Grid_Requirement'!CK14+'Grid_TTAFOutgoing'!CK14))</f>
        <v/>
      </c>
      <c r="CL14">
        <f>IF(COUNTIFS(T_StockCount[Part Name],$A14,T_StockCount[WeekIndex],89)&gt;0,SUMIFS(T_StockCount[CountedQty],T_StockCount[Part Name],$A14,T_StockCount[WeekIndex],89),IF(('T_SelfStock'!CL18&lt;&gt;""),'T_SelfStock'!CL18,CK14-'Grid_Requirement'!CL14+'Grid_TTAFOutgoing'!CL14))</f>
        <v/>
      </c>
      <c r="CM14">
        <f>IF(COUNTIFS(T_StockCount[Part Name],$A14,T_StockCount[WeekIndex],90)&gt;0,SUMIFS(T_StockCount[CountedQty],T_StockCount[Part Name],$A14,T_StockCount[WeekIndex],90),IF(('T_SelfStock'!CM18&lt;&gt;""),'T_SelfStock'!CM18,CL14-'Grid_Requirement'!CM14+'Grid_TTAFOutgoing'!CM14))</f>
        <v/>
      </c>
      <c r="CN14">
        <f>IF(COUNTIFS(T_StockCount[Part Name],$A14,T_StockCount[WeekIndex],91)&gt;0,SUMIFS(T_StockCount[CountedQty],T_StockCount[Part Name],$A14,T_StockCount[WeekIndex],91),IF(('T_SelfStock'!CN18&lt;&gt;""),'T_SelfStock'!CN18,CM14-'Grid_Requirement'!CN14+'Grid_TTAFOutgoing'!CN14))</f>
        <v/>
      </c>
      <c r="CO14">
        <f>IF(COUNTIFS(T_StockCount[Part Name],$A14,T_StockCount[WeekIndex],92)&gt;0,SUMIFS(T_StockCount[CountedQty],T_StockCount[Part Name],$A14,T_StockCount[WeekIndex],92),IF(('T_SelfStock'!CO18&lt;&gt;""),'T_SelfStock'!CO18,CN14-'Grid_Requirement'!CO14+'Grid_TTAFOutgoing'!CO14))</f>
        <v/>
      </c>
      <c r="CP14">
        <f>IF(COUNTIFS(T_StockCount[Part Name],$A14,T_StockCount[WeekIndex],93)&gt;0,SUMIFS(T_StockCount[CountedQty],T_StockCount[Part Name],$A14,T_StockCount[WeekIndex],93),IF(('T_SelfStock'!CP18&lt;&gt;""),'T_SelfStock'!CP18,CO14-'Grid_Requirement'!CP14+'Grid_TTAFOutgoing'!CP14))</f>
        <v/>
      </c>
      <c r="CQ14">
        <f>IF(COUNTIFS(T_StockCount[Part Name],$A14,T_StockCount[WeekIndex],94)&gt;0,SUMIFS(T_StockCount[CountedQty],T_StockCount[Part Name],$A14,T_StockCount[WeekIndex],94),IF(('T_SelfStock'!CQ18&lt;&gt;""),'T_SelfStock'!CQ18,CP14-'Grid_Requirement'!CQ14+'Grid_TTAFOutgoing'!CQ14))</f>
        <v/>
      </c>
      <c r="CR14">
        <f>IF(COUNTIFS(T_StockCount[Part Name],$A14,T_StockCount[WeekIndex],95)&gt;0,SUMIFS(T_StockCount[CountedQty],T_StockCount[Part Name],$A14,T_StockCount[WeekIndex],95),IF(('T_SelfStock'!CR18&lt;&gt;""),'T_SelfStock'!CR18,CQ14-'Grid_Requirement'!CR14+'Grid_TTAFOutgoing'!CR14))</f>
        <v/>
      </c>
      <c r="CS14">
        <f>IF(COUNTIFS(T_StockCount[Part Name],$A14,T_StockCount[WeekIndex],96)&gt;0,SUMIFS(T_StockCount[CountedQty],T_StockCount[Part Name],$A14,T_StockCount[WeekIndex],96),IF(('T_SelfStock'!CS18&lt;&gt;""),'T_SelfStock'!CS18,CR14-'Grid_Requirement'!CS14+'Grid_TTAFOutgoing'!CS14))</f>
        <v/>
      </c>
      <c r="CT14">
        <f>IF(COUNTIFS(T_StockCount[Part Name],$A14,T_StockCount[WeekIndex],97)&gt;0,SUMIFS(T_StockCount[CountedQty],T_StockCount[Part Name],$A14,T_StockCount[WeekIndex],97),IF(('T_SelfStock'!CT18&lt;&gt;""),'T_SelfStock'!CT18,CS14-'Grid_Requirement'!CT14+'Grid_TTAFOutgoing'!CT14))</f>
        <v/>
      </c>
      <c r="CU14">
        <f>IF(COUNTIFS(T_StockCount[Part Name],$A14,T_StockCount[WeekIndex],98)&gt;0,SUMIFS(T_StockCount[CountedQty],T_StockCount[Part Name],$A14,T_StockCount[WeekIndex],98),IF(('T_SelfStock'!CU18&lt;&gt;""),'T_SelfStock'!CU18,CT14-'Grid_Requirement'!CU14+'Grid_TTAFOutgoing'!CU14))</f>
        <v/>
      </c>
      <c r="CV14">
        <f>IF(COUNTIFS(T_StockCount[Part Name],$A14,T_StockCount[WeekIndex],99)&gt;0,SUMIFS(T_StockCount[CountedQty],T_StockCount[Part Name],$A14,T_StockCount[WeekIndex],99),IF(('T_SelfStock'!CV18&lt;&gt;""),'T_SelfStock'!CV18,CU14-'Grid_Requirement'!CV14+'Grid_TTAFOutgoing'!CV14))</f>
        <v/>
      </c>
      <c r="CW14">
        <f>IF(COUNTIFS(T_StockCount[Part Name],$A14,T_StockCount[WeekIndex],100)&gt;0,SUMIFS(T_StockCount[CountedQty],T_StockCount[Part Name],$A14,T_StockCount[WeekIndex],100),IF(('T_SelfStock'!CW18&lt;&gt;""),'T_SelfStock'!CW18,CV14-'Grid_Requirement'!CW14+'Grid_TTAFOutgoing'!CW14))</f>
        <v/>
      </c>
      <c r="CX14">
        <f>IF(COUNTIFS(T_StockCount[Part Name],$A14,T_StockCount[WeekIndex],101)&gt;0,SUMIFS(T_StockCount[CountedQty],T_StockCount[Part Name],$A14,T_StockCount[WeekIndex],101),IF(('T_SelfStock'!CX18&lt;&gt;""),'T_SelfStock'!CX18,CW14-'Grid_Requirement'!CX14+'Grid_TTAFOutgoing'!CX14))</f>
        <v/>
      </c>
      <c r="CY14">
        <f>IF(COUNTIFS(T_StockCount[Part Name],$A14,T_StockCount[WeekIndex],102)&gt;0,SUMIFS(T_StockCount[CountedQty],T_StockCount[Part Name],$A14,T_StockCount[WeekIndex],102),IF(('T_SelfStock'!CY18&lt;&gt;""),'T_SelfStock'!CY18,CX14-'Grid_Requirement'!CY14+'Grid_TTAFOutgoing'!CY14))</f>
        <v/>
      </c>
      <c r="CZ14">
        <f>IF(COUNTIFS(T_StockCount[Part Name],$A14,T_StockCount[WeekIndex],103)&gt;0,SUMIFS(T_StockCount[CountedQty],T_StockCount[Part Name],$A14,T_StockCount[WeekIndex],103),IF(('T_SelfStock'!CZ18&lt;&gt;""),'T_SelfStock'!CZ18,CY14-'Grid_Requirement'!CZ14+'Grid_TTAFOutgoing'!CZ14))</f>
        <v/>
      </c>
      <c r="DA14">
        <f>IF(COUNTIFS(T_StockCount[Part Name],$A14,T_StockCount[WeekIndex],104)&gt;0,SUMIFS(T_StockCount[CountedQty],T_StockCount[Part Name],$A14,T_StockCount[WeekIndex],104),IF(('T_SelfStock'!DA18&lt;&gt;""),'T_SelfStock'!DA18,CZ14-'Grid_Requirement'!DA14+'Grid_TTAFOutgoing'!DA14))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Name],$A15,T_StockCount[WeekIndex],1),IF(('T_SelfStock'!B19&lt;&gt;""),'T_SelfStock'!B19,IFERROR(INDEX(T_OpeningStock[Opening_Qty],MATCH($A15,T_OpeningStock[Part Name],0)),0)-'Grid_Requirement'!B15+'Grid_TTAFOutgoing'!B15))</f>
        <v/>
      </c>
      <c r="C15">
        <f>IF(COUNTIFS(T_StockCount[Part Name],$A15,T_StockCount[WeekIndex],2)&gt;0,SUMIFS(T_StockCount[CountedQty],T_StockCount[Part Name],$A15,T_StockCount[WeekIndex],2),IF(('T_SelfStock'!C19&lt;&gt;""),'T_SelfStock'!C19,B15-'Grid_Requirement'!C15+'Grid_TTAFOutgoing'!C15))</f>
        <v/>
      </c>
      <c r="D15">
        <f>IF(COUNTIFS(T_StockCount[Part Name],$A15,T_StockCount[WeekIndex],3)&gt;0,SUMIFS(T_StockCount[CountedQty],T_StockCount[Part Name],$A15,T_StockCount[WeekIndex],3),IF(('T_SelfStock'!D19&lt;&gt;""),'T_SelfStock'!D19,C15-'Grid_Requirement'!D15+'Grid_TTAFOutgoing'!D15))</f>
        <v/>
      </c>
      <c r="E15">
        <f>IF(COUNTIFS(T_StockCount[Part Name],$A15,T_StockCount[WeekIndex],4)&gt;0,SUMIFS(T_StockCount[CountedQty],T_StockCount[Part Name],$A15,T_StockCount[WeekIndex],4),IF(('T_SelfStock'!E19&lt;&gt;""),'T_SelfStock'!E19,D15-'Grid_Requirement'!E15+'Grid_TTAFOutgoing'!E15))</f>
        <v/>
      </c>
      <c r="F15">
        <f>IF(COUNTIFS(T_StockCount[Part Name],$A15,T_StockCount[WeekIndex],5)&gt;0,SUMIFS(T_StockCount[CountedQty],T_StockCount[Part Name],$A15,T_StockCount[WeekIndex],5),IF(('T_SelfStock'!F19&lt;&gt;""),'T_SelfStock'!F19,E15-'Grid_Requirement'!F15+'Grid_TTAFOutgoing'!F15))</f>
        <v/>
      </c>
      <c r="G15">
        <f>IF(COUNTIFS(T_StockCount[Part Name],$A15,T_StockCount[WeekIndex],6)&gt;0,SUMIFS(T_StockCount[CountedQty],T_StockCount[Part Name],$A15,T_StockCount[WeekIndex],6),IF(('T_SelfStock'!G19&lt;&gt;""),'T_SelfStock'!G19,F15-'Grid_Requirement'!G15+'Grid_TTAFOutgoing'!G15))</f>
        <v/>
      </c>
      <c r="H15">
        <f>IF(COUNTIFS(T_StockCount[Part Name],$A15,T_StockCount[WeekIndex],7)&gt;0,SUMIFS(T_StockCount[CountedQty],T_StockCount[Part Name],$A15,T_StockCount[WeekIndex],7),IF(('T_SelfStock'!H19&lt;&gt;""),'T_SelfStock'!H19,G15-'Grid_Requirement'!H15+'Grid_TTAFOutgoing'!H15))</f>
        <v/>
      </c>
      <c r="I15">
        <f>IF(COUNTIFS(T_StockCount[Part Name],$A15,T_StockCount[WeekIndex],8)&gt;0,SUMIFS(T_StockCount[CountedQty],T_StockCount[Part Name],$A15,T_StockCount[WeekIndex],8),IF(('T_SelfStock'!I19&lt;&gt;""),'T_SelfStock'!I19,H15-'Grid_Requirement'!I15+'Grid_TTAFOutgoing'!I15))</f>
        <v/>
      </c>
      <c r="J15">
        <f>IF(COUNTIFS(T_StockCount[Part Name],$A15,T_StockCount[WeekIndex],9)&gt;0,SUMIFS(T_StockCount[CountedQty],T_StockCount[Part Name],$A15,T_StockCount[WeekIndex],9),IF(('T_SelfStock'!J19&lt;&gt;""),'T_SelfStock'!J19,I15-'Grid_Requirement'!J15+'Grid_TTAFOutgoing'!J15))</f>
        <v/>
      </c>
      <c r="K15">
        <f>IF(COUNTIFS(T_StockCount[Part Name],$A15,T_StockCount[WeekIndex],10)&gt;0,SUMIFS(T_StockCount[CountedQty],T_StockCount[Part Name],$A15,T_StockCount[WeekIndex],10),IF(('T_SelfStock'!K19&lt;&gt;""),'T_SelfStock'!K19,J15-'Grid_Requirement'!K15+'Grid_TTAFOutgoing'!K15))</f>
        <v/>
      </c>
      <c r="L15">
        <f>IF(COUNTIFS(T_StockCount[Part Name],$A15,T_StockCount[WeekIndex],11)&gt;0,SUMIFS(T_StockCount[CountedQty],T_StockCount[Part Name],$A15,T_StockCount[WeekIndex],11),IF(('T_SelfStock'!L19&lt;&gt;""),'T_SelfStock'!L19,K15-'Grid_Requirement'!L15+'Grid_TTAFOutgoing'!L15))</f>
        <v/>
      </c>
      <c r="M15">
        <f>IF(COUNTIFS(T_StockCount[Part Name],$A15,T_StockCount[WeekIndex],12)&gt;0,SUMIFS(T_StockCount[CountedQty],T_StockCount[Part Name],$A15,T_StockCount[WeekIndex],12),IF(('T_SelfStock'!M19&lt;&gt;""),'T_SelfStock'!M19,L15-'Grid_Requirement'!M15+'Grid_TTAFOutgoing'!M15))</f>
        <v/>
      </c>
      <c r="N15">
        <f>IF(COUNTIFS(T_StockCount[Part Name],$A15,T_StockCount[WeekIndex],13)&gt;0,SUMIFS(T_StockCount[CountedQty],T_StockCount[Part Name],$A15,T_StockCount[WeekIndex],13),IF(('T_SelfStock'!N19&lt;&gt;""),'T_SelfStock'!N19,M15-'Grid_Requirement'!N15+'Grid_TTAFOutgoing'!N15))</f>
        <v/>
      </c>
      <c r="O15">
        <f>IF(COUNTIFS(T_StockCount[Part Name],$A15,T_StockCount[WeekIndex],14)&gt;0,SUMIFS(T_StockCount[CountedQty],T_StockCount[Part Name],$A15,T_StockCount[WeekIndex],14),IF(('T_SelfStock'!O19&lt;&gt;""),'T_SelfStock'!O19,N15-'Grid_Requirement'!O15+'Grid_TTAFOutgoing'!O15))</f>
        <v/>
      </c>
      <c r="P15">
        <f>IF(COUNTIFS(T_StockCount[Part Name],$A15,T_StockCount[WeekIndex],15)&gt;0,SUMIFS(T_StockCount[CountedQty],T_StockCount[Part Name],$A15,T_StockCount[WeekIndex],15),IF(('T_SelfStock'!P19&lt;&gt;""),'T_SelfStock'!P19,O15-'Grid_Requirement'!P15+'Grid_TTAFOutgoing'!P15))</f>
        <v/>
      </c>
      <c r="Q15">
        <f>IF(COUNTIFS(T_StockCount[Part Name],$A15,T_StockCount[WeekIndex],16)&gt;0,SUMIFS(T_StockCount[CountedQty],T_StockCount[Part Name],$A15,T_StockCount[WeekIndex],16),IF(('T_SelfStock'!Q19&lt;&gt;""),'T_SelfStock'!Q19,P15-'Grid_Requirement'!Q15+'Grid_TTAFOutgoing'!Q15))</f>
        <v/>
      </c>
      <c r="R15">
        <f>IF(COUNTIFS(T_StockCount[Part Name],$A15,T_StockCount[WeekIndex],17)&gt;0,SUMIFS(T_StockCount[CountedQty],T_StockCount[Part Name],$A15,T_StockCount[WeekIndex],17),IF(('T_SelfStock'!R19&lt;&gt;""),'T_SelfStock'!R19,Q15-'Grid_Requirement'!R15+'Grid_TTAFOutgoing'!R15))</f>
        <v/>
      </c>
      <c r="S15">
        <f>IF(COUNTIFS(T_StockCount[Part Name],$A15,T_StockCount[WeekIndex],18)&gt;0,SUMIFS(T_StockCount[CountedQty],T_StockCount[Part Name],$A15,T_StockCount[WeekIndex],18),IF(('T_SelfStock'!S19&lt;&gt;""),'T_SelfStock'!S19,R15-'Grid_Requirement'!S15+'Grid_TTAFOutgoing'!S15))</f>
        <v/>
      </c>
      <c r="T15">
        <f>IF(COUNTIFS(T_StockCount[Part Name],$A15,T_StockCount[WeekIndex],19)&gt;0,SUMIFS(T_StockCount[CountedQty],T_StockCount[Part Name],$A15,T_StockCount[WeekIndex],19),IF(('T_SelfStock'!T19&lt;&gt;""),'T_SelfStock'!T19,S15-'Grid_Requirement'!T15+'Grid_TTAFOutgoing'!T15))</f>
        <v/>
      </c>
      <c r="U15">
        <f>IF(COUNTIFS(T_StockCount[Part Name],$A15,T_StockCount[WeekIndex],20)&gt;0,SUMIFS(T_StockCount[CountedQty],T_StockCount[Part Name],$A15,T_StockCount[WeekIndex],20),IF(('T_SelfStock'!U19&lt;&gt;""),'T_SelfStock'!U19,T15-'Grid_Requirement'!U15+'Grid_TTAFOutgoing'!U15))</f>
        <v/>
      </c>
      <c r="V15">
        <f>IF(COUNTIFS(T_StockCount[Part Name],$A15,T_StockCount[WeekIndex],21)&gt;0,SUMIFS(T_StockCount[CountedQty],T_StockCount[Part Name],$A15,T_StockCount[WeekIndex],21),IF(('T_SelfStock'!V19&lt;&gt;""),'T_SelfStock'!V19,U15-'Grid_Requirement'!V15+'Grid_TTAFOutgoing'!V15))</f>
        <v/>
      </c>
      <c r="W15">
        <f>IF(COUNTIFS(T_StockCount[Part Name],$A15,T_StockCount[WeekIndex],22)&gt;0,SUMIFS(T_StockCount[CountedQty],T_StockCount[Part Name],$A15,T_StockCount[WeekIndex],22),IF(('T_SelfStock'!W19&lt;&gt;""),'T_SelfStock'!W19,V15-'Grid_Requirement'!W15+'Grid_TTAFOutgoing'!W15))</f>
        <v/>
      </c>
      <c r="X15">
        <f>IF(COUNTIFS(T_StockCount[Part Name],$A15,T_StockCount[WeekIndex],23)&gt;0,SUMIFS(T_StockCount[CountedQty],T_StockCount[Part Name],$A15,T_StockCount[WeekIndex],23),IF(('T_SelfStock'!X19&lt;&gt;""),'T_SelfStock'!X19,W15-'Grid_Requirement'!X15+'Grid_TTAFOutgoing'!X15))</f>
        <v/>
      </c>
      <c r="Y15">
        <f>IF(COUNTIFS(T_StockCount[Part Name],$A15,T_StockCount[WeekIndex],24)&gt;0,SUMIFS(T_StockCount[CountedQty],T_StockCount[Part Name],$A15,T_StockCount[WeekIndex],24),IF(('T_SelfStock'!Y19&lt;&gt;""),'T_SelfStock'!Y19,X15-'Grid_Requirement'!Y15+'Grid_TTAFOutgoing'!Y15))</f>
        <v/>
      </c>
      <c r="Z15">
        <f>IF(COUNTIFS(T_StockCount[Part Name],$A15,T_StockCount[WeekIndex],25)&gt;0,SUMIFS(T_StockCount[CountedQty],T_StockCount[Part Name],$A15,T_StockCount[WeekIndex],25),IF(('T_SelfStock'!Z19&lt;&gt;""),'T_SelfStock'!Z19,Y15-'Grid_Requirement'!Z15+'Grid_TTAFOutgoing'!Z15))</f>
        <v/>
      </c>
      <c r="AA15">
        <f>IF(COUNTIFS(T_StockCount[Part Name],$A15,T_StockCount[WeekIndex],26)&gt;0,SUMIFS(T_StockCount[CountedQty],T_StockCount[Part Name],$A15,T_StockCount[WeekIndex],26),IF(('T_SelfStock'!AA19&lt;&gt;""),'T_SelfStock'!AA19,Z15-'Grid_Requirement'!AA15+'Grid_TTAFOutgoing'!AA15))</f>
        <v/>
      </c>
      <c r="AB15">
        <f>IF(COUNTIFS(T_StockCount[Part Name],$A15,T_StockCount[WeekIndex],27)&gt;0,SUMIFS(T_StockCount[CountedQty],T_StockCount[Part Name],$A15,T_StockCount[WeekIndex],27),IF(('T_SelfStock'!AB19&lt;&gt;""),'T_SelfStock'!AB19,AA15-'Grid_Requirement'!AB15+'Grid_TTAFOutgoing'!AB15))</f>
        <v/>
      </c>
      <c r="AC15">
        <f>IF(COUNTIFS(T_StockCount[Part Name],$A15,T_StockCount[WeekIndex],28)&gt;0,SUMIFS(T_StockCount[CountedQty],T_StockCount[Part Name],$A15,T_StockCount[WeekIndex],28),IF(('T_SelfStock'!AC19&lt;&gt;""),'T_SelfStock'!AC19,AB15-'Grid_Requirement'!AC15+'Grid_TTAFOutgoing'!AC15))</f>
        <v/>
      </c>
      <c r="AD15">
        <f>IF(COUNTIFS(T_StockCount[Part Name],$A15,T_StockCount[WeekIndex],29)&gt;0,SUMIFS(T_StockCount[CountedQty],T_StockCount[Part Name],$A15,T_StockCount[WeekIndex],29),IF(('T_SelfStock'!AD19&lt;&gt;""),'T_SelfStock'!AD19,AC15-'Grid_Requirement'!AD15+'Grid_TTAFOutgoing'!AD15))</f>
        <v/>
      </c>
      <c r="AE15">
        <f>IF(COUNTIFS(T_StockCount[Part Name],$A15,T_StockCount[WeekIndex],30)&gt;0,SUMIFS(T_StockCount[CountedQty],T_StockCount[Part Name],$A15,T_StockCount[WeekIndex],30),IF(('T_SelfStock'!AE19&lt;&gt;""),'T_SelfStock'!AE19,AD15-'Grid_Requirement'!AE15+'Grid_TTAFOutgoing'!AE15))</f>
        <v/>
      </c>
      <c r="AF15">
        <f>IF(COUNTIFS(T_StockCount[Part Name],$A15,T_StockCount[WeekIndex],31)&gt;0,SUMIFS(T_StockCount[CountedQty],T_StockCount[Part Name],$A15,T_StockCount[WeekIndex],31),IF(('T_SelfStock'!AF19&lt;&gt;""),'T_SelfStock'!AF19,AE15-'Grid_Requirement'!AF15+'Grid_TTAFOutgoing'!AF15))</f>
        <v/>
      </c>
      <c r="AG15">
        <f>IF(COUNTIFS(T_StockCount[Part Name],$A15,T_StockCount[WeekIndex],32)&gt;0,SUMIFS(T_StockCount[CountedQty],T_StockCount[Part Name],$A15,T_StockCount[WeekIndex],32),IF(('T_SelfStock'!AG19&lt;&gt;""),'T_SelfStock'!AG19,AF15-'Grid_Requirement'!AG15+'Grid_TTAFOutgoing'!AG15))</f>
        <v/>
      </c>
      <c r="AH15">
        <f>IF(COUNTIFS(T_StockCount[Part Name],$A15,T_StockCount[WeekIndex],33)&gt;0,SUMIFS(T_StockCount[CountedQty],T_StockCount[Part Name],$A15,T_StockCount[WeekIndex],33),IF(('T_SelfStock'!AH19&lt;&gt;""),'T_SelfStock'!AH19,AG15-'Grid_Requirement'!AH15+'Grid_TTAFOutgoing'!AH15))</f>
        <v/>
      </c>
      <c r="AI15">
        <f>IF(COUNTIFS(T_StockCount[Part Name],$A15,T_StockCount[WeekIndex],34)&gt;0,SUMIFS(T_StockCount[CountedQty],T_StockCount[Part Name],$A15,T_StockCount[WeekIndex],34),IF(('T_SelfStock'!AI19&lt;&gt;""),'T_SelfStock'!AI19,AH15-'Grid_Requirement'!AI15+'Grid_TTAFOutgoing'!AI15))</f>
        <v/>
      </c>
      <c r="AJ15">
        <f>IF(COUNTIFS(T_StockCount[Part Name],$A15,T_StockCount[WeekIndex],35)&gt;0,SUMIFS(T_StockCount[CountedQty],T_StockCount[Part Name],$A15,T_StockCount[WeekIndex],35),IF(('T_SelfStock'!AJ19&lt;&gt;""),'T_SelfStock'!AJ19,AI15-'Grid_Requirement'!AJ15+'Grid_TTAFOutgoing'!AJ15))</f>
        <v/>
      </c>
      <c r="AK15">
        <f>IF(COUNTIFS(T_StockCount[Part Name],$A15,T_StockCount[WeekIndex],36)&gt;0,SUMIFS(T_StockCount[CountedQty],T_StockCount[Part Name],$A15,T_StockCount[WeekIndex],36),IF(('T_SelfStock'!AK19&lt;&gt;""),'T_SelfStock'!AK19,AJ15-'Grid_Requirement'!AK15+'Grid_TTAFOutgoing'!AK15))</f>
        <v/>
      </c>
      <c r="AL15">
        <f>IF(COUNTIFS(T_StockCount[Part Name],$A15,T_StockCount[WeekIndex],37)&gt;0,SUMIFS(T_StockCount[CountedQty],T_StockCount[Part Name],$A15,T_StockCount[WeekIndex],37),IF(('T_SelfStock'!AL19&lt;&gt;""),'T_SelfStock'!AL19,AK15-'Grid_Requirement'!AL15+'Grid_TTAFOutgoing'!AL15))</f>
        <v/>
      </c>
      <c r="AM15">
        <f>IF(COUNTIFS(T_StockCount[Part Name],$A15,T_StockCount[WeekIndex],38)&gt;0,SUMIFS(T_StockCount[CountedQty],T_StockCount[Part Name],$A15,T_StockCount[WeekIndex],38),IF(('T_SelfStock'!AM19&lt;&gt;""),'T_SelfStock'!AM19,AL15-'Grid_Requirement'!AM15+'Grid_TTAFOutgoing'!AM15))</f>
        <v/>
      </c>
      <c r="AN15">
        <f>IF(COUNTIFS(T_StockCount[Part Name],$A15,T_StockCount[WeekIndex],39)&gt;0,SUMIFS(T_StockCount[CountedQty],T_StockCount[Part Name],$A15,T_StockCount[WeekIndex],39),IF(('T_SelfStock'!AN19&lt;&gt;""),'T_SelfStock'!AN19,AM15-'Grid_Requirement'!AN15+'Grid_TTAFOutgoing'!AN15))</f>
        <v/>
      </c>
      <c r="AO15">
        <f>IF(COUNTIFS(T_StockCount[Part Name],$A15,T_StockCount[WeekIndex],40)&gt;0,SUMIFS(T_StockCount[CountedQty],T_StockCount[Part Name],$A15,T_StockCount[WeekIndex],40),IF(('T_SelfStock'!AO19&lt;&gt;""),'T_SelfStock'!AO19,AN15-'Grid_Requirement'!AO15+'Grid_TTAFOutgoing'!AO15))</f>
        <v/>
      </c>
      <c r="AP15">
        <f>IF(COUNTIFS(T_StockCount[Part Name],$A15,T_StockCount[WeekIndex],41)&gt;0,SUMIFS(T_StockCount[CountedQty],T_StockCount[Part Name],$A15,T_StockCount[WeekIndex],41),IF(('T_SelfStock'!AP19&lt;&gt;""),'T_SelfStock'!AP19,AO15-'Grid_Requirement'!AP15+'Grid_TTAFOutgoing'!AP15))</f>
        <v/>
      </c>
      <c r="AQ15">
        <f>IF(COUNTIFS(T_StockCount[Part Name],$A15,T_StockCount[WeekIndex],42)&gt;0,SUMIFS(T_StockCount[CountedQty],T_StockCount[Part Name],$A15,T_StockCount[WeekIndex],42),IF(('T_SelfStock'!AQ19&lt;&gt;""),'T_SelfStock'!AQ19,AP15-'Grid_Requirement'!AQ15+'Grid_TTAFOutgoing'!AQ15))</f>
        <v/>
      </c>
      <c r="AR15">
        <f>IF(COUNTIFS(T_StockCount[Part Name],$A15,T_StockCount[WeekIndex],43)&gt;0,SUMIFS(T_StockCount[CountedQty],T_StockCount[Part Name],$A15,T_StockCount[WeekIndex],43),IF(('T_SelfStock'!AR19&lt;&gt;""),'T_SelfStock'!AR19,AQ15-'Grid_Requirement'!AR15+'Grid_TTAFOutgoing'!AR15))</f>
        <v/>
      </c>
      <c r="AS15">
        <f>IF(COUNTIFS(T_StockCount[Part Name],$A15,T_StockCount[WeekIndex],44)&gt;0,SUMIFS(T_StockCount[CountedQty],T_StockCount[Part Name],$A15,T_StockCount[WeekIndex],44),IF(('T_SelfStock'!AS19&lt;&gt;""),'T_SelfStock'!AS19,AR15-'Grid_Requirement'!AS15+'Grid_TTAFOutgoing'!AS15))</f>
        <v/>
      </c>
      <c r="AT15">
        <f>IF(COUNTIFS(T_StockCount[Part Name],$A15,T_StockCount[WeekIndex],45)&gt;0,SUMIFS(T_StockCount[CountedQty],T_StockCount[Part Name],$A15,T_StockCount[WeekIndex],45),IF(('T_SelfStock'!AT19&lt;&gt;""),'T_SelfStock'!AT19,AS15-'Grid_Requirement'!AT15+'Grid_TTAFOutgoing'!AT15))</f>
        <v/>
      </c>
      <c r="AU15">
        <f>IF(COUNTIFS(T_StockCount[Part Name],$A15,T_StockCount[WeekIndex],46)&gt;0,SUMIFS(T_StockCount[CountedQty],T_StockCount[Part Name],$A15,T_StockCount[WeekIndex],46),IF(('T_SelfStock'!AU19&lt;&gt;""),'T_SelfStock'!AU19,AT15-'Grid_Requirement'!AU15+'Grid_TTAFOutgoing'!AU15))</f>
        <v/>
      </c>
      <c r="AV15">
        <f>IF(COUNTIFS(T_StockCount[Part Name],$A15,T_StockCount[WeekIndex],47)&gt;0,SUMIFS(T_StockCount[CountedQty],T_StockCount[Part Name],$A15,T_StockCount[WeekIndex],47),IF(('T_SelfStock'!AV19&lt;&gt;""),'T_SelfStock'!AV19,AU15-'Grid_Requirement'!AV15+'Grid_TTAFOutgoing'!AV15))</f>
        <v/>
      </c>
      <c r="AW15">
        <f>IF(COUNTIFS(T_StockCount[Part Name],$A15,T_StockCount[WeekIndex],48)&gt;0,SUMIFS(T_StockCount[CountedQty],T_StockCount[Part Name],$A15,T_StockCount[WeekIndex],48),IF(('T_SelfStock'!AW19&lt;&gt;""),'T_SelfStock'!AW19,AV15-'Grid_Requirement'!AW15+'Grid_TTAFOutgoing'!AW15))</f>
        <v/>
      </c>
      <c r="AX15">
        <f>IF(COUNTIFS(T_StockCount[Part Name],$A15,T_StockCount[WeekIndex],49)&gt;0,SUMIFS(T_StockCount[CountedQty],T_StockCount[Part Name],$A15,T_StockCount[WeekIndex],49),IF(('T_SelfStock'!AX19&lt;&gt;""),'T_SelfStock'!AX19,AW15-'Grid_Requirement'!AX15+'Grid_TTAFOutgoing'!AX15))</f>
        <v/>
      </c>
      <c r="AY15">
        <f>IF(COUNTIFS(T_StockCount[Part Name],$A15,T_StockCount[WeekIndex],50)&gt;0,SUMIFS(T_StockCount[CountedQty],T_StockCount[Part Name],$A15,T_StockCount[WeekIndex],50),IF(('T_SelfStock'!AY19&lt;&gt;""),'T_SelfStock'!AY19,AX15-'Grid_Requirement'!AY15+'Grid_TTAFOutgoing'!AY15))</f>
        <v/>
      </c>
      <c r="AZ15">
        <f>IF(COUNTIFS(T_StockCount[Part Name],$A15,T_StockCount[WeekIndex],51)&gt;0,SUMIFS(T_StockCount[CountedQty],T_StockCount[Part Name],$A15,T_StockCount[WeekIndex],51),IF(('T_SelfStock'!AZ19&lt;&gt;""),'T_SelfStock'!AZ19,AY15-'Grid_Requirement'!AZ15+'Grid_TTAFOutgoing'!AZ15))</f>
        <v/>
      </c>
      <c r="BA15">
        <f>IF(COUNTIFS(T_StockCount[Part Name],$A15,T_StockCount[WeekIndex],52)&gt;0,SUMIFS(T_StockCount[CountedQty],T_StockCount[Part Name],$A15,T_StockCount[WeekIndex],52),IF(('T_SelfStock'!BA19&lt;&gt;""),'T_SelfStock'!BA19,AZ15-'Grid_Requirement'!BA15+'Grid_TTAFOutgoing'!BA15))</f>
        <v/>
      </c>
      <c r="BB15">
        <f>IF(COUNTIFS(T_StockCount[Part Name],$A15,T_StockCount[WeekIndex],53)&gt;0,SUMIFS(T_StockCount[CountedQty],T_StockCount[Part Name],$A15,T_StockCount[WeekIndex],53),IF(('T_SelfStock'!BB19&lt;&gt;""),'T_SelfStock'!BB19,BA15-'Grid_Requirement'!BB15+'Grid_TTAFOutgoing'!BB15))</f>
        <v/>
      </c>
      <c r="BC15">
        <f>IF(COUNTIFS(T_StockCount[Part Name],$A15,T_StockCount[WeekIndex],54)&gt;0,SUMIFS(T_StockCount[CountedQty],T_StockCount[Part Name],$A15,T_StockCount[WeekIndex],54),IF(('T_SelfStock'!BC19&lt;&gt;""),'T_SelfStock'!BC19,BB15-'Grid_Requirement'!BC15+'Grid_TTAFOutgoing'!BC15))</f>
        <v/>
      </c>
      <c r="BD15">
        <f>IF(COUNTIFS(T_StockCount[Part Name],$A15,T_StockCount[WeekIndex],55)&gt;0,SUMIFS(T_StockCount[CountedQty],T_StockCount[Part Name],$A15,T_StockCount[WeekIndex],55),IF(('T_SelfStock'!BD19&lt;&gt;""),'T_SelfStock'!BD19,BC15-'Grid_Requirement'!BD15+'Grid_TTAFOutgoing'!BD15))</f>
        <v/>
      </c>
      <c r="BE15">
        <f>IF(COUNTIFS(T_StockCount[Part Name],$A15,T_StockCount[WeekIndex],56)&gt;0,SUMIFS(T_StockCount[CountedQty],T_StockCount[Part Name],$A15,T_StockCount[WeekIndex],56),IF(('T_SelfStock'!BE19&lt;&gt;""),'T_SelfStock'!BE19,BD15-'Grid_Requirement'!BE15+'Grid_TTAFOutgoing'!BE15))</f>
        <v/>
      </c>
      <c r="BF15">
        <f>IF(COUNTIFS(T_StockCount[Part Name],$A15,T_StockCount[WeekIndex],57)&gt;0,SUMIFS(T_StockCount[CountedQty],T_StockCount[Part Name],$A15,T_StockCount[WeekIndex],57),IF(('T_SelfStock'!BF19&lt;&gt;""),'T_SelfStock'!BF19,BE15-'Grid_Requirement'!BF15+'Grid_TTAFOutgoing'!BF15))</f>
        <v/>
      </c>
      <c r="BG15">
        <f>IF(COUNTIFS(T_StockCount[Part Name],$A15,T_StockCount[WeekIndex],58)&gt;0,SUMIFS(T_StockCount[CountedQty],T_StockCount[Part Name],$A15,T_StockCount[WeekIndex],58),IF(('T_SelfStock'!BG19&lt;&gt;""),'T_SelfStock'!BG19,BF15-'Grid_Requirement'!BG15+'Grid_TTAFOutgoing'!BG15))</f>
        <v/>
      </c>
      <c r="BH15">
        <f>IF(COUNTIFS(T_StockCount[Part Name],$A15,T_StockCount[WeekIndex],59)&gt;0,SUMIFS(T_StockCount[CountedQty],T_StockCount[Part Name],$A15,T_StockCount[WeekIndex],59),IF(('T_SelfStock'!BH19&lt;&gt;""),'T_SelfStock'!BH19,BG15-'Grid_Requirement'!BH15+'Grid_TTAFOutgoing'!BH15))</f>
        <v/>
      </c>
      <c r="BI15">
        <f>IF(COUNTIFS(T_StockCount[Part Name],$A15,T_StockCount[WeekIndex],60)&gt;0,SUMIFS(T_StockCount[CountedQty],T_StockCount[Part Name],$A15,T_StockCount[WeekIndex],60),IF(('T_SelfStock'!BI19&lt;&gt;""),'T_SelfStock'!BI19,BH15-'Grid_Requirement'!BI15+'Grid_TTAFOutgoing'!BI15))</f>
        <v/>
      </c>
      <c r="BJ15">
        <f>IF(COUNTIFS(T_StockCount[Part Name],$A15,T_StockCount[WeekIndex],61)&gt;0,SUMIFS(T_StockCount[CountedQty],T_StockCount[Part Name],$A15,T_StockCount[WeekIndex],61),IF(('T_SelfStock'!BJ19&lt;&gt;""),'T_SelfStock'!BJ19,BI15-'Grid_Requirement'!BJ15+'Grid_TTAFOutgoing'!BJ15))</f>
        <v/>
      </c>
      <c r="BK15">
        <f>IF(COUNTIFS(T_StockCount[Part Name],$A15,T_StockCount[WeekIndex],62)&gt;0,SUMIFS(T_StockCount[CountedQty],T_StockCount[Part Name],$A15,T_StockCount[WeekIndex],62),IF(('T_SelfStock'!BK19&lt;&gt;""),'T_SelfStock'!BK19,BJ15-'Grid_Requirement'!BK15+'Grid_TTAFOutgoing'!BK15))</f>
        <v/>
      </c>
      <c r="BL15">
        <f>IF(COUNTIFS(T_StockCount[Part Name],$A15,T_StockCount[WeekIndex],63)&gt;0,SUMIFS(T_StockCount[CountedQty],T_StockCount[Part Name],$A15,T_StockCount[WeekIndex],63),IF(('T_SelfStock'!BL19&lt;&gt;""),'T_SelfStock'!BL19,BK15-'Grid_Requirement'!BL15+'Grid_TTAFOutgoing'!BL15))</f>
        <v/>
      </c>
      <c r="BM15">
        <f>IF(COUNTIFS(T_StockCount[Part Name],$A15,T_StockCount[WeekIndex],64)&gt;0,SUMIFS(T_StockCount[CountedQty],T_StockCount[Part Name],$A15,T_StockCount[WeekIndex],64),IF(('T_SelfStock'!BM19&lt;&gt;""),'T_SelfStock'!BM19,BL15-'Grid_Requirement'!BM15+'Grid_TTAFOutgoing'!BM15))</f>
        <v/>
      </c>
      <c r="BN15">
        <f>IF(COUNTIFS(T_StockCount[Part Name],$A15,T_StockCount[WeekIndex],65)&gt;0,SUMIFS(T_StockCount[CountedQty],T_StockCount[Part Name],$A15,T_StockCount[WeekIndex],65),IF(('T_SelfStock'!BN19&lt;&gt;""),'T_SelfStock'!BN19,BM15-'Grid_Requirement'!BN15+'Grid_TTAFOutgoing'!BN15))</f>
        <v/>
      </c>
      <c r="BO15">
        <f>IF(COUNTIFS(T_StockCount[Part Name],$A15,T_StockCount[WeekIndex],66)&gt;0,SUMIFS(T_StockCount[CountedQty],T_StockCount[Part Name],$A15,T_StockCount[WeekIndex],66),IF(('T_SelfStock'!BO19&lt;&gt;""),'T_SelfStock'!BO19,BN15-'Grid_Requirement'!BO15+'Grid_TTAFOutgoing'!BO15))</f>
        <v/>
      </c>
      <c r="BP15">
        <f>IF(COUNTIFS(T_StockCount[Part Name],$A15,T_StockCount[WeekIndex],67)&gt;0,SUMIFS(T_StockCount[CountedQty],T_StockCount[Part Name],$A15,T_StockCount[WeekIndex],67),IF(('T_SelfStock'!BP19&lt;&gt;""),'T_SelfStock'!BP19,BO15-'Grid_Requirement'!BP15+'Grid_TTAFOutgoing'!BP15))</f>
        <v/>
      </c>
      <c r="BQ15">
        <f>IF(COUNTIFS(T_StockCount[Part Name],$A15,T_StockCount[WeekIndex],68)&gt;0,SUMIFS(T_StockCount[CountedQty],T_StockCount[Part Name],$A15,T_StockCount[WeekIndex],68),IF(('T_SelfStock'!BQ19&lt;&gt;""),'T_SelfStock'!BQ19,BP15-'Grid_Requirement'!BQ15+'Grid_TTAFOutgoing'!BQ15))</f>
        <v/>
      </c>
      <c r="BR15">
        <f>IF(COUNTIFS(T_StockCount[Part Name],$A15,T_StockCount[WeekIndex],69)&gt;0,SUMIFS(T_StockCount[CountedQty],T_StockCount[Part Name],$A15,T_StockCount[WeekIndex],69),IF(('T_SelfStock'!BR19&lt;&gt;""),'T_SelfStock'!BR19,BQ15-'Grid_Requirement'!BR15+'Grid_TTAFOutgoing'!BR15))</f>
        <v/>
      </c>
      <c r="BS15">
        <f>IF(COUNTIFS(T_StockCount[Part Name],$A15,T_StockCount[WeekIndex],70)&gt;0,SUMIFS(T_StockCount[CountedQty],T_StockCount[Part Name],$A15,T_StockCount[WeekIndex],70),IF(('T_SelfStock'!BS19&lt;&gt;""),'T_SelfStock'!BS19,BR15-'Grid_Requirement'!BS15+'Grid_TTAFOutgoing'!BS15))</f>
        <v/>
      </c>
      <c r="BT15">
        <f>IF(COUNTIFS(T_StockCount[Part Name],$A15,T_StockCount[WeekIndex],71)&gt;0,SUMIFS(T_StockCount[CountedQty],T_StockCount[Part Name],$A15,T_StockCount[WeekIndex],71),IF(('T_SelfStock'!BT19&lt;&gt;""),'T_SelfStock'!BT19,BS15-'Grid_Requirement'!BT15+'Grid_TTAFOutgoing'!BT15))</f>
        <v/>
      </c>
      <c r="BU15">
        <f>IF(COUNTIFS(T_StockCount[Part Name],$A15,T_StockCount[WeekIndex],72)&gt;0,SUMIFS(T_StockCount[CountedQty],T_StockCount[Part Name],$A15,T_StockCount[WeekIndex],72),IF(('T_SelfStock'!BU19&lt;&gt;""),'T_SelfStock'!BU19,BT15-'Grid_Requirement'!BU15+'Grid_TTAFOutgoing'!BU15))</f>
        <v/>
      </c>
      <c r="BV15">
        <f>IF(COUNTIFS(T_StockCount[Part Name],$A15,T_StockCount[WeekIndex],73)&gt;0,SUMIFS(T_StockCount[CountedQty],T_StockCount[Part Name],$A15,T_StockCount[WeekIndex],73),IF(('T_SelfStock'!BV19&lt;&gt;""),'T_SelfStock'!BV19,BU15-'Grid_Requirement'!BV15+'Grid_TTAFOutgoing'!BV15))</f>
        <v/>
      </c>
      <c r="BW15">
        <f>IF(COUNTIFS(T_StockCount[Part Name],$A15,T_StockCount[WeekIndex],74)&gt;0,SUMIFS(T_StockCount[CountedQty],T_StockCount[Part Name],$A15,T_StockCount[WeekIndex],74),IF(('T_SelfStock'!BW19&lt;&gt;""),'T_SelfStock'!BW19,BV15-'Grid_Requirement'!BW15+'Grid_TTAFOutgoing'!BW15))</f>
        <v/>
      </c>
      <c r="BX15">
        <f>IF(COUNTIFS(T_StockCount[Part Name],$A15,T_StockCount[WeekIndex],75)&gt;0,SUMIFS(T_StockCount[CountedQty],T_StockCount[Part Name],$A15,T_StockCount[WeekIndex],75),IF(('T_SelfStock'!BX19&lt;&gt;""),'T_SelfStock'!BX19,BW15-'Grid_Requirement'!BX15+'Grid_TTAFOutgoing'!BX15))</f>
        <v/>
      </c>
      <c r="BY15">
        <f>IF(COUNTIFS(T_StockCount[Part Name],$A15,T_StockCount[WeekIndex],76)&gt;0,SUMIFS(T_StockCount[CountedQty],T_StockCount[Part Name],$A15,T_StockCount[WeekIndex],76),IF(('T_SelfStock'!BY19&lt;&gt;""),'T_SelfStock'!BY19,BX15-'Grid_Requirement'!BY15+'Grid_TTAFOutgoing'!BY15))</f>
        <v/>
      </c>
      <c r="BZ15">
        <f>IF(COUNTIFS(T_StockCount[Part Name],$A15,T_StockCount[WeekIndex],77)&gt;0,SUMIFS(T_StockCount[CountedQty],T_StockCount[Part Name],$A15,T_StockCount[WeekIndex],77),IF(('T_SelfStock'!BZ19&lt;&gt;""),'T_SelfStock'!BZ19,BY15-'Grid_Requirement'!BZ15+'Grid_TTAFOutgoing'!BZ15))</f>
        <v/>
      </c>
      <c r="CA15">
        <f>IF(COUNTIFS(T_StockCount[Part Name],$A15,T_StockCount[WeekIndex],78)&gt;0,SUMIFS(T_StockCount[CountedQty],T_StockCount[Part Name],$A15,T_StockCount[WeekIndex],78),IF(('T_SelfStock'!CA19&lt;&gt;""),'T_SelfStock'!CA19,BZ15-'Grid_Requirement'!CA15+'Grid_TTAFOutgoing'!CA15))</f>
        <v/>
      </c>
      <c r="CB15">
        <f>IF(COUNTIFS(T_StockCount[Part Name],$A15,T_StockCount[WeekIndex],79)&gt;0,SUMIFS(T_StockCount[CountedQty],T_StockCount[Part Name],$A15,T_StockCount[WeekIndex],79),IF(('T_SelfStock'!CB19&lt;&gt;""),'T_SelfStock'!CB19,CA15-'Grid_Requirement'!CB15+'Grid_TTAFOutgoing'!CB15))</f>
        <v/>
      </c>
      <c r="CC15">
        <f>IF(COUNTIFS(T_StockCount[Part Name],$A15,T_StockCount[WeekIndex],80)&gt;0,SUMIFS(T_StockCount[CountedQty],T_StockCount[Part Name],$A15,T_StockCount[WeekIndex],80),IF(('T_SelfStock'!CC19&lt;&gt;""),'T_SelfStock'!CC19,CB15-'Grid_Requirement'!CC15+'Grid_TTAFOutgoing'!CC15))</f>
        <v/>
      </c>
      <c r="CD15">
        <f>IF(COUNTIFS(T_StockCount[Part Name],$A15,T_StockCount[WeekIndex],81)&gt;0,SUMIFS(T_StockCount[CountedQty],T_StockCount[Part Name],$A15,T_StockCount[WeekIndex],81),IF(('T_SelfStock'!CD19&lt;&gt;""),'T_SelfStock'!CD19,CC15-'Grid_Requirement'!CD15+'Grid_TTAFOutgoing'!CD15))</f>
        <v/>
      </c>
      <c r="CE15">
        <f>IF(COUNTIFS(T_StockCount[Part Name],$A15,T_StockCount[WeekIndex],82)&gt;0,SUMIFS(T_StockCount[CountedQty],T_StockCount[Part Name],$A15,T_StockCount[WeekIndex],82),IF(('T_SelfStock'!CE19&lt;&gt;""),'T_SelfStock'!CE19,CD15-'Grid_Requirement'!CE15+'Grid_TTAFOutgoing'!CE15))</f>
        <v/>
      </c>
      <c r="CF15">
        <f>IF(COUNTIFS(T_StockCount[Part Name],$A15,T_StockCount[WeekIndex],83)&gt;0,SUMIFS(T_StockCount[CountedQty],T_StockCount[Part Name],$A15,T_StockCount[WeekIndex],83),IF(('T_SelfStock'!CF19&lt;&gt;""),'T_SelfStock'!CF19,CE15-'Grid_Requirement'!CF15+'Grid_TTAFOutgoing'!CF15))</f>
        <v/>
      </c>
      <c r="CG15">
        <f>IF(COUNTIFS(T_StockCount[Part Name],$A15,T_StockCount[WeekIndex],84)&gt;0,SUMIFS(T_StockCount[CountedQty],T_StockCount[Part Name],$A15,T_StockCount[WeekIndex],84),IF(('T_SelfStock'!CG19&lt;&gt;""),'T_SelfStock'!CG19,CF15-'Grid_Requirement'!CG15+'Grid_TTAFOutgoing'!CG15))</f>
        <v/>
      </c>
      <c r="CH15">
        <f>IF(COUNTIFS(T_StockCount[Part Name],$A15,T_StockCount[WeekIndex],85)&gt;0,SUMIFS(T_StockCount[CountedQty],T_StockCount[Part Name],$A15,T_StockCount[WeekIndex],85),IF(('T_SelfStock'!CH19&lt;&gt;""),'T_SelfStock'!CH19,CG15-'Grid_Requirement'!CH15+'Grid_TTAFOutgoing'!CH15))</f>
        <v/>
      </c>
      <c r="CI15">
        <f>IF(COUNTIFS(T_StockCount[Part Name],$A15,T_StockCount[WeekIndex],86)&gt;0,SUMIFS(T_StockCount[CountedQty],T_StockCount[Part Name],$A15,T_StockCount[WeekIndex],86),IF(('T_SelfStock'!CI19&lt;&gt;""),'T_SelfStock'!CI19,CH15-'Grid_Requirement'!CI15+'Grid_TTAFOutgoing'!CI15))</f>
        <v/>
      </c>
      <c r="CJ15">
        <f>IF(COUNTIFS(T_StockCount[Part Name],$A15,T_StockCount[WeekIndex],87)&gt;0,SUMIFS(T_StockCount[CountedQty],T_StockCount[Part Name],$A15,T_StockCount[WeekIndex],87),IF(('T_SelfStock'!CJ19&lt;&gt;""),'T_SelfStock'!CJ19,CI15-'Grid_Requirement'!CJ15+'Grid_TTAFOutgoing'!CJ15))</f>
        <v/>
      </c>
      <c r="CK15">
        <f>IF(COUNTIFS(T_StockCount[Part Name],$A15,T_StockCount[WeekIndex],88)&gt;0,SUMIFS(T_StockCount[CountedQty],T_StockCount[Part Name],$A15,T_StockCount[WeekIndex],88),IF(('T_SelfStock'!CK19&lt;&gt;""),'T_SelfStock'!CK19,CJ15-'Grid_Requirement'!CK15+'Grid_TTAFOutgoing'!CK15))</f>
        <v/>
      </c>
      <c r="CL15">
        <f>IF(COUNTIFS(T_StockCount[Part Name],$A15,T_StockCount[WeekIndex],89)&gt;0,SUMIFS(T_StockCount[CountedQty],T_StockCount[Part Name],$A15,T_StockCount[WeekIndex],89),IF(('T_SelfStock'!CL19&lt;&gt;""),'T_SelfStock'!CL19,CK15-'Grid_Requirement'!CL15+'Grid_TTAFOutgoing'!CL15))</f>
        <v/>
      </c>
      <c r="CM15">
        <f>IF(COUNTIFS(T_StockCount[Part Name],$A15,T_StockCount[WeekIndex],90)&gt;0,SUMIFS(T_StockCount[CountedQty],T_StockCount[Part Name],$A15,T_StockCount[WeekIndex],90),IF(('T_SelfStock'!CM19&lt;&gt;""),'T_SelfStock'!CM19,CL15-'Grid_Requirement'!CM15+'Grid_TTAFOutgoing'!CM15))</f>
        <v/>
      </c>
      <c r="CN15">
        <f>IF(COUNTIFS(T_StockCount[Part Name],$A15,T_StockCount[WeekIndex],91)&gt;0,SUMIFS(T_StockCount[CountedQty],T_StockCount[Part Name],$A15,T_StockCount[WeekIndex],91),IF(('T_SelfStock'!CN19&lt;&gt;""),'T_SelfStock'!CN19,CM15-'Grid_Requirement'!CN15+'Grid_TTAFOutgoing'!CN15))</f>
        <v/>
      </c>
      <c r="CO15">
        <f>IF(COUNTIFS(T_StockCount[Part Name],$A15,T_StockCount[WeekIndex],92)&gt;0,SUMIFS(T_StockCount[CountedQty],T_StockCount[Part Name],$A15,T_StockCount[WeekIndex],92),IF(('T_SelfStock'!CO19&lt;&gt;""),'T_SelfStock'!CO19,CN15-'Grid_Requirement'!CO15+'Grid_TTAFOutgoing'!CO15))</f>
        <v/>
      </c>
      <c r="CP15">
        <f>IF(COUNTIFS(T_StockCount[Part Name],$A15,T_StockCount[WeekIndex],93)&gt;0,SUMIFS(T_StockCount[CountedQty],T_StockCount[Part Name],$A15,T_StockCount[WeekIndex],93),IF(('T_SelfStock'!CP19&lt;&gt;""),'T_SelfStock'!CP19,CO15-'Grid_Requirement'!CP15+'Grid_TTAFOutgoing'!CP15))</f>
        <v/>
      </c>
      <c r="CQ15">
        <f>IF(COUNTIFS(T_StockCount[Part Name],$A15,T_StockCount[WeekIndex],94)&gt;0,SUMIFS(T_StockCount[CountedQty],T_StockCount[Part Name],$A15,T_StockCount[WeekIndex],94),IF(('T_SelfStock'!CQ19&lt;&gt;""),'T_SelfStock'!CQ19,CP15-'Grid_Requirement'!CQ15+'Grid_TTAFOutgoing'!CQ15))</f>
        <v/>
      </c>
      <c r="CR15">
        <f>IF(COUNTIFS(T_StockCount[Part Name],$A15,T_StockCount[WeekIndex],95)&gt;0,SUMIFS(T_StockCount[CountedQty],T_StockCount[Part Name],$A15,T_StockCount[WeekIndex],95),IF(('T_SelfStock'!CR19&lt;&gt;""),'T_SelfStock'!CR19,CQ15-'Grid_Requirement'!CR15+'Grid_TTAFOutgoing'!CR15))</f>
        <v/>
      </c>
      <c r="CS15">
        <f>IF(COUNTIFS(T_StockCount[Part Name],$A15,T_StockCount[WeekIndex],96)&gt;0,SUMIFS(T_StockCount[CountedQty],T_StockCount[Part Name],$A15,T_StockCount[WeekIndex],96),IF(('T_SelfStock'!CS19&lt;&gt;""),'T_SelfStock'!CS19,CR15-'Grid_Requirement'!CS15+'Grid_TTAFOutgoing'!CS15))</f>
        <v/>
      </c>
      <c r="CT15">
        <f>IF(COUNTIFS(T_StockCount[Part Name],$A15,T_StockCount[WeekIndex],97)&gt;0,SUMIFS(T_StockCount[CountedQty],T_StockCount[Part Name],$A15,T_StockCount[WeekIndex],97),IF(('T_SelfStock'!CT19&lt;&gt;""),'T_SelfStock'!CT19,CS15-'Grid_Requirement'!CT15+'Grid_TTAFOutgoing'!CT15))</f>
        <v/>
      </c>
      <c r="CU15">
        <f>IF(COUNTIFS(T_StockCount[Part Name],$A15,T_StockCount[WeekIndex],98)&gt;0,SUMIFS(T_StockCount[CountedQty],T_StockCount[Part Name],$A15,T_StockCount[WeekIndex],98),IF(('T_SelfStock'!CU19&lt;&gt;""),'T_SelfStock'!CU19,CT15-'Grid_Requirement'!CU15+'Grid_TTAFOutgoing'!CU15))</f>
        <v/>
      </c>
      <c r="CV15">
        <f>IF(COUNTIFS(T_StockCount[Part Name],$A15,T_StockCount[WeekIndex],99)&gt;0,SUMIFS(T_StockCount[CountedQty],T_StockCount[Part Name],$A15,T_StockCount[WeekIndex],99),IF(('T_SelfStock'!CV19&lt;&gt;""),'T_SelfStock'!CV19,CU15-'Grid_Requirement'!CV15+'Grid_TTAFOutgoing'!CV15))</f>
        <v/>
      </c>
      <c r="CW15">
        <f>IF(COUNTIFS(T_StockCount[Part Name],$A15,T_StockCount[WeekIndex],100)&gt;0,SUMIFS(T_StockCount[CountedQty],T_StockCount[Part Name],$A15,T_StockCount[WeekIndex],100),IF(('T_SelfStock'!CW19&lt;&gt;""),'T_SelfStock'!CW19,CV15-'Grid_Requirement'!CW15+'Grid_TTAFOutgoing'!CW15))</f>
        <v/>
      </c>
      <c r="CX15">
        <f>IF(COUNTIFS(T_StockCount[Part Name],$A15,T_StockCount[WeekIndex],101)&gt;0,SUMIFS(T_StockCount[CountedQty],T_StockCount[Part Name],$A15,T_StockCount[WeekIndex],101),IF(('T_SelfStock'!CX19&lt;&gt;""),'T_SelfStock'!CX19,CW15-'Grid_Requirement'!CX15+'Grid_TTAFOutgoing'!CX15))</f>
        <v/>
      </c>
      <c r="CY15">
        <f>IF(COUNTIFS(T_StockCount[Part Name],$A15,T_StockCount[WeekIndex],102)&gt;0,SUMIFS(T_StockCount[CountedQty],T_StockCount[Part Name],$A15,T_StockCount[WeekIndex],102),IF(('T_SelfStock'!CY19&lt;&gt;""),'T_SelfStock'!CY19,CX15-'Grid_Requirement'!CY15+'Grid_TTAFOutgoing'!CY15))</f>
        <v/>
      </c>
      <c r="CZ15">
        <f>IF(COUNTIFS(T_StockCount[Part Name],$A15,T_StockCount[WeekIndex],103)&gt;0,SUMIFS(T_StockCount[CountedQty],T_StockCount[Part Name],$A15,T_StockCount[WeekIndex],103),IF(('T_SelfStock'!CZ19&lt;&gt;""),'T_SelfStock'!CZ19,CY15-'Grid_Requirement'!CZ15+'Grid_TTAFOutgoing'!CZ15))</f>
        <v/>
      </c>
      <c r="DA15">
        <f>IF(COUNTIFS(T_StockCount[Part Name],$A15,T_StockCount[WeekIndex],104)&gt;0,SUMIFS(T_StockCount[CountedQty],T_StockCount[Part Name],$A15,T_StockCount[WeekIndex],104),IF(('T_SelfStock'!DA19&lt;&gt;""),'T_SelfStock'!DA19,CZ15-'Grid_Requirement'!DA15+'Grid_TTAFOutgoing'!DA15))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Name],$A16,T_StockCount[WeekIndex],1),IF(('T_SelfStock'!B20&lt;&gt;""),'T_SelfStock'!B20,IFERROR(INDEX(T_OpeningStock[Opening_Qty],MATCH($A16,T_OpeningStock[Part Name],0)),0)-'Grid_Requirement'!B16+'Grid_TTAFOutgoing'!B16))</f>
        <v/>
      </c>
      <c r="C16">
        <f>IF(COUNTIFS(T_StockCount[Part Name],$A16,T_StockCount[WeekIndex],2)&gt;0,SUMIFS(T_StockCount[CountedQty],T_StockCount[Part Name],$A16,T_StockCount[WeekIndex],2),IF(('T_SelfStock'!C20&lt;&gt;""),'T_SelfStock'!C20,B16-'Grid_Requirement'!C16+'Grid_TTAFOutgoing'!C16))</f>
        <v/>
      </c>
      <c r="D16">
        <f>IF(COUNTIFS(T_StockCount[Part Name],$A16,T_StockCount[WeekIndex],3)&gt;0,SUMIFS(T_StockCount[CountedQty],T_StockCount[Part Name],$A16,T_StockCount[WeekIndex],3),IF(('T_SelfStock'!D20&lt;&gt;""),'T_SelfStock'!D20,C16-'Grid_Requirement'!D16+'Grid_TTAFOutgoing'!D16))</f>
        <v/>
      </c>
      <c r="E16">
        <f>IF(COUNTIFS(T_StockCount[Part Name],$A16,T_StockCount[WeekIndex],4)&gt;0,SUMIFS(T_StockCount[CountedQty],T_StockCount[Part Name],$A16,T_StockCount[WeekIndex],4),IF(('T_SelfStock'!E20&lt;&gt;""),'T_SelfStock'!E20,D16-'Grid_Requirement'!E16+'Grid_TTAFOutgoing'!E16))</f>
        <v/>
      </c>
      <c r="F16">
        <f>IF(COUNTIFS(T_StockCount[Part Name],$A16,T_StockCount[WeekIndex],5)&gt;0,SUMIFS(T_StockCount[CountedQty],T_StockCount[Part Name],$A16,T_StockCount[WeekIndex],5),IF(('T_SelfStock'!F20&lt;&gt;""),'T_SelfStock'!F20,E16-'Grid_Requirement'!F16+'Grid_TTAFOutgoing'!F16))</f>
        <v/>
      </c>
      <c r="G16">
        <f>IF(COUNTIFS(T_StockCount[Part Name],$A16,T_StockCount[WeekIndex],6)&gt;0,SUMIFS(T_StockCount[CountedQty],T_StockCount[Part Name],$A16,T_StockCount[WeekIndex],6),IF(('T_SelfStock'!G20&lt;&gt;""),'T_SelfStock'!G20,F16-'Grid_Requirement'!G16+'Grid_TTAFOutgoing'!G16))</f>
        <v/>
      </c>
      <c r="H16">
        <f>IF(COUNTIFS(T_StockCount[Part Name],$A16,T_StockCount[WeekIndex],7)&gt;0,SUMIFS(T_StockCount[CountedQty],T_StockCount[Part Name],$A16,T_StockCount[WeekIndex],7),IF(('T_SelfStock'!H20&lt;&gt;""),'T_SelfStock'!H20,G16-'Grid_Requirement'!H16+'Grid_TTAFOutgoing'!H16))</f>
        <v/>
      </c>
      <c r="I16">
        <f>IF(COUNTIFS(T_StockCount[Part Name],$A16,T_StockCount[WeekIndex],8)&gt;0,SUMIFS(T_StockCount[CountedQty],T_StockCount[Part Name],$A16,T_StockCount[WeekIndex],8),IF(('T_SelfStock'!I20&lt;&gt;""),'T_SelfStock'!I20,H16-'Grid_Requirement'!I16+'Grid_TTAFOutgoing'!I16))</f>
        <v/>
      </c>
      <c r="J16">
        <f>IF(COUNTIFS(T_StockCount[Part Name],$A16,T_StockCount[WeekIndex],9)&gt;0,SUMIFS(T_StockCount[CountedQty],T_StockCount[Part Name],$A16,T_StockCount[WeekIndex],9),IF(('T_SelfStock'!J20&lt;&gt;""),'T_SelfStock'!J20,I16-'Grid_Requirement'!J16+'Grid_TTAFOutgoing'!J16))</f>
        <v/>
      </c>
      <c r="K16">
        <f>IF(COUNTIFS(T_StockCount[Part Name],$A16,T_StockCount[WeekIndex],10)&gt;0,SUMIFS(T_StockCount[CountedQty],T_StockCount[Part Name],$A16,T_StockCount[WeekIndex],10),IF(('T_SelfStock'!K20&lt;&gt;""),'T_SelfStock'!K20,J16-'Grid_Requirement'!K16+'Grid_TTAFOutgoing'!K16))</f>
        <v/>
      </c>
      <c r="L16">
        <f>IF(COUNTIFS(T_StockCount[Part Name],$A16,T_StockCount[WeekIndex],11)&gt;0,SUMIFS(T_StockCount[CountedQty],T_StockCount[Part Name],$A16,T_StockCount[WeekIndex],11),IF(('T_SelfStock'!L20&lt;&gt;""),'T_SelfStock'!L20,K16-'Grid_Requirement'!L16+'Grid_TTAFOutgoing'!L16))</f>
        <v/>
      </c>
      <c r="M16">
        <f>IF(COUNTIFS(T_StockCount[Part Name],$A16,T_StockCount[WeekIndex],12)&gt;0,SUMIFS(T_StockCount[CountedQty],T_StockCount[Part Name],$A16,T_StockCount[WeekIndex],12),IF(('T_SelfStock'!M20&lt;&gt;""),'T_SelfStock'!M20,L16-'Grid_Requirement'!M16+'Grid_TTAFOutgoing'!M16))</f>
        <v/>
      </c>
      <c r="N16">
        <f>IF(COUNTIFS(T_StockCount[Part Name],$A16,T_StockCount[WeekIndex],13)&gt;0,SUMIFS(T_StockCount[CountedQty],T_StockCount[Part Name],$A16,T_StockCount[WeekIndex],13),IF(('T_SelfStock'!N20&lt;&gt;""),'T_SelfStock'!N20,M16-'Grid_Requirement'!N16+'Grid_TTAFOutgoing'!N16))</f>
        <v/>
      </c>
      <c r="O16">
        <f>IF(COUNTIFS(T_StockCount[Part Name],$A16,T_StockCount[WeekIndex],14)&gt;0,SUMIFS(T_StockCount[CountedQty],T_StockCount[Part Name],$A16,T_StockCount[WeekIndex],14),IF(('T_SelfStock'!O20&lt;&gt;""),'T_SelfStock'!O20,N16-'Grid_Requirement'!O16+'Grid_TTAFOutgoing'!O16))</f>
        <v/>
      </c>
      <c r="P16">
        <f>IF(COUNTIFS(T_StockCount[Part Name],$A16,T_StockCount[WeekIndex],15)&gt;0,SUMIFS(T_StockCount[CountedQty],T_StockCount[Part Name],$A16,T_StockCount[WeekIndex],15),IF(('T_SelfStock'!P20&lt;&gt;""),'T_SelfStock'!P20,O16-'Grid_Requirement'!P16+'Grid_TTAFOutgoing'!P16))</f>
        <v/>
      </c>
      <c r="Q16">
        <f>IF(COUNTIFS(T_StockCount[Part Name],$A16,T_StockCount[WeekIndex],16)&gt;0,SUMIFS(T_StockCount[CountedQty],T_StockCount[Part Name],$A16,T_StockCount[WeekIndex],16),IF(('T_SelfStock'!Q20&lt;&gt;""),'T_SelfStock'!Q20,P16-'Grid_Requirement'!Q16+'Grid_TTAFOutgoing'!Q16))</f>
        <v/>
      </c>
      <c r="R16">
        <f>IF(COUNTIFS(T_StockCount[Part Name],$A16,T_StockCount[WeekIndex],17)&gt;0,SUMIFS(T_StockCount[CountedQty],T_StockCount[Part Name],$A16,T_StockCount[WeekIndex],17),IF(('T_SelfStock'!R20&lt;&gt;""),'T_SelfStock'!R20,Q16-'Grid_Requirement'!R16+'Grid_TTAFOutgoing'!R16))</f>
        <v/>
      </c>
      <c r="S16">
        <f>IF(COUNTIFS(T_StockCount[Part Name],$A16,T_StockCount[WeekIndex],18)&gt;0,SUMIFS(T_StockCount[CountedQty],T_StockCount[Part Name],$A16,T_StockCount[WeekIndex],18),IF(('T_SelfStock'!S20&lt;&gt;""),'T_SelfStock'!S20,R16-'Grid_Requirement'!S16+'Grid_TTAFOutgoing'!S16))</f>
        <v/>
      </c>
      <c r="T16">
        <f>IF(COUNTIFS(T_StockCount[Part Name],$A16,T_StockCount[WeekIndex],19)&gt;0,SUMIFS(T_StockCount[CountedQty],T_StockCount[Part Name],$A16,T_StockCount[WeekIndex],19),IF(('T_SelfStock'!T20&lt;&gt;""),'T_SelfStock'!T20,S16-'Grid_Requirement'!T16+'Grid_TTAFOutgoing'!T16))</f>
        <v/>
      </c>
      <c r="U16">
        <f>IF(COUNTIFS(T_StockCount[Part Name],$A16,T_StockCount[WeekIndex],20)&gt;0,SUMIFS(T_StockCount[CountedQty],T_StockCount[Part Name],$A16,T_StockCount[WeekIndex],20),IF(('T_SelfStock'!U20&lt;&gt;""),'T_SelfStock'!U20,T16-'Grid_Requirement'!U16+'Grid_TTAFOutgoing'!U16))</f>
        <v/>
      </c>
      <c r="V16">
        <f>IF(COUNTIFS(T_StockCount[Part Name],$A16,T_StockCount[WeekIndex],21)&gt;0,SUMIFS(T_StockCount[CountedQty],T_StockCount[Part Name],$A16,T_StockCount[WeekIndex],21),IF(('T_SelfStock'!V20&lt;&gt;""),'T_SelfStock'!V20,U16-'Grid_Requirement'!V16+'Grid_TTAFOutgoing'!V16))</f>
        <v/>
      </c>
      <c r="W16">
        <f>IF(COUNTIFS(T_StockCount[Part Name],$A16,T_StockCount[WeekIndex],22)&gt;0,SUMIFS(T_StockCount[CountedQty],T_StockCount[Part Name],$A16,T_StockCount[WeekIndex],22),IF(('T_SelfStock'!W20&lt;&gt;""),'T_SelfStock'!W20,V16-'Grid_Requirement'!W16+'Grid_TTAFOutgoing'!W16))</f>
        <v/>
      </c>
      <c r="X16">
        <f>IF(COUNTIFS(T_StockCount[Part Name],$A16,T_StockCount[WeekIndex],23)&gt;0,SUMIFS(T_StockCount[CountedQty],T_StockCount[Part Name],$A16,T_StockCount[WeekIndex],23),IF(('T_SelfStock'!X20&lt;&gt;""),'T_SelfStock'!X20,W16-'Grid_Requirement'!X16+'Grid_TTAFOutgoing'!X16))</f>
        <v/>
      </c>
      <c r="Y16">
        <f>IF(COUNTIFS(T_StockCount[Part Name],$A16,T_StockCount[WeekIndex],24)&gt;0,SUMIFS(T_StockCount[CountedQty],T_StockCount[Part Name],$A16,T_StockCount[WeekIndex],24),IF(('T_SelfStock'!Y20&lt;&gt;""),'T_SelfStock'!Y20,X16-'Grid_Requirement'!Y16+'Grid_TTAFOutgoing'!Y16))</f>
        <v/>
      </c>
      <c r="Z16">
        <f>IF(COUNTIFS(T_StockCount[Part Name],$A16,T_StockCount[WeekIndex],25)&gt;0,SUMIFS(T_StockCount[CountedQty],T_StockCount[Part Name],$A16,T_StockCount[WeekIndex],25),IF(('T_SelfStock'!Z20&lt;&gt;""),'T_SelfStock'!Z20,Y16-'Grid_Requirement'!Z16+'Grid_TTAFOutgoing'!Z16))</f>
        <v/>
      </c>
      <c r="AA16">
        <f>IF(COUNTIFS(T_StockCount[Part Name],$A16,T_StockCount[WeekIndex],26)&gt;0,SUMIFS(T_StockCount[CountedQty],T_StockCount[Part Name],$A16,T_StockCount[WeekIndex],26),IF(('T_SelfStock'!AA20&lt;&gt;""),'T_SelfStock'!AA20,Z16-'Grid_Requirement'!AA16+'Grid_TTAFOutgoing'!AA16))</f>
        <v/>
      </c>
      <c r="AB16">
        <f>IF(COUNTIFS(T_StockCount[Part Name],$A16,T_StockCount[WeekIndex],27)&gt;0,SUMIFS(T_StockCount[CountedQty],T_StockCount[Part Name],$A16,T_StockCount[WeekIndex],27),IF(('T_SelfStock'!AB20&lt;&gt;""),'T_SelfStock'!AB20,AA16-'Grid_Requirement'!AB16+'Grid_TTAFOutgoing'!AB16))</f>
        <v/>
      </c>
      <c r="AC16">
        <f>IF(COUNTIFS(T_StockCount[Part Name],$A16,T_StockCount[WeekIndex],28)&gt;0,SUMIFS(T_StockCount[CountedQty],T_StockCount[Part Name],$A16,T_StockCount[WeekIndex],28),IF(('T_SelfStock'!AC20&lt;&gt;""),'T_SelfStock'!AC20,AB16-'Grid_Requirement'!AC16+'Grid_TTAFOutgoing'!AC16))</f>
        <v/>
      </c>
      <c r="AD16">
        <f>IF(COUNTIFS(T_StockCount[Part Name],$A16,T_StockCount[WeekIndex],29)&gt;0,SUMIFS(T_StockCount[CountedQty],T_StockCount[Part Name],$A16,T_StockCount[WeekIndex],29),IF(('T_SelfStock'!AD20&lt;&gt;""),'T_SelfStock'!AD20,AC16-'Grid_Requirement'!AD16+'Grid_TTAFOutgoing'!AD16))</f>
        <v/>
      </c>
      <c r="AE16">
        <f>IF(COUNTIFS(T_StockCount[Part Name],$A16,T_StockCount[WeekIndex],30)&gt;0,SUMIFS(T_StockCount[CountedQty],T_StockCount[Part Name],$A16,T_StockCount[WeekIndex],30),IF(('T_SelfStock'!AE20&lt;&gt;""),'T_SelfStock'!AE20,AD16-'Grid_Requirement'!AE16+'Grid_TTAFOutgoing'!AE16))</f>
        <v/>
      </c>
      <c r="AF16">
        <f>IF(COUNTIFS(T_StockCount[Part Name],$A16,T_StockCount[WeekIndex],31)&gt;0,SUMIFS(T_StockCount[CountedQty],T_StockCount[Part Name],$A16,T_StockCount[WeekIndex],31),IF(('T_SelfStock'!AF20&lt;&gt;""),'T_SelfStock'!AF20,AE16-'Grid_Requirement'!AF16+'Grid_TTAFOutgoing'!AF16))</f>
        <v/>
      </c>
      <c r="AG16">
        <f>IF(COUNTIFS(T_StockCount[Part Name],$A16,T_StockCount[WeekIndex],32)&gt;0,SUMIFS(T_StockCount[CountedQty],T_StockCount[Part Name],$A16,T_StockCount[WeekIndex],32),IF(('T_SelfStock'!AG20&lt;&gt;""),'T_SelfStock'!AG20,AF16-'Grid_Requirement'!AG16+'Grid_TTAFOutgoing'!AG16))</f>
        <v/>
      </c>
      <c r="AH16">
        <f>IF(COUNTIFS(T_StockCount[Part Name],$A16,T_StockCount[WeekIndex],33)&gt;0,SUMIFS(T_StockCount[CountedQty],T_StockCount[Part Name],$A16,T_StockCount[WeekIndex],33),IF(('T_SelfStock'!AH20&lt;&gt;""),'T_SelfStock'!AH20,AG16-'Grid_Requirement'!AH16+'Grid_TTAFOutgoing'!AH16))</f>
        <v/>
      </c>
      <c r="AI16">
        <f>IF(COUNTIFS(T_StockCount[Part Name],$A16,T_StockCount[WeekIndex],34)&gt;0,SUMIFS(T_StockCount[CountedQty],T_StockCount[Part Name],$A16,T_StockCount[WeekIndex],34),IF(('T_SelfStock'!AI20&lt;&gt;""),'T_SelfStock'!AI20,AH16-'Grid_Requirement'!AI16+'Grid_TTAFOutgoing'!AI16))</f>
        <v/>
      </c>
      <c r="AJ16">
        <f>IF(COUNTIFS(T_StockCount[Part Name],$A16,T_StockCount[WeekIndex],35)&gt;0,SUMIFS(T_StockCount[CountedQty],T_StockCount[Part Name],$A16,T_StockCount[WeekIndex],35),IF(('T_SelfStock'!AJ20&lt;&gt;""),'T_SelfStock'!AJ20,AI16-'Grid_Requirement'!AJ16+'Grid_TTAFOutgoing'!AJ16))</f>
        <v/>
      </c>
      <c r="AK16">
        <f>IF(COUNTIFS(T_StockCount[Part Name],$A16,T_StockCount[WeekIndex],36)&gt;0,SUMIFS(T_StockCount[CountedQty],T_StockCount[Part Name],$A16,T_StockCount[WeekIndex],36),IF(('T_SelfStock'!AK20&lt;&gt;""),'T_SelfStock'!AK20,AJ16-'Grid_Requirement'!AK16+'Grid_TTAFOutgoing'!AK16))</f>
        <v/>
      </c>
      <c r="AL16">
        <f>IF(COUNTIFS(T_StockCount[Part Name],$A16,T_StockCount[WeekIndex],37)&gt;0,SUMIFS(T_StockCount[CountedQty],T_StockCount[Part Name],$A16,T_StockCount[WeekIndex],37),IF(('T_SelfStock'!AL20&lt;&gt;""),'T_SelfStock'!AL20,AK16-'Grid_Requirement'!AL16+'Grid_TTAFOutgoing'!AL16))</f>
        <v/>
      </c>
      <c r="AM16">
        <f>IF(COUNTIFS(T_StockCount[Part Name],$A16,T_StockCount[WeekIndex],38)&gt;0,SUMIFS(T_StockCount[CountedQty],T_StockCount[Part Name],$A16,T_StockCount[WeekIndex],38),IF(('T_SelfStock'!AM20&lt;&gt;""),'T_SelfStock'!AM20,AL16-'Grid_Requirement'!AM16+'Grid_TTAFOutgoing'!AM16))</f>
        <v/>
      </c>
      <c r="AN16">
        <f>IF(COUNTIFS(T_StockCount[Part Name],$A16,T_StockCount[WeekIndex],39)&gt;0,SUMIFS(T_StockCount[CountedQty],T_StockCount[Part Name],$A16,T_StockCount[WeekIndex],39),IF(('T_SelfStock'!AN20&lt;&gt;""),'T_SelfStock'!AN20,AM16-'Grid_Requirement'!AN16+'Grid_TTAFOutgoing'!AN16))</f>
        <v/>
      </c>
      <c r="AO16">
        <f>IF(COUNTIFS(T_StockCount[Part Name],$A16,T_StockCount[WeekIndex],40)&gt;0,SUMIFS(T_StockCount[CountedQty],T_StockCount[Part Name],$A16,T_StockCount[WeekIndex],40),IF(('T_SelfStock'!AO20&lt;&gt;""),'T_SelfStock'!AO20,AN16-'Grid_Requirement'!AO16+'Grid_TTAFOutgoing'!AO16))</f>
        <v/>
      </c>
      <c r="AP16">
        <f>IF(COUNTIFS(T_StockCount[Part Name],$A16,T_StockCount[WeekIndex],41)&gt;0,SUMIFS(T_StockCount[CountedQty],T_StockCount[Part Name],$A16,T_StockCount[WeekIndex],41),IF(('T_SelfStock'!AP20&lt;&gt;""),'T_SelfStock'!AP20,AO16-'Grid_Requirement'!AP16+'Grid_TTAFOutgoing'!AP16))</f>
        <v/>
      </c>
      <c r="AQ16">
        <f>IF(COUNTIFS(T_StockCount[Part Name],$A16,T_StockCount[WeekIndex],42)&gt;0,SUMIFS(T_StockCount[CountedQty],T_StockCount[Part Name],$A16,T_StockCount[WeekIndex],42),IF(('T_SelfStock'!AQ20&lt;&gt;""),'T_SelfStock'!AQ20,AP16-'Grid_Requirement'!AQ16+'Grid_TTAFOutgoing'!AQ16))</f>
        <v/>
      </c>
      <c r="AR16">
        <f>IF(COUNTIFS(T_StockCount[Part Name],$A16,T_StockCount[WeekIndex],43)&gt;0,SUMIFS(T_StockCount[CountedQty],T_StockCount[Part Name],$A16,T_StockCount[WeekIndex],43),IF(('T_SelfStock'!AR20&lt;&gt;""),'T_SelfStock'!AR20,AQ16-'Grid_Requirement'!AR16+'Grid_TTAFOutgoing'!AR16))</f>
        <v/>
      </c>
      <c r="AS16">
        <f>IF(COUNTIFS(T_StockCount[Part Name],$A16,T_StockCount[WeekIndex],44)&gt;0,SUMIFS(T_StockCount[CountedQty],T_StockCount[Part Name],$A16,T_StockCount[WeekIndex],44),IF(('T_SelfStock'!AS20&lt;&gt;""),'T_SelfStock'!AS20,AR16-'Grid_Requirement'!AS16+'Grid_TTAFOutgoing'!AS16))</f>
        <v/>
      </c>
      <c r="AT16">
        <f>IF(COUNTIFS(T_StockCount[Part Name],$A16,T_StockCount[WeekIndex],45)&gt;0,SUMIFS(T_StockCount[CountedQty],T_StockCount[Part Name],$A16,T_StockCount[WeekIndex],45),IF(('T_SelfStock'!AT20&lt;&gt;""),'T_SelfStock'!AT20,AS16-'Grid_Requirement'!AT16+'Grid_TTAFOutgoing'!AT16))</f>
        <v/>
      </c>
      <c r="AU16">
        <f>IF(COUNTIFS(T_StockCount[Part Name],$A16,T_StockCount[WeekIndex],46)&gt;0,SUMIFS(T_StockCount[CountedQty],T_StockCount[Part Name],$A16,T_StockCount[WeekIndex],46),IF(('T_SelfStock'!AU20&lt;&gt;""),'T_SelfStock'!AU20,AT16-'Grid_Requirement'!AU16+'Grid_TTAFOutgoing'!AU16))</f>
        <v/>
      </c>
      <c r="AV16">
        <f>IF(COUNTIFS(T_StockCount[Part Name],$A16,T_StockCount[WeekIndex],47)&gt;0,SUMIFS(T_StockCount[CountedQty],T_StockCount[Part Name],$A16,T_StockCount[WeekIndex],47),IF(('T_SelfStock'!AV20&lt;&gt;""),'T_SelfStock'!AV20,AU16-'Grid_Requirement'!AV16+'Grid_TTAFOutgoing'!AV16))</f>
        <v/>
      </c>
      <c r="AW16">
        <f>IF(COUNTIFS(T_StockCount[Part Name],$A16,T_StockCount[WeekIndex],48)&gt;0,SUMIFS(T_StockCount[CountedQty],T_StockCount[Part Name],$A16,T_StockCount[WeekIndex],48),IF(('T_SelfStock'!AW20&lt;&gt;""),'T_SelfStock'!AW20,AV16-'Grid_Requirement'!AW16+'Grid_TTAFOutgoing'!AW16))</f>
        <v/>
      </c>
      <c r="AX16">
        <f>IF(COUNTIFS(T_StockCount[Part Name],$A16,T_StockCount[WeekIndex],49)&gt;0,SUMIFS(T_StockCount[CountedQty],T_StockCount[Part Name],$A16,T_StockCount[WeekIndex],49),IF(('T_SelfStock'!AX20&lt;&gt;""),'T_SelfStock'!AX20,AW16-'Grid_Requirement'!AX16+'Grid_TTAFOutgoing'!AX16))</f>
        <v/>
      </c>
      <c r="AY16">
        <f>IF(COUNTIFS(T_StockCount[Part Name],$A16,T_StockCount[WeekIndex],50)&gt;0,SUMIFS(T_StockCount[CountedQty],T_StockCount[Part Name],$A16,T_StockCount[WeekIndex],50),IF(('T_SelfStock'!AY20&lt;&gt;""),'T_SelfStock'!AY20,AX16-'Grid_Requirement'!AY16+'Grid_TTAFOutgoing'!AY16))</f>
        <v/>
      </c>
      <c r="AZ16">
        <f>IF(COUNTIFS(T_StockCount[Part Name],$A16,T_StockCount[WeekIndex],51)&gt;0,SUMIFS(T_StockCount[CountedQty],T_StockCount[Part Name],$A16,T_StockCount[WeekIndex],51),IF(('T_SelfStock'!AZ20&lt;&gt;""),'T_SelfStock'!AZ20,AY16-'Grid_Requirement'!AZ16+'Grid_TTAFOutgoing'!AZ16))</f>
        <v/>
      </c>
      <c r="BA16">
        <f>IF(COUNTIFS(T_StockCount[Part Name],$A16,T_StockCount[WeekIndex],52)&gt;0,SUMIFS(T_StockCount[CountedQty],T_StockCount[Part Name],$A16,T_StockCount[WeekIndex],52),IF(('T_SelfStock'!BA20&lt;&gt;""),'T_SelfStock'!BA20,AZ16-'Grid_Requirement'!BA16+'Grid_TTAFOutgoing'!BA16))</f>
        <v/>
      </c>
      <c r="BB16">
        <f>IF(COUNTIFS(T_StockCount[Part Name],$A16,T_StockCount[WeekIndex],53)&gt;0,SUMIFS(T_StockCount[CountedQty],T_StockCount[Part Name],$A16,T_StockCount[WeekIndex],53),IF(('T_SelfStock'!BB20&lt;&gt;""),'T_SelfStock'!BB20,BA16-'Grid_Requirement'!BB16+'Grid_TTAFOutgoing'!BB16))</f>
        <v/>
      </c>
      <c r="BC16">
        <f>IF(COUNTIFS(T_StockCount[Part Name],$A16,T_StockCount[WeekIndex],54)&gt;0,SUMIFS(T_StockCount[CountedQty],T_StockCount[Part Name],$A16,T_StockCount[WeekIndex],54),IF(('T_SelfStock'!BC20&lt;&gt;""),'T_SelfStock'!BC20,BB16-'Grid_Requirement'!BC16+'Grid_TTAFOutgoing'!BC16))</f>
        <v/>
      </c>
      <c r="BD16">
        <f>IF(COUNTIFS(T_StockCount[Part Name],$A16,T_StockCount[WeekIndex],55)&gt;0,SUMIFS(T_StockCount[CountedQty],T_StockCount[Part Name],$A16,T_StockCount[WeekIndex],55),IF(('T_SelfStock'!BD20&lt;&gt;""),'T_SelfStock'!BD20,BC16-'Grid_Requirement'!BD16+'Grid_TTAFOutgoing'!BD16))</f>
        <v/>
      </c>
      <c r="BE16">
        <f>IF(COUNTIFS(T_StockCount[Part Name],$A16,T_StockCount[WeekIndex],56)&gt;0,SUMIFS(T_StockCount[CountedQty],T_StockCount[Part Name],$A16,T_StockCount[WeekIndex],56),IF(('T_SelfStock'!BE20&lt;&gt;""),'T_SelfStock'!BE20,BD16-'Grid_Requirement'!BE16+'Grid_TTAFOutgoing'!BE16))</f>
        <v/>
      </c>
      <c r="BF16">
        <f>IF(COUNTIFS(T_StockCount[Part Name],$A16,T_StockCount[WeekIndex],57)&gt;0,SUMIFS(T_StockCount[CountedQty],T_StockCount[Part Name],$A16,T_StockCount[WeekIndex],57),IF(('T_SelfStock'!BF20&lt;&gt;""),'T_SelfStock'!BF20,BE16-'Grid_Requirement'!BF16+'Grid_TTAFOutgoing'!BF16))</f>
        <v/>
      </c>
      <c r="BG16">
        <f>IF(COUNTIFS(T_StockCount[Part Name],$A16,T_StockCount[WeekIndex],58)&gt;0,SUMIFS(T_StockCount[CountedQty],T_StockCount[Part Name],$A16,T_StockCount[WeekIndex],58),IF(('T_SelfStock'!BG20&lt;&gt;""),'T_SelfStock'!BG20,BF16-'Grid_Requirement'!BG16+'Grid_TTAFOutgoing'!BG16))</f>
        <v/>
      </c>
      <c r="BH16">
        <f>IF(COUNTIFS(T_StockCount[Part Name],$A16,T_StockCount[WeekIndex],59)&gt;0,SUMIFS(T_StockCount[CountedQty],T_StockCount[Part Name],$A16,T_StockCount[WeekIndex],59),IF(('T_SelfStock'!BH20&lt;&gt;""),'T_SelfStock'!BH20,BG16-'Grid_Requirement'!BH16+'Grid_TTAFOutgoing'!BH16))</f>
        <v/>
      </c>
      <c r="BI16">
        <f>IF(COUNTIFS(T_StockCount[Part Name],$A16,T_StockCount[WeekIndex],60)&gt;0,SUMIFS(T_StockCount[CountedQty],T_StockCount[Part Name],$A16,T_StockCount[WeekIndex],60),IF(('T_SelfStock'!BI20&lt;&gt;""),'T_SelfStock'!BI20,BH16-'Grid_Requirement'!BI16+'Grid_TTAFOutgoing'!BI16))</f>
        <v/>
      </c>
      <c r="BJ16">
        <f>IF(COUNTIFS(T_StockCount[Part Name],$A16,T_StockCount[WeekIndex],61)&gt;0,SUMIFS(T_StockCount[CountedQty],T_StockCount[Part Name],$A16,T_StockCount[WeekIndex],61),IF(('T_SelfStock'!BJ20&lt;&gt;""),'T_SelfStock'!BJ20,BI16-'Grid_Requirement'!BJ16+'Grid_TTAFOutgoing'!BJ16))</f>
        <v/>
      </c>
      <c r="BK16">
        <f>IF(COUNTIFS(T_StockCount[Part Name],$A16,T_StockCount[WeekIndex],62)&gt;0,SUMIFS(T_StockCount[CountedQty],T_StockCount[Part Name],$A16,T_StockCount[WeekIndex],62),IF(('T_SelfStock'!BK20&lt;&gt;""),'T_SelfStock'!BK20,BJ16-'Grid_Requirement'!BK16+'Grid_TTAFOutgoing'!BK16))</f>
        <v/>
      </c>
      <c r="BL16">
        <f>IF(COUNTIFS(T_StockCount[Part Name],$A16,T_StockCount[WeekIndex],63)&gt;0,SUMIFS(T_StockCount[CountedQty],T_StockCount[Part Name],$A16,T_StockCount[WeekIndex],63),IF(('T_SelfStock'!BL20&lt;&gt;""),'T_SelfStock'!BL20,BK16-'Grid_Requirement'!BL16+'Grid_TTAFOutgoing'!BL16))</f>
        <v/>
      </c>
      <c r="BM16">
        <f>IF(COUNTIFS(T_StockCount[Part Name],$A16,T_StockCount[WeekIndex],64)&gt;0,SUMIFS(T_StockCount[CountedQty],T_StockCount[Part Name],$A16,T_StockCount[WeekIndex],64),IF(('T_SelfStock'!BM20&lt;&gt;""),'T_SelfStock'!BM20,BL16-'Grid_Requirement'!BM16+'Grid_TTAFOutgoing'!BM16))</f>
        <v/>
      </c>
      <c r="BN16">
        <f>IF(COUNTIFS(T_StockCount[Part Name],$A16,T_StockCount[WeekIndex],65)&gt;0,SUMIFS(T_StockCount[CountedQty],T_StockCount[Part Name],$A16,T_StockCount[WeekIndex],65),IF(('T_SelfStock'!BN20&lt;&gt;""),'T_SelfStock'!BN20,BM16-'Grid_Requirement'!BN16+'Grid_TTAFOutgoing'!BN16))</f>
        <v/>
      </c>
      <c r="BO16">
        <f>IF(COUNTIFS(T_StockCount[Part Name],$A16,T_StockCount[WeekIndex],66)&gt;0,SUMIFS(T_StockCount[CountedQty],T_StockCount[Part Name],$A16,T_StockCount[WeekIndex],66),IF(('T_SelfStock'!BO20&lt;&gt;""),'T_SelfStock'!BO20,BN16-'Grid_Requirement'!BO16+'Grid_TTAFOutgoing'!BO16))</f>
        <v/>
      </c>
      <c r="BP16">
        <f>IF(COUNTIFS(T_StockCount[Part Name],$A16,T_StockCount[WeekIndex],67)&gt;0,SUMIFS(T_StockCount[CountedQty],T_StockCount[Part Name],$A16,T_StockCount[WeekIndex],67),IF(('T_SelfStock'!BP20&lt;&gt;""),'T_SelfStock'!BP20,BO16-'Grid_Requirement'!BP16+'Grid_TTAFOutgoing'!BP16))</f>
        <v/>
      </c>
      <c r="BQ16">
        <f>IF(COUNTIFS(T_StockCount[Part Name],$A16,T_StockCount[WeekIndex],68)&gt;0,SUMIFS(T_StockCount[CountedQty],T_StockCount[Part Name],$A16,T_StockCount[WeekIndex],68),IF(('T_SelfStock'!BQ20&lt;&gt;""),'T_SelfStock'!BQ20,BP16-'Grid_Requirement'!BQ16+'Grid_TTAFOutgoing'!BQ16))</f>
        <v/>
      </c>
      <c r="BR16">
        <f>IF(COUNTIFS(T_StockCount[Part Name],$A16,T_StockCount[WeekIndex],69)&gt;0,SUMIFS(T_StockCount[CountedQty],T_StockCount[Part Name],$A16,T_StockCount[WeekIndex],69),IF(('T_SelfStock'!BR20&lt;&gt;""),'T_SelfStock'!BR20,BQ16-'Grid_Requirement'!BR16+'Grid_TTAFOutgoing'!BR16))</f>
        <v/>
      </c>
      <c r="BS16">
        <f>IF(COUNTIFS(T_StockCount[Part Name],$A16,T_StockCount[WeekIndex],70)&gt;0,SUMIFS(T_StockCount[CountedQty],T_StockCount[Part Name],$A16,T_StockCount[WeekIndex],70),IF(('T_SelfStock'!BS20&lt;&gt;""),'T_SelfStock'!BS20,BR16-'Grid_Requirement'!BS16+'Grid_TTAFOutgoing'!BS16))</f>
        <v/>
      </c>
      <c r="BT16">
        <f>IF(COUNTIFS(T_StockCount[Part Name],$A16,T_StockCount[WeekIndex],71)&gt;0,SUMIFS(T_StockCount[CountedQty],T_StockCount[Part Name],$A16,T_StockCount[WeekIndex],71),IF(('T_SelfStock'!BT20&lt;&gt;""),'T_SelfStock'!BT20,BS16-'Grid_Requirement'!BT16+'Grid_TTAFOutgoing'!BT16))</f>
        <v/>
      </c>
      <c r="BU16">
        <f>IF(COUNTIFS(T_StockCount[Part Name],$A16,T_StockCount[WeekIndex],72)&gt;0,SUMIFS(T_StockCount[CountedQty],T_StockCount[Part Name],$A16,T_StockCount[WeekIndex],72),IF(('T_SelfStock'!BU20&lt;&gt;""),'T_SelfStock'!BU20,BT16-'Grid_Requirement'!BU16+'Grid_TTAFOutgoing'!BU16))</f>
        <v/>
      </c>
      <c r="BV16">
        <f>IF(COUNTIFS(T_StockCount[Part Name],$A16,T_StockCount[WeekIndex],73)&gt;0,SUMIFS(T_StockCount[CountedQty],T_StockCount[Part Name],$A16,T_StockCount[WeekIndex],73),IF(('T_SelfStock'!BV20&lt;&gt;""),'T_SelfStock'!BV20,BU16-'Grid_Requirement'!BV16+'Grid_TTAFOutgoing'!BV16))</f>
        <v/>
      </c>
      <c r="BW16">
        <f>IF(COUNTIFS(T_StockCount[Part Name],$A16,T_StockCount[WeekIndex],74)&gt;0,SUMIFS(T_StockCount[CountedQty],T_StockCount[Part Name],$A16,T_StockCount[WeekIndex],74),IF(('T_SelfStock'!BW20&lt;&gt;""),'T_SelfStock'!BW20,BV16-'Grid_Requirement'!BW16+'Grid_TTAFOutgoing'!BW16))</f>
        <v/>
      </c>
      <c r="BX16">
        <f>IF(COUNTIFS(T_StockCount[Part Name],$A16,T_StockCount[WeekIndex],75)&gt;0,SUMIFS(T_StockCount[CountedQty],T_StockCount[Part Name],$A16,T_StockCount[WeekIndex],75),IF(('T_SelfStock'!BX20&lt;&gt;""),'T_SelfStock'!BX20,BW16-'Grid_Requirement'!BX16+'Grid_TTAFOutgoing'!BX16))</f>
        <v/>
      </c>
      <c r="BY16">
        <f>IF(COUNTIFS(T_StockCount[Part Name],$A16,T_StockCount[WeekIndex],76)&gt;0,SUMIFS(T_StockCount[CountedQty],T_StockCount[Part Name],$A16,T_StockCount[WeekIndex],76),IF(('T_SelfStock'!BY20&lt;&gt;""),'T_SelfStock'!BY20,BX16-'Grid_Requirement'!BY16+'Grid_TTAFOutgoing'!BY16))</f>
        <v/>
      </c>
      <c r="BZ16">
        <f>IF(COUNTIFS(T_StockCount[Part Name],$A16,T_StockCount[WeekIndex],77)&gt;0,SUMIFS(T_StockCount[CountedQty],T_StockCount[Part Name],$A16,T_StockCount[WeekIndex],77),IF(('T_SelfStock'!BZ20&lt;&gt;""),'T_SelfStock'!BZ20,BY16-'Grid_Requirement'!BZ16+'Grid_TTAFOutgoing'!BZ16))</f>
        <v/>
      </c>
      <c r="CA16">
        <f>IF(COUNTIFS(T_StockCount[Part Name],$A16,T_StockCount[WeekIndex],78)&gt;0,SUMIFS(T_StockCount[CountedQty],T_StockCount[Part Name],$A16,T_StockCount[WeekIndex],78),IF(('T_SelfStock'!CA20&lt;&gt;""),'T_SelfStock'!CA20,BZ16-'Grid_Requirement'!CA16+'Grid_TTAFOutgoing'!CA16))</f>
        <v/>
      </c>
      <c r="CB16">
        <f>IF(COUNTIFS(T_StockCount[Part Name],$A16,T_StockCount[WeekIndex],79)&gt;0,SUMIFS(T_StockCount[CountedQty],T_StockCount[Part Name],$A16,T_StockCount[WeekIndex],79),IF(('T_SelfStock'!CB20&lt;&gt;""),'T_SelfStock'!CB20,CA16-'Grid_Requirement'!CB16+'Grid_TTAFOutgoing'!CB16))</f>
        <v/>
      </c>
      <c r="CC16">
        <f>IF(COUNTIFS(T_StockCount[Part Name],$A16,T_StockCount[WeekIndex],80)&gt;0,SUMIFS(T_StockCount[CountedQty],T_StockCount[Part Name],$A16,T_StockCount[WeekIndex],80),IF(('T_SelfStock'!CC20&lt;&gt;""),'T_SelfStock'!CC20,CB16-'Grid_Requirement'!CC16+'Grid_TTAFOutgoing'!CC16))</f>
        <v/>
      </c>
      <c r="CD16">
        <f>IF(COUNTIFS(T_StockCount[Part Name],$A16,T_StockCount[WeekIndex],81)&gt;0,SUMIFS(T_StockCount[CountedQty],T_StockCount[Part Name],$A16,T_StockCount[WeekIndex],81),IF(('T_SelfStock'!CD20&lt;&gt;""),'T_SelfStock'!CD20,CC16-'Grid_Requirement'!CD16+'Grid_TTAFOutgoing'!CD16))</f>
        <v/>
      </c>
      <c r="CE16">
        <f>IF(COUNTIFS(T_StockCount[Part Name],$A16,T_StockCount[WeekIndex],82)&gt;0,SUMIFS(T_StockCount[CountedQty],T_StockCount[Part Name],$A16,T_StockCount[WeekIndex],82),IF(('T_SelfStock'!CE20&lt;&gt;""),'T_SelfStock'!CE20,CD16-'Grid_Requirement'!CE16+'Grid_TTAFOutgoing'!CE16))</f>
        <v/>
      </c>
      <c r="CF16">
        <f>IF(COUNTIFS(T_StockCount[Part Name],$A16,T_StockCount[WeekIndex],83)&gt;0,SUMIFS(T_StockCount[CountedQty],T_StockCount[Part Name],$A16,T_StockCount[WeekIndex],83),IF(('T_SelfStock'!CF20&lt;&gt;""),'T_SelfStock'!CF20,CE16-'Grid_Requirement'!CF16+'Grid_TTAFOutgoing'!CF16))</f>
        <v/>
      </c>
      <c r="CG16">
        <f>IF(COUNTIFS(T_StockCount[Part Name],$A16,T_StockCount[WeekIndex],84)&gt;0,SUMIFS(T_StockCount[CountedQty],T_StockCount[Part Name],$A16,T_StockCount[WeekIndex],84),IF(('T_SelfStock'!CG20&lt;&gt;""),'T_SelfStock'!CG20,CF16-'Grid_Requirement'!CG16+'Grid_TTAFOutgoing'!CG16))</f>
        <v/>
      </c>
      <c r="CH16">
        <f>IF(COUNTIFS(T_StockCount[Part Name],$A16,T_StockCount[WeekIndex],85)&gt;0,SUMIFS(T_StockCount[CountedQty],T_StockCount[Part Name],$A16,T_StockCount[WeekIndex],85),IF(('T_SelfStock'!CH20&lt;&gt;""),'T_SelfStock'!CH20,CG16-'Grid_Requirement'!CH16+'Grid_TTAFOutgoing'!CH16))</f>
        <v/>
      </c>
      <c r="CI16">
        <f>IF(COUNTIFS(T_StockCount[Part Name],$A16,T_StockCount[WeekIndex],86)&gt;0,SUMIFS(T_StockCount[CountedQty],T_StockCount[Part Name],$A16,T_StockCount[WeekIndex],86),IF(('T_SelfStock'!CI20&lt;&gt;""),'T_SelfStock'!CI20,CH16-'Grid_Requirement'!CI16+'Grid_TTAFOutgoing'!CI16))</f>
        <v/>
      </c>
      <c r="CJ16">
        <f>IF(COUNTIFS(T_StockCount[Part Name],$A16,T_StockCount[WeekIndex],87)&gt;0,SUMIFS(T_StockCount[CountedQty],T_StockCount[Part Name],$A16,T_StockCount[WeekIndex],87),IF(('T_SelfStock'!CJ20&lt;&gt;""),'T_SelfStock'!CJ20,CI16-'Grid_Requirement'!CJ16+'Grid_TTAFOutgoing'!CJ16))</f>
        <v/>
      </c>
      <c r="CK16">
        <f>IF(COUNTIFS(T_StockCount[Part Name],$A16,T_StockCount[WeekIndex],88)&gt;0,SUMIFS(T_StockCount[CountedQty],T_StockCount[Part Name],$A16,T_StockCount[WeekIndex],88),IF(('T_SelfStock'!CK20&lt;&gt;""),'T_SelfStock'!CK20,CJ16-'Grid_Requirement'!CK16+'Grid_TTAFOutgoing'!CK16))</f>
        <v/>
      </c>
      <c r="CL16">
        <f>IF(COUNTIFS(T_StockCount[Part Name],$A16,T_StockCount[WeekIndex],89)&gt;0,SUMIFS(T_StockCount[CountedQty],T_StockCount[Part Name],$A16,T_StockCount[WeekIndex],89),IF(('T_SelfStock'!CL20&lt;&gt;""),'T_SelfStock'!CL20,CK16-'Grid_Requirement'!CL16+'Grid_TTAFOutgoing'!CL16))</f>
        <v/>
      </c>
      <c r="CM16">
        <f>IF(COUNTIFS(T_StockCount[Part Name],$A16,T_StockCount[WeekIndex],90)&gt;0,SUMIFS(T_StockCount[CountedQty],T_StockCount[Part Name],$A16,T_StockCount[WeekIndex],90),IF(('T_SelfStock'!CM20&lt;&gt;""),'T_SelfStock'!CM20,CL16-'Grid_Requirement'!CM16+'Grid_TTAFOutgoing'!CM16))</f>
        <v/>
      </c>
      <c r="CN16">
        <f>IF(COUNTIFS(T_StockCount[Part Name],$A16,T_StockCount[WeekIndex],91)&gt;0,SUMIFS(T_StockCount[CountedQty],T_StockCount[Part Name],$A16,T_StockCount[WeekIndex],91),IF(('T_SelfStock'!CN20&lt;&gt;""),'T_SelfStock'!CN20,CM16-'Grid_Requirement'!CN16+'Grid_TTAFOutgoing'!CN16))</f>
        <v/>
      </c>
      <c r="CO16">
        <f>IF(COUNTIFS(T_StockCount[Part Name],$A16,T_StockCount[WeekIndex],92)&gt;0,SUMIFS(T_StockCount[CountedQty],T_StockCount[Part Name],$A16,T_StockCount[WeekIndex],92),IF(('T_SelfStock'!CO20&lt;&gt;""),'T_SelfStock'!CO20,CN16-'Grid_Requirement'!CO16+'Grid_TTAFOutgoing'!CO16))</f>
        <v/>
      </c>
      <c r="CP16">
        <f>IF(COUNTIFS(T_StockCount[Part Name],$A16,T_StockCount[WeekIndex],93)&gt;0,SUMIFS(T_StockCount[CountedQty],T_StockCount[Part Name],$A16,T_StockCount[WeekIndex],93),IF(('T_SelfStock'!CP20&lt;&gt;""),'T_SelfStock'!CP20,CO16-'Grid_Requirement'!CP16+'Grid_TTAFOutgoing'!CP16))</f>
        <v/>
      </c>
      <c r="CQ16">
        <f>IF(COUNTIFS(T_StockCount[Part Name],$A16,T_StockCount[WeekIndex],94)&gt;0,SUMIFS(T_StockCount[CountedQty],T_StockCount[Part Name],$A16,T_StockCount[WeekIndex],94),IF(('T_SelfStock'!CQ20&lt;&gt;""),'T_SelfStock'!CQ20,CP16-'Grid_Requirement'!CQ16+'Grid_TTAFOutgoing'!CQ16))</f>
        <v/>
      </c>
      <c r="CR16">
        <f>IF(COUNTIFS(T_StockCount[Part Name],$A16,T_StockCount[WeekIndex],95)&gt;0,SUMIFS(T_StockCount[CountedQty],T_StockCount[Part Name],$A16,T_StockCount[WeekIndex],95),IF(('T_SelfStock'!CR20&lt;&gt;""),'T_SelfStock'!CR20,CQ16-'Grid_Requirement'!CR16+'Grid_TTAFOutgoing'!CR16))</f>
        <v/>
      </c>
      <c r="CS16">
        <f>IF(COUNTIFS(T_StockCount[Part Name],$A16,T_StockCount[WeekIndex],96)&gt;0,SUMIFS(T_StockCount[CountedQty],T_StockCount[Part Name],$A16,T_StockCount[WeekIndex],96),IF(('T_SelfStock'!CS20&lt;&gt;""),'T_SelfStock'!CS20,CR16-'Grid_Requirement'!CS16+'Grid_TTAFOutgoing'!CS16))</f>
        <v/>
      </c>
      <c r="CT16">
        <f>IF(COUNTIFS(T_StockCount[Part Name],$A16,T_StockCount[WeekIndex],97)&gt;0,SUMIFS(T_StockCount[CountedQty],T_StockCount[Part Name],$A16,T_StockCount[WeekIndex],97),IF(('T_SelfStock'!CT20&lt;&gt;""),'T_SelfStock'!CT20,CS16-'Grid_Requirement'!CT16+'Grid_TTAFOutgoing'!CT16))</f>
        <v/>
      </c>
      <c r="CU16">
        <f>IF(COUNTIFS(T_StockCount[Part Name],$A16,T_StockCount[WeekIndex],98)&gt;0,SUMIFS(T_StockCount[CountedQty],T_StockCount[Part Name],$A16,T_StockCount[WeekIndex],98),IF(('T_SelfStock'!CU20&lt;&gt;""),'T_SelfStock'!CU20,CT16-'Grid_Requirement'!CU16+'Grid_TTAFOutgoing'!CU16))</f>
        <v/>
      </c>
      <c r="CV16">
        <f>IF(COUNTIFS(T_StockCount[Part Name],$A16,T_StockCount[WeekIndex],99)&gt;0,SUMIFS(T_StockCount[CountedQty],T_StockCount[Part Name],$A16,T_StockCount[WeekIndex],99),IF(('T_SelfStock'!CV20&lt;&gt;""),'T_SelfStock'!CV20,CU16-'Grid_Requirement'!CV16+'Grid_TTAFOutgoing'!CV16))</f>
        <v/>
      </c>
      <c r="CW16">
        <f>IF(COUNTIFS(T_StockCount[Part Name],$A16,T_StockCount[WeekIndex],100)&gt;0,SUMIFS(T_StockCount[CountedQty],T_StockCount[Part Name],$A16,T_StockCount[WeekIndex],100),IF(('T_SelfStock'!CW20&lt;&gt;""),'T_SelfStock'!CW20,CV16-'Grid_Requirement'!CW16+'Grid_TTAFOutgoing'!CW16))</f>
        <v/>
      </c>
      <c r="CX16">
        <f>IF(COUNTIFS(T_StockCount[Part Name],$A16,T_StockCount[WeekIndex],101)&gt;0,SUMIFS(T_StockCount[CountedQty],T_StockCount[Part Name],$A16,T_StockCount[WeekIndex],101),IF(('T_SelfStock'!CX20&lt;&gt;""),'T_SelfStock'!CX20,CW16-'Grid_Requirement'!CX16+'Grid_TTAFOutgoing'!CX16))</f>
        <v/>
      </c>
      <c r="CY16">
        <f>IF(COUNTIFS(T_StockCount[Part Name],$A16,T_StockCount[WeekIndex],102)&gt;0,SUMIFS(T_StockCount[CountedQty],T_StockCount[Part Name],$A16,T_StockCount[WeekIndex],102),IF(('T_SelfStock'!CY20&lt;&gt;""),'T_SelfStock'!CY20,CX16-'Grid_Requirement'!CY16+'Grid_TTAFOutgoing'!CY16))</f>
        <v/>
      </c>
      <c r="CZ16">
        <f>IF(COUNTIFS(T_StockCount[Part Name],$A16,T_StockCount[WeekIndex],103)&gt;0,SUMIFS(T_StockCount[CountedQty],T_StockCount[Part Name],$A16,T_StockCount[WeekIndex],103),IF(('T_SelfStock'!CZ20&lt;&gt;""),'T_SelfStock'!CZ20,CY16-'Grid_Requirement'!CZ16+'Grid_TTAFOutgoing'!CZ16))</f>
        <v/>
      </c>
      <c r="DA16">
        <f>IF(COUNTIFS(T_StockCount[Part Name],$A16,T_StockCount[WeekIndex],104)&gt;0,SUMIFS(T_StockCount[CountedQty],T_StockCount[Part Name],$A16,T_StockCount[WeekIndex],104),IF(('T_SelfStock'!DA20&lt;&gt;""),'T_SelfStock'!DA20,CZ16-'Grid_Requirement'!DA16+'Grid_TTAFOutgoing'!DA16))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Name],$A17,T_StockCount[WeekIndex],1),IF(('T_SelfStock'!B21&lt;&gt;""),'T_SelfStock'!B21,IFERROR(INDEX(T_OpeningStock[Opening_Qty],MATCH($A17,T_OpeningStock[Part Name],0)),0)-'Grid_Requirement'!B17+'Grid_TTAFOutgoing'!B17))</f>
        <v/>
      </c>
      <c r="C17">
        <f>IF(COUNTIFS(T_StockCount[Part Name],$A17,T_StockCount[WeekIndex],2)&gt;0,SUMIFS(T_StockCount[CountedQty],T_StockCount[Part Name],$A17,T_StockCount[WeekIndex],2),IF(('T_SelfStock'!C21&lt;&gt;""),'T_SelfStock'!C21,B17-'Grid_Requirement'!C17+'Grid_TTAFOutgoing'!C17))</f>
        <v/>
      </c>
      <c r="D17">
        <f>IF(COUNTIFS(T_StockCount[Part Name],$A17,T_StockCount[WeekIndex],3)&gt;0,SUMIFS(T_StockCount[CountedQty],T_StockCount[Part Name],$A17,T_StockCount[WeekIndex],3),IF(('T_SelfStock'!D21&lt;&gt;""),'T_SelfStock'!D21,C17-'Grid_Requirement'!D17+'Grid_TTAFOutgoing'!D17))</f>
        <v/>
      </c>
      <c r="E17">
        <f>IF(COUNTIFS(T_StockCount[Part Name],$A17,T_StockCount[WeekIndex],4)&gt;0,SUMIFS(T_StockCount[CountedQty],T_StockCount[Part Name],$A17,T_StockCount[WeekIndex],4),IF(('T_SelfStock'!E21&lt;&gt;""),'T_SelfStock'!E21,D17-'Grid_Requirement'!E17+'Grid_TTAFOutgoing'!E17))</f>
        <v/>
      </c>
      <c r="F17">
        <f>IF(COUNTIFS(T_StockCount[Part Name],$A17,T_StockCount[WeekIndex],5)&gt;0,SUMIFS(T_StockCount[CountedQty],T_StockCount[Part Name],$A17,T_StockCount[WeekIndex],5),IF(('T_SelfStock'!F21&lt;&gt;""),'T_SelfStock'!F21,E17-'Grid_Requirement'!F17+'Grid_TTAFOutgoing'!F17))</f>
        <v/>
      </c>
      <c r="G17">
        <f>IF(COUNTIFS(T_StockCount[Part Name],$A17,T_StockCount[WeekIndex],6)&gt;0,SUMIFS(T_StockCount[CountedQty],T_StockCount[Part Name],$A17,T_StockCount[WeekIndex],6),IF(('T_SelfStock'!G21&lt;&gt;""),'T_SelfStock'!G21,F17-'Grid_Requirement'!G17+'Grid_TTAFOutgoing'!G17))</f>
        <v/>
      </c>
      <c r="H17">
        <f>IF(COUNTIFS(T_StockCount[Part Name],$A17,T_StockCount[WeekIndex],7)&gt;0,SUMIFS(T_StockCount[CountedQty],T_StockCount[Part Name],$A17,T_StockCount[WeekIndex],7),IF(('T_SelfStock'!H21&lt;&gt;""),'T_SelfStock'!H21,G17-'Grid_Requirement'!H17+'Grid_TTAFOutgoing'!H17))</f>
        <v/>
      </c>
      <c r="I17">
        <f>IF(COUNTIFS(T_StockCount[Part Name],$A17,T_StockCount[WeekIndex],8)&gt;0,SUMIFS(T_StockCount[CountedQty],T_StockCount[Part Name],$A17,T_StockCount[WeekIndex],8),IF(('T_SelfStock'!I21&lt;&gt;""),'T_SelfStock'!I21,H17-'Grid_Requirement'!I17+'Grid_TTAFOutgoing'!I17))</f>
        <v/>
      </c>
      <c r="J17">
        <f>IF(COUNTIFS(T_StockCount[Part Name],$A17,T_StockCount[WeekIndex],9)&gt;0,SUMIFS(T_StockCount[CountedQty],T_StockCount[Part Name],$A17,T_StockCount[WeekIndex],9),IF(('T_SelfStock'!J21&lt;&gt;""),'T_SelfStock'!J21,I17-'Grid_Requirement'!J17+'Grid_TTAFOutgoing'!J17))</f>
        <v/>
      </c>
      <c r="K17">
        <f>IF(COUNTIFS(T_StockCount[Part Name],$A17,T_StockCount[WeekIndex],10)&gt;0,SUMIFS(T_StockCount[CountedQty],T_StockCount[Part Name],$A17,T_StockCount[WeekIndex],10),IF(('T_SelfStock'!K21&lt;&gt;""),'T_SelfStock'!K21,J17-'Grid_Requirement'!K17+'Grid_TTAFOutgoing'!K17))</f>
        <v/>
      </c>
      <c r="L17">
        <f>IF(COUNTIFS(T_StockCount[Part Name],$A17,T_StockCount[WeekIndex],11)&gt;0,SUMIFS(T_StockCount[CountedQty],T_StockCount[Part Name],$A17,T_StockCount[WeekIndex],11),IF(('T_SelfStock'!L21&lt;&gt;""),'T_SelfStock'!L21,K17-'Grid_Requirement'!L17+'Grid_TTAFOutgoing'!L17))</f>
        <v/>
      </c>
      <c r="M17">
        <f>IF(COUNTIFS(T_StockCount[Part Name],$A17,T_StockCount[WeekIndex],12)&gt;0,SUMIFS(T_StockCount[CountedQty],T_StockCount[Part Name],$A17,T_StockCount[WeekIndex],12),IF(('T_SelfStock'!M21&lt;&gt;""),'T_SelfStock'!M21,L17-'Grid_Requirement'!M17+'Grid_TTAFOutgoing'!M17))</f>
        <v/>
      </c>
      <c r="N17">
        <f>IF(COUNTIFS(T_StockCount[Part Name],$A17,T_StockCount[WeekIndex],13)&gt;0,SUMIFS(T_StockCount[CountedQty],T_StockCount[Part Name],$A17,T_StockCount[WeekIndex],13),IF(('T_SelfStock'!N21&lt;&gt;""),'T_SelfStock'!N21,M17-'Grid_Requirement'!N17+'Grid_TTAFOutgoing'!N17))</f>
        <v/>
      </c>
      <c r="O17">
        <f>IF(COUNTIFS(T_StockCount[Part Name],$A17,T_StockCount[WeekIndex],14)&gt;0,SUMIFS(T_StockCount[CountedQty],T_StockCount[Part Name],$A17,T_StockCount[WeekIndex],14),IF(('T_SelfStock'!O21&lt;&gt;""),'T_SelfStock'!O21,N17-'Grid_Requirement'!O17+'Grid_TTAFOutgoing'!O17))</f>
        <v/>
      </c>
      <c r="P17">
        <f>IF(COUNTIFS(T_StockCount[Part Name],$A17,T_StockCount[WeekIndex],15)&gt;0,SUMIFS(T_StockCount[CountedQty],T_StockCount[Part Name],$A17,T_StockCount[WeekIndex],15),IF(('T_SelfStock'!P21&lt;&gt;""),'T_SelfStock'!P21,O17-'Grid_Requirement'!P17+'Grid_TTAFOutgoing'!P17))</f>
        <v/>
      </c>
      <c r="Q17">
        <f>IF(COUNTIFS(T_StockCount[Part Name],$A17,T_StockCount[WeekIndex],16)&gt;0,SUMIFS(T_StockCount[CountedQty],T_StockCount[Part Name],$A17,T_StockCount[WeekIndex],16),IF(('T_SelfStock'!Q21&lt;&gt;""),'T_SelfStock'!Q21,P17-'Grid_Requirement'!Q17+'Grid_TTAFOutgoing'!Q17))</f>
        <v/>
      </c>
      <c r="R17">
        <f>IF(COUNTIFS(T_StockCount[Part Name],$A17,T_StockCount[WeekIndex],17)&gt;0,SUMIFS(T_StockCount[CountedQty],T_StockCount[Part Name],$A17,T_StockCount[WeekIndex],17),IF(('T_SelfStock'!R21&lt;&gt;""),'T_SelfStock'!R21,Q17-'Grid_Requirement'!R17+'Grid_TTAFOutgoing'!R17))</f>
        <v/>
      </c>
      <c r="S17">
        <f>IF(COUNTIFS(T_StockCount[Part Name],$A17,T_StockCount[WeekIndex],18)&gt;0,SUMIFS(T_StockCount[CountedQty],T_StockCount[Part Name],$A17,T_StockCount[WeekIndex],18),IF(('T_SelfStock'!S21&lt;&gt;""),'T_SelfStock'!S21,R17-'Grid_Requirement'!S17+'Grid_TTAFOutgoing'!S17))</f>
        <v/>
      </c>
      <c r="T17">
        <f>IF(COUNTIFS(T_StockCount[Part Name],$A17,T_StockCount[WeekIndex],19)&gt;0,SUMIFS(T_StockCount[CountedQty],T_StockCount[Part Name],$A17,T_StockCount[WeekIndex],19),IF(('T_SelfStock'!T21&lt;&gt;""),'T_SelfStock'!T21,S17-'Grid_Requirement'!T17+'Grid_TTAFOutgoing'!T17))</f>
        <v/>
      </c>
      <c r="U17">
        <f>IF(COUNTIFS(T_StockCount[Part Name],$A17,T_StockCount[WeekIndex],20)&gt;0,SUMIFS(T_StockCount[CountedQty],T_StockCount[Part Name],$A17,T_StockCount[WeekIndex],20),IF(('T_SelfStock'!U21&lt;&gt;""),'T_SelfStock'!U21,T17-'Grid_Requirement'!U17+'Grid_TTAFOutgoing'!U17))</f>
        <v/>
      </c>
      <c r="V17">
        <f>IF(COUNTIFS(T_StockCount[Part Name],$A17,T_StockCount[WeekIndex],21)&gt;0,SUMIFS(T_StockCount[CountedQty],T_StockCount[Part Name],$A17,T_StockCount[WeekIndex],21),IF(('T_SelfStock'!V21&lt;&gt;""),'T_SelfStock'!V21,U17-'Grid_Requirement'!V17+'Grid_TTAFOutgoing'!V17))</f>
        <v/>
      </c>
      <c r="W17">
        <f>IF(COUNTIFS(T_StockCount[Part Name],$A17,T_StockCount[WeekIndex],22)&gt;0,SUMIFS(T_StockCount[CountedQty],T_StockCount[Part Name],$A17,T_StockCount[WeekIndex],22),IF(('T_SelfStock'!W21&lt;&gt;""),'T_SelfStock'!W21,V17-'Grid_Requirement'!W17+'Grid_TTAFOutgoing'!W17))</f>
        <v/>
      </c>
      <c r="X17">
        <f>IF(COUNTIFS(T_StockCount[Part Name],$A17,T_StockCount[WeekIndex],23)&gt;0,SUMIFS(T_StockCount[CountedQty],T_StockCount[Part Name],$A17,T_StockCount[WeekIndex],23),IF(('T_SelfStock'!X21&lt;&gt;""),'T_SelfStock'!X21,W17-'Grid_Requirement'!X17+'Grid_TTAFOutgoing'!X17))</f>
        <v/>
      </c>
      <c r="Y17">
        <f>IF(COUNTIFS(T_StockCount[Part Name],$A17,T_StockCount[WeekIndex],24)&gt;0,SUMIFS(T_StockCount[CountedQty],T_StockCount[Part Name],$A17,T_StockCount[WeekIndex],24),IF(('T_SelfStock'!Y21&lt;&gt;""),'T_SelfStock'!Y21,X17-'Grid_Requirement'!Y17+'Grid_TTAFOutgoing'!Y17))</f>
        <v/>
      </c>
      <c r="Z17">
        <f>IF(COUNTIFS(T_StockCount[Part Name],$A17,T_StockCount[WeekIndex],25)&gt;0,SUMIFS(T_StockCount[CountedQty],T_StockCount[Part Name],$A17,T_StockCount[WeekIndex],25),IF(('T_SelfStock'!Z21&lt;&gt;""),'T_SelfStock'!Z21,Y17-'Grid_Requirement'!Z17+'Grid_TTAFOutgoing'!Z17))</f>
        <v/>
      </c>
      <c r="AA17">
        <f>IF(COUNTIFS(T_StockCount[Part Name],$A17,T_StockCount[WeekIndex],26)&gt;0,SUMIFS(T_StockCount[CountedQty],T_StockCount[Part Name],$A17,T_StockCount[WeekIndex],26),IF(('T_SelfStock'!AA21&lt;&gt;""),'T_SelfStock'!AA21,Z17-'Grid_Requirement'!AA17+'Grid_TTAFOutgoing'!AA17))</f>
        <v/>
      </c>
      <c r="AB17">
        <f>IF(COUNTIFS(T_StockCount[Part Name],$A17,T_StockCount[WeekIndex],27)&gt;0,SUMIFS(T_StockCount[CountedQty],T_StockCount[Part Name],$A17,T_StockCount[WeekIndex],27),IF(('T_SelfStock'!AB21&lt;&gt;""),'T_SelfStock'!AB21,AA17-'Grid_Requirement'!AB17+'Grid_TTAFOutgoing'!AB17))</f>
        <v/>
      </c>
      <c r="AC17">
        <f>IF(COUNTIFS(T_StockCount[Part Name],$A17,T_StockCount[WeekIndex],28)&gt;0,SUMIFS(T_StockCount[CountedQty],T_StockCount[Part Name],$A17,T_StockCount[WeekIndex],28),IF(('T_SelfStock'!AC21&lt;&gt;""),'T_SelfStock'!AC21,AB17-'Grid_Requirement'!AC17+'Grid_TTAFOutgoing'!AC17))</f>
        <v/>
      </c>
      <c r="AD17">
        <f>IF(COUNTIFS(T_StockCount[Part Name],$A17,T_StockCount[WeekIndex],29)&gt;0,SUMIFS(T_StockCount[CountedQty],T_StockCount[Part Name],$A17,T_StockCount[WeekIndex],29),IF(('T_SelfStock'!AD21&lt;&gt;""),'T_SelfStock'!AD21,AC17-'Grid_Requirement'!AD17+'Grid_TTAFOutgoing'!AD17))</f>
        <v/>
      </c>
      <c r="AE17">
        <f>IF(COUNTIFS(T_StockCount[Part Name],$A17,T_StockCount[WeekIndex],30)&gt;0,SUMIFS(T_StockCount[CountedQty],T_StockCount[Part Name],$A17,T_StockCount[WeekIndex],30),IF(('T_SelfStock'!AE21&lt;&gt;""),'T_SelfStock'!AE21,AD17-'Grid_Requirement'!AE17+'Grid_TTAFOutgoing'!AE17))</f>
        <v/>
      </c>
      <c r="AF17">
        <f>IF(COUNTIFS(T_StockCount[Part Name],$A17,T_StockCount[WeekIndex],31)&gt;0,SUMIFS(T_StockCount[CountedQty],T_StockCount[Part Name],$A17,T_StockCount[WeekIndex],31),IF(('T_SelfStock'!AF21&lt;&gt;""),'T_SelfStock'!AF21,AE17-'Grid_Requirement'!AF17+'Grid_TTAFOutgoing'!AF17))</f>
        <v/>
      </c>
      <c r="AG17">
        <f>IF(COUNTIFS(T_StockCount[Part Name],$A17,T_StockCount[WeekIndex],32)&gt;0,SUMIFS(T_StockCount[CountedQty],T_StockCount[Part Name],$A17,T_StockCount[WeekIndex],32),IF(('T_SelfStock'!AG21&lt;&gt;""),'T_SelfStock'!AG21,AF17-'Grid_Requirement'!AG17+'Grid_TTAFOutgoing'!AG17))</f>
        <v/>
      </c>
      <c r="AH17">
        <f>IF(COUNTIFS(T_StockCount[Part Name],$A17,T_StockCount[WeekIndex],33)&gt;0,SUMIFS(T_StockCount[CountedQty],T_StockCount[Part Name],$A17,T_StockCount[WeekIndex],33),IF(('T_SelfStock'!AH21&lt;&gt;""),'T_SelfStock'!AH21,AG17-'Grid_Requirement'!AH17+'Grid_TTAFOutgoing'!AH17))</f>
        <v/>
      </c>
      <c r="AI17">
        <f>IF(COUNTIFS(T_StockCount[Part Name],$A17,T_StockCount[WeekIndex],34)&gt;0,SUMIFS(T_StockCount[CountedQty],T_StockCount[Part Name],$A17,T_StockCount[WeekIndex],34),IF(('T_SelfStock'!AI21&lt;&gt;""),'T_SelfStock'!AI21,AH17-'Grid_Requirement'!AI17+'Grid_TTAFOutgoing'!AI17))</f>
        <v/>
      </c>
      <c r="AJ17">
        <f>IF(COUNTIFS(T_StockCount[Part Name],$A17,T_StockCount[WeekIndex],35)&gt;0,SUMIFS(T_StockCount[CountedQty],T_StockCount[Part Name],$A17,T_StockCount[WeekIndex],35),IF(('T_SelfStock'!AJ21&lt;&gt;""),'T_SelfStock'!AJ21,AI17-'Grid_Requirement'!AJ17+'Grid_TTAFOutgoing'!AJ17))</f>
        <v/>
      </c>
      <c r="AK17">
        <f>IF(COUNTIFS(T_StockCount[Part Name],$A17,T_StockCount[WeekIndex],36)&gt;0,SUMIFS(T_StockCount[CountedQty],T_StockCount[Part Name],$A17,T_StockCount[WeekIndex],36),IF(('T_SelfStock'!AK21&lt;&gt;""),'T_SelfStock'!AK21,AJ17-'Grid_Requirement'!AK17+'Grid_TTAFOutgoing'!AK17))</f>
        <v/>
      </c>
      <c r="AL17">
        <f>IF(COUNTIFS(T_StockCount[Part Name],$A17,T_StockCount[WeekIndex],37)&gt;0,SUMIFS(T_StockCount[CountedQty],T_StockCount[Part Name],$A17,T_StockCount[WeekIndex],37),IF(('T_SelfStock'!AL21&lt;&gt;""),'T_SelfStock'!AL21,AK17-'Grid_Requirement'!AL17+'Grid_TTAFOutgoing'!AL17))</f>
        <v/>
      </c>
      <c r="AM17">
        <f>IF(COUNTIFS(T_StockCount[Part Name],$A17,T_StockCount[WeekIndex],38)&gt;0,SUMIFS(T_StockCount[CountedQty],T_StockCount[Part Name],$A17,T_StockCount[WeekIndex],38),IF(('T_SelfStock'!AM21&lt;&gt;""),'T_SelfStock'!AM21,AL17-'Grid_Requirement'!AM17+'Grid_TTAFOutgoing'!AM17))</f>
        <v/>
      </c>
      <c r="AN17">
        <f>IF(COUNTIFS(T_StockCount[Part Name],$A17,T_StockCount[WeekIndex],39)&gt;0,SUMIFS(T_StockCount[CountedQty],T_StockCount[Part Name],$A17,T_StockCount[WeekIndex],39),IF(('T_SelfStock'!AN21&lt;&gt;""),'T_SelfStock'!AN21,AM17-'Grid_Requirement'!AN17+'Grid_TTAFOutgoing'!AN17))</f>
        <v/>
      </c>
      <c r="AO17">
        <f>IF(COUNTIFS(T_StockCount[Part Name],$A17,T_StockCount[WeekIndex],40)&gt;0,SUMIFS(T_StockCount[CountedQty],T_StockCount[Part Name],$A17,T_StockCount[WeekIndex],40),IF(('T_SelfStock'!AO21&lt;&gt;""),'T_SelfStock'!AO21,AN17-'Grid_Requirement'!AO17+'Grid_TTAFOutgoing'!AO17))</f>
        <v/>
      </c>
      <c r="AP17">
        <f>IF(COUNTIFS(T_StockCount[Part Name],$A17,T_StockCount[WeekIndex],41)&gt;0,SUMIFS(T_StockCount[CountedQty],T_StockCount[Part Name],$A17,T_StockCount[WeekIndex],41),IF(('T_SelfStock'!AP21&lt;&gt;""),'T_SelfStock'!AP21,AO17-'Grid_Requirement'!AP17+'Grid_TTAFOutgoing'!AP17))</f>
        <v/>
      </c>
      <c r="AQ17">
        <f>IF(COUNTIFS(T_StockCount[Part Name],$A17,T_StockCount[WeekIndex],42)&gt;0,SUMIFS(T_StockCount[CountedQty],T_StockCount[Part Name],$A17,T_StockCount[WeekIndex],42),IF(('T_SelfStock'!AQ21&lt;&gt;""),'T_SelfStock'!AQ21,AP17-'Grid_Requirement'!AQ17+'Grid_TTAFOutgoing'!AQ17))</f>
        <v/>
      </c>
      <c r="AR17">
        <f>IF(COUNTIFS(T_StockCount[Part Name],$A17,T_StockCount[WeekIndex],43)&gt;0,SUMIFS(T_StockCount[CountedQty],T_StockCount[Part Name],$A17,T_StockCount[WeekIndex],43),IF(('T_SelfStock'!AR21&lt;&gt;""),'T_SelfStock'!AR21,AQ17-'Grid_Requirement'!AR17+'Grid_TTAFOutgoing'!AR17))</f>
        <v/>
      </c>
      <c r="AS17">
        <f>IF(COUNTIFS(T_StockCount[Part Name],$A17,T_StockCount[WeekIndex],44)&gt;0,SUMIFS(T_StockCount[CountedQty],T_StockCount[Part Name],$A17,T_StockCount[WeekIndex],44),IF(('T_SelfStock'!AS21&lt;&gt;""),'T_SelfStock'!AS21,AR17-'Grid_Requirement'!AS17+'Grid_TTAFOutgoing'!AS17))</f>
        <v/>
      </c>
      <c r="AT17">
        <f>IF(COUNTIFS(T_StockCount[Part Name],$A17,T_StockCount[WeekIndex],45)&gt;0,SUMIFS(T_StockCount[CountedQty],T_StockCount[Part Name],$A17,T_StockCount[WeekIndex],45),IF(('T_SelfStock'!AT21&lt;&gt;""),'T_SelfStock'!AT21,AS17-'Grid_Requirement'!AT17+'Grid_TTAFOutgoing'!AT17))</f>
        <v/>
      </c>
      <c r="AU17">
        <f>IF(COUNTIFS(T_StockCount[Part Name],$A17,T_StockCount[WeekIndex],46)&gt;0,SUMIFS(T_StockCount[CountedQty],T_StockCount[Part Name],$A17,T_StockCount[WeekIndex],46),IF(('T_SelfStock'!AU21&lt;&gt;""),'T_SelfStock'!AU21,AT17-'Grid_Requirement'!AU17+'Grid_TTAFOutgoing'!AU17))</f>
        <v/>
      </c>
      <c r="AV17">
        <f>IF(COUNTIFS(T_StockCount[Part Name],$A17,T_StockCount[WeekIndex],47)&gt;0,SUMIFS(T_StockCount[CountedQty],T_StockCount[Part Name],$A17,T_StockCount[WeekIndex],47),IF(('T_SelfStock'!AV21&lt;&gt;""),'T_SelfStock'!AV21,AU17-'Grid_Requirement'!AV17+'Grid_TTAFOutgoing'!AV17))</f>
        <v/>
      </c>
      <c r="AW17">
        <f>IF(COUNTIFS(T_StockCount[Part Name],$A17,T_StockCount[WeekIndex],48)&gt;0,SUMIFS(T_StockCount[CountedQty],T_StockCount[Part Name],$A17,T_StockCount[WeekIndex],48),IF(('T_SelfStock'!AW21&lt;&gt;""),'T_SelfStock'!AW21,AV17-'Grid_Requirement'!AW17+'Grid_TTAFOutgoing'!AW17))</f>
        <v/>
      </c>
      <c r="AX17">
        <f>IF(COUNTIFS(T_StockCount[Part Name],$A17,T_StockCount[WeekIndex],49)&gt;0,SUMIFS(T_StockCount[CountedQty],T_StockCount[Part Name],$A17,T_StockCount[WeekIndex],49),IF(('T_SelfStock'!AX21&lt;&gt;""),'T_SelfStock'!AX21,AW17-'Grid_Requirement'!AX17+'Grid_TTAFOutgoing'!AX17))</f>
        <v/>
      </c>
      <c r="AY17">
        <f>IF(COUNTIFS(T_StockCount[Part Name],$A17,T_StockCount[WeekIndex],50)&gt;0,SUMIFS(T_StockCount[CountedQty],T_StockCount[Part Name],$A17,T_StockCount[WeekIndex],50),IF(('T_SelfStock'!AY21&lt;&gt;""),'T_SelfStock'!AY21,AX17-'Grid_Requirement'!AY17+'Grid_TTAFOutgoing'!AY17))</f>
        <v/>
      </c>
      <c r="AZ17">
        <f>IF(COUNTIFS(T_StockCount[Part Name],$A17,T_StockCount[WeekIndex],51)&gt;0,SUMIFS(T_StockCount[CountedQty],T_StockCount[Part Name],$A17,T_StockCount[WeekIndex],51),IF(('T_SelfStock'!AZ21&lt;&gt;""),'T_SelfStock'!AZ21,AY17-'Grid_Requirement'!AZ17+'Grid_TTAFOutgoing'!AZ17))</f>
        <v/>
      </c>
      <c r="BA17">
        <f>IF(COUNTIFS(T_StockCount[Part Name],$A17,T_StockCount[WeekIndex],52)&gt;0,SUMIFS(T_StockCount[CountedQty],T_StockCount[Part Name],$A17,T_StockCount[WeekIndex],52),IF(('T_SelfStock'!BA21&lt;&gt;""),'T_SelfStock'!BA21,AZ17-'Grid_Requirement'!BA17+'Grid_TTAFOutgoing'!BA17))</f>
        <v/>
      </c>
      <c r="BB17">
        <f>IF(COUNTIFS(T_StockCount[Part Name],$A17,T_StockCount[WeekIndex],53)&gt;0,SUMIFS(T_StockCount[CountedQty],T_StockCount[Part Name],$A17,T_StockCount[WeekIndex],53),IF(('T_SelfStock'!BB21&lt;&gt;""),'T_SelfStock'!BB21,BA17-'Grid_Requirement'!BB17+'Grid_TTAFOutgoing'!BB17))</f>
        <v/>
      </c>
      <c r="BC17">
        <f>IF(COUNTIFS(T_StockCount[Part Name],$A17,T_StockCount[WeekIndex],54)&gt;0,SUMIFS(T_StockCount[CountedQty],T_StockCount[Part Name],$A17,T_StockCount[WeekIndex],54),IF(('T_SelfStock'!BC21&lt;&gt;""),'T_SelfStock'!BC21,BB17-'Grid_Requirement'!BC17+'Grid_TTAFOutgoing'!BC17))</f>
        <v/>
      </c>
      <c r="BD17">
        <f>IF(COUNTIFS(T_StockCount[Part Name],$A17,T_StockCount[WeekIndex],55)&gt;0,SUMIFS(T_StockCount[CountedQty],T_StockCount[Part Name],$A17,T_StockCount[WeekIndex],55),IF(('T_SelfStock'!BD21&lt;&gt;""),'T_SelfStock'!BD21,BC17-'Grid_Requirement'!BD17+'Grid_TTAFOutgoing'!BD17))</f>
        <v/>
      </c>
      <c r="BE17">
        <f>IF(COUNTIFS(T_StockCount[Part Name],$A17,T_StockCount[WeekIndex],56)&gt;0,SUMIFS(T_StockCount[CountedQty],T_StockCount[Part Name],$A17,T_StockCount[WeekIndex],56),IF(('T_SelfStock'!BE21&lt;&gt;""),'T_SelfStock'!BE21,BD17-'Grid_Requirement'!BE17+'Grid_TTAFOutgoing'!BE17))</f>
        <v/>
      </c>
      <c r="BF17">
        <f>IF(COUNTIFS(T_StockCount[Part Name],$A17,T_StockCount[WeekIndex],57)&gt;0,SUMIFS(T_StockCount[CountedQty],T_StockCount[Part Name],$A17,T_StockCount[WeekIndex],57),IF(('T_SelfStock'!BF21&lt;&gt;""),'T_SelfStock'!BF21,BE17-'Grid_Requirement'!BF17+'Grid_TTAFOutgoing'!BF17))</f>
        <v/>
      </c>
      <c r="BG17">
        <f>IF(COUNTIFS(T_StockCount[Part Name],$A17,T_StockCount[WeekIndex],58)&gt;0,SUMIFS(T_StockCount[CountedQty],T_StockCount[Part Name],$A17,T_StockCount[WeekIndex],58),IF(('T_SelfStock'!BG21&lt;&gt;""),'T_SelfStock'!BG21,BF17-'Grid_Requirement'!BG17+'Grid_TTAFOutgoing'!BG17))</f>
        <v/>
      </c>
      <c r="BH17">
        <f>IF(COUNTIFS(T_StockCount[Part Name],$A17,T_StockCount[WeekIndex],59)&gt;0,SUMIFS(T_StockCount[CountedQty],T_StockCount[Part Name],$A17,T_StockCount[WeekIndex],59),IF(('T_SelfStock'!BH21&lt;&gt;""),'T_SelfStock'!BH21,BG17-'Grid_Requirement'!BH17+'Grid_TTAFOutgoing'!BH17))</f>
        <v/>
      </c>
      <c r="BI17">
        <f>IF(COUNTIFS(T_StockCount[Part Name],$A17,T_StockCount[WeekIndex],60)&gt;0,SUMIFS(T_StockCount[CountedQty],T_StockCount[Part Name],$A17,T_StockCount[WeekIndex],60),IF(('T_SelfStock'!BI21&lt;&gt;""),'T_SelfStock'!BI21,BH17-'Grid_Requirement'!BI17+'Grid_TTAFOutgoing'!BI17))</f>
        <v/>
      </c>
      <c r="BJ17">
        <f>IF(COUNTIFS(T_StockCount[Part Name],$A17,T_StockCount[WeekIndex],61)&gt;0,SUMIFS(T_StockCount[CountedQty],T_StockCount[Part Name],$A17,T_StockCount[WeekIndex],61),IF(('T_SelfStock'!BJ21&lt;&gt;""),'T_SelfStock'!BJ21,BI17-'Grid_Requirement'!BJ17+'Grid_TTAFOutgoing'!BJ17))</f>
        <v/>
      </c>
      <c r="BK17">
        <f>IF(COUNTIFS(T_StockCount[Part Name],$A17,T_StockCount[WeekIndex],62)&gt;0,SUMIFS(T_StockCount[CountedQty],T_StockCount[Part Name],$A17,T_StockCount[WeekIndex],62),IF(('T_SelfStock'!BK21&lt;&gt;""),'T_SelfStock'!BK21,BJ17-'Grid_Requirement'!BK17+'Grid_TTAFOutgoing'!BK17))</f>
        <v/>
      </c>
      <c r="BL17">
        <f>IF(COUNTIFS(T_StockCount[Part Name],$A17,T_StockCount[WeekIndex],63)&gt;0,SUMIFS(T_StockCount[CountedQty],T_StockCount[Part Name],$A17,T_StockCount[WeekIndex],63),IF(('T_SelfStock'!BL21&lt;&gt;""),'T_SelfStock'!BL21,BK17-'Grid_Requirement'!BL17+'Grid_TTAFOutgoing'!BL17))</f>
        <v/>
      </c>
      <c r="BM17">
        <f>IF(COUNTIFS(T_StockCount[Part Name],$A17,T_StockCount[WeekIndex],64)&gt;0,SUMIFS(T_StockCount[CountedQty],T_StockCount[Part Name],$A17,T_StockCount[WeekIndex],64),IF(('T_SelfStock'!BM21&lt;&gt;""),'T_SelfStock'!BM21,BL17-'Grid_Requirement'!BM17+'Grid_TTAFOutgoing'!BM17))</f>
        <v/>
      </c>
      <c r="BN17">
        <f>IF(COUNTIFS(T_StockCount[Part Name],$A17,T_StockCount[WeekIndex],65)&gt;0,SUMIFS(T_StockCount[CountedQty],T_StockCount[Part Name],$A17,T_StockCount[WeekIndex],65),IF(('T_SelfStock'!BN21&lt;&gt;""),'T_SelfStock'!BN21,BM17-'Grid_Requirement'!BN17+'Grid_TTAFOutgoing'!BN17))</f>
        <v/>
      </c>
      <c r="BO17">
        <f>IF(COUNTIFS(T_StockCount[Part Name],$A17,T_StockCount[WeekIndex],66)&gt;0,SUMIFS(T_StockCount[CountedQty],T_StockCount[Part Name],$A17,T_StockCount[WeekIndex],66),IF(('T_SelfStock'!BO21&lt;&gt;""),'T_SelfStock'!BO21,BN17-'Grid_Requirement'!BO17+'Grid_TTAFOutgoing'!BO17))</f>
        <v/>
      </c>
      <c r="BP17">
        <f>IF(COUNTIFS(T_StockCount[Part Name],$A17,T_StockCount[WeekIndex],67)&gt;0,SUMIFS(T_StockCount[CountedQty],T_StockCount[Part Name],$A17,T_StockCount[WeekIndex],67),IF(('T_SelfStock'!BP21&lt;&gt;""),'T_SelfStock'!BP21,BO17-'Grid_Requirement'!BP17+'Grid_TTAFOutgoing'!BP17))</f>
        <v/>
      </c>
      <c r="BQ17">
        <f>IF(COUNTIFS(T_StockCount[Part Name],$A17,T_StockCount[WeekIndex],68)&gt;0,SUMIFS(T_StockCount[CountedQty],T_StockCount[Part Name],$A17,T_StockCount[WeekIndex],68),IF(('T_SelfStock'!BQ21&lt;&gt;""),'T_SelfStock'!BQ21,BP17-'Grid_Requirement'!BQ17+'Grid_TTAFOutgoing'!BQ17))</f>
        <v/>
      </c>
      <c r="BR17">
        <f>IF(COUNTIFS(T_StockCount[Part Name],$A17,T_StockCount[WeekIndex],69)&gt;0,SUMIFS(T_StockCount[CountedQty],T_StockCount[Part Name],$A17,T_StockCount[WeekIndex],69),IF(('T_SelfStock'!BR21&lt;&gt;""),'T_SelfStock'!BR21,BQ17-'Grid_Requirement'!BR17+'Grid_TTAFOutgoing'!BR17))</f>
        <v/>
      </c>
      <c r="BS17">
        <f>IF(COUNTIFS(T_StockCount[Part Name],$A17,T_StockCount[WeekIndex],70)&gt;0,SUMIFS(T_StockCount[CountedQty],T_StockCount[Part Name],$A17,T_StockCount[WeekIndex],70),IF(('T_SelfStock'!BS21&lt;&gt;""),'T_SelfStock'!BS21,BR17-'Grid_Requirement'!BS17+'Grid_TTAFOutgoing'!BS17))</f>
        <v/>
      </c>
      <c r="BT17">
        <f>IF(COUNTIFS(T_StockCount[Part Name],$A17,T_StockCount[WeekIndex],71)&gt;0,SUMIFS(T_StockCount[CountedQty],T_StockCount[Part Name],$A17,T_StockCount[WeekIndex],71),IF(('T_SelfStock'!BT21&lt;&gt;""),'T_SelfStock'!BT21,BS17-'Grid_Requirement'!BT17+'Grid_TTAFOutgoing'!BT17))</f>
        <v/>
      </c>
      <c r="BU17">
        <f>IF(COUNTIFS(T_StockCount[Part Name],$A17,T_StockCount[WeekIndex],72)&gt;0,SUMIFS(T_StockCount[CountedQty],T_StockCount[Part Name],$A17,T_StockCount[WeekIndex],72),IF(('T_SelfStock'!BU21&lt;&gt;""),'T_SelfStock'!BU21,BT17-'Grid_Requirement'!BU17+'Grid_TTAFOutgoing'!BU17))</f>
        <v/>
      </c>
      <c r="BV17">
        <f>IF(COUNTIFS(T_StockCount[Part Name],$A17,T_StockCount[WeekIndex],73)&gt;0,SUMIFS(T_StockCount[CountedQty],T_StockCount[Part Name],$A17,T_StockCount[WeekIndex],73),IF(('T_SelfStock'!BV21&lt;&gt;""),'T_SelfStock'!BV21,BU17-'Grid_Requirement'!BV17+'Grid_TTAFOutgoing'!BV17))</f>
        <v/>
      </c>
      <c r="BW17">
        <f>IF(COUNTIFS(T_StockCount[Part Name],$A17,T_StockCount[WeekIndex],74)&gt;0,SUMIFS(T_StockCount[CountedQty],T_StockCount[Part Name],$A17,T_StockCount[WeekIndex],74),IF(('T_SelfStock'!BW21&lt;&gt;""),'T_SelfStock'!BW21,BV17-'Grid_Requirement'!BW17+'Grid_TTAFOutgoing'!BW17))</f>
        <v/>
      </c>
      <c r="BX17">
        <f>IF(COUNTIFS(T_StockCount[Part Name],$A17,T_StockCount[WeekIndex],75)&gt;0,SUMIFS(T_StockCount[CountedQty],T_StockCount[Part Name],$A17,T_StockCount[WeekIndex],75),IF(('T_SelfStock'!BX21&lt;&gt;""),'T_SelfStock'!BX21,BW17-'Grid_Requirement'!BX17+'Grid_TTAFOutgoing'!BX17))</f>
        <v/>
      </c>
      <c r="BY17">
        <f>IF(COUNTIFS(T_StockCount[Part Name],$A17,T_StockCount[WeekIndex],76)&gt;0,SUMIFS(T_StockCount[CountedQty],T_StockCount[Part Name],$A17,T_StockCount[WeekIndex],76),IF(('T_SelfStock'!BY21&lt;&gt;""),'T_SelfStock'!BY21,BX17-'Grid_Requirement'!BY17+'Grid_TTAFOutgoing'!BY17))</f>
        <v/>
      </c>
      <c r="BZ17">
        <f>IF(COUNTIFS(T_StockCount[Part Name],$A17,T_StockCount[WeekIndex],77)&gt;0,SUMIFS(T_StockCount[CountedQty],T_StockCount[Part Name],$A17,T_StockCount[WeekIndex],77),IF(('T_SelfStock'!BZ21&lt;&gt;""),'T_SelfStock'!BZ21,BY17-'Grid_Requirement'!BZ17+'Grid_TTAFOutgoing'!BZ17))</f>
        <v/>
      </c>
      <c r="CA17">
        <f>IF(COUNTIFS(T_StockCount[Part Name],$A17,T_StockCount[WeekIndex],78)&gt;0,SUMIFS(T_StockCount[CountedQty],T_StockCount[Part Name],$A17,T_StockCount[WeekIndex],78),IF(('T_SelfStock'!CA21&lt;&gt;""),'T_SelfStock'!CA21,BZ17-'Grid_Requirement'!CA17+'Grid_TTAFOutgoing'!CA17))</f>
        <v/>
      </c>
      <c r="CB17">
        <f>IF(COUNTIFS(T_StockCount[Part Name],$A17,T_StockCount[WeekIndex],79)&gt;0,SUMIFS(T_StockCount[CountedQty],T_StockCount[Part Name],$A17,T_StockCount[WeekIndex],79),IF(('T_SelfStock'!CB21&lt;&gt;""),'T_SelfStock'!CB21,CA17-'Grid_Requirement'!CB17+'Grid_TTAFOutgoing'!CB17))</f>
        <v/>
      </c>
      <c r="CC17">
        <f>IF(COUNTIFS(T_StockCount[Part Name],$A17,T_StockCount[WeekIndex],80)&gt;0,SUMIFS(T_StockCount[CountedQty],T_StockCount[Part Name],$A17,T_StockCount[WeekIndex],80),IF(('T_SelfStock'!CC21&lt;&gt;""),'T_SelfStock'!CC21,CB17-'Grid_Requirement'!CC17+'Grid_TTAFOutgoing'!CC17))</f>
        <v/>
      </c>
      <c r="CD17">
        <f>IF(COUNTIFS(T_StockCount[Part Name],$A17,T_StockCount[WeekIndex],81)&gt;0,SUMIFS(T_StockCount[CountedQty],T_StockCount[Part Name],$A17,T_StockCount[WeekIndex],81),IF(('T_SelfStock'!CD21&lt;&gt;""),'T_SelfStock'!CD21,CC17-'Grid_Requirement'!CD17+'Grid_TTAFOutgoing'!CD17))</f>
        <v/>
      </c>
      <c r="CE17">
        <f>IF(COUNTIFS(T_StockCount[Part Name],$A17,T_StockCount[WeekIndex],82)&gt;0,SUMIFS(T_StockCount[CountedQty],T_StockCount[Part Name],$A17,T_StockCount[WeekIndex],82),IF(('T_SelfStock'!CE21&lt;&gt;""),'T_SelfStock'!CE21,CD17-'Grid_Requirement'!CE17+'Grid_TTAFOutgoing'!CE17))</f>
        <v/>
      </c>
      <c r="CF17">
        <f>IF(COUNTIFS(T_StockCount[Part Name],$A17,T_StockCount[WeekIndex],83)&gt;0,SUMIFS(T_StockCount[CountedQty],T_StockCount[Part Name],$A17,T_StockCount[WeekIndex],83),IF(('T_SelfStock'!CF21&lt;&gt;""),'T_SelfStock'!CF21,CE17-'Grid_Requirement'!CF17+'Grid_TTAFOutgoing'!CF17))</f>
        <v/>
      </c>
      <c r="CG17">
        <f>IF(COUNTIFS(T_StockCount[Part Name],$A17,T_StockCount[WeekIndex],84)&gt;0,SUMIFS(T_StockCount[CountedQty],T_StockCount[Part Name],$A17,T_StockCount[WeekIndex],84),IF(('T_SelfStock'!CG21&lt;&gt;""),'T_SelfStock'!CG21,CF17-'Grid_Requirement'!CG17+'Grid_TTAFOutgoing'!CG17))</f>
        <v/>
      </c>
      <c r="CH17">
        <f>IF(COUNTIFS(T_StockCount[Part Name],$A17,T_StockCount[WeekIndex],85)&gt;0,SUMIFS(T_StockCount[CountedQty],T_StockCount[Part Name],$A17,T_StockCount[WeekIndex],85),IF(('T_SelfStock'!CH21&lt;&gt;""),'T_SelfStock'!CH21,CG17-'Grid_Requirement'!CH17+'Grid_TTAFOutgoing'!CH17))</f>
        <v/>
      </c>
      <c r="CI17">
        <f>IF(COUNTIFS(T_StockCount[Part Name],$A17,T_StockCount[WeekIndex],86)&gt;0,SUMIFS(T_StockCount[CountedQty],T_StockCount[Part Name],$A17,T_StockCount[WeekIndex],86),IF(('T_SelfStock'!CI21&lt;&gt;""),'T_SelfStock'!CI21,CH17-'Grid_Requirement'!CI17+'Grid_TTAFOutgoing'!CI17))</f>
        <v/>
      </c>
      <c r="CJ17">
        <f>IF(COUNTIFS(T_StockCount[Part Name],$A17,T_StockCount[WeekIndex],87)&gt;0,SUMIFS(T_StockCount[CountedQty],T_StockCount[Part Name],$A17,T_StockCount[WeekIndex],87),IF(('T_SelfStock'!CJ21&lt;&gt;""),'T_SelfStock'!CJ21,CI17-'Grid_Requirement'!CJ17+'Grid_TTAFOutgoing'!CJ17))</f>
        <v/>
      </c>
      <c r="CK17">
        <f>IF(COUNTIFS(T_StockCount[Part Name],$A17,T_StockCount[WeekIndex],88)&gt;0,SUMIFS(T_StockCount[CountedQty],T_StockCount[Part Name],$A17,T_StockCount[WeekIndex],88),IF(('T_SelfStock'!CK21&lt;&gt;""),'T_SelfStock'!CK21,CJ17-'Grid_Requirement'!CK17+'Grid_TTAFOutgoing'!CK17))</f>
        <v/>
      </c>
      <c r="CL17">
        <f>IF(COUNTIFS(T_StockCount[Part Name],$A17,T_StockCount[WeekIndex],89)&gt;0,SUMIFS(T_StockCount[CountedQty],T_StockCount[Part Name],$A17,T_StockCount[WeekIndex],89),IF(('T_SelfStock'!CL21&lt;&gt;""),'T_SelfStock'!CL21,CK17-'Grid_Requirement'!CL17+'Grid_TTAFOutgoing'!CL17))</f>
        <v/>
      </c>
      <c r="CM17">
        <f>IF(COUNTIFS(T_StockCount[Part Name],$A17,T_StockCount[WeekIndex],90)&gt;0,SUMIFS(T_StockCount[CountedQty],T_StockCount[Part Name],$A17,T_StockCount[WeekIndex],90),IF(('T_SelfStock'!CM21&lt;&gt;""),'T_SelfStock'!CM21,CL17-'Grid_Requirement'!CM17+'Grid_TTAFOutgoing'!CM17))</f>
        <v/>
      </c>
      <c r="CN17">
        <f>IF(COUNTIFS(T_StockCount[Part Name],$A17,T_StockCount[WeekIndex],91)&gt;0,SUMIFS(T_StockCount[CountedQty],T_StockCount[Part Name],$A17,T_StockCount[WeekIndex],91),IF(('T_SelfStock'!CN21&lt;&gt;""),'T_SelfStock'!CN21,CM17-'Grid_Requirement'!CN17+'Grid_TTAFOutgoing'!CN17))</f>
        <v/>
      </c>
      <c r="CO17">
        <f>IF(COUNTIFS(T_StockCount[Part Name],$A17,T_StockCount[WeekIndex],92)&gt;0,SUMIFS(T_StockCount[CountedQty],T_StockCount[Part Name],$A17,T_StockCount[WeekIndex],92),IF(('T_SelfStock'!CO21&lt;&gt;""),'T_SelfStock'!CO21,CN17-'Grid_Requirement'!CO17+'Grid_TTAFOutgoing'!CO17))</f>
        <v/>
      </c>
      <c r="CP17">
        <f>IF(COUNTIFS(T_StockCount[Part Name],$A17,T_StockCount[WeekIndex],93)&gt;0,SUMIFS(T_StockCount[CountedQty],T_StockCount[Part Name],$A17,T_StockCount[WeekIndex],93),IF(('T_SelfStock'!CP21&lt;&gt;""),'T_SelfStock'!CP21,CO17-'Grid_Requirement'!CP17+'Grid_TTAFOutgoing'!CP17))</f>
        <v/>
      </c>
      <c r="CQ17">
        <f>IF(COUNTIFS(T_StockCount[Part Name],$A17,T_StockCount[WeekIndex],94)&gt;0,SUMIFS(T_StockCount[CountedQty],T_StockCount[Part Name],$A17,T_StockCount[WeekIndex],94),IF(('T_SelfStock'!CQ21&lt;&gt;""),'T_SelfStock'!CQ21,CP17-'Grid_Requirement'!CQ17+'Grid_TTAFOutgoing'!CQ17))</f>
        <v/>
      </c>
      <c r="CR17">
        <f>IF(COUNTIFS(T_StockCount[Part Name],$A17,T_StockCount[WeekIndex],95)&gt;0,SUMIFS(T_StockCount[CountedQty],T_StockCount[Part Name],$A17,T_StockCount[WeekIndex],95),IF(('T_SelfStock'!CR21&lt;&gt;""),'T_SelfStock'!CR21,CQ17-'Grid_Requirement'!CR17+'Grid_TTAFOutgoing'!CR17))</f>
        <v/>
      </c>
      <c r="CS17">
        <f>IF(COUNTIFS(T_StockCount[Part Name],$A17,T_StockCount[WeekIndex],96)&gt;0,SUMIFS(T_StockCount[CountedQty],T_StockCount[Part Name],$A17,T_StockCount[WeekIndex],96),IF(('T_SelfStock'!CS21&lt;&gt;""),'T_SelfStock'!CS21,CR17-'Grid_Requirement'!CS17+'Grid_TTAFOutgoing'!CS17))</f>
        <v/>
      </c>
      <c r="CT17">
        <f>IF(COUNTIFS(T_StockCount[Part Name],$A17,T_StockCount[WeekIndex],97)&gt;0,SUMIFS(T_StockCount[CountedQty],T_StockCount[Part Name],$A17,T_StockCount[WeekIndex],97),IF(('T_SelfStock'!CT21&lt;&gt;""),'T_SelfStock'!CT21,CS17-'Grid_Requirement'!CT17+'Grid_TTAFOutgoing'!CT17))</f>
        <v/>
      </c>
      <c r="CU17">
        <f>IF(COUNTIFS(T_StockCount[Part Name],$A17,T_StockCount[WeekIndex],98)&gt;0,SUMIFS(T_StockCount[CountedQty],T_StockCount[Part Name],$A17,T_StockCount[WeekIndex],98),IF(('T_SelfStock'!CU21&lt;&gt;""),'T_SelfStock'!CU21,CT17-'Grid_Requirement'!CU17+'Grid_TTAFOutgoing'!CU17))</f>
        <v/>
      </c>
      <c r="CV17">
        <f>IF(COUNTIFS(T_StockCount[Part Name],$A17,T_StockCount[WeekIndex],99)&gt;0,SUMIFS(T_StockCount[CountedQty],T_StockCount[Part Name],$A17,T_StockCount[WeekIndex],99),IF(('T_SelfStock'!CV21&lt;&gt;""),'T_SelfStock'!CV21,CU17-'Grid_Requirement'!CV17+'Grid_TTAFOutgoing'!CV17))</f>
        <v/>
      </c>
      <c r="CW17">
        <f>IF(COUNTIFS(T_StockCount[Part Name],$A17,T_StockCount[WeekIndex],100)&gt;0,SUMIFS(T_StockCount[CountedQty],T_StockCount[Part Name],$A17,T_StockCount[WeekIndex],100),IF(('T_SelfStock'!CW21&lt;&gt;""),'T_SelfStock'!CW21,CV17-'Grid_Requirement'!CW17+'Grid_TTAFOutgoing'!CW17))</f>
        <v/>
      </c>
      <c r="CX17">
        <f>IF(COUNTIFS(T_StockCount[Part Name],$A17,T_StockCount[WeekIndex],101)&gt;0,SUMIFS(T_StockCount[CountedQty],T_StockCount[Part Name],$A17,T_StockCount[WeekIndex],101),IF(('T_SelfStock'!CX21&lt;&gt;""),'T_SelfStock'!CX21,CW17-'Grid_Requirement'!CX17+'Grid_TTAFOutgoing'!CX17))</f>
        <v/>
      </c>
      <c r="CY17">
        <f>IF(COUNTIFS(T_StockCount[Part Name],$A17,T_StockCount[WeekIndex],102)&gt;0,SUMIFS(T_StockCount[CountedQty],T_StockCount[Part Name],$A17,T_StockCount[WeekIndex],102),IF(('T_SelfStock'!CY21&lt;&gt;""),'T_SelfStock'!CY21,CX17-'Grid_Requirement'!CY17+'Grid_TTAFOutgoing'!CY17))</f>
        <v/>
      </c>
      <c r="CZ17">
        <f>IF(COUNTIFS(T_StockCount[Part Name],$A17,T_StockCount[WeekIndex],103)&gt;0,SUMIFS(T_StockCount[CountedQty],T_StockCount[Part Name],$A17,T_StockCount[WeekIndex],103),IF(('T_SelfStock'!CZ21&lt;&gt;""),'T_SelfStock'!CZ21,CY17-'Grid_Requirement'!CZ17+'Grid_TTAFOutgoing'!CZ17))</f>
        <v/>
      </c>
      <c r="DA17">
        <f>IF(COUNTIFS(T_StockCount[Part Name],$A17,T_StockCount[WeekIndex],104)&gt;0,SUMIFS(T_StockCount[CountedQty],T_StockCount[Part Name],$A17,T_StockCount[WeekIndex],104),IF(('T_SelfStock'!DA21&lt;&gt;""),'T_SelfStock'!DA21,CZ17-'Grid_Requirement'!DA17+'Grid_TTAFOutgoing'!DA17))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Name],$A18,T_StockCount[WeekIndex],1),IF(('T_SelfStock'!B22&lt;&gt;""),'T_SelfStock'!B22,IFERROR(INDEX(T_OpeningStock[Opening_Qty],MATCH($A18,T_OpeningStock[Part Name],0)),0)-'Grid_Requirement'!B18+'Grid_TTAFOutgoing'!B18))</f>
        <v/>
      </c>
      <c r="C18">
        <f>IF(COUNTIFS(T_StockCount[Part Name],$A18,T_StockCount[WeekIndex],2)&gt;0,SUMIFS(T_StockCount[CountedQty],T_StockCount[Part Name],$A18,T_StockCount[WeekIndex],2),IF(('T_SelfStock'!C22&lt;&gt;""),'T_SelfStock'!C22,B18-'Grid_Requirement'!C18+'Grid_TTAFOutgoing'!C18))</f>
        <v/>
      </c>
      <c r="D18">
        <f>IF(COUNTIFS(T_StockCount[Part Name],$A18,T_StockCount[WeekIndex],3)&gt;0,SUMIFS(T_StockCount[CountedQty],T_StockCount[Part Name],$A18,T_StockCount[WeekIndex],3),IF(('T_SelfStock'!D22&lt;&gt;""),'T_SelfStock'!D22,C18-'Grid_Requirement'!D18+'Grid_TTAFOutgoing'!D18))</f>
        <v/>
      </c>
      <c r="E18">
        <f>IF(COUNTIFS(T_StockCount[Part Name],$A18,T_StockCount[WeekIndex],4)&gt;0,SUMIFS(T_StockCount[CountedQty],T_StockCount[Part Name],$A18,T_StockCount[WeekIndex],4),IF(('T_SelfStock'!E22&lt;&gt;""),'T_SelfStock'!E22,D18-'Grid_Requirement'!E18+'Grid_TTAFOutgoing'!E18))</f>
        <v/>
      </c>
      <c r="F18">
        <f>IF(COUNTIFS(T_StockCount[Part Name],$A18,T_StockCount[WeekIndex],5)&gt;0,SUMIFS(T_StockCount[CountedQty],T_StockCount[Part Name],$A18,T_StockCount[WeekIndex],5),IF(('T_SelfStock'!F22&lt;&gt;""),'T_SelfStock'!F22,E18-'Grid_Requirement'!F18+'Grid_TTAFOutgoing'!F18))</f>
        <v/>
      </c>
      <c r="G18">
        <f>IF(COUNTIFS(T_StockCount[Part Name],$A18,T_StockCount[WeekIndex],6)&gt;0,SUMIFS(T_StockCount[CountedQty],T_StockCount[Part Name],$A18,T_StockCount[WeekIndex],6),IF(('T_SelfStock'!G22&lt;&gt;""),'T_SelfStock'!G22,F18-'Grid_Requirement'!G18+'Grid_TTAFOutgoing'!G18))</f>
        <v/>
      </c>
      <c r="H18">
        <f>IF(COUNTIFS(T_StockCount[Part Name],$A18,T_StockCount[WeekIndex],7)&gt;0,SUMIFS(T_StockCount[CountedQty],T_StockCount[Part Name],$A18,T_StockCount[WeekIndex],7),IF(('T_SelfStock'!H22&lt;&gt;""),'T_SelfStock'!H22,G18-'Grid_Requirement'!H18+'Grid_TTAFOutgoing'!H18))</f>
        <v/>
      </c>
      <c r="I18">
        <f>IF(COUNTIFS(T_StockCount[Part Name],$A18,T_StockCount[WeekIndex],8)&gt;0,SUMIFS(T_StockCount[CountedQty],T_StockCount[Part Name],$A18,T_StockCount[WeekIndex],8),IF(('T_SelfStock'!I22&lt;&gt;""),'T_SelfStock'!I22,H18-'Grid_Requirement'!I18+'Grid_TTAFOutgoing'!I18))</f>
        <v/>
      </c>
      <c r="J18">
        <f>IF(COUNTIFS(T_StockCount[Part Name],$A18,T_StockCount[WeekIndex],9)&gt;0,SUMIFS(T_StockCount[CountedQty],T_StockCount[Part Name],$A18,T_StockCount[WeekIndex],9),IF(('T_SelfStock'!J22&lt;&gt;""),'T_SelfStock'!J22,I18-'Grid_Requirement'!J18+'Grid_TTAFOutgoing'!J18))</f>
        <v/>
      </c>
      <c r="K18">
        <f>IF(COUNTIFS(T_StockCount[Part Name],$A18,T_StockCount[WeekIndex],10)&gt;0,SUMIFS(T_StockCount[CountedQty],T_StockCount[Part Name],$A18,T_StockCount[WeekIndex],10),IF(('T_SelfStock'!K22&lt;&gt;""),'T_SelfStock'!K22,J18-'Grid_Requirement'!K18+'Grid_TTAFOutgoing'!K18))</f>
        <v/>
      </c>
      <c r="L18">
        <f>IF(COUNTIFS(T_StockCount[Part Name],$A18,T_StockCount[WeekIndex],11)&gt;0,SUMIFS(T_StockCount[CountedQty],T_StockCount[Part Name],$A18,T_StockCount[WeekIndex],11),IF(('T_SelfStock'!L22&lt;&gt;""),'T_SelfStock'!L22,K18-'Grid_Requirement'!L18+'Grid_TTAFOutgoing'!L18))</f>
        <v/>
      </c>
      <c r="M18">
        <f>IF(COUNTIFS(T_StockCount[Part Name],$A18,T_StockCount[WeekIndex],12)&gt;0,SUMIFS(T_StockCount[CountedQty],T_StockCount[Part Name],$A18,T_StockCount[WeekIndex],12),IF(('T_SelfStock'!M22&lt;&gt;""),'T_SelfStock'!M22,L18-'Grid_Requirement'!M18+'Grid_TTAFOutgoing'!M18))</f>
        <v/>
      </c>
      <c r="N18">
        <f>IF(COUNTIFS(T_StockCount[Part Name],$A18,T_StockCount[WeekIndex],13)&gt;0,SUMIFS(T_StockCount[CountedQty],T_StockCount[Part Name],$A18,T_StockCount[WeekIndex],13),IF(('T_SelfStock'!N22&lt;&gt;""),'T_SelfStock'!N22,M18-'Grid_Requirement'!N18+'Grid_TTAFOutgoing'!N18))</f>
        <v/>
      </c>
      <c r="O18">
        <f>IF(COUNTIFS(T_StockCount[Part Name],$A18,T_StockCount[WeekIndex],14)&gt;0,SUMIFS(T_StockCount[CountedQty],T_StockCount[Part Name],$A18,T_StockCount[WeekIndex],14),IF(('T_SelfStock'!O22&lt;&gt;""),'T_SelfStock'!O22,N18-'Grid_Requirement'!O18+'Grid_TTAFOutgoing'!O18))</f>
        <v/>
      </c>
      <c r="P18">
        <f>IF(COUNTIFS(T_StockCount[Part Name],$A18,T_StockCount[WeekIndex],15)&gt;0,SUMIFS(T_StockCount[CountedQty],T_StockCount[Part Name],$A18,T_StockCount[WeekIndex],15),IF(('T_SelfStock'!P22&lt;&gt;""),'T_SelfStock'!P22,O18-'Grid_Requirement'!P18+'Grid_TTAFOutgoing'!P18))</f>
        <v/>
      </c>
      <c r="Q18">
        <f>IF(COUNTIFS(T_StockCount[Part Name],$A18,T_StockCount[WeekIndex],16)&gt;0,SUMIFS(T_StockCount[CountedQty],T_StockCount[Part Name],$A18,T_StockCount[WeekIndex],16),IF(('T_SelfStock'!Q22&lt;&gt;""),'T_SelfStock'!Q22,P18-'Grid_Requirement'!Q18+'Grid_TTAFOutgoing'!Q18))</f>
        <v/>
      </c>
      <c r="R18">
        <f>IF(COUNTIFS(T_StockCount[Part Name],$A18,T_StockCount[WeekIndex],17)&gt;0,SUMIFS(T_StockCount[CountedQty],T_StockCount[Part Name],$A18,T_StockCount[WeekIndex],17),IF(('T_SelfStock'!R22&lt;&gt;""),'T_SelfStock'!R22,Q18-'Grid_Requirement'!R18+'Grid_TTAFOutgoing'!R18))</f>
        <v/>
      </c>
      <c r="S18">
        <f>IF(COUNTIFS(T_StockCount[Part Name],$A18,T_StockCount[WeekIndex],18)&gt;0,SUMIFS(T_StockCount[CountedQty],T_StockCount[Part Name],$A18,T_StockCount[WeekIndex],18),IF(('T_SelfStock'!S22&lt;&gt;""),'T_SelfStock'!S22,R18-'Grid_Requirement'!S18+'Grid_TTAFOutgoing'!S18))</f>
        <v/>
      </c>
      <c r="T18">
        <f>IF(COUNTIFS(T_StockCount[Part Name],$A18,T_StockCount[WeekIndex],19)&gt;0,SUMIFS(T_StockCount[CountedQty],T_StockCount[Part Name],$A18,T_StockCount[WeekIndex],19),IF(('T_SelfStock'!T22&lt;&gt;""),'T_SelfStock'!T22,S18-'Grid_Requirement'!T18+'Grid_TTAFOutgoing'!T18))</f>
        <v/>
      </c>
      <c r="U18">
        <f>IF(COUNTIFS(T_StockCount[Part Name],$A18,T_StockCount[WeekIndex],20)&gt;0,SUMIFS(T_StockCount[CountedQty],T_StockCount[Part Name],$A18,T_StockCount[WeekIndex],20),IF(('T_SelfStock'!U22&lt;&gt;""),'T_SelfStock'!U22,T18-'Grid_Requirement'!U18+'Grid_TTAFOutgoing'!U18))</f>
        <v/>
      </c>
      <c r="V18">
        <f>IF(COUNTIFS(T_StockCount[Part Name],$A18,T_StockCount[WeekIndex],21)&gt;0,SUMIFS(T_StockCount[CountedQty],T_StockCount[Part Name],$A18,T_StockCount[WeekIndex],21),IF(('T_SelfStock'!V22&lt;&gt;""),'T_SelfStock'!V22,U18-'Grid_Requirement'!V18+'Grid_TTAFOutgoing'!V18))</f>
        <v/>
      </c>
      <c r="W18">
        <f>IF(COUNTIFS(T_StockCount[Part Name],$A18,T_StockCount[WeekIndex],22)&gt;0,SUMIFS(T_StockCount[CountedQty],T_StockCount[Part Name],$A18,T_StockCount[WeekIndex],22),IF(('T_SelfStock'!W22&lt;&gt;""),'T_SelfStock'!W22,V18-'Grid_Requirement'!W18+'Grid_TTAFOutgoing'!W18))</f>
        <v/>
      </c>
      <c r="X18">
        <f>IF(COUNTIFS(T_StockCount[Part Name],$A18,T_StockCount[WeekIndex],23)&gt;0,SUMIFS(T_StockCount[CountedQty],T_StockCount[Part Name],$A18,T_StockCount[WeekIndex],23),IF(('T_SelfStock'!X22&lt;&gt;""),'T_SelfStock'!X22,W18-'Grid_Requirement'!X18+'Grid_TTAFOutgoing'!X18))</f>
        <v/>
      </c>
      <c r="Y18">
        <f>IF(COUNTIFS(T_StockCount[Part Name],$A18,T_StockCount[WeekIndex],24)&gt;0,SUMIFS(T_StockCount[CountedQty],T_StockCount[Part Name],$A18,T_StockCount[WeekIndex],24),IF(('T_SelfStock'!Y22&lt;&gt;""),'T_SelfStock'!Y22,X18-'Grid_Requirement'!Y18+'Grid_TTAFOutgoing'!Y18))</f>
        <v/>
      </c>
      <c r="Z18">
        <f>IF(COUNTIFS(T_StockCount[Part Name],$A18,T_StockCount[WeekIndex],25)&gt;0,SUMIFS(T_StockCount[CountedQty],T_StockCount[Part Name],$A18,T_StockCount[WeekIndex],25),IF(('T_SelfStock'!Z22&lt;&gt;""),'T_SelfStock'!Z22,Y18-'Grid_Requirement'!Z18+'Grid_TTAFOutgoing'!Z18))</f>
        <v/>
      </c>
      <c r="AA18">
        <f>IF(COUNTIFS(T_StockCount[Part Name],$A18,T_StockCount[WeekIndex],26)&gt;0,SUMIFS(T_StockCount[CountedQty],T_StockCount[Part Name],$A18,T_StockCount[WeekIndex],26),IF(('T_SelfStock'!AA22&lt;&gt;""),'T_SelfStock'!AA22,Z18-'Grid_Requirement'!AA18+'Grid_TTAFOutgoing'!AA18))</f>
        <v/>
      </c>
      <c r="AB18">
        <f>IF(COUNTIFS(T_StockCount[Part Name],$A18,T_StockCount[WeekIndex],27)&gt;0,SUMIFS(T_StockCount[CountedQty],T_StockCount[Part Name],$A18,T_StockCount[WeekIndex],27),IF(('T_SelfStock'!AB22&lt;&gt;""),'T_SelfStock'!AB22,AA18-'Grid_Requirement'!AB18+'Grid_TTAFOutgoing'!AB18))</f>
        <v/>
      </c>
      <c r="AC18">
        <f>IF(COUNTIFS(T_StockCount[Part Name],$A18,T_StockCount[WeekIndex],28)&gt;0,SUMIFS(T_StockCount[CountedQty],T_StockCount[Part Name],$A18,T_StockCount[WeekIndex],28),IF(('T_SelfStock'!AC22&lt;&gt;""),'T_SelfStock'!AC22,AB18-'Grid_Requirement'!AC18+'Grid_TTAFOutgoing'!AC18))</f>
        <v/>
      </c>
      <c r="AD18">
        <f>IF(COUNTIFS(T_StockCount[Part Name],$A18,T_StockCount[WeekIndex],29)&gt;0,SUMIFS(T_StockCount[CountedQty],T_StockCount[Part Name],$A18,T_StockCount[WeekIndex],29),IF(('T_SelfStock'!AD22&lt;&gt;""),'T_SelfStock'!AD22,AC18-'Grid_Requirement'!AD18+'Grid_TTAFOutgoing'!AD18))</f>
        <v/>
      </c>
      <c r="AE18">
        <f>IF(COUNTIFS(T_StockCount[Part Name],$A18,T_StockCount[WeekIndex],30)&gt;0,SUMIFS(T_StockCount[CountedQty],T_StockCount[Part Name],$A18,T_StockCount[WeekIndex],30),IF(('T_SelfStock'!AE22&lt;&gt;""),'T_SelfStock'!AE22,AD18-'Grid_Requirement'!AE18+'Grid_TTAFOutgoing'!AE18))</f>
        <v/>
      </c>
      <c r="AF18">
        <f>IF(COUNTIFS(T_StockCount[Part Name],$A18,T_StockCount[WeekIndex],31)&gt;0,SUMIFS(T_StockCount[CountedQty],T_StockCount[Part Name],$A18,T_StockCount[WeekIndex],31),IF(('T_SelfStock'!AF22&lt;&gt;""),'T_SelfStock'!AF22,AE18-'Grid_Requirement'!AF18+'Grid_TTAFOutgoing'!AF18))</f>
        <v/>
      </c>
      <c r="AG18">
        <f>IF(COUNTIFS(T_StockCount[Part Name],$A18,T_StockCount[WeekIndex],32)&gt;0,SUMIFS(T_StockCount[CountedQty],T_StockCount[Part Name],$A18,T_StockCount[WeekIndex],32),IF(('T_SelfStock'!AG22&lt;&gt;""),'T_SelfStock'!AG22,AF18-'Grid_Requirement'!AG18+'Grid_TTAFOutgoing'!AG18))</f>
        <v/>
      </c>
      <c r="AH18">
        <f>IF(COUNTIFS(T_StockCount[Part Name],$A18,T_StockCount[WeekIndex],33)&gt;0,SUMIFS(T_StockCount[CountedQty],T_StockCount[Part Name],$A18,T_StockCount[WeekIndex],33),IF(('T_SelfStock'!AH22&lt;&gt;""),'T_SelfStock'!AH22,AG18-'Grid_Requirement'!AH18+'Grid_TTAFOutgoing'!AH18))</f>
        <v/>
      </c>
      <c r="AI18">
        <f>IF(COUNTIFS(T_StockCount[Part Name],$A18,T_StockCount[WeekIndex],34)&gt;0,SUMIFS(T_StockCount[CountedQty],T_StockCount[Part Name],$A18,T_StockCount[WeekIndex],34),IF(('T_SelfStock'!AI22&lt;&gt;""),'T_SelfStock'!AI22,AH18-'Grid_Requirement'!AI18+'Grid_TTAFOutgoing'!AI18))</f>
        <v/>
      </c>
      <c r="AJ18">
        <f>IF(COUNTIFS(T_StockCount[Part Name],$A18,T_StockCount[WeekIndex],35)&gt;0,SUMIFS(T_StockCount[CountedQty],T_StockCount[Part Name],$A18,T_StockCount[WeekIndex],35),IF(('T_SelfStock'!AJ22&lt;&gt;""),'T_SelfStock'!AJ22,AI18-'Grid_Requirement'!AJ18+'Grid_TTAFOutgoing'!AJ18))</f>
        <v/>
      </c>
      <c r="AK18">
        <f>IF(COUNTIFS(T_StockCount[Part Name],$A18,T_StockCount[WeekIndex],36)&gt;0,SUMIFS(T_StockCount[CountedQty],T_StockCount[Part Name],$A18,T_StockCount[WeekIndex],36),IF(('T_SelfStock'!AK22&lt;&gt;""),'T_SelfStock'!AK22,AJ18-'Grid_Requirement'!AK18+'Grid_TTAFOutgoing'!AK18))</f>
        <v/>
      </c>
      <c r="AL18">
        <f>IF(COUNTIFS(T_StockCount[Part Name],$A18,T_StockCount[WeekIndex],37)&gt;0,SUMIFS(T_StockCount[CountedQty],T_StockCount[Part Name],$A18,T_StockCount[WeekIndex],37),IF(('T_SelfStock'!AL22&lt;&gt;""),'T_SelfStock'!AL22,AK18-'Grid_Requirement'!AL18+'Grid_TTAFOutgoing'!AL18))</f>
        <v/>
      </c>
      <c r="AM18">
        <f>IF(COUNTIFS(T_StockCount[Part Name],$A18,T_StockCount[WeekIndex],38)&gt;0,SUMIFS(T_StockCount[CountedQty],T_StockCount[Part Name],$A18,T_StockCount[WeekIndex],38),IF(('T_SelfStock'!AM22&lt;&gt;""),'T_SelfStock'!AM22,AL18-'Grid_Requirement'!AM18+'Grid_TTAFOutgoing'!AM18))</f>
        <v/>
      </c>
      <c r="AN18">
        <f>IF(COUNTIFS(T_StockCount[Part Name],$A18,T_StockCount[WeekIndex],39)&gt;0,SUMIFS(T_StockCount[CountedQty],T_StockCount[Part Name],$A18,T_StockCount[WeekIndex],39),IF(('T_SelfStock'!AN22&lt;&gt;""),'T_SelfStock'!AN22,AM18-'Grid_Requirement'!AN18+'Grid_TTAFOutgoing'!AN18))</f>
        <v/>
      </c>
      <c r="AO18">
        <f>IF(COUNTIFS(T_StockCount[Part Name],$A18,T_StockCount[WeekIndex],40)&gt;0,SUMIFS(T_StockCount[CountedQty],T_StockCount[Part Name],$A18,T_StockCount[WeekIndex],40),IF(('T_SelfStock'!AO22&lt;&gt;""),'T_SelfStock'!AO22,AN18-'Grid_Requirement'!AO18+'Grid_TTAFOutgoing'!AO18))</f>
        <v/>
      </c>
      <c r="AP18">
        <f>IF(COUNTIFS(T_StockCount[Part Name],$A18,T_StockCount[WeekIndex],41)&gt;0,SUMIFS(T_StockCount[CountedQty],T_StockCount[Part Name],$A18,T_StockCount[WeekIndex],41),IF(('T_SelfStock'!AP22&lt;&gt;""),'T_SelfStock'!AP22,AO18-'Grid_Requirement'!AP18+'Grid_TTAFOutgoing'!AP18))</f>
        <v/>
      </c>
      <c r="AQ18">
        <f>IF(COUNTIFS(T_StockCount[Part Name],$A18,T_StockCount[WeekIndex],42)&gt;0,SUMIFS(T_StockCount[CountedQty],T_StockCount[Part Name],$A18,T_StockCount[WeekIndex],42),IF(('T_SelfStock'!AQ22&lt;&gt;""),'T_SelfStock'!AQ22,AP18-'Grid_Requirement'!AQ18+'Grid_TTAFOutgoing'!AQ18))</f>
        <v/>
      </c>
      <c r="AR18">
        <f>IF(COUNTIFS(T_StockCount[Part Name],$A18,T_StockCount[WeekIndex],43)&gt;0,SUMIFS(T_StockCount[CountedQty],T_StockCount[Part Name],$A18,T_StockCount[WeekIndex],43),IF(('T_SelfStock'!AR22&lt;&gt;""),'T_SelfStock'!AR22,AQ18-'Grid_Requirement'!AR18+'Grid_TTAFOutgoing'!AR18))</f>
        <v/>
      </c>
      <c r="AS18">
        <f>IF(COUNTIFS(T_StockCount[Part Name],$A18,T_StockCount[WeekIndex],44)&gt;0,SUMIFS(T_StockCount[CountedQty],T_StockCount[Part Name],$A18,T_StockCount[WeekIndex],44),IF(('T_SelfStock'!AS22&lt;&gt;""),'T_SelfStock'!AS22,AR18-'Grid_Requirement'!AS18+'Grid_TTAFOutgoing'!AS18))</f>
        <v/>
      </c>
      <c r="AT18">
        <f>IF(COUNTIFS(T_StockCount[Part Name],$A18,T_StockCount[WeekIndex],45)&gt;0,SUMIFS(T_StockCount[CountedQty],T_StockCount[Part Name],$A18,T_StockCount[WeekIndex],45),IF(('T_SelfStock'!AT22&lt;&gt;""),'T_SelfStock'!AT22,AS18-'Grid_Requirement'!AT18+'Grid_TTAFOutgoing'!AT18))</f>
        <v/>
      </c>
      <c r="AU18">
        <f>IF(COUNTIFS(T_StockCount[Part Name],$A18,T_StockCount[WeekIndex],46)&gt;0,SUMIFS(T_StockCount[CountedQty],T_StockCount[Part Name],$A18,T_StockCount[WeekIndex],46),IF(('T_SelfStock'!AU22&lt;&gt;""),'T_SelfStock'!AU22,AT18-'Grid_Requirement'!AU18+'Grid_TTAFOutgoing'!AU18))</f>
        <v/>
      </c>
      <c r="AV18">
        <f>IF(COUNTIFS(T_StockCount[Part Name],$A18,T_StockCount[WeekIndex],47)&gt;0,SUMIFS(T_StockCount[CountedQty],T_StockCount[Part Name],$A18,T_StockCount[WeekIndex],47),IF(('T_SelfStock'!AV22&lt;&gt;""),'T_SelfStock'!AV22,AU18-'Grid_Requirement'!AV18+'Grid_TTAFOutgoing'!AV18))</f>
        <v/>
      </c>
      <c r="AW18">
        <f>IF(COUNTIFS(T_StockCount[Part Name],$A18,T_StockCount[WeekIndex],48)&gt;0,SUMIFS(T_StockCount[CountedQty],T_StockCount[Part Name],$A18,T_StockCount[WeekIndex],48),IF(('T_SelfStock'!AW22&lt;&gt;""),'T_SelfStock'!AW22,AV18-'Grid_Requirement'!AW18+'Grid_TTAFOutgoing'!AW18))</f>
        <v/>
      </c>
      <c r="AX18">
        <f>IF(COUNTIFS(T_StockCount[Part Name],$A18,T_StockCount[WeekIndex],49)&gt;0,SUMIFS(T_StockCount[CountedQty],T_StockCount[Part Name],$A18,T_StockCount[WeekIndex],49),IF(('T_SelfStock'!AX22&lt;&gt;""),'T_SelfStock'!AX22,AW18-'Grid_Requirement'!AX18+'Grid_TTAFOutgoing'!AX18))</f>
        <v/>
      </c>
      <c r="AY18">
        <f>IF(COUNTIFS(T_StockCount[Part Name],$A18,T_StockCount[WeekIndex],50)&gt;0,SUMIFS(T_StockCount[CountedQty],T_StockCount[Part Name],$A18,T_StockCount[WeekIndex],50),IF(('T_SelfStock'!AY22&lt;&gt;""),'T_SelfStock'!AY22,AX18-'Grid_Requirement'!AY18+'Grid_TTAFOutgoing'!AY18))</f>
        <v/>
      </c>
      <c r="AZ18">
        <f>IF(COUNTIFS(T_StockCount[Part Name],$A18,T_StockCount[WeekIndex],51)&gt;0,SUMIFS(T_StockCount[CountedQty],T_StockCount[Part Name],$A18,T_StockCount[WeekIndex],51),IF(('T_SelfStock'!AZ22&lt;&gt;""),'T_SelfStock'!AZ22,AY18-'Grid_Requirement'!AZ18+'Grid_TTAFOutgoing'!AZ18))</f>
        <v/>
      </c>
      <c r="BA18">
        <f>IF(COUNTIFS(T_StockCount[Part Name],$A18,T_StockCount[WeekIndex],52)&gt;0,SUMIFS(T_StockCount[CountedQty],T_StockCount[Part Name],$A18,T_StockCount[WeekIndex],52),IF(('T_SelfStock'!BA22&lt;&gt;""),'T_SelfStock'!BA22,AZ18-'Grid_Requirement'!BA18+'Grid_TTAFOutgoing'!BA18))</f>
        <v/>
      </c>
      <c r="BB18">
        <f>IF(COUNTIFS(T_StockCount[Part Name],$A18,T_StockCount[WeekIndex],53)&gt;0,SUMIFS(T_StockCount[CountedQty],T_StockCount[Part Name],$A18,T_StockCount[WeekIndex],53),IF(('T_SelfStock'!BB22&lt;&gt;""),'T_SelfStock'!BB22,BA18-'Grid_Requirement'!BB18+'Grid_TTAFOutgoing'!BB18))</f>
        <v/>
      </c>
      <c r="BC18">
        <f>IF(COUNTIFS(T_StockCount[Part Name],$A18,T_StockCount[WeekIndex],54)&gt;0,SUMIFS(T_StockCount[CountedQty],T_StockCount[Part Name],$A18,T_StockCount[WeekIndex],54),IF(('T_SelfStock'!BC22&lt;&gt;""),'T_SelfStock'!BC22,BB18-'Grid_Requirement'!BC18+'Grid_TTAFOutgoing'!BC18))</f>
        <v/>
      </c>
      <c r="BD18">
        <f>IF(COUNTIFS(T_StockCount[Part Name],$A18,T_StockCount[WeekIndex],55)&gt;0,SUMIFS(T_StockCount[CountedQty],T_StockCount[Part Name],$A18,T_StockCount[WeekIndex],55),IF(('T_SelfStock'!BD22&lt;&gt;""),'T_SelfStock'!BD22,BC18-'Grid_Requirement'!BD18+'Grid_TTAFOutgoing'!BD18))</f>
        <v/>
      </c>
      <c r="BE18">
        <f>IF(COUNTIFS(T_StockCount[Part Name],$A18,T_StockCount[WeekIndex],56)&gt;0,SUMIFS(T_StockCount[CountedQty],T_StockCount[Part Name],$A18,T_StockCount[WeekIndex],56),IF(('T_SelfStock'!BE22&lt;&gt;""),'T_SelfStock'!BE22,BD18-'Grid_Requirement'!BE18+'Grid_TTAFOutgoing'!BE18))</f>
        <v/>
      </c>
      <c r="BF18">
        <f>IF(COUNTIFS(T_StockCount[Part Name],$A18,T_StockCount[WeekIndex],57)&gt;0,SUMIFS(T_StockCount[CountedQty],T_StockCount[Part Name],$A18,T_StockCount[WeekIndex],57),IF(('T_SelfStock'!BF22&lt;&gt;""),'T_SelfStock'!BF22,BE18-'Grid_Requirement'!BF18+'Grid_TTAFOutgoing'!BF18))</f>
        <v/>
      </c>
      <c r="BG18">
        <f>IF(COUNTIFS(T_StockCount[Part Name],$A18,T_StockCount[WeekIndex],58)&gt;0,SUMIFS(T_StockCount[CountedQty],T_StockCount[Part Name],$A18,T_StockCount[WeekIndex],58),IF(('T_SelfStock'!BG22&lt;&gt;""),'T_SelfStock'!BG22,BF18-'Grid_Requirement'!BG18+'Grid_TTAFOutgoing'!BG18))</f>
        <v/>
      </c>
      <c r="BH18">
        <f>IF(COUNTIFS(T_StockCount[Part Name],$A18,T_StockCount[WeekIndex],59)&gt;0,SUMIFS(T_StockCount[CountedQty],T_StockCount[Part Name],$A18,T_StockCount[WeekIndex],59),IF(('T_SelfStock'!BH22&lt;&gt;""),'T_SelfStock'!BH22,BG18-'Grid_Requirement'!BH18+'Grid_TTAFOutgoing'!BH18))</f>
        <v/>
      </c>
      <c r="BI18">
        <f>IF(COUNTIFS(T_StockCount[Part Name],$A18,T_StockCount[WeekIndex],60)&gt;0,SUMIFS(T_StockCount[CountedQty],T_StockCount[Part Name],$A18,T_StockCount[WeekIndex],60),IF(('T_SelfStock'!BI22&lt;&gt;""),'T_SelfStock'!BI22,BH18-'Grid_Requirement'!BI18+'Grid_TTAFOutgoing'!BI18))</f>
        <v/>
      </c>
      <c r="BJ18">
        <f>IF(COUNTIFS(T_StockCount[Part Name],$A18,T_StockCount[WeekIndex],61)&gt;0,SUMIFS(T_StockCount[CountedQty],T_StockCount[Part Name],$A18,T_StockCount[WeekIndex],61),IF(('T_SelfStock'!BJ22&lt;&gt;""),'T_SelfStock'!BJ22,BI18-'Grid_Requirement'!BJ18+'Grid_TTAFOutgoing'!BJ18))</f>
        <v/>
      </c>
      <c r="BK18">
        <f>IF(COUNTIFS(T_StockCount[Part Name],$A18,T_StockCount[WeekIndex],62)&gt;0,SUMIFS(T_StockCount[CountedQty],T_StockCount[Part Name],$A18,T_StockCount[WeekIndex],62),IF(('T_SelfStock'!BK22&lt;&gt;""),'T_SelfStock'!BK22,BJ18-'Grid_Requirement'!BK18+'Grid_TTAFOutgoing'!BK18))</f>
        <v/>
      </c>
      <c r="BL18">
        <f>IF(COUNTIFS(T_StockCount[Part Name],$A18,T_StockCount[WeekIndex],63)&gt;0,SUMIFS(T_StockCount[CountedQty],T_StockCount[Part Name],$A18,T_StockCount[WeekIndex],63),IF(('T_SelfStock'!BL22&lt;&gt;""),'T_SelfStock'!BL22,BK18-'Grid_Requirement'!BL18+'Grid_TTAFOutgoing'!BL18))</f>
        <v/>
      </c>
      <c r="BM18">
        <f>IF(COUNTIFS(T_StockCount[Part Name],$A18,T_StockCount[WeekIndex],64)&gt;0,SUMIFS(T_StockCount[CountedQty],T_StockCount[Part Name],$A18,T_StockCount[WeekIndex],64),IF(('T_SelfStock'!BM22&lt;&gt;""),'T_SelfStock'!BM22,BL18-'Grid_Requirement'!BM18+'Grid_TTAFOutgoing'!BM18))</f>
        <v/>
      </c>
      <c r="BN18">
        <f>IF(COUNTIFS(T_StockCount[Part Name],$A18,T_StockCount[WeekIndex],65)&gt;0,SUMIFS(T_StockCount[CountedQty],T_StockCount[Part Name],$A18,T_StockCount[WeekIndex],65),IF(('T_SelfStock'!BN22&lt;&gt;""),'T_SelfStock'!BN22,BM18-'Grid_Requirement'!BN18+'Grid_TTAFOutgoing'!BN18))</f>
        <v/>
      </c>
      <c r="BO18">
        <f>IF(COUNTIFS(T_StockCount[Part Name],$A18,T_StockCount[WeekIndex],66)&gt;0,SUMIFS(T_StockCount[CountedQty],T_StockCount[Part Name],$A18,T_StockCount[WeekIndex],66),IF(('T_SelfStock'!BO22&lt;&gt;""),'T_SelfStock'!BO22,BN18-'Grid_Requirement'!BO18+'Grid_TTAFOutgoing'!BO18))</f>
        <v/>
      </c>
      <c r="BP18">
        <f>IF(COUNTIFS(T_StockCount[Part Name],$A18,T_StockCount[WeekIndex],67)&gt;0,SUMIFS(T_StockCount[CountedQty],T_StockCount[Part Name],$A18,T_StockCount[WeekIndex],67),IF(('T_SelfStock'!BP22&lt;&gt;""),'T_SelfStock'!BP22,BO18-'Grid_Requirement'!BP18+'Grid_TTAFOutgoing'!BP18))</f>
        <v/>
      </c>
      <c r="BQ18">
        <f>IF(COUNTIFS(T_StockCount[Part Name],$A18,T_StockCount[WeekIndex],68)&gt;0,SUMIFS(T_StockCount[CountedQty],T_StockCount[Part Name],$A18,T_StockCount[WeekIndex],68),IF(('T_SelfStock'!BQ22&lt;&gt;""),'T_SelfStock'!BQ22,BP18-'Grid_Requirement'!BQ18+'Grid_TTAFOutgoing'!BQ18))</f>
        <v/>
      </c>
      <c r="BR18">
        <f>IF(COUNTIFS(T_StockCount[Part Name],$A18,T_StockCount[WeekIndex],69)&gt;0,SUMIFS(T_StockCount[CountedQty],T_StockCount[Part Name],$A18,T_StockCount[WeekIndex],69),IF(('T_SelfStock'!BR22&lt;&gt;""),'T_SelfStock'!BR22,BQ18-'Grid_Requirement'!BR18+'Grid_TTAFOutgoing'!BR18))</f>
        <v/>
      </c>
      <c r="BS18">
        <f>IF(COUNTIFS(T_StockCount[Part Name],$A18,T_StockCount[WeekIndex],70)&gt;0,SUMIFS(T_StockCount[CountedQty],T_StockCount[Part Name],$A18,T_StockCount[WeekIndex],70),IF(('T_SelfStock'!BS22&lt;&gt;""),'T_SelfStock'!BS22,BR18-'Grid_Requirement'!BS18+'Grid_TTAFOutgoing'!BS18))</f>
        <v/>
      </c>
      <c r="BT18">
        <f>IF(COUNTIFS(T_StockCount[Part Name],$A18,T_StockCount[WeekIndex],71)&gt;0,SUMIFS(T_StockCount[CountedQty],T_StockCount[Part Name],$A18,T_StockCount[WeekIndex],71),IF(('T_SelfStock'!BT22&lt;&gt;""),'T_SelfStock'!BT22,BS18-'Grid_Requirement'!BT18+'Grid_TTAFOutgoing'!BT18))</f>
        <v/>
      </c>
      <c r="BU18">
        <f>IF(COUNTIFS(T_StockCount[Part Name],$A18,T_StockCount[WeekIndex],72)&gt;0,SUMIFS(T_StockCount[CountedQty],T_StockCount[Part Name],$A18,T_StockCount[WeekIndex],72),IF(('T_SelfStock'!BU22&lt;&gt;""),'T_SelfStock'!BU22,BT18-'Grid_Requirement'!BU18+'Grid_TTAFOutgoing'!BU18))</f>
        <v/>
      </c>
      <c r="BV18">
        <f>IF(COUNTIFS(T_StockCount[Part Name],$A18,T_StockCount[WeekIndex],73)&gt;0,SUMIFS(T_StockCount[CountedQty],T_StockCount[Part Name],$A18,T_StockCount[WeekIndex],73),IF(('T_SelfStock'!BV22&lt;&gt;""),'T_SelfStock'!BV22,BU18-'Grid_Requirement'!BV18+'Grid_TTAFOutgoing'!BV18))</f>
        <v/>
      </c>
      <c r="BW18">
        <f>IF(COUNTIFS(T_StockCount[Part Name],$A18,T_StockCount[WeekIndex],74)&gt;0,SUMIFS(T_StockCount[CountedQty],T_StockCount[Part Name],$A18,T_StockCount[WeekIndex],74),IF(('T_SelfStock'!BW22&lt;&gt;""),'T_SelfStock'!BW22,BV18-'Grid_Requirement'!BW18+'Grid_TTAFOutgoing'!BW18))</f>
        <v/>
      </c>
      <c r="BX18">
        <f>IF(COUNTIFS(T_StockCount[Part Name],$A18,T_StockCount[WeekIndex],75)&gt;0,SUMIFS(T_StockCount[CountedQty],T_StockCount[Part Name],$A18,T_StockCount[WeekIndex],75),IF(('T_SelfStock'!BX22&lt;&gt;""),'T_SelfStock'!BX22,BW18-'Grid_Requirement'!BX18+'Grid_TTAFOutgoing'!BX18))</f>
        <v/>
      </c>
      <c r="BY18">
        <f>IF(COUNTIFS(T_StockCount[Part Name],$A18,T_StockCount[WeekIndex],76)&gt;0,SUMIFS(T_StockCount[CountedQty],T_StockCount[Part Name],$A18,T_StockCount[WeekIndex],76),IF(('T_SelfStock'!BY22&lt;&gt;""),'T_SelfStock'!BY22,BX18-'Grid_Requirement'!BY18+'Grid_TTAFOutgoing'!BY18))</f>
        <v/>
      </c>
      <c r="BZ18">
        <f>IF(COUNTIFS(T_StockCount[Part Name],$A18,T_StockCount[WeekIndex],77)&gt;0,SUMIFS(T_StockCount[CountedQty],T_StockCount[Part Name],$A18,T_StockCount[WeekIndex],77),IF(('T_SelfStock'!BZ22&lt;&gt;""),'T_SelfStock'!BZ22,BY18-'Grid_Requirement'!BZ18+'Grid_TTAFOutgoing'!BZ18))</f>
        <v/>
      </c>
      <c r="CA18">
        <f>IF(COUNTIFS(T_StockCount[Part Name],$A18,T_StockCount[WeekIndex],78)&gt;0,SUMIFS(T_StockCount[CountedQty],T_StockCount[Part Name],$A18,T_StockCount[WeekIndex],78),IF(('T_SelfStock'!CA22&lt;&gt;""),'T_SelfStock'!CA22,BZ18-'Grid_Requirement'!CA18+'Grid_TTAFOutgoing'!CA18))</f>
        <v/>
      </c>
      <c r="CB18">
        <f>IF(COUNTIFS(T_StockCount[Part Name],$A18,T_StockCount[WeekIndex],79)&gt;0,SUMIFS(T_StockCount[CountedQty],T_StockCount[Part Name],$A18,T_StockCount[WeekIndex],79),IF(('T_SelfStock'!CB22&lt;&gt;""),'T_SelfStock'!CB22,CA18-'Grid_Requirement'!CB18+'Grid_TTAFOutgoing'!CB18))</f>
        <v/>
      </c>
      <c r="CC18">
        <f>IF(COUNTIFS(T_StockCount[Part Name],$A18,T_StockCount[WeekIndex],80)&gt;0,SUMIFS(T_StockCount[CountedQty],T_StockCount[Part Name],$A18,T_StockCount[WeekIndex],80),IF(('T_SelfStock'!CC22&lt;&gt;""),'T_SelfStock'!CC22,CB18-'Grid_Requirement'!CC18+'Grid_TTAFOutgoing'!CC18))</f>
        <v/>
      </c>
      <c r="CD18">
        <f>IF(COUNTIFS(T_StockCount[Part Name],$A18,T_StockCount[WeekIndex],81)&gt;0,SUMIFS(T_StockCount[CountedQty],T_StockCount[Part Name],$A18,T_StockCount[WeekIndex],81),IF(('T_SelfStock'!CD22&lt;&gt;""),'T_SelfStock'!CD22,CC18-'Grid_Requirement'!CD18+'Grid_TTAFOutgoing'!CD18))</f>
        <v/>
      </c>
      <c r="CE18">
        <f>IF(COUNTIFS(T_StockCount[Part Name],$A18,T_StockCount[WeekIndex],82)&gt;0,SUMIFS(T_StockCount[CountedQty],T_StockCount[Part Name],$A18,T_StockCount[WeekIndex],82),IF(('T_SelfStock'!CE22&lt;&gt;""),'T_SelfStock'!CE22,CD18-'Grid_Requirement'!CE18+'Grid_TTAFOutgoing'!CE18))</f>
        <v/>
      </c>
      <c r="CF18">
        <f>IF(COUNTIFS(T_StockCount[Part Name],$A18,T_StockCount[WeekIndex],83)&gt;0,SUMIFS(T_StockCount[CountedQty],T_StockCount[Part Name],$A18,T_StockCount[WeekIndex],83),IF(('T_SelfStock'!CF22&lt;&gt;""),'T_SelfStock'!CF22,CE18-'Grid_Requirement'!CF18+'Grid_TTAFOutgoing'!CF18))</f>
        <v/>
      </c>
      <c r="CG18">
        <f>IF(COUNTIFS(T_StockCount[Part Name],$A18,T_StockCount[WeekIndex],84)&gt;0,SUMIFS(T_StockCount[CountedQty],T_StockCount[Part Name],$A18,T_StockCount[WeekIndex],84),IF(('T_SelfStock'!CG22&lt;&gt;""),'T_SelfStock'!CG22,CF18-'Grid_Requirement'!CG18+'Grid_TTAFOutgoing'!CG18))</f>
        <v/>
      </c>
      <c r="CH18">
        <f>IF(COUNTIFS(T_StockCount[Part Name],$A18,T_StockCount[WeekIndex],85)&gt;0,SUMIFS(T_StockCount[CountedQty],T_StockCount[Part Name],$A18,T_StockCount[WeekIndex],85),IF(('T_SelfStock'!CH22&lt;&gt;""),'T_SelfStock'!CH22,CG18-'Grid_Requirement'!CH18+'Grid_TTAFOutgoing'!CH18))</f>
        <v/>
      </c>
      <c r="CI18">
        <f>IF(COUNTIFS(T_StockCount[Part Name],$A18,T_StockCount[WeekIndex],86)&gt;0,SUMIFS(T_StockCount[CountedQty],T_StockCount[Part Name],$A18,T_StockCount[WeekIndex],86),IF(('T_SelfStock'!CI22&lt;&gt;""),'T_SelfStock'!CI22,CH18-'Grid_Requirement'!CI18+'Grid_TTAFOutgoing'!CI18))</f>
        <v/>
      </c>
      <c r="CJ18">
        <f>IF(COUNTIFS(T_StockCount[Part Name],$A18,T_StockCount[WeekIndex],87)&gt;0,SUMIFS(T_StockCount[CountedQty],T_StockCount[Part Name],$A18,T_StockCount[WeekIndex],87),IF(('T_SelfStock'!CJ22&lt;&gt;""),'T_SelfStock'!CJ22,CI18-'Grid_Requirement'!CJ18+'Grid_TTAFOutgoing'!CJ18))</f>
        <v/>
      </c>
      <c r="CK18">
        <f>IF(COUNTIFS(T_StockCount[Part Name],$A18,T_StockCount[WeekIndex],88)&gt;0,SUMIFS(T_StockCount[CountedQty],T_StockCount[Part Name],$A18,T_StockCount[WeekIndex],88),IF(('T_SelfStock'!CK22&lt;&gt;""),'T_SelfStock'!CK22,CJ18-'Grid_Requirement'!CK18+'Grid_TTAFOutgoing'!CK18))</f>
        <v/>
      </c>
      <c r="CL18">
        <f>IF(COUNTIFS(T_StockCount[Part Name],$A18,T_StockCount[WeekIndex],89)&gt;0,SUMIFS(T_StockCount[CountedQty],T_StockCount[Part Name],$A18,T_StockCount[WeekIndex],89),IF(('T_SelfStock'!CL22&lt;&gt;""),'T_SelfStock'!CL22,CK18-'Grid_Requirement'!CL18+'Grid_TTAFOutgoing'!CL18))</f>
        <v/>
      </c>
      <c r="CM18">
        <f>IF(COUNTIFS(T_StockCount[Part Name],$A18,T_StockCount[WeekIndex],90)&gt;0,SUMIFS(T_StockCount[CountedQty],T_StockCount[Part Name],$A18,T_StockCount[WeekIndex],90),IF(('T_SelfStock'!CM22&lt;&gt;""),'T_SelfStock'!CM22,CL18-'Grid_Requirement'!CM18+'Grid_TTAFOutgoing'!CM18))</f>
        <v/>
      </c>
      <c r="CN18">
        <f>IF(COUNTIFS(T_StockCount[Part Name],$A18,T_StockCount[WeekIndex],91)&gt;0,SUMIFS(T_StockCount[CountedQty],T_StockCount[Part Name],$A18,T_StockCount[WeekIndex],91),IF(('T_SelfStock'!CN22&lt;&gt;""),'T_SelfStock'!CN22,CM18-'Grid_Requirement'!CN18+'Grid_TTAFOutgoing'!CN18))</f>
        <v/>
      </c>
      <c r="CO18">
        <f>IF(COUNTIFS(T_StockCount[Part Name],$A18,T_StockCount[WeekIndex],92)&gt;0,SUMIFS(T_StockCount[CountedQty],T_StockCount[Part Name],$A18,T_StockCount[WeekIndex],92),IF(('T_SelfStock'!CO22&lt;&gt;""),'T_SelfStock'!CO22,CN18-'Grid_Requirement'!CO18+'Grid_TTAFOutgoing'!CO18))</f>
        <v/>
      </c>
      <c r="CP18">
        <f>IF(COUNTIFS(T_StockCount[Part Name],$A18,T_StockCount[WeekIndex],93)&gt;0,SUMIFS(T_StockCount[CountedQty],T_StockCount[Part Name],$A18,T_StockCount[WeekIndex],93),IF(('T_SelfStock'!CP22&lt;&gt;""),'T_SelfStock'!CP22,CO18-'Grid_Requirement'!CP18+'Grid_TTAFOutgoing'!CP18))</f>
        <v/>
      </c>
      <c r="CQ18">
        <f>IF(COUNTIFS(T_StockCount[Part Name],$A18,T_StockCount[WeekIndex],94)&gt;0,SUMIFS(T_StockCount[CountedQty],T_StockCount[Part Name],$A18,T_StockCount[WeekIndex],94),IF(('T_SelfStock'!CQ22&lt;&gt;""),'T_SelfStock'!CQ22,CP18-'Grid_Requirement'!CQ18+'Grid_TTAFOutgoing'!CQ18))</f>
        <v/>
      </c>
      <c r="CR18">
        <f>IF(COUNTIFS(T_StockCount[Part Name],$A18,T_StockCount[WeekIndex],95)&gt;0,SUMIFS(T_StockCount[CountedQty],T_StockCount[Part Name],$A18,T_StockCount[WeekIndex],95),IF(('T_SelfStock'!CR22&lt;&gt;""),'T_SelfStock'!CR22,CQ18-'Grid_Requirement'!CR18+'Grid_TTAFOutgoing'!CR18))</f>
        <v/>
      </c>
      <c r="CS18">
        <f>IF(COUNTIFS(T_StockCount[Part Name],$A18,T_StockCount[WeekIndex],96)&gt;0,SUMIFS(T_StockCount[CountedQty],T_StockCount[Part Name],$A18,T_StockCount[WeekIndex],96),IF(('T_SelfStock'!CS22&lt;&gt;""),'T_SelfStock'!CS22,CR18-'Grid_Requirement'!CS18+'Grid_TTAFOutgoing'!CS18))</f>
        <v/>
      </c>
      <c r="CT18">
        <f>IF(COUNTIFS(T_StockCount[Part Name],$A18,T_StockCount[WeekIndex],97)&gt;0,SUMIFS(T_StockCount[CountedQty],T_StockCount[Part Name],$A18,T_StockCount[WeekIndex],97),IF(('T_SelfStock'!CT22&lt;&gt;""),'T_SelfStock'!CT22,CS18-'Grid_Requirement'!CT18+'Grid_TTAFOutgoing'!CT18))</f>
        <v/>
      </c>
      <c r="CU18">
        <f>IF(COUNTIFS(T_StockCount[Part Name],$A18,T_StockCount[WeekIndex],98)&gt;0,SUMIFS(T_StockCount[CountedQty],T_StockCount[Part Name],$A18,T_StockCount[WeekIndex],98),IF(('T_SelfStock'!CU22&lt;&gt;""),'T_SelfStock'!CU22,CT18-'Grid_Requirement'!CU18+'Grid_TTAFOutgoing'!CU18))</f>
        <v/>
      </c>
      <c r="CV18">
        <f>IF(COUNTIFS(T_StockCount[Part Name],$A18,T_StockCount[WeekIndex],99)&gt;0,SUMIFS(T_StockCount[CountedQty],T_StockCount[Part Name],$A18,T_StockCount[WeekIndex],99),IF(('T_SelfStock'!CV22&lt;&gt;""),'T_SelfStock'!CV22,CU18-'Grid_Requirement'!CV18+'Grid_TTAFOutgoing'!CV18))</f>
        <v/>
      </c>
      <c r="CW18">
        <f>IF(COUNTIFS(T_StockCount[Part Name],$A18,T_StockCount[WeekIndex],100)&gt;0,SUMIFS(T_StockCount[CountedQty],T_StockCount[Part Name],$A18,T_StockCount[WeekIndex],100),IF(('T_SelfStock'!CW22&lt;&gt;""),'T_SelfStock'!CW22,CV18-'Grid_Requirement'!CW18+'Grid_TTAFOutgoing'!CW18))</f>
        <v/>
      </c>
      <c r="CX18">
        <f>IF(COUNTIFS(T_StockCount[Part Name],$A18,T_StockCount[WeekIndex],101)&gt;0,SUMIFS(T_StockCount[CountedQty],T_StockCount[Part Name],$A18,T_StockCount[WeekIndex],101),IF(('T_SelfStock'!CX22&lt;&gt;""),'T_SelfStock'!CX22,CW18-'Grid_Requirement'!CX18+'Grid_TTAFOutgoing'!CX18))</f>
        <v/>
      </c>
      <c r="CY18">
        <f>IF(COUNTIFS(T_StockCount[Part Name],$A18,T_StockCount[WeekIndex],102)&gt;0,SUMIFS(T_StockCount[CountedQty],T_StockCount[Part Name],$A18,T_StockCount[WeekIndex],102),IF(('T_SelfStock'!CY22&lt;&gt;""),'T_SelfStock'!CY22,CX18-'Grid_Requirement'!CY18+'Grid_TTAFOutgoing'!CY18))</f>
        <v/>
      </c>
      <c r="CZ18">
        <f>IF(COUNTIFS(T_StockCount[Part Name],$A18,T_StockCount[WeekIndex],103)&gt;0,SUMIFS(T_StockCount[CountedQty],T_StockCount[Part Name],$A18,T_StockCount[WeekIndex],103),IF(('T_SelfStock'!CZ22&lt;&gt;""),'T_SelfStock'!CZ22,CY18-'Grid_Requirement'!CZ18+'Grid_TTAFOutgoing'!CZ18))</f>
        <v/>
      </c>
      <c r="DA18">
        <f>IF(COUNTIFS(T_StockCount[Part Name],$A18,T_StockCount[WeekIndex],104)&gt;0,SUMIFS(T_StockCount[CountedQty],T_StockCount[Part Name],$A18,T_StockCount[WeekIndex],104),IF(('T_SelfStock'!DA22&lt;&gt;""),'T_SelfStock'!DA22,CZ18-'Grid_Requirement'!DA18+'Grid_TTAFOutgoing'!DA18))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Name],$A19,T_StockCount[WeekIndex],1),IF(('T_SelfStock'!B23&lt;&gt;""),'T_SelfStock'!B23,IFERROR(INDEX(T_OpeningStock[Opening_Qty],MATCH($A19,T_OpeningStock[Part Name],0)),0)-'Grid_Requirement'!B19+'Grid_TTAFOutgoing'!B19))</f>
        <v/>
      </c>
      <c r="C19">
        <f>IF(COUNTIFS(T_StockCount[Part Name],$A19,T_StockCount[WeekIndex],2)&gt;0,SUMIFS(T_StockCount[CountedQty],T_StockCount[Part Name],$A19,T_StockCount[WeekIndex],2),IF(('T_SelfStock'!C23&lt;&gt;""),'T_SelfStock'!C23,B19-'Grid_Requirement'!C19+'Grid_TTAFOutgoing'!C19))</f>
        <v/>
      </c>
      <c r="D19">
        <f>IF(COUNTIFS(T_StockCount[Part Name],$A19,T_StockCount[WeekIndex],3)&gt;0,SUMIFS(T_StockCount[CountedQty],T_StockCount[Part Name],$A19,T_StockCount[WeekIndex],3),IF(('T_SelfStock'!D23&lt;&gt;""),'T_SelfStock'!D23,C19-'Grid_Requirement'!D19+'Grid_TTAFOutgoing'!D19))</f>
        <v/>
      </c>
      <c r="E19">
        <f>IF(COUNTIFS(T_StockCount[Part Name],$A19,T_StockCount[WeekIndex],4)&gt;0,SUMIFS(T_StockCount[CountedQty],T_StockCount[Part Name],$A19,T_StockCount[WeekIndex],4),IF(('T_SelfStock'!E23&lt;&gt;""),'T_SelfStock'!E23,D19-'Grid_Requirement'!E19+'Grid_TTAFOutgoing'!E19))</f>
        <v/>
      </c>
      <c r="F19">
        <f>IF(COUNTIFS(T_StockCount[Part Name],$A19,T_StockCount[WeekIndex],5)&gt;0,SUMIFS(T_StockCount[CountedQty],T_StockCount[Part Name],$A19,T_StockCount[WeekIndex],5),IF(('T_SelfStock'!F23&lt;&gt;""),'T_SelfStock'!F23,E19-'Grid_Requirement'!F19+'Grid_TTAFOutgoing'!F19))</f>
        <v/>
      </c>
      <c r="G19">
        <f>IF(COUNTIFS(T_StockCount[Part Name],$A19,T_StockCount[WeekIndex],6)&gt;0,SUMIFS(T_StockCount[CountedQty],T_StockCount[Part Name],$A19,T_StockCount[WeekIndex],6),IF(('T_SelfStock'!G23&lt;&gt;""),'T_SelfStock'!G23,F19-'Grid_Requirement'!G19+'Grid_TTAFOutgoing'!G19))</f>
        <v/>
      </c>
      <c r="H19">
        <f>IF(COUNTIFS(T_StockCount[Part Name],$A19,T_StockCount[WeekIndex],7)&gt;0,SUMIFS(T_StockCount[CountedQty],T_StockCount[Part Name],$A19,T_StockCount[WeekIndex],7),IF(('T_SelfStock'!H23&lt;&gt;""),'T_SelfStock'!H23,G19-'Grid_Requirement'!H19+'Grid_TTAFOutgoing'!H19))</f>
        <v/>
      </c>
      <c r="I19">
        <f>IF(COUNTIFS(T_StockCount[Part Name],$A19,T_StockCount[WeekIndex],8)&gt;0,SUMIFS(T_StockCount[CountedQty],T_StockCount[Part Name],$A19,T_StockCount[WeekIndex],8),IF(('T_SelfStock'!I23&lt;&gt;""),'T_SelfStock'!I23,H19-'Grid_Requirement'!I19+'Grid_TTAFOutgoing'!I19))</f>
        <v/>
      </c>
      <c r="J19">
        <f>IF(COUNTIFS(T_StockCount[Part Name],$A19,T_StockCount[WeekIndex],9)&gt;0,SUMIFS(T_StockCount[CountedQty],T_StockCount[Part Name],$A19,T_StockCount[WeekIndex],9),IF(('T_SelfStock'!J23&lt;&gt;""),'T_SelfStock'!J23,I19-'Grid_Requirement'!J19+'Grid_TTAFOutgoing'!J19))</f>
        <v/>
      </c>
      <c r="K19">
        <f>IF(COUNTIFS(T_StockCount[Part Name],$A19,T_StockCount[WeekIndex],10)&gt;0,SUMIFS(T_StockCount[CountedQty],T_StockCount[Part Name],$A19,T_StockCount[WeekIndex],10),IF(('T_SelfStock'!K23&lt;&gt;""),'T_SelfStock'!K23,J19-'Grid_Requirement'!K19+'Grid_TTAFOutgoing'!K19))</f>
        <v/>
      </c>
      <c r="L19">
        <f>IF(COUNTIFS(T_StockCount[Part Name],$A19,T_StockCount[WeekIndex],11)&gt;0,SUMIFS(T_StockCount[CountedQty],T_StockCount[Part Name],$A19,T_StockCount[WeekIndex],11),IF(('T_SelfStock'!L23&lt;&gt;""),'T_SelfStock'!L23,K19-'Grid_Requirement'!L19+'Grid_TTAFOutgoing'!L19))</f>
        <v/>
      </c>
      <c r="M19">
        <f>IF(COUNTIFS(T_StockCount[Part Name],$A19,T_StockCount[WeekIndex],12)&gt;0,SUMIFS(T_StockCount[CountedQty],T_StockCount[Part Name],$A19,T_StockCount[WeekIndex],12),IF(('T_SelfStock'!M23&lt;&gt;""),'T_SelfStock'!M23,L19-'Grid_Requirement'!M19+'Grid_TTAFOutgoing'!M19))</f>
        <v/>
      </c>
      <c r="N19">
        <f>IF(COUNTIFS(T_StockCount[Part Name],$A19,T_StockCount[WeekIndex],13)&gt;0,SUMIFS(T_StockCount[CountedQty],T_StockCount[Part Name],$A19,T_StockCount[WeekIndex],13),IF(('T_SelfStock'!N23&lt;&gt;""),'T_SelfStock'!N23,M19-'Grid_Requirement'!N19+'Grid_TTAFOutgoing'!N19))</f>
        <v/>
      </c>
      <c r="O19">
        <f>IF(COUNTIFS(T_StockCount[Part Name],$A19,T_StockCount[WeekIndex],14)&gt;0,SUMIFS(T_StockCount[CountedQty],T_StockCount[Part Name],$A19,T_StockCount[WeekIndex],14),IF(('T_SelfStock'!O23&lt;&gt;""),'T_SelfStock'!O23,N19-'Grid_Requirement'!O19+'Grid_TTAFOutgoing'!O19))</f>
        <v/>
      </c>
      <c r="P19">
        <f>IF(COUNTIFS(T_StockCount[Part Name],$A19,T_StockCount[WeekIndex],15)&gt;0,SUMIFS(T_StockCount[CountedQty],T_StockCount[Part Name],$A19,T_StockCount[WeekIndex],15),IF(('T_SelfStock'!P23&lt;&gt;""),'T_SelfStock'!P23,O19-'Grid_Requirement'!P19+'Grid_TTAFOutgoing'!P19))</f>
        <v/>
      </c>
      <c r="Q19">
        <f>IF(COUNTIFS(T_StockCount[Part Name],$A19,T_StockCount[WeekIndex],16)&gt;0,SUMIFS(T_StockCount[CountedQty],T_StockCount[Part Name],$A19,T_StockCount[WeekIndex],16),IF(('T_SelfStock'!Q23&lt;&gt;""),'T_SelfStock'!Q23,P19-'Grid_Requirement'!Q19+'Grid_TTAFOutgoing'!Q19))</f>
        <v/>
      </c>
      <c r="R19">
        <f>IF(COUNTIFS(T_StockCount[Part Name],$A19,T_StockCount[WeekIndex],17)&gt;0,SUMIFS(T_StockCount[CountedQty],T_StockCount[Part Name],$A19,T_StockCount[WeekIndex],17),IF(('T_SelfStock'!R23&lt;&gt;""),'T_SelfStock'!R23,Q19-'Grid_Requirement'!R19+'Grid_TTAFOutgoing'!R19))</f>
        <v/>
      </c>
      <c r="S19">
        <f>IF(COUNTIFS(T_StockCount[Part Name],$A19,T_StockCount[WeekIndex],18)&gt;0,SUMIFS(T_StockCount[CountedQty],T_StockCount[Part Name],$A19,T_StockCount[WeekIndex],18),IF(('T_SelfStock'!S23&lt;&gt;""),'T_SelfStock'!S23,R19-'Grid_Requirement'!S19+'Grid_TTAFOutgoing'!S19))</f>
        <v/>
      </c>
      <c r="T19">
        <f>IF(COUNTIFS(T_StockCount[Part Name],$A19,T_StockCount[WeekIndex],19)&gt;0,SUMIFS(T_StockCount[CountedQty],T_StockCount[Part Name],$A19,T_StockCount[WeekIndex],19),IF(('T_SelfStock'!T23&lt;&gt;""),'T_SelfStock'!T23,S19-'Grid_Requirement'!T19+'Grid_TTAFOutgoing'!T19))</f>
        <v/>
      </c>
      <c r="U19">
        <f>IF(COUNTIFS(T_StockCount[Part Name],$A19,T_StockCount[WeekIndex],20)&gt;0,SUMIFS(T_StockCount[CountedQty],T_StockCount[Part Name],$A19,T_StockCount[WeekIndex],20),IF(('T_SelfStock'!U23&lt;&gt;""),'T_SelfStock'!U23,T19-'Grid_Requirement'!U19+'Grid_TTAFOutgoing'!U19))</f>
        <v/>
      </c>
      <c r="V19">
        <f>IF(COUNTIFS(T_StockCount[Part Name],$A19,T_StockCount[WeekIndex],21)&gt;0,SUMIFS(T_StockCount[CountedQty],T_StockCount[Part Name],$A19,T_StockCount[WeekIndex],21),IF(('T_SelfStock'!V23&lt;&gt;""),'T_SelfStock'!V23,U19-'Grid_Requirement'!V19+'Grid_TTAFOutgoing'!V19))</f>
        <v/>
      </c>
      <c r="W19">
        <f>IF(COUNTIFS(T_StockCount[Part Name],$A19,T_StockCount[WeekIndex],22)&gt;0,SUMIFS(T_StockCount[CountedQty],T_StockCount[Part Name],$A19,T_StockCount[WeekIndex],22),IF(('T_SelfStock'!W23&lt;&gt;""),'T_SelfStock'!W23,V19-'Grid_Requirement'!W19+'Grid_TTAFOutgoing'!W19))</f>
        <v/>
      </c>
      <c r="X19">
        <f>IF(COUNTIFS(T_StockCount[Part Name],$A19,T_StockCount[WeekIndex],23)&gt;0,SUMIFS(T_StockCount[CountedQty],T_StockCount[Part Name],$A19,T_StockCount[WeekIndex],23),IF(('T_SelfStock'!X23&lt;&gt;""),'T_SelfStock'!X23,W19-'Grid_Requirement'!X19+'Grid_TTAFOutgoing'!X19))</f>
        <v/>
      </c>
      <c r="Y19">
        <f>IF(COUNTIFS(T_StockCount[Part Name],$A19,T_StockCount[WeekIndex],24)&gt;0,SUMIFS(T_StockCount[CountedQty],T_StockCount[Part Name],$A19,T_StockCount[WeekIndex],24),IF(('T_SelfStock'!Y23&lt;&gt;""),'T_SelfStock'!Y23,X19-'Grid_Requirement'!Y19+'Grid_TTAFOutgoing'!Y19))</f>
        <v/>
      </c>
      <c r="Z19">
        <f>IF(COUNTIFS(T_StockCount[Part Name],$A19,T_StockCount[WeekIndex],25)&gt;0,SUMIFS(T_StockCount[CountedQty],T_StockCount[Part Name],$A19,T_StockCount[WeekIndex],25),IF(('T_SelfStock'!Z23&lt;&gt;""),'T_SelfStock'!Z23,Y19-'Grid_Requirement'!Z19+'Grid_TTAFOutgoing'!Z19))</f>
        <v/>
      </c>
      <c r="AA19">
        <f>IF(COUNTIFS(T_StockCount[Part Name],$A19,T_StockCount[WeekIndex],26)&gt;0,SUMIFS(T_StockCount[CountedQty],T_StockCount[Part Name],$A19,T_StockCount[WeekIndex],26),IF(('T_SelfStock'!AA23&lt;&gt;""),'T_SelfStock'!AA23,Z19-'Grid_Requirement'!AA19+'Grid_TTAFOutgoing'!AA19))</f>
        <v/>
      </c>
      <c r="AB19">
        <f>IF(COUNTIFS(T_StockCount[Part Name],$A19,T_StockCount[WeekIndex],27)&gt;0,SUMIFS(T_StockCount[CountedQty],T_StockCount[Part Name],$A19,T_StockCount[WeekIndex],27),IF(('T_SelfStock'!AB23&lt;&gt;""),'T_SelfStock'!AB23,AA19-'Grid_Requirement'!AB19+'Grid_TTAFOutgoing'!AB19))</f>
        <v/>
      </c>
      <c r="AC19">
        <f>IF(COUNTIFS(T_StockCount[Part Name],$A19,T_StockCount[WeekIndex],28)&gt;0,SUMIFS(T_StockCount[CountedQty],T_StockCount[Part Name],$A19,T_StockCount[WeekIndex],28),IF(('T_SelfStock'!AC23&lt;&gt;""),'T_SelfStock'!AC23,AB19-'Grid_Requirement'!AC19+'Grid_TTAFOutgoing'!AC19))</f>
        <v/>
      </c>
      <c r="AD19">
        <f>IF(COUNTIFS(T_StockCount[Part Name],$A19,T_StockCount[WeekIndex],29)&gt;0,SUMIFS(T_StockCount[CountedQty],T_StockCount[Part Name],$A19,T_StockCount[WeekIndex],29),IF(('T_SelfStock'!AD23&lt;&gt;""),'T_SelfStock'!AD23,AC19-'Grid_Requirement'!AD19+'Grid_TTAFOutgoing'!AD19))</f>
        <v/>
      </c>
      <c r="AE19">
        <f>IF(COUNTIFS(T_StockCount[Part Name],$A19,T_StockCount[WeekIndex],30)&gt;0,SUMIFS(T_StockCount[CountedQty],T_StockCount[Part Name],$A19,T_StockCount[WeekIndex],30),IF(('T_SelfStock'!AE23&lt;&gt;""),'T_SelfStock'!AE23,AD19-'Grid_Requirement'!AE19+'Grid_TTAFOutgoing'!AE19))</f>
        <v/>
      </c>
      <c r="AF19">
        <f>IF(COUNTIFS(T_StockCount[Part Name],$A19,T_StockCount[WeekIndex],31)&gt;0,SUMIFS(T_StockCount[CountedQty],T_StockCount[Part Name],$A19,T_StockCount[WeekIndex],31),IF(('T_SelfStock'!AF23&lt;&gt;""),'T_SelfStock'!AF23,AE19-'Grid_Requirement'!AF19+'Grid_TTAFOutgoing'!AF19))</f>
        <v/>
      </c>
      <c r="AG19">
        <f>IF(COUNTIFS(T_StockCount[Part Name],$A19,T_StockCount[WeekIndex],32)&gt;0,SUMIFS(T_StockCount[CountedQty],T_StockCount[Part Name],$A19,T_StockCount[WeekIndex],32),IF(('T_SelfStock'!AG23&lt;&gt;""),'T_SelfStock'!AG23,AF19-'Grid_Requirement'!AG19+'Grid_TTAFOutgoing'!AG19))</f>
        <v/>
      </c>
      <c r="AH19">
        <f>IF(COUNTIFS(T_StockCount[Part Name],$A19,T_StockCount[WeekIndex],33)&gt;0,SUMIFS(T_StockCount[CountedQty],T_StockCount[Part Name],$A19,T_StockCount[WeekIndex],33),IF(('T_SelfStock'!AH23&lt;&gt;""),'T_SelfStock'!AH23,AG19-'Grid_Requirement'!AH19+'Grid_TTAFOutgoing'!AH19))</f>
        <v/>
      </c>
      <c r="AI19">
        <f>IF(COUNTIFS(T_StockCount[Part Name],$A19,T_StockCount[WeekIndex],34)&gt;0,SUMIFS(T_StockCount[CountedQty],T_StockCount[Part Name],$A19,T_StockCount[WeekIndex],34),IF(('T_SelfStock'!AI23&lt;&gt;""),'T_SelfStock'!AI23,AH19-'Grid_Requirement'!AI19+'Grid_TTAFOutgoing'!AI19))</f>
        <v/>
      </c>
      <c r="AJ19">
        <f>IF(COUNTIFS(T_StockCount[Part Name],$A19,T_StockCount[WeekIndex],35)&gt;0,SUMIFS(T_StockCount[CountedQty],T_StockCount[Part Name],$A19,T_StockCount[WeekIndex],35),IF(('T_SelfStock'!AJ23&lt;&gt;""),'T_SelfStock'!AJ23,AI19-'Grid_Requirement'!AJ19+'Grid_TTAFOutgoing'!AJ19))</f>
        <v/>
      </c>
      <c r="AK19">
        <f>IF(COUNTIFS(T_StockCount[Part Name],$A19,T_StockCount[WeekIndex],36)&gt;0,SUMIFS(T_StockCount[CountedQty],T_StockCount[Part Name],$A19,T_StockCount[WeekIndex],36),IF(('T_SelfStock'!AK23&lt;&gt;""),'T_SelfStock'!AK23,AJ19-'Grid_Requirement'!AK19+'Grid_TTAFOutgoing'!AK19))</f>
        <v/>
      </c>
      <c r="AL19">
        <f>IF(COUNTIFS(T_StockCount[Part Name],$A19,T_StockCount[WeekIndex],37)&gt;0,SUMIFS(T_StockCount[CountedQty],T_StockCount[Part Name],$A19,T_StockCount[WeekIndex],37),IF(('T_SelfStock'!AL23&lt;&gt;""),'T_SelfStock'!AL23,AK19-'Grid_Requirement'!AL19+'Grid_TTAFOutgoing'!AL19))</f>
        <v/>
      </c>
      <c r="AM19">
        <f>IF(COUNTIFS(T_StockCount[Part Name],$A19,T_StockCount[WeekIndex],38)&gt;0,SUMIFS(T_StockCount[CountedQty],T_StockCount[Part Name],$A19,T_StockCount[WeekIndex],38),IF(('T_SelfStock'!AM23&lt;&gt;""),'T_SelfStock'!AM23,AL19-'Grid_Requirement'!AM19+'Grid_TTAFOutgoing'!AM19))</f>
        <v/>
      </c>
      <c r="AN19">
        <f>IF(COUNTIFS(T_StockCount[Part Name],$A19,T_StockCount[WeekIndex],39)&gt;0,SUMIFS(T_StockCount[CountedQty],T_StockCount[Part Name],$A19,T_StockCount[WeekIndex],39),IF(('T_SelfStock'!AN23&lt;&gt;""),'T_SelfStock'!AN23,AM19-'Grid_Requirement'!AN19+'Grid_TTAFOutgoing'!AN19))</f>
        <v/>
      </c>
      <c r="AO19">
        <f>IF(COUNTIFS(T_StockCount[Part Name],$A19,T_StockCount[WeekIndex],40)&gt;0,SUMIFS(T_StockCount[CountedQty],T_StockCount[Part Name],$A19,T_StockCount[WeekIndex],40),IF(('T_SelfStock'!AO23&lt;&gt;""),'T_SelfStock'!AO23,AN19-'Grid_Requirement'!AO19+'Grid_TTAFOutgoing'!AO19))</f>
        <v/>
      </c>
      <c r="AP19">
        <f>IF(COUNTIFS(T_StockCount[Part Name],$A19,T_StockCount[WeekIndex],41)&gt;0,SUMIFS(T_StockCount[CountedQty],T_StockCount[Part Name],$A19,T_StockCount[WeekIndex],41),IF(('T_SelfStock'!AP23&lt;&gt;""),'T_SelfStock'!AP23,AO19-'Grid_Requirement'!AP19+'Grid_TTAFOutgoing'!AP19))</f>
        <v/>
      </c>
      <c r="AQ19">
        <f>IF(COUNTIFS(T_StockCount[Part Name],$A19,T_StockCount[WeekIndex],42)&gt;0,SUMIFS(T_StockCount[CountedQty],T_StockCount[Part Name],$A19,T_StockCount[WeekIndex],42),IF(('T_SelfStock'!AQ23&lt;&gt;""),'T_SelfStock'!AQ23,AP19-'Grid_Requirement'!AQ19+'Grid_TTAFOutgoing'!AQ19))</f>
        <v/>
      </c>
      <c r="AR19">
        <f>IF(COUNTIFS(T_StockCount[Part Name],$A19,T_StockCount[WeekIndex],43)&gt;0,SUMIFS(T_StockCount[CountedQty],T_StockCount[Part Name],$A19,T_StockCount[WeekIndex],43),IF(('T_SelfStock'!AR23&lt;&gt;""),'T_SelfStock'!AR23,AQ19-'Grid_Requirement'!AR19+'Grid_TTAFOutgoing'!AR19))</f>
        <v/>
      </c>
      <c r="AS19">
        <f>IF(COUNTIFS(T_StockCount[Part Name],$A19,T_StockCount[WeekIndex],44)&gt;0,SUMIFS(T_StockCount[CountedQty],T_StockCount[Part Name],$A19,T_StockCount[WeekIndex],44),IF(('T_SelfStock'!AS23&lt;&gt;""),'T_SelfStock'!AS23,AR19-'Grid_Requirement'!AS19+'Grid_TTAFOutgoing'!AS19))</f>
        <v/>
      </c>
      <c r="AT19">
        <f>IF(COUNTIFS(T_StockCount[Part Name],$A19,T_StockCount[WeekIndex],45)&gt;0,SUMIFS(T_StockCount[CountedQty],T_StockCount[Part Name],$A19,T_StockCount[WeekIndex],45),IF(('T_SelfStock'!AT23&lt;&gt;""),'T_SelfStock'!AT23,AS19-'Grid_Requirement'!AT19+'Grid_TTAFOutgoing'!AT19))</f>
        <v/>
      </c>
      <c r="AU19">
        <f>IF(COUNTIFS(T_StockCount[Part Name],$A19,T_StockCount[WeekIndex],46)&gt;0,SUMIFS(T_StockCount[CountedQty],T_StockCount[Part Name],$A19,T_StockCount[WeekIndex],46),IF(('T_SelfStock'!AU23&lt;&gt;""),'T_SelfStock'!AU23,AT19-'Grid_Requirement'!AU19+'Grid_TTAFOutgoing'!AU19))</f>
        <v/>
      </c>
      <c r="AV19">
        <f>IF(COUNTIFS(T_StockCount[Part Name],$A19,T_StockCount[WeekIndex],47)&gt;0,SUMIFS(T_StockCount[CountedQty],T_StockCount[Part Name],$A19,T_StockCount[WeekIndex],47),IF(('T_SelfStock'!AV23&lt;&gt;""),'T_SelfStock'!AV23,AU19-'Grid_Requirement'!AV19+'Grid_TTAFOutgoing'!AV19))</f>
        <v/>
      </c>
      <c r="AW19">
        <f>IF(COUNTIFS(T_StockCount[Part Name],$A19,T_StockCount[WeekIndex],48)&gt;0,SUMIFS(T_StockCount[CountedQty],T_StockCount[Part Name],$A19,T_StockCount[WeekIndex],48),IF(('T_SelfStock'!AW23&lt;&gt;""),'T_SelfStock'!AW23,AV19-'Grid_Requirement'!AW19+'Grid_TTAFOutgoing'!AW19))</f>
        <v/>
      </c>
      <c r="AX19">
        <f>IF(COUNTIFS(T_StockCount[Part Name],$A19,T_StockCount[WeekIndex],49)&gt;0,SUMIFS(T_StockCount[CountedQty],T_StockCount[Part Name],$A19,T_StockCount[WeekIndex],49),IF(('T_SelfStock'!AX23&lt;&gt;""),'T_SelfStock'!AX23,AW19-'Grid_Requirement'!AX19+'Grid_TTAFOutgoing'!AX19))</f>
        <v/>
      </c>
      <c r="AY19">
        <f>IF(COUNTIFS(T_StockCount[Part Name],$A19,T_StockCount[WeekIndex],50)&gt;0,SUMIFS(T_StockCount[CountedQty],T_StockCount[Part Name],$A19,T_StockCount[WeekIndex],50),IF(('T_SelfStock'!AY23&lt;&gt;""),'T_SelfStock'!AY23,AX19-'Grid_Requirement'!AY19+'Grid_TTAFOutgoing'!AY19))</f>
        <v/>
      </c>
      <c r="AZ19">
        <f>IF(COUNTIFS(T_StockCount[Part Name],$A19,T_StockCount[WeekIndex],51)&gt;0,SUMIFS(T_StockCount[CountedQty],T_StockCount[Part Name],$A19,T_StockCount[WeekIndex],51),IF(('T_SelfStock'!AZ23&lt;&gt;""),'T_SelfStock'!AZ23,AY19-'Grid_Requirement'!AZ19+'Grid_TTAFOutgoing'!AZ19))</f>
        <v/>
      </c>
      <c r="BA19">
        <f>IF(COUNTIFS(T_StockCount[Part Name],$A19,T_StockCount[WeekIndex],52)&gt;0,SUMIFS(T_StockCount[CountedQty],T_StockCount[Part Name],$A19,T_StockCount[WeekIndex],52),IF(('T_SelfStock'!BA23&lt;&gt;""),'T_SelfStock'!BA23,AZ19-'Grid_Requirement'!BA19+'Grid_TTAFOutgoing'!BA19))</f>
        <v/>
      </c>
      <c r="BB19">
        <f>IF(COUNTIFS(T_StockCount[Part Name],$A19,T_StockCount[WeekIndex],53)&gt;0,SUMIFS(T_StockCount[CountedQty],T_StockCount[Part Name],$A19,T_StockCount[WeekIndex],53),IF(('T_SelfStock'!BB23&lt;&gt;""),'T_SelfStock'!BB23,BA19-'Grid_Requirement'!BB19+'Grid_TTAFOutgoing'!BB19))</f>
        <v/>
      </c>
      <c r="BC19">
        <f>IF(COUNTIFS(T_StockCount[Part Name],$A19,T_StockCount[WeekIndex],54)&gt;0,SUMIFS(T_StockCount[CountedQty],T_StockCount[Part Name],$A19,T_StockCount[WeekIndex],54),IF(('T_SelfStock'!BC23&lt;&gt;""),'T_SelfStock'!BC23,BB19-'Grid_Requirement'!BC19+'Grid_TTAFOutgoing'!BC19))</f>
        <v/>
      </c>
      <c r="BD19">
        <f>IF(COUNTIFS(T_StockCount[Part Name],$A19,T_StockCount[WeekIndex],55)&gt;0,SUMIFS(T_StockCount[CountedQty],T_StockCount[Part Name],$A19,T_StockCount[WeekIndex],55),IF(('T_SelfStock'!BD23&lt;&gt;""),'T_SelfStock'!BD23,BC19-'Grid_Requirement'!BD19+'Grid_TTAFOutgoing'!BD19))</f>
        <v/>
      </c>
      <c r="BE19">
        <f>IF(COUNTIFS(T_StockCount[Part Name],$A19,T_StockCount[WeekIndex],56)&gt;0,SUMIFS(T_StockCount[CountedQty],T_StockCount[Part Name],$A19,T_StockCount[WeekIndex],56),IF(('T_SelfStock'!BE23&lt;&gt;""),'T_SelfStock'!BE23,BD19-'Grid_Requirement'!BE19+'Grid_TTAFOutgoing'!BE19))</f>
        <v/>
      </c>
      <c r="BF19">
        <f>IF(COUNTIFS(T_StockCount[Part Name],$A19,T_StockCount[WeekIndex],57)&gt;0,SUMIFS(T_StockCount[CountedQty],T_StockCount[Part Name],$A19,T_StockCount[WeekIndex],57),IF(('T_SelfStock'!BF23&lt;&gt;""),'T_SelfStock'!BF23,BE19-'Grid_Requirement'!BF19+'Grid_TTAFOutgoing'!BF19))</f>
        <v/>
      </c>
      <c r="BG19">
        <f>IF(COUNTIFS(T_StockCount[Part Name],$A19,T_StockCount[WeekIndex],58)&gt;0,SUMIFS(T_StockCount[CountedQty],T_StockCount[Part Name],$A19,T_StockCount[WeekIndex],58),IF(('T_SelfStock'!BG23&lt;&gt;""),'T_SelfStock'!BG23,BF19-'Grid_Requirement'!BG19+'Grid_TTAFOutgoing'!BG19))</f>
        <v/>
      </c>
      <c r="BH19">
        <f>IF(COUNTIFS(T_StockCount[Part Name],$A19,T_StockCount[WeekIndex],59)&gt;0,SUMIFS(T_StockCount[CountedQty],T_StockCount[Part Name],$A19,T_StockCount[WeekIndex],59),IF(('T_SelfStock'!BH23&lt;&gt;""),'T_SelfStock'!BH23,BG19-'Grid_Requirement'!BH19+'Grid_TTAFOutgoing'!BH19))</f>
        <v/>
      </c>
      <c r="BI19">
        <f>IF(COUNTIFS(T_StockCount[Part Name],$A19,T_StockCount[WeekIndex],60)&gt;0,SUMIFS(T_StockCount[CountedQty],T_StockCount[Part Name],$A19,T_StockCount[WeekIndex],60),IF(('T_SelfStock'!BI23&lt;&gt;""),'T_SelfStock'!BI23,BH19-'Grid_Requirement'!BI19+'Grid_TTAFOutgoing'!BI19))</f>
        <v/>
      </c>
      <c r="BJ19">
        <f>IF(COUNTIFS(T_StockCount[Part Name],$A19,T_StockCount[WeekIndex],61)&gt;0,SUMIFS(T_StockCount[CountedQty],T_StockCount[Part Name],$A19,T_StockCount[WeekIndex],61),IF(('T_SelfStock'!BJ23&lt;&gt;""),'T_SelfStock'!BJ23,BI19-'Grid_Requirement'!BJ19+'Grid_TTAFOutgoing'!BJ19))</f>
        <v/>
      </c>
      <c r="BK19">
        <f>IF(COUNTIFS(T_StockCount[Part Name],$A19,T_StockCount[WeekIndex],62)&gt;0,SUMIFS(T_StockCount[CountedQty],T_StockCount[Part Name],$A19,T_StockCount[WeekIndex],62),IF(('T_SelfStock'!BK23&lt;&gt;""),'T_SelfStock'!BK23,BJ19-'Grid_Requirement'!BK19+'Grid_TTAFOutgoing'!BK19))</f>
        <v/>
      </c>
      <c r="BL19">
        <f>IF(COUNTIFS(T_StockCount[Part Name],$A19,T_StockCount[WeekIndex],63)&gt;0,SUMIFS(T_StockCount[CountedQty],T_StockCount[Part Name],$A19,T_StockCount[WeekIndex],63),IF(('T_SelfStock'!BL23&lt;&gt;""),'T_SelfStock'!BL23,BK19-'Grid_Requirement'!BL19+'Grid_TTAFOutgoing'!BL19))</f>
        <v/>
      </c>
      <c r="BM19">
        <f>IF(COUNTIFS(T_StockCount[Part Name],$A19,T_StockCount[WeekIndex],64)&gt;0,SUMIFS(T_StockCount[CountedQty],T_StockCount[Part Name],$A19,T_StockCount[WeekIndex],64),IF(('T_SelfStock'!BM23&lt;&gt;""),'T_SelfStock'!BM23,BL19-'Grid_Requirement'!BM19+'Grid_TTAFOutgoing'!BM19))</f>
        <v/>
      </c>
      <c r="BN19">
        <f>IF(COUNTIFS(T_StockCount[Part Name],$A19,T_StockCount[WeekIndex],65)&gt;0,SUMIFS(T_StockCount[CountedQty],T_StockCount[Part Name],$A19,T_StockCount[WeekIndex],65),IF(('T_SelfStock'!BN23&lt;&gt;""),'T_SelfStock'!BN23,BM19-'Grid_Requirement'!BN19+'Grid_TTAFOutgoing'!BN19))</f>
        <v/>
      </c>
      <c r="BO19">
        <f>IF(COUNTIFS(T_StockCount[Part Name],$A19,T_StockCount[WeekIndex],66)&gt;0,SUMIFS(T_StockCount[CountedQty],T_StockCount[Part Name],$A19,T_StockCount[WeekIndex],66),IF(('T_SelfStock'!BO23&lt;&gt;""),'T_SelfStock'!BO23,BN19-'Grid_Requirement'!BO19+'Grid_TTAFOutgoing'!BO19))</f>
        <v/>
      </c>
      <c r="BP19">
        <f>IF(COUNTIFS(T_StockCount[Part Name],$A19,T_StockCount[WeekIndex],67)&gt;0,SUMIFS(T_StockCount[CountedQty],T_StockCount[Part Name],$A19,T_StockCount[WeekIndex],67),IF(('T_SelfStock'!BP23&lt;&gt;""),'T_SelfStock'!BP23,BO19-'Grid_Requirement'!BP19+'Grid_TTAFOutgoing'!BP19))</f>
        <v/>
      </c>
      <c r="BQ19">
        <f>IF(COUNTIFS(T_StockCount[Part Name],$A19,T_StockCount[WeekIndex],68)&gt;0,SUMIFS(T_StockCount[CountedQty],T_StockCount[Part Name],$A19,T_StockCount[WeekIndex],68),IF(('T_SelfStock'!BQ23&lt;&gt;""),'T_SelfStock'!BQ23,BP19-'Grid_Requirement'!BQ19+'Grid_TTAFOutgoing'!BQ19))</f>
        <v/>
      </c>
      <c r="BR19">
        <f>IF(COUNTIFS(T_StockCount[Part Name],$A19,T_StockCount[WeekIndex],69)&gt;0,SUMIFS(T_StockCount[CountedQty],T_StockCount[Part Name],$A19,T_StockCount[WeekIndex],69),IF(('T_SelfStock'!BR23&lt;&gt;""),'T_SelfStock'!BR23,BQ19-'Grid_Requirement'!BR19+'Grid_TTAFOutgoing'!BR19))</f>
        <v/>
      </c>
      <c r="BS19">
        <f>IF(COUNTIFS(T_StockCount[Part Name],$A19,T_StockCount[WeekIndex],70)&gt;0,SUMIFS(T_StockCount[CountedQty],T_StockCount[Part Name],$A19,T_StockCount[WeekIndex],70),IF(('T_SelfStock'!BS23&lt;&gt;""),'T_SelfStock'!BS23,BR19-'Grid_Requirement'!BS19+'Grid_TTAFOutgoing'!BS19))</f>
        <v/>
      </c>
      <c r="BT19">
        <f>IF(COUNTIFS(T_StockCount[Part Name],$A19,T_StockCount[WeekIndex],71)&gt;0,SUMIFS(T_StockCount[CountedQty],T_StockCount[Part Name],$A19,T_StockCount[WeekIndex],71),IF(('T_SelfStock'!BT23&lt;&gt;""),'T_SelfStock'!BT23,BS19-'Grid_Requirement'!BT19+'Grid_TTAFOutgoing'!BT19))</f>
        <v/>
      </c>
      <c r="BU19">
        <f>IF(COUNTIFS(T_StockCount[Part Name],$A19,T_StockCount[WeekIndex],72)&gt;0,SUMIFS(T_StockCount[CountedQty],T_StockCount[Part Name],$A19,T_StockCount[WeekIndex],72),IF(('T_SelfStock'!BU23&lt;&gt;""),'T_SelfStock'!BU23,BT19-'Grid_Requirement'!BU19+'Grid_TTAFOutgoing'!BU19))</f>
        <v/>
      </c>
      <c r="BV19">
        <f>IF(COUNTIFS(T_StockCount[Part Name],$A19,T_StockCount[WeekIndex],73)&gt;0,SUMIFS(T_StockCount[CountedQty],T_StockCount[Part Name],$A19,T_StockCount[WeekIndex],73),IF(('T_SelfStock'!BV23&lt;&gt;""),'T_SelfStock'!BV23,BU19-'Grid_Requirement'!BV19+'Grid_TTAFOutgoing'!BV19))</f>
        <v/>
      </c>
      <c r="BW19">
        <f>IF(COUNTIFS(T_StockCount[Part Name],$A19,T_StockCount[WeekIndex],74)&gt;0,SUMIFS(T_StockCount[CountedQty],T_StockCount[Part Name],$A19,T_StockCount[WeekIndex],74),IF(('T_SelfStock'!BW23&lt;&gt;""),'T_SelfStock'!BW23,BV19-'Grid_Requirement'!BW19+'Grid_TTAFOutgoing'!BW19))</f>
        <v/>
      </c>
      <c r="BX19">
        <f>IF(COUNTIFS(T_StockCount[Part Name],$A19,T_StockCount[WeekIndex],75)&gt;0,SUMIFS(T_StockCount[CountedQty],T_StockCount[Part Name],$A19,T_StockCount[WeekIndex],75),IF(('T_SelfStock'!BX23&lt;&gt;""),'T_SelfStock'!BX23,BW19-'Grid_Requirement'!BX19+'Grid_TTAFOutgoing'!BX19))</f>
        <v/>
      </c>
      <c r="BY19">
        <f>IF(COUNTIFS(T_StockCount[Part Name],$A19,T_StockCount[WeekIndex],76)&gt;0,SUMIFS(T_StockCount[CountedQty],T_StockCount[Part Name],$A19,T_StockCount[WeekIndex],76),IF(('T_SelfStock'!BY23&lt;&gt;""),'T_SelfStock'!BY23,BX19-'Grid_Requirement'!BY19+'Grid_TTAFOutgoing'!BY19))</f>
        <v/>
      </c>
      <c r="BZ19">
        <f>IF(COUNTIFS(T_StockCount[Part Name],$A19,T_StockCount[WeekIndex],77)&gt;0,SUMIFS(T_StockCount[CountedQty],T_StockCount[Part Name],$A19,T_StockCount[WeekIndex],77),IF(('T_SelfStock'!BZ23&lt;&gt;""),'T_SelfStock'!BZ23,BY19-'Grid_Requirement'!BZ19+'Grid_TTAFOutgoing'!BZ19))</f>
        <v/>
      </c>
      <c r="CA19">
        <f>IF(COUNTIFS(T_StockCount[Part Name],$A19,T_StockCount[WeekIndex],78)&gt;0,SUMIFS(T_StockCount[CountedQty],T_StockCount[Part Name],$A19,T_StockCount[WeekIndex],78),IF(('T_SelfStock'!CA23&lt;&gt;""),'T_SelfStock'!CA23,BZ19-'Grid_Requirement'!CA19+'Grid_TTAFOutgoing'!CA19))</f>
        <v/>
      </c>
      <c r="CB19">
        <f>IF(COUNTIFS(T_StockCount[Part Name],$A19,T_StockCount[WeekIndex],79)&gt;0,SUMIFS(T_StockCount[CountedQty],T_StockCount[Part Name],$A19,T_StockCount[WeekIndex],79),IF(('T_SelfStock'!CB23&lt;&gt;""),'T_SelfStock'!CB23,CA19-'Grid_Requirement'!CB19+'Grid_TTAFOutgoing'!CB19))</f>
        <v/>
      </c>
      <c r="CC19">
        <f>IF(COUNTIFS(T_StockCount[Part Name],$A19,T_StockCount[WeekIndex],80)&gt;0,SUMIFS(T_StockCount[CountedQty],T_StockCount[Part Name],$A19,T_StockCount[WeekIndex],80),IF(('T_SelfStock'!CC23&lt;&gt;""),'T_SelfStock'!CC23,CB19-'Grid_Requirement'!CC19+'Grid_TTAFOutgoing'!CC19))</f>
        <v/>
      </c>
      <c r="CD19">
        <f>IF(COUNTIFS(T_StockCount[Part Name],$A19,T_StockCount[WeekIndex],81)&gt;0,SUMIFS(T_StockCount[CountedQty],T_StockCount[Part Name],$A19,T_StockCount[WeekIndex],81),IF(('T_SelfStock'!CD23&lt;&gt;""),'T_SelfStock'!CD23,CC19-'Grid_Requirement'!CD19+'Grid_TTAFOutgoing'!CD19))</f>
        <v/>
      </c>
      <c r="CE19">
        <f>IF(COUNTIFS(T_StockCount[Part Name],$A19,T_StockCount[WeekIndex],82)&gt;0,SUMIFS(T_StockCount[CountedQty],T_StockCount[Part Name],$A19,T_StockCount[WeekIndex],82),IF(('T_SelfStock'!CE23&lt;&gt;""),'T_SelfStock'!CE23,CD19-'Grid_Requirement'!CE19+'Grid_TTAFOutgoing'!CE19))</f>
        <v/>
      </c>
      <c r="CF19">
        <f>IF(COUNTIFS(T_StockCount[Part Name],$A19,T_StockCount[WeekIndex],83)&gt;0,SUMIFS(T_StockCount[CountedQty],T_StockCount[Part Name],$A19,T_StockCount[WeekIndex],83),IF(('T_SelfStock'!CF23&lt;&gt;""),'T_SelfStock'!CF23,CE19-'Grid_Requirement'!CF19+'Grid_TTAFOutgoing'!CF19))</f>
        <v/>
      </c>
      <c r="CG19">
        <f>IF(COUNTIFS(T_StockCount[Part Name],$A19,T_StockCount[WeekIndex],84)&gt;0,SUMIFS(T_StockCount[CountedQty],T_StockCount[Part Name],$A19,T_StockCount[WeekIndex],84),IF(('T_SelfStock'!CG23&lt;&gt;""),'T_SelfStock'!CG23,CF19-'Grid_Requirement'!CG19+'Grid_TTAFOutgoing'!CG19))</f>
        <v/>
      </c>
      <c r="CH19">
        <f>IF(COUNTIFS(T_StockCount[Part Name],$A19,T_StockCount[WeekIndex],85)&gt;0,SUMIFS(T_StockCount[CountedQty],T_StockCount[Part Name],$A19,T_StockCount[WeekIndex],85),IF(('T_SelfStock'!CH23&lt;&gt;""),'T_SelfStock'!CH23,CG19-'Grid_Requirement'!CH19+'Grid_TTAFOutgoing'!CH19))</f>
        <v/>
      </c>
      <c r="CI19">
        <f>IF(COUNTIFS(T_StockCount[Part Name],$A19,T_StockCount[WeekIndex],86)&gt;0,SUMIFS(T_StockCount[CountedQty],T_StockCount[Part Name],$A19,T_StockCount[WeekIndex],86),IF(('T_SelfStock'!CI23&lt;&gt;""),'T_SelfStock'!CI23,CH19-'Grid_Requirement'!CI19+'Grid_TTAFOutgoing'!CI19))</f>
        <v/>
      </c>
      <c r="CJ19">
        <f>IF(COUNTIFS(T_StockCount[Part Name],$A19,T_StockCount[WeekIndex],87)&gt;0,SUMIFS(T_StockCount[CountedQty],T_StockCount[Part Name],$A19,T_StockCount[WeekIndex],87),IF(('T_SelfStock'!CJ23&lt;&gt;""),'T_SelfStock'!CJ23,CI19-'Grid_Requirement'!CJ19+'Grid_TTAFOutgoing'!CJ19))</f>
        <v/>
      </c>
      <c r="CK19">
        <f>IF(COUNTIFS(T_StockCount[Part Name],$A19,T_StockCount[WeekIndex],88)&gt;0,SUMIFS(T_StockCount[CountedQty],T_StockCount[Part Name],$A19,T_StockCount[WeekIndex],88),IF(('T_SelfStock'!CK23&lt;&gt;""),'T_SelfStock'!CK23,CJ19-'Grid_Requirement'!CK19+'Grid_TTAFOutgoing'!CK19))</f>
        <v/>
      </c>
      <c r="CL19">
        <f>IF(COUNTIFS(T_StockCount[Part Name],$A19,T_StockCount[WeekIndex],89)&gt;0,SUMIFS(T_StockCount[CountedQty],T_StockCount[Part Name],$A19,T_StockCount[WeekIndex],89),IF(('T_SelfStock'!CL23&lt;&gt;""),'T_SelfStock'!CL23,CK19-'Grid_Requirement'!CL19+'Grid_TTAFOutgoing'!CL19))</f>
        <v/>
      </c>
      <c r="CM19">
        <f>IF(COUNTIFS(T_StockCount[Part Name],$A19,T_StockCount[WeekIndex],90)&gt;0,SUMIFS(T_StockCount[CountedQty],T_StockCount[Part Name],$A19,T_StockCount[WeekIndex],90),IF(('T_SelfStock'!CM23&lt;&gt;""),'T_SelfStock'!CM23,CL19-'Grid_Requirement'!CM19+'Grid_TTAFOutgoing'!CM19))</f>
        <v/>
      </c>
      <c r="CN19">
        <f>IF(COUNTIFS(T_StockCount[Part Name],$A19,T_StockCount[WeekIndex],91)&gt;0,SUMIFS(T_StockCount[CountedQty],T_StockCount[Part Name],$A19,T_StockCount[WeekIndex],91),IF(('T_SelfStock'!CN23&lt;&gt;""),'T_SelfStock'!CN23,CM19-'Grid_Requirement'!CN19+'Grid_TTAFOutgoing'!CN19))</f>
        <v/>
      </c>
      <c r="CO19">
        <f>IF(COUNTIFS(T_StockCount[Part Name],$A19,T_StockCount[WeekIndex],92)&gt;0,SUMIFS(T_StockCount[CountedQty],T_StockCount[Part Name],$A19,T_StockCount[WeekIndex],92),IF(('T_SelfStock'!CO23&lt;&gt;""),'T_SelfStock'!CO23,CN19-'Grid_Requirement'!CO19+'Grid_TTAFOutgoing'!CO19))</f>
        <v/>
      </c>
      <c r="CP19">
        <f>IF(COUNTIFS(T_StockCount[Part Name],$A19,T_StockCount[WeekIndex],93)&gt;0,SUMIFS(T_StockCount[CountedQty],T_StockCount[Part Name],$A19,T_StockCount[WeekIndex],93),IF(('T_SelfStock'!CP23&lt;&gt;""),'T_SelfStock'!CP23,CO19-'Grid_Requirement'!CP19+'Grid_TTAFOutgoing'!CP19))</f>
        <v/>
      </c>
      <c r="CQ19">
        <f>IF(COUNTIFS(T_StockCount[Part Name],$A19,T_StockCount[WeekIndex],94)&gt;0,SUMIFS(T_StockCount[CountedQty],T_StockCount[Part Name],$A19,T_StockCount[WeekIndex],94),IF(('T_SelfStock'!CQ23&lt;&gt;""),'T_SelfStock'!CQ23,CP19-'Grid_Requirement'!CQ19+'Grid_TTAFOutgoing'!CQ19))</f>
        <v/>
      </c>
      <c r="CR19">
        <f>IF(COUNTIFS(T_StockCount[Part Name],$A19,T_StockCount[WeekIndex],95)&gt;0,SUMIFS(T_StockCount[CountedQty],T_StockCount[Part Name],$A19,T_StockCount[WeekIndex],95),IF(('T_SelfStock'!CR23&lt;&gt;""),'T_SelfStock'!CR23,CQ19-'Grid_Requirement'!CR19+'Grid_TTAFOutgoing'!CR19))</f>
        <v/>
      </c>
      <c r="CS19">
        <f>IF(COUNTIFS(T_StockCount[Part Name],$A19,T_StockCount[WeekIndex],96)&gt;0,SUMIFS(T_StockCount[CountedQty],T_StockCount[Part Name],$A19,T_StockCount[WeekIndex],96),IF(('T_SelfStock'!CS23&lt;&gt;""),'T_SelfStock'!CS23,CR19-'Grid_Requirement'!CS19+'Grid_TTAFOutgoing'!CS19))</f>
        <v/>
      </c>
      <c r="CT19">
        <f>IF(COUNTIFS(T_StockCount[Part Name],$A19,T_StockCount[WeekIndex],97)&gt;0,SUMIFS(T_StockCount[CountedQty],T_StockCount[Part Name],$A19,T_StockCount[WeekIndex],97),IF(('T_SelfStock'!CT23&lt;&gt;""),'T_SelfStock'!CT23,CS19-'Grid_Requirement'!CT19+'Grid_TTAFOutgoing'!CT19))</f>
        <v/>
      </c>
      <c r="CU19">
        <f>IF(COUNTIFS(T_StockCount[Part Name],$A19,T_StockCount[WeekIndex],98)&gt;0,SUMIFS(T_StockCount[CountedQty],T_StockCount[Part Name],$A19,T_StockCount[WeekIndex],98),IF(('T_SelfStock'!CU23&lt;&gt;""),'T_SelfStock'!CU23,CT19-'Grid_Requirement'!CU19+'Grid_TTAFOutgoing'!CU19))</f>
        <v/>
      </c>
      <c r="CV19">
        <f>IF(COUNTIFS(T_StockCount[Part Name],$A19,T_StockCount[WeekIndex],99)&gt;0,SUMIFS(T_StockCount[CountedQty],T_StockCount[Part Name],$A19,T_StockCount[WeekIndex],99),IF(('T_SelfStock'!CV23&lt;&gt;""),'T_SelfStock'!CV23,CU19-'Grid_Requirement'!CV19+'Grid_TTAFOutgoing'!CV19))</f>
        <v/>
      </c>
      <c r="CW19">
        <f>IF(COUNTIFS(T_StockCount[Part Name],$A19,T_StockCount[WeekIndex],100)&gt;0,SUMIFS(T_StockCount[CountedQty],T_StockCount[Part Name],$A19,T_StockCount[WeekIndex],100),IF(('T_SelfStock'!CW23&lt;&gt;""),'T_SelfStock'!CW23,CV19-'Grid_Requirement'!CW19+'Grid_TTAFOutgoing'!CW19))</f>
        <v/>
      </c>
      <c r="CX19">
        <f>IF(COUNTIFS(T_StockCount[Part Name],$A19,T_StockCount[WeekIndex],101)&gt;0,SUMIFS(T_StockCount[CountedQty],T_StockCount[Part Name],$A19,T_StockCount[WeekIndex],101),IF(('T_SelfStock'!CX23&lt;&gt;""),'T_SelfStock'!CX23,CW19-'Grid_Requirement'!CX19+'Grid_TTAFOutgoing'!CX19))</f>
        <v/>
      </c>
      <c r="CY19">
        <f>IF(COUNTIFS(T_StockCount[Part Name],$A19,T_StockCount[WeekIndex],102)&gt;0,SUMIFS(T_StockCount[CountedQty],T_StockCount[Part Name],$A19,T_StockCount[WeekIndex],102),IF(('T_SelfStock'!CY23&lt;&gt;""),'T_SelfStock'!CY23,CX19-'Grid_Requirement'!CY19+'Grid_TTAFOutgoing'!CY19))</f>
        <v/>
      </c>
      <c r="CZ19">
        <f>IF(COUNTIFS(T_StockCount[Part Name],$A19,T_StockCount[WeekIndex],103)&gt;0,SUMIFS(T_StockCount[CountedQty],T_StockCount[Part Name],$A19,T_StockCount[WeekIndex],103),IF(('T_SelfStock'!CZ23&lt;&gt;""),'T_SelfStock'!CZ23,CY19-'Grid_Requirement'!CZ19+'Grid_TTAFOutgoing'!CZ19))</f>
        <v/>
      </c>
      <c r="DA19">
        <f>IF(COUNTIFS(T_StockCount[Part Name],$A19,T_StockCount[WeekIndex],104)&gt;0,SUMIFS(T_StockCount[CountedQty],T_StockCount[Part Name],$A19,T_StockCount[WeekIndex],104),IF(('T_SelfStock'!DA23&lt;&gt;""),'T_SelfStock'!DA23,CZ19-'Grid_Requirement'!DA19+'Grid_TTAFOutgoing'!DA19))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Name],$A20,T_StockCount[WeekIndex],1),IF(('T_SelfStock'!B24&lt;&gt;""),'T_SelfStock'!B24,IFERROR(INDEX(T_OpeningStock[Opening_Qty],MATCH($A20,T_OpeningStock[Part Name],0)),0)-'Grid_Requirement'!B20+'Grid_TTAFOutgoing'!B20))</f>
        <v/>
      </c>
      <c r="C20">
        <f>IF(COUNTIFS(T_StockCount[Part Name],$A20,T_StockCount[WeekIndex],2)&gt;0,SUMIFS(T_StockCount[CountedQty],T_StockCount[Part Name],$A20,T_StockCount[WeekIndex],2),IF(('T_SelfStock'!C24&lt;&gt;""),'T_SelfStock'!C24,B20-'Grid_Requirement'!C20+'Grid_TTAFOutgoing'!C20))</f>
        <v/>
      </c>
      <c r="D20">
        <f>IF(COUNTIFS(T_StockCount[Part Name],$A20,T_StockCount[WeekIndex],3)&gt;0,SUMIFS(T_StockCount[CountedQty],T_StockCount[Part Name],$A20,T_StockCount[WeekIndex],3),IF(('T_SelfStock'!D24&lt;&gt;""),'T_SelfStock'!D24,C20-'Grid_Requirement'!D20+'Grid_TTAFOutgoing'!D20))</f>
        <v/>
      </c>
      <c r="E20">
        <f>IF(COUNTIFS(T_StockCount[Part Name],$A20,T_StockCount[WeekIndex],4)&gt;0,SUMIFS(T_StockCount[CountedQty],T_StockCount[Part Name],$A20,T_StockCount[WeekIndex],4),IF(('T_SelfStock'!E24&lt;&gt;""),'T_SelfStock'!E24,D20-'Grid_Requirement'!E20+'Grid_TTAFOutgoing'!E20))</f>
        <v/>
      </c>
      <c r="F20">
        <f>IF(COUNTIFS(T_StockCount[Part Name],$A20,T_StockCount[WeekIndex],5)&gt;0,SUMIFS(T_StockCount[CountedQty],T_StockCount[Part Name],$A20,T_StockCount[WeekIndex],5),IF(('T_SelfStock'!F24&lt;&gt;""),'T_SelfStock'!F24,E20-'Grid_Requirement'!F20+'Grid_TTAFOutgoing'!F20))</f>
        <v/>
      </c>
      <c r="G20">
        <f>IF(COUNTIFS(T_StockCount[Part Name],$A20,T_StockCount[WeekIndex],6)&gt;0,SUMIFS(T_StockCount[CountedQty],T_StockCount[Part Name],$A20,T_StockCount[WeekIndex],6),IF(('T_SelfStock'!G24&lt;&gt;""),'T_SelfStock'!G24,F20-'Grid_Requirement'!G20+'Grid_TTAFOutgoing'!G20))</f>
        <v/>
      </c>
      <c r="H20">
        <f>IF(COUNTIFS(T_StockCount[Part Name],$A20,T_StockCount[WeekIndex],7)&gt;0,SUMIFS(T_StockCount[CountedQty],T_StockCount[Part Name],$A20,T_StockCount[WeekIndex],7),IF(('T_SelfStock'!H24&lt;&gt;""),'T_SelfStock'!H24,G20-'Grid_Requirement'!H20+'Grid_TTAFOutgoing'!H20))</f>
        <v/>
      </c>
      <c r="I20">
        <f>IF(COUNTIFS(T_StockCount[Part Name],$A20,T_StockCount[WeekIndex],8)&gt;0,SUMIFS(T_StockCount[CountedQty],T_StockCount[Part Name],$A20,T_StockCount[WeekIndex],8),IF(('T_SelfStock'!I24&lt;&gt;""),'T_SelfStock'!I24,H20-'Grid_Requirement'!I20+'Grid_TTAFOutgoing'!I20))</f>
        <v/>
      </c>
      <c r="J20">
        <f>IF(COUNTIFS(T_StockCount[Part Name],$A20,T_StockCount[WeekIndex],9)&gt;0,SUMIFS(T_StockCount[CountedQty],T_StockCount[Part Name],$A20,T_StockCount[WeekIndex],9),IF(('T_SelfStock'!J24&lt;&gt;""),'T_SelfStock'!J24,I20-'Grid_Requirement'!J20+'Grid_TTAFOutgoing'!J20))</f>
        <v/>
      </c>
      <c r="K20">
        <f>IF(COUNTIFS(T_StockCount[Part Name],$A20,T_StockCount[WeekIndex],10)&gt;0,SUMIFS(T_StockCount[CountedQty],T_StockCount[Part Name],$A20,T_StockCount[WeekIndex],10),IF(('T_SelfStock'!K24&lt;&gt;""),'T_SelfStock'!K24,J20-'Grid_Requirement'!K20+'Grid_TTAFOutgoing'!K20))</f>
        <v/>
      </c>
      <c r="L20">
        <f>IF(COUNTIFS(T_StockCount[Part Name],$A20,T_StockCount[WeekIndex],11)&gt;0,SUMIFS(T_StockCount[CountedQty],T_StockCount[Part Name],$A20,T_StockCount[WeekIndex],11),IF(('T_SelfStock'!L24&lt;&gt;""),'T_SelfStock'!L24,K20-'Grid_Requirement'!L20+'Grid_TTAFOutgoing'!L20))</f>
        <v/>
      </c>
      <c r="M20">
        <f>IF(COUNTIFS(T_StockCount[Part Name],$A20,T_StockCount[WeekIndex],12)&gt;0,SUMIFS(T_StockCount[CountedQty],T_StockCount[Part Name],$A20,T_StockCount[WeekIndex],12),IF(('T_SelfStock'!M24&lt;&gt;""),'T_SelfStock'!M24,L20-'Grid_Requirement'!M20+'Grid_TTAFOutgoing'!M20))</f>
        <v/>
      </c>
      <c r="N20">
        <f>IF(COUNTIFS(T_StockCount[Part Name],$A20,T_StockCount[WeekIndex],13)&gt;0,SUMIFS(T_StockCount[CountedQty],T_StockCount[Part Name],$A20,T_StockCount[WeekIndex],13),IF(('T_SelfStock'!N24&lt;&gt;""),'T_SelfStock'!N24,M20-'Grid_Requirement'!N20+'Grid_TTAFOutgoing'!N20))</f>
        <v/>
      </c>
      <c r="O20">
        <f>IF(COUNTIFS(T_StockCount[Part Name],$A20,T_StockCount[WeekIndex],14)&gt;0,SUMIFS(T_StockCount[CountedQty],T_StockCount[Part Name],$A20,T_StockCount[WeekIndex],14),IF(('T_SelfStock'!O24&lt;&gt;""),'T_SelfStock'!O24,N20-'Grid_Requirement'!O20+'Grid_TTAFOutgoing'!O20))</f>
        <v/>
      </c>
      <c r="P20">
        <f>IF(COUNTIFS(T_StockCount[Part Name],$A20,T_StockCount[WeekIndex],15)&gt;0,SUMIFS(T_StockCount[CountedQty],T_StockCount[Part Name],$A20,T_StockCount[WeekIndex],15),IF(('T_SelfStock'!P24&lt;&gt;""),'T_SelfStock'!P24,O20-'Grid_Requirement'!P20+'Grid_TTAFOutgoing'!P20))</f>
        <v/>
      </c>
      <c r="Q20">
        <f>IF(COUNTIFS(T_StockCount[Part Name],$A20,T_StockCount[WeekIndex],16)&gt;0,SUMIFS(T_StockCount[CountedQty],T_StockCount[Part Name],$A20,T_StockCount[WeekIndex],16),IF(('T_SelfStock'!Q24&lt;&gt;""),'T_SelfStock'!Q24,P20-'Grid_Requirement'!Q20+'Grid_TTAFOutgoing'!Q20))</f>
        <v/>
      </c>
      <c r="R20">
        <f>IF(COUNTIFS(T_StockCount[Part Name],$A20,T_StockCount[WeekIndex],17)&gt;0,SUMIFS(T_StockCount[CountedQty],T_StockCount[Part Name],$A20,T_StockCount[WeekIndex],17),IF(('T_SelfStock'!R24&lt;&gt;""),'T_SelfStock'!R24,Q20-'Grid_Requirement'!R20+'Grid_TTAFOutgoing'!R20))</f>
        <v/>
      </c>
      <c r="S20">
        <f>IF(COUNTIFS(T_StockCount[Part Name],$A20,T_StockCount[WeekIndex],18)&gt;0,SUMIFS(T_StockCount[CountedQty],T_StockCount[Part Name],$A20,T_StockCount[WeekIndex],18),IF(('T_SelfStock'!S24&lt;&gt;""),'T_SelfStock'!S24,R20-'Grid_Requirement'!S20+'Grid_TTAFOutgoing'!S20))</f>
        <v/>
      </c>
      <c r="T20">
        <f>IF(COUNTIFS(T_StockCount[Part Name],$A20,T_StockCount[WeekIndex],19)&gt;0,SUMIFS(T_StockCount[CountedQty],T_StockCount[Part Name],$A20,T_StockCount[WeekIndex],19),IF(('T_SelfStock'!T24&lt;&gt;""),'T_SelfStock'!T24,S20-'Grid_Requirement'!T20+'Grid_TTAFOutgoing'!T20))</f>
        <v/>
      </c>
      <c r="U20">
        <f>IF(COUNTIFS(T_StockCount[Part Name],$A20,T_StockCount[WeekIndex],20)&gt;0,SUMIFS(T_StockCount[CountedQty],T_StockCount[Part Name],$A20,T_StockCount[WeekIndex],20),IF(('T_SelfStock'!U24&lt;&gt;""),'T_SelfStock'!U24,T20-'Grid_Requirement'!U20+'Grid_TTAFOutgoing'!U20))</f>
        <v/>
      </c>
      <c r="V20">
        <f>IF(COUNTIFS(T_StockCount[Part Name],$A20,T_StockCount[WeekIndex],21)&gt;0,SUMIFS(T_StockCount[CountedQty],T_StockCount[Part Name],$A20,T_StockCount[WeekIndex],21),IF(('T_SelfStock'!V24&lt;&gt;""),'T_SelfStock'!V24,U20-'Grid_Requirement'!V20+'Grid_TTAFOutgoing'!V20))</f>
        <v/>
      </c>
      <c r="W20">
        <f>IF(COUNTIFS(T_StockCount[Part Name],$A20,T_StockCount[WeekIndex],22)&gt;0,SUMIFS(T_StockCount[CountedQty],T_StockCount[Part Name],$A20,T_StockCount[WeekIndex],22),IF(('T_SelfStock'!W24&lt;&gt;""),'T_SelfStock'!W24,V20-'Grid_Requirement'!W20+'Grid_TTAFOutgoing'!W20))</f>
        <v/>
      </c>
      <c r="X20">
        <f>IF(COUNTIFS(T_StockCount[Part Name],$A20,T_StockCount[WeekIndex],23)&gt;0,SUMIFS(T_StockCount[CountedQty],T_StockCount[Part Name],$A20,T_StockCount[WeekIndex],23),IF(('T_SelfStock'!X24&lt;&gt;""),'T_SelfStock'!X24,W20-'Grid_Requirement'!X20+'Grid_TTAFOutgoing'!X20))</f>
        <v/>
      </c>
      <c r="Y20">
        <f>IF(COUNTIFS(T_StockCount[Part Name],$A20,T_StockCount[WeekIndex],24)&gt;0,SUMIFS(T_StockCount[CountedQty],T_StockCount[Part Name],$A20,T_StockCount[WeekIndex],24),IF(('T_SelfStock'!Y24&lt;&gt;""),'T_SelfStock'!Y24,X20-'Grid_Requirement'!Y20+'Grid_TTAFOutgoing'!Y20))</f>
        <v/>
      </c>
      <c r="Z20">
        <f>IF(COUNTIFS(T_StockCount[Part Name],$A20,T_StockCount[WeekIndex],25)&gt;0,SUMIFS(T_StockCount[CountedQty],T_StockCount[Part Name],$A20,T_StockCount[WeekIndex],25),IF(('T_SelfStock'!Z24&lt;&gt;""),'T_SelfStock'!Z24,Y20-'Grid_Requirement'!Z20+'Grid_TTAFOutgoing'!Z20))</f>
        <v/>
      </c>
      <c r="AA20">
        <f>IF(COUNTIFS(T_StockCount[Part Name],$A20,T_StockCount[WeekIndex],26)&gt;0,SUMIFS(T_StockCount[CountedQty],T_StockCount[Part Name],$A20,T_StockCount[WeekIndex],26),IF(('T_SelfStock'!AA24&lt;&gt;""),'T_SelfStock'!AA24,Z20-'Grid_Requirement'!AA20+'Grid_TTAFOutgoing'!AA20))</f>
        <v/>
      </c>
      <c r="AB20">
        <f>IF(COUNTIFS(T_StockCount[Part Name],$A20,T_StockCount[WeekIndex],27)&gt;0,SUMIFS(T_StockCount[CountedQty],T_StockCount[Part Name],$A20,T_StockCount[WeekIndex],27),IF(('T_SelfStock'!AB24&lt;&gt;""),'T_SelfStock'!AB24,AA20-'Grid_Requirement'!AB20+'Grid_TTAFOutgoing'!AB20))</f>
        <v/>
      </c>
      <c r="AC20">
        <f>IF(COUNTIFS(T_StockCount[Part Name],$A20,T_StockCount[WeekIndex],28)&gt;0,SUMIFS(T_StockCount[CountedQty],T_StockCount[Part Name],$A20,T_StockCount[WeekIndex],28),IF(('T_SelfStock'!AC24&lt;&gt;""),'T_SelfStock'!AC24,AB20-'Grid_Requirement'!AC20+'Grid_TTAFOutgoing'!AC20))</f>
        <v/>
      </c>
      <c r="AD20">
        <f>IF(COUNTIFS(T_StockCount[Part Name],$A20,T_StockCount[WeekIndex],29)&gt;0,SUMIFS(T_StockCount[CountedQty],T_StockCount[Part Name],$A20,T_StockCount[WeekIndex],29),IF(('T_SelfStock'!AD24&lt;&gt;""),'T_SelfStock'!AD24,AC20-'Grid_Requirement'!AD20+'Grid_TTAFOutgoing'!AD20))</f>
        <v/>
      </c>
      <c r="AE20">
        <f>IF(COUNTIFS(T_StockCount[Part Name],$A20,T_StockCount[WeekIndex],30)&gt;0,SUMIFS(T_StockCount[CountedQty],T_StockCount[Part Name],$A20,T_StockCount[WeekIndex],30),IF(('T_SelfStock'!AE24&lt;&gt;""),'T_SelfStock'!AE24,AD20-'Grid_Requirement'!AE20+'Grid_TTAFOutgoing'!AE20))</f>
        <v/>
      </c>
      <c r="AF20">
        <f>IF(COUNTIFS(T_StockCount[Part Name],$A20,T_StockCount[WeekIndex],31)&gt;0,SUMIFS(T_StockCount[CountedQty],T_StockCount[Part Name],$A20,T_StockCount[WeekIndex],31),IF(('T_SelfStock'!AF24&lt;&gt;""),'T_SelfStock'!AF24,AE20-'Grid_Requirement'!AF20+'Grid_TTAFOutgoing'!AF20))</f>
        <v/>
      </c>
      <c r="AG20">
        <f>IF(COUNTIFS(T_StockCount[Part Name],$A20,T_StockCount[WeekIndex],32)&gt;0,SUMIFS(T_StockCount[CountedQty],T_StockCount[Part Name],$A20,T_StockCount[WeekIndex],32),IF(('T_SelfStock'!AG24&lt;&gt;""),'T_SelfStock'!AG24,AF20-'Grid_Requirement'!AG20+'Grid_TTAFOutgoing'!AG20))</f>
        <v/>
      </c>
      <c r="AH20">
        <f>IF(COUNTIFS(T_StockCount[Part Name],$A20,T_StockCount[WeekIndex],33)&gt;0,SUMIFS(T_StockCount[CountedQty],T_StockCount[Part Name],$A20,T_StockCount[WeekIndex],33),IF(('T_SelfStock'!AH24&lt;&gt;""),'T_SelfStock'!AH24,AG20-'Grid_Requirement'!AH20+'Grid_TTAFOutgoing'!AH20))</f>
        <v/>
      </c>
      <c r="AI20">
        <f>IF(COUNTIFS(T_StockCount[Part Name],$A20,T_StockCount[WeekIndex],34)&gt;0,SUMIFS(T_StockCount[CountedQty],T_StockCount[Part Name],$A20,T_StockCount[WeekIndex],34),IF(('T_SelfStock'!AI24&lt;&gt;""),'T_SelfStock'!AI24,AH20-'Grid_Requirement'!AI20+'Grid_TTAFOutgoing'!AI20))</f>
        <v/>
      </c>
      <c r="AJ20">
        <f>IF(COUNTIFS(T_StockCount[Part Name],$A20,T_StockCount[WeekIndex],35)&gt;0,SUMIFS(T_StockCount[CountedQty],T_StockCount[Part Name],$A20,T_StockCount[WeekIndex],35),IF(('T_SelfStock'!AJ24&lt;&gt;""),'T_SelfStock'!AJ24,AI20-'Grid_Requirement'!AJ20+'Grid_TTAFOutgoing'!AJ20))</f>
        <v/>
      </c>
      <c r="AK20">
        <f>IF(COUNTIFS(T_StockCount[Part Name],$A20,T_StockCount[WeekIndex],36)&gt;0,SUMIFS(T_StockCount[CountedQty],T_StockCount[Part Name],$A20,T_StockCount[WeekIndex],36),IF(('T_SelfStock'!AK24&lt;&gt;""),'T_SelfStock'!AK24,AJ20-'Grid_Requirement'!AK20+'Grid_TTAFOutgoing'!AK20))</f>
        <v/>
      </c>
      <c r="AL20">
        <f>IF(COUNTIFS(T_StockCount[Part Name],$A20,T_StockCount[WeekIndex],37)&gt;0,SUMIFS(T_StockCount[CountedQty],T_StockCount[Part Name],$A20,T_StockCount[WeekIndex],37),IF(('T_SelfStock'!AL24&lt;&gt;""),'T_SelfStock'!AL24,AK20-'Grid_Requirement'!AL20+'Grid_TTAFOutgoing'!AL20))</f>
        <v/>
      </c>
      <c r="AM20">
        <f>IF(COUNTIFS(T_StockCount[Part Name],$A20,T_StockCount[WeekIndex],38)&gt;0,SUMIFS(T_StockCount[CountedQty],T_StockCount[Part Name],$A20,T_StockCount[WeekIndex],38),IF(('T_SelfStock'!AM24&lt;&gt;""),'T_SelfStock'!AM24,AL20-'Grid_Requirement'!AM20+'Grid_TTAFOutgoing'!AM20))</f>
        <v/>
      </c>
      <c r="AN20">
        <f>IF(COUNTIFS(T_StockCount[Part Name],$A20,T_StockCount[WeekIndex],39)&gt;0,SUMIFS(T_StockCount[CountedQty],T_StockCount[Part Name],$A20,T_StockCount[WeekIndex],39),IF(('T_SelfStock'!AN24&lt;&gt;""),'T_SelfStock'!AN24,AM20-'Grid_Requirement'!AN20+'Grid_TTAFOutgoing'!AN20))</f>
        <v/>
      </c>
      <c r="AO20">
        <f>IF(COUNTIFS(T_StockCount[Part Name],$A20,T_StockCount[WeekIndex],40)&gt;0,SUMIFS(T_StockCount[CountedQty],T_StockCount[Part Name],$A20,T_StockCount[WeekIndex],40),IF(('T_SelfStock'!AO24&lt;&gt;""),'T_SelfStock'!AO24,AN20-'Grid_Requirement'!AO20+'Grid_TTAFOutgoing'!AO20))</f>
        <v/>
      </c>
      <c r="AP20">
        <f>IF(COUNTIFS(T_StockCount[Part Name],$A20,T_StockCount[WeekIndex],41)&gt;0,SUMIFS(T_StockCount[CountedQty],T_StockCount[Part Name],$A20,T_StockCount[WeekIndex],41),IF(('T_SelfStock'!AP24&lt;&gt;""),'T_SelfStock'!AP24,AO20-'Grid_Requirement'!AP20+'Grid_TTAFOutgoing'!AP20))</f>
        <v/>
      </c>
      <c r="AQ20">
        <f>IF(COUNTIFS(T_StockCount[Part Name],$A20,T_StockCount[WeekIndex],42)&gt;0,SUMIFS(T_StockCount[CountedQty],T_StockCount[Part Name],$A20,T_StockCount[WeekIndex],42),IF(('T_SelfStock'!AQ24&lt;&gt;""),'T_SelfStock'!AQ24,AP20-'Grid_Requirement'!AQ20+'Grid_TTAFOutgoing'!AQ20))</f>
        <v/>
      </c>
      <c r="AR20">
        <f>IF(COUNTIFS(T_StockCount[Part Name],$A20,T_StockCount[WeekIndex],43)&gt;0,SUMIFS(T_StockCount[CountedQty],T_StockCount[Part Name],$A20,T_StockCount[WeekIndex],43),IF(('T_SelfStock'!AR24&lt;&gt;""),'T_SelfStock'!AR24,AQ20-'Grid_Requirement'!AR20+'Grid_TTAFOutgoing'!AR20))</f>
        <v/>
      </c>
      <c r="AS20">
        <f>IF(COUNTIFS(T_StockCount[Part Name],$A20,T_StockCount[WeekIndex],44)&gt;0,SUMIFS(T_StockCount[CountedQty],T_StockCount[Part Name],$A20,T_StockCount[WeekIndex],44),IF(('T_SelfStock'!AS24&lt;&gt;""),'T_SelfStock'!AS24,AR20-'Grid_Requirement'!AS20+'Grid_TTAFOutgoing'!AS20))</f>
        <v/>
      </c>
      <c r="AT20">
        <f>IF(COUNTIFS(T_StockCount[Part Name],$A20,T_StockCount[WeekIndex],45)&gt;0,SUMIFS(T_StockCount[CountedQty],T_StockCount[Part Name],$A20,T_StockCount[WeekIndex],45),IF(('T_SelfStock'!AT24&lt;&gt;""),'T_SelfStock'!AT24,AS20-'Grid_Requirement'!AT20+'Grid_TTAFOutgoing'!AT20))</f>
        <v/>
      </c>
      <c r="AU20">
        <f>IF(COUNTIFS(T_StockCount[Part Name],$A20,T_StockCount[WeekIndex],46)&gt;0,SUMIFS(T_StockCount[CountedQty],T_StockCount[Part Name],$A20,T_StockCount[WeekIndex],46),IF(('T_SelfStock'!AU24&lt;&gt;""),'T_SelfStock'!AU24,AT20-'Grid_Requirement'!AU20+'Grid_TTAFOutgoing'!AU20))</f>
        <v/>
      </c>
      <c r="AV20">
        <f>IF(COUNTIFS(T_StockCount[Part Name],$A20,T_StockCount[WeekIndex],47)&gt;0,SUMIFS(T_StockCount[CountedQty],T_StockCount[Part Name],$A20,T_StockCount[WeekIndex],47),IF(('T_SelfStock'!AV24&lt;&gt;""),'T_SelfStock'!AV24,AU20-'Grid_Requirement'!AV20+'Grid_TTAFOutgoing'!AV20))</f>
        <v/>
      </c>
      <c r="AW20">
        <f>IF(COUNTIFS(T_StockCount[Part Name],$A20,T_StockCount[WeekIndex],48)&gt;0,SUMIFS(T_StockCount[CountedQty],T_StockCount[Part Name],$A20,T_StockCount[WeekIndex],48),IF(('T_SelfStock'!AW24&lt;&gt;""),'T_SelfStock'!AW24,AV20-'Grid_Requirement'!AW20+'Grid_TTAFOutgoing'!AW20))</f>
        <v/>
      </c>
      <c r="AX20">
        <f>IF(COUNTIFS(T_StockCount[Part Name],$A20,T_StockCount[WeekIndex],49)&gt;0,SUMIFS(T_StockCount[CountedQty],T_StockCount[Part Name],$A20,T_StockCount[WeekIndex],49),IF(('T_SelfStock'!AX24&lt;&gt;""),'T_SelfStock'!AX24,AW20-'Grid_Requirement'!AX20+'Grid_TTAFOutgoing'!AX20))</f>
        <v/>
      </c>
      <c r="AY20">
        <f>IF(COUNTIFS(T_StockCount[Part Name],$A20,T_StockCount[WeekIndex],50)&gt;0,SUMIFS(T_StockCount[CountedQty],T_StockCount[Part Name],$A20,T_StockCount[WeekIndex],50),IF(('T_SelfStock'!AY24&lt;&gt;""),'T_SelfStock'!AY24,AX20-'Grid_Requirement'!AY20+'Grid_TTAFOutgoing'!AY20))</f>
        <v/>
      </c>
      <c r="AZ20">
        <f>IF(COUNTIFS(T_StockCount[Part Name],$A20,T_StockCount[WeekIndex],51)&gt;0,SUMIFS(T_StockCount[CountedQty],T_StockCount[Part Name],$A20,T_StockCount[WeekIndex],51),IF(('T_SelfStock'!AZ24&lt;&gt;""),'T_SelfStock'!AZ24,AY20-'Grid_Requirement'!AZ20+'Grid_TTAFOutgoing'!AZ20))</f>
        <v/>
      </c>
      <c r="BA20">
        <f>IF(COUNTIFS(T_StockCount[Part Name],$A20,T_StockCount[WeekIndex],52)&gt;0,SUMIFS(T_StockCount[CountedQty],T_StockCount[Part Name],$A20,T_StockCount[WeekIndex],52),IF(('T_SelfStock'!BA24&lt;&gt;""),'T_SelfStock'!BA24,AZ20-'Grid_Requirement'!BA20+'Grid_TTAFOutgoing'!BA20))</f>
        <v/>
      </c>
      <c r="BB20">
        <f>IF(COUNTIFS(T_StockCount[Part Name],$A20,T_StockCount[WeekIndex],53)&gt;0,SUMIFS(T_StockCount[CountedQty],T_StockCount[Part Name],$A20,T_StockCount[WeekIndex],53),IF(('T_SelfStock'!BB24&lt;&gt;""),'T_SelfStock'!BB24,BA20-'Grid_Requirement'!BB20+'Grid_TTAFOutgoing'!BB20))</f>
        <v/>
      </c>
      <c r="BC20">
        <f>IF(COUNTIFS(T_StockCount[Part Name],$A20,T_StockCount[WeekIndex],54)&gt;0,SUMIFS(T_StockCount[CountedQty],T_StockCount[Part Name],$A20,T_StockCount[WeekIndex],54),IF(('T_SelfStock'!BC24&lt;&gt;""),'T_SelfStock'!BC24,BB20-'Grid_Requirement'!BC20+'Grid_TTAFOutgoing'!BC20))</f>
        <v/>
      </c>
      <c r="BD20">
        <f>IF(COUNTIFS(T_StockCount[Part Name],$A20,T_StockCount[WeekIndex],55)&gt;0,SUMIFS(T_StockCount[CountedQty],T_StockCount[Part Name],$A20,T_StockCount[WeekIndex],55),IF(('T_SelfStock'!BD24&lt;&gt;""),'T_SelfStock'!BD24,BC20-'Grid_Requirement'!BD20+'Grid_TTAFOutgoing'!BD20))</f>
        <v/>
      </c>
      <c r="BE20">
        <f>IF(COUNTIFS(T_StockCount[Part Name],$A20,T_StockCount[WeekIndex],56)&gt;0,SUMIFS(T_StockCount[CountedQty],T_StockCount[Part Name],$A20,T_StockCount[WeekIndex],56),IF(('T_SelfStock'!BE24&lt;&gt;""),'T_SelfStock'!BE24,BD20-'Grid_Requirement'!BE20+'Grid_TTAFOutgoing'!BE20))</f>
        <v/>
      </c>
      <c r="BF20">
        <f>IF(COUNTIFS(T_StockCount[Part Name],$A20,T_StockCount[WeekIndex],57)&gt;0,SUMIFS(T_StockCount[CountedQty],T_StockCount[Part Name],$A20,T_StockCount[WeekIndex],57),IF(('T_SelfStock'!BF24&lt;&gt;""),'T_SelfStock'!BF24,BE20-'Grid_Requirement'!BF20+'Grid_TTAFOutgoing'!BF20))</f>
        <v/>
      </c>
      <c r="BG20">
        <f>IF(COUNTIFS(T_StockCount[Part Name],$A20,T_StockCount[WeekIndex],58)&gt;0,SUMIFS(T_StockCount[CountedQty],T_StockCount[Part Name],$A20,T_StockCount[WeekIndex],58),IF(('T_SelfStock'!BG24&lt;&gt;""),'T_SelfStock'!BG24,BF20-'Grid_Requirement'!BG20+'Grid_TTAFOutgoing'!BG20))</f>
        <v/>
      </c>
      <c r="BH20">
        <f>IF(COUNTIFS(T_StockCount[Part Name],$A20,T_StockCount[WeekIndex],59)&gt;0,SUMIFS(T_StockCount[CountedQty],T_StockCount[Part Name],$A20,T_StockCount[WeekIndex],59),IF(('T_SelfStock'!BH24&lt;&gt;""),'T_SelfStock'!BH24,BG20-'Grid_Requirement'!BH20+'Grid_TTAFOutgoing'!BH20))</f>
        <v/>
      </c>
      <c r="BI20">
        <f>IF(COUNTIFS(T_StockCount[Part Name],$A20,T_StockCount[WeekIndex],60)&gt;0,SUMIFS(T_StockCount[CountedQty],T_StockCount[Part Name],$A20,T_StockCount[WeekIndex],60),IF(('T_SelfStock'!BI24&lt;&gt;""),'T_SelfStock'!BI24,BH20-'Grid_Requirement'!BI20+'Grid_TTAFOutgoing'!BI20))</f>
        <v/>
      </c>
      <c r="BJ20">
        <f>IF(COUNTIFS(T_StockCount[Part Name],$A20,T_StockCount[WeekIndex],61)&gt;0,SUMIFS(T_StockCount[CountedQty],T_StockCount[Part Name],$A20,T_StockCount[WeekIndex],61),IF(('T_SelfStock'!BJ24&lt;&gt;""),'T_SelfStock'!BJ24,BI20-'Grid_Requirement'!BJ20+'Grid_TTAFOutgoing'!BJ20))</f>
        <v/>
      </c>
      <c r="BK20">
        <f>IF(COUNTIFS(T_StockCount[Part Name],$A20,T_StockCount[WeekIndex],62)&gt;0,SUMIFS(T_StockCount[CountedQty],T_StockCount[Part Name],$A20,T_StockCount[WeekIndex],62),IF(('T_SelfStock'!BK24&lt;&gt;""),'T_SelfStock'!BK24,BJ20-'Grid_Requirement'!BK20+'Grid_TTAFOutgoing'!BK20))</f>
        <v/>
      </c>
      <c r="BL20">
        <f>IF(COUNTIFS(T_StockCount[Part Name],$A20,T_StockCount[WeekIndex],63)&gt;0,SUMIFS(T_StockCount[CountedQty],T_StockCount[Part Name],$A20,T_StockCount[WeekIndex],63),IF(('T_SelfStock'!BL24&lt;&gt;""),'T_SelfStock'!BL24,BK20-'Grid_Requirement'!BL20+'Grid_TTAFOutgoing'!BL20))</f>
        <v/>
      </c>
      <c r="BM20">
        <f>IF(COUNTIFS(T_StockCount[Part Name],$A20,T_StockCount[WeekIndex],64)&gt;0,SUMIFS(T_StockCount[CountedQty],T_StockCount[Part Name],$A20,T_StockCount[WeekIndex],64),IF(('T_SelfStock'!BM24&lt;&gt;""),'T_SelfStock'!BM24,BL20-'Grid_Requirement'!BM20+'Grid_TTAFOutgoing'!BM20))</f>
        <v/>
      </c>
      <c r="BN20">
        <f>IF(COUNTIFS(T_StockCount[Part Name],$A20,T_StockCount[WeekIndex],65)&gt;0,SUMIFS(T_StockCount[CountedQty],T_StockCount[Part Name],$A20,T_StockCount[WeekIndex],65),IF(('T_SelfStock'!BN24&lt;&gt;""),'T_SelfStock'!BN24,BM20-'Grid_Requirement'!BN20+'Grid_TTAFOutgoing'!BN20))</f>
        <v/>
      </c>
      <c r="BO20">
        <f>IF(COUNTIFS(T_StockCount[Part Name],$A20,T_StockCount[WeekIndex],66)&gt;0,SUMIFS(T_StockCount[CountedQty],T_StockCount[Part Name],$A20,T_StockCount[WeekIndex],66),IF(('T_SelfStock'!BO24&lt;&gt;""),'T_SelfStock'!BO24,BN20-'Grid_Requirement'!BO20+'Grid_TTAFOutgoing'!BO20))</f>
        <v/>
      </c>
      <c r="BP20">
        <f>IF(COUNTIFS(T_StockCount[Part Name],$A20,T_StockCount[WeekIndex],67)&gt;0,SUMIFS(T_StockCount[CountedQty],T_StockCount[Part Name],$A20,T_StockCount[WeekIndex],67),IF(('T_SelfStock'!BP24&lt;&gt;""),'T_SelfStock'!BP24,BO20-'Grid_Requirement'!BP20+'Grid_TTAFOutgoing'!BP20))</f>
        <v/>
      </c>
      <c r="BQ20">
        <f>IF(COUNTIFS(T_StockCount[Part Name],$A20,T_StockCount[WeekIndex],68)&gt;0,SUMIFS(T_StockCount[CountedQty],T_StockCount[Part Name],$A20,T_StockCount[WeekIndex],68),IF(('T_SelfStock'!BQ24&lt;&gt;""),'T_SelfStock'!BQ24,BP20-'Grid_Requirement'!BQ20+'Grid_TTAFOutgoing'!BQ20))</f>
        <v/>
      </c>
      <c r="BR20">
        <f>IF(COUNTIFS(T_StockCount[Part Name],$A20,T_StockCount[WeekIndex],69)&gt;0,SUMIFS(T_StockCount[CountedQty],T_StockCount[Part Name],$A20,T_StockCount[WeekIndex],69),IF(('T_SelfStock'!BR24&lt;&gt;""),'T_SelfStock'!BR24,BQ20-'Grid_Requirement'!BR20+'Grid_TTAFOutgoing'!BR20))</f>
        <v/>
      </c>
      <c r="BS20">
        <f>IF(COUNTIFS(T_StockCount[Part Name],$A20,T_StockCount[WeekIndex],70)&gt;0,SUMIFS(T_StockCount[CountedQty],T_StockCount[Part Name],$A20,T_StockCount[WeekIndex],70),IF(('T_SelfStock'!BS24&lt;&gt;""),'T_SelfStock'!BS24,BR20-'Grid_Requirement'!BS20+'Grid_TTAFOutgoing'!BS20))</f>
        <v/>
      </c>
      <c r="BT20">
        <f>IF(COUNTIFS(T_StockCount[Part Name],$A20,T_StockCount[WeekIndex],71)&gt;0,SUMIFS(T_StockCount[CountedQty],T_StockCount[Part Name],$A20,T_StockCount[WeekIndex],71),IF(('T_SelfStock'!BT24&lt;&gt;""),'T_SelfStock'!BT24,BS20-'Grid_Requirement'!BT20+'Grid_TTAFOutgoing'!BT20))</f>
        <v/>
      </c>
      <c r="BU20">
        <f>IF(COUNTIFS(T_StockCount[Part Name],$A20,T_StockCount[WeekIndex],72)&gt;0,SUMIFS(T_StockCount[CountedQty],T_StockCount[Part Name],$A20,T_StockCount[WeekIndex],72),IF(('T_SelfStock'!BU24&lt;&gt;""),'T_SelfStock'!BU24,BT20-'Grid_Requirement'!BU20+'Grid_TTAFOutgoing'!BU20))</f>
        <v/>
      </c>
      <c r="BV20">
        <f>IF(COUNTIFS(T_StockCount[Part Name],$A20,T_StockCount[WeekIndex],73)&gt;0,SUMIFS(T_StockCount[CountedQty],T_StockCount[Part Name],$A20,T_StockCount[WeekIndex],73),IF(('T_SelfStock'!BV24&lt;&gt;""),'T_SelfStock'!BV24,BU20-'Grid_Requirement'!BV20+'Grid_TTAFOutgoing'!BV20))</f>
        <v/>
      </c>
      <c r="BW20">
        <f>IF(COUNTIFS(T_StockCount[Part Name],$A20,T_StockCount[WeekIndex],74)&gt;0,SUMIFS(T_StockCount[CountedQty],T_StockCount[Part Name],$A20,T_StockCount[WeekIndex],74),IF(('T_SelfStock'!BW24&lt;&gt;""),'T_SelfStock'!BW24,BV20-'Grid_Requirement'!BW20+'Grid_TTAFOutgoing'!BW20))</f>
        <v/>
      </c>
      <c r="BX20">
        <f>IF(COUNTIFS(T_StockCount[Part Name],$A20,T_StockCount[WeekIndex],75)&gt;0,SUMIFS(T_StockCount[CountedQty],T_StockCount[Part Name],$A20,T_StockCount[WeekIndex],75),IF(('T_SelfStock'!BX24&lt;&gt;""),'T_SelfStock'!BX24,BW20-'Grid_Requirement'!BX20+'Grid_TTAFOutgoing'!BX20))</f>
        <v/>
      </c>
      <c r="BY20">
        <f>IF(COUNTIFS(T_StockCount[Part Name],$A20,T_StockCount[WeekIndex],76)&gt;0,SUMIFS(T_StockCount[CountedQty],T_StockCount[Part Name],$A20,T_StockCount[WeekIndex],76),IF(('T_SelfStock'!BY24&lt;&gt;""),'T_SelfStock'!BY24,BX20-'Grid_Requirement'!BY20+'Grid_TTAFOutgoing'!BY20))</f>
        <v/>
      </c>
      <c r="BZ20">
        <f>IF(COUNTIFS(T_StockCount[Part Name],$A20,T_StockCount[WeekIndex],77)&gt;0,SUMIFS(T_StockCount[CountedQty],T_StockCount[Part Name],$A20,T_StockCount[WeekIndex],77),IF(('T_SelfStock'!BZ24&lt;&gt;""),'T_SelfStock'!BZ24,BY20-'Grid_Requirement'!BZ20+'Grid_TTAFOutgoing'!BZ20))</f>
        <v/>
      </c>
      <c r="CA20">
        <f>IF(COUNTIFS(T_StockCount[Part Name],$A20,T_StockCount[WeekIndex],78)&gt;0,SUMIFS(T_StockCount[CountedQty],T_StockCount[Part Name],$A20,T_StockCount[WeekIndex],78),IF(('T_SelfStock'!CA24&lt;&gt;""),'T_SelfStock'!CA24,BZ20-'Grid_Requirement'!CA20+'Grid_TTAFOutgoing'!CA20))</f>
        <v/>
      </c>
      <c r="CB20">
        <f>IF(COUNTIFS(T_StockCount[Part Name],$A20,T_StockCount[WeekIndex],79)&gt;0,SUMIFS(T_StockCount[CountedQty],T_StockCount[Part Name],$A20,T_StockCount[WeekIndex],79),IF(('T_SelfStock'!CB24&lt;&gt;""),'T_SelfStock'!CB24,CA20-'Grid_Requirement'!CB20+'Grid_TTAFOutgoing'!CB20))</f>
        <v/>
      </c>
      <c r="CC20">
        <f>IF(COUNTIFS(T_StockCount[Part Name],$A20,T_StockCount[WeekIndex],80)&gt;0,SUMIFS(T_StockCount[CountedQty],T_StockCount[Part Name],$A20,T_StockCount[WeekIndex],80),IF(('T_SelfStock'!CC24&lt;&gt;""),'T_SelfStock'!CC24,CB20-'Grid_Requirement'!CC20+'Grid_TTAFOutgoing'!CC20))</f>
        <v/>
      </c>
      <c r="CD20">
        <f>IF(COUNTIFS(T_StockCount[Part Name],$A20,T_StockCount[WeekIndex],81)&gt;0,SUMIFS(T_StockCount[CountedQty],T_StockCount[Part Name],$A20,T_StockCount[WeekIndex],81),IF(('T_SelfStock'!CD24&lt;&gt;""),'T_SelfStock'!CD24,CC20-'Grid_Requirement'!CD20+'Grid_TTAFOutgoing'!CD20))</f>
        <v/>
      </c>
      <c r="CE20">
        <f>IF(COUNTIFS(T_StockCount[Part Name],$A20,T_StockCount[WeekIndex],82)&gt;0,SUMIFS(T_StockCount[CountedQty],T_StockCount[Part Name],$A20,T_StockCount[WeekIndex],82),IF(('T_SelfStock'!CE24&lt;&gt;""),'T_SelfStock'!CE24,CD20-'Grid_Requirement'!CE20+'Grid_TTAFOutgoing'!CE20))</f>
        <v/>
      </c>
      <c r="CF20">
        <f>IF(COUNTIFS(T_StockCount[Part Name],$A20,T_StockCount[WeekIndex],83)&gt;0,SUMIFS(T_StockCount[CountedQty],T_StockCount[Part Name],$A20,T_StockCount[WeekIndex],83),IF(('T_SelfStock'!CF24&lt;&gt;""),'T_SelfStock'!CF24,CE20-'Grid_Requirement'!CF20+'Grid_TTAFOutgoing'!CF20))</f>
        <v/>
      </c>
      <c r="CG20">
        <f>IF(COUNTIFS(T_StockCount[Part Name],$A20,T_StockCount[WeekIndex],84)&gt;0,SUMIFS(T_StockCount[CountedQty],T_StockCount[Part Name],$A20,T_StockCount[WeekIndex],84),IF(('T_SelfStock'!CG24&lt;&gt;""),'T_SelfStock'!CG24,CF20-'Grid_Requirement'!CG20+'Grid_TTAFOutgoing'!CG20))</f>
        <v/>
      </c>
      <c r="CH20">
        <f>IF(COUNTIFS(T_StockCount[Part Name],$A20,T_StockCount[WeekIndex],85)&gt;0,SUMIFS(T_StockCount[CountedQty],T_StockCount[Part Name],$A20,T_StockCount[WeekIndex],85),IF(('T_SelfStock'!CH24&lt;&gt;""),'T_SelfStock'!CH24,CG20-'Grid_Requirement'!CH20+'Grid_TTAFOutgoing'!CH20))</f>
        <v/>
      </c>
      <c r="CI20">
        <f>IF(COUNTIFS(T_StockCount[Part Name],$A20,T_StockCount[WeekIndex],86)&gt;0,SUMIFS(T_StockCount[CountedQty],T_StockCount[Part Name],$A20,T_StockCount[WeekIndex],86),IF(('T_SelfStock'!CI24&lt;&gt;""),'T_SelfStock'!CI24,CH20-'Grid_Requirement'!CI20+'Grid_TTAFOutgoing'!CI20))</f>
        <v/>
      </c>
      <c r="CJ20">
        <f>IF(COUNTIFS(T_StockCount[Part Name],$A20,T_StockCount[WeekIndex],87)&gt;0,SUMIFS(T_StockCount[CountedQty],T_StockCount[Part Name],$A20,T_StockCount[WeekIndex],87),IF(('T_SelfStock'!CJ24&lt;&gt;""),'T_SelfStock'!CJ24,CI20-'Grid_Requirement'!CJ20+'Grid_TTAFOutgoing'!CJ20))</f>
        <v/>
      </c>
      <c r="CK20">
        <f>IF(COUNTIFS(T_StockCount[Part Name],$A20,T_StockCount[WeekIndex],88)&gt;0,SUMIFS(T_StockCount[CountedQty],T_StockCount[Part Name],$A20,T_StockCount[WeekIndex],88),IF(('T_SelfStock'!CK24&lt;&gt;""),'T_SelfStock'!CK24,CJ20-'Grid_Requirement'!CK20+'Grid_TTAFOutgoing'!CK20))</f>
        <v/>
      </c>
      <c r="CL20">
        <f>IF(COUNTIFS(T_StockCount[Part Name],$A20,T_StockCount[WeekIndex],89)&gt;0,SUMIFS(T_StockCount[CountedQty],T_StockCount[Part Name],$A20,T_StockCount[WeekIndex],89),IF(('T_SelfStock'!CL24&lt;&gt;""),'T_SelfStock'!CL24,CK20-'Grid_Requirement'!CL20+'Grid_TTAFOutgoing'!CL20))</f>
        <v/>
      </c>
      <c r="CM20">
        <f>IF(COUNTIFS(T_StockCount[Part Name],$A20,T_StockCount[WeekIndex],90)&gt;0,SUMIFS(T_StockCount[CountedQty],T_StockCount[Part Name],$A20,T_StockCount[WeekIndex],90),IF(('T_SelfStock'!CM24&lt;&gt;""),'T_SelfStock'!CM24,CL20-'Grid_Requirement'!CM20+'Grid_TTAFOutgoing'!CM20))</f>
        <v/>
      </c>
      <c r="CN20">
        <f>IF(COUNTIFS(T_StockCount[Part Name],$A20,T_StockCount[WeekIndex],91)&gt;0,SUMIFS(T_StockCount[CountedQty],T_StockCount[Part Name],$A20,T_StockCount[WeekIndex],91),IF(('T_SelfStock'!CN24&lt;&gt;""),'T_SelfStock'!CN24,CM20-'Grid_Requirement'!CN20+'Grid_TTAFOutgoing'!CN20))</f>
        <v/>
      </c>
      <c r="CO20">
        <f>IF(COUNTIFS(T_StockCount[Part Name],$A20,T_StockCount[WeekIndex],92)&gt;0,SUMIFS(T_StockCount[CountedQty],T_StockCount[Part Name],$A20,T_StockCount[WeekIndex],92),IF(('T_SelfStock'!CO24&lt;&gt;""),'T_SelfStock'!CO24,CN20-'Grid_Requirement'!CO20+'Grid_TTAFOutgoing'!CO20))</f>
        <v/>
      </c>
      <c r="CP20">
        <f>IF(COUNTIFS(T_StockCount[Part Name],$A20,T_StockCount[WeekIndex],93)&gt;0,SUMIFS(T_StockCount[CountedQty],T_StockCount[Part Name],$A20,T_StockCount[WeekIndex],93),IF(('T_SelfStock'!CP24&lt;&gt;""),'T_SelfStock'!CP24,CO20-'Grid_Requirement'!CP20+'Grid_TTAFOutgoing'!CP20))</f>
        <v/>
      </c>
      <c r="CQ20">
        <f>IF(COUNTIFS(T_StockCount[Part Name],$A20,T_StockCount[WeekIndex],94)&gt;0,SUMIFS(T_StockCount[CountedQty],T_StockCount[Part Name],$A20,T_StockCount[WeekIndex],94),IF(('T_SelfStock'!CQ24&lt;&gt;""),'T_SelfStock'!CQ24,CP20-'Grid_Requirement'!CQ20+'Grid_TTAFOutgoing'!CQ20))</f>
        <v/>
      </c>
      <c r="CR20">
        <f>IF(COUNTIFS(T_StockCount[Part Name],$A20,T_StockCount[WeekIndex],95)&gt;0,SUMIFS(T_StockCount[CountedQty],T_StockCount[Part Name],$A20,T_StockCount[WeekIndex],95),IF(('T_SelfStock'!CR24&lt;&gt;""),'T_SelfStock'!CR24,CQ20-'Grid_Requirement'!CR20+'Grid_TTAFOutgoing'!CR20))</f>
        <v/>
      </c>
      <c r="CS20">
        <f>IF(COUNTIFS(T_StockCount[Part Name],$A20,T_StockCount[WeekIndex],96)&gt;0,SUMIFS(T_StockCount[CountedQty],T_StockCount[Part Name],$A20,T_StockCount[WeekIndex],96),IF(('T_SelfStock'!CS24&lt;&gt;""),'T_SelfStock'!CS24,CR20-'Grid_Requirement'!CS20+'Grid_TTAFOutgoing'!CS20))</f>
        <v/>
      </c>
      <c r="CT20">
        <f>IF(COUNTIFS(T_StockCount[Part Name],$A20,T_StockCount[WeekIndex],97)&gt;0,SUMIFS(T_StockCount[CountedQty],T_StockCount[Part Name],$A20,T_StockCount[WeekIndex],97),IF(('T_SelfStock'!CT24&lt;&gt;""),'T_SelfStock'!CT24,CS20-'Grid_Requirement'!CT20+'Grid_TTAFOutgoing'!CT20))</f>
        <v/>
      </c>
      <c r="CU20">
        <f>IF(COUNTIFS(T_StockCount[Part Name],$A20,T_StockCount[WeekIndex],98)&gt;0,SUMIFS(T_StockCount[CountedQty],T_StockCount[Part Name],$A20,T_StockCount[WeekIndex],98),IF(('T_SelfStock'!CU24&lt;&gt;""),'T_SelfStock'!CU24,CT20-'Grid_Requirement'!CU20+'Grid_TTAFOutgoing'!CU20))</f>
        <v/>
      </c>
      <c r="CV20">
        <f>IF(COUNTIFS(T_StockCount[Part Name],$A20,T_StockCount[WeekIndex],99)&gt;0,SUMIFS(T_StockCount[CountedQty],T_StockCount[Part Name],$A20,T_StockCount[WeekIndex],99),IF(('T_SelfStock'!CV24&lt;&gt;""),'T_SelfStock'!CV24,CU20-'Grid_Requirement'!CV20+'Grid_TTAFOutgoing'!CV20))</f>
        <v/>
      </c>
      <c r="CW20">
        <f>IF(COUNTIFS(T_StockCount[Part Name],$A20,T_StockCount[WeekIndex],100)&gt;0,SUMIFS(T_StockCount[CountedQty],T_StockCount[Part Name],$A20,T_StockCount[WeekIndex],100),IF(('T_SelfStock'!CW24&lt;&gt;""),'T_SelfStock'!CW24,CV20-'Grid_Requirement'!CW20+'Grid_TTAFOutgoing'!CW20))</f>
        <v/>
      </c>
      <c r="CX20">
        <f>IF(COUNTIFS(T_StockCount[Part Name],$A20,T_StockCount[WeekIndex],101)&gt;0,SUMIFS(T_StockCount[CountedQty],T_StockCount[Part Name],$A20,T_StockCount[WeekIndex],101),IF(('T_SelfStock'!CX24&lt;&gt;""),'T_SelfStock'!CX24,CW20-'Grid_Requirement'!CX20+'Grid_TTAFOutgoing'!CX20))</f>
        <v/>
      </c>
      <c r="CY20">
        <f>IF(COUNTIFS(T_StockCount[Part Name],$A20,T_StockCount[WeekIndex],102)&gt;0,SUMIFS(T_StockCount[CountedQty],T_StockCount[Part Name],$A20,T_StockCount[WeekIndex],102),IF(('T_SelfStock'!CY24&lt;&gt;""),'T_SelfStock'!CY24,CX20-'Grid_Requirement'!CY20+'Grid_TTAFOutgoing'!CY20))</f>
        <v/>
      </c>
      <c r="CZ20">
        <f>IF(COUNTIFS(T_StockCount[Part Name],$A20,T_StockCount[WeekIndex],103)&gt;0,SUMIFS(T_StockCount[CountedQty],T_StockCount[Part Name],$A20,T_StockCount[WeekIndex],103),IF(('T_SelfStock'!CZ24&lt;&gt;""),'T_SelfStock'!CZ24,CY20-'Grid_Requirement'!CZ20+'Grid_TTAFOutgoing'!CZ20))</f>
        <v/>
      </c>
      <c r="DA20">
        <f>IF(COUNTIFS(T_StockCount[Part Name],$A20,T_StockCount[WeekIndex],104)&gt;0,SUMIFS(T_StockCount[CountedQty],T_StockCount[Part Name],$A20,T_StockCount[WeekIndex],104),IF(('T_SelfStock'!DA24&lt;&gt;""),'T_SelfStock'!DA24,CZ20-'Grid_Requirement'!DA20+'Grid_TTAFOutgoing'!DA20))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Name],$A21,T_StockCount[WeekIndex],1),IF(('T_SelfStock'!B25&lt;&gt;""),'T_SelfStock'!B25,IFERROR(INDEX(T_OpeningStock[Opening_Qty],MATCH($A21,T_OpeningStock[Part Name],0)),0)-'Grid_Requirement'!B21+'Grid_TTAFOutgoing'!B21))</f>
        <v/>
      </c>
      <c r="C21">
        <f>IF(COUNTIFS(T_StockCount[Part Name],$A21,T_StockCount[WeekIndex],2)&gt;0,SUMIFS(T_StockCount[CountedQty],T_StockCount[Part Name],$A21,T_StockCount[WeekIndex],2),IF(('T_SelfStock'!C25&lt;&gt;""),'T_SelfStock'!C25,B21-'Grid_Requirement'!C21+'Grid_TTAFOutgoing'!C21))</f>
        <v/>
      </c>
      <c r="D21">
        <f>IF(COUNTIFS(T_StockCount[Part Name],$A21,T_StockCount[WeekIndex],3)&gt;0,SUMIFS(T_StockCount[CountedQty],T_StockCount[Part Name],$A21,T_StockCount[WeekIndex],3),IF(('T_SelfStock'!D25&lt;&gt;""),'T_SelfStock'!D25,C21-'Grid_Requirement'!D21+'Grid_TTAFOutgoing'!D21))</f>
        <v/>
      </c>
      <c r="E21">
        <f>IF(COUNTIFS(T_StockCount[Part Name],$A21,T_StockCount[WeekIndex],4)&gt;0,SUMIFS(T_StockCount[CountedQty],T_StockCount[Part Name],$A21,T_StockCount[WeekIndex],4),IF(('T_SelfStock'!E25&lt;&gt;""),'T_SelfStock'!E25,D21-'Grid_Requirement'!E21+'Grid_TTAFOutgoing'!E21))</f>
        <v/>
      </c>
      <c r="F21">
        <f>IF(COUNTIFS(T_StockCount[Part Name],$A21,T_StockCount[WeekIndex],5)&gt;0,SUMIFS(T_StockCount[CountedQty],T_StockCount[Part Name],$A21,T_StockCount[WeekIndex],5),IF(('T_SelfStock'!F25&lt;&gt;""),'T_SelfStock'!F25,E21-'Grid_Requirement'!F21+'Grid_TTAFOutgoing'!F21))</f>
        <v/>
      </c>
      <c r="G21">
        <f>IF(COUNTIFS(T_StockCount[Part Name],$A21,T_StockCount[WeekIndex],6)&gt;0,SUMIFS(T_StockCount[CountedQty],T_StockCount[Part Name],$A21,T_StockCount[WeekIndex],6),IF(('T_SelfStock'!G25&lt;&gt;""),'T_SelfStock'!G25,F21-'Grid_Requirement'!G21+'Grid_TTAFOutgoing'!G21))</f>
        <v/>
      </c>
      <c r="H21">
        <f>IF(COUNTIFS(T_StockCount[Part Name],$A21,T_StockCount[WeekIndex],7)&gt;0,SUMIFS(T_StockCount[CountedQty],T_StockCount[Part Name],$A21,T_StockCount[WeekIndex],7),IF(('T_SelfStock'!H25&lt;&gt;""),'T_SelfStock'!H25,G21-'Grid_Requirement'!H21+'Grid_TTAFOutgoing'!H21))</f>
        <v/>
      </c>
      <c r="I21">
        <f>IF(COUNTIFS(T_StockCount[Part Name],$A21,T_StockCount[WeekIndex],8)&gt;0,SUMIFS(T_StockCount[CountedQty],T_StockCount[Part Name],$A21,T_StockCount[WeekIndex],8),IF(('T_SelfStock'!I25&lt;&gt;""),'T_SelfStock'!I25,H21-'Grid_Requirement'!I21+'Grid_TTAFOutgoing'!I21))</f>
        <v/>
      </c>
      <c r="J21">
        <f>IF(COUNTIFS(T_StockCount[Part Name],$A21,T_StockCount[WeekIndex],9)&gt;0,SUMIFS(T_StockCount[CountedQty],T_StockCount[Part Name],$A21,T_StockCount[WeekIndex],9),IF(('T_SelfStock'!J25&lt;&gt;""),'T_SelfStock'!J25,I21-'Grid_Requirement'!J21+'Grid_TTAFOutgoing'!J21))</f>
        <v/>
      </c>
      <c r="K21">
        <f>IF(COUNTIFS(T_StockCount[Part Name],$A21,T_StockCount[WeekIndex],10)&gt;0,SUMIFS(T_StockCount[CountedQty],T_StockCount[Part Name],$A21,T_StockCount[WeekIndex],10),IF(('T_SelfStock'!K25&lt;&gt;""),'T_SelfStock'!K25,J21-'Grid_Requirement'!K21+'Grid_TTAFOutgoing'!K21))</f>
        <v/>
      </c>
      <c r="L21">
        <f>IF(COUNTIFS(T_StockCount[Part Name],$A21,T_StockCount[WeekIndex],11)&gt;0,SUMIFS(T_StockCount[CountedQty],T_StockCount[Part Name],$A21,T_StockCount[WeekIndex],11),IF(('T_SelfStock'!L25&lt;&gt;""),'T_SelfStock'!L25,K21-'Grid_Requirement'!L21+'Grid_TTAFOutgoing'!L21))</f>
        <v/>
      </c>
      <c r="M21">
        <f>IF(COUNTIFS(T_StockCount[Part Name],$A21,T_StockCount[WeekIndex],12)&gt;0,SUMIFS(T_StockCount[CountedQty],T_StockCount[Part Name],$A21,T_StockCount[WeekIndex],12),IF(('T_SelfStock'!M25&lt;&gt;""),'T_SelfStock'!M25,L21-'Grid_Requirement'!M21+'Grid_TTAFOutgoing'!M21))</f>
        <v/>
      </c>
      <c r="N21">
        <f>IF(COUNTIFS(T_StockCount[Part Name],$A21,T_StockCount[WeekIndex],13)&gt;0,SUMIFS(T_StockCount[CountedQty],T_StockCount[Part Name],$A21,T_StockCount[WeekIndex],13),IF(('T_SelfStock'!N25&lt;&gt;""),'T_SelfStock'!N25,M21-'Grid_Requirement'!N21+'Grid_TTAFOutgoing'!N21))</f>
        <v/>
      </c>
      <c r="O21">
        <f>IF(COUNTIFS(T_StockCount[Part Name],$A21,T_StockCount[WeekIndex],14)&gt;0,SUMIFS(T_StockCount[CountedQty],T_StockCount[Part Name],$A21,T_StockCount[WeekIndex],14),IF(('T_SelfStock'!O25&lt;&gt;""),'T_SelfStock'!O25,N21-'Grid_Requirement'!O21+'Grid_TTAFOutgoing'!O21))</f>
        <v/>
      </c>
      <c r="P21">
        <f>IF(COUNTIFS(T_StockCount[Part Name],$A21,T_StockCount[WeekIndex],15)&gt;0,SUMIFS(T_StockCount[CountedQty],T_StockCount[Part Name],$A21,T_StockCount[WeekIndex],15),IF(('T_SelfStock'!P25&lt;&gt;""),'T_SelfStock'!P25,O21-'Grid_Requirement'!P21+'Grid_TTAFOutgoing'!P21))</f>
        <v/>
      </c>
      <c r="Q21">
        <f>IF(COUNTIFS(T_StockCount[Part Name],$A21,T_StockCount[WeekIndex],16)&gt;0,SUMIFS(T_StockCount[CountedQty],T_StockCount[Part Name],$A21,T_StockCount[WeekIndex],16),IF(('T_SelfStock'!Q25&lt;&gt;""),'T_SelfStock'!Q25,P21-'Grid_Requirement'!Q21+'Grid_TTAFOutgoing'!Q21))</f>
        <v/>
      </c>
      <c r="R21">
        <f>IF(COUNTIFS(T_StockCount[Part Name],$A21,T_StockCount[WeekIndex],17)&gt;0,SUMIFS(T_StockCount[CountedQty],T_StockCount[Part Name],$A21,T_StockCount[WeekIndex],17),IF(('T_SelfStock'!R25&lt;&gt;""),'T_SelfStock'!R25,Q21-'Grid_Requirement'!R21+'Grid_TTAFOutgoing'!R21))</f>
        <v/>
      </c>
      <c r="S21">
        <f>IF(COUNTIFS(T_StockCount[Part Name],$A21,T_StockCount[WeekIndex],18)&gt;0,SUMIFS(T_StockCount[CountedQty],T_StockCount[Part Name],$A21,T_StockCount[WeekIndex],18),IF(('T_SelfStock'!S25&lt;&gt;""),'T_SelfStock'!S25,R21-'Grid_Requirement'!S21+'Grid_TTAFOutgoing'!S21))</f>
        <v/>
      </c>
      <c r="T21">
        <f>IF(COUNTIFS(T_StockCount[Part Name],$A21,T_StockCount[WeekIndex],19)&gt;0,SUMIFS(T_StockCount[CountedQty],T_StockCount[Part Name],$A21,T_StockCount[WeekIndex],19),IF(('T_SelfStock'!T25&lt;&gt;""),'T_SelfStock'!T25,S21-'Grid_Requirement'!T21+'Grid_TTAFOutgoing'!T21))</f>
        <v/>
      </c>
      <c r="U21">
        <f>IF(COUNTIFS(T_StockCount[Part Name],$A21,T_StockCount[WeekIndex],20)&gt;0,SUMIFS(T_StockCount[CountedQty],T_StockCount[Part Name],$A21,T_StockCount[WeekIndex],20),IF(('T_SelfStock'!U25&lt;&gt;""),'T_SelfStock'!U25,T21-'Grid_Requirement'!U21+'Grid_TTAFOutgoing'!U21))</f>
        <v/>
      </c>
      <c r="V21">
        <f>IF(COUNTIFS(T_StockCount[Part Name],$A21,T_StockCount[WeekIndex],21)&gt;0,SUMIFS(T_StockCount[CountedQty],T_StockCount[Part Name],$A21,T_StockCount[WeekIndex],21),IF(('T_SelfStock'!V25&lt;&gt;""),'T_SelfStock'!V25,U21-'Grid_Requirement'!V21+'Grid_TTAFOutgoing'!V21))</f>
        <v/>
      </c>
      <c r="W21">
        <f>IF(COUNTIFS(T_StockCount[Part Name],$A21,T_StockCount[WeekIndex],22)&gt;0,SUMIFS(T_StockCount[CountedQty],T_StockCount[Part Name],$A21,T_StockCount[WeekIndex],22),IF(('T_SelfStock'!W25&lt;&gt;""),'T_SelfStock'!W25,V21-'Grid_Requirement'!W21+'Grid_TTAFOutgoing'!W21))</f>
        <v/>
      </c>
      <c r="X21">
        <f>IF(COUNTIFS(T_StockCount[Part Name],$A21,T_StockCount[WeekIndex],23)&gt;0,SUMIFS(T_StockCount[CountedQty],T_StockCount[Part Name],$A21,T_StockCount[WeekIndex],23),IF(('T_SelfStock'!X25&lt;&gt;""),'T_SelfStock'!X25,W21-'Grid_Requirement'!X21+'Grid_TTAFOutgoing'!X21))</f>
        <v/>
      </c>
      <c r="Y21">
        <f>IF(COUNTIFS(T_StockCount[Part Name],$A21,T_StockCount[WeekIndex],24)&gt;0,SUMIFS(T_StockCount[CountedQty],T_StockCount[Part Name],$A21,T_StockCount[WeekIndex],24),IF(('T_SelfStock'!Y25&lt;&gt;""),'T_SelfStock'!Y25,X21-'Grid_Requirement'!Y21+'Grid_TTAFOutgoing'!Y21))</f>
        <v/>
      </c>
      <c r="Z21">
        <f>IF(COUNTIFS(T_StockCount[Part Name],$A21,T_StockCount[WeekIndex],25)&gt;0,SUMIFS(T_StockCount[CountedQty],T_StockCount[Part Name],$A21,T_StockCount[WeekIndex],25),IF(('T_SelfStock'!Z25&lt;&gt;""),'T_SelfStock'!Z25,Y21-'Grid_Requirement'!Z21+'Grid_TTAFOutgoing'!Z21))</f>
        <v/>
      </c>
      <c r="AA21">
        <f>IF(COUNTIFS(T_StockCount[Part Name],$A21,T_StockCount[WeekIndex],26)&gt;0,SUMIFS(T_StockCount[CountedQty],T_StockCount[Part Name],$A21,T_StockCount[WeekIndex],26),IF(('T_SelfStock'!AA25&lt;&gt;""),'T_SelfStock'!AA25,Z21-'Grid_Requirement'!AA21+'Grid_TTAFOutgoing'!AA21))</f>
        <v/>
      </c>
      <c r="AB21">
        <f>IF(COUNTIFS(T_StockCount[Part Name],$A21,T_StockCount[WeekIndex],27)&gt;0,SUMIFS(T_StockCount[CountedQty],T_StockCount[Part Name],$A21,T_StockCount[WeekIndex],27),IF(('T_SelfStock'!AB25&lt;&gt;""),'T_SelfStock'!AB25,AA21-'Grid_Requirement'!AB21+'Grid_TTAFOutgoing'!AB21))</f>
        <v/>
      </c>
      <c r="AC21">
        <f>IF(COUNTIFS(T_StockCount[Part Name],$A21,T_StockCount[WeekIndex],28)&gt;0,SUMIFS(T_StockCount[CountedQty],T_StockCount[Part Name],$A21,T_StockCount[WeekIndex],28),IF(('T_SelfStock'!AC25&lt;&gt;""),'T_SelfStock'!AC25,AB21-'Grid_Requirement'!AC21+'Grid_TTAFOutgoing'!AC21))</f>
        <v/>
      </c>
      <c r="AD21">
        <f>IF(COUNTIFS(T_StockCount[Part Name],$A21,T_StockCount[WeekIndex],29)&gt;0,SUMIFS(T_StockCount[CountedQty],T_StockCount[Part Name],$A21,T_StockCount[WeekIndex],29),IF(('T_SelfStock'!AD25&lt;&gt;""),'T_SelfStock'!AD25,AC21-'Grid_Requirement'!AD21+'Grid_TTAFOutgoing'!AD21))</f>
        <v/>
      </c>
      <c r="AE21">
        <f>IF(COUNTIFS(T_StockCount[Part Name],$A21,T_StockCount[WeekIndex],30)&gt;0,SUMIFS(T_StockCount[CountedQty],T_StockCount[Part Name],$A21,T_StockCount[WeekIndex],30),IF(('T_SelfStock'!AE25&lt;&gt;""),'T_SelfStock'!AE25,AD21-'Grid_Requirement'!AE21+'Grid_TTAFOutgoing'!AE21))</f>
        <v/>
      </c>
      <c r="AF21">
        <f>IF(COUNTIFS(T_StockCount[Part Name],$A21,T_StockCount[WeekIndex],31)&gt;0,SUMIFS(T_StockCount[CountedQty],T_StockCount[Part Name],$A21,T_StockCount[WeekIndex],31),IF(('T_SelfStock'!AF25&lt;&gt;""),'T_SelfStock'!AF25,AE21-'Grid_Requirement'!AF21+'Grid_TTAFOutgoing'!AF21))</f>
        <v/>
      </c>
      <c r="AG21">
        <f>IF(COUNTIFS(T_StockCount[Part Name],$A21,T_StockCount[WeekIndex],32)&gt;0,SUMIFS(T_StockCount[CountedQty],T_StockCount[Part Name],$A21,T_StockCount[WeekIndex],32),IF(('T_SelfStock'!AG25&lt;&gt;""),'T_SelfStock'!AG25,AF21-'Grid_Requirement'!AG21+'Grid_TTAFOutgoing'!AG21))</f>
        <v/>
      </c>
      <c r="AH21">
        <f>IF(COUNTIFS(T_StockCount[Part Name],$A21,T_StockCount[WeekIndex],33)&gt;0,SUMIFS(T_StockCount[CountedQty],T_StockCount[Part Name],$A21,T_StockCount[WeekIndex],33),IF(('T_SelfStock'!AH25&lt;&gt;""),'T_SelfStock'!AH25,AG21-'Grid_Requirement'!AH21+'Grid_TTAFOutgoing'!AH21))</f>
        <v/>
      </c>
      <c r="AI21">
        <f>IF(COUNTIFS(T_StockCount[Part Name],$A21,T_StockCount[WeekIndex],34)&gt;0,SUMIFS(T_StockCount[CountedQty],T_StockCount[Part Name],$A21,T_StockCount[WeekIndex],34),IF(('T_SelfStock'!AI25&lt;&gt;""),'T_SelfStock'!AI25,AH21-'Grid_Requirement'!AI21+'Grid_TTAFOutgoing'!AI21))</f>
        <v/>
      </c>
      <c r="AJ21">
        <f>IF(COUNTIFS(T_StockCount[Part Name],$A21,T_StockCount[WeekIndex],35)&gt;0,SUMIFS(T_StockCount[CountedQty],T_StockCount[Part Name],$A21,T_StockCount[WeekIndex],35),IF(('T_SelfStock'!AJ25&lt;&gt;""),'T_SelfStock'!AJ25,AI21-'Grid_Requirement'!AJ21+'Grid_TTAFOutgoing'!AJ21))</f>
        <v/>
      </c>
      <c r="AK21">
        <f>IF(COUNTIFS(T_StockCount[Part Name],$A21,T_StockCount[WeekIndex],36)&gt;0,SUMIFS(T_StockCount[CountedQty],T_StockCount[Part Name],$A21,T_StockCount[WeekIndex],36),IF(('T_SelfStock'!AK25&lt;&gt;""),'T_SelfStock'!AK25,AJ21-'Grid_Requirement'!AK21+'Grid_TTAFOutgoing'!AK21))</f>
        <v/>
      </c>
      <c r="AL21">
        <f>IF(COUNTIFS(T_StockCount[Part Name],$A21,T_StockCount[WeekIndex],37)&gt;0,SUMIFS(T_StockCount[CountedQty],T_StockCount[Part Name],$A21,T_StockCount[WeekIndex],37),IF(('T_SelfStock'!AL25&lt;&gt;""),'T_SelfStock'!AL25,AK21-'Grid_Requirement'!AL21+'Grid_TTAFOutgoing'!AL21))</f>
        <v/>
      </c>
      <c r="AM21">
        <f>IF(COUNTIFS(T_StockCount[Part Name],$A21,T_StockCount[WeekIndex],38)&gt;0,SUMIFS(T_StockCount[CountedQty],T_StockCount[Part Name],$A21,T_StockCount[WeekIndex],38),IF(('T_SelfStock'!AM25&lt;&gt;""),'T_SelfStock'!AM25,AL21-'Grid_Requirement'!AM21+'Grid_TTAFOutgoing'!AM21))</f>
        <v/>
      </c>
      <c r="AN21">
        <f>IF(COUNTIFS(T_StockCount[Part Name],$A21,T_StockCount[WeekIndex],39)&gt;0,SUMIFS(T_StockCount[CountedQty],T_StockCount[Part Name],$A21,T_StockCount[WeekIndex],39),IF(('T_SelfStock'!AN25&lt;&gt;""),'T_SelfStock'!AN25,AM21-'Grid_Requirement'!AN21+'Grid_TTAFOutgoing'!AN21))</f>
        <v/>
      </c>
      <c r="AO21">
        <f>IF(COUNTIFS(T_StockCount[Part Name],$A21,T_StockCount[WeekIndex],40)&gt;0,SUMIFS(T_StockCount[CountedQty],T_StockCount[Part Name],$A21,T_StockCount[WeekIndex],40),IF(('T_SelfStock'!AO25&lt;&gt;""),'T_SelfStock'!AO25,AN21-'Grid_Requirement'!AO21+'Grid_TTAFOutgoing'!AO21))</f>
        <v/>
      </c>
      <c r="AP21">
        <f>IF(COUNTIFS(T_StockCount[Part Name],$A21,T_StockCount[WeekIndex],41)&gt;0,SUMIFS(T_StockCount[CountedQty],T_StockCount[Part Name],$A21,T_StockCount[WeekIndex],41),IF(('T_SelfStock'!AP25&lt;&gt;""),'T_SelfStock'!AP25,AO21-'Grid_Requirement'!AP21+'Grid_TTAFOutgoing'!AP21))</f>
        <v/>
      </c>
      <c r="AQ21">
        <f>IF(COUNTIFS(T_StockCount[Part Name],$A21,T_StockCount[WeekIndex],42)&gt;0,SUMIFS(T_StockCount[CountedQty],T_StockCount[Part Name],$A21,T_StockCount[WeekIndex],42),IF(('T_SelfStock'!AQ25&lt;&gt;""),'T_SelfStock'!AQ25,AP21-'Grid_Requirement'!AQ21+'Grid_TTAFOutgoing'!AQ21))</f>
        <v/>
      </c>
      <c r="AR21">
        <f>IF(COUNTIFS(T_StockCount[Part Name],$A21,T_StockCount[WeekIndex],43)&gt;0,SUMIFS(T_StockCount[CountedQty],T_StockCount[Part Name],$A21,T_StockCount[WeekIndex],43),IF(('T_SelfStock'!AR25&lt;&gt;""),'T_SelfStock'!AR25,AQ21-'Grid_Requirement'!AR21+'Grid_TTAFOutgoing'!AR21))</f>
        <v/>
      </c>
      <c r="AS21">
        <f>IF(COUNTIFS(T_StockCount[Part Name],$A21,T_StockCount[WeekIndex],44)&gt;0,SUMIFS(T_StockCount[CountedQty],T_StockCount[Part Name],$A21,T_StockCount[WeekIndex],44),IF(('T_SelfStock'!AS25&lt;&gt;""),'T_SelfStock'!AS25,AR21-'Grid_Requirement'!AS21+'Grid_TTAFOutgoing'!AS21))</f>
        <v/>
      </c>
      <c r="AT21">
        <f>IF(COUNTIFS(T_StockCount[Part Name],$A21,T_StockCount[WeekIndex],45)&gt;0,SUMIFS(T_StockCount[CountedQty],T_StockCount[Part Name],$A21,T_StockCount[WeekIndex],45),IF(('T_SelfStock'!AT25&lt;&gt;""),'T_SelfStock'!AT25,AS21-'Grid_Requirement'!AT21+'Grid_TTAFOutgoing'!AT21))</f>
        <v/>
      </c>
      <c r="AU21">
        <f>IF(COUNTIFS(T_StockCount[Part Name],$A21,T_StockCount[WeekIndex],46)&gt;0,SUMIFS(T_StockCount[CountedQty],T_StockCount[Part Name],$A21,T_StockCount[WeekIndex],46),IF(('T_SelfStock'!AU25&lt;&gt;""),'T_SelfStock'!AU25,AT21-'Grid_Requirement'!AU21+'Grid_TTAFOutgoing'!AU21))</f>
        <v/>
      </c>
      <c r="AV21">
        <f>IF(COUNTIFS(T_StockCount[Part Name],$A21,T_StockCount[WeekIndex],47)&gt;0,SUMIFS(T_StockCount[CountedQty],T_StockCount[Part Name],$A21,T_StockCount[WeekIndex],47),IF(('T_SelfStock'!AV25&lt;&gt;""),'T_SelfStock'!AV25,AU21-'Grid_Requirement'!AV21+'Grid_TTAFOutgoing'!AV21))</f>
        <v/>
      </c>
      <c r="AW21">
        <f>IF(COUNTIFS(T_StockCount[Part Name],$A21,T_StockCount[WeekIndex],48)&gt;0,SUMIFS(T_StockCount[CountedQty],T_StockCount[Part Name],$A21,T_StockCount[WeekIndex],48),IF(('T_SelfStock'!AW25&lt;&gt;""),'T_SelfStock'!AW25,AV21-'Grid_Requirement'!AW21+'Grid_TTAFOutgoing'!AW21))</f>
        <v/>
      </c>
      <c r="AX21">
        <f>IF(COUNTIFS(T_StockCount[Part Name],$A21,T_StockCount[WeekIndex],49)&gt;0,SUMIFS(T_StockCount[CountedQty],T_StockCount[Part Name],$A21,T_StockCount[WeekIndex],49),IF(('T_SelfStock'!AX25&lt;&gt;""),'T_SelfStock'!AX25,AW21-'Grid_Requirement'!AX21+'Grid_TTAFOutgoing'!AX21))</f>
        <v/>
      </c>
      <c r="AY21">
        <f>IF(COUNTIFS(T_StockCount[Part Name],$A21,T_StockCount[WeekIndex],50)&gt;0,SUMIFS(T_StockCount[CountedQty],T_StockCount[Part Name],$A21,T_StockCount[WeekIndex],50),IF(('T_SelfStock'!AY25&lt;&gt;""),'T_SelfStock'!AY25,AX21-'Grid_Requirement'!AY21+'Grid_TTAFOutgoing'!AY21))</f>
        <v/>
      </c>
      <c r="AZ21">
        <f>IF(COUNTIFS(T_StockCount[Part Name],$A21,T_StockCount[WeekIndex],51)&gt;0,SUMIFS(T_StockCount[CountedQty],T_StockCount[Part Name],$A21,T_StockCount[WeekIndex],51),IF(('T_SelfStock'!AZ25&lt;&gt;""),'T_SelfStock'!AZ25,AY21-'Grid_Requirement'!AZ21+'Grid_TTAFOutgoing'!AZ21))</f>
        <v/>
      </c>
      <c r="BA21">
        <f>IF(COUNTIFS(T_StockCount[Part Name],$A21,T_StockCount[WeekIndex],52)&gt;0,SUMIFS(T_StockCount[CountedQty],T_StockCount[Part Name],$A21,T_StockCount[WeekIndex],52),IF(('T_SelfStock'!BA25&lt;&gt;""),'T_SelfStock'!BA25,AZ21-'Grid_Requirement'!BA21+'Grid_TTAFOutgoing'!BA21))</f>
        <v/>
      </c>
      <c r="BB21">
        <f>IF(COUNTIFS(T_StockCount[Part Name],$A21,T_StockCount[WeekIndex],53)&gt;0,SUMIFS(T_StockCount[CountedQty],T_StockCount[Part Name],$A21,T_StockCount[WeekIndex],53),IF(('T_SelfStock'!BB25&lt;&gt;""),'T_SelfStock'!BB25,BA21-'Grid_Requirement'!BB21+'Grid_TTAFOutgoing'!BB21))</f>
        <v/>
      </c>
      <c r="BC21">
        <f>IF(COUNTIFS(T_StockCount[Part Name],$A21,T_StockCount[WeekIndex],54)&gt;0,SUMIFS(T_StockCount[CountedQty],T_StockCount[Part Name],$A21,T_StockCount[WeekIndex],54),IF(('T_SelfStock'!BC25&lt;&gt;""),'T_SelfStock'!BC25,BB21-'Grid_Requirement'!BC21+'Grid_TTAFOutgoing'!BC21))</f>
        <v/>
      </c>
      <c r="BD21">
        <f>IF(COUNTIFS(T_StockCount[Part Name],$A21,T_StockCount[WeekIndex],55)&gt;0,SUMIFS(T_StockCount[CountedQty],T_StockCount[Part Name],$A21,T_StockCount[WeekIndex],55),IF(('T_SelfStock'!BD25&lt;&gt;""),'T_SelfStock'!BD25,BC21-'Grid_Requirement'!BD21+'Grid_TTAFOutgoing'!BD21))</f>
        <v/>
      </c>
      <c r="BE21">
        <f>IF(COUNTIFS(T_StockCount[Part Name],$A21,T_StockCount[WeekIndex],56)&gt;0,SUMIFS(T_StockCount[CountedQty],T_StockCount[Part Name],$A21,T_StockCount[WeekIndex],56),IF(('T_SelfStock'!BE25&lt;&gt;""),'T_SelfStock'!BE25,BD21-'Grid_Requirement'!BE21+'Grid_TTAFOutgoing'!BE21))</f>
        <v/>
      </c>
      <c r="BF21">
        <f>IF(COUNTIFS(T_StockCount[Part Name],$A21,T_StockCount[WeekIndex],57)&gt;0,SUMIFS(T_StockCount[CountedQty],T_StockCount[Part Name],$A21,T_StockCount[WeekIndex],57),IF(('T_SelfStock'!BF25&lt;&gt;""),'T_SelfStock'!BF25,BE21-'Grid_Requirement'!BF21+'Grid_TTAFOutgoing'!BF21))</f>
        <v/>
      </c>
      <c r="BG21">
        <f>IF(COUNTIFS(T_StockCount[Part Name],$A21,T_StockCount[WeekIndex],58)&gt;0,SUMIFS(T_StockCount[CountedQty],T_StockCount[Part Name],$A21,T_StockCount[WeekIndex],58),IF(('T_SelfStock'!BG25&lt;&gt;""),'T_SelfStock'!BG25,BF21-'Grid_Requirement'!BG21+'Grid_TTAFOutgoing'!BG21))</f>
        <v/>
      </c>
      <c r="BH21">
        <f>IF(COUNTIFS(T_StockCount[Part Name],$A21,T_StockCount[WeekIndex],59)&gt;0,SUMIFS(T_StockCount[CountedQty],T_StockCount[Part Name],$A21,T_StockCount[WeekIndex],59),IF(('T_SelfStock'!BH25&lt;&gt;""),'T_SelfStock'!BH25,BG21-'Grid_Requirement'!BH21+'Grid_TTAFOutgoing'!BH21))</f>
        <v/>
      </c>
      <c r="BI21">
        <f>IF(COUNTIFS(T_StockCount[Part Name],$A21,T_StockCount[WeekIndex],60)&gt;0,SUMIFS(T_StockCount[CountedQty],T_StockCount[Part Name],$A21,T_StockCount[WeekIndex],60),IF(('T_SelfStock'!BI25&lt;&gt;""),'T_SelfStock'!BI25,BH21-'Grid_Requirement'!BI21+'Grid_TTAFOutgoing'!BI21))</f>
        <v/>
      </c>
      <c r="BJ21">
        <f>IF(COUNTIFS(T_StockCount[Part Name],$A21,T_StockCount[WeekIndex],61)&gt;0,SUMIFS(T_StockCount[CountedQty],T_StockCount[Part Name],$A21,T_StockCount[WeekIndex],61),IF(('T_SelfStock'!BJ25&lt;&gt;""),'T_SelfStock'!BJ25,BI21-'Grid_Requirement'!BJ21+'Grid_TTAFOutgoing'!BJ21))</f>
        <v/>
      </c>
      <c r="BK21">
        <f>IF(COUNTIFS(T_StockCount[Part Name],$A21,T_StockCount[WeekIndex],62)&gt;0,SUMIFS(T_StockCount[CountedQty],T_StockCount[Part Name],$A21,T_StockCount[WeekIndex],62),IF(('T_SelfStock'!BK25&lt;&gt;""),'T_SelfStock'!BK25,BJ21-'Grid_Requirement'!BK21+'Grid_TTAFOutgoing'!BK21))</f>
        <v/>
      </c>
      <c r="BL21">
        <f>IF(COUNTIFS(T_StockCount[Part Name],$A21,T_StockCount[WeekIndex],63)&gt;0,SUMIFS(T_StockCount[CountedQty],T_StockCount[Part Name],$A21,T_StockCount[WeekIndex],63),IF(('T_SelfStock'!BL25&lt;&gt;""),'T_SelfStock'!BL25,BK21-'Grid_Requirement'!BL21+'Grid_TTAFOutgoing'!BL21))</f>
        <v/>
      </c>
      <c r="BM21">
        <f>IF(COUNTIFS(T_StockCount[Part Name],$A21,T_StockCount[WeekIndex],64)&gt;0,SUMIFS(T_StockCount[CountedQty],T_StockCount[Part Name],$A21,T_StockCount[WeekIndex],64),IF(('T_SelfStock'!BM25&lt;&gt;""),'T_SelfStock'!BM25,BL21-'Grid_Requirement'!BM21+'Grid_TTAFOutgoing'!BM21))</f>
        <v/>
      </c>
      <c r="BN21">
        <f>IF(COUNTIFS(T_StockCount[Part Name],$A21,T_StockCount[WeekIndex],65)&gt;0,SUMIFS(T_StockCount[CountedQty],T_StockCount[Part Name],$A21,T_StockCount[WeekIndex],65),IF(('T_SelfStock'!BN25&lt;&gt;""),'T_SelfStock'!BN25,BM21-'Grid_Requirement'!BN21+'Grid_TTAFOutgoing'!BN21))</f>
        <v/>
      </c>
      <c r="BO21">
        <f>IF(COUNTIFS(T_StockCount[Part Name],$A21,T_StockCount[WeekIndex],66)&gt;0,SUMIFS(T_StockCount[CountedQty],T_StockCount[Part Name],$A21,T_StockCount[WeekIndex],66),IF(('T_SelfStock'!BO25&lt;&gt;""),'T_SelfStock'!BO25,BN21-'Grid_Requirement'!BO21+'Grid_TTAFOutgoing'!BO21))</f>
        <v/>
      </c>
      <c r="BP21">
        <f>IF(COUNTIFS(T_StockCount[Part Name],$A21,T_StockCount[WeekIndex],67)&gt;0,SUMIFS(T_StockCount[CountedQty],T_StockCount[Part Name],$A21,T_StockCount[WeekIndex],67),IF(('T_SelfStock'!BP25&lt;&gt;""),'T_SelfStock'!BP25,BO21-'Grid_Requirement'!BP21+'Grid_TTAFOutgoing'!BP21))</f>
        <v/>
      </c>
      <c r="BQ21">
        <f>IF(COUNTIFS(T_StockCount[Part Name],$A21,T_StockCount[WeekIndex],68)&gt;0,SUMIFS(T_StockCount[CountedQty],T_StockCount[Part Name],$A21,T_StockCount[WeekIndex],68),IF(('T_SelfStock'!BQ25&lt;&gt;""),'T_SelfStock'!BQ25,BP21-'Grid_Requirement'!BQ21+'Grid_TTAFOutgoing'!BQ21))</f>
        <v/>
      </c>
      <c r="BR21">
        <f>IF(COUNTIFS(T_StockCount[Part Name],$A21,T_StockCount[WeekIndex],69)&gt;0,SUMIFS(T_StockCount[CountedQty],T_StockCount[Part Name],$A21,T_StockCount[WeekIndex],69),IF(('T_SelfStock'!BR25&lt;&gt;""),'T_SelfStock'!BR25,BQ21-'Grid_Requirement'!BR21+'Grid_TTAFOutgoing'!BR21))</f>
        <v/>
      </c>
      <c r="BS21">
        <f>IF(COUNTIFS(T_StockCount[Part Name],$A21,T_StockCount[WeekIndex],70)&gt;0,SUMIFS(T_StockCount[CountedQty],T_StockCount[Part Name],$A21,T_StockCount[WeekIndex],70),IF(('T_SelfStock'!BS25&lt;&gt;""),'T_SelfStock'!BS25,BR21-'Grid_Requirement'!BS21+'Grid_TTAFOutgoing'!BS21))</f>
        <v/>
      </c>
      <c r="BT21">
        <f>IF(COUNTIFS(T_StockCount[Part Name],$A21,T_StockCount[WeekIndex],71)&gt;0,SUMIFS(T_StockCount[CountedQty],T_StockCount[Part Name],$A21,T_StockCount[WeekIndex],71),IF(('T_SelfStock'!BT25&lt;&gt;""),'T_SelfStock'!BT25,BS21-'Grid_Requirement'!BT21+'Grid_TTAFOutgoing'!BT21))</f>
        <v/>
      </c>
      <c r="BU21">
        <f>IF(COUNTIFS(T_StockCount[Part Name],$A21,T_StockCount[WeekIndex],72)&gt;0,SUMIFS(T_StockCount[CountedQty],T_StockCount[Part Name],$A21,T_StockCount[WeekIndex],72),IF(('T_SelfStock'!BU25&lt;&gt;""),'T_SelfStock'!BU25,BT21-'Grid_Requirement'!BU21+'Grid_TTAFOutgoing'!BU21))</f>
        <v/>
      </c>
      <c r="BV21">
        <f>IF(COUNTIFS(T_StockCount[Part Name],$A21,T_StockCount[WeekIndex],73)&gt;0,SUMIFS(T_StockCount[CountedQty],T_StockCount[Part Name],$A21,T_StockCount[WeekIndex],73),IF(('T_SelfStock'!BV25&lt;&gt;""),'T_SelfStock'!BV25,BU21-'Grid_Requirement'!BV21+'Grid_TTAFOutgoing'!BV21))</f>
        <v/>
      </c>
      <c r="BW21">
        <f>IF(COUNTIFS(T_StockCount[Part Name],$A21,T_StockCount[WeekIndex],74)&gt;0,SUMIFS(T_StockCount[CountedQty],T_StockCount[Part Name],$A21,T_StockCount[WeekIndex],74),IF(('T_SelfStock'!BW25&lt;&gt;""),'T_SelfStock'!BW25,BV21-'Grid_Requirement'!BW21+'Grid_TTAFOutgoing'!BW21))</f>
        <v/>
      </c>
      <c r="BX21">
        <f>IF(COUNTIFS(T_StockCount[Part Name],$A21,T_StockCount[WeekIndex],75)&gt;0,SUMIFS(T_StockCount[CountedQty],T_StockCount[Part Name],$A21,T_StockCount[WeekIndex],75),IF(('T_SelfStock'!BX25&lt;&gt;""),'T_SelfStock'!BX25,BW21-'Grid_Requirement'!BX21+'Grid_TTAFOutgoing'!BX21))</f>
        <v/>
      </c>
      <c r="BY21">
        <f>IF(COUNTIFS(T_StockCount[Part Name],$A21,T_StockCount[WeekIndex],76)&gt;0,SUMIFS(T_StockCount[CountedQty],T_StockCount[Part Name],$A21,T_StockCount[WeekIndex],76),IF(('T_SelfStock'!BY25&lt;&gt;""),'T_SelfStock'!BY25,BX21-'Grid_Requirement'!BY21+'Grid_TTAFOutgoing'!BY21))</f>
        <v/>
      </c>
      <c r="BZ21">
        <f>IF(COUNTIFS(T_StockCount[Part Name],$A21,T_StockCount[WeekIndex],77)&gt;0,SUMIFS(T_StockCount[CountedQty],T_StockCount[Part Name],$A21,T_StockCount[WeekIndex],77),IF(('T_SelfStock'!BZ25&lt;&gt;""),'T_SelfStock'!BZ25,BY21-'Grid_Requirement'!BZ21+'Grid_TTAFOutgoing'!BZ21))</f>
        <v/>
      </c>
      <c r="CA21">
        <f>IF(COUNTIFS(T_StockCount[Part Name],$A21,T_StockCount[WeekIndex],78)&gt;0,SUMIFS(T_StockCount[CountedQty],T_StockCount[Part Name],$A21,T_StockCount[WeekIndex],78),IF(('T_SelfStock'!CA25&lt;&gt;""),'T_SelfStock'!CA25,BZ21-'Grid_Requirement'!CA21+'Grid_TTAFOutgoing'!CA21))</f>
        <v/>
      </c>
      <c r="CB21">
        <f>IF(COUNTIFS(T_StockCount[Part Name],$A21,T_StockCount[WeekIndex],79)&gt;0,SUMIFS(T_StockCount[CountedQty],T_StockCount[Part Name],$A21,T_StockCount[WeekIndex],79),IF(('T_SelfStock'!CB25&lt;&gt;""),'T_SelfStock'!CB25,CA21-'Grid_Requirement'!CB21+'Grid_TTAFOutgoing'!CB21))</f>
        <v/>
      </c>
      <c r="CC21">
        <f>IF(COUNTIFS(T_StockCount[Part Name],$A21,T_StockCount[WeekIndex],80)&gt;0,SUMIFS(T_StockCount[CountedQty],T_StockCount[Part Name],$A21,T_StockCount[WeekIndex],80),IF(('T_SelfStock'!CC25&lt;&gt;""),'T_SelfStock'!CC25,CB21-'Grid_Requirement'!CC21+'Grid_TTAFOutgoing'!CC21))</f>
        <v/>
      </c>
      <c r="CD21">
        <f>IF(COUNTIFS(T_StockCount[Part Name],$A21,T_StockCount[WeekIndex],81)&gt;0,SUMIFS(T_StockCount[CountedQty],T_StockCount[Part Name],$A21,T_StockCount[WeekIndex],81),IF(('T_SelfStock'!CD25&lt;&gt;""),'T_SelfStock'!CD25,CC21-'Grid_Requirement'!CD21+'Grid_TTAFOutgoing'!CD21))</f>
        <v/>
      </c>
      <c r="CE21">
        <f>IF(COUNTIFS(T_StockCount[Part Name],$A21,T_StockCount[WeekIndex],82)&gt;0,SUMIFS(T_StockCount[CountedQty],T_StockCount[Part Name],$A21,T_StockCount[WeekIndex],82),IF(('T_SelfStock'!CE25&lt;&gt;""),'T_SelfStock'!CE25,CD21-'Grid_Requirement'!CE21+'Grid_TTAFOutgoing'!CE21))</f>
        <v/>
      </c>
      <c r="CF21">
        <f>IF(COUNTIFS(T_StockCount[Part Name],$A21,T_StockCount[WeekIndex],83)&gt;0,SUMIFS(T_StockCount[CountedQty],T_StockCount[Part Name],$A21,T_StockCount[WeekIndex],83),IF(('T_SelfStock'!CF25&lt;&gt;""),'T_SelfStock'!CF25,CE21-'Grid_Requirement'!CF21+'Grid_TTAFOutgoing'!CF21))</f>
        <v/>
      </c>
      <c r="CG21">
        <f>IF(COUNTIFS(T_StockCount[Part Name],$A21,T_StockCount[WeekIndex],84)&gt;0,SUMIFS(T_StockCount[CountedQty],T_StockCount[Part Name],$A21,T_StockCount[WeekIndex],84),IF(('T_SelfStock'!CG25&lt;&gt;""),'T_SelfStock'!CG25,CF21-'Grid_Requirement'!CG21+'Grid_TTAFOutgoing'!CG21))</f>
        <v/>
      </c>
      <c r="CH21">
        <f>IF(COUNTIFS(T_StockCount[Part Name],$A21,T_StockCount[WeekIndex],85)&gt;0,SUMIFS(T_StockCount[CountedQty],T_StockCount[Part Name],$A21,T_StockCount[WeekIndex],85),IF(('T_SelfStock'!CH25&lt;&gt;""),'T_SelfStock'!CH25,CG21-'Grid_Requirement'!CH21+'Grid_TTAFOutgoing'!CH21))</f>
        <v/>
      </c>
      <c r="CI21">
        <f>IF(COUNTIFS(T_StockCount[Part Name],$A21,T_StockCount[WeekIndex],86)&gt;0,SUMIFS(T_StockCount[CountedQty],T_StockCount[Part Name],$A21,T_StockCount[WeekIndex],86),IF(('T_SelfStock'!CI25&lt;&gt;""),'T_SelfStock'!CI25,CH21-'Grid_Requirement'!CI21+'Grid_TTAFOutgoing'!CI21))</f>
        <v/>
      </c>
      <c r="CJ21">
        <f>IF(COUNTIFS(T_StockCount[Part Name],$A21,T_StockCount[WeekIndex],87)&gt;0,SUMIFS(T_StockCount[CountedQty],T_StockCount[Part Name],$A21,T_StockCount[WeekIndex],87),IF(('T_SelfStock'!CJ25&lt;&gt;""),'T_SelfStock'!CJ25,CI21-'Grid_Requirement'!CJ21+'Grid_TTAFOutgoing'!CJ21))</f>
        <v/>
      </c>
      <c r="CK21">
        <f>IF(COUNTIFS(T_StockCount[Part Name],$A21,T_StockCount[WeekIndex],88)&gt;0,SUMIFS(T_StockCount[CountedQty],T_StockCount[Part Name],$A21,T_StockCount[WeekIndex],88),IF(('T_SelfStock'!CK25&lt;&gt;""),'T_SelfStock'!CK25,CJ21-'Grid_Requirement'!CK21+'Grid_TTAFOutgoing'!CK21))</f>
        <v/>
      </c>
      <c r="CL21">
        <f>IF(COUNTIFS(T_StockCount[Part Name],$A21,T_StockCount[WeekIndex],89)&gt;0,SUMIFS(T_StockCount[CountedQty],T_StockCount[Part Name],$A21,T_StockCount[WeekIndex],89),IF(('T_SelfStock'!CL25&lt;&gt;""),'T_SelfStock'!CL25,CK21-'Grid_Requirement'!CL21+'Grid_TTAFOutgoing'!CL21))</f>
        <v/>
      </c>
      <c r="CM21">
        <f>IF(COUNTIFS(T_StockCount[Part Name],$A21,T_StockCount[WeekIndex],90)&gt;0,SUMIFS(T_StockCount[CountedQty],T_StockCount[Part Name],$A21,T_StockCount[WeekIndex],90),IF(('T_SelfStock'!CM25&lt;&gt;""),'T_SelfStock'!CM25,CL21-'Grid_Requirement'!CM21+'Grid_TTAFOutgoing'!CM21))</f>
        <v/>
      </c>
      <c r="CN21">
        <f>IF(COUNTIFS(T_StockCount[Part Name],$A21,T_StockCount[WeekIndex],91)&gt;0,SUMIFS(T_StockCount[CountedQty],T_StockCount[Part Name],$A21,T_StockCount[WeekIndex],91),IF(('T_SelfStock'!CN25&lt;&gt;""),'T_SelfStock'!CN25,CM21-'Grid_Requirement'!CN21+'Grid_TTAFOutgoing'!CN21))</f>
        <v/>
      </c>
      <c r="CO21">
        <f>IF(COUNTIFS(T_StockCount[Part Name],$A21,T_StockCount[WeekIndex],92)&gt;0,SUMIFS(T_StockCount[CountedQty],T_StockCount[Part Name],$A21,T_StockCount[WeekIndex],92),IF(('T_SelfStock'!CO25&lt;&gt;""),'T_SelfStock'!CO25,CN21-'Grid_Requirement'!CO21+'Grid_TTAFOutgoing'!CO21))</f>
        <v/>
      </c>
      <c r="CP21">
        <f>IF(COUNTIFS(T_StockCount[Part Name],$A21,T_StockCount[WeekIndex],93)&gt;0,SUMIFS(T_StockCount[CountedQty],T_StockCount[Part Name],$A21,T_StockCount[WeekIndex],93),IF(('T_SelfStock'!CP25&lt;&gt;""),'T_SelfStock'!CP25,CO21-'Grid_Requirement'!CP21+'Grid_TTAFOutgoing'!CP21))</f>
        <v/>
      </c>
      <c r="CQ21">
        <f>IF(COUNTIFS(T_StockCount[Part Name],$A21,T_StockCount[WeekIndex],94)&gt;0,SUMIFS(T_StockCount[CountedQty],T_StockCount[Part Name],$A21,T_StockCount[WeekIndex],94),IF(('T_SelfStock'!CQ25&lt;&gt;""),'T_SelfStock'!CQ25,CP21-'Grid_Requirement'!CQ21+'Grid_TTAFOutgoing'!CQ21))</f>
        <v/>
      </c>
      <c r="CR21">
        <f>IF(COUNTIFS(T_StockCount[Part Name],$A21,T_StockCount[WeekIndex],95)&gt;0,SUMIFS(T_StockCount[CountedQty],T_StockCount[Part Name],$A21,T_StockCount[WeekIndex],95),IF(('T_SelfStock'!CR25&lt;&gt;""),'T_SelfStock'!CR25,CQ21-'Grid_Requirement'!CR21+'Grid_TTAFOutgoing'!CR21))</f>
        <v/>
      </c>
      <c r="CS21">
        <f>IF(COUNTIFS(T_StockCount[Part Name],$A21,T_StockCount[WeekIndex],96)&gt;0,SUMIFS(T_StockCount[CountedQty],T_StockCount[Part Name],$A21,T_StockCount[WeekIndex],96),IF(('T_SelfStock'!CS25&lt;&gt;""),'T_SelfStock'!CS25,CR21-'Grid_Requirement'!CS21+'Grid_TTAFOutgoing'!CS21))</f>
        <v/>
      </c>
      <c r="CT21">
        <f>IF(COUNTIFS(T_StockCount[Part Name],$A21,T_StockCount[WeekIndex],97)&gt;0,SUMIFS(T_StockCount[CountedQty],T_StockCount[Part Name],$A21,T_StockCount[WeekIndex],97),IF(('T_SelfStock'!CT25&lt;&gt;""),'T_SelfStock'!CT25,CS21-'Grid_Requirement'!CT21+'Grid_TTAFOutgoing'!CT21))</f>
        <v/>
      </c>
      <c r="CU21">
        <f>IF(COUNTIFS(T_StockCount[Part Name],$A21,T_StockCount[WeekIndex],98)&gt;0,SUMIFS(T_StockCount[CountedQty],T_StockCount[Part Name],$A21,T_StockCount[WeekIndex],98),IF(('T_SelfStock'!CU25&lt;&gt;""),'T_SelfStock'!CU25,CT21-'Grid_Requirement'!CU21+'Grid_TTAFOutgoing'!CU21))</f>
        <v/>
      </c>
      <c r="CV21">
        <f>IF(COUNTIFS(T_StockCount[Part Name],$A21,T_StockCount[WeekIndex],99)&gt;0,SUMIFS(T_StockCount[CountedQty],T_StockCount[Part Name],$A21,T_StockCount[WeekIndex],99),IF(('T_SelfStock'!CV25&lt;&gt;""),'T_SelfStock'!CV25,CU21-'Grid_Requirement'!CV21+'Grid_TTAFOutgoing'!CV21))</f>
        <v/>
      </c>
      <c r="CW21">
        <f>IF(COUNTIFS(T_StockCount[Part Name],$A21,T_StockCount[WeekIndex],100)&gt;0,SUMIFS(T_StockCount[CountedQty],T_StockCount[Part Name],$A21,T_StockCount[WeekIndex],100),IF(('T_SelfStock'!CW25&lt;&gt;""),'T_SelfStock'!CW25,CV21-'Grid_Requirement'!CW21+'Grid_TTAFOutgoing'!CW21))</f>
        <v/>
      </c>
      <c r="CX21">
        <f>IF(COUNTIFS(T_StockCount[Part Name],$A21,T_StockCount[WeekIndex],101)&gt;0,SUMIFS(T_StockCount[CountedQty],T_StockCount[Part Name],$A21,T_StockCount[WeekIndex],101),IF(('T_SelfStock'!CX25&lt;&gt;""),'T_SelfStock'!CX25,CW21-'Grid_Requirement'!CX21+'Grid_TTAFOutgoing'!CX21))</f>
        <v/>
      </c>
      <c r="CY21">
        <f>IF(COUNTIFS(T_StockCount[Part Name],$A21,T_StockCount[WeekIndex],102)&gt;0,SUMIFS(T_StockCount[CountedQty],T_StockCount[Part Name],$A21,T_StockCount[WeekIndex],102),IF(('T_SelfStock'!CY25&lt;&gt;""),'T_SelfStock'!CY25,CX21-'Grid_Requirement'!CY21+'Grid_TTAFOutgoing'!CY21))</f>
        <v/>
      </c>
      <c r="CZ21">
        <f>IF(COUNTIFS(T_StockCount[Part Name],$A21,T_StockCount[WeekIndex],103)&gt;0,SUMIFS(T_StockCount[CountedQty],T_StockCount[Part Name],$A21,T_StockCount[WeekIndex],103),IF(('T_SelfStock'!CZ25&lt;&gt;""),'T_SelfStock'!CZ25,CY21-'Grid_Requirement'!CZ21+'Grid_TTAFOutgoing'!CZ21))</f>
        <v/>
      </c>
      <c r="DA21">
        <f>IF(COUNTIFS(T_StockCount[Part Name],$A21,T_StockCount[WeekIndex],104)&gt;0,SUMIFS(T_StockCount[CountedQty],T_StockCount[Part Name],$A21,T_StockCount[WeekIndex],104),IF(('T_SelfStock'!DA25&lt;&gt;""),'T_SelfStock'!DA25,CZ21-'Grid_Requirement'!DA21+'Grid_TTAFOutgoing'!DA21))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Name],$A22,T_StockCount[WeekIndex],1),IF(('T_SelfStock'!B26&lt;&gt;""),'T_SelfStock'!B26,IFERROR(INDEX(T_OpeningStock[Opening_Qty],MATCH($A22,T_OpeningStock[Part Name],0)),0)-'Grid_Requirement'!B22+'Grid_TTAFOutgoing'!B22))</f>
        <v/>
      </c>
      <c r="C22">
        <f>IF(COUNTIFS(T_StockCount[Part Name],$A22,T_StockCount[WeekIndex],2)&gt;0,SUMIFS(T_StockCount[CountedQty],T_StockCount[Part Name],$A22,T_StockCount[WeekIndex],2),IF(('T_SelfStock'!C26&lt;&gt;""),'T_SelfStock'!C26,B22-'Grid_Requirement'!C22+'Grid_TTAFOutgoing'!C22))</f>
        <v/>
      </c>
      <c r="D22">
        <f>IF(COUNTIFS(T_StockCount[Part Name],$A22,T_StockCount[WeekIndex],3)&gt;0,SUMIFS(T_StockCount[CountedQty],T_StockCount[Part Name],$A22,T_StockCount[WeekIndex],3),IF(('T_SelfStock'!D26&lt;&gt;""),'T_SelfStock'!D26,C22-'Grid_Requirement'!D22+'Grid_TTAFOutgoing'!D22))</f>
        <v/>
      </c>
      <c r="E22">
        <f>IF(COUNTIFS(T_StockCount[Part Name],$A22,T_StockCount[WeekIndex],4)&gt;0,SUMIFS(T_StockCount[CountedQty],T_StockCount[Part Name],$A22,T_StockCount[WeekIndex],4),IF(('T_SelfStock'!E26&lt;&gt;""),'T_SelfStock'!E26,D22-'Grid_Requirement'!E22+'Grid_TTAFOutgoing'!E22))</f>
        <v/>
      </c>
      <c r="F22">
        <f>IF(COUNTIFS(T_StockCount[Part Name],$A22,T_StockCount[WeekIndex],5)&gt;0,SUMIFS(T_StockCount[CountedQty],T_StockCount[Part Name],$A22,T_StockCount[WeekIndex],5),IF(('T_SelfStock'!F26&lt;&gt;""),'T_SelfStock'!F26,E22-'Grid_Requirement'!F22+'Grid_TTAFOutgoing'!F22))</f>
        <v/>
      </c>
      <c r="G22">
        <f>IF(COUNTIFS(T_StockCount[Part Name],$A22,T_StockCount[WeekIndex],6)&gt;0,SUMIFS(T_StockCount[CountedQty],T_StockCount[Part Name],$A22,T_StockCount[WeekIndex],6),IF(('T_SelfStock'!G26&lt;&gt;""),'T_SelfStock'!G26,F22-'Grid_Requirement'!G22+'Grid_TTAFOutgoing'!G22))</f>
        <v/>
      </c>
      <c r="H22">
        <f>IF(COUNTIFS(T_StockCount[Part Name],$A22,T_StockCount[WeekIndex],7)&gt;0,SUMIFS(T_StockCount[CountedQty],T_StockCount[Part Name],$A22,T_StockCount[WeekIndex],7),IF(('T_SelfStock'!H26&lt;&gt;""),'T_SelfStock'!H26,G22-'Grid_Requirement'!H22+'Grid_TTAFOutgoing'!H22))</f>
        <v/>
      </c>
      <c r="I22">
        <f>IF(COUNTIFS(T_StockCount[Part Name],$A22,T_StockCount[WeekIndex],8)&gt;0,SUMIFS(T_StockCount[CountedQty],T_StockCount[Part Name],$A22,T_StockCount[WeekIndex],8),IF(('T_SelfStock'!I26&lt;&gt;""),'T_SelfStock'!I26,H22-'Grid_Requirement'!I22+'Grid_TTAFOutgoing'!I22))</f>
        <v/>
      </c>
      <c r="J22">
        <f>IF(COUNTIFS(T_StockCount[Part Name],$A22,T_StockCount[WeekIndex],9)&gt;0,SUMIFS(T_StockCount[CountedQty],T_StockCount[Part Name],$A22,T_StockCount[WeekIndex],9),IF(('T_SelfStock'!J26&lt;&gt;""),'T_SelfStock'!J26,I22-'Grid_Requirement'!J22+'Grid_TTAFOutgoing'!J22))</f>
        <v/>
      </c>
      <c r="K22">
        <f>IF(COUNTIFS(T_StockCount[Part Name],$A22,T_StockCount[WeekIndex],10)&gt;0,SUMIFS(T_StockCount[CountedQty],T_StockCount[Part Name],$A22,T_StockCount[WeekIndex],10),IF(('T_SelfStock'!K26&lt;&gt;""),'T_SelfStock'!K26,J22-'Grid_Requirement'!K22+'Grid_TTAFOutgoing'!K22))</f>
        <v/>
      </c>
      <c r="L22">
        <f>IF(COUNTIFS(T_StockCount[Part Name],$A22,T_StockCount[WeekIndex],11)&gt;0,SUMIFS(T_StockCount[CountedQty],T_StockCount[Part Name],$A22,T_StockCount[WeekIndex],11),IF(('T_SelfStock'!L26&lt;&gt;""),'T_SelfStock'!L26,K22-'Grid_Requirement'!L22+'Grid_TTAFOutgoing'!L22))</f>
        <v/>
      </c>
      <c r="M22">
        <f>IF(COUNTIFS(T_StockCount[Part Name],$A22,T_StockCount[WeekIndex],12)&gt;0,SUMIFS(T_StockCount[CountedQty],T_StockCount[Part Name],$A22,T_StockCount[WeekIndex],12),IF(('T_SelfStock'!M26&lt;&gt;""),'T_SelfStock'!M26,L22-'Grid_Requirement'!M22+'Grid_TTAFOutgoing'!M22))</f>
        <v/>
      </c>
      <c r="N22">
        <f>IF(COUNTIFS(T_StockCount[Part Name],$A22,T_StockCount[WeekIndex],13)&gt;0,SUMIFS(T_StockCount[CountedQty],T_StockCount[Part Name],$A22,T_StockCount[WeekIndex],13),IF(('T_SelfStock'!N26&lt;&gt;""),'T_SelfStock'!N26,M22-'Grid_Requirement'!N22+'Grid_TTAFOutgoing'!N22))</f>
        <v/>
      </c>
      <c r="O22">
        <f>IF(COUNTIFS(T_StockCount[Part Name],$A22,T_StockCount[WeekIndex],14)&gt;0,SUMIFS(T_StockCount[CountedQty],T_StockCount[Part Name],$A22,T_StockCount[WeekIndex],14),IF(('T_SelfStock'!O26&lt;&gt;""),'T_SelfStock'!O26,N22-'Grid_Requirement'!O22+'Grid_TTAFOutgoing'!O22))</f>
        <v/>
      </c>
      <c r="P22">
        <f>IF(COUNTIFS(T_StockCount[Part Name],$A22,T_StockCount[WeekIndex],15)&gt;0,SUMIFS(T_StockCount[CountedQty],T_StockCount[Part Name],$A22,T_StockCount[WeekIndex],15),IF(('T_SelfStock'!P26&lt;&gt;""),'T_SelfStock'!P26,O22-'Grid_Requirement'!P22+'Grid_TTAFOutgoing'!P22))</f>
        <v/>
      </c>
      <c r="Q22">
        <f>IF(COUNTIFS(T_StockCount[Part Name],$A22,T_StockCount[WeekIndex],16)&gt;0,SUMIFS(T_StockCount[CountedQty],T_StockCount[Part Name],$A22,T_StockCount[WeekIndex],16),IF(('T_SelfStock'!Q26&lt;&gt;""),'T_SelfStock'!Q26,P22-'Grid_Requirement'!Q22+'Grid_TTAFOutgoing'!Q22))</f>
        <v/>
      </c>
      <c r="R22">
        <f>IF(COUNTIFS(T_StockCount[Part Name],$A22,T_StockCount[WeekIndex],17)&gt;0,SUMIFS(T_StockCount[CountedQty],T_StockCount[Part Name],$A22,T_StockCount[WeekIndex],17),IF(('T_SelfStock'!R26&lt;&gt;""),'T_SelfStock'!R26,Q22-'Grid_Requirement'!R22+'Grid_TTAFOutgoing'!R22))</f>
        <v/>
      </c>
      <c r="S22">
        <f>IF(COUNTIFS(T_StockCount[Part Name],$A22,T_StockCount[WeekIndex],18)&gt;0,SUMIFS(T_StockCount[CountedQty],T_StockCount[Part Name],$A22,T_StockCount[WeekIndex],18),IF(('T_SelfStock'!S26&lt;&gt;""),'T_SelfStock'!S26,R22-'Grid_Requirement'!S22+'Grid_TTAFOutgoing'!S22))</f>
        <v/>
      </c>
      <c r="T22">
        <f>IF(COUNTIFS(T_StockCount[Part Name],$A22,T_StockCount[WeekIndex],19)&gt;0,SUMIFS(T_StockCount[CountedQty],T_StockCount[Part Name],$A22,T_StockCount[WeekIndex],19),IF(('T_SelfStock'!T26&lt;&gt;""),'T_SelfStock'!T26,S22-'Grid_Requirement'!T22+'Grid_TTAFOutgoing'!T22))</f>
        <v/>
      </c>
      <c r="U22">
        <f>IF(COUNTIFS(T_StockCount[Part Name],$A22,T_StockCount[WeekIndex],20)&gt;0,SUMIFS(T_StockCount[CountedQty],T_StockCount[Part Name],$A22,T_StockCount[WeekIndex],20),IF(('T_SelfStock'!U26&lt;&gt;""),'T_SelfStock'!U26,T22-'Grid_Requirement'!U22+'Grid_TTAFOutgoing'!U22))</f>
        <v/>
      </c>
      <c r="V22">
        <f>IF(COUNTIFS(T_StockCount[Part Name],$A22,T_StockCount[WeekIndex],21)&gt;0,SUMIFS(T_StockCount[CountedQty],T_StockCount[Part Name],$A22,T_StockCount[WeekIndex],21),IF(('T_SelfStock'!V26&lt;&gt;""),'T_SelfStock'!V26,U22-'Grid_Requirement'!V22+'Grid_TTAFOutgoing'!V22))</f>
        <v/>
      </c>
      <c r="W22">
        <f>IF(COUNTIFS(T_StockCount[Part Name],$A22,T_StockCount[WeekIndex],22)&gt;0,SUMIFS(T_StockCount[CountedQty],T_StockCount[Part Name],$A22,T_StockCount[WeekIndex],22),IF(('T_SelfStock'!W26&lt;&gt;""),'T_SelfStock'!W26,V22-'Grid_Requirement'!W22+'Grid_TTAFOutgoing'!W22))</f>
        <v/>
      </c>
      <c r="X22">
        <f>IF(COUNTIFS(T_StockCount[Part Name],$A22,T_StockCount[WeekIndex],23)&gt;0,SUMIFS(T_StockCount[CountedQty],T_StockCount[Part Name],$A22,T_StockCount[WeekIndex],23),IF(('T_SelfStock'!X26&lt;&gt;""),'T_SelfStock'!X26,W22-'Grid_Requirement'!X22+'Grid_TTAFOutgoing'!X22))</f>
        <v/>
      </c>
      <c r="Y22">
        <f>IF(COUNTIFS(T_StockCount[Part Name],$A22,T_StockCount[WeekIndex],24)&gt;0,SUMIFS(T_StockCount[CountedQty],T_StockCount[Part Name],$A22,T_StockCount[WeekIndex],24),IF(('T_SelfStock'!Y26&lt;&gt;""),'T_SelfStock'!Y26,X22-'Grid_Requirement'!Y22+'Grid_TTAFOutgoing'!Y22))</f>
        <v/>
      </c>
      <c r="Z22">
        <f>IF(COUNTIFS(T_StockCount[Part Name],$A22,T_StockCount[WeekIndex],25)&gt;0,SUMIFS(T_StockCount[CountedQty],T_StockCount[Part Name],$A22,T_StockCount[WeekIndex],25),IF(('T_SelfStock'!Z26&lt;&gt;""),'T_SelfStock'!Z26,Y22-'Grid_Requirement'!Z22+'Grid_TTAFOutgoing'!Z22))</f>
        <v/>
      </c>
      <c r="AA22">
        <f>IF(COUNTIFS(T_StockCount[Part Name],$A22,T_StockCount[WeekIndex],26)&gt;0,SUMIFS(T_StockCount[CountedQty],T_StockCount[Part Name],$A22,T_StockCount[WeekIndex],26),IF(('T_SelfStock'!AA26&lt;&gt;""),'T_SelfStock'!AA26,Z22-'Grid_Requirement'!AA22+'Grid_TTAFOutgoing'!AA22))</f>
        <v/>
      </c>
      <c r="AB22">
        <f>IF(COUNTIFS(T_StockCount[Part Name],$A22,T_StockCount[WeekIndex],27)&gt;0,SUMIFS(T_StockCount[CountedQty],T_StockCount[Part Name],$A22,T_StockCount[WeekIndex],27),IF(('T_SelfStock'!AB26&lt;&gt;""),'T_SelfStock'!AB26,AA22-'Grid_Requirement'!AB22+'Grid_TTAFOutgoing'!AB22))</f>
        <v/>
      </c>
      <c r="AC22">
        <f>IF(COUNTIFS(T_StockCount[Part Name],$A22,T_StockCount[WeekIndex],28)&gt;0,SUMIFS(T_StockCount[CountedQty],T_StockCount[Part Name],$A22,T_StockCount[WeekIndex],28),IF(('T_SelfStock'!AC26&lt;&gt;""),'T_SelfStock'!AC26,AB22-'Grid_Requirement'!AC22+'Grid_TTAFOutgoing'!AC22))</f>
        <v/>
      </c>
      <c r="AD22">
        <f>IF(COUNTIFS(T_StockCount[Part Name],$A22,T_StockCount[WeekIndex],29)&gt;0,SUMIFS(T_StockCount[CountedQty],T_StockCount[Part Name],$A22,T_StockCount[WeekIndex],29),IF(('T_SelfStock'!AD26&lt;&gt;""),'T_SelfStock'!AD26,AC22-'Grid_Requirement'!AD22+'Grid_TTAFOutgoing'!AD22))</f>
        <v/>
      </c>
      <c r="AE22">
        <f>IF(COUNTIFS(T_StockCount[Part Name],$A22,T_StockCount[WeekIndex],30)&gt;0,SUMIFS(T_StockCount[CountedQty],T_StockCount[Part Name],$A22,T_StockCount[WeekIndex],30),IF(('T_SelfStock'!AE26&lt;&gt;""),'T_SelfStock'!AE26,AD22-'Grid_Requirement'!AE22+'Grid_TTAFOutgoing'!AE22))</f>
        <v/>
      </c>
      <c r="AF22">
        <f>IF(COUNTIFS(T_StockCount[Part Name],$A22,T_StockCount[WeekIndex],31)&gt;0,SUMIFS(T_StockCount[CountedQty],T_StockCount[Part Name],$A22,T_StockCount[WeekIndex],31),IF(('T_SelfStock'!AF26&lt;&gt;""),'T_SelfStock'!AF26,AE22-'Grid_Requirement'!AF22+'Grid_TTAFOutgoing'!AF22))</f>
        <v/>
      </c>
      <c r="AG22">
        <f>IF(COUNTIFS(T_StockCount[Part Name],$A22,T_StockCount[WeekIndex],32)&gt;0,SUMIFS(T_StockCount[CountedQty],T_StockCount[Part Name],$A22,T_StockCount[WeekIndex],32),IF(('T_SelfStock'!AG26&lt;&gt;""),'T_SelfStock'!AG26,AF22-'Grid_Requirement'!AG22+'Grid_TTAFOutgoing'!AG22))</f>
        <v/>
      </c>
      <c r="AH22">
        <f>IF(COUNTIFS(T_StockCount[Part Name],$A22,T_StockCount[WeekIndex],33)&gt;0,SUMIFS(T_StockCount[CountedQty],T_StockCount[Part Name],$A22,T_StockCount[WeekIndex],33),IF(('T_SelfStock'!AH26&lt;&gt;""),'T_SelfStock'!AH26,AG22-'Grid_Requirement'!AH22+'Grid_TTAFOutgoing'!AH22))</f>
        <v/>
      </c>
      <c r="AI22">
        <f>IF(COUNTIFS(T_StockCount[Part Name],$A22,T_StockCount[WeekIndex],34)&gt;0,SUMIFS(T_StockCount[CountedQty],T_StockCount[Part Name],$A22,T_StockCount[WeekIndex],34),IF(('T_SelfStock'!AI26&lt;&gt;""),'T_SelfStock'!AI26,AH22-'Grid_Requirement'!AI22+'Grid_TTAFOutgoing'!AI22))</f>
        <v/>
      </c>
      <c r="AJ22">
        <f>IF(COUNTIFS(T_StockCount[Part Name],$A22,T_StockCount[WeekIndex],35)&gt;0,SUMIFS(T_StockCount[CountedQty],T_StockCount[Part Name],$A22,T_StockCount[WeekIndex],35),IF(('T_SelfStock'!AJ26&lt;&gt;""),'T_SelfStock'!AJ26,AI22-'Grid_Requirement'!AJ22+'Grid_TTAFOutgoing'!AJ22))</f>
        <v/>
      </c>
      <c r="AK22">
        <f>IF(COUNTIFS(T_StockCount[Part Name],$A22,T_StockCount[WeekIndex],36)&gt;0,SUMIFS(T_StockCount[CountedQty],T_StockCount[Part Name],$A22,T_StockCount[WeekIndex],36),IF(('T_SelfStock'!AK26&lt;&gt;""),'T_SelfStock'!AK26,AJ22-'Grid_Requirement'!AK22+'Grid_TTAFOutgoing'!AK22))</f>
        <v/>
      </c>
      <c r="AL22">
        <f>IF(COUNTIFS(T_StockCount[Part Name],$A22,T_StockCount[WeekIndex],37)&gt;0,SUMIFS(T_StockCount[CountedQty],T_StockCount[Part Name],$A22,T_StockCount[WeekIndex],37),IF(('T_SelfStock'!AL26&lt;&gt;""),'T_SelfStock'!AL26,AK22-'Grid_Requirement'!AL22+'Grid_TTAFOutgoing'!AL22))</f>
        <v/>
      </c>
      <c r="AM22">
        <f>IF(COUNTIFS(T_StockCount[Part Name],$A22,T_StockCount[WeekIndex],38)&gt;0,SUMIFS(T_StockCount[CountedQty],T_StockCount[Part Name],$A22,T_StockCount[WeekIndex],38),IF(('T_SelfStock'!AM26&lt;&gt;""),'T_SelfStock'!AM26,AL22-'Grid_Requirement'!AM22+'Grid_TTAFOutgoing'!AM22))</f>
        <v/>
      </c>
      <c r="AN22">
        <f>IF(COUNTIFS(T_StockCount[Part Name],$A22,T_StockCount[WeekIndex],39)&gt;0,SUMIFS(T_StockCount[CountedQty],T_StockCount[Part Name],$A22,T_StockCount[WeekIndex],39),IF(('T_SelfStock'!AN26&lt;&gt;""),'T_SelfStock'!AN26,AM22-'Grid_Requirement'!AN22+'Grid_TTAFOutgoing'!AN22))</f>
        <v/>
      </c>
      <c r="AO22">
        <f>IF(COUNTIFS(T_StockCount[Part Name],$A22,T_StockCount[WeekIndex],40)&gt;0,SUMIFS(T_StockCount[CountedQty],T_StockCount[Part Name],$A22,T_StockCount[WeekIndex],40),IF(('T_SelfStock'!AO26&lt;&gt;""),'T_SelfStock'!AO26,AN22-'Grid_Requirement'!AO22+'Grid_TTAFOutgoing'!AO22))</f>
        <v/>
      </c>
      <c r="AP22">
        <f>IF(COUNTIFS(T_StockCount[Part Name],$A22,T_StockCount[WeekIndex],41)&gt;0,SUMIFS(T_StockCount[CountedQty],T_StockCount[Part Name],$A22,T_StockCount[WeekIndex],41),IF(('T_SelfStock'!AP26&lt;&gt;""),'T_SelfStock'!AP26,AO22-'Grid_Requirement'!AP22+'Grid_TTAFOutgoing'!AP22))</f>
        <v/>
      </c>
      <c r="AQ22">
        <f>IF(COUNTIFS(T_StockCount[Part Name],$A22,T_StockCount[WeekIndex],42)&gt;0,SUMIFS(T_StockCount[CountedQty],T_StockCount[Part Name],$A22,T_StockCount[WeekIndex],42),IF(('T_SelfStock'!AQ26&lt;&gt;""),'T_SelfStock'!AQ26,AP22-'Grid_Requirement'!AQ22+'Grid_TTAFOutgoing'!AQ22))</f>
        <v/>
      </c>
      <c r="AR22">
        <f>IF(COUNTIFS(T_StockCount[Part Name],$A22,T_StockCount[WeekIndex],43)&gt;0,SUMIFS(T_StockCount[CountedQty],T_StockCount[Part Name],$A22,T_StockCount[WeekIndex],43),IF(('T_SelfStock'!AR26&lt;&gt;""),'T_SelfStock'!AR26,AQ22-'Grid_Requirement'!AR22+'Grid_TTAFOutgoing'!AR22))</f>
        <v/>
      </c>
      <c r="AS22">
        <f>IF(COUNTIFS(T_StockCount[Part Name],$A22,T_StockCount[WeekIndex],44)&gt;0,SUMIFS(T_StockCount[CountedQty],T_StockCount[Part Name],$A22,T_StockCount[WeekIndex],44),IF(('T_SelfStock'!AS26&lt;&gt;""),'T_SelfStock'!AS26,AR22-'Grid_Requirement'!AS22+'Grid_TTAFOutgoing'!AS22))</f>
        <v/>
      </c>
      <c r="AT22">
        <f>IF(COUNTIFS(T_StockCount[Part Name],$A22,T_StockCount[WeekIndex],45)&gt;0,SUMIFS(T_StockCount[CountedQty],T_StockCount[Part Name],$A22,T_StockCount[WeekIndex],45),IF(('T_SelfStock'!AT26&lt;&gt;""),'T_SelfStock'!AT26,AS22-'Grid_Requirement'!AT22+'Grid_TTAFOutgoing'!AT22))</f>
        <v/>
      </c>
      <c r="AU22">
        <f>IF(COUNTIFS(T_StockCount[Part Name],$A22,T_StockCount[WeekIndex],46)&gt;0,SUMIFS(T_StockCount[CountedQty],T_StockCount[Part Name],$A22,T_StockCount[WeekIndex],46),IF(('T_SelfStock'!AU26&lt;&gt;""),'T_SelfStock'!AU26,AT22-'Grid_Requirement'!AU22+'Grid_TTAFOutgoing'!AU22))</f>
        <v/>
      </c>
      <c r="AV22">
        <f>IF(COUNTIFS(T_StockCount[Part Name],$A22,T_StockCount[WeekIndex],47)&gt;0,SUMIFS(T_StockCount[CountedQty],T_StockCount[Part Name],$A22,T_StockCount[WeekIndex],47),IF(('T_SelfStock'!AV26&lt;&gt;""),'T_SelfStock'!AV26,AU22-'Grid_Requirement'!AV22+'Grid_TTAFOutgoing'!AV22))</f>
        <v/>
      </c>
      <c r="AW22">
        <f>IF(COUNTIFS(T_StockCount[Part Name],$A22,T_StockCount[WeekIndex],48)&gt;0,SUMIFS(T_StockCount[CountedQty],T_StockCount[Part Name],$A22,T_StockCount[WeekIndex],48),IF(('T_SelfStock'!AW26&lt;&gt;""),'T_SelfStock'!AW26,AV22-'Grid_Requirement'!AW22+'Grid_TTAFOutgoing'!AW22))</f>
        <v/>
      </c>
      <c r="AX22">
        <f>IF(COUNTIFS(T_StockCount[Part Name],$A22,T_StockCount[WeekIndex],49)&gt;0,SUMIFS(T_StockCount[CountedQty],T_StockCount[Part Name],$A22,T_StockCount[WeekIndex],49),IF(('T_SelfStock'!AX26&lt;&gt;""),'T_SelfStock'!AX26,AW22-'Grid_Requirement'!AX22+'Grid_TTAFOutgoing'!AX22))</f>
        <v/>
      </c>
      <c r="AY22">
        <f>IF(COUNTIFS(T_StockCount[Part Name],$A22,T_StockCount[WeekIndex],50)&gt;0,SUMIFS(T_StockCount[CountedQty],T_StockCount[Part Name],$A22,T_StockCount[WeekIndex],50),IF(('T_SelfStock'!AY26&lt;&gt;""),'T_SelfStock'!AY26,AX22-'Grid_Requirement'!AY22+'Grid_TTAFOutgoing'!AY22))</f>
        <v/>
      </c>
      <c r="AZ22">
        <f>IF(COUNTIFS(T_StockCount[Part Name],$A22,T_StockCount[WeekIndex],51)&gt;0,SUMIFS(T_StockCount[CountedQty],T_StockCount[Part Name],$A22,T_StockCount[WeekIndex],51),IF(('T_SelfStock'!AZ26&lt;&gt;""),'T_SelfStock'!AZ26,AY22-'Grid_Requirement'!AZ22+'Grid_TTAFOutgoing'!AZ22))</f>
        <v/>
      </c>
      <c r="BA22">
        <f>IF(COUNTIFS(T_StockCount[Part Name],$A22,T_StockCount[WeekIndex],52)&gt;0,SUMIFS(T_StockCount[CountedQty],T_StockCount[Part Name],$A22,T_StockCount[WeekIndex],52),IF(('T_SelfStock'!BA26&lt;&gt;""),'T_SelfStock'!BA26,AZ22-'Grid_Requirement'!BA22+'Grid_TTAFOutgoing'!BA22))</f>
        <v/>
      </c>
      <c r="BB22">
        <f>IF(COUNTIFS(T_StockCount[Part Name],$A22,T_StockCount[WeekIndex],53)&gt;0,SUMIFS(T_StockCount[CountedQty],T_StockCount[Part Name],$A22,T_StockCount[WeekIndex],53),IF(('T_SelfStock'!BB26&lt;&gt;""),'T_SelfStock'!BB26,BA22-'Grid_Requirement'!BB22+'Grid_TTAFOutgoing'!BB22))</f>
        <v/>
      </c>
      <c r="BC22">
        <f>IF(COUNTIFS(T_StockCount[Part Name],$A22,T_StockCount[WeekIndex],54)&gt;0,SUMIFS(T_StockCount[CountedQty],T_StockCount[Part Name],$A22,T_StockCount[WeekIndex],54),IF(('T_SelfStock'!BC26&lt;&gt;""),'T_SelfStock'!BC26,BB22-'Grid_Requirement'!BC22+'Grid_TTAFOutgoing'!BC22))</f>
        <v/>
      </c>
      <c r="BD22">
        <f>IF(COUNTIFS(T_StockCount[Part Name],$A22,T_StockCount[WeekIndex],55)&gt;0,SUMIFS(T_StockCount[CountedQty],T_StockCount[Part Name],$A22,T_StockCount[WeekIndex],55),IF(('T_SelfStock'!BD26&lt;&gt;""),'T_SelfStock'!BD26,BC22-'Grid_Requirement'!BD22+'Grid_TTAFOutgoing'!BD22))</f>
        <v/>
      </c>
      <c r="BE22">
        <f>IF(COUNTIFS(T_StockCount[Part Name],$A22,T_StockCount[WeekIndex],56)&gt;0,SUMIFS(T_StockCount[CountedQty],T_StockCount[Part Name],$A22,T_StockCount[WeekIndex],56),IF(('T_SelfStock'!BE26&lt;&gt;""),'T_SelfStock'!BE26,BD22-'Grid_Requirement'!BE22+'Grid_TTAFOutgoing'!BE22))</f>
        <v/>
      </c>
      <c r="BF22">
        <f>IF(COUNTIFS(T_StockCount[Part Name],$A22,T_StockCount[WeekIndex],57)&gt;0,SUMIFS(T_StockCount[CountedQty],T_StockCount[Part Name],$A22,T_StockCount[WeekIndex],57),IF(('T_SelfStock'!BF26&lt;&gt;""),'T_SelfStock'!BF26,BE22-'Grid_Requirement'!BF22+'Grid_TTAFOutgoing'!BF22))</f>
        <v/>
      </c>
      <c r="BG22">
        <f>IF(COUNTIFS(T_StockCount[Part Name],$A22,T_StockCount[WeekIndex],58)&gt;0,SUMIFS(T_StockCount[CountedQty],T_StockCount[Part Name],$A22,T_StockCount[WeekIndex],58),IF(('T_SelfStock'!BG26&lt;&gt;""),'T_SelfStock'!BG26,BF22-'Grid_Requirement'!BG22+'Grid_TTAFOutgoing'!BG22))</f>
        <v/>
      </c>
      <c r="BH22">
        <f>IF(COUNTIFS(T_StockCount[Part Name],$A22,T_StockCount[WeekIndex],59)&gt;0,SUMIFS(T_StockCount[CountedQty],T_StockCount[Part Name],$A22,T_StockCount[WeekIndex],59),IF(('T_SelfStock'!BH26&lt;&gt;""),'T_SelfStock'!BH26,BG22-'Grid_Requirement'!BH22+'Grid_TTAFOutgoing'!BH22))</f>
        <v/>
      </c>
      <c r="BI22">
        <f>IF(COUNTIFS(T_StockCount[Part Name],$A22,T_StockCount[WeekIndex],60)&gt;0,SUMIFS(T_StockCount[CountedQty],T_StockCount[Part Name],$A22,T_StockCount[WeekIndex],60),IF(('T_SelfStock'!BI26&lt;&gt;""),'T_SelfStock'!BI26,BH22-'Grid_Requirement'!BI22+'Grid_TTAFOutgoing'!BI22))</f>
        <v/>
      </c>
      <c r="BJ22">
        <f>IF(COUNTIFS(T_StockCount[Part Name],$A22,T_StockCount[WeekIndex],61)&gt;0,SUMIFS(T_StockCount[CountedQty],T_StockCount[Part Name],$A22,T_StockCount[WeekIndex],61),IF(('T_SelfStock'!BJ26&lt;&gt;""),'T_SelfStock'!BJ26,BI22-'Grid_Requirement'!BJ22+'Grid_TTAFOutgoing'!BJ22))</f>
        <v/>
      </c>
      <c r="BK22">
        <f>IF(COUNTIFS(T_StockCount[Part Name],$A22,T_StockCount[WeekIndex],62)&gt;0,SUMIFS(T_StockCount[CountedQty],T_StockCount[Part Name],$A22,T_StockCount[WeekIndex],62),IF(('T_SelfStock'!BK26&lt;&gt;""),'T_SelfStock'!BK26,BJ22-'Grid_Requirement'!BK22+'Grid_TTAFOutgoing'!BK22))</f>
        <v/>
      </c>
      <c r="BL22">
        <f>IF(COUNTIFS(T_StockCount[Part Name],$A22,T_StockCount[WeekIndex],63)&gt;0,SUMIFS(T_StockCount[CountedQty],T_StockCount[Part Name],$A22,T_StockCount[WeekIndex],63),IF(('T_SelfStock'!BL26&lt;&gt;""),'T_SelfStock'!BL26,BK22-'Grid_Requirement'!BL22+'Grid_TTAFOutgoing'!BL22))</f>
        <v/>
      </c>
      <c r="BM22">
        <f>IF(COUNTIFS(T_StockCount[Part Name],$A22,T_StockCount[WeekIndex],64)&gt;0,SUMIFS(T_StockCount[CountedQty],T_StockCount[Part Name],$A22,T_StockCount[WeekIndex],64),IF(('T_SelfStock'!BM26&lt;&gt;""),'T_SelfStock'!BM26,BL22-'Grid_Requirement'!BM22+'Grid_TTAFOutgoing'!BM22))</f>
        <v/>
      </c>
      <c r="BN22">
        <f>IF(COUNTIFS(T_StockCount[Part Name],$A22,T_StockCount[WeekIndex],65)&gt;0,SUMIFS(T_StockCount[CountedQty],T_StockCount[Part Name],$A22,T_StockCount[WeekIndex],65),IF(('T_SelfStock'!BN26&lt;&gt;""),'T_SelfStock'!BN26,BM22-'Grid_Requirement'!BN22+'Grid_TTAFOutgoing'!BN22))</f>
        <v/>
      </c>
      <c r="BO22">
        <f>IF(COUNTIFS(T_StockCount[Part Name],$A22,T_StockCount[WeekIndex],66)&gt;0,SUMIFS(T_StockCount[CountedQty],T_StockCount[Part Name],$A22,T_StockCount[WeekIndex],66),IF(('T_SelfStock'!BO26&lt;&gt;""),'T_SelfStock'!BO26,BN22-'Grid_Requirement'!BO22+'Grid_TTAFOutgoing'!BO22))</f>
        <v/>
      </c>
      <c r="BP22">
        <f>IF(COUNTIFS(T_StockCount[Part Name],$A22,T_StockCount[WeekIndex],67)&gt;0,SUMIFS(T_StockCount[CountedQty],T_StockCount[Part Name],$A22,T_StockCount[WeekIndex],67),IF(('T_SelfStock'!BP26&lt;&gt;""),'T_SelfStock'!BP26,BO22-'Grid_Requirement'!BP22+'Grid_TTAFOutgoing'!BP22))</f>
        <v/>
      </c>
      <c r="BQ22">
        <f>IF(COUNTIFS(T_StockCount[Part Name],$A22,T_StockCount[WeekIndex],68)&gt;0,SUMIFS(T_StockCount[CountedQty],T_StockCount[Part Name],$A22,T_StockCount[WeekIndex],68),IF(('T_SelfStock'!BQ26&lt;&gt;""),'T_SelfStock'!BQ26,BP22-'Grid_Requirement'!BQ22+'Grid_TTAFOutgoing'!BQ22))</f>
        <v/>
      </c>
      <c r="BR22">
        <f>IF(COUNTIFS(T_StockCount[Part Name],$A22,T_StockCount[WeekIndex],69)&gt;0,SUMIFS(T_StockCount[CountedQty],T_StockCount[Part Name],$A22,T_StockCount[WeekIndex],69),IF(('T_SelfStock'!BR26&lt;&gt;""),'T_SelfStock'!BR26,BQ22-'Grid_Requirement'!BR22+'Grid_TTAFOutgoing'!BR22))</f>
        <v/>
      </c>
      <c r="BS22">
        <f>IF(COUNTIFS(T_StockCount[Part Name],$A22,T_StockCount[WeekIndex],70)&gt;0,SUMIFS(T_StockCount[CountedQty],T_StockCount[Part Name],$A22,T_StockCount[WeekIndex],70),IF(('T_SelfStock'!BS26&lt;&gt;""),'T_SelfStock'!BS26,BR22-'Grid_Requirement'!BS22+'Grid_TTAFOutgoing'!BS22))</f>
        <v/>
      </c>
      <c r="BT22">
        <f>IF(COUNTIFS(T_StockCount[Part Name],$A22,T_StockCount[WeekIndex],71)&gt;0,SUMIFS(T_StockCount[CountedQty],T_StockCount[Part Name],$A22,T_StockCount[WeekIndex],71),IF(('T_SelfStock'!BT26&lt;&gt;""),'T_SelfStock'!BT26,BS22-'Grid_Requirement'!BT22+'Grid_TTAFOutgoing'!BT22))</f>
        <v/>
      </c>
      <c r="BU22">
        <f>IF(COUNTIFS(T_StockCount[Part Name],$A22,T_StockCount[WeekIndex],72)&gt;0,SUMIFS(T_StockCount[CountedQty],T_StockCount[Part Name],$A22,T_StockCount[WeekIndex],72),IF(('T_SelfStock'!BU26&lt;&gt;""),'T_SelfStock'!BU26,BT22-'Grid_Requirement'!BU22+'Grid_TTAFOutgoing'!BU22))</f>
        <v/>
      </c>
      <c r="BV22">
        <f>IF(COUNTIFS(T_StockCount[Part Name],$A22,T_StockCount[WeekIndex],73)&gt;0,SUMIFS(T_StockCount[CountedQty],T_StockCount[Part Name],$A22,T_StockCount[WeekIndex],73),IF(('T_SelfStock'!BV26&lt;&gt;""),'T_SelfStock'!BV26,BU22-'Grid_Requirement'!BV22+'Grid_TTAFOutgoing'!BV22))</f>
        <v/>
      </c>
      <c r="BW22">
        <f>IF(COUNTIFS(T_StockCount[Part Name],$A22,T_StockCount[WeekIndex],74)&gt;0,SUMIFS(T_StockCount[CountedQty],T_StockCount[Part Name],$A22,T_StockCount[WeekIndex],74),IF(('T_SelfStock'!BW26&lt;&gt;""),'T_SelfStock'!BW26,BV22-'Grid_Requirement'!BW22+'Grid_TTAFOutgoing'!BW22))</f>
        <v/>
      </c>
      <c r="BX22">
        <f>IF(COUNTIFS(T_StockCount[Part Name],$A22,T_StockCount[WeekIndex],75)&gt;0,SUMIFS(T_StockCount[CountedQty],T_StockCount[Part Name],$A22,T_StockCount[WeekIndex],75),IF(('T_SelfStock'!BX26&lt;&gt;""),'T_SelfStock'!BX26,BW22-'Grid_Requirement'!BX22+'Grid_TTAFOutgoing'!BX22))</f>
        <v/>
      </c>
      <c r="BY22">
        <f>IF(COUNTIFS(T_StockCount[Part Name],$A22,T_StockCount[WeekIndex],76)&gt;0,SUMIFS(T_StockCount[CountedQty],T_StockCount[Part Name],$A22,T_StockCount[WeekIndex],76),IF(('T_SelfStock'!BY26&lt;&gt;""),'T_SelfStock'!BY26,BX22-'Grid_Requirement'!BY22+'Grid_TTAFOutgoing'!BY22))</f>
        <v/>
      </c>
      <c r="BZ22">
        <f>IF(COUNTIFS(T_StockCount[Part Name],$A22,T_StockCount[WeekIndex],77)&gt;0,SUMIFS(T_StockCount[CountedQty],T_StockCount[Part Name],$A22,T_StockCount[WeekIndex],77),IF(('T_SelfStock'!BZ26&lt;&gt;""),'T_SelfStock'!BZ26,BY22-'Grid_Requirement'!BZ22+'Grid_TTAFOutgoing'!BZ22))</f>
        <v/>
      </c>
      <c r="CA22">
        <f>IF(COUNTIFS(T_StockCount[Part Name],$A22,T_StockCount[WeekIndex],78)&gt;0,SUMIFS(T_StockCount[CountedQty],T_StockCount[Part Name],$A22,T_StockCount[WeekIndex],78),IF(('T_SelfStock'!CA26&lt;&gt;""),'T_SelfStock'!CA26,BZ22-'Grid_Requirement'!CA22+'Grid_TTAFOutgoing'!CA22))</f>
        <v/>
      </c>
      <c r="CB22">
        <f>IF(COUNTIFS(T_StockCount[Part Name],$A22,T_StockCount[WeekIndex],79)&gt;0,SUMIFS(T_StockCount[CountedQty],T_StockCount[Part Name],$A22,T_StockCount[WeekIndex],79),IF(('T_SelfStock'!CB26&lt;&gt;""),'T_SelfStock'!CB26,CA22-'Grid_Requirement'!CB22+'Grid_TTAFOutgoing'!CB22))</f>
        <v/>
      </c>
      <c r="CC22">
        <f>IF(COUNTIFS(T_StockCount[Part Name],$A22,T_StockCount[WeekIndex],80)&gt;0,SUMIFS(T_StockCount[CountedQty],T_StockCount[Part Name],$A22,T_StockCount[WeekIndex],80),IF(('T_SelfStock'!CC26&lt;&gt;""),'T_SelfStock'!CC26,CB22-'Grid_Requirement'!CC22+'Grid_TTAFOutgoing'!CC22))</f>
        <v/>
      </c>
      <c r="CD22">
        <f>IF(COUNTIFS(T_StockCount[Part Name],$A22,T_StockCount[WeekIndex],81)&gt;0,SUMIFS(T_StockCount[CountedQty],T_StockCount[Part Name],$A22,T_StockCount[WeekIndex],81),IF(('T_SelfStock'!CD26&lt;&gt;""),'T_SelfStock'!CD26,CC22-'Grid_Requirement'!CD22+'Grid_TTAFOutgoing'!CD22))</f>
        <v/>
      </c>
      <c r="CE22">
        <f>IF(COUNTIFS(T_StockCount[Part Name],$A22,T_StockCount[WeekIndex],82)&gt;0,SUMIFS(T_StockCount[CountedQty],T_StockCount[Part Name],$A22,T_StockCount[WeekIndex],82),IF(('T_SelfStock'!CE26&lt;&gt;""),'T_SelfStock'!CE26,CD22-'Grid_Requirement'!CE22+'Grid_TTAFOutgoing'!CE22))</f>
        <v/>
      </c>
      <c r="CF22">
        <f>IF(COUNTIFS(T_StockCount[Part Name],$A22,T_StockCount[WeekIndex],83)&gt;0,SUMIFS(T_StockCount[CountedQty],T_StockCount[Part Name],$A22,T_StockCount[WeekIndex],83),IF(('T_SelfStock'!CF26&lt;&gt;""),'T_SelfStock'!CF26,CE22-'Grid_Requirement'!CF22+'Grid_TTAFOutgoing'!CF22))</f>
        <v/>
      </c>
      <c r="CG22">
        <f>IF(COUNTIFS(T_StockCount[Part Name],$A22,T_StockCount[WeekIndex],84)&gt;0,SUMIFS(T_StockCount[CountedQty],T_StockCount[Part Name],$A22,T_StockCount[WeekIndex],84),IF(('T_SelfStock'!CG26&lt;&gt;""),'T_SelfStock'!CG26,CF22-'Grid_Requirement'!CG22+'Grid_TTAFOutgoing'!CG22))</f>
        <v/>
      </c>
      <c r="CH22">
        <f>IF(COUNTIFS(T_StockCount[Part Name],$A22,T_StockCount[WeekIndex],85)&gt;0,SUMIFS(T_StockCount[CountedQty],T_StockCount[Part Name],$A22,T_StockCount[WeekIndex],85),IF(('T_SelfStock'!CH26&lt;&gt;""),'T_SelfStock'!CH26,CG22-'Grid_Requirement'!CH22+'Grid_TTAFOutgoing'!CH22))</f>
        <v/>
      </c>
      <c r="CI22">
        <f>IF(COUNTIFS(T_StockCount[Part Name],$A22,T_StockCount[WeekIndex],86)&gt;0,SUMIFS(T_StockCount[CountedQty],T_StockCount[Part Name],$A22,T_StockCount[WeekIndex],86),IF(('T_SelfStock'!CI26&lt;&gt;""),'T_SelfStock'!CI26,CH22-'Grid_Requirement'!CI22+'Grid_TTAFOutgoing'!CI22))</f>
        <v/>
      </c>
      <c r="CJ22">
        <f>IF(COUNTIFS(T_StockCount[Part Name],$A22,T_StockCount[WeekIndex],87)&gt;0,SUMIFS(T_StockCount[CountedQty],T_StockCount[Part Name],$A22,T_StockCount[WeekIndex],87),IF(('T_SelfStock'!CJ26&lt;&gt;""),'T_SelfStock'!CJ26,CI22-'Grid_Requirement'!CJ22+'Grid_TTAFOutgoing'!CJ22))</f>
        <v/>
      </c>
      <c r="CK22">
        <f>IF(COUNTIFS(T_StockCount[Part Name],$A22,T_StockCount[WeekIndex],88)&gt;0,SUMIFS(T_StockCount[CountedQty],T_StockCount[Part Name],$A22,T_StockCount[WeekIndex],88),IF(('T_SelfStock'!CK26&lt;&gt;""),'T_SelfStock'!CK26,CJ22-'Grid_Requirement'!CK22+'Grid_TTAFOutgoing'!CK22))</f>
        <v/>
      </c>
      <c r="CL22">
        <f>IF(COUNTIFS(T_StockCount[Part Name],$A22,T_StockCount[WeekIndex],89)&gt;0,SUMIFS(T_StockCount[CountedQty],T_StockCount[Part Name],$A22,T_StockCount[WeekIndex],89),IF(('T_SelfStock'!CL26&lt;&gt;""),'T_SelfStock'!CL26,CK22-'Grid_Requirement'!CL22+'Grid_TTAFOutgoing'!CL22))</f>
        <v/>
      </c>
      <c r="CM22">
        <f>IF(COUNTIFS(T_StockCount[Part Name],$A22,T_StockCount[WeekIndex],90)&gt;0,SUMIFS(T_StockCount[CountedQty],T_StockCount[Part Name],$A22,T_StockCount[WeekIndex],90),IF(('T_SelfStock'!CM26&lt;&gt;""),'T_SelfStock'!CM26,CL22-'Grid_Requirement'!CM22+'Grid_TTAFOutgoing'!CM22))</f>
        <v/>
      </c>
      <c r="CN22">
        <f>IF(COUNTIFS(T_StockCount[Part Name],$A22,T_StockCount[WeekIndex],91)&gt;0,SUMIFS(T_StockCount[CountedQty],T_StockCount[Part Name],$A22,T_StockCount[WeekIndex],91),IF(('T_SelfStock'!CN26&lt;&gt;""),'T_SelfStock'!CN26,CM22-'Grid_Requirement'!CN22+'Grid_TTAFOutgoing'!CN22))</f>
        <v/>
      </c>
      <c r="CO22">
        <f>IF(COUNTIFS(T_StockCount[Part Name],$A22,T_StockCount[WeekIndex],92)&gt;0,SUMIFS(T_StockCount[CountedQty],T_StockCount[Part Name],$A22,T_StockCount[WeekIndex],92),IF(('T_SelfStock'!CO26&lt;&gt;""),'T_SelfStock'!CO26,CN22-'Grid_Requirement'!CO22+'Grid_TTAFOutgoing'!CO22))</f>
        <v/>
      </c>
      <c r="CP22">
        <f>IF(COUNTIFS(T_StockCount[Part Name],$A22,T_StockCount[WeekIndex],93)&gt;0,SUMIFS(T_StockCount[CountedQty],T_StockCount[Part Name],$A22,T_StockCount[WeekIndex],93),IF(('T_SelfStock'!CP26&lt;&gt;""),'T_SelfStock'!CP26,CO22-'Grid_Requirement'!CP22+'Grid_TTAFOutgoing'!CP22))</f>
        <v/>
      </c>
      <c r="CQ22">
        <f>IF(COUNTIFS(T_StockCount[Part Name],$A22,T_StockCount[WeekIndex],94)&gt;0,SUMIFS(T_StockCount[CountedQty],T_StockCount[Part Name],$A22,T_StockCount[WeekIndex],94),IF(('T_SelfStock'!CQ26&lt;&gt;""),'T_SelfStock'!CQ26,CP22-'Grid_Requirement'!CQ22+'Grid_TTAFOutgoing'!CQ22))</f>
        <v/>
      </c>
      <c r="CR22">
        <f>IF(COUNTIFS(T_StockCount[Part Name],$A22,T_StockCount[WeekIndex],95)&gt;0,SUMIFS(T_StockCount[CountedQty],T_StockCount[Part Name],$A22,T_StockCount[WeekIndex],95),IF(('T_SelfStock'!CR26&lt;&gt;""),'T_SelfStock'!CR26,CQ22-'Grid_Requirement'!CR22+'Grid_TTAFOutgoing'!CR22))</f>
        <v/>
      </c>
      <c r="CS22">
        <f>IF(COUNTIFS(T_StockCount[Part Name],$A22,T_StockCount[WeekIndex],96)&gt;0,SUMIFS(T_StockCount[CountedQty],T_StockCount[Part Name],$A22,T_StockCount[WeekIndex],96),IF(('T_SelfStock'!CS26&lt;&gt;""),'T_SelfStock'!CS26,CR22-'Grid_Requirement'!CS22+'Grid_TTAFOutgoing'!CS22))</f>
        <v/>
      </c>
      <c r="CT22">
        <f>IF(COUNTIFS(T_StockCount[Part Name],$A22,T_StockCount[WeekIndex],97)&gt;0,SUMIFS(T_StockCount[CountedQty],T_StockCount[Part Name],$A22,T_StockCount[WeekIndex],97),IF(('T_SelfStock'!CT26&lt;&gt;""),'T_SelfStock'!CT26,CS22-'Grid_Requirement'!CT22+'Grid_TTAFOutgoing'!CT22))</f>
        <v/>
      </c>
      <c r="CU22">
        <f>IF(COUNTIFS(T_StockCount[Part Name],$A22,T_StockCount[WeekIndex],98)&gt;0,SUMIFS(T_StockCount[CountedQty],T_StockCount[Part Name],$A22,T_StockCount[WeekIndex],98),IF(('T_SelfStock'!CU26&lt;&gt;""),'T_SelfStock'!CU26,CT22-'Grid_Requirement'!CU22+'Grid_TTAFOutgoing'!CU22))</f>
        <v/>
      </c>
      <c r="CV22">
        <f>IF(COUNTIFS(T_StockCount[Part Name],$A22,T_StockCount[WeekIndex],99)&gt;0,SUMIFS(T_StockCount[CountedQty],T_StockCount[Part Name],$A22,T_StockCount[WeekIndex],99),IF(('T_SelfStock'!CV26&lt;&gt;""),'T_SelfStock'!CV26,CU22-'Grid_Requirement'!CV22+'Grid_TTAFOutgoing'!CV22))</f>
        <v/>
      </c>
      <c r="CW22">
        <f>IF(COUNTIFS(T_StockCount[Part Name],$A22,T_StockCount[WeekIndex],100)&gt;0,SUMIFS(T_StockCount[CountedQty],T_StockCount[Part Name],$A22,T_StockCount[WeekIndex],100),IF(('T_SelfStock'!CW26&lt;&gt;""),'T_SelfStock'!CW26,CV22-'Grid_Requirement'!CW22+'Grid_TTAFOutgoing'!CW22))</f>
        <v/>
      </c>
      <c r="CX22">
        <f>IF(COUNTIFS(T_StockCount[Part Name],$A22,T_StockCount[WeekIndex],101)&gt;0,SUMIFS(T_StockCount[CountedQty],T_StockCount[Part Name],$A22,T_StockCount[WeekIndex],101),IF(('T_SelfStock'!CX26&lt;&gt;""),'T_SelfStock'!CX26,CW22-'Grid_Requirement'!CX22+'Grid_TTAFOutgoing'!CX22))</f>
        <v/>
      </c>
      <c r="CY22">
        <f>IF(COUNTIFS(T_StockCount[Part Name],$A22,T_StockCount[WeekIndex],102)&gt;0,SUMIFS(T_StockCount[CountedQty],T_StockCount[Part Name],$A22,T_StockCount[WeekIndex],102),IF(('T_SelfStock'!CY26&lt;&gt;""),'T_SelfStock'!CY26,CX22-'Grid_Requirement'!CY22+'Grid_TTAFOutgoing'!CY22))</f>
        <v/>
      </c>
      <c r="CZ22">
        <f>IF(COUNTIFS(T_StockCount[Part Name],$A22,T_StockCount[WeekIndex],103)&gt;0,SUMIFS(T_StockCount[CountedQty],T_StockCount[Part Name],$A22,T_StockCount[WeekIndex],103),IF(('T_SelfStock'!CZ26&lt;&gt;""),'T_SelfStock'!CZ26,CY22-'Grid_Requirement'!CZ22+'Grid_TTAFOutgoing'!CZ22))</f>
        <v/>
      </c>
      <c r="DA22">
        <f>IF(COUNTIFS(T_StockCount[Part Name],$A22,T_StockCount[WeekIndex],104)&gt;0,SUMIFS(T_StockCount[CountedQty],T_StockCount[Part Name],$A22,T_StockCount[WeekIndex],104),IF(('T_SelfStock'!DA26&lt;&gt;""),'T_SelfStock'!DA26,CZ22-'Grid_Requirement'!DA22+'Grid_TTAFOutgoing'!DA22))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Name],$A23,T_StockCount[WeekIndex],1),IF(('T_SelfStock'!B27&lt;&gt;""),'T_SelfStock'!B27,IFERROR(INDEX(T_OpeningStock[Opening_Qty],MATCH($A23,T_OpeningStock[Part Name],0)),0)-'Grid_Requirement'!B23+'Grid_TTAFOutgoing'!B23))</f>
        <v/>
      </c>
      <c r="C23">
        <f>IF(COUNTIFS(T_StockCount[Part Name],$A23,T_StockCount[WeekIndex],2)&gt;0,SUMIFS(T_StockCount[CountedQty],T_StockCount[Part Name],$A23,T_StockCount[WeekIndex],2),IF(('T_SelfStock'!C27&lt;&gt;""),'T_SelfStock'!C27,B23-'Grid_Requirement'!C23+'Grid_TTAFOutgoing'!C23))</f>
        <v/>
      </c>
      <c r="D23">
        <f>IF(COUNTIFS(T_StockCount[Part Name],$A23,T_StockCount[WeekIndex],3)&gt;0,SUMIFS(T_StockCount[CountedQty],T_StockCount[Part Name],$A23,T_StockCount[WeekIndex],3),IF(('T_SelfStock'!D27&lt;&gt;""),'T_SelfStock'!D27,C23-'Grid_Requirement'!D23+'Grid_TTAFOutgoing'!D23))</f>
        <v/>
      </c>
      <c r="E23">
        <f>IF(COUNTIFS(T_StockCount[Part Name],$A23,T_StockCount[WeekIndex],4)&gt;0,SUMIFS(T_StockCount[CountedQty],T_StockCount[Part Name],$A23,T_StockCount[WeekIndex],4),IF(('T_SelfStock'!E27&lt;&gt;""),'T_SelfStock'!E27,D23-'Grid_Requirement'!E23+'Grid_TTAFOutgoing'!E23))</f>
        <v/>
      </c>
      <c r="F23">
        <f>IF(COUNTIFS(T_StockCount[Part Name],$A23,T_StockCount[WeekIndex],5)&gt;0,SUMIFS(T_StockCount[CountedQty],T_StockCount[Part Name],$A23,T_StockCount[WeekIndex],5),IF(('T_SelfStock'!F27&lt;&gt;""),'T_SelfStock'!F27,E23-'Grid_Requirement'!F23+'Grid_TTAFOutgoing'!F23))</f>
        <v/>
      </c>
      <c r="G23">
        <f>IF(COUNTIFS(T_StockCount[Part Name],$A23,T_StockCount[WeekIndex],6)&gt;0,SUMIFS(T_StockCount[CountedQty],T_StockCount[Part Name],$A23,T_StockCount[WeekIndex],6),IF(('T_SelfStock'!G27&lt;&gt;""),'T_SelfStock'!G27,F23-'Grid_Requirement'!G23+'Grid_TTAFOutgoing'!G23))</f>
        <v/>
      </c>
      <c r="H23">
        <f>IF(COUNTIFS(T_StockCount[Part Name],$A23,T_StockCount[WeekIndex],7)&gt;0,SUMIFS(T_StockCount[CountedQty],T_StockCount[Part Name],$A23,T_StockCount[WeekIndex],7),IF(('T_SelfStock'!H27&lt;&gt;""),'T_SelfStock'!H27,G23-'Grid_Requirement'!H23+'Grid_TTAFOutgoing'!H23))</f>
        <v/>
      </c>
      <c r="I23">
        <f>IF(COUNTIFS(T_StockCount[Part Name],$A23,T_StockCount[WeekIndex],8)&gt;0,SUMIFS(T_StockCount[CountedQty],T_StockCount[Part Name],$A23,T_StockCount[WeekIndex],8),IF(('T_SelfStock'!I27&lt;&gt;""),'T_SelfStock'!I27,H23-'Grid_Requirement'!I23+'Grid_TTAFOutgoing'!I23))</f>
        <v/>
      </c>
      <c r="J23">
        <f>IF(COUNTIFS(T_StockCount[Part Name],$A23,T_StockCount[WeekIndex],9)&gt;0,SUMIFS(T_StockCount[CountedQty],T_StockCount[Part Name],$A23,T_StockCount[WeekIndex],9),IF(('T_SelfStock'!J27&lt;&gt;""),'T_SelfStock'!J27,I23-'Grid_Requirement'!J23+'Grid_TTAFOutgoing'!J23))</f>
        <v/>
      </c>
      <c r="K23">
        <f>IF(COUNTIFS(T_StockCount[Part Name],$A23,T_StockCount[WeekIndex],10)&gt;0,SUMIFS(T_StockCount[CountedQty],T_StockCount[Part Name],$A23,T_StockCount[WeekIndex],10),IF(('T_SelfStock'!K27&lt;&gt;""),'T_SelfStock'!K27,J23-'Grid_Requirement'!K23+'Grid_TTAFOutgoing'!K23))</f>
        <v/>
      </c>
      <c r="L23">
        <f>IF(COUNTIFS(T_StockCount[Part Name],$A23,T_StockCount[WeekIndex],11)&gt;0,SUMIFS(T_StockCount[CountedQty],T_StockCount[Part Name],$A23,T_StockCount[WeekIndex],11),IF(('T_SelfStock'!L27&lt;&gt;""),'T_SelfStock'!L27,K23-'Grid_Requirement'!L23+'Grid_TTAFOutgoing'!L23))</f>
        <v/>
      </c>
      <c r="M23">
        <f>IF(COUNTIFS(T_StockCount[Part Name],$A23,T_StockCount[WeekIndex],12)&gt;0,SUMIFS(T_StockCount[CountedQty],T_StockCount[Part Name],$A23,T_StockCount[WeekIndex],12),IF(('T_SelfStock'!M27&lt;&gt;""),'T_SelfStock'!M27,L23-'Grid_Requirement'!M23+'Grid_TTAFOutgoing'!M23))</f>
        <v/>
      </c>
      <c r="N23">
        <f>IF(COUNTIFS(T_StockCount[Part Name],$A23,T_StockCount[WeekIndex],13)&gt;0,SUMIFS(T_StockCount[CountedQty],T_StockCount[Part Name],$A23,T_StockCount[WeekIndex],13),IF(('T_SelfStock'!N27&lt;&gt;""),'T_SelfStock'!N27,M23-'Grid_Requirement'!N23+'Grid_TTAFOutgoing'!N23))</f>
        <v/>
      </c>
      <c r="O23">
        <f>IF(COUNTIFS(T_StockCount[Part Name],$A23,T_StockCount[WeekIndex],14)&gt;0,SUMIFS(T_StockCount[CountedQty],T_StockCount[Part Name],$A23,T_StockCount[WeekIndex],14),IF(('T_SelfStock'!O27&lt;&gt;""),'T_SelfStock'!O27,N23-'Grid_Requirement'!O23+'Grid_TTAFOutgoing'!O23))</f>
        <v/>
      </c>
      <c r="P23">
        <f>IF(COUNTIFS(T_StockCount[Part Name],$A23,T_StockCount[WeekIndex],15)&gt;0,SUMIFS(T_StockCount[CountedQty],T_StockCount[Part Name],$A23,T_StockCount[WeekIndex],15),IF(('T_SelfStock'!P27&lt;&gt;""),'T_SelfStock'!P27,O23-'Grid_Requirement'!P23+'Grid_TTAFOutgoing'!P23))</f>
        <v/>
      </c>
      <c r="Q23">
        <f>IF(COUNTIFS(T_StockCount[Part Name],$A23,T_StockCount[WeekIndex],16)&gt;0,SUMIFS(T_StockCount[CountedQty],T_StockCount[Part Name],$A23,T_StockCount[WeekIndex],16),IF(('T_SelfStock'!Q27&lt;&gt;""),'T_SelfStock'!Q27,P23-'Grid_Requirement'!Q23+'Grid_TTAFOutgoing'!Q23))</f>
        <v/>
      </c>
      <c r="R23">
        <f>IF(COUNTIFS(T_StockCount[Part Name],$A23,T_StockCount[WeekIndex],17)&gt;0,SUMIFS(T_StockCount[CountedQty],T_StockCount[Part Name],$A23,T_StockCount[WeekIndex],17),IF(('T_SelfStock'!R27&lt;&gt;""),'T_SelfStock'!R27,Q23-'Grid_Requirement'!R23+'Grid_TTAFOutgoing'!R23))</f>
        <v/>
      </c>
      <c r="S23">
        <f>IF(COUNTIFS(T_StockCount[Part Name],$A23,T_StockCount[WeekIndex],18)&gt;0,SUMIFS(T_StockCount[CountedQty],T_StockCount[Part Name],$A23,T_StockCount[WeekIndex],18),IF(('T_SelfStock'!S27&lt;&gt;""),'T_SelfStock'!S27,R23-'Grid_Requirement'!S23+'Grid_TTAFOutgoing'!S23))</f>
        <v/>
      </c>
      <c r="T23">
        <f>IF(COUNTIFS(T_StockCount[Part Name],$A23,T_StockCount[WeekIndex],19)&gt;0,SUMIFS(T_StockCount[CountedQty],T_StockCount[Part Name],$A23,T_StockCount[WeekIndex],19),IF(('T_SelfStock'!T27&lt;&gt;""),'T_SelfStock'!T27,S23-'Grid_Requirement'!T23+'Grid_TTAFOutgoing'!T23))</f>
        <v/>
      </c>
      <c r="U23">
        <f>IF(COUNTIFS(T_StockCount[Part Name],$A23,T_StockCount[WeekIndex],20)&gt;0,SUMIFS(T_StockCount[CountedQty],T_StockCount[Part Name],$A23,T_StockCount[WeekIndex],20),IF(('T_SelfStock'!U27&lt;&gt;""),'T_SelfStock'!U27,T23-'Grid_Requirement'!U23+'Grid_TTAFOutgoing'!U23))</f>
        <v/>
      </c>
      <c r="V23">
        <f>IF(COUNTIFS(T_StockCount[Part Name],$A23,T_StockCount[WeekIndex],21)&gt;0,SUMIFS(T_StockCount[CountedQty],T_StockCount[Part Name],$A23,T_StockCount[WeekIndex],21),IF(('T_SelfStock'!V27&lt;&gt;""),'T_SelfStock'!V27,U23-'Grid_Requirement'!V23+'Grid_TTAFOutgoing'!V23))</f>
        <v/>
      </c>
      <c r="W23">
        <f>IF(COUNTIFS(T_StockCount[Part Name],$A23,T_StockCount[WeekIndex],22)&gt;0,SUMIFS(T_StockCount[CountedQty],T_StockCount[Part Name],$A23,T_StockCount[WeekIndex],22),IF(('T_SelfStock'!W27&lt;&gt;""),'T_SelfStock'!W27,V23-'Grid_Requirement'!W23+'Grid_TTAFOutgoing'!W23))</f>
        <v/>
      </c>
      <c r="X23">
        <f>IF(COUNTIFS(T_StockCount[Part Name],$A23,T_StockCount[WeekIndex],23)&gt;0,SUMIFS(T_StockCount[CountedQty],T_StockCount[Part Name],$A23,T_StockCount[WeekIndex],23),IF(('T_SelfStock'!X27&lt;&gt;""),'T_SelfStock'!X27,W23-'Grid_Requirement'!X23+'Grid_TTAFOutgoing'!X23))</f>
        <v/>
      </c>
      <c r="Y23">
        <f>IF(COUNTIFS(T_StockCount[Part Name],$A23,T_StockCount[WeekIndex],24)&gt;0,SUMIFS(T_StockCount[CountedQty],T_StockCount[Part Name],$A23,T_StockCount[WeekIndex],24),IF(('T_SelfStock'!Y27&lt;&gt;""),'T_SelfStock'!Y27,X23-'Grid_Requirement'!Y23+'Grid_TTAFOutgoing'!Y23))</f>
        <v/>
      </c>
      <c r="Z23">
        <f>IF(COUNTIFS(T_StockCount[Part Name],$A23,T_StockCount[WeekIndex],25)&gt;0,SUMIFS(T_StockCount[CountedQty],T_StockCount[Part Name],$A23,T_StockCount[WeekIndex],25),IF(('T_SelfStock'!Z27&lt;&gt;""),'T_SelfStock'!Z27,Y23-'Grid_Requirement'!Z23+'Grid_TTAFOutgoing'!Z23))</f>
        <v/>
      </c>
      <c r="AA23">
        <f>IF(COUNTIFS(T_StockCount[Part Name],$A23,T_StockCount[WeekIndex],26)&gt;0,SUMIFS(T_StockCount[CountedQty],T_StockCount[Part Name],$A23,T_StockCount[WeekIndex],26),IF(('T_SelfStock'!AA27&lt;&gt;""),'T_SelfStock'!AA27,Z23-'Grid_Requirement'!AA23+'Grid_TTAFOutgoing'!AA23))</f>
        <v/>
      </c>
      <c r="AB23">
        <f>IF(COUNTIFS(T_StockCount[Part Name],$A23,T_StockCount[WeekIndex],27)&gt;0,SUMIFS(T_StockCount[CountedQty],T_StockCount[Part Name],$A23,T_StockCount[WeekIndex],27),IF(('T_SelfStock'!AB27&lt;&gt;""),'T_SelfStock'!AB27,AA23-'Grid_Requirement'!AB23+'Grid_TTAFOutgoing'!AB23))</f>
        <v/>
      </c>
      <c r="AC23">
        <f>IF(COUNTIFS(T_StockCount[Part Name],$A23,T_StockCount[WeekIndex],28)&gt;0,SUMIFS(T_StockCount[CountedQty],T_StockCount[Part Name],$A23,T_StockCount[WeekIndex],28),IF(('T_SelfStock'!AC27&lt;&gt;""),'T_SelfStock'!AC27,AB23-'Grid_Requirement'!AC23+'Grid_TTAFOutgoing'!AC23))</f>
        <v/>
      </c>
      <c r="AD23">
        <f>IF(COUNTIFS(T_StockCount[Part Name],$A23,T_StockCount[WeekIndex],29)&gt;0,SUMIFS(T_StockCount[CountedQty],T_StockCount[Part Name],$A23,T_StockCount[WeekIndex],29),IF(('T_SelfStock'!AD27&lt;&gt;""),'T_SelfStock'!AD27,AC23-'Grid_Requirement'!AD23+'Grid_TTAFOutgoing'!AD23))</f>
        <v/>
      </c>
      <c r="AE23">
        <f>IF(COUNTIFS(T_StockCount[Part Name],$A23,T_StockCount[WeekIndex],30)&gt;0,SUMIFS(T_StockCount[CountedQty],T_StockCount[Part Name],$A23,T_StockCount[WeekIndex],30),IF(('T_SelfStock'!AE27&lt;&gt;""),'T_SelfStock'!AE27,AD23-'Grid_Requirement'!AE23+'Grid_TTAFOutgoing'!AE23))</f>
        <v/>
      </c>
      <c r="AF23">
        <f>IF(COUNTIFS(T_StockCount[Part Name],$A23,T_StockCount[WeekIndex],31)&gt;0,SUMIFS(T_StockCount[CountedQty],T_StockCount[Part Name],$A23,T_StockCount[WeekIndex],31),IF(('T_SelfStock'!AF27&lt;&gt;""),'T_SelfStock'!AF27,AE23-'Grid_Requirement'!AF23+'Grid_TTAFOutgoing'!AF23))</f>
        <v/>
      </c>
      <c r="AG23">
        <f>IF(COUNTIFS(T_StockCount[Part Name],$A23,T_StockCount[WeekIndex],32)&gt;0,SUMIFS(T_StockCount[CountedQty],T_StockCount[Part Name],$A23,T_StockCount[WeekIndex],32),IF(('T_SelfStock'!AG27&lt;&gt;""),'T_SelfStock'!AG27,AF23-'Grid_Requirement'!AG23+'Grid_TTAFOutgoing'!AG23))</f>
        <v/>
      </c>
      <c r="AH23">
        <f>IF(COUNTIFS(T_StockCount[Part Name],$A23,T_StockCount[WeekIndex],33)&gt;0,SUMIFS(T_StockCount[CountedQty],T_StockCount[Part Name],$A23,T_StockCount[WeekIndex],33),IF(('T_SelfStock'!AH27&lt;&gt;""),'T_SelfStock'!AH27,AG23-'Grid_Requirement'!AH23+'Grid_TTAFOutgoing'!AH23))</f>
        <v/>
      </c>
      <c r="AI23">
        <f>IF(COUNTIFS(T_StockCount[Part Name],$A23,T_StockCount[WeekIndex],34)&gt;0,SUMIFS(T_StockCount[CountedQty],T_StockCount[Part Name],$A23,T_StockCount[WeekIndex],34),IF(('T_SelfStock'!AI27&lt;&gt;""),'T_SelfStock'!AI27,AH23-'Grid_Requirement'!AI23+'Grid_TTAFOutgoing'!AI23))</f>
        <v/>
      </c>
      <c r="AJ23">
        <f>IF(COUNTIFS(T_StockCount[Part Name],$A23,T_StockCount[WeekIndex],35)&gt;0,SUMIFS(T_StockCount[CountedQty],T_StockCount[Part Name],$A23,T_StockCount[WeekIndex],35),IF(('T_SelfStock'!AJ27&lt;&gt;""),'T_SelfStock'!AJ27,AI23-'Grid_Requirement'!AJ23+'Grid_TTAFOutgoing'!AJ23))</f>
        <v/>
      </c>
      <c r="AK23">
        <f>IF(COUNTIFS(T_StockCount[Part Name],$A23,T_StockCount[WeekIndex],36)&gt;0,SUMIFS(T_StockCount[CountedQty],T_StockCount[Part Name],$A23,T_StockCount[WeekIndex],36),IF(('T_SelfStock'!AK27&lt;&gt;""),'T_SelfStock'!AK27,AJ23-'Grid_Requirement'!AK23+'Grid_TTAFOutgoing'!AK23))</f>
        <v/>
      </c>
      <c r="AL23">
        <f>IF(COUNTIFS(T_StockCount[Part Name],$A23,T_StockCount[WeekIndex],37)&gt;0,SUMIFS(T_StockCount[CountedQty],T_StockCount[Part Name],$A23,T_StockCount[WeekIndex],37),IF(('T_SelfStock'!AL27&lt;&gt;""),'T_SelfStock'!AL27,AK23-'Grid_Requirement'!AL23+'Grid_TTAFOutgoing'!AL23))</f>
        <v/>
      </c>
      <c r="AM23">
        <f>IF(COUNTIFS(T_StockCount[Part Name],$A23,T_StockCount[WeekIndex],38)&gt;0,SUMIFS(T_StockCount[CountedQty],T_StockCount[Part Name],$A23,T_StockCount[WeekIndex],38),IF(('T_SelfStock'!AM27&lt;&gt;""),'T_SelfStock'!AM27,AL23-'Grid_Requirement'!AM23+'Grid_TTAFOutgoing'!AM23))</f>
        <v/>
      </c>
      <c r="AN23">
        <f>IF(COUNTIFS(T_StockCount[Part Name],$A23,T_StockCount[WeekIndex],39)&gt;0,SUMIFS(T_StockCount[CountedQty],T_StockCount[Part Name],$A23,T_StockCount[WeekIndex],39),IF(('T_SelfStock'!AN27&lt;&gt;""),'T_SelfStock'!AN27,AM23-'Grid_Requirement'!AN23+'Grid_TTAFOutgoing'!AN23))</f>
        <v/>
      </c>
      <c r="AO23">
        <f>IF(COUNTIFS(T_StockCount[Part Name],$A23,T_StockCount[WeekIndex],40)&gt;0,SUMIFS(T_StockCount[CountedQty],T_StockCount[Part Name],$A23,T_StockCount[WeekIndex],40),IF(('T_SelfStock'!AO27&lt;&gt;""),'T_SelfStock'!AO27,AN23-'Grid_Requirement'!AO23+'Grid_TTAFOutgoing'!AO23))</f>
        <v/>
      </c>
      <c r="AP23">
        <f>IF(COUNTIFS(T_StockCount[Part Name],$A23,T_StockCount[WeekIndex],41)&gt;0,SUMIFS(T_StockCount[CountedQty],T_StockCount[Part Name],$A23,T_StockCount[WeekIndex],41),IF(('T_SelfStock'!AP27&lt;&gt;""),'T_SelfStock'!AP27,AO23-'Grid_Requirement'!AP23+'Grid_TTAFOutgoing'!AP23))</f>
        <v/>
      </c>
      <c r="AQ23">
        <f>IF(COUNTIFS(T_StockCount[Part Name],$A23,T_StockCount[WeekIndex],42)&gt;0,SUMIFS(T_StockCount[CountedQty],T_StockCount[Part Name],$A23,T_StockCount[WeekIndex],42),IF(('T_SelfStock'!AQ27&lt;&gt;""),'T_SelfStock'!AQ27,AP23-'Grid_Requirement'!AQ23+'Grid_TTAFOutgoing'!AQ23))</f>
        <v/>
      </c>
      <c r="AR23">
        <f>IF(COUNTIFS(T_StockCount[Part Name],$A23,T_StockCount[WeekIndex],43)&gt;0,SUMIFS(T_StockCount[CountedQty],T_StockCount[Part Name],$A23,T_StockCount[WeekIndex],43),IF(('T_SelfStock'!AR27&lt;&gt;""),'T_SelfStock'!AR27,AQ23-'Grid_Requirement'!AR23+'Grid_TTAFOutgoing'!AR23))</f>
        <v/>
      </c>
      <c r="AS23">
        <f>IF(COUNTIFS(T_StockCount[Part Name],$A23,T_StockCount[WeekIndex],44)&gt;0,SUMIFS(T_StockCount[CountedQty],T_StockCount[Part Name],$A23,T_StockCount[WeekIndex],44),IF(('T_SelfStock'!AS27&lt;&gt;""),'T_SelfStock'!AS27,AR23-'Grid_Requirement'!AS23+'Grid_TTAFOutgoing'!AS23))</f>
        <v/>
      </c>
      <c r="AT23">
        <f>IF(COUNTIFS(T_StockCount[Part Name],$A23,T_StockCount[WeekIndex],45)&gt;0,SUMIFS(T_StockCount[CountedQty],T_StockCount[Part Name],$A23,T_StockCount[WeekIndex],45),IF(('T_SelfStock'!AT27&lt;&gt;""),'T_SelfStock'!AT27,AS23-'Grid_Requirement'!AT23+'Grid_TTAFOutgoing'!AT23))</f>
        <v/>
      </c>
      <c r="AU23">
        <f>IF(COUNTIFS(T_StockCount[Part Name],$A23,T_StockCount[WeekIndex],46)&gt;0,SUMIFS(T_StockCount[CountedQty],T_StockCount[Part Name],$A23,T_StockCount[WeekIndex],46),IF(('T_SelfStock'!AU27&lt;&gt;""),'T_SelfStock'!AU27,AT23-'Grid_Requirement'!AU23+'Grid_TTAFOutgoing'!AU23))</f>
        <v/>
      </c>
      <c r="AV23">
        <f>IF(COUNTIFS(T_StockCount[Part Name],$A23,T_StockCount[WeekIndex],47)&gt;0,SUMIFS(T_StockCount[CountedQty],T_StockCount[Part Name],$A23,T_StockCount[WeekIndex],47),IF(('T_SelfStock'!AV27&lt;&gt;""),'T_SelfStock'!AV27,AU23-'Grid_Requirement'!AV23+'Grid_TTAFOutgoing'!AV23))</f>
        <v/>
      </c>
      <c r="AW23">
        <f>IF(COUNTIFS(T_StockCount[Part Name],$A23,T_StockCount[WeekIndex],48)&gt;0,SUMIFS(T_StockCount[CountedQty],T_StockCount[Part Name],$A23,T_StockCount[WeekIndex],48),IF(('T_SelfStock'!AW27&lt;&gt;""),'T_SelfStock'!AW27,AV23-'Grid_Requirement'!AW23+'Grid_TTAFOutgoing'!AW23))</f>
        <v/>
      </c>
      <c r="AX23">
        <f>IF(COUNTIFS(T_StockCount[Part Name],$A23,T_StockCount[WeekIndex],49)&gt;0,SUMIFS(T_StockCount[CountedQty],T_StockCount[Part Name],$A23,T_StockCount[WeekIndex],49),IF(('T_SelfStock'!AX27&lt;&gt;""),'T_SelfStock'!AX27,AW23-'Grid_Requirement'!AX23+'Grid_TTAFOutgoing'!AX23))</f>
        <v/>
      </c>
      <c r="AY23">
        <f>IF(COUNTIFS(T_StockCount[Part Name],$A23,T_StockCount[WeekIndex],50)&gt;0,SUMIFS(T_StockCount[CountedQty],T_StockCount[Part Name],$A23,T_StockCount[WeekIndex],50),IF(('T_SelfStock'!AY27&lt;&gt;""),'T_SelfStock'!AY27,AX23-'Grid_Requirement'!AY23+'Grid_TTAFOutgoing'!AY23))</f>
        <v/>
      </c>
      <c r="AZ23">
        <f>IF(COUNTIFS(T_StockCount[Part Name],$A23,T_StockCount[WeekIndex],51)&gt;0,SUMIFS(T_StockCount[CountedQty],T_StockCount[Part Name],$A23,T_StockCount[WeekIndex],51),IF(('T_SelfStock'!AZ27&lt;&gt;""),'T_SelfStock'!AZ27,AY23-'Grid_Requirement'!AZ23+'Grid_TTAFOutgoing'!AZ23))</f>
        <v/>
      </c>
      <c r="BA23">
        <f>IF(COUNTIFS(T_StockCount[Part Name],$A23,T_StockCount[WeekIndex],52)&gt;0,SUMIFS(T_StockCount[CountedQty],T_StockCount[Part Name],$A23,T_StockCount[WeekIndex],52),IF(('T_SelfStock'!BA27&lt;&gt;""),'T_SelfStock'!BA27,AZ23-'Grid_Requirement'!BA23+'Grid_TTAFOutgoing'!BA23))</f>
        <v/>
      </c>
      <c r="BB23">
        <f>IF(COUNTIFS(T_StockCount[Part Name],$A23,T_StockCount[WeekIndex],53)&gt;0,SUMIFS(T_StockCount[CountedQty],T_StockCount[Part Name],$A23,T_StockCount[WeekIndex],53),IF(('T_SelfStock'!BB27&lt;&gt;""),'T_SelfStock'!BB27,BA23-'Grid_Requirement'!BB23+'Grid_TTAFOutgoing'!BB23))</f>
        <v/>
      </c>
      <c r="BC23">
        <f>IF(COUNTIFS(T_StockCount[Part Name],$A23,T_StockCount[WeekIndex],54)&gt;0,SUMIFS(T_StockCount[CountedQty],T_StockCount[Part Name],$A23,T_StockCount[WeekIndex],54),IF(('T_SelfStock'!BC27&lt;&gt;""),'T_SelfStock'!BC27,BB23-'Grid_Requirement'!BC23+'Grid_TTAFOutgoing'!BC23))</f>
        <v/>
      </c>
      <c r="BD23">
        <f>IF(COUNTIFS(T_StockCount[Part Name],$A23,T_StockCount[WeekIndex],55)&gt;0,SUMIFS(T_StockCount[CountedQty],T_StockCount[Part Name],$A23,T_StockCount[WeekIndex],55),IF(('T_SelfStock'!BD27&lt;&gt;""),'T_SelfStock'!BD27,BC23-'Grid_Requirement'!BD23+'Grid_TTAFOutgoing'!BD23))</f>
        <v/>
      </c>
      <c r="BE23">
        <f>IF(COUNTIFS(T_StockCount[Part Name],$A23,T_StockCount[WeekIndex],56)&gt;0,SUMIFS(T_StockCount[CountedQty],T_StockCount[Part Name],$A23,T_StockCount[WeekIndex],56),IF(('T_SelfStock'!BE27&lt;&gt;""),'T_SelfStock'!BE27,BD23-'Grid_Requirement'!BE23+'Grid_TTAFOutgoing'!BE23))</f>
        <v/>
      </c>
      <c r="BF23">
        <f>IF(COUNTIFS(T_StockCount[Part Name],$A23,T_StockCount[WeekIndex],57)&gt;0,SUMIFS(T_StockCount[CountedQty],T_StockCount[Part Name],$A23,T_StockCount[WeekIndex],57),IF(('T_SelfStock'!BF27&lt;&gt;""),'T_SelfStock'!BF27,BE23-'Grid_Requirement'!BF23+'Grid_TTAFOutgoing'!BF23))</f>
        <v/>
      </c>
      <c r="BG23">
        <f>IF(COUNTIFS(T_StockCount[Part Name],$A23,T_StockCount[WeekIndex],58)&gt;0,SUMIFS(T_StockCount[CountedQty],T_StockCount[Part Name],$A23,T_StockCount[WeekIndex],58),IF(('T_SelfStock'!BG27&lt;&gt;""),'T_SelfStock'!BG27,BF23-'Grid_Requirement'!BG23+'Grid_TTAFOutgoing'!BG23))</f>
        <v/>
      </c>
      <c r="BH23">
        <f>IF(COUNTIFS(T_StockCount[Part Name],$A23,T_StockCount[WeekIndex],59)&gt;0,SUMIFS(T_StockCount[CountedQty],T_StockCount[Part Name],$A23,T_StockCount[WeekIndex],59),IF(('T_SelfStock'!BH27&lt;&gt;""),'T_SelfStock'!BH27,BG23-'Grid_Requirement'!BH23+'Grid_TTAFOutgoing'!BH23))</f>
        <v/>
      </c>
      <c r="BI23">
        <f>IF(COUNTIFS(T_StockCount[Part Name],$A23,T_StockCount[WeekIndex],60)&gt;0,SUMIFS(T_StockCount[CountedQty],T_StockCount[Part Name],$A23,T_StockCount[WeekIndex],60),IF(('T_SelfStock'!BI27&lt;&gt;""),'T_SelfStock'!BI27,BH23-'Grid_Requirement'!BI23+'Grid_TTAFOutgoing'!BI23))</f>
        <v/>
      </c>
      <c r="BJ23">
        <f>IF(COUNTIFS(T_StockCount[Part Name],$A23,T_StockCount[WeekIndex],61)&gt;0,SUMIFS(T_StockCount[CountedQty],T_StockCount[Part Name],$A23,T_StockCount[WeekIndex],61),IF(('T_SelfStock'!BJ27&lt;&gt;""),'T_SelfStock'!BJ27,BI23-'Grid_Requirement'!BJ23+'Grid_TTAFOutgoing'!BJ23))</f>
        <v/>
      </c>
      <c r="BK23">
        <f>IF(COUNTIFS(T_StockCount[Part Name],$A23,T_StockCount[WeekIndex],62)&gt;0,SUMIFS(T_StockCount[CountedQty],T_StockCount[Part Name],$A23,T_StockCount[WeekIndex],62),IF(('T_SelfStock'!BK27&lt;&gt;""),'T_SelfStock'!BK27,BJ23-'Grid_Requirement'!BK23+'Grid_TTAFOutgoing'!BK23))</f>
        <v/>
      </c>
      <c r="BL23">
        <f>IF(COUNTIFS(T_StockCount[Part Name],$A23,T_StockCount[WeekIndex],63)&gt;0,SUMIFS(T_StockCount[CountedQty],T_StockCount[Part Name],$A23,T_StockCount[WeekIndex],63),IF(('T_SelfStock'!BL27&lt;&gt;""),'T_SelfStock'!BL27,BK23-'Grid_Requirement'!BL23+'Grid_TTAFOutgoing'!BL23))</f>
        <v/>
      </c>
      <c r="BM23">
        <f>IF(COUNTIFS(T_StockCount[Part Name],$A23,T_StockCount[WeekIndex],64)&gt;0,SUMIFS(T_StockCount[CountedQty],T_StockCount[Part Name],$A23,T_StockCount[WeekIndex],64),IF(('T_SelfStock'!BM27&lt;&gt;""),'T_SelfStock'!BM27,BL23-'Grid_Requirement'!BM23+'Grid_TTAFOutgoing'!BM23))</f>
        <v/>
      </c>
      <c r="BN23">
        <f>IF(COUNTIFS(T_StockCount[Part Name],$A23,T_StockCount[WeekIndex],65)&gt;0,SUMIFS(T_StockCount[CountedQty],T_StockCount[Part Name],$A23,T_StockCount[WeekIndex],65),IF(('T_SelfStock'!BN27&lt;&gt;""),'T_SelfStock'!BN27,BM23-'Grid_Requirement'!BN23+'Grid_TTAFOutgoing'!BN23))</f>
        <v/>
      </c>
      <c r="BO23">
        <f>IF(COUNTIFS(T_StockCount[Part Name],$A23,T_StockCount[WeekIndex],66)&gt;0,SUMIFS(T_StockCount[CountedQty],T_StockCount[Part Name],$A23,T_StockCount[WeekIndex],66),IF(('T_SelfStock'!BO27&lt;&gt;""),'T_SelfStock'!BO27,BN23-'Grid_Requirement'!BO23+'Grid_TTAFOutgoing'!BO23))</f>
        <v/>
      </c>
      <c r="BP23">
        <f>IF(COUNTIFS(T_StockCount[Part Name],$A23,T_StockCount[WeekIndex],67)&gt;0,SUMIFS(T_StockCount[CountedQty],T_StockCount[Part Name],$A23,T_StockCount[WeekIndex],67),IF(('T_SelfStock'!BP27&lt;&gt;""),'T_SelfStock'!BP27,BO23-'Grid_Requirement'!BP23+'Grid_TTAFOutgoing'!BP23))</f>
        <v/>
      </c>
      <c r="BQ23">
        <f>IF(COUNTIFS(T_StockCount[Part Name],$A23,T_StockCount[WeekIndex],68)&gt;0,SUMIFS(T_StockCount[CountedQty],T_StockCount[Part Name],$A23,T_StockCount[WeekIndex],68),IF(('T_SelfStock'!BQ27&lt;&gt;""),'T_SelfStock'!BQ27,BP23-'Grid_Requirement'!BQ23+'Grid_TTAFOutgoing'!BQ23))</f>
        <v/>
      </c>
      <c r="BR23">
        <f>IF(COUNTIFS(T_StockCount[Part Name],$A23,T_StockCount[WeekIndex],69)&gt;0,SUMIFS(T_StockCount[CountedQty],T_StockCount[Part Name],$A23,T_StockCount[WeekIndex],69),IF(('T_SelfStock'!BR27&lt;&gt;""),'T_SelfStock'!BR27,BQ23-'Grid_Requirement'!BR23+'Grid_TTAFOutgoing'!BR23))</f>
        <v/>
      </c>
      <c r="BS23">
        <f>IF(COUNTIFS(T_StockCount[Part Name],$A23,T_StockCount[WeekIndex],70)&gt;0,SUMIFS(T_StockCount[CountedQty],T_StockCount[Part Name],$A23,T_StockCount[WeekIndex],70),IF(('T_SelfStock'!BS27&lt;&gt;""),'T_SelfStock'!BS27,BR23-'Grid_Requirement'!BS23+'Grid_TTAFOutgoing'!BS23))</f>
        <v/>
      </c>
      <c r="BT23">
        <f>IF(COUNTIFS(T_StockCount[Part Name],$A23,T_StockCount[WeekIndex],71)&gt;0,SUMIFS(T_StockCount[CountedQty],T_StockCount[Part Name],$A23,T_StockCount[WeekIndex],71),IF(('T_SelfStock'!BT27&lt;&gt;""),'T_SelfStock'!BT27,BS23-'Grid_Requirement'!BT23+'Grid_TTAFOutgoing'!BT23))</f>
        <v/>
      </c>
      <c r="BU23">
        <f>IF(COUNTIFS(T_StockCount[Part Name],$A23,T_StockCount[WeekIndex],72)&gt;0,SUMIFS(T_StockCount[CountedQty],T_StockCount[Part Name],$A23,T_StockCount[WeekIndex],72),IF(('T_SelfStock'!BU27&lt;&gt;""),'T_SelfStock'!BU27,BT23-'Grid_Requirement'!BU23+'Grid_TTAFOutgoing'!BU23))</f>
        <v/>
      </c>
      <c r="BV23">
        <f>IF(COUNTIFS(T_StockCount[Part Name],$A23,T_StockCount[WeekIndex],73)&gt;0,SUMIFS(T_StockCount[CountedQty],T_StockCount[Part Name],$A23,T_StockCount[WeekIndex],73),IF(('T_SelfStock'!BV27&lt;&gt;""),'T_SelfStock'!BV27,BU23-'Grid_Requirement'!BV23+'Grid_TTAFOutgoing'!BV23))</f>
        <v/>
      </c>
      <c r="BW23">
        <f>IF(COUNTIFS(T_StockCount[Part Name],$A23,T_StockCount[WeekIndex],74)&gt;0,SUMIFS(T_StockCount[CountedQty],T_StockCount[Part Name],$A23,T_StockCount[WeekIndex],74),IF(('T_SelfStock'!BW27&lt;&gt;""),'T_SelfStock'!BW27,BV23-'Grid_Requirement'!BW23+'Grid_TTAFOutgoing'!BW23))</f>
        <v/>
      </c>
      <c r="BX23">
        <f>IF(COUNTIFS(T_StockCount[Part Name],$A23,T_StockCount[WeekIndex],75)&gt;0,SUMIFS(T_StockCount[CountedQty],T_StockCount[Part Name],$A23,T_StockCount[WeekIndex],75),IF(('T_SelfStock'!BX27&lt;&gt;""),'T_SelfStock'!BX27,BW23-'Grid_Requirement'!BX23+'Grid_TTAFOutgoing'!BX23))</f>
        <v/>
      </c>
      <c r="BY23">
        <f>IF(COUNTIFS(T_StockCount[Part Name],$A23,T_StockCount[WeekIndex],76)&gt;0,SUMIFS(T_StockCount[CountedQty],T_StockCount[Part Name],$A23,T_StockCount[WeekIndex],76),IF(('T_SelfStock'!BY27&lt;&gt;""),'T_SelfStock'!BY27,BX23-'Grid_Requirement'!BY23+'Grid_TTAFOutgoing'!BY23))</f>
        <v/>
      </c>
      <c r="BZ23">
        <f>IF(COUNTIFS(T_StockCount[Part Name],$A23,T_StockCount[WeekIndex],77)&gt;0,SUMIFS(T_StockCount[CountedQty],T_StockCount[Part Name],$A23,T_StockCount[WeekIndex],77),IF(('T_SelfStock'!BZ27&lt;&gt;""),'T_SelfStock'!BZ27,BY23-'Grid_Requirement'!BZ23+'Grid_TTAFOutgoing'!BZ23))</f>
        <v/>
      </c>
      <c r="CA23">
        <f>IF(COUNTIFS(T_StockCount[Part Name],$A23,T_StockCount[WeekIndex],78)&gt;0,SUMIFS(T_StockCount[CountedQty],T_StockCount[Part Name],$A23,T_StockCount[WeekIndex],78),IF(('T_SelfStock'!CA27&lt;&gt;""),'T_SelfStock'!CA27,BZ23-'Grid_Requirement'!CA23+'Grid_TTAFOutgoing'!CA23))</f>
        <v/>
      </c>
      <c r="CB23">
        <f>IF(COUNTIFS(T_StockCount[Part Name],$A23,T_StockCount[WeekIndex],79)&gt;0,SUMIFS(T_StockCount[CountedQty],T_StockCount[Part Name],$A23,T_StockCount[WeekIndex],79),IF(('T_SelfStock'!CB27&lt;&gt;""),'T_SelfStock'!CB27,CA23-'Grid_Requirement'!CB23+'Grid_TTAFOutgoing'!CB23))</f>
        <v/>
      </c>
      <c r="CC23">
        <f>IF(COUNTIFS(T_StockCount[Part Name],$A23,T_StockCount[WeekIndex],80)&gt;0,SUMIFS(T_StockCount[CountedQty],T_StockCount[Part Name],$A23,T_StockCount[WeekIndex],80),IF(('T_SelfStock'!CC27&lt;&gt;""),'T_SelfStock'!CC27,CB23-'Grid_Requirement'!CC23+'Grid_TTAFOutgoing'!CC23))</f>
        <v/>
      </c>
      <c r="CD23">
        <f>IF(COUNTIFS(T_StockCount[Part Name],$A23,T_StockCount[WeekIndex],81)&gt;0,SUMIFS(T_StockCount[CountedQty],T_StockCount[Part Name],$A23,T_StockCount[WeekIndex],81),IF(('T_SelfStock'!CD27&lt;&gt;""),'T_SelfStock'!CD27,CC23-'Grid_Requirement'!CD23+'Grid_TTAFOutgoing'!CD23))</f>
        <v/>
      </c>
      <c r="CE23">
        <f>IF(COUNTIFS(T_StockCount[Part Name],$A23,T_StockCount[WeekIndex],82)&gt;0,SUMIFS(T_StockCount[CountedQty],T_StockCount[Part Name],$A23,T_StockCount[WeekIndex],82),IF(('T_SelfStock'!CE27&lt;&gt;""),'T_SelfStock'!CE27,CD23-'Grid_Requirement'!CE23+'Grid_TTAFOutgoing'!CE23))</f>
        <v/>
      </c>
      <c r="CF23">
        <f>IF(COUNTIFS(T_StockCount[Part Name],$A23,T_StockCount[WeekIndex],83)&gt;0,SUMIFS(T_StockCount[CountedQty],T_StockCount[Part Name],$A23,T_StockCount[WeekIndex],83),IF(('T_SelfStock'!CF27&lt;&gt;""),'T_SelfStock'!CF27,CE23-'Grid_Requirement'!CF23+'Grid_TTAFOutgoing'!CF23))</f>
        <v/>
      </c>
      <c r="CG23">
        <f>IF(COUNTIFS(T_StockCount[Part Name],$A23,T_StockCount[WeekIndex],84)&gt;0,SUMIFS(T_StockCount[CountedQty],T_StockCount[Part Name],$A23,T_StockCount[WeekIndex],84),IF(('T_SelfStock'!CG27&lt;&gt;""),'T_SelfStock'!CG27,CF23-'Grid_Requirement'!CG23+'Grid_TTAFOutgoing'!CG23))</f>
        <v/>
      </c>
      <c r="CH23">
        <f>IF(COUNTIFS(T_StockCount[Part Name],$A23,T_StockCount[WeekIndex],85)&gt;0,SUMIFS(T_StockCount[CountedQty],T_StockCount[Part Name],$A23,T_StockCount[WeekIndex],85),IF(('T_SelfStock'!CH27&lt;&gt;""),'T_SelfStock'!CH27,CG23-'Grid_Requirement'!CH23+'Grid_TTAFOutgoing'!CH23))</f>
        <v/>
      </c>
      <c r="CI23">
        <f>IF(COUNTIFS(T_StockCount[Part Name],$A23,T_StockCount[WeekIndex],86)&gt;0,SUMIFS(T_StockCount[CountedQty],T_StockCount[Part Name],$A23,T_StockCount[WeekIndex],86),IF(('T_SelfStock'!CI27&lt;&gt;""),'T_SelfStock'!CI27,CH23-'Grid_Requirement'!CI23+'Grid_TTAFOutgoing'!CI23))</f>
        <v/>
      </c>
      <c r="CJ23">
        <f>IF(COUNTIFS(T_StockCount[Part Name],$A23,T_StockCount[WeekIndex],87)&gt;0,SUMIFS(T_StockCount[CountedQty],T_StockCount[Part Name],$A23,T_StockCount[WeekIndex],87),IF(('T_SelfStock'!CJ27&lt;&gt;""),'T_SelfStock'!CJ27,CI23-'Grid_Requirement'!CJ23+'Grid_TTAFOutgoing'!CJ23))</f>
        <v/>
      </c>
      <c r="CK23">
        <f>IF(COUNTIFS(T_StockCount[Part Name],$A23,T_StockCount[WeekIndex],88)&gt;0,SUMIFS(T_StockCount[CountedQty],T_StockCount[Part Name],$A23,T_StockCount[WeekIndex],88),IF(('T_SelfStock'!CK27&lt;&gt;""),'T_SelfStock'!CK27,CJ23-'Grid_Requirement'!CK23+'Grid_TTAFOutgoing'!CK23))</f>
        <v/>
      </c>
      <c r="CL23">
        <f>IF(COUNTIFS(T_StockCount[Part Name],$A23,T_StockCount[WeekIndex],89)&gt;0,SUMIFS(T_StockCount[CountedQty],T_StockCount[Part Name],$A23,T_StockCount[WeekIndex],89),IF(('T_SelfStock'!CL27&lt;&gt;""),'T_SelfStock'!CL27,CK23-'Grid_Requirement'!CL23+'Grid_TTAFOutgoing'!CL23))</f>
        <v/>
      </c>
      <c r="CM23">
        <f>IF(COUNTIFS(T_StockCount[Part Name],$A23,T_StockCount[WeekIndex],90)&gt;0,SUMIFS(T_StockCount[CountedQty],T_StockCount[Part Name],$A23,T_StockCount[WeekIndex],90),IF(('T_SelfStock'!CM27&lt;&gt;""),'T_SelfStock'!CM27,CL23-'Grid_Requirement'!CM23+'Grid_TTAFOutgoing'!CM23))</f>
        <v/>
      </c>
      <c r="CN23">
        <f>IF(COUNTIFS(T_StockCount[Part Name],$A23,T_StockCount[WeekIndex],91)&gt;0,SUMIFS(T_StockCount[CountedQty],T_StockCount[Part Name],$A23,T_StockCount[WeekIndex],91),IF(('T_SelfStock'!CN27&lt;&gt;""),'T_SelfStock'!CN27,CM23-'Grid_Requirement'!CN23+'Grid_TTAFOutgoing'!CN23))</f>
        <v/>
      </c>
      <c r="CO23">
        <f>IF(COUNTIFS(T_StockCount[Part Name],$A23,T_StockCount[WeekIndex],92)&gt;0,SUMIFS(T_StockCount[CountedQty],T_StockCount[Part Name],$A23,T_StockCount[WeekIndex],92),IF(('T_SelfStock'!CO27&lt;&gt;""),'T_SelfStock'!CO27,CN23-'Grid_Requirement'!CO23+'Grid_TTAFOutgoing'!CO23))</f>
        <v/>
      </c>
      <c r="CP23">
        <f>IF(COUNTIFS(T_StockCount[Part Name],$A23,T_StockCount[WeekIndex],93)&gt;0,SUMIFS(T_StockCount[CountedQty],T_StockCount[Part Name],$A23,T_StockCount[WeekIndex],93),IF(('T_SelfStock'!CP27&lt;&gt;""),'T_SelfStock'!CP27,CO23-'Grid_Requirement'!CP23+'Grid_TTAFOutgoing'!CP23))</f>
        <v/>
      </c>
      <c r="CQ23">
        <f>IF(COUNTIFS(T_StockCount[Part Name],$A23,T_StockCount[WeekIndex],94)&gt;0,SUMIFS(T_StockCount[CountedQty],T_StockCount[Part Name],$A23,T_StockCount[WeekIndex],94),IF(('T_SelfStock'!CQ27&lt;&gt;""),'T_SelfStock'!CQ27,CP23-'Grid_Requirement'!CQ23+'Grid_TTAFOutgoing'!CQ23))</f>
        <v/>
      </c>
      <c r="CR23">
        <f>IF(COUNTIFS(T_StockCount[Part Name],$A23,T_StockCount[WeekIndex],95)&gt;0,SUMIFS(T_StockCount[CountedQty],T_StockCount[Part Name],$A23,T_StockCount[WeekIndex],95),IF(('T_SelfStock'!CR27&lt;&gt;""),'T_SelfStock'!CR27,CQ23-'Grid_Requirement'!CR23+'Grid_TTAFOutgoing'!CR23))</f>
        <v/>
      </c>
      <c r="CS23">
        <f>IF(COUNTIFS(T_StockCount[Part Name],$A23,T_StockCount[WeekIndex],96)&gt;0,SUMIFS(T_StockCount[CountedQty],T_StockCount[Part Name],$A23,T_StockCount[WeekIndex],96),IF(('T_SelfStock'!CS27&lt;&gt;""),'T_SelfStock'!CS27,CR23-'Grid_Requirement'!CS23+'Grid_TTAFOutgoing'!CS23))</f>
        <v/>
      </c>
      <c r="CT23">
        <f>IF(COUNTIFS(T_StockCount[Part Name],$A23,T_StockCount[WeekIndex],97)&gt;0,SUMIFS(T_StockCount[CountedQty],T_StockCount[Part Name],$A23,T_StockCount[WeekIndex],97),IF(('T_SelfStock'!CT27&lt;&gt;""),'T_SelfStock'!CT27,CS23-'Grid_Requirement'!CT23+'Grid_TTAFOutgoing'!CT23))</f>
        <v/>
      </c>
      <c r="CU23">
        <f>IF(COUNTIFS(T_StockCount[Part Name],$A23,T_StockCount[WeekIndex],98)&gt;0,SUMIFS(T_StockCount[CountedQty],T_StockCount[Part Name],$A23,T_StockCount[WeekIndex],98),IF(('T_SelfStock'!CU27&lt;&gt;""),'T_SelfStock'!CU27,CT23-'Grid_Requirement'!CU23+'Grid_TTAFOutgoing'!CU23))</f>
        <v/>
      </c>
      <c r="CV23">
        <f>IF(COUNTIFS(T_StockCount[Part Name],$A23,T_StockCount[WeekIndex],99)&gt;0,SUMIFS(T_StockCount[CountedQty],T_StockCount[Part Name],$A23,T_StockCount[WeekIndex],99),IF(('T_SelfStock'!CV27&lt;&gt;""),'T_SelfStock'!CV27,CU23-'Grid_Requirement'!CV23+'Grid_TTAFOutgoing'!CV23))</f>
        <v/>
      </c>
      <c r="CW23">
        <f>IF(COUNTIFS(T_StockCount[Part Name],$A23,T_StockCount[WeekIndex],100)&gt;0,SUMIFS(T_StockCount[CountedQty],T_StockCount[Part Name],$A23,T_StockCount[WeekIndex],100),IF(('T_SelfStock'!CW27&lt;&gt;""),'T_SelfStock'!CW27,CV23-'Grid_Requirement'!CW23+'Grid_TTAFOutgoing'!CW23))</f>
        <v/>
      </c>
      <c r="CX23">
        <f>IF(COUNTIFS(T_StockCount[Part Name],$A23,T_StockCount[WeekIndex],101)&gt;0,SUMIFS(T_StockCount[CountedQty],T_StockCount[Part Name],$A23,T_StockCount[WeekIndex],101),IF(('T_SelfStock'!CX27&lt;&gt;""),'T_SelfStock'!CX27,CW23-'Grid_Requirement'!CX23+'Grid_TTAFOutgoing'!CX23))</f>
        <v/>
      </c>
      <c r="CY23">
        <f>IF(COUNTIFS(T_StockCount[Part Name],$A23,T_StockCount[WeekIndex],102)&gt;0,SUMIFS(T_StockCount[CountedQty],T_StockCount[Part Name],$A23,T_StockCount[WeekIndex],102),IF(('T_SelfStock'!CY27&lt;&gt;""),'T_SelfStock'!CY27,CX23-'Grid_Requirement'!CY23+'Grid_TTAFOutgoing'!CY23))</f>
        <v/>
      </c>
      <c r="CZ23">
        <f>IF(COUNTIFS(T_StockCount[Part Name],$A23,T_StockCount[WeekIndex],103)&gt;0,SUMIFS(T_StockCount[CountedQty],T_StockCount[Part Name],$A23,T_StockCount[WeekIndex],103),IF(('T_SelfStock'!CZ27&lt;&gt;""),'T_SelfStock'!CZ27,CY23-'Grid_Requirement'!CZ23+'Grid_TTAFOutgoing'!CZ23))</f>
        <v/>
      </c>
      <c r="DA23">
        <f>IF(COUNTIFS(T_StockCount[Part Name],$A23,T_StockCount[WeekIndex],104)&gt;0,SUMIFS(T_StockCount[CountedQty],T_StockCount[Part Name],$A23,T_StockCount[WeekIndex],104),IF(('T_SelfStock'!DA27&lt;&gt;""),'T_SelfStock'!DA27,CZ23-'Grid_Requirement'!DA23+'Grid_TTAFOutgoing'!DA23))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Name],$A24,T_StockCount[WeekIndex],1),IF(('T_SelfStock'!B28&lt;&gt;""),'T_SelfStock'!B28,IFERROR(INDEX(T_OpeningStock[Opening_Qty],MATCH($A24,T_OpeningStock[Part Name],0)),0)-'Grid_Requirement'!B24+'Grid_TTAFOutgoing'!B24))</f>
        <v/>
      </c>
      <c r="C24">
        <f>IF(COUNTIFS(T_StockCount[Part Name],$A24,T_StockCount[WeekIndex],2)&gt;0,SUMIFS(T_StockCount[CountedQty],T_StockCount[Part Name],$A24,T_StockCount[WeekIndex],2),IF(('T_SelfStock'!C28&lt;&gt;""),'T_SelfStock'!C28,B24-'Grid_Requirement'!C24+'Grid_TTAFOutgoing'!C24))</f>
        <v/>
      </c>
      <c r="D24">
        <f>IF(COUNTIFS(T_StockCount[Part Name],$A24,T_StockCount[WeekIndex],3)&gt;0,SUMIFS(T_StockCount[CountedQty],T_StockCount[Part Name],$A24,T_StockCount[WeekIndex],3),IF(('T_SelfStock'!D28&lt;&gt;""),'T_SelfStock'!D28,C24-'Grid_Requirement'!D24+'Grid_TTAFOutgoing'!D24))</f>
        <v/>
      </c>
      <c r="E24">
        <f>IF(COUNTIFS(T_StockCount[Part Name],$A24,T_StockCount[WeekIndex],4)&gt;0,SUMIFS(T_StockCount[CountedQty],T_StockCount[Part Name],$A24,T_StockCount[WeekIndex],4),IF(('T_SelfStock'!E28&lt;&gt;""),'T_SelfStock'!E28,D24-'Grid_Requirement'!E24+'Grid_TTAFOutgoing'!E24))</f>
        <v/>
      </c>
      <c r="F24">
        <f>IF(COUNTIFS(T_StockCount[Part Name],$A24,T_StockCount[WeekIndex],5)&gt;0,SUMIFS(T_StockCount[CountedQty],T_StockCount[Part Name],$A24,T_StockCount[WeekIndex],5),IF(('T_SelfStock'!F28&lt;&gt;""),'T_SelfStock'!F28,E24-'Grid_Requirement'!F24+'Grid_TTAFOutgoing'!F24))</f>
        <v/>
      </c>
      <c r="G24">
        <f>IF(COUNTIFS(T_StockCount[Part Name],$A24,T_StockCount[WeekIndex],6)&gt;0,SUMIFS(T_StockCount[CountedQty],T_StockCount[Part Name],$A24,T_StockCount[WeekIndex],6),IF(('T_SelfStock'!G28&lt;&gt;""),'T_SelfStock'!G28,F24-'Grid_Requirement'!G24+'Grid_TTAFOutgoing'!G24))</f>
        <v/>
      </c>
      <c r="H24">
        <f>IF(COUNTIFS(T_StockCount[Part Name],$A24,T_StockCount[WeekIndex],7)&gt;0,SUMIFS(T_StockCount[CountedQty],T_StockCount[Part Name],$A24,T_StockCount[WeekIndex],7),IF(('T_SelfStock'!H28&lt;&gt;""),'T_SelfStock'!H28,G24-'Grid_Requirement'!H24+'Grid_TTAFOutgoing'!H24))</f>
        <v/>
      </c>
      <c r="I24">
        <f>IF(COUNTIFS(T_StockCount[Part Name],$A24,T_StockCount[WeekIndex],8)&gt;0,SUMIFS(T_StockCount[CountedQty],T_StockCount[Part Name],$A24,T_StockCount[WeekIndex],8),IF(('T_SelfStock'!I28&lt;&gt;""),'T_SelfStock'!I28,H24-'Grid_Requirement'!I24+'Grid_TTAFOutgoing'!I24))</f>
        <v/>
      </c>
      <c r="J24">
        <f>IF(COUNTIFS(T_StockCount[Part Name],$A24,T_StockCount[WeekIndex],9)&gt;0,SUMIFS(T_StockCount[CountedQty],T_StockCount[Part Name],$A24,T_StockCount[WeekIndex],9),IF(('T_SelfStock'!J28&lt;&gt;""),'T_SelfStock'!J28,I24-'Grid_Requirement'!J24+'Grid_TTAFOutgoing'!J24))</f>
        <v/>
      </c>
      <c r="K24">
        <f>IF(COUNTIFS(T_StockCount[Part Name],$A24,T_StockCount[WeekIndex],10)&gt;0,SUMIFS(T_StockCount[CountedQty],T_StockCount[Part Name],$A24,T_StockCount[WeekIndex],10),IF(('T_SelfStock'!K28&lt;&gt;""),'T_SelfStock'!K28,J24-'Grid_Requirement'!K24+'Grid_TTAFOutgoing'!K24))</f>
        <v/>
      </c>
      <c r="L24">
        <f>IF(COUNTIFS(T_StockCount[Part Name],$A24,T_StockCount[WeekIndex],11)&gt;0,SUMIFS(T_StockCount[CountedQty],T_StockCount[Part Name],$A24,T_StockCount[WeekIndex],11),IF(('T_SelfStock'!L28&lt;&gt;""),'T_SelfStock'!L28,K24-'Grid_Requirement'!L24+'Grid_TTAFOutgoing'!L24))</f>
        <v/>
      </c>
      <c r="M24">
        <f>IF(COUNTIFS(T_StockCount[Part Name],$A24,T_StockCount[WeekIndex],12)&gt;0,SUMIFS(T_StockCount[CountedQty],T_StockCount[Part Name],$A24,T_StockCount[WeekIndex],12),IF(('T_SelfStock'!M28&lt;&gt;""),'T_SelfStock'!M28,L24-'Grid_Requirement'!M24+'Grid_TTAFOutgoing'!M24))</f>
        <v/>
      </c>
      <c r="N24">
        <f>IF(COUNTIFS(T_StockCount[Part Name],$A24,T_StockCount[WeekIndex],13)&gt;0,SUMIFS(T_StockCount[CountedQty],T_StockCount[Part Name],$A24,T_StockCount[WeekIndex],13),IF(('T_SelfStock'!N28&lt;&gt;""),'T_SelfStock'!N28,M24-'Grid_Requirement'!N24+'Grid_TTAFOutgoing'!N24))</f>
        <v/>
      </c>
      <c r="O24">
        <f>IF(COUNTIFS(T_StockCount[Part Name],$A24,T_StockCount[WeekIndex],14)&gt;0,SUMIFS(T_StockCount[CountedQty],T_StockCount[Part Name],$A24,T_StockCount[WeekIndex],14),IF(('T_SelfStock'!O28&lt;&gt;""),'T_SelfStock'!O28,N24-'Grid_Requirement'!O24+'Grid_TTAFOutgoing'!O24))</f>
        <v/>
      </c>
      <c r="P24">
        <f>IF(COUNTIFS(T_StockCount[Part Name],$A24,T_StockCount[WeekIndex],15)&gt;0,SUMIFS(T_StockCount[CountedQty],T_StockCount[Part Name],$A24,T_StockCount[WeekIndex],15),IF(('T_SelfStock'!P28&lt;&gt;""),'T_SelfStock'!P28,O24-'Grid_Requirement'!P24+'Grid_TTAFOutgoing'!P24))</f>
        <v/>
      </c>
      <c r="Q24">
        <f>IF(COUNTIFS(T_StockCount[Part Name],$A24,T_StockCount[WeekIndex],16)&gt;0,SUMIFS(T_StockCount[CountedQty],T_StockCount[Part Name],$A24,T_StockCount[WeekIndex],16),IF(('T_SelfStock'!Q28&lt;&gt;""),'T_SelfStock'!Q28,P24-'Grid_Requirement'!Q24+'Grid_TTAFOutgoing'!Q24))</f>
        <v/>
      </c>
      <c r="R24">
        <f>IF(COUNTIFS(T_StockCount[Part Name],$A24,T_StockCount[WeekIndex],17)&gt;0,SUMIFS(T_StockCount[CountedQty],T_StockCount[Part Name],$A24,T_StockCount[WeekIndex],17),IF(('T_SelfStock'!R28&lt;&gt;""),'T_SelfStock'!R28,Q24-'Grid_Requirement'!R24+'Grid_TTAFOutgoing'!R24))</f>
        <v/>
      </c>
      <c r="S24">
        <f>IF(COUNTIFS(T_StockCount[Part Name],$A24,T_StockCount[WeekIndex],18)&gt;0,SUMIFS(T_StockCount[CountedQty],T_StockCount[Part Name],$A24,T_StockCount[WeekIndex],18),IF(('T_SelfStock'!S28&lt;&gt;""),'T_SelfStock'!S28,R24-'Grid_Requirement'!S24+'Grid_TTAFOutgoing'!S24))</f>
        <v/>
      </c>
      <c r="T24">
        <f>IF(COUNTIFS(T_StockCount[Part Name],$A24,T_StockCount[WeekIndex],19)&gt;0,SUMIFS(T_StockCount[CountedQty],T_StockCount[Part Name],$A24,T_StockCount[WeekIndex],19),IF(('T_SelfStock'!T28&lt;&gt;""),'T_SelfStock'!T28,S24-'Grid_Requirement'!T24+'Grid_TTAFOutgoing'!T24))</f>
        <v/>
      </c>
      <c r="U24">
        <f>IF(COUNTIFS(T_StockCount[Part Name],$A24,T_StockCount[WeekIndex],20)&gt;0,SUMIFS(T_StockCount[CountedQty],T_StockCount[Part Name],$A24,T_StockCount[WeekIndex],20),IF(('T_SelfStock'!U28&lt;&gt;""),'T_SelfStock'!U28,T24-'Grid_Requirement'!U24+'Grid_TTAFOutgoing'!U24))</f>
        <v/>
      </c>
      <c r="V24">
        <f>IF(COUNTIFS(T_StockCount[Part Name],$A24,T_StockCount[WeekIndex],21)&gt;0,SUMIFS(T_StockCount[CountedQty],T_StockCount[Part Name],$A24,T_StockCount[WeekIndex],21),IF(('T_SelfStock'!V28&lt;&gt;""),'T_SelfStock'!V28,U24-'Grid_Requirement'!V24+'Grid_TTAFOutgoing'!V24))</f>
        <v/>
      </c>
      <c r="W24">
        <f>IF(COUNTIFS(T_StockCount[Part Name],$A24,T_StockCount[WeekIndex],22)&gt;0,SUMIFS(T_StockCount[CountedQty],T_StockCount[Part Name],$A24,T_StockCount[WeekIndex],22),IF(('T_SelfStock'!W28&lt;&gt;""),'T_SelfStock'!W28,V24-'Grid_Requirement'!W24+'Grid_TTAFOutgoing'!W24))</f>
        <v/>
      </c>
      <c r="X24">
        <f>IF(COUNTIFS(T_StockCount[Part Name],$A24,T_StockCount[WeekIndex],23)&gt;0,SUMIFS(T_StockCount[CountedQty],T_StockCount[Part Name],$A24,T_StockCount[WeekIndex],23),IF(('T_SelfStock'!X28&lt;&gt;""),'T_SelfStock'!X28,W24-'Grid_Requirement'!X24+'Grid_TTAFOutgoing'!X24))</f>
        <v/>
      </c>
      <c r="Y24">
        <f>IF(COUNTIFS(T_StockCount[Part Name],$A24,T_StockCount[WeekIndex],24)&gt;0,SUMIFS(T_StockCount[CountedQty],T_StockCount[Part Name],$A24,T_StockCount[WeekIndex],24),IF(('T_SelfStock'!Y28&lt;&gt;""),'T_SelfStock'!Y28,X24-'Grid_Requirement'!Y24+'Grid_TTAFOutgoing'!Y24))</f>
        <v/>
      </c>
      <c r="Z24">
        <f>IF(COUNTIFS(T_StockCount[Part Name],$A24,T_StockCount[WeekIndex],25)&gt;0,SUMIFS(T_StockCount[CountedQty],T_StockCount[Part Name],$A24,T_StockCount[WeekIndex],25),IF(('T_SelfStock'!Z28&lt;&gt;""),'T_SelfStock'!Z28,Y24-'Grid_Requirement'!Z24+'Grid_TTAFOutgoing'!Z24))</f>
        <v/>
      </c>
      <c r="AA24">
        <f>IF(COUNTIFS(T_StockCount[Part Name],$A24,T_StockCount[WeekIndex],26)&gt;0,SUMIFS(T_StockCount[CountedQty],T_StockCount[Part Name],$A24,T_StockCount[WeekIndex],26),IF(('T_SelfStock'!AA28&lt;&gt;""),'T_SelfStock'!AA28,Z24-'Grid_Requirement'!AA24+'Grid_TTAFOutgoing'!AA24))</f>
        <v/>
      </c>
      <c r="AB24">
        <f>IF(COUNTIFS(T_StockCount[Part Name],$A24,T_StockCount[WeekIndex],27)&gt;0,SUMIFS(T_StockCount[CountedQty],T_StockCount[Part Name],$A24,T_StockCount[WeekIndex],27),IF(('T_SelfStock'!AB28&lt;&gt;""),'T_SelfStock'!AB28,AA24-'Grid_Requirement'!AB24+'Grid_TTAFOutgoing'!AB24))</f>
        <v/>
      </c>
      <c r="AC24">
        <f>IF(COUNTIFS(T_StockCount[Part Name],$A24,T_StockCount[WeekIndex],28)&gt;0,SUMIFS(T_StockCount[CountedQty],T_StockCount[Part Name],$A24,T_StockCount[WeekIndex],28),IF(('T_SelfStock'!AC28&lt;&gt;""),'T_SelfStock'!AC28,AB24-'Grid_Requirement'!AC24+'Grid_TTAFOutgoing'!AC24))</f>
        <v/>
      </c>
      <c r="AD24">
        <f>IF(COUNTIFS(T_StockCount[Part Name],$A24,T_StockCount[WeekIndex],29)&gt;0,SUMIFS(T_StockCount[CountedQty],T_StockCount[Part Name],$A24,T_StockCount[WeekIndex],29),IF(('T_SelfStock'!AD28&lt;&gt;""),'T_SelfStock'!AD28,AC24-'Grid_Requirement'!AD24+'Grid_TTAFOutgoing'!AD24))</f>
        <v/>
      </c>
      <c r="AE24">
        <f>IF(COUNTIFS(T_StockCount[Part Name],$A24,T_StockCount[WeekIndex],30)&gt;0,SUMIFS(T_StockCount[CountedQty],T_StockCount[Part Name],$A24,T_StockCount[WeekIndex],30),IF(('T_SelfStock'!AE28&lt;&gt;""),'T_SelfStock'!AE28,AD24-'Grid_Requirement'!AE24+'Grid_TTAFOutgoing'!AE24))</f>
        <v/>
      </c>
      <c r="AF24">
        <f>IF(COUNTIFS(T_StockCount[Part Name],$A24,T_StockCount[WeekIndex],31)&gt;0,SUMIFS(T_StockCount[CountedQty],T_StockCount[Part Name],$A24,T_StockCount[WeekIndex],31),IF(('T_SelfStock'!AF28&lt;&gt;""),'T_SelfStock'!AF28,AE24-'Grid_Requirement'!AF24+'Grid_TTAFOutgoing'!AF24))</f>
        <v/>
      </c>
      <c r="AG24">
        <f>IF(COUNTIFS(T_StockCount[Part Name],$A24,T_StockCount[WeekIndex],32)&gt;0,SUMIFS(T_StockCount[CountedQty],T_StockCount[Part Name],$A24,T_StockCount[WeekIndex],32),IF(('T_SelfStock'!AG28&lt;&gt;""),'T_SelfStock'!AG28,AF24-'Grid_Requirement'!AG24+'Grid_TTAFOutgoing'!AG24))</f>
        <v/>
      </c>
      <c r="AH24">
        <f>IF(COUNTIFS(T_StockCount[Part Name],$A24,T_StockCount[WeekIndex],33)&gt;0,SUMIFS(T_StockCount[CountedQty],T_StockCount[Part Name],$A24,T_StockCount[WeekIndex],33),IF(('T_SelfStock'!AH28&lt;&gt;""),'T_SelfStock'!AH28,AG24-'Grid_Requirement'!AH24+'Grid_TTAFOutgoing'!AH24))</f>
        <v/>
      </c>
      <c r="AI24">
        <f>IF(COUNTIFS(T_StockCount[Part Name],$A24,T_StockCount[WeekIndex],34)&gt;0,SUMIFS(T_StockCount[CountedQty],T_StockCount[Part Name],$A24,T_StockCount[WeekIndex],34),IF(('T_SelfStock'!AI28&lt;&gt;""),'T_SelfStock'!AI28,AH24-'Grid_Requirement'!AI24+'Grid_TTAFOutgoing'!AI24))</f>
        <v/>
      </c>
      <c r="AJ24">
        <f>IF(COUNTIFS(T_StockCount[Part Name],$A24,T_StockCount[WeekIndex],35)&gt;0,SUMIFS(T_StockCount[CountedQty],T_StockCount[Part Name],$A24,T_StockCount[WeekIndex],35),IF(('T_SelfStock'!AJ28&lt;&gt;""),'T_SelfStock'!AJ28,AI24-'Grid_Requirement'!AJ24+'Grid_TTAFOutgoing'!AJ24))</f>
        <v/>
      </c>
      <c r="AK24">
        <f>IF(COUNTIFS(T_StockCount[Part Name],$A24,T_StockCount[WeekIndex],36)&gt;0,SUMIFS(T_StockCount[CountedQty],T_StockCount[Part Name],$A24,T_StockCount[WeekIndex],36),IF(('T_SelfStock'!AK28&lt;&gt;""),'T_SelfStock'!AK28,AJ24-'Grid_Requirement'!AK24+'Grid_TTAFOutgoing'!AK24))</f>
        <v/>
      </c>
      <c r="AL24">
        <f>IF(COUNTIFS(T_StockCount[Part Name],$A24,T_StockCount[WeekIndex],37)&gt;0,SUMIFS(T_StockCount[CountedQty],T_StockCount[Part Name],$A24,T_StockCount[WeekIndex],37),IF(('T_SelfStock'!AL28&lt;&gt;""),'T_SelfStock'!AL28,AK24-'Grid_Requirement'!AL24+'Grid_TTAFOutgoing'!AL24))</f>
        <v/>
      </c>
      <c r="AM24">
        <f>IF(COUNTIFS(T_StockCount[Part Name],$A24,T_StockCount[WeekIndex],38)&gt;0,SUMIFS(T_StockCount[CountedQty],T_StockCount[Part Name],$A24,T_StockCount[WeekIndex],38),IF(('T_SelfStock'!AM28&lt;&gt;""),'T_SelfStock'!AM28,AL24-'Grid_Requirement'!AM24+'Grid_TTAFOutgoing'!AM24))</f>
        <v/>
      </c>
      <c r="AN24">
        <f>IF(COUNTIFS(T_StockCount[Part Name],$A24,T_StockCount[WeekIndex],39)&gt;0,SUMIFS(T_StockCount[CountedQty],T_StockCount[Part Name],$A24,T_StockCount[WeekIndex],39),IF(('T_SelfStock'!AN28&lt;&gt;""),'T_SelfStock'!AN28,AM24-'Grid_Requirement'!AN24+'Grid_TTAFOutgoing'!AN24))</f>
        <v/>
      </c>
      <c r="AO24">
        <f>IF(COUNTIFS(T_StockCount[Part Name],$A24,T_StockCount[WeekIndex],40)&gt;0,SUMIFS(T_StockCount[CountedQty],T_StockCount[Part Name],$A24,T_StockCount[WeekIndex],40),IF(('T_SelfStock'!AO28&lt;&gt;""),'T_SelfStock'!AO28,AN24-'Grid_Requirement'!AO24+'Grid_TTAFOutgoing'!AO24))</f>
        <v/>
      </c>
      <c r="AP24">
        <f>IF(COUNTIFS(T_StockCount[Part Name],$A24,T_StockCount[WeekIndex],41)&gt;0,SUMIFS(T_StockCount[CountedQty],T_StockCount[Part Name],$A24,T_StockCount[WeekIndex],41),IF(('T_SelfStock'!AP28&lt;&gt;""),'T_SelfStock'!AP28,AO24-'Grid_Requirement'!AP24+'Grid_TTAFOutgoing'!AP24))</f>
        <v/>
      </c>
      <c r="AQ24">
        <f>IF(COUNTIFS(T_StockCount[Part Name],$A24,T_StockCount[WeekIndex],42)&gt;0,SUMIFS(T_StockCount[CountedQty],T_StockCount[Part Name],$A24,T_StockCount[WeekIndex],42),IF(('T_SelfStock'!AQ28&lt;&gt;""),'T_SelfStock'!AQ28,AP24-'Grid_Requirement'!AQ24+'Grid_TTAFOutgoing'!AQ24))</f>
        <v/>
      </c>
      <c r="AR24">
        <f>IF(COUNTIFS(T_StockCount[Part Name],$A24,T_StockCount[WeekIndex],43)&gt;0,SUMIFS(T_StockCount[CountedQty],T_StockCount[Part Name],$A24,T_StockCount[WeekIndex],43),IF(('T_SelfStock'!AR28&lt;&gt;""),'T_SelfStock'!AR28,AQ24-'Grid_Requirement'!AR24+'Grid_TTAFOutgoing'!AR24))</f>
        <v/>
      </c>
      <c r="AS24">
        <f>IF(COUNTIFS(T_StockCount[Part Name],$A24,T_StockCount[WeekIndex],44)&gt;0,SUMIFS(T_StockCount[CountedQty],T_StockCount[Part Name],$A24,T_StockCount[WeekIndex],44),IF(('T_SelfStock'!AS28&lt;&gt;""),'T_SelfStock'!AS28,AR24-'Grid_Requirement'!AS24+'Grid_TTAFOutgoing'!AS24))</f>
        <v/>
      </c>
      <c r="AT24">
        <f>IF(COUNTIFS(T_StockCount[Part Name],$A24,T_StockCount[WeekIndex],45)&gt;0,SUMIFS(T_StockCount[CountedQty],T_StockCount[Part Name],$A24,T_StockCount[WeekIndex],45),IF(('T_SelfStock'!AT28&lt;&gt;""),'T_SelfStock'!AT28,AS24-'Grid_Requirement'!AT24+'Grid_TTAFOutgoing'!AT24))</f>
        <v/>
      </c>
      <c r="AU24">
        <f>IF(COUNTIFS(T_StockCount[Part Name],$A24,T_StockCount[WeekIndex],46)&gt;0,SUMIFS(T_StockCount[CountedQty],T_StockCount[Part Name],$A24,T_StockCount[WeekIndex],46),IF(('T_SelfStock'!AU28&lt;&gt;""),'T_SelfStock'!AU28,AT24-'Grid_Requirement'!AU24+'Grid_TTAFOutgoing'!AU24))</f>
        <v/>
      </c>
      <c r="AV24">
        <f>IF(COUNTIFS(T_StockCount[Part Name],$A24,T_StockCount[WeekIndex],47)&gt;0,SUMIFS(T_StockCount[CountedQty],T_StockCount[Part Name],$A24,T_StockCount[WeekIndex],47),IF(('T_SelfStock'!AV28&lt;&gt;""),'T_SelfStock'!AV28,AU24-'Grid_Requirement'!AV24+'Grid_TTAFOutgoing'!AV24))</f>
        <v/>
      </c>
      <c r="AW24">
        <f>IF(COUNTIFS(T_StockCount[Part Name],$A24,T_StockCount[WeekIndex],48)&gt;0,SUMIFS(T_StockCount[CountedQty],T_StockCount[Part Name],$A24,T_StockCount[WeekIndex],48),IF(('T_SelfStock'!AW28&lt;&gt;""),'T_SelfStock'!AW28,AV24-'Grid_Requirement'!AW24+'Grid_TTAFOutgoing'!AW24))</f>
        <v/>
      </c>
      <c r="AX24">
        <f>IF(COUNTIFS(T_StockCount[Part Name],$A24,T_StockCount[WeekIndex],49)&gt;0,SUMIFS(T_StockCount[CountedQty],T_StockCount[Part Name],$A24,T_StockCount[WeekIndex],49),IF(('T_SelfStock'!AX28&lt;&gt;""),'T_SelfStock'!AX28,AW24-'Grid_Requirement'!AX24+'Grid_TTAFOutgoing'!AX24))</f>
        <v/>
      </c>
      <c r="AY24">
        <f>IF(COUNTIFS(T_StockCount[Part Name],$A24,T_StockCount[WeekIndex],50)&gt;0,SUMIFS(T_StockCount[CountedQty],T_StockCount[Part Name],$A24,T_StockCount[WeekIndex],50),IF(('T_SelfStock'!AY28&lt;&gt;""),'T_SelfStock'!AY28,AX24-'Grid_Requirement'!AY24+'Grid_TTAFOutgoing'!AY24))</f>
        <v/>
      </c>
      <c r="AZ24">
        <f>IF(COUNTIFS(T_StockCount[Part Name],$A24,T_StockCount[WeekIndex],51)&gt;0,SUMIFS(T_StockCount[CountedQty],T_StockCount[Part Name],$A24,T_StockCount[WeekIndex],51),IF(('T_SelfStock'!AZ28&lt;&gt;""),'T_SelfStock'!AZ28,AY24-'Grid_Requirement'!AZ24+'Grid_TTAFOutgoing'!AZ24))</f>
        <v/>
      </c>
      <c r="BA24">
        <f>IF(COUNTIFS(T_StockCount[Part Name],$A24,T_StockCount[WeekIndex],52)&gt;0,SUMIFS(T_StockCount[CountedQty],T_StockCount[Part Name],$A24,T_StockCount[WeekIndex],52),IF(('T_SelfStock'!BA28&lt;&gt;""),'T_SelfStock'!BA28,AZ24-'Grid_Requirement'!BA24+'Grid_TTAFOutgoing'!BA24))</f>
        <v/>
      </c>
      <c r="BB24">
        <f>IF(COUNTIFS(T_StockCount[Part Name],$A24,T_StockCount[WeekIndex],53)&gt;0,SUMIFS(T_StockCount[CountedQty],T_StockCount[Part Name],$A24,T_StockCount[WeekIndex],53),IF(('T_SelfStock'!BB28&lt;&gt;""),'T_SelfStock'!BB28,BA24-'Grid_Requirement'!BB24+'Grid_TTAFOutgoing'!BB24))</f>
        <v/>
      </c>
      <c r="BC24">
        <f>IF(COUNTIFS(T_StockCount[Part Name],$A24,T_StockCount[WeekIndex],54)&gt;0,SUMIFS(T_StockCount[CountedQty],T_StockCount[Part Name],$A24,T_StockCount[WeekIndex],54),IF(('T_SelfStock'!BC28&lt;&gt;""),'T_SelfStock'!BC28,BB24-'Grid_Requirement'!BC24+'Grid_TTAFOutgoing'!BC24))</f>
        <v/>
      </c>
      <c r="BD24">
        <f>IF(COUNTIFS(T_StockCount[Part Name],$A24,T_StockCount[WeekIndex],55)&gt;0,SUMIFS(T_StockCount[CountedQty],T_StockCount[Part Name],$A24,T_StockCount[WeekIndex],55),IF(('T_SelfStock'!BD28&lt;&gt;""),'T_SelfStock'!BD28,BC24-'Grid_Requirement'!BD24+'Grid_TTAFOutgoing'!BD24))</f>
        <v/>
      </c>
      <c r="BE24">
        <f>IF(COUNTIFS(T_StockCount[Part Name],$A24,T_StockCount[WeekIndex],56)&gt;0,SUMIFS(T_StockCount[CountedQty],T_StockCount[Part Name],$A24,T_StockCount[WeekIndex],56),IF(('T_SelfStock'!BE28&lt;&gt;""),'T_SelfStock'!BE28,BD24-'Grid_Requirement'!BE24+'Grid_TTAFOutgoing'!BE24))</f>
        <v/>
      </c>
      <c r="BF24">
        <f>IF(COUNTIFS(T_StockCount[Part Name],$A24,T_StockCount[WeekIndex],57)&gt;0,SUMIFS(T_StockCount[CountedQty],T_StockCount[Part Name],$A24,T_StockCount[WeekIndex],57),IF(('T_SelfStock'!BF28&lt;&gt;""),'T_SelfStock'!BF28,BE24-'Grid_Requirement'!BF24+'Grid_TTAFOutgoing'!BF24))</f>
        <v/>
      </c>
      <c r="BG24">
        <f>IF(COUNTIFS(T_StockCount[Part Name],$A24,T_StockCount[WeekIndex],58)&gt;0,SUMIFS(T_StockCount[CountedQty],T_StockCount[Part Name],$A24,T_StockCount[WeekIndex],58),IF(('T_SelfStock'!BG28&lt;&gt;""),'T_SelfStock'!BG28,BF24-'Grid_Requirement'!BG24+'Grid_TTAFOutgoing'!BG24))</f>
        <v/>
      </c>
      <c r="BH24">
        <f>IF(COUNTIFS(T_StockCount[Part Name],$A24,T_StockCount[WeekIndex],59)&gt;0,SUMIFS(T_StockCount[CountedQty],T_StockCount[Part Name],$A24,T_StockCount[WeekIndex],59),IF(('T_SelfStock'!BH28&lt;&gt;""),'T_SelfStock'!BH28,BG24-'Grid_Requirement'!BH24+'Grid_TTAFOutgoing'!BH24))</f>
        <v/>
      </c>
      <c r="BI24">
        <f>IF(COUNTIFS(T_StockCount[Part Name],$A24,T_StockCount[WeekIndex],60)&gt;0,SUMIFS(T_StockCount[CountedQty],T_StockCount[Part Name],$A24,T_StockCount[WeekIndex],60),IF(('T_SelfStock'!BI28&lt;&gt;""),'T_SelfStock'!BI28,BH24-'Grid_Requirement'!BI24+'Grid_TTAFOutgoing'!BI24))</f>
        <v/>
      </c>
      <c r="BJ24">
        <f>IF(COUNTIFS(T_StockCount[Part Name],$A24,T_StockCount[WeekIndex],61)&gt;0,SUMIFS(T_StockCount[CountedQty],T_StockCount[Part Name],$A24,T_StockCount[WeekIndex],61),IF(('T_SelfStock'!BJ28&lt;&gt;""),'T_SelfStock'!BJ28,BI24-'Grid_Requirement'!BJ24+'Grid_TTAFOutgoing'!BJ24))</f>
        <v/>
      </c>
      <c r="BK24">
        <f>IF(COUNTIFS(T_StockCount[Part Name],$A24,T_StockCount[WeekIndex],62)&gt;0,SUMIFS(T_StockCount[CountedQty],T_StockCount[Part Name],$A24,T_StockCount[WeekIndex],62),IF(('T_SelfStock'!BK28&lt;&gt;""),'T_SelfStock'!BK28,BJ24-'Grid_Requirement'!BK24+'Grid_TTAFOutgoing'!BK24))</f>
        <v/>
      </c>
      <c r="BL24">
        <f>IF(COUNTIFS(T_StockCount[Part Name],$A24,T_StockCount[WeekIndex],63)&gt;0,SUMIFS(T_StockCount[CountedQty],T_StockCount[Part Name],$A24,T_StockCount[WeekIndex],63),IF(('T_SelfStock'!BL28&lt;&gt;""),'T_SelfStock'!BL28,BK24-'Grid_Requirement'!BL24+'Grid_TTAFOutgoing'!BL24))</f>
        <v/>
      </c>
      <c r="BM24">
        <f>IF(COUNTIFS(T_StockCount[Part Name],$A24,T_StockCount[WeekIndex],64)&gt;0,SUMIFS(T_StockCount[CountedQty],T_StockCount[Part Name],$A24,T_StockCount[WeekIndex],64),IF(('T_SelfStock'!BM28&lt;&gt;""),'T_SelfStock'!BM28,BL24-'Grid_Requirement'!BM24+'Grid_TTAFOutgoing'!BM24))</f>
        <v/>
      </c>
      <c r="BN24">
        <f>IF(COUNTIFS(T_StockCount[Part Name],$A24,T_StockCount[WeekIndex],65)&gt;0,SUMIFS(T_StockCount[CountedQty],T_StockCount[Part Name],$A24,T_StockCount[WeekIndex],65),IF(('T_SelfStock'!BN28&lt;&gt;""),'T_SelfStock'!BN28,BM24-'Grid_Requirement'!BN24+'Grid_TTAFOutgoing'!BN24))</f>
        <v/>
      </c>
      <c r="BO24">
        <f>IF(COUNTIFS(T_StockCount[Part Name],$A24,T_StockCount[WeekIndex],66)&gt;0,SUMIFS(T_StockCount[CountedQty],T_StockCount[Part Name],$A24,T_StockCount[WeekIndex],66),IF(('T_SelfStock'!BO28&lt;&gt;""),'T_SelfStock'!BO28,BN24-'Grid_Requirement'!BO24+'Grid_TTAFOutgoing'!BO24))</f>
        <v/>
      </c>
      <c r="BP24">
        <f>IF(COUNTIFS(T_StockCount[Part Name],$A24,T_StockCount[WeekIndex],67)&gt;0,SUMIFS(T_StockCount[CountedQty],T_StockCount[Part Name],$A24,T_StockCount[WeekIndex],67),IF(('T_SelfStock'!BP28&lt;&gt;""),'T_SelfStock'!BP28,BO24-'Grid_Requirement'!BP24+'Grid_TTAFOutgoing'!BP24))</f>
        <v/>
      </c>
      <c r="BQ24">
        <f>IF(COUNTIFS(T_StockCount[Part Name],$A24,T_StockCount[WeekIndex],68)&gt;0,SUMIFS(T_StockCount[CountedQty],T_StockCount[Part Name],$A24,T_StockCount[WeekIndex],68),IF(('T_SelfStock'!BQ28&lt;&gt;""),'T_SelfStock'!BQ28,BP24-'Grid_Requirement'!BQ24+'Grid_TTAFOutgoing'!BQ24))</f>
        <v/>
      </c>
      <c r="BR24">
        <f>IF(COUNTIFS(T_StockCount[Part Name],$A24,T_StockCount[WeekIndex],69)&gt;0,SUMIFS(T_StockCount[CountedQty],T_StockCount[Part Name],$A24,T_StockCount[WeekIndex],69),IF(('T_SelfStock'!BR28&lt;&gt;""),'T_SelfStock'!BR28,BQ24-'Grid_Requirement'!BR24+'Grid_TTAFOutgoing'!BR24))</f>
        <v/>
      </c>
      <c r="BS24">
        <f>IF(COUNTIFS(T_StockCount[Part Name],$A24,T_StockCount[WeekIndex],70)&gt;0,SUMIFS(T_StockCount[CountedQty],T_StockCount[Part Name],$A24,T_StockCount[WeekIndex],70),IF(('T_SelfStock'!BS28&lt;&gt;""),'T_SelfStock'!BS28,BR24-'Grid_Requirement'!BS24+'Grid_TTAFOutgoing'!BS24))</f>
        <v/>
      </c>
      <c r="BT24">
        <f>IF(COUNTIFS(T_StockCount[Part Name],$A24,T_StockCount[WeekIndex],71)&gt;0,SUMIFS(T_StockCount[CountedQty],T_StockCount[Part Name],$A24,T_StockCount[WeekIndex],71),IF(('T_SelfStock'!BT28&lt;&gt;""),'T_SelfStock'!BT28,BS24-'Grid_Requirement'!BT24+'Grid_TTAFOutgoing'!BT24))</f>
        <v/>
      </c>
      <c r="BU24">
        <f>IF(COUNTIFS(T_StockCount[Part Name],$A24,T_StockCount[WeekIndex],72)&gt;0,SUMIFS(T_StockCount[CountedQty],T_StockCount[Part Name],$A24,T_StockCount[WeekIndex],72),IF(('T_SelfStock'!BU28&lt;&gt;""),'T_SelfStock'!BU28,BT24-'Grid_Requirement'!BU24+'Grid_TTAFOutgoing'!BU24))</f>
        <v/>
      </c>
      <c r="BV24">
        <f>IF(COUNTIFS(T_StockCount[Part Name],$A24,T_StockCount[WeekIndex],73)&gt;0,SUMIFS(T_StockCount[CountedQty],T_StockCount[Part Name],$A24,T_StockCount[WeekIndex],73),IF(('T_SelfStock'!BV28&lt;&gt;""),'T_SelfStock'!BV28,BU24-'Grid_Requirement'!BV24+'Grid_TTAFOutgoing'!BV24))</f>
        <v/>
      </c>
      <c r="BW24">
        <f>IF(COUNTIFS(T_StockCount[Part Name],$A24,T_StockCount[WeekIndex],74)&gt;0,SUMIFS(T_StockCount[CountedQty],T_StockCount[Part Name],$A24,T_StockCount[WeekIndex],74),IF(('T_SelfStock'!BW28&lt;&gt;""),'T_SelfStock'!BW28,BV24-'Grid_Requirement'!BW24+'Grid_TTAFOutgoing'!BW24))</f>
        <v/>
      </c>
      <c r="BX24">
        <f>IF(COUNTIFS(T_StockCount[Part Name],$A24,T_StockCount[WeekIndex],75)&gt;0,SUMIFS(T_StockCount[CountedQty],T_StockCount[Part Name],$A24,T_StockCount[WeekIndex],75),IF(('T_SelfStock'!BX28&lt;&gt;""),'T_SelfStock'!BX28,BW24-'Grid_Requirement'!BX24+'Grid_TTAFOutgoing'!BX24))</f>
        <v/>
      </c>
      <c r="BY24">
        <f>IF(COUNTIFS(T_StockCount[Part Name],$A24,T_StockCount[WeekIndex],76)&gt;0,SUMIFS(T_StockCount[CountedQty],T_StockCount[Part Name],$A24,T_StockCount[WeekIndex],76),IF(('T_SelfStock'!BY28&lt;&gt;""),'T_SelfStock'!BY28,BX24-'Grid_Requirement'!BY24+'Grid_TTAFOutgoing'!BY24))</f>
        <v/>
      </c>
      <c r="BZ24">
        <f>IF(COUNTIFS(T_StockCount[Part Name],$A24,T_StockCount[WeekIndex],77)&gt;0,SUMIFS(T_StockCount[CountedQty],T_StockCount[Part Name],$A24,T_StockCount[WeekIndex],77),IF(('T_SelfStock'!BZ28&lt;&gt;""),'T_SelfStock'!BZ28,BY24-'Grid_Requirement'!BZ24+'Grid_TTAFOutgoing'!BZ24))</f>
        <v/>
      </c>
      <c r="CA24">
        <f>IF(COUNTIFS(T_StockCount[Part Name],$A24,T_StockCount[WeekIndex],78)&gt;0,SUMIFS(T_StockCount[CountedQty],T_StockCount[Part Name],$A24,T_StockCount[WeekIndex],78),IF(('T_SelfStock'!CA28&lt;&gt;""),'T_SelfStock'!CA28,BZ24-'Grid_Requirement'!CA24+'Grid_TTAFOutgoing'!CA24))</f>
        <v/>
      </c>
      <c r="CB24">
        <f>IF(COUNTIFS(T_StockCount[Part Name],$A24,T_StockCount[WeekIndex],79)&gt;0,SUMIFS(T_StockCount[CountedQty],T_StockCount[Part Name],$A24,T_StockCount[WeekIndex],79),IF(('T_SelfStock'!CB28&lt;&gt;""),'T_SelfStock'!CB28,CA24-'Grid_Requirement'!CB24+'Grid_TTAFOutgoing'!CB24))</f>
        <v/>
      </c>
      <c r="CC24">
        <f>IF(COUNTIFS(T_StockCount[Part Name],$A24,T_StockCount[WeekIndex],80)&gt;0,SUMIFS(T_StockCount[CountedQty],T_StockCount[Part Name],$A24,T_StockCount[WeekIndex],80),IF(('T_SelfStock'!CC28&lt;&gt;""),'T_SelfStock'!CC28,CB24-'Grid_Requirement'!CC24+'Grid_TTAFOutgoing'!CC24))</f>
        <v/>
      </c>
      <c r="CD24">
        <f>IF(COUNTIFS(T_StockCount[Part Name],$A24,T_StockCount[WeekIndex],81)&gt;0,SUMIFS(T_StockCount[CountedQty],T_StockCount[Part Name],$A24,T_StockCount[WeekIndex],81),IF(('T_SelfStock'!CD28&lt;&gt;""),'T_SelfStock'!CD28,CC24-'Grid_Requirement'!CD24+'Grid_TTAFOutgoing'!CD24))</f>
        <v/>
      </c>
      <c r="CE24">
        <f>IF(COUNTIFS(T_StockCount[Part Name],$A24,T_StockCount[WeekIndex],82)&gt;0,SUMIFS(T_StockCount[CountedQty],T_StockCount[Part Name],$A24,T_StockCount[WeekIndex],82),IF(('T_SelfStock'!CE28&lt;&gt;""),'T_SelfStock'!CE28,CD24-'Grid_Requirement'!CE24+'Grid_TTAFOutgoing'!CE24))</f>
        <v/>
      </c>
      <c r="CF24">
        <f>IF(COUNTIFS(T_StockCount[Part Name],$A24,T_StockCount[WeekIndex],83)&gt;0,SUMIFS(T_StockCount[CountedQty],T_StockCount[Part Name],$A24,T_StockCount[WeekIndex],83),IF(('T_SelfStock'!CF28&lt;&gt;""),'T_SelfStock'!CF28,CE24-'Grid_Requirement'!CF24+'Grid_TTAFOutgoing'!CF24))</f>
        <v/>
      </c>
      <c r="CG24">
        <f>IF(COUNTIFS(T_StockCount[Part Name],$A24,T_StockCount[WeekIndex],84)&gt;0,SUMIFS(T_StockCount[CountedQty],T_StockCount[Part Name],$A24,T_StockCount[WeekIndex],84),IF(('T_SelfStock'!CG28&lt;&gt;""),'T_SelfStock'!CG28,CF24-'Grid_Requirement'!CG24+'Grid_TTAFOutgoing'!CG24))</f>
        <v/>
      </c>
      <c r="CH24">
        <f>IF(COUNTIFS(T_StockCount[Part Name],$A24,T_StockCount[WeekIndex],85)&gt;0,SUMIFS(T_StockCount[CountedQty],T_StockCount[Part Name],$A24,T_StockCount[WeekIndex],85),IF(('T_SelfStock'!CH28&lt;&gt;""),'T_SelfStock'!CH28,CG24-'Grid_Requirement'!CH24+'Grid_TTAFOutgoing'!CH24))</f>
        <v/>
      </c>
      <c r="CI24">
        <f>IF(COUNTIFS(T_StockCount[Part Name],$A24,T_StockCount[WeekIndex],86)&gt;0,SUMIFS(T_StockCount[CountedQty],T_StockCount[Part Name],$A24,T_StockCount[WeekIndex],86),IF(('T_SelfStock'!CI28&lt;&gt;""),'T_SelfStock'!CI28,CH24-'Grid_Requirement'!CI24+'Grid_TTAFOutgoing'!CI24))</f>
        <v/>
      </c>
      <c r="CJ24">
        <f>IF(COUNTIFS(T_StockCount[Part Name],$A24,T_StockCount[WeekIndex],87)&gt;0,SUMIFS(T_StockCount[CountedQty],T_StockCount[Part Name],$A24,T_StockCount[WeekIndex],87),IF(('T_SelfStock'!CJ28&lt;&gt;""),'T_SelfStock'!CJ28,CI24-'Grid_Requirement'!CJ24+'Grid_TTAFOutgoing'!CJ24))</f>
        <v/>
      </c>
      <c r="CK24">
        <f>IF(COUNTIFS(T_StockCount[Part Name],$A24,T_StockCount[WeekIndex],88)&gt;0,SUMIFS(T_StockCount[CountedQty],T_StockCount[Part Name],$A24,T_StockCount[WeekIndex],88),IF(('T_SelfStock'!CK28&lt;&gt;""),'T_SelfStock'!CK28,CJ24-'Grid_Requirement'!CK24+'Grid_TTAFOutgoing'!CK24))</f>
        <v/>
      </c>
      <c r="CL24">
        <f>IF(COUNTIFS(T_StockCount[Part Name],$A24,T_StockCount[WeekIndex],89)&gt;0,SUMIFS(T_StockCount[CountedQty],T_StockCount[Part Name],$A24,T_StockCount[WeekIndex],89),IF(('T_SelfStock'!CL28&lt;&gt;""),'T_SelfStock'!CL28,CK24-'Grid_Requirement'!CL24+'Grid_TTAFOutgoing'!CL24))</f>
        <v/>
      </c>
      <c r="CM24">
        <f>IF(COUNTIFS(T_StockCount[Part Name],$A24,T_StockCount[WeekIndex],90)&gt;0,SUMIFS(T_StockCount[CountedQty],T_StockCount[Part Name],$A24,T_StockCount[WeekIndex],90),IF(('T_SelfStock'!CM28&lt;&gt;""),'T_SelfStock'!CM28,CL24-'Grid_Requirement'!CM24+'Grid_TTAFOutgoing'!CM24))</f>
        <v/>
      </c>
      <c r="CN24">
        <f>IF(COUNTIFS(T_StockCount[Part Name],$A24,T_StockCount[WeekIndex],91)&gt;0,SUMIFS(T_StockCount[CountedQty],T_StockCount[Part Name],$A24,T_StockCount[WeekIndex],91),IF(('T_SelfStock'!CN28&lt;&gt;""),'T_SelfStock'!CN28,CM24-'Grid_Requirement'!CN24+'Grid_TTAFOutgoing'!CN24))</f>
        <v/>
      </c>
      <c r="CO24">
        <f>IF(COUNTIFS(T_StockCount[Part Name],$A24,T_StockCount[WeekIndex],92)&gt;0,SUMIFS(T_StockCount[CountedQty],T_StockCount[Part Name],$A24,T_StockCount[WeekIndex],92),IF(('T_SelfStock'!CO28&lt;&gt;""),'T_SelfStock'!CO28,CN24-'Grid_Requirement'!CO24+'Grid_TTAFOutgoing'!CO24))</f>
        <v/>
      </c>
      <c r="CP24">
        <f>IF(COUNTIFS(T_StockCount[Part Name],$A24,T_StockCount[WeekIndex],93)&gt;0,SUMIFS(T_StockCount[CountedQty],T_StockCount[Part Name],$A24,T_StockCount[WeekIndex],93),IF(('T_SelfStock'!CP28&lt;&gt;""),'T_SelfStock'!CP28,CO24-'Grid_Requirement'!CP24+'Grid_TTAFOutgoing'!CP24))</f>
        <v/>
      </c>
      <c r="CQ24">
        <f>IF(COUNTIFS(T_StockCount[Part Name],$A24,T_StockCount[WeekIndex],94)&gt;0,SUMIFS(T_StockCount[CountedQty],T_StockCount[Part Name],$A24,T_StockCount[WeekIndex],94),IF(('T_SelfStock'!CQ28&lt;&gt;""),'T_SelfStock'!CQ28,CP24-'Grid_Requirement'!CQ24+'Grid_TTAFOutgoing'!CQ24))</f>
        <v/>
      </c>
      <c r="CR24">
        <f>IF(COUNTIFS(T_StockCount[Part Name],$A24,T_StockCount[WeekIndex],95)&gt;0,SUMIFS(T_StockCount[CountedQty],T_StockCount[Part Name],$A24,T_StockCount[WeekIndex],95),IF(('T_SelfStock'!CR28&lt;&gt;""),'T_SelfStock'!CR28,CQ24-'Grid_Requirement'!CR24+'Grid_TTAFOutgoing'!CR24))</f>
        <v/>
      </c>
      <c r="CS24">
        <f>IF(COUNTIFS(T_StockCount[Part Name],$A24,T_StockCount[WeekIndex],96)&gt;0,SUMIFS(T_StockCount[CountedQty],T_StockCount[Part Name],$A24,T_StockCount[WeekIndex],96),IF(('T_SelfStock'!CS28&lt;&gt;""),'T_SelfStock'!CS28,CR24-'Grid_Requirement'!CS24+'Grid_TTAFOutgoing'!CS24))</f>
        <v/>
      </c>
      <c r="CT24">
        <f>IF(COUNTIFS(T_StockCount[Part Name],$A24,T_StockCount[WeekIndex],97)&gt;0,SUMIFS(T_StockCount[CountedQty],T_StockCount[Part Name],$A24,T_StockCount[WeekIndex],97),IF(('T_SelfStock'!CT28&lt;&gt;""),'T_SelfStock'!CT28,CS24-'Grid_Requirement'!CT24+'Grid_TTAFOutgoing'!CT24))</f>
        <v/>
      </c>
      <c r="CU24">
        <f>IF(COUNTIFS(T_StockCount[Part Name],$A24,T_StockCount[WeekIndex],98)&gt;0,SUMIFS(T_StockCount[CountedQty],T_StockCount[Part Name],$A24,T_StockCount[WeekIndex],98),IF(('T_SelfStock'!CU28&lt;&gt;""),'T_SelfStock'!CU28,CT24-'Grid_Requirement'!CU24+'Grid_TTAFOutgoing'!CU24))</f>
        <v/>
      </c>
      <c r="CV24">
        <f>IF(COUNTIFS(T_StockCount[Part Name],$A24,T_StockCount[WeekIndex],99)&gt;0,SUMIFS(T_StockCount[CountedQty],T_StockCount[Part Name],$A24,T_StockCount[WeekIndex],99),IF(('T_SelfStock'!CV28&lt;&gt;""),'T_SelfStock'!CV28,CU24-'Grid_Requirement'!CV24+'Grid_TTAFOutgoing'!CV24))</f>
        <v/>
      </c>
      <c r="CW24">
        <f>IF(COUNTIFS(T_StockCount[Part Name],$A24,T_StockCount[WeekIndex],100)&gt;0,SUMIFS(T_StockCount[CountedQty],T_StockCount[Part Name],$A24,T_StockCount[WeekIndex],100),IF(('T_SelfStock'!CW28&lt;&gt;""),'T_SelfStock'!CW28,CV24-'Grid_Requirement'!CW24+'Grid_TTAFOutgoing'!CW24))</f>
        <v/>
      </c>
      <c r="CX24">
        <f>IF(COUNTIFS(T_StockCount[Part Name],$A24,T_StockCount[WeekIndex],101)&gt;0,SUMIFS(T_StockCount[CountedQty],T_StockCount[Part Name],$A24,T_StockCount[WeekIndex],101),IF(('T_SelfStock'!CX28&lt;&gt;""),'T_SelfStock'!CX28,CW24-'Grid_Requirement'!CX24+'Grid_TTAFOutgoing'!CX24))</f>
        <v/>
      </c>
      <c r="CY24">
        <f>IF(COUNTIFS(T_StockCount[Part Name],$A24,T_StockCount[WeekIndex],102)&gt;0,SUMIFS(T_StockCount[CountedQty],T_StockCount[Part Name],$A24,T_StockCount[WeekIndex],102),IF(('T_SelfStock'!CY28&lt;&gt;""),'T_SelfStock'!CY28,CX24-'Grid_Requirement'!CY24+'Grid_TTAFOutgoing'!CY24))</f>
        <v/>
      </c>
      <c r="CZ24">
        <f>IF(COUNTIFS(T_StockCount[Part Name],$A24,T_StockCount[WeekIndex],103)&gt;0,SUMIFS(T_StockCount[CountedQty],T_StockCount[Part Name],$A24,T_StockCount[WeekIndex],103),IF(('T_SelfStock'!CZ28&lt;&gt;""),'T_SelfStock'!CZ28,CY24-'Grid_Requirement'!CZ24+'Grid_TTAFOutgoing'!CZ24))</f>
        <v/>
      </c>
      <c r="DA24">
        <f>IF(COUNTIFS(T_StockCount[Part Name],$A24,T_StockCount[WeekIndex],104)&gt;0,SUMIFS(T_StockCount[CountedQty],T_StockCount[Part Name],$A24,T_StockCount[WeekIndex],104),IF(('T_SelfStock'!DA28&lt;&gt;""),'T_SelfStock'!DA28,CZ24-'Grid_Requirement'!DA24+'Grid_TTAFOutgoing'!DA24))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Name],$A25,T_StockCount[WeekIndex],1),IF(('T_SelfStock'!B29&lt;&gt;""),'T_SelfStock'!B29,IFERROR(INDEX(T_OpeningStock[Opening_Qty],MATCH($A25,T_OpeningStock[Part Name],0)),0)-'Grid_Requirement'!B25+'Grid_TTAFOutgoing'!B25))</f>
        <v/>
      </c>
      <c r="C25">
        <f>IF(COUNTIFS(T_StockCount[Part Name],$A25,T_StockCount[WeekIndex],2)&gt;0,SUMIFS(T_StockCount[CountedQty],T_StockCount[Part Name],$A25,T_StockCount[WeekIndex],2),IF(('T_SelfStock'!C29&lt;&gt;""),'T_SelfStock'!C29,B25-'Grid_Requirement'!C25+'Grid_TTAFOutgoing'!C25))</f>
        <v/>
      </c>
      <c r="D25">
        <f>IF(COUNTIFS(T_StockCount[Part Name],$A25,T_StockCount[WeekIndex],3)&gt;0,SUMIFS(T_StockCount[CountedQty],T_StockCount[Part Name],$A25,T_StockCount[WeekIndex],3),IF(('T_SelfStock'!D29&lt;&gt;""),'T_SelfStock'!D29,C25-'Grid_Requirement'!D25+'Grid_TTAFOutgoing'!D25))</f>
        <v/>
      </c>
      <c r="E25">
        <f>IF(COUNTIFS(T_StockCount[Part Name],$A25,T_StockCount[WeekIndex],4)&gt;0,SUMIFS(T_StockCount[CountedQty],T_StockCount[Part Name],$A25,T_StockCount[WeekIndex],4),IF(('T_SelfStock'!E29&lt;&gt;""),'T_SelfStock'!E29,D25-'Grid_Requirement'!E25+'Grid_TTAFOutgoing'!E25))</f>
        <v/>
      </c>
      <c r="F25">
        <f>IF(COUNTIFS(T_StockCount[Part Name],$A25,T_StockCount[WeekIndex],5)&gt;0,SUMIFS(T_StockCount[CountedQty],T_StockCount[Part Name],$A25,T_StockCount[WeekIndex],5),IF(('T_SelfStock'!F29&lt;&gt;""),'T_SelfStock'!F29,E25-'Grid_Requirement'!F25+'Grid_TTAFOutgoing'!F25))</f>
        <v/>
      </c>
      <c r="G25">
        <f>IF(COUNTIFS(T_StockCount[Part Name],$A25,T_StockCount[WeekIndex],6)&gt;0,SUMIFS(T_StockCount[CountedQty],T_StockCount[Part Name],$A25,T_StockCount[WeekIndex],6),IF(('T_SelfStock'!G29&lt;&gt;""),'T_SelfStock'!G29,F25-'Grid_Requirement'!G25+'Grid_TTAFOutgoing'!G25))</f>
        <v/>
      </c>
      <c r="H25">
        <f>IF(COUNTIFS(T_StockCount[Part Name],$A25,T_StockCount[WeekIndex],7)&gt;0,SUMIFS(T_StockCount[CountedQty],T_StockCount[Part Name],$A25,T_StockCount[WeekIndex],7),IF(('T_SelfStock'!H29&lt;&gt;""),'T_SelfStock'!H29,G25-'Grid_Requirement'!H25+'Grid_TTAFOutgoing'!H25))</f>
        <v/>
      </c>
      <c r="I25">
        <f>IF(COUNTIFS(T_StockCount[Part Name],$A25,T_StockCount[WeekIndex],8)&gt;0,SUMIFS(T_StockCount[CountedQty],T_StockCount[Part Name],$A25,T_StockCount[WeekIndex],8),IF(('T_SelfStock'!I29&lt;&gt;""),'T_SelfStock'!I29,H25-'Grid_Requirement'!I25+'Grid_TTAFOutgoing'!I25))</f>
        <v/>
      </c>
      <c r="J25">
        <f>IF(COUNTIFS(T_StockCount[Part Name],$A25,T_StockCount[WeekIndex],9)&gt;0,SUMIFS(T_StockCount[CountedQty],T_StockCount[Part Name],$A25,T_StockCount[WeekIndex],9),IF(('T_SelfStock'!J29&lt;&gt;""),'T_SelfStock'!J29,I25-'Grid_Requirement'!J25+'Grid_TTAFOutgoing'!J25))</f>
        <v/>
      </c>
      <c r="K25">
        <f>IF(COUNTIFS(T_StockCount[Part Name],$A25,T_StockCount[WeekIndex],10)&gt;0,SUMIFS(T_StockCount[CountedQty],T_StockCount[Part Name],$A25,T_StockCount[WeekIndex],10),IF(('T_SelfStock'!K29&lt;&gt;""),'T_SelfStock'!K29,J25-'Grid_Requirement'!K25+'Grid_TTAFOutgoing'!K25))</f>
        <v/>
      </c>
      <c r="L25">
        <f>IF(COUNTIFS(T_StockCount[Part Name],$A25,T_StockCount[WeekIndex],11)&gt;0,SUMIFS(T_StockCount[CountedQty],T_StockCount[Part Name],$A25,T_StockCount[WeekIndex],11),IF(('T_SelfStock'!L29&lt;&gt;""),'T_SelfStock'!L29,K25-'Grid_Requirement'!L25+'Grid_TTAFOutgoing'!L25))</f>
        <v/>
      </c>
      <c r="M25">
        <f>IF(COUNTIFS(T_StockCount[Part Name],$A25,T_StockCount[WeekIndex],12)&gt;0,SUMIFS(T_StockCount[CountedQty],T_StockCount[Part Name],$A25,T_StockCount[WeekIndex],12),IF(('T_SelfStock'!M29&lt;&gt;""),'T_SelfStock'!M29,L25-'Grid_Requirement'!M25+'Grid_TTAFOutgoing'!M25))</f>
        <v/>
      </c>
      <c r="N25">
        <f>IF(COUNTIFS(T_StockCount[Part Name],$A25,T_StockCount[WeekIndex],13)&gt;0,SUMIFS(T_StockCount[CountedQty],T_StockCount[Part Name],$A25,T_StockCount[WeekIndex],13),IF(('T_SelfStock'!N29&lt;&gt;""),'T_SelfStock'!N29,M25-'Grid_Requirement'!N25+'Grid_TTAFOutgoing'!N25))</f>
        <v/>
      </c>
      <c r="O25">
        <f>IF(COUNTIFS(T_StockCount[Part Name],$A25,T_StockCount[WeekIndex],14)&gt;0,SUMIFS(T_StockCount[CountedQty],T_StockCount[Part Name],$A25,T_StockCount[WeekIndex],14),IF(('T_SelfStock'!O29&lt;&gt;""),'T_SelfStock'!O29,N25-'Grid_Requirement'!O25+'Grid_TTAFOutgoing'!O25))</f>
        <v/>
      </c>
      <c r="P25">
        <f>IF(COUNTIFS(T_StockCount[Part Name],$A25,T_StockCount[WeekIndex],15)&gt;0,SUMIFS(T_StockCount[CountedQty],T_StockCount[Part Name],$A25,T_StockCount[WeekIndex],15),IF(('T_SelfStock'!P29&lt;&gt;""),'T_SelfStock'!P29,O25-'Grid_Requirement'!P25+'Grid_TTAFOutgoing'!P25))</f>
        <v/>
      </c>
      <c r="Q25">
        <f>IF(COUNTIFS(T_StockCount[Part Name],$A25,T_StockCount[WeekIndex],16)&gt;0,SUMIFS(T_StockCount[CountedQty],T_StockCount[Part Name],$A25,T_StockCount[WeekIndex],16),IF(('T_SelfStock'!Q29&lt;&gt;""),'T_SelfStock'!Q29,P25-'Grid_Requirement'!Q25+'Grid_TTAFOutgoing'!Q25))</f>
        <v/>
      </c>
      <c r="R25">
        <f>IF(COUNTIFS(T_StockCount[Part Name],$A25,T_StockCount[WeekIndex],17)&gt;0,SUMIFS(T_StockCount[CountedQty],T_StockCount[Part Name],$A25,T_StockCount[WeekIndex],17),IF(('T_SelfStock'!R29&lt;&gt;""),'T_SelfStock'!R29,Q25-'Grid_Requirement'!R25+'Grid_TTAFOutgoing'!R25))</f>
        <v/>
      </c>
      <c r="S25">
        <f>IF(COUNTIFS(T_StockCount[Part Name],$A25,T_StockCount[WeekIndex],18)&gt;0,SUMIFS(T_StockCount[CountedQty],T_StockCount[Part Name],$A25,T_StockCount[WeekIndex],18),IF(('T_SelfStock'!S29&lt;&gt;""),'T_SelfStock'!S29,R25-'Grid_Requirement'!S25+'Grid_TTAFOutgoing'!S25))</f>
        <v/>
      </c>
      <c r="T25">
        <f>IF(COUNTIFS(T_StockCount[Part Name],$A25,T_StockCount[WeekIndex],19)&gt;0,SUMIFS(T_StockCount[CountedQty],T_StockCount[Part Name],$A25,T_StockCount[WeekIndex],19),IF(('T_SelfStock'!T29&lt;&gt;""),'T_SelfStock'!T29,S25-'Grid_Requirement'!T25+'Grid_TTAFOutgoing'!T25))</f>
        <v/>
      </c>
      <c r="U25">
        <f>IF(COUNTIFS(T_StockCount[Part Name],$A25,T_StockCount[WeekIndex],20)&gt;0,SUMIFS(T_StockCount[CountedQty],T_StockCount[Part Name],$A25,T_StockCount[WeekIndex],20),IF(('T_SelfStock'!U29&lt;&gt;""),'T_SelfStock'!U29,T25-'Grid_Requirement'!U25+'Grid_TTAFOutgoing'!U25))</f>
        <v/>
      </c>
      <c r="V25">
        <f>IF(COUNTIFS(T_StockCount[Part Name],$A25,T_StockCount[WeekIndex],21)&gt;0,SUMIFS(T_StockCount[CountedQty],T_StockCount[Part Name],$A25,T_StockCount[WeekIndex],21),IF(('T_SelfStock'!V29&lt;&gt;""),'T_SelfStock'!V29,U25-'Grid_Requirement'!V25+'Grid_TTAFOutgoing'!V25))</f>
        <v/>
      </c>
      <c r="W25">
        <f>IF(COUNTIFS(T_StockCount[Part Name],$A25,T_StockCount[WeekIndex],22)&gt;0,SUMIFS(T_StockCount[CountedQty],T_StockCount[Part Name],$A25,T_StockCount[WeekIndex],22),IF(('T_SelfStock'!W29&lt;&gt;""),'T_SelfStock'!W29,V25-'Grid_Requirement'!W25+'Grid_TTAFOutgoing'!W25))</f>
        <v/>
      </c>
      <c r="X25">
        <f>IF(COUNTIFS(T_StockCount[Part Name],$A25,T_StockCount[WeekIndex],23)&gt;0,SUMIFS(T_StockCount[CountedQty],T_StockCount[Part Name],$A25,T_StockCount[WeekIndex],23),IF(('T_SelfStock'!X29&lt;&gt;""),'T_SelfStock'!X29,W25-'Grid_Requirement'!X25+'Grid_TTAFOutgoing'!X25))</f>
        <v/>
      </c>
      <c r="Y25">
        <f>IF(COUNTIFS(T_StockCount[Part Name],$A25,T_StockCount[WeekIndex],24)&gt;0,SUMIFS(T_StockCount[CountedQty],T_StockCount[Part Name],$A25,T_StockCount[WeekIndex],24),IF(('T_SelfStock'!Y29&lt;&gt;""),'T_SelfStock'!Y29,X25-'Grid_Requirement'!Y25+'Grid_TTAFOutgoing'!Y25))</f>
        <v/>
      </c>
      <c r="Z25">
        <f>IF(COUNTIFS(T_StockCount[Part Name],$A25,T_StockCount[WeekIndex],25)&gt;0,SUMIFS(T_StockCount[CountedQty],T_StockCount[Part Name],$A25,T_StockCount[WeekIndex],25),IF(('T_SelfStock'!Z29&lt;&gt;""),'T_SelfStock'!Z29,Y25-'Grid_Requirement'!Z25+'Grid_TTAFOutgoing'!Z25))</f>
        <v/>
      </c>
      <c r="AA25">
        <f>IF(COUNTIFS(T_StockCount[Part Name],$A25,T_StockCount[WeekIndex],26)&gt;0,SUMIFS(T_StockCount[CountedQty],T_StockCount[Part Name],$A25,T_StockCount[WeekIndex],26),IF(('T_SelfStock'!AA29&lt;&gt;""),'T_SelfStock'!AA29,Z25-'Grid_Requirement'!AA25+'Grid_TTAFOutgoing'!AA25))</f>
        <v/>
      </c>
      <c r="AB25">
        <f>IF(COUNTIFS(T_StockCount[Part Name],$A25,T_StockCount[WeekIndex],27)&gt;0,SUMIFS(T_StockCount[CountedQty],T_StockCount[Part Name],$A25,T_StockCount[WeekIndex],27),IF(('T_SelfStock'!AB29&lt;&gt;""),'T_SelfStock'!AB29,AA25-'Grid_Requirement'!AB25+'Grid_TTAFOutgoing'!AB25))</f>
        <v/>
      </c>
      <c r="AC25">
        <f>IF(COUNTIFS(T_StockCount[Part Name],$A25,T_StockCount[WeekIndex],28)&gt;0,SUMIFS(T_StockCount[CountedQty],T_StockCount[Part Name],$A25,T_StockCount[WeekIndex],28),IF(('T_SelfStock'!AC29&lt;&gt;""),'T_SelfStock'!AC29,AB25-'Grid_Requirement'!AC25+'Grid_TTAFOutgoing'!AC25))</f>
        <v/>
      </c>
      <c r="AD25">
        <f>IF(COUNTIFS(T_StockCount[Part Name],$A25,T_StockCount[WeekIndex],29)&gt;0,SUMIFS(T_StockCount[CountedQty],T_StockCount[Part Name],$A25,T_StockCount[WeekIndex],29),IF(('T_SelfStock'!AD29&lt;&gt;""),'T_SelfStock'!AD29,AC25-'Grid_Requirement'!AD25+'Grid_TTAFOutgoing'!AD25))</f>
        <v/>
      </c>
      <c r="AE25">
        <f>IF(COUNTIFS(T_StockCount[Part Name],$A25,T_StockCount[WeekIndex],30)&gt;0,SUMIFS(T_StockCount[CountedQty],T_StockCount[Part Name],$A25,T_StockCount[WeekIndex],30),IF(('T_SelfStock'!AE29&lt;&gt;""),'T_SelfStock'!AE29,AD25-'Grid_Requirement'!AE25+'Grid_TTAFOutgoing'!AE25))</f>
        <v/>
      </c>
      <c r="AF25">
        <f>IF(COUNTIFS(T_StockCount[Part Name],$A25,T_StockCount[WeekIndex],31)&gt;0,SUMIFS(T_StockCount[CountedQty],T_StockCount[Part Name],$A25,T_StockCount[WeekIndex],31),IF(('T_SelfStock'!AF29&lt;&gt;""),'T_SelfStock'!AF29,AE25-'Grid_Requirement'!AF25+'Grid_TTAFOutgoing'!AF25))</f>
        <v/>
      </c>
      <c r="AG25">
        <f>IF(COUNTIFS(T_StockCount[Part Name],$A25,T_StockCount[WeekIndex],32)&gt;0,SUMIFS(T_StockCount[CountedQty],T_StockCount[Part Name],$A25,T_StockCount[WeekIndex],32),IF(('T_SelfStock'!AG29&lt;&gt;""),'T_SelfStock'!AG29,AF25-'Grid_Requirement'!AG25+'Grid_TTAFOutgoing'!AG25))</f>
        <v/>
      </c>
      <c r="AH25">
        <f>IF(COUNTIFS(T_StockCount[Part Name],$A25,T_StockCount[WeekIndex],33)&gt;0,SUMIFS(T_StockCount[CountedQty],T_StockCount[Part Name],$A25,T_StockCount[WeekIndex],33),IF(('T_SelfStock'!AH29&lt;&gt;""),'T_SelfStock'!AH29,AG25-'Grid_Requirement'!AH25+'Grid_TTAFOutgoing'!AH25))</f>
        <v/>
      </c>
      <c r="AI25">
        <f>IF(COUNTIFS(T_StockCount[Part Name],$A25,T_StockCount[WeekIndex],34)&gt;0,SUMIFS(T_StockCount[CountedQty],T_StockCount[Part Name],$A25,T_StockCount[WeekIndex],34),IF(('T_SelfStock'!AI29&lt;&gt;""),'T_SelfStock'!AI29,AH25-'Grid_Requirement'!AI25+'Grid_TTAFOutgoing'!AI25))</f>
        <v/>
      </c>
      <c r="AJ25">
        <f>IF(COUNTIFS(T_StockCount[Part Name],$A25,T_StockCount[WeekIndex],35)&gt;0,SUMIFS(T_StockCount[CountedQty],T_StockCount[Part Name],$A25,T_StockCount[WeekIndex],35),IF(('T_SelfStock'!AJ29&lt;&gt;""),'T_SelfStock'!AJ29,AI25-'Grid_Requirement'!AJ25+'Grid_TTAFOutgoing'!AJ25))</f>
        <v/>
      </c>
      <c r="AK25">
        <f>IF(COUNTIFS(T_StockCount[Part Name],$A25,T_StockCount[WeekIndex],36)&gt;0,SUMIFS(T_StockCount[CountedQty],T_StockCount[Part Name],$A25,T_StockCount[WeekIndex],36),IF(('T_SelfStock'!AK29&lt;&gt;""),'T_SelfStock'!AK29,AJ25-'Grid_Requirement'!AK25+'Grid_TTAFOutgoing'!AK25))</f>
        <v/>
      </c>
      <c r="AL25">
        <f>IF(COUNTIFS(T_StockCount[Part Name],$A25,T_StockCount[WeekIndex],37)&gt;0,SUMIFS(T_StockCount[CountedQty],T_StockCount[Part Name],$A25,T_StockCount[WeekIndex],37),IF(('T_SelfStock'!AL29&lt;&gt;""),'T_SelfStock'!AL29,AK25-'Grid_Requirement'!AL25+'Grid_TTAFOutgoing'!AL25))</f>
        <v/>
      </c>
      <c r="AM25">
        <f>IF(COUNTIFS(T_StockCount[Part Name],$A25,T_StockCount[WeekIndex],38)&gt;0,SUMIFS(T_StockCount[CountedQty],T_StockCount[Part Name],$A25,T_StockCount[WeekIndex],38),IF(('T_SelfStock'!AM29&lt;&gt;""),'T_SelfStock'!AM29,AL25-'Grid_Requirement'!AM25+'Grid_TTAFOutgoing'!AM25))</f>
        <v/>
      </c>
      <c r="AN25">
        <f>IF(COUNTIFS(T_StockCount[Part Name],$A25,T_StockCount[WeekIndex],39)&gt;0,SUMIFS(T_StockCount[CountedQty],T_StockCount[Part Name],$A25,T_StockCount[WeekIndex],39),IF(('T_SelfStock'!AN29&lt;&gt;""),'T_SelfStock'!AN29,AM25-'Grid_Requirement'!AN25+'Grid_TTAFOutgoing'!AN25))</f>
        <v/>
      </c>
      <c r="AO25">
        <f>IF(COUNTIFS(T_StockCount[Part Name],$A25,T_StockCount[WeekIndex],40)&gt;0,SUMIFS(T_StockCount[CountedQty],T_StockCount[Part Name],$A25,T_StockCount[WeekIndex],40),IF(('T_SelfStock'!AO29&lt;&gt;""),'T_SelfStock'!AO29,AN25-'Grid_Requirement'!AO25+'Grid_TTAFOutgoing'!AO25))</f>
        <v/>
      </c>
      <c r="AP25">
        <f>IF(COUNTIFS(T_StockCount[Part Name],$A25,T_StockCount[WeekIndex],41)&gt;0,SUMIFS(T_StockCount[CountedQty],T_StockCount[Part Name],$A25,T_StockCount[WeekIndex],41),IF(('T_SelfStock'!AP29&lt;&gt;""),'T_SelfStock'!AP29,AO25-'Grid_Requirement'!AP25+'Grid_TTAFOutgoing'!AP25))</f>
        <v/>
      </c>
      <c r="AQ25">
        <f>IF(COUNTIFS(T_StockCount[Part Name],$A25,T_StockCount[WeekIndex],42)&gt;0,SUMIFS(T_StockCount[CountedQty],T_StockCount[Part Name],$A25,T_StockCount[WeekIndex],42),IF(('T_SelfStock'!AQ29&lt;&gt;""),'T_SelfStock'!AQ29,AP25-'Grid_Requirement'!AQ25+'Grid_TTAFOutgoing'!AQ25))</f>
        <v/>
      </c>
      <c r="AR25">
        <f>IF(COUNTIFS(T_StockCount[Part Name],$A25,T_StockCount[WeekIndex],43)&gt;0,SUMIFS(T_StockCount[CountedQty],T_StockCount[Part Name],$A25,T_StockCount[WeekIndex],43),IF(('T_SelfStock'!AR29&lt;&gt;""),'T_SelfStock'!AR29,AQ25-'Grid_Requirement'!AR25+'Grid_TTAFOutgoing'!AR25))</f>
        <v/>
      </c>
      <c r="AS25">
        <f>IF(COUNTIFS(T_StockCount[Part Name],$A25,T_StockCount[WeekIndex],44)&gt;0,SUMIFS(T_StockCount[CountedQty],T_StockCount[Part Name],$A25,T_StockCount[WeekIndex],44),IF(('T_SelfStock'!AS29&lt;&gt;""),'T_SelfStock'!AS29,AR25-'Grid_Requirement'!AS25+'Grid_TTAFOutgoing'!AS25))</f>
        <v/>
      </c>
      <c r="AT25">
        <f>IF(COUNTIFS(T_StockCount[Part Name],$A25,T_StockCount[WeekIndex],45)&gt;0,SUMIFS(T_StockCount[CountedQty],T_StockCount[Part Name],$A25,T_StockCount[WeekIndex],45),IF(('T_SelfStock'!AT29&lt;&gt;""),'T_SelfStock'!AT29,AS25-'Grid_Requirement'!AT25+'Grid_TTAFOutgoing'!AT25))</f>
        <v/>
      </c>
      <c r="AU25">
        <f>IF(COUNTIFS(T_StockCount[Part Name],$A25,T_StockCount[WeekIndex],46)&gt;0,SUMIFS(T_StockCount[CountedQty],T_StockCount[Part Name],$A25,T_StockCount[WeekIndex],46),IF(('T_SelfStock'!AU29&lt;&gt;""),'T_SelfStock'!AU29,AT25-'Grid_Requirement'!AU25+'Grid_TTAFOutgoing'!AU25))</f>
        <v/>
      </c>
      <c r="AV25">
        <f>IF(COUNTIFS(T_StockCount[Part Name],$A25,T_StockCount[WeekIndex],47)&gt;0,SUMIFS(T_StockCount[CountedQty],T_StockCount[Part Name],$A25,T_StockCount[WeekIndex],47),IF(('T_SelfStock'!AV29&lt;&gt;""),'T_SelfStock'!AV29,AU25-'Grid_Requirement'!AV25+'Grid_TTAFOutgoing'!AV25))</f>
        <v/>
      </c>
      <c r="AW25">
        <f>IF(COUNTIFS(T_StockCount[Part Name],$A25,T_StockCount[WeekIndex],48)&gt;0,SUMIFS(T_StockCount[CountedQty],T_StockCount[Part Name],$A25,T_StockCount[WeekIndex],48),IF(('T_SelfStock'!AW29&lt;&gt;""),'T_SelfStock'!AW29,AV25-'Grid_Requirement'!AW25+'Grid_TTAFOutgoing'!AW25))</f>
        <v/>
      </c>
      <c r="AX25">
        <f>IF(COUNTIFS(T_StockCount[Part Name],$A25,T_StockCount[WeekIndex],49)&gt;0,SUMIFS(T_StockCount[CountedQty],T_StockCount[Part Name],$A25,T_StockCount[WeekIndex],49),IF(('T_SelfStock'!AX29&lt;&gt;""),'T_SelfStock'!AX29,AW25-'Grid_Requirement'!AX25+'Grid_TTAFOutgoing'!AX25))</f>
        <v/>
      </c>
      <c r="AY25">
        <f>IF(COUNTIFS(T_StockCount[Part Name],$A25,T_StockCount[WeekIndex],50)&gt;0,SUMIFS(T_StockCount[CountedQty],T_StockCount[Part Name],$A25,T_StockCount[WeekIndex],50),IF(('T_SelfStock'!AY29&lt;&gt;""),'T_SelfStock'!AY29,AX25-'Grid_Requirement'!AY25+'Grid_TTAFOutgoing'!AY25))</f>
        <v/>
      </c>
      <c r="AZ25">
        <f>IF(COUNTIFS(T_StockCount[Part Name],$A25,T_StockCount[WeekIndex],51)&gt;0,SUMIFS(T_StockCount[CountedQty],T_StockCount[Part Name],$A25,T_StockCount[WeekIndex],51),IF(('T_SelfStock'!AZ29&lt;&gt;""),'T_SelfStock'!AZ29,AY25-'Grid_Requirement'!AZ25+'Grid_TTAFOutgoing'!AZ25))</f>
        <v/>
      </c>
      <c r="BA25">
        <f>IF(COUNTIFS(T_StockCount[Part Name],$A25,T_StockCount[WeekIndex],52)&gt;0,SUMIFS(T_StockCount[CountedQty],T_StockCount[Part Name],$A25,T_StockCount[WeekIndex],52),IF(('T_SelfStock'!BA29&lt;&gt;""),'T_SelfStock'!BA29,AZ25-'Grid_Requirement'!BA25+'Grid_TTAFOutgoing'!BA25))</f>
        <v/>
      </c>
      <c r="BB25">
        <f>IF(COUNTIFS(T_StockCount[Part Name],$A25,T_StockCount[WeekIndex],53)&gt;0,SUMIFS(T_StockCount[CountedQty],T_StockCount[Part Name],$A25,T_StockCount[WeekIndex],53),IF(('T_SelfStock'!BB29&lt;&gt;""),'T_SelfStock'!BB29,BA25-'Grid_Requirement'!BB25+'Grid_TTAFOutgoing'!BB25))</f>
        <v/>
      </c>
      <c r="BC25">
        <f>IF(COUNTIFS(T_StockCount[Part Name],$A25,T_StockCount[WeekIndex],54)&gt;0,SUMIFS(T_StockCount[CountedQty],T_StockCount[Part Name],$A25,T_StockCount[WeekIndex],54),IF(('T_SelfStock'!BC29&lt;&gt;""),'T_SelfStock'!BC29,BB25-'Grid_Requirement'!BC25+'Grid_TTAFOutgoing'!BC25))</f>
        <v/>
      </c>
      <c r="BD25">
        <f>IF(COUNTIFS(T_StockCount[Part Name],$A25,T_StockCount[WeekIndex],55)&gt;0,SUMIFS(T_StockCount[CountedQty],T_StockCount[Part Name],$A25,T_StockCount[WeekIndex],55),IF(('T_SelfStock'!BD29&lt;&gt;""),'T_SelfStock'!BD29,BC25-'Grid_Requirement'!BD25+'Grid_TTAFOutgoing'!BD25))</f>
        <v/>
      </c>
      <c r="BE25">
        <f>IF(COUNTIFS(T_StockCount[Part Name],$A25,T_StockCount[WeekIndex],56)&gt;0,SUMIFS(T_StockCount[CountedQty],T_StockCount[Part Name],$A25,T_StockCount[WeekIndex],56),IF(('T_SelfStock'!BE29&lt;&gt;""),'T_SelfStock'!BE29,BD25-'Grid_Requirement'!BE25+'Grid_TTAFOutgoing'!BE25))</f>
        <v/>
      </c>
      <c r="BF25">
        <f>IF(COUNTIFS(T_StockCount[Part Name],$A25,T_StockCount[WeekIndex],57)&gt;0,SUMIFS(T_StockCount[CountedQty],T_StockCount[Part Name],$A25,T_StockCount[WeekIndex],57),IF(('T_SelfStock'!BF29&lt;&gt;""),'T_SelfStock'!BF29,BE25-'Grid_Requirement'!BF25+'Grid_TTAFOutgoing'!BF25))</f>
        <v/>
      </c>
      <c r="BG25">
        <f>IF(COUNTIFS(T_StockCount[Part Name],$A25,T_StockCount[WeekIndex],58)&gt;0,SUMIFS(T_StockCount[CountedQty],T_StockCount[Part Name],$A25,T_StockCount[WeekIndex],58),IF(('T_SelfStock'!BG29&lt;&gt;""),'T_SelfStock'!BG29,BF25-'Grid_Requirement'!BG25+'Grid_TTAFOutgoing'!BG25))</f>
        <v/>
      </c>
      <c r="BH25">
        <f>IF(COUNTIFS(T_StockCount[Part Name],$A25,T_StockCount[WeekIndex],59)&gt;0,SUMIFS(T_StockCount[CountedQty],T_StockCount[Part Name],$A25,T_StockCount[WeekIndex],59),IF(('T_SelfStock'!BH29&lt;&gt;""),'T_SelfStock'!BH29,BG25-'Grid_Requirement'!BH25+'Grid_TTAFOutgoing'!BH25))</f>
        <v/>
      </c>
      <c r="BI25">
        <f>IF(COUNTIFS(T_StockCount[Part Name],$A25,T_StockCount[WeekIndex],60)&gt;0,SUMIFS(T_StockCount[CountedQty],T_StockCount[Part Name],$A25,T_StockCount[WeekIndex],60),IF(('T_SelfStock'!BI29&lt;&gt;""),'T_SelfStock'!BI29,BH25-'Grid_Requirement'!BI25+'Grid_TTAFOutgoing'!BI25))</f>
        <v/>
      </c>
      <c r="BJ25">
        <f>IF(COUNTIFS(T_StockCount[Part Name],$A25,T_StockCount[WeekIndex],61)&gt;0,SUMIFS(T_StockCount[CountedQty],T_StockCount[Part Name],$A25,T_StockCount[WeekIndex],61),IF(('T_SelfStock'!BJ29&lt;&gt;""),'T_SelfStock'!BJ29,BI25-'Grid_Requirement'!BJ25+'Grid_TTAFOutgoing'!BJ25))</f>
        <v/>
      </c>
      <c r="BK25">
        <f>IF(COUNTIFS(T_StockCount[Part Name],$A25,T_StockCount[WeekIndex],62)&gt;0,SUMIFS(T_StockCount[CountedQty],T_StockCount[Part Name],$A25,T_StockCount[WeekIndex],62),IF(('T_SelfStock'!BK29&lt;&gt;""),'T_SelfStock'!BK29,BJ25-'Grid_Requirement'!BK25+'Grid_TTAFOutgoing'!BK25))</f>
        <v/>
      </c>
      <c r="BL25">
        <f>IF(COUNTIFS(T_StockCount[Part Name],$A25,T_StockCount[WeekIndex],63)&gt;0,SUMIFS(T_StockCount[CountedQty],T_StockCount[Part Name],$A25,T_StockCount[WeekIndex],63),IF(('T_SelfStock'!BL29&lt;&gt;""),'T_SelfStock'!BL29,BK25-'Grid_Requirement'!BL25+'Grid_TTAFOutgoing'!BL25))</f>
        <v/>
      </c>
      <c r="BM25">
        <f>IF(COUNTIFS(T_StockCount[Part Name],$A25,T_StockCount[WeekIndex],64)&gt;0,SUMIFS(T_StockCount[CountedQty],T_StockCount[Part Name],$A25,T_StockCount[WeekIndex],64),IF(('T_SelfStock'!BM29&lt;&gt;""),'T_SelfStock'!BM29,BL25-'Grid_Requirement'!BM25+'Grid_TTAFOutgoing'!BM25))</f>
        <v/>
      </c>
      <c r="BN25">
        <f>IF(COUNTIFS(T_StockCount[Part Name],$A25,T_StockCount[WeekIndex],65)&gt;0,SUMIFS(T_StockCount[CountedQty],T_StockCount[Part Name],$A25,T_StockCount[WeekIndex],65),IF(('T_SelfStock'!BN29&lt;&gt;""),'T_SelfStock'!BN29,BM25-'Grid_Requirement'!BN25+'Grid_TTAFOutgoing'!BN25))</f>
        <v/>
      </c>
      <c r="BO25">
        <f>IF(COUNTIFS(T_StockCount[Part Name],$A25,T_StockCount[WeekIndex],66)&gt;0,SUMIFS(T_StockCount[CountedQty],T_StockCount[Part Name],$A25,T_StockCount[WeekIndex],66),IF(('T_SelfStock'!BO29&lt;&gt;""),'T_SelfStock'!BO29,BN25-'Grid_Requirement'!BO25+'Grid_TTAFOutgoing'!BO25))</f>
        <v/>
      </c>
      <c r="BP25">
        <f>IF(COUNTIFS(T_StockCount[Part Name],$A25,T_StockCount[WeekIndex],67)&gt;0,SUMIFS(T_StockCount[CountedQty],T_StockCount[Part Name],$A25,T_StockCount[WeekIndex],67),IF(('T_SelfStock'!BP29&lt;&gt;""),'T_SelfStock'!BP29,BO25-'Grid_Requirement'!BP25+'Grid_TTAFOutgoing'!BP25))</f>
        <v/>
      </c>
      <c r="BQ25">
        <f>IF(COUNTIFS(T_StockCount[Part Name],$A25,T_StockCount[WeekIndex],68)&gt;0,SUMIFS(T_StockCount[CountedQty],T_StockCount[Part Name],$A25,T_StockCount[WeekIndex],68),IF(('T_SelfStock'!BQ29&lt;&gt;""),'T_SelfStock'!BQ29,BP25-'Grid_Requirement'!BQ25+'Grid_TTAFOutgoing'!BQ25))</f>
        <v/>
      </c>
      <c r="BR25">
        <f>IF(COUNTIFS(T_StockCount[Part Name],$A25,T_StockCount[WeekIndex],69)&gt;0,SUMIFS(T_StockCount[CountedQty],T_StockCount[Part Name],$A25,T_StockCount[WeekIndex],69),IF(('T_SelfStock'!BR29&lt;&gt;""),'T_SelfStock'!BR29,BQ25-'Grid_Requirement'!BR25+'Grid_TTAFOutgoing'!BR25))</f>
        <v/>
      </c>
      <c r="BS25">
        <f>IF(COUNTIFS(T_StockCount[Part Name],$A25,T_StockCount[WeekIndex],70)&gt;0,SUMIFS(T_StockCount[CountedQty],T_StockCount[Part Name],$A25,T_StockCount[WeekIndex],70),IF(('T_SelfStock'!BS29&lt;&gt;""),'T_SelfStock'!BS29,BR25-'Grid_Requirement'!BS25+'Grid_TTAFOutgoing'!BS25))</f>
        <v/>
      </c>
      <c r="BT25">
        <f>IF(COUNTIFS(T_StockCount[Part Name],$A25,T_StockCount[WeekIndex],71)&gt;0,SUMIFS(T_StockCount[CountedQty],T_StockCount[Part Name],$A25,T_StockCount[WeekIndex],71),IF(('T_SelfStock'!BT29&lt;&gt;""),'T_SelfStock'!BT29,BS25-'Grid_Requirement'!BT25+'Grid_TTAFOutgoing'!BT25))</f>
        <v/>
      </c>
      <c r="BU25">
        <f>IF(COUNTIFS(T_StockCount[Part Name],$A25,T_StockCount[WeekIndex],72)&gt;0,SUMIFS(T_StockCount[CountedQty],T_StockCount[Part Name],$A25,T_StockCount[WeekIndex],72),IF(('T_SelfStock'!BU29&lt;&gt;""),'T_SelfStock'!BU29,BT25-'Grid_Requirement'!BU25+'Grid_TTAFOutgoing'!BU25))</f>
        <v/>
      </c>
      <c r="BV25">
        <f>IF(COUNTIFS(T_StockCount[Part Name],$A25,T_StockCount[WeekIndex],73)&gt;0,SUMIFS(T_StockCount[CountedQty],T_StockCount[Part Name],$A25,T_StockCount[WeekIndex],73),IF(('T_SelfStock'!BV29&lt;&gt;""),'T_SelfStock'!BV29,BU25-'Grid_Requirement'!BV25+'Grid_TTAFOutgoing'!BV25))</f>
        <v/>
      </c>
      <c r="BW25">
        <f>IF(COUNTIFS(T_StockCount[Part Name],$A25,T_StockCount[WeekIndex],74)&gt;0,SUMIFS(T_StockCount[CountedQty],T_StockCount[Part Name],$A25,T_StockCount[WeekIndex],74),IF(('T_SelfStock'!BW29&lt;&gt;""),'T_SelfStock'!BW29,BV25-'Grid_Requirement'!BW25+'Grid_TTAFOutgoing'!BW25))</f>
        <v/>
      </c>
      <c r="BX25">
        <f>IF(COUNTIFS(T_StockCount[Part Name],$A25,T_StockCount[WeekIndex],75)&gt;0,SUMIFS(T_StockCount[CountedQty],T_StockCount[Part Name],$A25,T_StockCount[WeekIndex],75),IF(('T_SelfStock'!BX29&lt;&gt;""),'T_SelfStock'!BX29,BW25-'Grid_Requirement'!BX25+'Grid_TTAFOutgoing'!BX25))</f>
        <v/>
      </c>
      <c r="BY25">
        <f>IF(COUNTIFS(T_StockCount[Part Name],$A25,T_StockCount[WeekIndex],76)&gt;0,SUMIFS(T_StockCount[CountedQty],T_StockCount[Part Name],$A25,T_StockCount[WeekIndex],76),IF(('T_SelfStock'!BY29&lt;&gt;""),'T_SelfStock'!BY29,BX25-'Grid_Requirement'!BY25+'Grid_TTAFOutgoing'!BY25))</f>
        <v/>
      </c>
      <c r="BZ25">
        <f>IF(COUNTIFS(T_StockCount[Part Name],$A25,T_StockCount[WeekIndex],77)&gt;0,SUMIFS(T_StockCount[CountedQty],T_StockCount[Part Name],$A25,T_StockCount[WeekIndex],77),IF(('T_SelfStock'!BZ29&lt;&gt;""),'T_SelfStock'!BZ29,BY25-'Grid_Requirement'!BZ25+'Grid_TTAFOutgoing'!BZ25))</f>
        <v/>
      </c>
      <c r="CA25">
        <f>IF(COUNTIFS(T_StockCount[Part Name],$A25,T_StockCount[WeekIndex],78)&gt;0,SUMIFS(T_StockCount[CountedQty],T_StockCount[Part Name],$A25,T_StockCount[WeekIndex],78),IF(('T_SelfStock'!CA29&lt;&gt;""),'T_SelfStock'!CA29,BZ25-'Grid_Requirement'!CA25+'Grid_TTAFOutgoing'!CA25))</f>
        <v/>
      </c>
      <c r="CB25">
        <f>IF(COUNTIFS(T_StockCount[Part Name],$A25,T_StockCount[WeekIndex],79)&gt;0,SUMIFS(T_StockCount[CountedQty],T_StockCount[Part Name],$A25,T_StockCount[WeekIndex],79),IF(('T_SelfStock'!CB29&lt;&gt;""),'T_SelfStock'!CB29,CA25-'Grid_Requirement'!CB25+'Grid_TTAFOutgoing'!CB25))</f>
        <v/>
      </c>
      <c r="CC25">
        <f>IF(COUNTIFS(T_StockCount[Part Name],$A25,T_StockCount[WeekIndex],80)&gt;0,SUMIFS(T_StockCount[CountedQty],T_StockCount[Part Name],$A25,T_StockCount[WeekIndex],80),IF(('T_SelfStock'!CC29&lt;&gt;""),'T_SelfStock'!CC29,CB25-'Grid_Requirement'!CC25+'Grid_TTAFOutgoing'!CC25))</f>
        <v/>
      </c>
      <c r="CD25">
        <f>IF(COUNTIFS(T_StockCount[Part Name],$A25,T_StockCount[WeekIndex],81)&gt;0,SUMIFS(T_StockCount[CountedQty],T_StockCount[Part Name],$A25,T_StockCount[WeekIndex],81),IF(('T_SelfStock'!CD29&lt;&gt;""),'T_SelfStock'!CD29,CC25-'Grid_Requirement'!CD25+'Grid_TTAFOutgoing'!CD25))</f>
        <v/>
      </c>
      <c r="CE25">
        <f>IF(COUNTIFS(T_StockCount[Part Name],$A25,T_StockCount[WeekIndex],82)&gt;0,SUMIFS(T_StockCount[CountedQty],T_StockCount[Part Name],$A25,T_StockCount[WeekIndex],82),IF(('T_SelfStock'!CE29&lt;&gt;""),'T_SelfStock'!CE29,CD25-'Grid_Requirement'!CE25+'Grid_TTAFOutgoing'!CE25))</f>
        <v/>
      </c>
      <c r="CF25">
        <f>IF(COUNTIFS(T_StockCount[Part Name],$A25,T_StockCount[WeekIndex],83)&gt;0,SUMIFS(T_StockCount[CountedQty],T_StockCount[Part Name],$A25,T_StockCount[WeekIndex],83),IF(('T_SelfStock'!CF29&lt;&gt;""),'T_SelfStock'!CF29,CE25-'Grid_Requirement'!CF25+'Grid_TTAFOutgoing'!CF25))</f>
        <v/>
      </c>
      <c r="CG25">
        <f>IF(COUNTIFS(T_StockCount[Part Name],$A25,T_StockCount[WeekIndex],84)&gt;0,SUMIFS(T_StockCount[CountedQty],T_StockCount[Part Name],$A25,T_StockCount[WeekIndex],84),IF(('T_SelfStock'!CG29&lt;&gt;""),'T_SelfStock'!CG29,CF25-'Grid_Requirement'!CG25+'Grid_TTAFOutgoing'!CG25))</f>
        <v/>
      </c>
      <c r="CH25">
        <f>IF(COUNTIFS(T_StockCount[Part Name],$A25,T_StockCount[WeekIndex],85)&gt;0,SUMIFS(T_StockCount[CountedQty],T_StockCount[Part Name],$A25,T_StockCount[WeekIndex],85),IF(('T_SelfStock'!CH29&lt;&gt;""),'T_SelfStock'!CH29,CG25-'Grid_Requirement'!CH25+'Grid_TTAFOutgoing'!CH25))</f>
        <v/>
      </c>
      <c r="CI25">
        <f>IF(COUNTIFS(T_StockCount[Part Name],$A25,T_StockCount[WeekIndex],86)&gt;0,SUMIFS(T_StockCount[CountedQty],T_StockCount[Part Name],$A25,T_StockCount[WeekIndex],86),IF(('T_SelfStock'!CI29&lt;&gt;""),'T_SelfStock'!CI29,CH25-'Grid_Requirement'!CI25+'Grid_TTAFOutgoing'!CI25))</f>
        <v/>
      </c>
      <c r="CJ25">
        <f>IF(COUNTIFS(T_StockCount[Part Name],$A25,T_StockCount[WeekIndex],87)&gt;0,SUMIFS(T_StockCount[CountedQty],T_StockCount[Part Name],$A25,T_StockCount[WeekIndex],87),IF(('T_SelfStock'!CJ29&lt;&gt;""),'T_SelfStock'!CJ29,CI25-'Grid_Requirement'!CJ25+'Grid_TTAFOutgoing'!CJ25))</f>
        <v/>
      </c>
      <c r="CK25">
        <f>IF(COUNTIFS(T_StockCount[Part Name],$A25,T_StockCount[WeekIndex],88)&gt;0,SUMIFS(T_StockCount[CountedQty],T_StockCount[Part Name],$A25,T_StockCount[WeekIndex],88),IF(('T_SelfStock'!CK29&lt;&gt;""),'T_SelfStock'!CK29,CJ25-'Grid_Requirement'!CK25+'Grid_TTAFOutgoing'!CK25))</f>
        <v/>
      </c>
      <c r="CL25">
        <f>IF(COUNTIFS(T_StockCount[Part Name],$A25,T_StockCount[WeekIndex],89)&gt;0,SUMIFS(T_StockCount[CountedQty],T_StockCount[Part Name],$A25,T_StockCount[WeekIndex],89),IF(('T_SelfStock'!CL29&lt;&gt;""),'T_SelfStock'!CL29,CK25-'Grid_Requirement'!CL25+'Grid_TTAFOutgoing'!CL25))</f>
        <v/>
      </c>
      <c r="CM25">
        <f>IF(COUNTIFS(T_StockCount[Part Name],$A25,T_StockCount[WeekIndex],90)&gt;0,SUMIFS(T_StockCount[CountedQty],T_StockCount[Part Name],$A25,T_StockCount[WeekIndex],90),IF(('T_SelfStock'!CM29&lt;&gt;""),'T_SelfStock'!CM29,CL25-'Grid_Requirement'!CM25+'Grid_TTAFOutgoing'!CM25))</f>
        <v/>
      </c>
      <c r="CN25">
        <f>IF(COUNTIFS(T_StockCount[Part Name],$A25,T_StockCount[WeekIndex],91)&gt;0,SUMIFS(T_StockCount[CountedQty],T_StockCount[Part Name],$A25,T_StockCount[WeekIndex],91),IF(('T_SelfStock'!CN29&lt;&gt;""),'T_SelfStock'!CN29,CM25-'Grid_Requirement'!CN25+'Grid_TTAFOutgoing'!CN25))</f>
        <v/>
      </c>
      <c r="CO25">
        <f>IF(COUNTIFS(T_StockCount[Part Name],$A25,T_StockCount[WeekIndex],92)&gt;0,SUMIFS(T_StockCount[CountedQty],T_StockCount[Part Name],$A25,T_StockCount[WeekIndex],92),IF(('T_SelfStock'!CO29&lt;&gt;""),'T_SelfStock'!CO29,CN25-'Grid_Requirement'!CO25+'Grid_TTAFOutgoing'!CO25))</f>
        <v/>
      </c>
      <c r="CP25">
        <f>IF(COUNTIFS(T_StockCount[Part Name],$A25,T_StockCount[WeekIndex],93)&gt;0,SUMIFS(T_StockCount[CountedQty],T_StockCount[Part Name],$A25,T_StockCount[WeekIndex],93),IF(('T_SelfStock'!CP29&lt;&gt;""),'T_SelfStock'!CP29,CO25-'Grid_Requirement'!CP25+'Grid_TTAFOutgoing'!CP25))</f>
        <v/>
      </c>
      <c r="CQ25">
        <f>IF(COUNTIFS(T_StockCount[Part Name],$A25,T_StockCount[WeekIndex],94)&gt;0,SUMIFS(T_StockCount[CountedQty],T_StockCount[Part Name],$A25,T_StockCount[WeekIndex],94),IF(('T_SelfStock'!CQ29&lt;&gt;""),'T_SelfStock'!CQ29,CP25-'Grid_Requirement'!CQ25+'Grid_TTAFOutgoing'!CQ25))</f>
        <v/>
      </c>
      <c r="CR25">
        <f>IF(COUNTIFS(T_StockCount[Part Name],$A25,T_StockCount[WeekIndex],95)&gt;0,SUMIFS(T_StockCount[CountedQty],T_StockCount[Part Name],$A25,T_StockCount[WeekIndex],95),IF(('T_SelfStock'!CR29&lt;&gt;""),'T_SelfStock'!CR29,CQ25-'Grid_Requirement'!CR25+'Grid_TTAFOutgoing'!CR25))</f>
        <v/>
      </c>
      <c r="CS25">
        <f>IF(COUNTIFS(T_StockCount[Part Name],$A25,T_StockCount[WeekIndex],96)&gt;0,SUMIFS(T_StockCount[CountedQty],T_StockCount[Part Name],$A25,T_StockCount[WeekIndex],96),IF(('T_SelfStock'!CS29&lt;&gt;""),'T_SelfStock'!CS29,CR25-'Grid_Requirement'!CS25+'Grid_TTAFOutgoing'!CS25))</f>
        <v/>
      </c>
      <c r="CT25">
        <f>IF(COUNTIFS(T_StockCount[Part Name],$A25,T_StockCount[WeekIndex],97)&gt;0,SUMIFS(T_StockCount[CountedQty],T_StockCount[Part Name],$A25,T_StockCount[WeekIndex],97),IF(('T_SelfStock'!CT29&lt;&gt;""),'T_SelfStock'!CT29,CS25-'Grid_Requirement'!CT25+'Grid_TTAFOutgoing'!CT25))</f>
        <v/>
      </c>
      <c r="CU25">
        <f>IF(COUNTIFS(T_StockCount[Part Name],$A25,T_StockCount[WeekIndex],98)&gt;0,SUMIFS(T_StockCount[CountedQty],T_StockCount[Part Name],$A25,T_StockCount[WeekIndex],98),IF(('T_SelfStock'!CU29&lt;&gt;""),'T_SelfStock'!CU29,CT25-'Grid_Requirement'!CU25+'Grid_TTAFOutgoing'!CU25))</f>
        <v/>
      </c>
      <c r="CV25">
        <f>IF(COUNTIFS(T_StockCount[Part Name],$A25,T_StockCount[WeekIndex],99)&gt;0,SUMIFS(T_StockCount[CountedQty],T_StockCount[Part Name],$A25,T_StockCount[WeekIndex],99),IF(('T_SelfStock'!CV29&lt;&gt;""),'T_SelfStock'!CV29,CU25-'Grid_Requirement'!CV25+'Grid_TTAFOutgoing'!CV25))</f>
        <v/>
      </c>
      <c r="CW25">
        <f>IF(COUNTIFS(T_StockCount[Part Name],$A25,T_StockCount[WeekIndex],100)&gt;0,SUMIFS(T_StockCount[CountedQty],T_StockCount[Part Name],$A25,T_StockCount[WeekIndex],100),IF(('T_SelfStock'!CW29&lt;&gt;""),'T_SelfStock'!CW29,CV25-'Grid_Requirement'!CW25+'Grid_TTAFOutgoing'!CW25))</f>
        <v/>
      </c>
      <c r="CX25">
        <f>IF(COUNTIFS(T_StockCount[Part Name],$A25,T_StockCount[WeekIndex],101)&gt;0,SUMIFS(T_StockCount[CountedQty],T_StockCount[Part Name],$A25,T_StockCount[WeekIndex],101),IF(('T_SelfStock'!CX29&lt;&gt;""),'T_SelfStock'!CX29,CW25-'Grid_Requirement'!CX25+'Grid_TTAFOutgoing'!CX25))</f>
        <v/>
      </c>
      <c r="CY25">
        <f>IF(COUNTIFS(T_StockCount[Part Name],$A25,T_StockCount[WeekIndex],102)&gt;0,SUMIFS(T_StockCount[CountedQty],T_StockCount[Part Name],$A25,T_StockCount[WeekIndex],102),IF(('T_SelfStock'!CY29&lt;&gt;""),'T_SelfStock'!CY29,CX25-'Grid_Requirement'!CY25+'Grid_TTAFOutgoing'!CY25))</f>
        <v/>
      </c>
      <c r="CZ25">
        <f>IF(COUNTIFS(T_StockCount[Part Name],$A25,T_StockCount[WeekIndex],103)&gt;0,SUMIFS(T_StockCount[CountedQty],T_StockCount[Part Name],$A25,T_StockCount[WeekIndex],103),IF(('T_SelfStock'!CZ29&lt;&gt;""),'T_SelfStock'!CZ29,CY25-'Grid_Requirement'!CZ25+'Grid_TTAFOutgoing'!CZ25))</f>
        <v/>
      </c>
      <c r="DA25">
        <f>IF(COUNTIFS(T_StockCount[Part Name],$A25,T_StockCount[WeekIndex],104)&gt;0,SUMIFS(T_StockCount[CountedQty],T_StockCount[Part Name],$A25,T_StockCount[WeekIndex],104),IF(('T_SelfStock'!DA29&lt;&gt;""),'T_SelfStock'!DA29,CZ25-'Grid_Requirement'!DA25+'Grid_TTAFOutgoing'!DA25))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Name],$A26,T_StockCount[WeekIndex],1),IF(('T_SelfStock'!B30&lt;&gt;""),'T_SelfStock'!B30,IFERROR(INDEX(T_OpeningStock[Opening_Qty],MATCH($A26,T_OpeningStock[Part Name],0)),0)-'Grid_Requirement'!B26+'Grid_TTAFOutgoing'!B26))</f>
        <v/>
      </c>
      <c r="C26">
        <f>IF(COUNTIFS(T_StockCount[Part Name],$A26,T_StockCount[WeekIndex],2)&gt;0,SUMIFS(T_StockCount[CountedQty],T_StockCount[Part Name],$A26,T_StockCount[WeekIndex],2),IF(('T_SelfStock'!C30&lt;&gt;""),'T_SelfStock'!C30,B26-'Grid_Requirement'!C26+'Grid_TTAFOutgoing'!C26))</f>
        <v/>
      </c>
      <c r="D26">
        <f>IF(COUNTIFS(T_StockCount[Part Name],$A26,T_StockCount[WeekIndex],3)&gt;0,SUMIFS(T_StockCount[CountedQty],T_StockCount[Part Name],$A26,T_StockCount[WeekIndex],3),IF(('T_SelfStock'!D30&lt;&gt;""),'T_SelfStock'!D30,C26-'Grid_Requirement'!D26+'Grid_TTAFOutgoing'!D26))</f>
        <v/>
      </c>
      <c r="E26">
        <f>IF(COUNTIFS(T_StockCount[Part Name],$A26,T_StockCount[WeekIndex],4)&gt;0,SUMIFS(T_StockCount[CountedQty],T_StockCount[Part Name],$A26,T_StockCount[WeekIndex],4),IF(('T_SelfStock'!E30&lt;&gt;""),'T_SelfStock'!E30,D26-'Grid_Requirement'!E26+'Grid_TTAFOutgoing'!E26))</f>
        <v/>
      </c>
      <c r="F26">
        <f>IF(COUNTIFS(T_StockCount[Part Name],$A26,T_StockCount[WeekIndex],5)&gt;0,SUMIFS(T_StockCount[CountedQty],T_StockCount[Part Name],$A26,T_StockCount[WeekIndex],5),IF(('T_SelfStock'!F30&lt;&gt;""),'T_SelfStock'!F30,E26-'Grid_Requirement'!F26+'Grid_TTAFOutgoing'!F26))</f>
        <v/>
      </c>
      <c r="G26">
        <f>IF(COUNTIFS(T_StockCount[Part Name],$A26,T_StockCount[WeekIndex],6)&gt;0,SUMIFS(T_StockCount[CountedQty],T_StockCount[Part Name],$A26,T_StockCount[WeekIndex],6),IF(('T_SelfStock'!G30&lt;&gt;""),'T_SelfStock'!G30,F26-'Grid_Requirement'!G26+'Grid_TTAFOutgoing'!G26))</f>
        <v/>
      </c>
      <c r="H26">
        <f>IF(COUNTIFS(T_StockCount[Part Name],$A26,T_StockCount[WeekIndex],7)&gt;0,SUMIFS(T_StockCount[CountedQty],T_StockCount[Part Name],$A26,T_StockCount[WeekIndex],7),IF(('T_SelfStock'!H30&lt;&gt;""),'T_SelfStock'!H30,G26-'Grid_Requirement'!H26+'Grid_TTAFOutgoing'!H26))</f>
        <v/>
      </c>
      <c r="I26">
        <f>IF(COUNTIFS(T_StockCount[Part Name],$A26,T_StockCount[WeekIndex],8)&gt;0,SUMIFS(T_StockCount[CountedQty],T_StockCount[Part Name],$A26,T_StockCount[WeekIndex],8),IF(('T_SelfStock'!I30&lt;&gt;""),'T_SelfStock'!I30,H26-'Grid_Requirement'!I26+'Grid_TTAFOutgoing'!I26))</f>
        <v/>
      </c>
      <c r="J26">
        <f>IF(COUNTIFS(T_StockCount[Part Name],$A26,T_StockCount[WeekIndex],9)&gt;0,SUMIFS(T_StockCount[CountedQty],T_StockCount[Part Name],$A26,T_StockCount[WeekIndex],9),IF(('T_SelfStock'!J30&lt;&gt;""),'T_SelfStock'!J30,I26-'Grid_Requirement'!J26+'Grid_TTAFOutgoing'!J26))</f>
        <v/>
      </c>
      <c r="K26">
        <f>IF(COUNTIFS(T_StockCount[Part Name],$A26,T_StockCount[WeekIndex],10)&gt;0,SUMIFS(T_StockCount[CountedQty],T_StockCount[Part Name],$A26,T_StockCount[WeekIndex],10),IF(('T_SelfStock'!K30&lt;&gt;""),'T_SelfStock'!K30,J26-'Grid_Requirement'!K26+'Grid_TTAFOutgoing'!K26))</f>
        <v/>
      </c>
      <c r="L26">
        <f>IF(COUNTIFS(T_StockCount[Part Name],$A26,T_StockCount[WeekIndex],11)&gt;0,SUMIFS(T_StockCount[CountedQty],T_StockCount[Part Name],$A26,T_StockCount[WeekIndex],11),IF(('T_SelfStock'!L30&lt;&gt;""),'T_SelfStock'!L30,K26-'Grid_Requirement'!L26+'Grid_TTAFOutgoing'!L26))</f>
        <v/>
      </c>
      <c r="M26">
        <f>IF(COUNTIFS(T_StockCount[Part Name],$A26,T_StockCount[WeekIndex],12)&gt;0,SUMIFS(T_StockCount[CountedQty],T_StockCount[Part Name],$A26,T_StockCount[WeekIndex],12),IF(('T_SelfStock'!M30&lt;&gt;""),'T_SelfStock'!M30,L26-'Grid_Requirement'!M26+'Grid_TTAFOutgoing'!M26))</f>
        <v/>
      </c>
      <c r="N26">
        <f>IF(COUNTIFS(T_StockCount[Part Name],$A26,T_StockCount[WeekIndex],13)&gt;0,SUMIFS(T_StockCount[CountedQty],T_StockCount[Part Name],$A26,T_StockCount[WeekIndex],13),IF(('T_SelfStock'!N30&lt;&gt;""),'T_SelfStock'!N30,M26-'Grid_Requirement'!N26+'Grid_TTAFOutgoing'!N26))</f>
        <v/>
      </c>
      <c r="O26">
        <f>IF(COUNTIFS(T_StockCount[Part Name],$A26,T_StockCount[WeekIndex],14)&gt;0,SUMIFS(T_StockCount[CountedQty],T_StockCount[Part Name],$A26,T_StockCount[WeekIndex],14),IF(('T_SelfStock'!O30&lt;&gt;""),'T_SelfStock'!O30,N26-'Grid_Requirement'!O26+'Grid_TTAFOutgoing'!O26))</f>
        <v/>
      </c>
      <c r="P26">
        <f>IF(COUNTIFS(T_StockCount[Part Name],$A26,T_StockCount[WeekIndex],15)&gt;0,SUMIFS(T_StockCount[CountedQty],T_StockCount[Part Name],$A26,T_StockCount[WeekIndex],15),IF(('T_SelfStock'!P30&lt;&gt;""),'T_SelfStock'!P30,O26-'Grid_Requirement'!P26+'Grid_TTAFOutgoing'!P26))</f>
        <v/>
      </c>
      <c r="Q26">
        <f>IF(COUNTIFS(T_StockCount[Part Name],$A26,T_StockCount[WeekIndex],16)&gt;0,SUMIFS(T_StockCount[CountedQty],T_StockCount[Part Name],$A26,T_StockCount[WeekIndex],16),IF(('T_SelfStock'!Q30&lt;&gt;""),'T_SelfStock'!Q30,P26-'Grid_Requirement'!Q26+'Grid_TTAFOutgoing'!Q26))</f>
        <v/>
      </c>
      <c r="R26">
        <f>IF(COUNTIFS(T_StockCount[Part Name],$A26,T_StockCount[WeekIndex],17)&gt;0,SUMIFS(T_StockCount[CountedQty],T_StockCount[Part Name],$A26,T_StockCount[WeekIndex],17),IF(('T_SelfStock'!R30&lt;&gt;""),'T_SelfStock'!R30,Q26-'Grid_Requirement'!R26+'Grid_TTAFOutgoing'!R26))</f>
        <v/>
      </c>
      <c r="S26">
        <f>IF(COUNTIFS(T_StockCount[Part Name],$A26,T_StockCount[WeekIndex],18)&gt;0,SUMIFS(T_StockCount[CountedQty],T_StockCount[Part Name],$A26,T_StockCount[WeekIndex],18),IF(('T_SelfStock'!S30&lt;&gt;""),'T_SelfStock'!S30,R26-'Grid_Requirement'!S26+'Grid_TTAFOutgoing'!S26))</f>
        <v/>
      </c>
      <c r="T26">
        <f>IF(COUNTIFS(T_StockCount[Part Name],$A26,T_StockCount[WeekIndex],19)&gt;0,SUMIFS(T_StockCount[CountedQty],T_StockCount[Part Name],$A26,T_StockCount[WeekIndex],19),IF(('T_SelfStock'!T30&lt;&gt;""),'T_SelfStock'!T30,S26-'Grid_Requirement'!T26+'Grid_TTAFOutgoing'!T26))</f>
        <v/>
      </c>
      <c r="U26">
        <f>IF(COUNTIFS(T_StockCount[Part Name],$A26,T_StockCount[WeekIndex],20)&gt;0,SUMIFS(T_StockCount[CountedQty],T_StockCount[Part Name],$A26,T_StockCount[WeekIndex],20),IF(('T_SelfStock'!U30&lt;&gt;""),'T_SelfStock'!U30,T26-'Grid_Requirement'!U26+'Grid_TTAFOutgoing'!U26))</f>
        <v/>
      </c>
      <c r="V26">
        <f>IF(COUNTIFS(T_StockCount[Part Name],$A26,T_StockCount[WeekIndex],21)&gt;0,SUMIFS(T_StockCount[CountedQty],T_StockCount[Part Name],$A26,T_StockCount[WeekIndex],21),IF(('T_SelfStock'!V30&lt;&gt;""),'T_SelfStock'!V30,U26-'Grid_Requirement'!V26+'Grid_TTAFOutgoing'!V26))</f>
        <v/>
      </c>
      <c r="W26">
        <f>IF(COUNTIFS(T_StockCount[Part Name],$A26,T_StockCount[WeekIndex],22)&gt;0,SUMIFS(T_StockCount[CountedQty],T_StockCount[Part Name],$A26,T_StockCount[WeekIndex],22),IF(('T_SelfStock'!W30&lt;&gt;""),'T_SelfStock'!W30,V26-'Grid_Requirement'!W26+'Grid_TTAFOutgoing'!W26))</f>
        <v/>
      </c>
      <c r="X26">
        <f>IF(COUNTIFS(T_StockCount[Part Name],$A26,T_StockCount[WeekIndex],23)&gt;0,SUMIFS(T_StockCount[CountedQty],T_StockCount[Part Name],$A26,T_StockCount[WeekIndex],23),IF(('T_SelfStock'!X30&lt;&gt;""),'T_SelfStock'!X30,W26-'Grid_Requirement'!X26+'Grid_TTAFOutgoing'!X26))</f>
        <v/>
      </c>
      <c r="Y26">
        <f>IF(COUNTIFS(T_StockCount[Part Name],$A26,T_StockCount[WeekIndex],24)&gt;0,SUMIFS(T_StockCount[CountedQty],T_StockCount[Part Name],$A26,T_StockCount[WeekIndex],24),IF(('T_SelfStock'!Y30&lt;&gt;""),'T_SelfStock'!Y30,X26-'Grid_Requirement'!Y26+'Grid_TTAFOutgoing'!Y26))</f>
        <v/>
      </c>
      <c r="Z26">
        <f>IF(COUNTIFS(T_StockCount[Part Name],$A26,T_StockCount[WeekIndex],25)&gt;0,SUMIFS(T_StockCount[CountedQty],T_StockCount[Part Name],$A26,T_StockCount[WeekIndex],25),IF(('T_SelfStock'!Z30&lt;&gt;""),'T_SelfStock'!Z30,Y26-'Grid_Requirement'!Z26+'Grid_TTAFOutgoing'!Z26))</f>
        <v/>
      </c>
      <c r="AA26">
        <f>IF(COUNTIFS(T_StockCount[Part Name],$A26,T_StockCount[WeekIndex],26)&gt;0,SUMIFS(T_StockCount[CountedQty],T_StockCount[Part Name],$A26,T_StockCount[WeekIndex],26),IF(('T_SelfStock'!AA30&lt;&gt;""),'T_SelfStock'!AA30,Z26-'Grid_Requirement'!AA26+'Grid_TTAFOutgoing'!AA26))</f>
        <v/>
      </c>
      <c r="AB26">
        <f>IF(COUNTIFS(T_StockCount[Part Name],$A26,T_StockCount[WeekIndex],27)&gt;0,SUMIFS(T_StockCount[CountedQty],T_StockCount[Part Name],$A26,T_StockCount[WeekIndex],27),IF(('T_SelfStock'!AB30&lt;&gt;""),'T_SelfStock'!AB30,AA26-'Grid_Requirement'!AB26+'Grid_TTAFOutgoing'!AB26))</f>
        <v/>
      </c>
      <c r="AC26">
        <f>IF(COUNTIFS(T_StockCount[Part Name],$A26,T_StockCount[WeekIndex],28)&gt;0,SUMIFS(T_StockCount[CountedQty],T_StockCount[Part Name],$A26,T_StockCount[WeekIndex],28),IF(('T_SelfStock'!AC30&lt;&gt;""),'T_SelfStock'!AC30,AB26-'Grid_Requirement'!AC26+'Grid_TTAFOutgoing'!AC26))</f>
        <v/>
      </c>
      <c r="AD26">
        <f>IF(COUNTIFS(T_StockCount[Part Name],$A26,T_StockCount[WeekIndex],29)&gt;0,SUMIFS(T_StockCount[CountedQty],T_StockCount[Part Name],$A26,T_StockCount[WeekIndex],29),IF(('T_SelfStock'!AD30&lt;&gt;""),'T_SelfStock'!AD30,AC26-'Grid_Requirement'!AD26+'Grid_TTAFOutgoing'!AD26))</f>
        <v/>
      </c>
      <c r="AE26">
        <f>IF(COUNTIFS(T_StockCount[Part Name],$A26,T_StockCount[WeekIndex],30)&gt;0,SUMIFS(T_StockCount[CountedQty],T_StockCount[Part Name],$A26,T_StockCount[WeekIndex],30),IF(('T_SelfStock'!AE30&lt;&gt;""),'T_SelfStock'!AE30,AD26-'Grid_Requirement'!AE26+'Grid_TTAFOutgoing'!AE26))</f>
        <v/>
      </c>
      <c r="AF26">
        <f>IF(COUNTIFS(T_StockCount[Part Name],$A26,T_StockCount[WeekIndex],31)&gt;0,SUMIFS(T_StockCount[CountedQty],T_StockCount[Part Name],$A26,T_StockCount[WeekIndex],31),IF(('T_SelfStock'!AF30&lt;&gt;""),'T_SelfStock'!AF30,AE26-'Grid_Requirement'!AF26+'Grid_TTAFOutgoing'!AF26))</f>
        <v/>
      </c>
      <c r="AG26">
        <f>IF(COUNTIFS(T_StockCount[Part Name],$A26,T_StockCount[WeekIndex],32)&gt;0,SUMIFS(T_StockCount[CountedQty],T_StockCount[Part Name],$A26,T_StockCount[WeekIndex],32),IF(('T_SelfStock'!AG30&lt;&gt;""),'T_SelfStock'!AG30,AF26-'Grid_Requirement'!AG26+'Grid_TTAFOutgoing'!AG26))</f>
        <v/>
      </c>
      <c r="AH26">
        <f>IF(COUNTIFS(T_StockCount[Part Name],$A26,T_StockCount[WeekIndex],33)&gt;0,SUMIFS(T_StockCount[CountedQty],T_StockCount[Part Name],$A26,T_StockCount[WeekIndex],33),IF(('T_SelfStock'!AH30&lt;&gt;""),'T_SelfStock'!AH30,AG26-'Grid_Requirement'!AH26+'Grid_TTAFOutgoing'!AH26))</f>
        <v/>
      </c>
      <c r="AI26">
        <f>IF(COUNTIFS(T_StockCount[Part Name],$A26,T_StockCount[WeekIndex],34)&gt;0,SUMIFS(T_StockCount[CountedQty],T_StockCount[Part Name],$A26,T_StockCount[WeekIndex],34),IF(('T_SelfStock'!AI30&lt;&gt;""),'T_SelfStock'!AI30,AH26-'Grid_Requirement'!AI26+'Grid_TTAFOutgoing'!AI26))</f>
        <v/>
      </c>
      <c r="AJ26">
        <f>IF(COUNTIFS(T_StockCount[Part Name],$A26,T_StockCount[WeekIndex],35)&gt;0,SUMIFS(T_StockCount[CountedQty],T_StockCount[Part Name],$A26,T_StockCount[WeekIndex],35),IF(('T_SelfStock'!AJ30&lt;&gt;""),'T_SelfStock'!AJ30,AI26-'Grid_Requirement'!AJ26+'Grid_TTAFOutgoing'!AJ26))</f>
        <v/>
      </c>
      <c r="AK26">
        <f>IF(COUNTIFS(T_StockCount[Part Name],$A26,T_StockCount[WeekIndex],36)&gt;0,SUMIFS(T_StockCount[CountedQty],T_StockCount[Part Name],$A26,T_StockCount[WeekIndex],36),IF(('T_SelfStock'!AK30&lt;&gt;""),'T_SelfStock'!AK30,AJ26-'Grid_Requirement'!AK26+'Grid_TTAFOutgoing'!AK26))</f>
        <v/>
      </c>
      <c r="AL26">
        <f>IF(COUNTIFS(T_StockCount[Part Name],$A26,T_StockCount[WeekIndex],37)&gt;0,SUMIFS(T_StockCount[CountedQty],T_StockCount[Part Name],$A26,T_StockCount[WeekIndex],37),IF(('T_SelfStock'!AL30&lt;&gt;""),'T_SelfStock'!AL30,AK26-'Grid_Requirement'!AL26+'Grid_TTAFOutgoing'!AL26))</f>
        <v/>
      </c>
      <c r="AM26">
        <f>IF(COUNTIFS(T_StockCount[Part Name],$A26,T_StockCount[WeekIndex],38)&gt;0,SUMIFS(T_StockCount[CountedQty],T_StockCount[Part Name],$A26,T_StockCount[WeekIndex],38),IF(('T_SelfStock'!AM30&lt;&gt;""),'T_SelfStock'!AM30,AL26-'Grid_Requirement'!AM26+'Grid_TTAFOutgoing'!AM26))</f>
        <v/>
      </c>
      <c r="AN26">
        <f>IF(COUNTIFS(T_StockCount[Part Name],$A26,T_StockCount[WeekIndex],39)&gt;0,SUMIFS(T_StockCount[CountedQty],T_StockCount[Part Name],$A26,T_StockCount[WeekIndex],39),IF(('T_SelfStock'!AN30&lt;&gt;""),'T_SelfStock'!AN30,AM26-'Grid_Requirement'!AN26+'Grid_TTAFOutgoing'!AN26))</f>
        <v/>
      </c>
      <c r="AO26">
        <f>IF(COUNTIFS(T_StockCount[Part Name],$A26,T_StockCount[WeekIndex],40)&gt;0,SUMIFS(T_StockCount[CountedQty],T_StockCount[Part Name],$A26,T_StockCount[WeekIndex],40),IF(('T_SelfStock'!AO30&lt;&gt;""),'T_SelfStock'!AO30,AN26-'Grid_Requirement'!AO26+'Grid_TTAFOutgoing'!AO26))</f>
        <v/>
      </c>
      <c r="AP26">
        <f>IF(COUNTIFS(T_StockCount[Part Name],$A26,T_StockCount[WeekIndex],41)&gt;0,SUMIFS(T_StockCount[CountedQty],T_StockCount[Part Name],$A26,T_StockCount[WeekIndex],41),IF(('T_SelfStock'!AP30&lt;&gt;""),'T_SelfStock'!AP30,AO26-'Grid_Requirement'!AP26+'Grid_TTAFOutgoing'!AP26))</f>
        <v/>
      </c>
      <c r="AQ26">
        <f>IF(COUNTIFS(T_StockCount[Part Name],$A26,T_StockCount[WeekIndex],42)&gt;0,SUMIFS(T_StockCount[CountedQty],T_StockCount[Part Name],$A26,T_StockCount[WeekIndex],42),IF(('T_SelfStock'!AQ30&lt;&gt;""),'T_SelfStock'!AQ30,AP26-'Grid_Requirement'!AQ26+'Grid_TTAFOutgoing'!AQ26))</f>
        <v/>
      </c>
      <c r="AR26">
        <f>IF(COUNTIFS(T_StockCount[Part Name],$A26,T_StockCount[WeekIndex],43)&gt;0,SUMIFS(T_StockCount[CountedQty],T_StockCount[Part Name],$A26,T_StockCount[WeekIndex],43),IF(('T_SelfStock'!AR30&lt;&gt;""),'T_SelfStock'!AR30,AQ26-'Grid_Requirement'!AR26+'Grid_TTAFOutgoing'!AR26))</f>
        <v/>
      </c>
      <c r="AS26">
        <f>IF(COUNTIFS(T_StockCount[Part Name],$A26,T_StockCount[WeekIndex],44)&gt;0,SUMIFS(T_StockCount[CountedQty],T_StockCount[Part Name],$A26,T_StockCount[WeekIndex],44),IF(('T_SelfStock'!AS30&lt;&gt;""),'T_SelfStock'!AS30,AR26-'Grid_Requirement'!AS26+'Grid_TTAFOutgoing'!AS26))</f>
        <v/>
      </c>
      <c r="AT26">
        <f>IF(COUNTIFS(T_StockCount[Part Name],$A26,T_StockCount[WeekIndex],45)&gt;0,SUMIFS(T_StockCount[CountedQty],T_StockCount[Part Name],$A26,T_StockCount[WeekIndex],45),IF(('T_SelfStock'!AT30&lt;&gt;""),'T_SelfStock'!AT30,AS26-'Grid_Requirement'!AT26+'Grid_TTAFOutgoing'!AT26))</f>
        <v/>
      </c>
      <c r="AU26">
        <f>IF(COUNTIFS(T_StockCount[Part Name],$A26,T_StockCount[WeekIndex],46)&gt;0,SUMIFS(T_StockCount[CountedQty],T_StockCount[Part Name],$A26,T_StockCount[WeekIndex],46),IF(('T_SelfStock'!AU30&lt;&gt;""),'T_SelfStock'!AU30,AT26-'Grid_Requirement'!AU26+'Grid_TTAFOutgoing'!AU26))</f>
        <v/>
      </c>
      <c r="AV26">
        <f>IF(COUNTIFS(T_StockCount[Part Name],$A26,T_StockCount[WeekIndex],47)&gt;0,SUMIFS(T_StockCount[CountedQty],T_StockCount[Part Name],$A26,T_StockCount[WeekIndex],47),IF(('T_SelfStock'!AV30&lt;&gt;""),'T_SelfStock'!AV30,AU26-'Grid_Requirement'!AV26+'Grid_TTAFOutgoing'!AV26))</f>
        <v/>
      </c>
      <c r="AW26">
        <f>IF(COUNTIFS(T_StockCount[Part Name],$A26,T_StockCount[WeekIndex],48)&gt;0,SUMIFS(T_StockCount[CountedQty],T_StockCount[Part Name],$A26,T_StockCount[WeekIndex],48),IF(('T_SelfStock'!AW30&lt;&gt;""),'T_SelfStock'!AW30,AV26-'Grid_Requirement'!AW26+'Grid_TTAFOutgoing'!AW26))</f>
        <v/>
      </c>
      <c r="AX26">
        <f>IF(COUNTIFS(T_StockCount[Part Name],$A26,T_StockCount[WeekIndex],49)&gt;0,SUMIFS(T_StockCount[CountedQty],T_StockCount[Part Name],$A26,T_StockCount[WeekIndex],49),IF(('T_SelfStock'!AX30&lt;&gt;""),'T_SelfStock'!AX30,AW26-'Grid_Requirement'!AX26+'Grid_TTAFOutgoing'!AX26))</f>
        <v/>
      </c>
      <c r="AY26">
        <f>IF(COUNTIFS(T_StockCount[Part Name],$A26,T_StockCount[WeekIndex],50)&gt;0,SUMIFS(T_StockCount[CountedQty],T_StockCount[Part Name],$A26,T_StockCount[WeekIndex],50),IF(('T_SelfStock'!AY30&lt;&gt;""),'T_SelfStock'!AY30,AX26-'Grid_Requirement'!AY26+'Grid_TTAFOutgoing'!AY26))</f>
        <v/>
      </c>
      <c r="AZ26">
        <f>IF(COUNTIFS(T_StockCount[Part Name],$A26,T_StockCount[WeekIndex],51)&gt;0,SUMIFS(T_StockCount[CountedQty],T_StockCount[Part Name],$A26,T_StockCount[WeekIndex],51),IF(('T_SelfStock'!AZ30&lt;&gt;""),'T_SelfStock'!AZ30,AY26-'Grid_Requirement'!AZ26+'Grid_TTAFOutgoing'!AZ26))</f>
        <v/>
      </c>
      <c r="BA26">
        <f>IF(COUNTIFS(T_StockCount[Part Name],$A26,T_StockCount[WeekIndex],52)&gt;0,SUMIFS(T_StockCount[CountedQty],T_StockCount[Part Name],$A26,T_StockCount[WeekIndex],52),IF(('T_SelfStock'!BA30&lt;&gt;""),'T_SelfStock'!BA30,AZ26-'Grid_Requirement'!BA26+'Grid_TTAFOutgoing'!BA26))</f>
        <v/>
      </c>
      <c r="BB26">
        <f>IF(COUNTIFS(T_StockCount[Part Name],$A26,T_StockCount[WeekIndex],53)&gt;0,SUMIFS(T_StockCount[CountedQty],T_StockCount[Part Name],$A26,T_StockCount[WeekIndex],53),IF(('T_SelfStock'!BB30&lt;&gt;""),'T_SelfStock'!BB30,BA26-'Grid_Requirement'!BB26+'Grid_TTAFOutgoing'!BB26))</f>
        <v/>
      </c>
      <c r="BC26">
        <f>IF(COUNTIFS(T_StockCount[Part Name],$A26,T_StockCount[WeekIndex],54)&gt;0,SUMIFS(T_StockCount[CountedQty],T_StockCount[Part Name],$A26,T_StockCount[WeekIndex],54),IF(('T_SelfStock'!BC30&lt;&gt;""),'T_SelfStock'!BC30,BB26-'Grid_Requirement'!BC26+'Grid_TTAFOutgoing'!BC26))</f>
        <v/>
      </c>
      <c r="BD26">
        <f>IF(COUNTIFS(T_StockCount[Part Name],$A26,T_StockCount[WeekIndex],55)&gt;0,SUMIFS(T_StockCount[CountedQty],T_StockCount[Part Name],$A26,T_StockCount[WeekIndex],55),IF(('T_SelfStock'!BD30&lt;&gt;""),'T_SelfStock'!BD30,BC26-'Grid_Requirement'!BD26+'Grid_TTAFOutgoing'!BD26))</f>
        <v/>
      </c>
      <c r="BE26">
        <f>IF(COUNTIFS(T_StockCount[Part Name],$A26,T_StockCount[WeekIndex],56)&gt;0,SUMIFS(T_StockCount[CountedQty],T_StockCount[Part Name],$A26,T_StockCount[WeekIndex],56),IF(('T_SelfStock'!BE30&lt;&gt;""),'T_SelfStock'!BE30,BD26-'Grid_Requirement'!BE26+'Grid_TTAFOutgoing'!BE26))</f>
        <v/>
      </c>
      <c r="BF26">
        <f>IF(COUNTIFS(T_StockCount[Part Name],$A26,T_StockCount[WeekIndex],57)&gt;0,SUMIFS(T_StockCount[CountedQty],T_StockCount[Part Name],$A26,T_StockCount[WeekIndex],57),IF(('T_SelfStock'!BF30&lt;&gt;""),'T_SelfStock'!BF30,BE26-'Grid_Requirement'!BF26+'Grid_TTAFOutgoing'!BF26))</f>
        <v/>
      </c>
      <c r="BG26">
        <f>IF(COUNTIFS(T_StockCount[Part Name],$A26,T_StockCount[WeekIndex],58)&gt;0,SUMIFS(T_StockCount[CountedQty],T_StockCount[Part Name],$A26,T_StockCount[WeekIndex],58),IF(('T_SelfStock'!BG30&lt;&gt;""),'T_SelfStock'!BG30,BF26-'Grid_Requirement'!BG26+'Grid_TTAFOutgoing'!BG26))</f>
        <v/>
      </c>
      <c r="BH26">
        <f>IF(COUNTIFS(T_StockCount[Part Name],$A26,T_StockCount[WeekIndex],59)&gt;0,SUMIFS(T_StockCount[CountedQty],T_StockCount[Part Name],$A26,T_StockCount[WeekIndex],59),IF(('T_SelfStock'!BH30&lt;&gt;""),'T_SelfStock'!BH30,BG26-'Grid_Requirement'!BH26+'Grid_TTAFOutgoing'!BH26))</f>
        <v/>
      </c>
      <c r="BI26">
        <f>IF(COUNTIFS(T_StockCount[Part Name],$A26,T_StockCount[WeekIndex],60)&gt;0,SUMIFS(T_StockCount[CountedQty],T_StockCount[Part Name],$A26,T_StockCount[WeekIndex],60),IF(('T_SelfStock'!BI30&lt;&gt;""),'T_SelfStock'!BI30,BH26-'Grid_Requirement'!BI26+'Grid_TTAFOutgoing'!BI26))</f>
        <v/>
      </c>
      <c r="BJ26">
        <f>IF(COUNTIFS(T_StockCount[Part Name],$A26,T_StockCount[WeekIndex],61)&gt;0,SUMIFS(T_StockCount[CountedQty],T_StockCount[Part Name],$A26,T_StockCount[WeekIndex],61),IF(('T_SelfStock'!BJ30&lt;&gt;""),'T_SelfStock'!BJ30,BI26-'Grid_Requirement'!BJ26+'Grid_TTAFOutgoing'!BJ26))</f>
        <v/>
      </c>
      <c r="BK26">
        <f>IF(COUNTIFS(T_StockCount[Part Name],$A26,T_StockCount[WeekIndex],62)&gt;0,SUMIFS(T_StockCount[CountedQty],T_StockCount[Part Name],$A26,T_StockCount[WeekIndex],62),IF(('T_SelfStock'!BK30&lt;&gt;""),'T_SelfStock'!BK30,BJ26-'Grid_Requirement'!BK26+'Grid_TTAFOutgoing'!BK26))</f>
        <v/>
      </c>
      <c r="BL26">
        <f>IF(COUNTIFS(T_StockCount[Part Name],$A26,T_StockCount[WeekIndex],63)&gt;0,SUMIFS(T_StockCount[CountedQty],T_StockCount[Part Name],$A26,T_StockCount[WeekIndex],63),IF(('T_SelfStock'!BL30&lt;&gt;""),'T_SelfStock'!BL30,BK26-'Grid_Requirement'!BL26+'Grid_TTAFOutgoing'!BL26))</f>
        <v/>
      </c>
      <c r="BM26">
        <f>IF(COUNTIFS(T_StockCount[Part Name],$A26,T_StockCount[WeekIndex],64)&gt;0,SUMIFS(T_StockCount[CountedQty],T_StockCount[Part Name],$A26,T_StockCount[WeekIndex],64),IF(('T_SelfStock'!BM30&lt;&gt;""),'T_SelfStock'!BM30,BL26-'Grid_Requirement'!BM26+'Grid_TTAFOutgoing'!BM26))</f>
        <v/>
      </c>
      <c r="BN26">
        <f>IF(COUNTIFS(T_StockCount[Part Name],$A26,T_StockCount[WeekIndex],65)&gt;0,SUMIFS(T_StockCount[CountedQty],T_StockCount[Part Name],$A26,T_StockCount[WeekIndex],65),IF(('T_SelfStock'!BN30&lt;&gt;""),'T_SelfStock'!BN30,BM26-'Grid_Requirement'!BN26+'Grid_TTAFOutgoing'!BN26))</f>
        <v/>
      </c>
      <c r="BO26">
        <f>IF(COUNTIFS(T_StockCount[Part Name],$A26,T_StockCount[WeekIndex],66)&gt;0,SUMIFS(T_StockCount[CountedQty],T_StockCount[Part Name],$A26,T_StockCount[WeekIndex],66),IF(('T_SelfStock'!BO30&lt;&gt;""),'T_SelfStock'!BO30,BN26-'Grid_Requirement'!BO26+'Grid_TTAFOutgoing'!BO26))</f>
        <v/>
      </c>
      <c r="BP26">
        <f>IF(COUNTIFS(T_StockCount[Part Name],$A26,T_StockCount[WeekIndex],67)&gt;0,SUMIFS(T_StockCount[CountedQty],T_StockCount[Part Name],$A26,T_StockCount[WeekIndex],67),IF(('T_SelfStock'!BP30&lt;&gt;""),'T_SelfStock'!BP30,BO26-'Grid_Requirement'!BP26+'Grid_TTAFOutgoing'!BP26))</f>
        <v/>
      </c>
      <c r="BQ26">
        <f>IF(COUNTIFS(T_StockCount[Part Name],$A26,T_StockCount[WeekIndex],68)&gt;0,SUMIFS(T_StockCount[CountedQty],T_StockCount[Part Name],$A26,T_StockCount[WeekIndex],68),IF(('T_SelfStock'!BQ30&lt;&gt;""),'T_SelfStock'!BQ30,BP26-'Grid_Requirement'!BQ26+'Grid_TTAFOutgoing'!BQ26))</f>
        <v/>
      </c>
      <c r="BR26">
        <f>IF(COUNTIFS(T_StockCount[Part Name],$A26,T_StockCount[WeekIndex],69)&gt;0,SUMIFS(T_StockCount[CountedQty],T_StockCount[Part Name],$A26,T_StockCount[WeekIndex],69),IF(('T_SelfStock'!BR30&lt;&gt;""),'T_SelfStock'!BR30,BQ26-'Grid_Requirement'!BR26+'Grid_TTAFOutgoing'!BR26))</f>
        <v/>
      </c>
      <c r="BS26">
        <f>IF(COUNTIFS(T_StockCount[Part Name],$A26,T_StockCount[WeekIndex],70)&gt;0,SUMIFS(T_StockCount[CountedQty],T_StockCount[Part Name],$A26,T_StockCount[WeekIndex],70),IF(('T_SelfStock'!BS30&lt;&gt;""),'T_SelfStock'!BS30,BR26-'Grid_Requirement'!BS26+'Grid_TTAFOutgoing'!BS26))</f>
        <v/>
      </c>
      <c r="BT26">
        <f>IF(COUNTIFS(T_StockCount[Part Name],$A26,T_StockCount[WeekIndex],71)&gt;0,SUMIFS(T_StockCount[CountedQty],T_StockCount[Part Name],$A26,T_StockCount[WeekIndex],71),IF(('T_SelfStock'!BT30&lt;&gt;""),'T_SelfStock'!BT30,BS26-'Grid_Requirement'!BT26+'Grid_TTAFOutgoing'!BT26))</f>
        <v/>
      </c>
      <c r="BU26">
        <f>IF(COUNTIFS(T_StockCount[Part Name],$A26,T_StockCount[WeekIndex],72)&gt;0,SUMIFS(T_StockCount[CountedQty],T_StockCount[Part Name],$A26,T_StockCount[WeekIndex],72),IF(('T_SelfStock'!BU30&lt;&gt;""),'T_SelfStock'!BU30,BT26-'Grid_Requirement'!BU26+'Grid_TTAFOutgoing'!BU26))</f>
        <v/>
      </c>
      <c r="BV26">
        <f>IF(COUNTIFS(T_StockCount[Part Name],$A26,T_StockCount[WeekIndex],73)&gt;0,SUMIFS(T_StockCount[CountedQty],T_StockCount[Part Name],$A26,T_StockCount[WeekIndex],73),IF(('T_SelfStock'!BV30&lt;&gt;""),'T_SelfStock'!BV30,BU26-'Grid_Requirement'!BV26+'Grid_TTAFOutgoing'!BV26))</f>
        <v/>
      </c>
      <c r="BW26">
        <f>IF(COUNTIFS(T_StockCount[Part Name],$A26,T_StockCount[WeekIndex],74)&gt;0,SUMIFS(T_StockCount[CountedQty],T_StockCount[Part Name],$A26,T_StockCount[WeekIndex],74),IF(('T_SelfStock'!BW30&lt;&gt;""),'T_SelfStock'!BW30,BV26-'Grid_Requirement'!BW26+'Grid_TTAFOutgoing'!BW26))</f>
        <v/>
      </c>
      <c r="BX26">
        <f>IF(COUNTIFS(T_StockCount[Part Name],$A26,T_StockCount[WeekIndex],75)&gt;0,SUMIFS(T_StockCount[CountedQty],T_StockCount[Part Name],$A26,T_StockCount[WeekIndex],75),IF(('T_SelfStock'!BX30&lt;&gt;""),'T_SelfStock'!BX30,BW26-'Grid_Requirement'!BX26+'Grid_TTAFOutgoing'!BX26))</f>
        <v/>
      </c>
      <c r="BY26">
        <f>IF(COUNTIFS(T_StockCount[Part Name],$A26,T_StockCount[WeekIndex],76)&gt;0,SUMIFS(T_StockCount[CountedQty],T_StockCount[Part Name],$A26,T_StockCount[WeekIndex],76),IF(('T_SelfStock'!BY30&lt;&gt;""),'T_SelfStock'!BY30,BX26-'Grid_Requirement'!BY26+'Grid_TTAFOutgoing'!BY26))</f>
        <v/>
      </c>
      <c r="BZ26">
        <f>IF(COUNTIFS(T_StockCount[Part Name],$A26,T_StockCount[WeekIndex],77)&gt;0,SUMIFS(T_StockCount[CountedQty],T_StockCount[Part Name],$A26,T_StockCount[WeekIndex],77),IF(('T_SelfStock'!BZ30&lt;&gt;""),'T_SelfStock'!BZ30,BY26-'Grid_Requirement'!BZ26+'Grid_TTAFOutgoing'!BZ26))</f>
        <v/>
      </c>
      <c r="CA26">
        <f>IF(COUNTIFS(T_StockCount[Part Name],$A26,T_StockCount[WeekIndex],78)&gt;0,SUMIFS(T_StockCount[CountedQty],T_StockCount[Part Name],$A26,T_StockCount[WeekIndex],78),IF(('T_SelfStock'!CA30&lt;&gt;""),'T_SelfStock'!CA30,BZ26-'Grid_Requirement'!CA26+'Grid_TTAFOutgoing'!CA26))</f>
        <v/>
      </c>
      <c r="CB26">
        <f>IF(COUNTIFS(T_StockCount[Part Name],$A26,T_StockCount[WeekIndex],79)&gt;0,SUMIFS(T_StockCount[CountedQty],T_StockCount[Part Name],$A26,T_StockCount[WeekIndex],79),IF(('T_SelfStock'!CB30&lt;&gt;""),'T_SelfStock'!CB30,CA26-'Grid_Requirement'!CB26+'Grid_TTAFOutgoing'!CB26))</f>
        <v/>
      </c>
      <c r="CC26">
        <f>IF(COUNTIFS(T_StockCount[Part Name],$A26,T_StockCount[WeekIndex],80)&gt;0,SUMIFS(T_StockCount[CountedQty],T_StockCount[Part Name],$A26,T_StockCount[WeekIndex],80),IF(('T_SelfStock'!CC30&lt;&gt;""),'T_SelfStock'!CC30,CB26-'Grid_Requirement'!CC26+'Grid_TTAFOutgoing'!CC26))</f>
        <v/>
      </c>
      <c r="CD26">
        <f>IF(COUNTIFS(T_StockCount[Part Name],$A26,T_StockCount[WeekIndex],81)&gt;0,SUMIFS(T_StockCount[CountedQty],T_StockCount[Part Name],$A26,T_StockCount[WeekIndex],81),IF(('T_SelfStock'!CD30&lt;&gt;""),'T_SelfStock'!CD30,CC26-'Grid_Requirement'!CD26+'Grid_TTAFOutgoing'!CD26))</f>
        <v/>
      </c>
      <c r="CE26">
        <f>IF(COUNTIFS(T_StockCount[Part Name],$A26,T_StockCount[WeekIndex],82)&gt;0,SUMIFS(T_StockCount[CountedQty],T_StockCount[Part Name],$A26,T_StockCount[WeekIndex],82),IF(('T_SelfStock'!CE30&lt;&gt;""),'T_SelfStock'!CE30,CD26-'Grid_Requirement'!CE26+'Grid_TTAFOutgoing'!CE26))</f>
        <v/>
      </c>
      <c r="CF26">
        <f>IF(COUNTIFS(T_StockCount[Part Name],$A26,T_StockCount[WeekIndex],83)&gt;0,SUMIFS(T_StockCount[CountedQty],T_StockCount[Part Name],$A26,T_StockCount[WeekIndex],83),IF(('T_SelfStock'!CF30&lt;&gt;""),'T_SelfStock'!CF30,CE26-'Grid_Requirement'!CF26+'Grid_TTAFOutgoing'!CF26))</f>
        <v/>
      </c>
      <c r="CG26">
        <f>IF(COUNTIFS(T_StockCount[Part Name],$A26,T_StockCount[WeekIndex],84)&gt;0,SUMIFS(T_StockCount[CountedQty],T_StockCount[Part Name],$A26,T_StockCount[WeekIndex],84),IF(('T_SelfStock'!CG30&lt;&gt;""),'T_SelfStock'!CG30,CF26-'Grid_Requirement'!CG26+'Grid_TTAFOutgoing'!CG26))</f>
        <v/>
      </c>
      <c r="CH26">
        <f>IF(COUNTIFS(T_StockCount[Part Name],$A26,T_StockCount[WeekIndex],85)&gt;0,SUMIFS(T_StockCount[CountedQty],T_StockCount[Part Name],$A26,T_StockCount[WeekIndex],85),IF(('T_SelfStock'!CH30&lt;&gt;""),'T_SelfStock'!CH30,CG26-'Grid_Requirement'!CH26+'Grid_TTAFOutgoing'!CH26))</f>
        <v/>
      </c>
      <c r="CI26">
        <f>IF(COUNTIFS(T_StockCount[Part Name],$A26,T_StockCount[WeekIndex],86)&gt;0,SUMIFS(T_StockCount[CountedQty],T_StockCount[Part Name],$A26,T_StockCount[WeekIndex],86),IF(('T_SelfStock'!CI30&lt;&gt;""),'T_SelfStock'!CI30,CH26-'Grid_Requirement'!CI26+'Grid_TTAFOutgoing'!CI26))</f>
        <v/>
      </c>
      <c r="CJ26">
        <f>IF(COUNTIFS(T_StockCount[Part Name],$A26,T_StockCount[WeekIndex],87)&gt;0,SUMIFS(T_StockCount[CountedQty],T_StockCount[Part Name],$A26,T_StockCount[WeekIndex],87),IF(('T_SelfStock'!CJ30&lt;&gt;""),'T_SelfStock'!CJ30,CI26-'Grid_Requirement'!CJ26+'Grid_TTAFOutgoing'!CJ26))</f>
        <v/>
      </c>
      <c r="CK26">
        <f>IF(COUNTIFS(T_StockCount[Part Name],$A26,T_StockCount[WeekIndex],88)&gt;0,SUMIFS(T_StockCount[CountedQty],T_StockCount[Part Name],$A26,T_StockCount[WeekIndex],88),IF(('T_SelfStock'!CK30&lt;&gt;""),'T_SelfStock'!CK30,CJ26-'Grid_Requirement'!CK26+'Grid_TTAFOutgoing'!CK26))</f>
        <v/>
      </c>
      <c r="CL26">
        <f>IF(COUNTIFS(T_StockCount[Part Name],$A26,T_StockCount[WeekIndex],89)&gt;0,SUMIFS(T_StockCount[CountedQty],T_StockCount[Part Name],$A26,T_StockCount[WeekIndex],89),IF(('T_SelfStock'!CL30&lt;&gt;""),'T_SelfStock'!CL30,CK26-'Grid_Requirement'!CL26+'Grid_TTAFOutgoing'!CL26))</f>
        <v/>
      </c>
      <c r="CM26">
        <f>IF(COUNTIFS(T_StockCount[Part Name],$A26,T_StockCount[WeekIndex],90)&gt;0,SUMIFS(T_StockCount[CountedQty],T_StockCount[Part Name],$A26,T_StockCount[WeekIndex],90),IF(('T_SelfStock'!CM30&lt;&gt;""),'T_SelfStock'!CM30,CL26-'Grid_Requirement'!CM26+'Grid_TTAFOutgoing'!CM26))</f>
        <v/>
      </c>
      <c r="CN26">
        <f>IF(COUNTIFS(T_StockCount[Part Name],$A26,T_StockCount[WeekIndex],91)&gt;0,SUMIFS(T_StockCount[CountedQty],T_StockCount[Part Name],$A26,T_StockCount[WeekIndex],91),IF(('T_SelfStock'!CN30&lt;&gt;""),'T_SelfStock'!CN30,CM26-'Grid_Requirement'!CN26+'Grid_TTAFOutgoing'!CN26))</f>
        <v/>
      </c>
      <c r="CO26">
        <f>IF(COUNTIFS(T_StockCount[Part Name],$A26,T_StockCount[WeekIndex],92)&gt;0,SUMIFS(T_StockCount[CountedQty],T_StockCount[Part Name],$A26,T_StockCount[WeekIndex],92),IF(('T_SelfStock'!CO30&lt;&gt;""),'T_SelfStock'!CO30,CN26-'Grid_Requirement'!CO26+'Grid_TTAFOutgoing'!CO26))</f>
        <v/>
      </c>
      <c r="CP26">
        <f>IF(COUNTIFS(T_StockCount[Part Name],$A26,T_StockCount[WeekIndex],93)&gt;0,SUMIFS(T_StockCount[CountedQty],T_StockCount[Part Name],$A26,T_StockCount[WeekIndex],93),IF(('T_SelfStock'!CP30&lt;&gt;""),'T_SelfStock'!CP30,CO26-'Grid_Requirement'!CP26+'Grid_TTAFOutgoing'!CP26))</f>
        <v/>
      </c>
      <c r="CQ26">
        <f>IF(COUNTIFS(T_StockCount[Part Name],$A26,T_StockCount[WeekIndex],94)&gt;0,SUMIFS(T_StockCount[CountedQty],T_StockCount[Part Name],$A26,T_StockCount[WeekIndex],94),IF(('T_SelfStock'!CQ30&lt;&gt;""),'T_SelfStock'!CQ30,CP26-'Grid_Requirement'!CQ26+'Grid_TTAFOutgoing'!CQ26))</f>
        <v/>
      </c>
      <c r="CR26">
        <f>IF(COUNTIFS(T_StockCount[Part Name],$A26,T_StockCount[WeekIndex],95)&gt;0,SUMIFS(T_StockCount[CountedQty],T_StockCount[Part Name],$A26,T_StockCount[WeekIndex],95),IF(('T_SelfStock'!CR30&lt;&gt;""),'T_SelfStock'!CR30,CQ26-'Grid_Requirement'!CR26+'Grid_TTAFOutgoing'!CR26))</f>
        <v/>
      </c>
      <c r="CS26">
        <f>IF(COUNTIFS(T_StockCount[Part Name],$A26,T_StockCount[WeekIndex],96)&gt;0,SUMIFS(T_StockCount[CountedQty],T_StockCount[Part Name],$A26,T_StockCount[WeekIndex],96),IF(('T_SelfStock'!CS30&lt;&gt;""),'T_SelfStock'!CS30,CR26-'Grid_Requirement'!CS26+'Grid_TTAFOutgoing'!CS26))</f>
        <v/>
      </c>
      <c r="CT26">
        <f>IF(COUNTIFS(T_StockCount[Part Name],$A26,T_StockCount[WeekIndex],97)&gt;0,SUMIFS(T_StockCount[CountedQty],T_StockCount[Part Name],$A26,T_StockCount[WeekIndex],97),IF(('T_SelfStock'!CT30&lt;&gt;""),'T_SelfStock'!CT30,CS26-'Grid_Requirement'!CT26+'Grid_TTAFOutgoing'!CT26))</f>
        <v/>
      </c>
      <c r="CU26">
        <f>IF(COUNTIFS(T_StockCount[Part Name],$A26,T_StockCount[WeekIndex],98)&gt;0,SUMIFS(T_StockCount[CountedQty],T_StockCount[Part Name],$A26,T_StockCount[WeekIndex],98),IF(('T_SelfStock'!CU30&lt;&gt;""),'T_SelfStock'!CU30,CT26-'Grid_Requirement'!CU26+'Grid_TTAFOutgoing'!CU26))</f>
        <v/>
      </c>
      <c r="CV26">
        <f>IF(COUNTIFS(T_StockCount[Part Name],$A26,T_StockCount[WeekIndex],99)&gt;0,SUMIFS(T_StockCount[CountedQty],T_StockCount[Part Name],$A26,T_StockCount[WeekIndex],99),IF(('T_SelfStock'!CV30&lt;&gt;""),'T_SelfStock'!CV30,CU26-'Grid_Requirement'!CV26+'Grid_TTAFOutgoing'!CV26))</f>
        <v/>
      </c>
      <c r="CW26">
        <f>IF(COUNTIFS(T_StockCount[Part Name],$A26,T_StockCount[WeekIndex],100)&gt;0,SUMIFS(T_StockCount[CountedQty],T_StockCount[Part Name],$A26,T_StockCount[WeekIndex],100),IF(('T_SelfStock'!CW30&lt;&gt;""),'T_SelfStock'!CW30,CV26-'Grid_Requirement'!CW26+'Grid_TTAFOutgoing'!CW26))</f>
        <v/>
      </c>
      <c r="CX26">
        <f>IF(COUNTIFS(T_StockCount[Part Name],$A26,T_StockCount[WeekIndex],101)&gt;0,SUMIFS(T_StockCount[CountedQty],T_StockCount[Part Name],$A26,T_StockCount[WeekIndex],101),IF(('T_SelfStock'!CX30&lt;&gt;""),'T_SelfStock'!CX30,CW26-'Grid_Requirement'!CX26+'Grid_TTAFOutgoing'!CX26))</f>
        <v/>
      </c>
      <c r="CY26">
        <f>IF(COUNTIFS(T_StockCount[Part Name],$A26,T_StockCount[WeekIndex],102)&gt;0,SUMIFS(T_StockCount[CountedQty],T_StockCount[Part Name],$A26,T_StockCount[WeekIndex],102),IF(('T_SelfStock'!CY30&lt;&gt;""),'T_SelfStock'!CY30,CX26-'Grid_Requirement'!CY26+'Grid_TTAFOutgoing'!CY26))</f>
        <v/>
      </c>
      <c r="CZ26">
        <f>IF(COUNTIFS(T_StockCount[Part Name],$A26,T_StockCount[WeekIndex],103)&gt;0,SUMIFS(T_StockCount[CountedQty],T_StockCount[Part Name],$A26,T_StockCount[WeekIndex],103),IF(('T_SelfStock'!CZ30&lt;&gt;""),'T_SelfStock'!CZ30,CY26-'Grid_Requirement'!CZ26+'Grid_TTAFOutgoing'!CZ26))</f>
        <v/>
      </c>
      <c r="DA26">
        <f>IF(COUNTIFS(T_StockCount[Part Name],$A26,T_StockCount[WeekIndex],104)&gt;0,SUMIFS(T_StockCount[CountedQty],T_StockCount[Part Name],$A26,T_StockCount[WeekIndex],104),IF(('T_SelfStock'!DA30&lt;&gt;""),'T_SelfStock'!DA30,CZ26-'Grid_Requirement'!DA26+'Grid_TTAFOutgoing'!DA26))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Name],$A27,T_StockCount[WeekIndex],1),IF(('T_SelfStock'!B31&lt;&gt;""),'T_SelfStock'!B31,IFERROR(INDEX(T_OpeningStock[Opening_Qty],MATCH($A27,T_OpeningStock[Part Name],0)),0)-'Grid_Requirement'!B27+'Grid_TTAFOutgoing'!B27))</f>
        <v/>
      </c>
      <c r="C27">
        <f>IF(COUNTIFS(T_StockCount[Part Name],$A27,T_StockCount[WeekIndex],2)&gt;0,SUMIFS(T_StockCount[CountedQty],T_StockCount[Part Name],$A27,T_StockCount[WeekIndex],2),IF(('T_SelfStock'!C31&lt;&gt;""),'T_SelfStock'!C31,B27-'Grid_Requirement'!C27+'Grid_TTAFOutgoing'!C27))</f>
        <v/>
      </c>
      <c r="D27">
        <f>IF(COUNTIFS(T_StockCount[Part Name],$A27,T_StockCount[WeekIndex],3)&gt;0,SUMIFS(T_StockCount[CountedQty],T_StockCount[Part Name],$A27,T_StockCount[WeekIndex],3),IF(('T_SelfStock'!D31&lt;&gt;""),'T_SelfStock'!D31,C27-'Grid_Requirement'!D27+'Grid_TTAFOutgoing'!D27))</f>
        <v/>
      </c>
      <c r="E27">
        <f>IF(COUNTIFS(T_StockCount[Part Name],$A27,T_StockCount[WeekIndex],4)&gt;0,SUMIFS(T_StockCount[CountedQty],T_StockCount[Part Name],$A27,T_StockCount[WeekIndex],4),IF(('T_SelfStock'!E31&lt;&gt;""),'T_SelfStock'!E31,D27-'Grid_Requirement'!E27+'Grid_TTAFOutgoing'!E27))</f>
        <v/>
      </c>
      <c r="F27">
        <f>IF(COUNTIFS(T_StockCount[Part Name],$A27,T_StockCount[WeekIndex],5)&gt;0,SUMIFS(T_StockCount[CountedQty],T_StockCount[Part Name],$A27,T_StockCount[WeekIndex],5),IF(('T_SelfStock'!F31&lt;&gt;""),'T_SelfStock'!F31,E27-'Grid_Requirement'!F27+'Grid_TTAFOutgoing'!F27))</f>
        <v/>
      </c>
      <c r="G27">
        <f>IF(COUNTIFS(T_StockCount[Part Name],$A27,T_StockCount[WeekIndex],6)&gt;0,SUMIFS(T_StockCount[CountedQty],T_StockCount[Part Name],$A27,T_StockCount[WeekIndex],6),IF(('T_SelfStock'!G31&lt;&gt;""),'T_SelfStock'!G31,F27-'Grid_Requirement'!G27+'Grid_TTAFOutgoing'!G27))</f>
        <v/>
      </c>
      <c r="H27">
        <f>IF(COUNTIFS(T_StockCount[Part Name],$A27,T_StockCount[WeekIndex],7)&gt;0,SUMIFS(T_StockCount[CountedQty],T_StockCount[Part Name],$A27,T_StockCount[WeekIndex],7),IF(('T_SelfStock'!H31&lt;&gt;""),'T_SelfStock'!H31,G27-'Grid_Requirement'!H27+'Grid_TTAFOutgoing'!H27))</f>
        <v/>
      </c>
      <c r="I27">
        <f>IF(COUNTIFS(T_StockCount[Part Name],$A27,T_StockCount[WeekIndex],8)&gt;0,SUMIFS(T_StockCount[CountedQty],T_StockCount[Part Name],$A27,T_StockCount[WeekIndex],8),IF(('T_SelfStock'!I31&lt;&gt;""),'T_SelfStock'!I31,H27-'Grid_Requirement'!I27+'Grid_TTAFOutgoing'!I27))</f>
        <v/>
      </c>
      <c r="J27">
        <f>IF(COUNTIFS(T_StockCount[Part Name],$A27,T_StockCount[WeekIndex],9)&gt;0,SUMIFS(T_StockCount[CountedQty],T_StockCount[Part Name],$A27,T_StockCount[WeekIndex],9),IF(('T_SelfStock'!J31&lt;&gt;""),'T_SelfStock'!J31,I27-'Grid_Requirement'!J27+'Grid_TTAFOutgoing'!J27))</f>
        <v/>
      </c>
      <c r="K27">
        <f>IF(COUNTIFS(T_StockCount[Part Name],$A27,T_StockCount[WeekIndex],10)&gt;0,SUMIFS(T_StockCount[CountedQty],T_StockCount[Part Name],$A27,T_StockCount[WeekIndex],10),IF(('T_SelfStock'!K31&lt;&gt;""),'T_SelfStock'!K31,J27-'Grid_Requirement'!K27+'Grid_TTAFOutgoing'!K27))</f>
        <v/>
      </c>
      <c r="L27">
        <f>IF(COUNTIFS(T_StockCount[Part Name],$A27,T_StockCount[WeekIndex],11)&gt;0,SUMIFS(T_StockCount[CountedQty],T_StockCount[Part Name],$A27,T_StockCount[WeekIndex],11),IF(('T_SelfStock'!L31&lt;&gt;""),'T_SelfStock'!L31,K27-'Grid_Requirement'!L27+'Grid_TTAFOutgoing'!L27))</f>
        <v/>
      </c>
      <c r="M27">
        <f>IF(COUNTIFS(T_StockCount[Part Name],$A27,T_StockCount[WeekIndex],12)&gt;0,SUMIFS(T_StockCount[CountedQty],T_StockCount[Part Name],$A27,T_StockCount[WeekIndex],12),IF(('T_SelfStock'!M31&lt;&gt;""),'T_SelfStock'!M31,L27-'Grid_Requirement'!M27+'Grid_TTAFOutgoing'!M27))</f>
        <v/>
      </c>
      <c r="N27">
        <f>IF(COUNTIFS(T_StockCount[Part Name],$A27,T_StockCount[WeekIndex],13)&gt;0,SUMIFS(T_StockCount[CountedQty],T_StockCount[Part Name],$A27,T_StockCount[WeekIndex],13),IF(('T_SelfStock'!N31&lt;&gt;""),'T_SelfStock'!N31,M27-'Grid_Requirement'!N27+'Grid_TTAFOutgoing'!N27))</f>
        <v/>
      </c>
      <c r="O27">
        <f>IF(COUNTIFS(T_StockCount[Part Name],$A27,T_StockCount[WeekIndex],14)&gt;0,SUMIFS(T_StockCount[CountedQty],T_StockCount[Part Name],$A27,T_StockCount[WeekIndex],14),IF(('T_SelfStock'!O31&lt;&gt;""),'T_SelfStock'!O31,N27-'Grid_Requirement'!O27+'Grid_TTAFOutgoing'!O27))</f>
        <v/>
      </c>
      <c r="P27">
        <f>IF(COUNTIFS(T_StockCount[Part Name],$A27,T_StockCount[WeekIndex],15)&gt;0,SUMIFS(T_StockCount[CountedQty],T_StockCount[Part Name],$A27,T_StockCount[WeekIndex],15),IF(('T_SelfStock'!P31&lt;&gt;""),'T_SelfStock'!P31,O27-'Grid_Requirement'!P27+'Grid_TTAFOutgoing'!P27))</f>
        <v/>
      </c>
      <c r="Q27">
        <f>IF(COUNTIFS(T_StockCount[Part Name],$A27,T_StockCount[WeekIndex],16)&gt;0,SUMIFS(T_StockCount[CountedQty],T_StockCount[Part Name],$A27,T_StockCount[WeekIndex],16),IF(('T_SelfStock'!Q31&lt;&gt;""),'T_SelfStock'!Q31,P27-'Grid_Requirement'!Q27+'Grid_TTAFOutgoing'!Q27))</f>
        <v/>
      </c>
      <c r="R27">
        <f>IF(COUNTIFS(T_StockCount[Part Name],$A27,T_StockCount[WeekIndex],17)&gt;0,SUMIFS(T_StockCount[CountedQty],T_StockCount[Part Name],$A27,T_StockCount[WeekIndex],17),IF(('T_SelfStock'!R31&lt;&gt;""),'T_SelfStock'!R31,Q27-'Grid_Requirement'!R27+'Grid_TTAFOutgoing'!R27))</f>
        <v/>
      </c>
      <c r="S27">
        <f>IF(COUNTIFS(T_StockCount[Part Name],$A27,T_StockCount[WeekIndex],18)&gt;0,SUMIFS(T_StockCount[CountedQty],T_StockCount[Part Name],$A27,T_StockCount[WeekIndex],18),IF(('T_SelfStock'!S31&lt;&gt;""),'T_SelfStock'!S31,R27-'Grid_Requirement'!S27+'Grid_TTAFOutgoing'!S27))</f>
        <v/>
      </c>
      <c r="T27">
        <f>IF(COUNTIFS(T_StockCount[Part Name],$A27,T_StockCount[WeekIndex],19)&gt;0,SUMIFS(T_StockCount[CountedQty],T_StockCount[Part Name],$A27,T_StockCount[WeekIndex],19),IF(('T_SelfStock'!T31&lt;&gt;""),'T_SelfStock'!T31,S27-'Grid_Requirement'!T27+'Grid_TTAFOutgoing'!T27))</f>
        <v/>
      </c>
      <c r="U27">
        <f>IF(COUNTIFS(T_StockCount[Part Name],$A27,T_StockCount[WeekIndex],20)&gt;0,SUMIFS(T_StockCount[CountedQty],T_StockCount[Part Name],$A27,T_StockCount[WeekIndex],20),IF(('T_SelfStock'!U31&lt;&gt;""),'T_SelfStock'!U31,T27-'Grid_Requirement'!U27+'Grid_TTAFOutgoing'!U27))</f>
        <v/>
      </c>
      <c r="V27">
        <f>IF(COUNTIFS(T_StockCount[Part Name],$A27,T_StockCount[WeekIndex],21)&gt;0,SUMIFS(T_StockCount[CountedQty],T_StockCount[Part Name],$A27,T_StockCount[WeekIndex],21),IF(('T_SelfStock'!V31&lt;&gt;""),'T_SelfStock'!V31,U27-'Grid_Requirement'!V27+'Grid_TTAFOutgoing'!V27))</f>
        <v/>
      </c>
      <c r="W27">
        <f>IF(COUNTIFS(T_StockCount[Part Name],$A27,T_StockCount[WeekIndex],22)&gt;0,SUMIFS(T_StockCount[CountedQty],T_StockCount[Part Name],$A27,T_StockCount[WeekIndex],22),IF(('T_SelfStock'!W31&lt;&gt;""),'T_SelfStock'!W31,V27-'Grid_Requirement'!W27+'Grid_TTAFOutgoing'!W27))</f>
        <v/>
      </c>
      <c r="X27">
        <f>IF(COUNTIFS(T_StockCount[Part Name],$A27,T_StockCount[WeekIndex],23)&gt;0,SUMIFS(T_StockCount[CountedQty],T_StockCount[Part Name],$A27,T_StockCount[WeekIndex],23),IF(('T_SelfStock'!X31&lt;&gt;""),'T_SelfStock'!X31,W27-'Grid_Requirement'!X27+'Grid_TTAFOutgoing'!X27))</f>
        <v/>
      </c>
      <c r="Y27">
        <f>IF(COUNTIFS(T_StockCount[Part Name],$A27,T_StockCount[WeekIndex],24)&gt;0,SUMIFS(T_StockCount[CountedQty],T_StockCount[Part Name],$A27,T_StockCount[WeekIndex],24),IF(('T_SelfStock'!Y31&lt;&gt;""),'T_SelfStock'!Y31,X27-'Grid_Requirement'!Y27+'Grid_TTAFOutgoing'!Y27))</f>
        <v/>
      </c>
      <c r="Z27">
        <f>IF(COUNTIFS(T_StockCount[Part Name],$A27,T_StockCount[WeekIndex],25)&gt;0,SUMIFS(T_StockCount[CountedQty],T_StockCount[Part Name],$A27,T_StockCount[WeekIndex],25),IF(('T_SelfStock'!Z31&lt;&gt;""),'T_SelfStock'!Z31,Y27-'Grid_Requirement'!Z27+'Grid_TTAFOutgoing'!Z27))</f>
        <v/>
      </c>
      <c r="AA27">
        <f>IF(COUNTIFS(T_StockCount[Part Name],$A27,T_StockCount[WeekIndex],26)&gt;0,SUMIFS(T_StockCount[CountedQty],T_StockCount[Part Name],$A27,T_StockCount[WeekIndex],26),IF(('T_SelfStock'!AA31&lt;&gt;""),'T_SelfStock'!AA31,Z27-'Grid_Requirement'!AA27+'Grid_TTAFOutgoing'!AA27))</f>
        <v/>
      </c>
      <c r="AB27">
        <f>IF(COUNTIFS(T_StockCount[Part Name],$A27,T_StockCount[WeekIndex],27)&gt;0,SUMIFS(T_StockCount[CountedQty],T_StockCount[Part Name],$A27,T_StockCount[WeekIndex],27),IF(('T_SelfStock'!AB31&lt;&gt;""),'T_SelfStock'!AB31,AA27-'Grid_Requirement'!AB27+'Grid_TTAFOutgoing'!AB27))</f>
        <v/>
      </c>
      <c r="AC27">
        <f>IF(COUNTIFS(T_StockCount[Part Name],$A27,T_StockCount[WeekIndex],28)&gt;0,SUMIFS(T_StockCount[CountedQty],T_StockCount[Part Name],$A27,T_StockCount[WeekIndex],28),IF(('T_SelfStock'!AC31&lt;&gt;""),'T_SelfStock'!AC31,AB27-'Grid_Requirement'!AC27+'Grid_TTAFOutgoing'!AC27))</f>
        <v/>
      </c>
      <c r="AD27">
        <f>IF(COUNTIFS(T_StockCount[Part Name],$A27,T_StockCount[WeekIndex],29)&gt;0,SUMIFS(T_StockCount[CountedQty],T_StockCount[Part Name],$A27,T_StockCount[WeekIndex],29),IF(('T_SelfStock'!AD31&lt;&gt;""),'T_SelfStock'!AD31,AC27-'Grid_Requirement'!AD27+'Grid_TTAFOutgoing'!AD27))</f>
        <v/>
      </c>
      <c r="AE27">
        <f>IF(COUNTIFS(T_StockCount[Part Name],$A27,T_StockCount[WeekIndex],30)&gt;0,SUMIFS(T_StockCount[CountedQty],T_StockCount[Part Name],$A27,T_StockCount[WeekIndex],30),IF(('T_SelfStock'!AE31&lt;&gt;""),'T_SelfStock'!AE31,AD27-'Grid_Requirement'!AE27+'Grid_TTAFOutgoing'!AE27))</f>
        <v/>
      </c>
      <c r="AF27">
        <f>IF(COUNTIFS(T_StockCount[Part Name],$A27,T_StockCount[WeekIndex],31)&gt;0,SUMIFS(T_StockCount[CountedQty],T_StockCount[Part Name],$A27,T_StockCount[WeekIndex],31),IF(('T_SelfStock'!AF31&lt;&gt;""),'T_SelfStock'!AF31,AE27-'Grid_Requirement'!AF27+'Grid_TTAFOutgoing'!AF27))</f>
        <v/>
      </c>
      <c r="AG27">
        <f>IF(COUNTIFS(T_StockCount[Part Name],$A27,T_StockCount[WeekIndex],32)&gt;0,SUMIFS(T_StockCount[CountedQty],T_StockCount[Part Name],$A27,T_StockCount[WeekIndex],32),IF(('T_SelfStock'!AG31&lt;&gt;""),'T_SelfStock'!AG31,AF27-'Grid_Requirement'!AG27+'Grid_TTAFOutgoing'!AG27))</f>
        <v/>
      </c>
      <c r="AH27">
        <f>IF(COUNTIFS(T_StockCount[Part Name],$A27,T_StockCount[WeekIndex],33)&gt;0,SUMIFS(T_StockCount[CountedQty],T_StockCount[Part Name],$A27,T_StockCount[WeekIndex],33),IF(('T_SelfStock'!AH31&lt;&gt;""),'T_SelfStock'!AH31,AG27-'Grid_Requirement'!AH27+'Grid_TTAFOutgoing'!AH27))</f>
        <v/>
      </c>
      <c r="AI27">
        <f>IF(COUNTIFS(T_StockCount[Part Name],$A27,T_StockCount[WeekIndex],34)&gt;0,SUMIFS(T_StockCount[CountedQty],T_StockCount[Part Name],$A27,T_StockCount[WeekIndex],34),IF(('T_SelfStock'!AI31&lt;&gt;""),'T_SelfStock'!AI31,AH27-'Grid_Requirement'!AI27+'Grid_TTAFOutgoing'!AI27))</f>
        <v/>
      </c>
      <c r="AJ27">
        <f>IF(COUNTIFS(T_StockCount[Part Name],$A27,T_StockCount[WeekIndex],35)&gt;0,SUMIFS(T_StockCount[CountedQty],T_StockCount[Part Name],$A27,T_StockCount[WeekIndex],35),IF(('T_SelfStock'!AJ31&lt;&gt;""),'T_SelfStock'!AJ31,AI27-'Grid_Requirement'!AJ27+'Grid_TTAFOutgoing'!AJ27))</f>
        <v/>
      </c>
      <c r="AK27">
        <f>IF(COUNTIFS(T_StockCount[Part Name],$A27,T_StockCount[WeekIndex],36)&gt;0,SUMIFS(T_StockCount[CountedQty],T_StockCount[Part Name],$A27,T_StockCount[WeekIndex],36),IF(('T_SelfStock'!AK31&lt;&gt;""),'T_SelfStock'!AK31,AJ27-'Grid_Requirement'!AK27+'Grid_TTAFOutgoing'!AK27))</f>
        <v/>
      </c>
      <c r="AL27">
        <f>IF(COUNTIFS(T_StockCount[Part Name],$A27,T_StockCount[WeekIndex],37)&gt;0,SUMIFS(T_StockCount[CountedQty],T_StockCount[Part Name],$A27,T_StockCount[WeekIndex],37),IF(('T_SelfStock'!AL31&lt;&gt;""),'T_SelfStock'!AL31,AK27-'Grid_Requirement'!AL27+'Grid_TTAFOutgoing'!AL27))</f>
        <v/>
      </c>
      <c r="AM27">
        <f>IF(COUNTIFS(T_StockCount[Part Name],$A27,T_StockCount[WeekIndex],38)&gt;0,SUMIFS(T_StockCount[CountedQty],T_StockCount[Part Name],$A27,T_StockCount[WeekIndex],38),IF(('T_SelfStock'!AM31&lt;&gt;""),'T_SelfStock'!AM31,AL27-'Grid_Requirement'!AM27+'Grid_TTAFOutgoing'!AM27))</f>
        <v/>
      </c>
      <c r="AN27">
        <f>IF(COUNTIFS(T_StockCount[Part Name],$A27,T_StockCount[WeekIndex],39)&gt;0,SUMIFS(T_StockCount[CountedQty],T_StockCount[Part Name],$A27,T_StockCount[WeekIndex],39),IF(('T_SelfStock'!AN31&lt;&gt;""),'T_SelfStock'!AN31,AM27-'Grid_Requirement'!AN27+'Grid_TTAFOutgoing'!AN27))</f>
        <v/>
      </c>
      <c r="AO27">
        <f>IF(COUNTIFS(T_StockCount[Part Name],$A27,T_StockCount[WeekIndex],40)&gt;0,SUMIFS(T_StockCount[CountedQty],T_StockCount[Part Name],$A27,T_StockCount[WeekIndex],40),IF(('T_SelfStock'!AO31&lt;&gt;""),'T_SelfStock'!AO31,AN27-'Grid_Requirement'!AO27+'Grid_TTAFOutgoing'!AO27))</f>
        <v/>
      </c>
      <c r="AP27">
        <f>IF(COUNTIFS(T_StockCount[Part Name],$A27,T_StockCount[WeekIndex],41)&gt;0,SUMIFS(T_StockCount[CountedQty],T_StockCount[Part Name],$A27,T_StockCount[WeekIndex],41),IF(('T_SelfStock'!AP31&lt;&gt;""),'T_SelfStock'!AP31,AO27-'Grid_Requirement'!AP27+'Grid_TTAFOutgoing'!AP27))</f>
        <v/>
      </c>
      <c r="AQ27">
        <f>IF(COUNTIFS(T_StockCount[Part Name],$A27,T_StockCount[WeekIndex],42)&gt;0,SUMIFS(T_StockCount[CountedQty],T_StockCount[Part Name],$A27,T_StockCount[WeekIndex],42),IF(('T_SelfStock'!AQ31&lt;&gt;""),'T_SelfStock'!AQ31,AP27-'Grid_Requirement'!AQ27+'Grid_TTAFOutgoing'!AQ27))</f>
        <v/>
      </c>
      <c r="AR27">
        <f>IF(COUNTIFS(T_StockCount[Part Name],$A27,T_StockCount[WeekIndex],43)&gt;0,SUMIFS(T_StockCount[CountedQty],T_StockCount[Part Name],$A27,T_StockCount[WeekIndex],43),IF(('T_SelfStock'!AR31&lt;&gt;""),'T_SelfStock'!AR31,AQ27-'Grid_Requirement'!AR27+'Grid_TTAFOutgoing'!AR27))</f>
        <v/>
      </c>
      <c r="AS27">
        <f>IF(COUNTIFS(T_StockCount[Part Name],$A27,T_StockCount[WeekIndex],44)&gt;0,SUMIFS(T_StockCount[CountedQty],T_StockCount[Part Name],$A27,T_StockCount[WeekIndex],44),IF(('T_SelfStock'!AS31&lt;&gt;""),'T_SelfStock'!AS31,AR27-'Grid_Requirement'!AS27+'Grid_TTAFOutgoing'!AS27))</f>
        <v/>
      </c>
      <c r="AT27">
        <f>IF(COUNTIFS(T_StockCount[Part Name],$A27,T_StockCount[WeekIndex],45)&gt;0,SUMIFS(T_StockCount[CountedQty],T_StockCount[Part Name],$A27,T_StockCount[WeekIndex],45),IF(('T_SelfStock'!AT31&lt;&gt;""),'T_SelfStock'!AT31,AS27-'Grid_Requirement'!AT27+'Grid_TTAFOutgoing'!AT27))</f>
        <v/>
      </c>
      <c r="AU27">
        <f>IF(COUNTIFS(T_StockCount[Part Name],$A27,T_StockCount[WeekIndex],46)&gt;0,SUMIFS(T_StockCount[CountedQty],T_StockCount[Part Name],$A27,T_StockCount[WeekIndex],46),IF(('T_SelfStock'!AU31&lt;&gt;""),'T_SelfStock'!AU31,AT27-'Grid_Requirement'!AU27+'Grid_TTAFOutgoing'!AU27))</f>
        <v/>
      </c>
      <c r="AV27">
        <f>IF(COUNTIFS(T_StockCount[Part Name],$A27,T_StockCount[WeekIndex],47)&gt;0,SUMIFS(T_StockCount[CountedQty],T_StockCount[Part Name],$A27,T_StockCount[WeekIndex],47),IF(('T_SelfStock'!AV31&lt;&gt;""),'T_SelfStock'!AV31,AU27-'Grid_Requirement'!AV27+'Grid_TTAFOutgoing'!AV27))</f>
        <v/>
      </c>
      <c r="AW27">
        <f>IF(COUNTIFS(T_StockCount[Part Name],$A27,T_StockCount[WeekIndex],48)&gt;0,SUMIFS(T_StockCount[CountedQty],T_StockCount[Part Name],$A27,T_StockCount[WeekIndex],48),IF(('T_SelfStock'!AW31&lt;&gt;""),'T_SelfStock'!AW31,AV27-'Grid_Requirement'!AW27+'Grid_TTAFOutgoing'!AW27))</f>
        <v/>
      </c>
      <c r="AX27">
        <f>IF(COUNTIFS(T_StockCount[Part Name],$A27,T_StockCount[WeekIndex],49)&gt;0,SUMIFS(T_StockCount[CountedQty],T_StockCount[Part Name],$A27,T_StockCount[WeekIndex],49),IF(('T_SelfStock'!AX31&lt;&gt;""),'T_SelfStock'!AX31,AW27-'Grid_Requirement'!AX27+'Grid_TTAFOutgoing'!AX27))</f>
        <v/>
      </c>
      <c r="AY27">
        <f>IF(COUNTIFS(T_StockCount[Part Name],$A27,T_StockCount[WeekIndex],50)&gt;0,SUMIFS(T_StockCount[CountedQty],T_StockCount[Part Name],$A27,T_StockCount[WeekIndex],50),IF(('T_SelfStock'!AY31&lt;&gt;""),'T_SelfStock'!AY31,AX27-'Grid_Requirement'!AY27+'Grid_TTAFOutgoing'!AY27))</f>
        <v/>
      </c>
      <c r="AZ27">
        <f>IF(COUNTIFS(T_StockCount[Part Name],$A27,T_StockCount[WeekIndex],51)&gt;0,SUMIFS(T_StockCount[CountedQty],T_StockCount[Part Name],$A27,T_StockCount[WeekIndex],51),IF(('T_SelfStock'!AZ31&lt;&gt;""),'T_SelfStock'!AZ31,AY27-'Grid_Requirement'!AZ27+'Grid_TTAFOutgoing'!AZ27))</f>
        <v/>
      </c>
      <c r="BA27">
        <f>IF(COUNTIFS(T_StockCount[Part Name],$A27,T_StockCount[WeekIndex],52)&gt;0,SUMIFS(T_StockCount[CountedQty],T_StockCount[Part Name],$A27,T_StockCount[WeekIndex],52),IF(('T_SelfStock'!BA31&lt;&gt;""),'T_SelfStock'!BA31,AZ27-'Grid_Requirement'!BA27+'Grid_TTAFOutgoing'!BA27))</f>
        <v/>
      </c>
      <c r="BB27">
        <f>IF(COUNTIFS(T_StockCount[Part Name],$A27,T_StockCount[WeekIndex],53)&gt;0,SUMIFS(T_StockCount[CountedQty],T_StockCount[Part Name],$A27,T_StockCount[WeekIndex],53),IF(('T_SelfStock'!BB31&lt;&gt;""),'T_SelfStock'!BB31,BA27-'Grid_Requirement'!BB27+'Grid_TTAFOutgoing'!BB27))</f>
        <v/>
      </c>
      <c r="BC27">
        <f>IF(COUNTIFS(T_StockCount[Part Name],$A27,T_StockCount[WeekIndex],54)&gt;0,SUMIFS(T_StockCount[CountedQty],T_StockCount[Part Name],$A27,T_StockCount[WeekIndex],54),IF(('T_SelfStock'!BC31&lt;&gt;""),'T_SelfStock'!BC31,BB27-'Grid_Requirement'!BC27+'Grid_TTAFOutgoing'!BC27))</f>
        <v/>
      </c>
      <c r="BD27">
        <f>IF(COUNTIFS(T_StockCount[Part Name],$A27,T_StockCount[WeekIndex],55)&gt;0,SUMIFS(T_StockCount[CountedQty],T_StockCount[Part Name],$A27,T_StockCount[WeekIndex],55),IF(('T_SelfStock'!BD31&lt;&gt;""),'T_SelfStock'!BD31,BC27-'Grid_Requirement'!BD27+'Grid_TTAFOutgoing'!BD27))</f>
        <v/>
      </c>
      <c r="BE27">
        <f>IF(COUNTIFS(T_StockCount[Part Name],$A27,T_StockCount[WeekIndex],56)&gt;0,SUMIFS(T_StockCount[CountedQty],T_StockCount[Part Name],$A27,T_StockCount[WeekIndex],56),IF(('T_SelfStock'!BE31&lt;&gt;""),'T_SelfStock'!BE31,BD27-'Grid_Requirement'!BE27+'Grid_TTAFOutgoing'!BE27))</f>
        <v/>
      </c>
      <c r="BF27">
        <f>IF(COUNTIFS(T_StockCount[Part Name],$A27,T_StockCount[WeekIndex],57)&gt;0,SUMIFS(T_StockCount[CountedQty],T_StockCount[Part Name],$A27,T_StockCount[WeekIndex],57),IF(('T_SelfStock'!BF31&lt;&gt;""),'T_SelfStock'!BF31,BE27-'Grid_Requirement'!BF27+'Grid_TTAFOutgoing'!BF27))</f>
        <v/>
      </c>
      <c r="BG27">
        <f>IF(COUNTIFS(T_StockCount[Part Name],$A27,T_StockCount[WeekIndex],58)&gt;0,SUMIFS(T_StockCount[CountedQty],T_StockCount[Part Name],$A27,T_StockCount[WeekIndex],58),IF(('T_SelfStock'!BG31&lt;&gt;""),'T_SelfStock'!BG31,BF27-'Grid_Requirement'!BG27+'Grid_TTAFOutgoing'!BG27))</f>
        <v/>
      </c>
      <c r="BH27">
        <f>IF(COUNTIFS(T_StockCount[Part Name],$A27,T_StockCount[WeekIndex],59)&gt;0,SUMIFS(T_StockCount[CountedQty],T_StockCount[Part Name],$A27,T_StockCount[WeekIndex],59),IF(('T_SelfStock'!BH31&lt;&gt;""),'T_SelfStock'!BH31,BG27-'Grid_Requirement'!BH27+'Grid_TTAFOutgoing'!BH27))</f>
        <v/>
      </c>
      <c r="BI27">
        <f>IF(COUNTIFS(T_StockCount[Part Name],$A27,T_StockCount[WeekIndex],60)&gt;0,SUMIFS(T_StockCount[CountedQty],T_StockCount[Part Name],$A27,T_StockCount[WeekIndex],60),IF(('T_SelfStock'!BI31&lt;&gt;""),'T_SelfStock'!BI31,BH27-'Grid_Requirement'!BI27+'Grid_TTAFOutgoing'!BI27))</f>
        <v/>
      </c>
      <c r="BJ27">
        <f>IF(COUNTIFS(T_StockCount[Part Name],$A27,T_StockCount[WeekIndex],61)&gt;0,SUMIFS(T_StockCount[CountedQty],T_StockCount[Part Name],$A27,T_StockCount[WeekIndex],61),IF(('T_SelfStock'!BJ31&lt;&gt;""),'T_SelfStock'!BJ31,BI27-'Grid_Requirement'!BJ27+'Grid_TTAFOutgoing'!BJ27))</f>
        <v/>
      </c>
      <c r="BK27">
        <f>IF(COUNTIFS(T_StockCount[Part Name],$A27,T_StockCount[WeekIndex],62)&gt;0,SUMIFS(T_StockCount[CountedQty],T_StockCount[Part Name],$A27,T_StockCount[WeekIndex],62),IF(('T_SelfStock'!BK31&lt;&gt;""),'T_SelfStock'!BK31,BJ27-'Grid_Requirement'!BK27+'Grid_TTAFOutgoing'!BK27))</f>
        <v/>
      </c>
      <c r="BL27">
        <f>IF(COUNTIFS(T_StockCount[Part Name],$A27,T_StockCount[WeekIndex],63)&gt;0,SUMIFS(T_StockCount[CountedQty],T_StockCount[Part Name],$A27,T_StockCount[WeekIndex],63),IF(('T_SelfStock'!BL31&lt;&gt;""),'T_SelfStock'!BL31,BK27-'Grid_Requirement'!BL27+'Grid_TTAFOutgoing'!BL27))</f>
        <v/>
      </c>
      <c r="BM27">
        <f>IF(COUNTIFS(T_StockCount[Part Name],$A27,T_StockCount[WeekIndex],64)&gt;0,SUMIFS(T_StockCount[CountedQty],T_StockCount[Part Name],$A27,T_StockCount[WeekIndex],64),IF(('T_SelfStock'!BM31&lt;&gt;""),'T_SelfStock'!BM31,BL27-'Grid_Requirement'!BM27+'Grid_TTAFOutgoing'!BM27))</f>
        <v/>
      </c>
      <c r="BN27">
        <f>IF(COUNTIFS(T_StockCount[Part Name],$A27,T_StockCount[WeekIndex],65)&gt;0,SUMIFS(T_StockCount[CountedQty],T_StockCount[Part Name],$A27,T_StockCount[WeekIndex],65),IF(('T_SelfStock'!BN31&lt;&gt;""),'T_SelfStock'!BN31,BM27-'Grid_Requirement'!BN27+'Grid_TTAFOutgoing'!BN27))</f>
        <v/>
      </c>
      <c r="BO27">
        <f>IF(COUNTIFS(T_StockCount[Part Name],$A27,T_StockCount[WeekIndex],66)&gt;0,SUMIFS(T_StockCount[CountedQty],T_StockCount[Part Name],$A27,T_StockCount[WeekIndex],66),IF(('T_SelfStock'!BO31&lt;&gt;""),'T_SelfStock'!BO31,BN27-'Grid_Requirement'!BO27+'Grid_TTAFOutgoing'!BO27))</f>
        <v/>
      </c>
      <c r="BP27">
        <f>IF(COUNTIFS(T_StockCount[Part Name],$A27,T_StockCount[WeekIndex],67)&gt;0,SUMIFS(T_StockCount[CountedQty],T_StockCount[Part Name],$A27,T_StockCount[WeekIndex],67),IF(('T_SelfStock'!BP31&lt;&gt;""),'T_SelfStock'!BP31,BO27-'Grid_Requirement'!BP27+'Grid_TTAFOutgoing'!BP27))</f>
        <v/>
      </c>
      <c r="BQ27">
        <f>IF(COUNTIFS(T_StockCount[Part Name],$A27,T_StockCount[WeekIndex],68)&gt;0,SUMIFS(T_StockCount[CountedQty],T_StockCount[Part Name],$A27,T_StockCount[WeekIndex],68),IF(('T_SelfStock'!BQ31&lt;&gt;""),'T_SelfStock'!BQ31,BP27-'Grid_Requirement'!BQ27+'Grid_TTAFOutgoing'!BQ27))</f>
        <v/>
      </c>
      <c r="BR27">
        <f>IF(COUNTIFS(T_StockCount[Part Name],$A27,T_StockCount[WeekIndex],69)&gt;0,SUMIFS(T_StockCount[CountedQty],T_StockCount[Part Name],$A27,T_StockCount[WeekIndex],69),IF(('T_SelfStock'!BR31&lt;&gt;""),'T_SelfStock'!BR31,BQ27-'Grid_Requirement'!BR27+'Grid_TTAFOutgoing'!BR27))</f>
        <v/>
      </c>
      <c r="BS27">
        <f>IF(COUNTIFS(T_StockCount[Part Name],$A27,T_StockCount[WeekIndex],70)&gt;0,SUMIFS(T_StockCount[CountedQty],T_StockCount[Part Name],$A27,T_StockCount[WeekIndex],70),IF(('T_SelfStock'!BS31&lt;&gt;""),'T_SelfStock'!BS31,BR27-'Grid_Requirement'!BS27+'Grid_TTAFOutgoing'!BS27))</f>
        <v/>
      </c>
      <c r="BT27">
        <f>IF(COUNTIFS(T_StockCount[Part Name],$A27,T_StockCount[WeekIndex],71)&gt;0,SUMIFS(T_StockCount[CountedQty],T_StockCount[Part Name],$A27,T_StockCount[WeekIndex],71),IF(('T_SelfStock'!BT31&lt;&gt;""),'T_SelfStock'!BT31,BS27-'Grid_Requirement'!BT27+'Grid_TTAFOutgoing'!BT27))</f>
        <v/>
      </c>
      <c r="BU27">
        <f>IF(COUNTIFS(T_StockCount[Part Name],$A27,T_StockCount[WeekIndex],72)&gt;0,SUMIFS(T_StockCount[CountedQty],T_StockCount[Part Name],$A27,T_StockCount[WeekIndex],72),IF(('T_SelfStock'!BU31&lt;&gt;""),'T_SelfStock'!BU31,BT27-'Grid_Requirement'!BU27+'Grid_TTAFOutgoing'!BU27))</f>
        <v/>
      </c>
      <c r="BV27">
        <f>IF(COUNTIFS(T_StockCount[Part Name],$A27,T_StockCount[WeekIndex],73)&gt;0,SUMIFS(T_StockCount[CountedQty],T_StockCount[Part Name],$A27,T_StockCount[WeekIndex],73),IF(('T_SelfStock'!BV31&lt;&gt;""),'T_SelfStock'!BV31,BU27-'Grid_Requirement'!BV27+'Grid_TTAFOutgoing'!BV27))</f>
        <v/>
      </c>
      <c r="BW27">
        <f>IF(COUNTIFS(T_StockCount[Part Name],$A27,T_StockCount[WeekIndex],74)&gt;0,SUMIFS(T_StockCount[CountedQty],T_StockCount[Part Name],$A27,T_StockCount[WeekIndex],74),IF(('T_SelfStock'!BW31&lt;&gt;""),'T_SelfStock'!BW31,BV27-'Grid_Requirement'!BW27+'Grid_TTAFOutgoing'!BW27))</f>
        <v/>
      </c>
      <c r="BX27">
        <f>IF(COUNTIFS(T_StockCount[Part Name],$A27,T_StockCount[WeekIndex],75)&gt;0,SUMIFS(T_StockCount[CountedQty],T_StockCount[Part Name],$A27,T_StockCount[WeekIndex],75),IF(('T_SelfStock'!BX31&lt;&gt;""),'T_SelfStock'!BX31,BW27-'Grid_Requirement'!BX27+'Grid_TTAFOutgoing'!BX27))</f>
        <v/>
      </c>
      <c r="BY27">
        <f>IF(COUNTIFS(T_StockCount[Part Name],$A27,T_StockCount[WeekIndex],76)&gt;0,SUMIFS(T_StockCount[CountedQty],T_StockCount[Part Name],$A27,T_StockCount[WeekIndex],76),IF(('T_SelfStock'!BY31&lt;&gt;""),'T_SelfStock'!BY31,BX27-'Grid_Requirement'!BY27+'Grid_TTAFOutgoing'!BY27))</f>
        <v/>
      </c>
      <c r="BZ27">
        <f>IF(COUNTIFS(T_StockCount[Part Name],$A27,T_StockCount[WeekIndex],77)&gt;0,SUMIFS(T_StockCount[CountedQty],T_StockCount[Part Name],$A27,T_StockCount[WeekIndex],77),IF(('T_SelfStock'!BZ31&lt;&gt;""),'T_SelfStock'!BZ31,BY27-'Grid_Requirement'!BZ27+'Grid_TTAFOutgoing'!BZ27))</f>
        <v/>
      </c>
      <c r="CA27">
        <f>IF(COUNTIFS(T_StockCount[Part Name],$A27,T_StockCount[WeekIndex],78)&gt;0,SUMIFS(T_StockCount[CountedQty],T_StockCount[Part Name],$A27,T_StockCount[WeekIndex],78),IF(('T_SelfStock'!CA31&lt;&gt;""),'T_SelfStock'!CA31,BZ27-'Grid_Requirement'!CA27+'Grid_TTAFOutgoing'!CA27))</f>
        <v/>
      </c>
      <c r="CB27">
        <f>IF(COUNTIFS(T_StockCount[Part Name],$A27,T_StockCount[WeekIndex],79)&gt;0,SUMIFS(T_StockCount[CountedQty],T_StockCount[Part Name],$A27,T_StockCount[WeekIndex],79),IF(('T_SelfStock'!CB31&lt;&gt;""),'T_SelfStock'!CB31,CA27-'Grid_Requirement'!CB27+'Grid_TTAFOutgoing'!CB27))</f>
        <v/>
      </c>
      <c r="CC27">
        <f>IF(COUNTIFS(T_StockCount[Part Name],$A27,T_StockCount[WeekIndex],80)&gt;0,SUMIFS(T_StockCount[CountedQty],T_StockCount[Part Name],$A27,T_StockCount[WeekIndex],80),IF(('T_SelfStock'!CC31&lt;&gt;""),'T_SelfStock'!CC31,CB27-'Grid_Requirement'!CC27+'Grid_TTAFOutgoing'!CC27))</f>
        <v/>
      </c>
      <c r="CD27">
        <f>IF(COUNTIFS(T_StockCount[Part Name],$A27,T_StockCount[WeekIndex],81)&gt;0,SUMIFS(T_StockCount[CountedQty],T_StockCount[Part Name],$A27,T_StockCount[WeekIndex],81),IF(('T_SelfStock'!CD31&lt;&gt;""),'T_SelfStock'!CD31,CC27-'Grid_Requirement'!CD27+'Grid_TTAFOutgoing'!CD27))</f>
        <v/>
      </c>
      <c r="CE27">
        <f>IF(COUNTIFS(T_StockCount[Part Name],$A27,T_StockCount[WeekIndex],82)&gt;0,SUMIFS(T_StockCount[CountedQty],T_StockCount[Part Name],$A27,T_StockCount[WeekIndex],82),IF(('T_SelfStock'!CE31&lt;&gt;""),'T_SelfStock'!CE31,CD27-'Grid_Requirement'!CE27+'Grid_TTAFOutgoing'!CE27))</f>
        <v/>
      </c>
      <c r="CF27">
        <f>IF(COUNTIFS(T_StockCount[Part Name],$A27,T_StockCount[WeekIndex],83)&gt;0,SUMIFS(T_StockCount[CountedQty],T_StockCount[Part Name],$A27,T_StockCount[WeekIndex],83),IF(('T_SelfStock'!CF31&lt;&gt;""),'T_SelfStock'!CF31,CE27-'Grid_Requirement'!CF27+'Grid_TTAFOutgoing'!CF27))</f>
        <v/>
      </c>
      <c r="CG27">
        <f>IF(COUNTIFS(T_StockCount[Part Name],$A27,T_StockCount[WeekIndex],84)&gt;0,SUMIFS(T_StockCount[CountedQty],T_StockCount[Part Name],$A27,T_StockCount[WeekIndex],84),IF(('T_SelfStock'!CG31&lt;&gt;""),'T_SelfStock'!CG31,CF27-'Grid_Requirement'!CG27+'Grid_TTAFOutgoing'!CG27))</f>
        <v/>
      </c>
      <c r="CH27">
        <f>IF(COUNTIFS(T_StockCount[Part Name],$A27,T_StockCount[WeekIndex],85)&gt;0,SUMIFS(T_StockCount[CountedQty],T_StockCount[Part Name],$A27,T_StockCount[WeekIndex],85),IF(('T_SelfStock'!CH31&lt;&gt;""),'T_SelfStock'!CH31,CG27-'Grid_Requirement'!CH27+'Grid_TTAFOutgoing'!CH27))</f>
        <v/>
      </c>
      <c r="CI27">
        <f>IF(COUNTIFS(T_StockCount[Part Name],$A27,T_StockCount[WeekIndex],86)&gt;0,SUMIFS(T_StockCount[CountedQty],T_StockCount[Part Name],$A27,T_StockCount[WeekIndex],86),IF(('T_SelfStock'!CI31&lt;&gt;""),'T_SelfStock'!CI31,CH27-'Grid_Requirement'!CI27+'Grid_TTAFOutgoing'!CI27))</f>
        <v/>
      </c>
      <c r="CJ27">
        <f>IF(COUNTIFS(T_StockCount[Part Name],$A27,T_StockCount[WeekIndex],87)&gt;0,SUMIFS(T_StockCount[CountedQty],T_StockCount[Part Name],$A27,T_StockCount[WeekIndex],87),IF(('T_SelfStock'!CJ31&lt;&gt;""),'T_SelfStock'!CJ31,CI27-'Grid_Requirement'!CJ27+'Grid_TTAFOutgoing'!CJ27))</f>
        <v/>
      </c>
      <c r="CK27">
        <f>IF(COUNTIFS(T_StockCount[Part Name],$A27,T_StockCount[WeekIndex],88)&gt;0,SUMIFS(T_StockCount[CountedQty],T_StockCount[Part Name],$A27,T_StockCount[WeekIndex],88),IF(('T_SelfStock'!CK31&lt;&gt;""),'T_SelfStock'!CK31,CJ27-'Grid_Requirement'!CK27+'Grid_TTAFOutgoing'!CK27))</f>
        <v/>
      </c>
      <c r="CL27">
        <f>IF(COUNTIFS(T_StockCount[Part Name],$A27,T_StockCount[WeekIndex],89)&gt;0,SUMIFS(T_StockCount[CountedQty],T_StockCount[Part Name],$A27,T_StockCount[WeekIndex],89),IF(('T_SelfStock'!CL31&lt;&gt;""),'T_SelfStock'!CL31,CK27-'Grid_Requirement'!CL27+'Grid_TTAFOutgoing'!CL27))</f>
        <v/>
      </c>
      <c r="CM27">
        <f>IF(COUNTIFS(T_StockCount[Part Name],$A27,T_StockCount[WeekIndex],90)&gt;0,SUMIFS(T_StockCount[CountedQty],T_StockCount[Part Name],$A27,T_StockCount[WeekIndex],90),IF(('T_SelfStock'!CM31&lt;&gt;""),'T_SelfStock'!CM31,CL27-'Grid_Requirement'!CM27+'Grid_TTAFOutgoing'!CM27))</f>
        <v/>
      </c>
      <c r="CN27">
        <f>IF(COUNTIFS(T_StockCount[Part Name],$A27,T_StockCount[WeekIndex],91)&gt;0,SUMIFS(T_StockCount[CountedQty],T_StockCount[Part Name],$A27,T_StockCount[WeekIndex],91),IF(('T_SelfStock'!CN31&lt;&gt;""),'T_SelfStock'!CN31,CM27-'Grid_Requirement'!CN27+'Grid_TTAFOutgoing'!CN27))</f>
        <v/>
      </c>
      <c r="CO27">
        <f>IF(COUNTIFS(T_StockCount[Part Name],$A27,T_StockCount[WeekIndex],92)&gt;0,SUMIFS(T_StockCount[CountedQty],T_StockCount[Part Name],$A27,T_StockCount[WeekIndex],92),IF(('T_SelfStock'!CO31&lt;&gt;""),'T_SelfStock'!CO31,CN27-'Grid_Requirement'!CO27+'Grid_TTAFOutgoing'!CO27))</f>
        <v/>
      </c>
      <c r="CP27">
        <f>IF(COUNTIFS(T_StockCount[Part Name],$A27,T_StockCount[WeekIndex],93)&gt;0,SUMIFS(T_StockCount[CountedQty],T_StockCount[Part Name],$A27,T_StockCount[WeekIndex],93),IF(('T_SelfStock'!CP31&lt;&gt;""),'T_SelfStock'!CP31,CO27-'Grid_Requirement'!CP27+'Grid_TTAFOutgoing'!CP27))</f>
        <v/>
      </c>
      <c r="CQ27">
        <f>IF(COUNTIFS(T_StockCount[Part Name],$A27,T_StockCount[WeekIndex],94)&gt;0,SUMIFS(T_StockCount[CountedQty],T_StockCount[Part Name],$A27,T_StockCount[WeekIndex],94),IF(('T_SelfStock'!CQ31&lt;&gt;""),'T_SelfStock'!CQ31,CP27-'Grid_Requirement'!CQ27+'Grid_TTAFOutgoing'!CQ27))</f>
        <v/>
      </c>
      <c r="CR27">
        <f>IF(COUNTIFS(T_StockCount[Part Name],$A27,T_StockCount[WeekIndex],95)&gt;0,SUMIFS(T_StockCount[CountedQty],T_StockCount[Part Name],$A27,T_StockCount[WeekIndex],95),IF(('T_SelfStock'!CR31&lt;&gt;""),'T_SelfStock'!CR31,CQ27-'Grid_Requirement'!CR27+'Grid_TTAFOutgoing'!CR27))</f>
        <v/>
      </c>
      <c r="CS27">
        <f>IF(COUNTIFS(T_StockCount[Part Name],$A27,T_StockCount[WeekIndex],96)&gt;0,SUMIFS(T_StockCount[CountedQty],T_StockCount[Part Name],$A27,T_StockCount[WeekIndex],96),IF(('T_SelfStock'!CS31&lt;&gt;""),'T_SelfStock'!CS31,CR27-'Grid_Requirement'!CS27+'Grid_TTAFOutgoing'!CS27))</f>
        <v/>
      </c>
      <c r="CT27">
        <f>IF(COUNTIFS(T_StockCount[Part Name],$A27,T_StockCount[WeekIndex],97)&gt;0,SUMIFS(T_StockCount[CountedQty],T_StockCount[Part Name],$A27,T_StockCount[WeekIndex],97),IF(('T_SelfStock'!CT31&lt;&gt;""),'T_SelfStock'!CT31,CS27-'Grid_Requirement'!CT27+'Grid_TTAFOutgoing'!CT27))</f>
        <v/>
      </c>
      <c r="CU27">
        <f>IF(COUNTIFS(T_StockCount[Part Name],$A27,T_StockCount[WeekIndex],98)&gt;0,SUMIFS(T_StockCount[CountedQty],T_StockCount[Part Name],$A27,T_StockCount[WeekIndex],98),IF(('T_SelfStock'!CU31&lt;&gt;""),'T_SelfStock'!CU31,CT27-'Grid_Requirement'!CU27+'Grid_TTAFOutgoing'!CU27))</f>
        <v/>
      </c>
      <c r="CV27">
        <f>IF(COUNTIFS(T_StockCount[Part Name],$A27,T_StockCount[WeekIndex],99)&gt;0,SUMIFS(T_StockCount[CountedQty],T_StockCount[Part Name],$A27,T_StockCount[WeekIndex],99),IF(('T_SelfStock'!CV31&lt;&gt;""),'T_SelfStock'!CV31,CU27-'Grid_Requirement'!CV27+'Grid_TTAFOutgoing'!CV27))</f>
        <v/>
      </c>
      <c r="CW27">
        <f>IF(COUNTIFS(T_StockCount[Part Name],$A27,T_StockCount[WeekIndex],100)&gt;0,SUMIFS(T_StockCount[CountedQty],T_StockCount[Part Name],$A27,T_StockCount[WeekIndex],100),IF(('T_SelfStock'!CW31&lt;&gt;""),'T_SelfStock'!CW31,CV27-'Grid_Requirement'!CW27+'Grid_TTAFOutgoing'!CW27))</f>
        <v/>
      </c>
      <c r="CX27">
        <f>IF(COUNTIFS(T_StockCount[Part Name],$A27,T_StockCount[WeekIndex],101)&gt;0,SUMIFS(T_StockCount[CountedQty],T_StockCount[Part Name],$A27,T_StockCount[WeekIndex],101),IF(('T_SelfStock'!CX31&lt;&gt;""),'T_SelfStock'!CX31,CW27-'Grid_Requirement'!CX27+'Grid_TTAFOutgoing'!CX27))</f>
        <v/>
      </c>
      <c r="CY27">
        <f>IF(COUNTIFS(T_StockCount[Part Name],$A27,T_StockCount[WeekIndex],102)&gt;0,SUMIFS(T_StockCount[CountedQty],T_StockCount[Part Name],$A27,T_StockCount[WeekIndex],102),IF(('T_SelfStock'!CY31&lt;&gt;""),'T_SelfStock'!CY31,CX27-'Grid_Requirement'!CY27+'Grid_TTAFOutgoing'!CY27))</f>
        <v/>
      </c>
      <c r="CZ27">
        <f>IF(COUNTIFS(T_StockCount[Part Name],$A27,T_StockCount[WeekIndex],103)&gt;0,SUMIFS(T_StockCount[CountedQty],T_StockCount[Part Name],$A27,T_StockCount[WeekIndex],103),IF(('T_SelfStock'!CZ31&lt;&gt;""),'T_SelfStock'!CZ31,CY27-'Grid_Requirement'!CZ27+'Grid_TTAFOutgoing'!CZ27))</f>
        <v/>
      </c>
      <c r="DA27">
        <f>IF(COUNTIFS(T_StockCount[Part Name],$A27,T_StockCount[WeekIndex],104)&gt;0,SUMIFS(T_StockCount[CountedQty],T_StockCount[Part Name],$A27,T_StockCount[WeekIndex],104),IF(('T_SelfStock'!DA31&lt;&gt;""),'T_SelfStock'!DA31,CZ27-'Grid_Requirement'!DA27+'Grid_TTAFOutgoing'!DA27))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Name],$A28,T_StockCount[WeekIndex],1),IF(('T_SelfStock'!B32&lt;&gt;""),'T_SelfStock'!B32,IFERROR(INDEX(T_OpeningStock[Opening_Qty],MATCH($A28,T_OpeningStock[Part Name],0)),0)-'Grid_Requirement'!B28+'Grid_TTAFOutgoing'!B28))</f>
        <v/>
      </c>
      <c r="C28">
        <f>IF(COUNTIFS(T_StockCount[Part Name],$A28,T_StockCount[WeekIndex],2)&gt;0,SUMIFS(T_StockCount[CountedQty],T_StockCount[Part Name],$A28,T_StockCount[WeekIndex],2),IF(('T_SelfStock'!C32&lt;&gt;""),'T_SelfStock'!C32,B28-'Grid_Requirement'!C28+'Grid_TTAFOutgoing'!C28))</f>
        <v/>
      </c>
      <c r="D28">
        <f>IF(COUNTIFS(T_StockCount[Part Name],$A28,T_StockCount[WeekIndex],3)&gt;0,SUMIFS(T_StockCount[CountedQty],T_StockCount[Part Name],$A28,T_StockCount[WeekIndex],3),IF(('T_SelfStock'!D32&lt;&gt;""),'T_SelfStock'!D32,C28-'Grid_Requirement'!D28+'Grid_TTAFOutgoing'!D28))</f>
        <v/>
      </c>
      <c r="E28">
        <f>IF(COUNTIFS(T_StockCount[Part Name],$A28,T_StockCount[WeekIndex],4)&gt;0,SUMIFS(T_StockCount[CountedQty],T_StockCount[Part Name],$A28,T_StockCount[WeekIndex],4),IF(('T_SelfStock'!E32&lt;&gt;""),'T_SelfStock'!E32,D28-'Grid_Requirement'!E28+'Grid_TTAFOutgoing'!E28))</f>
        <v/>
      </c>
      <c r="F28">
        <f>IF(COUNTIFS(T_StockCount[Part Name],$A28,T_StockCount[WeekIndex],5)&gt;0,SUMIFS(T_StockCount[CountedQty],T_StockCount[Part Name],$A28,T_StockCount[WeekIndex],5),IF(('T_SelfStock'!F32&lt;&gt;""),'T_SelfStock'!F32,E28-'Grid_Requirement'!F28+'Grid_TTAFOutgoing'!F28))</f>
        <v/>
      </c>
      <c r="G28">
        <f>IF(COUNTIFS(T_StockCount[Part Name],$A28,T_StockCount[WeekIndex],6)&gt;0,SUMIFS(T_StockCount[CountedQty],T_StockCount[Part Name],$A28,T_StockCount[WeekIndex],6),IF(('T_SelfStock'!G32&lt;&gt;""),'T_SelfStock'!G32,F28-'Grid_Requirement'!G28+'Grid_TTAFOutgoing'!G28))</f>
        <v/>
      </c>
      <c r="H28">
        <f>IF(COUNTIFS(T_StockCount[Part Name],$A28,T_StockCount[WeekIndex],7)&gt;0,SUMIFS(T_StockCount[CountedQty],T_StockCount[Part Name],$A28,T_StockCount[WeekIndex],7),IF(('T_SelfStock'!H32&lt;&gt;""),'T_SelfStock'!H32,G28-'Grid_Requirement'!H28+'Grid_TTAFOutgoing'!H28))</f>
        <v/>
      </c>
      <c r="I28">
        <f>IF(COUNTIFS(T_StockCount[Part Name],$A28,T_StockCount[WeekIndex],8)&gt;0,SUMIFS(T_StockCount[CountedQty],T_StockCount[Part Name],$A28,T_StockCount[WeekIndex],8),IF(('T_SelfStock'!I32&lt;&gt;""),'T_SelfStock'!I32,H28-'Grid_Requirement'!I28+'Grid_TTAFOutgoing'!I28))</f>
        <v/>
      </c>
      <c r="J28">
        <f>IF(COUNTIFS(T_StockCount[Part Name],$A28,T_StockCount[WeekIndex],9)&gt;0,SUMIFS(T_StockCount[CountedQty],T_StockCount[Part Name],$A28,T_StockCount[WeekIndex],9),IF(('T_SelfStock'!J32&lt;&gt;""),'T_SelfStock'!J32,I28-'Grid_Requirement'!J28+'Grid_TTAFOutgoing'!J28))</f>
        <v/>
      </c>
      <c r="K28">
        <f>IF(COUNTIFS(T_StockCount[Part Name],$A28,T_StockCount[WeekIndex],10)&gt;0,SUMIFS(T_StockCount[CountedQty],T_StockCount[Part Name],$A28,T_StockCount[WeekIndex],10),IF(('T_SelfStock'!K32&lt;&gt;""),'T_SelfStock'!K32,J28-'Grid_Requirement'!K28+'Grid_TTAFOutgoing'!K28))</f>
        <v/>
      </c>
      <c r="L28">
        <f>IF(COUNTIFS(T_StockCount[Part Name],$A28,T_StockCount[WeekIndex],11)&gt;0,SUMIFS(T_StockCount[CountedQty],T_StockCount[Part Name],$A28,T_StockCount[WeekIndex],11),IF(('T_SelfStock'!L32&lt;&gt;""),'T_SelfStock'!L32,K28-'Grid_Requirement'!L28+'Grid_TTAFOutgoing'!L28))</f>
        <v/>
      </c>
      <c r="M28">
        <f>IF(COUNTIFS(T_StockCount[Part Name],$A28,T_StockCount[WeekIndex],12)&gt;0,SUMIFS(T_StockCount[CountedQty],T_StockCount[Part Name],$A28,T_StockCount[WeekIndex],12),IF(('T_SelfStock'!M32&lt;&gt;""),'T_SelfStock'!M32,L28-'Grid_Requirement'!M28+'Grid_TTAFOutgoing'!M28))</f>
        <v/>
      </c>
      <c r="N28">
        <f>IF(COUNTIFS(T_StockCount[Part Name],$A28,T_StockCount[WeekIndex],13)&gt;0,SUMIFS(T_StockCount[CountedQty],T_StockCount[Part Name],$A28,T_StockCount[WeekIndex],13),IF(('T_SelfStock'!N32&lt;&gt;""),'T_SelfStock'!N32,M28-'Grid_Requirement'!N28+'Grid_TTAFOutgoing'!N28))</f>
        <v/>
      </c>
      <c r="O28">
        <f>IF(COUNTIFS(T_StockCount[Part Name],$A28,T_StockCount[WeekIndex],14)&gt;0,SUMIFS(T_StockCount[CountedQty],T_StockCount[Part Name],$A28,T_StockCount[WeekIndex],14),IF(('T_SelfStock'!O32&lt;&gt;""),'T_SelfStock'!O32,N28-'Grid_Requirement'!O28+'Grid_TTAFOutgoing'!O28))</f>
        <v/>
      </c>
      <c r="P28">
        <f>IF(COUNTIFS(T_StockCount[Part Name],$A28,T_StockCount[WeekIndex],15)&gt;0,SUMIFS(T_StockCount[CountedQty],T_StockCount[Part Name],$A28,T_StockCount[WeekIndex],15),IF(('T_SelfStock'!P32&lt;&gt;""),'T_SelfStock'!P32,O28-'Grid_Requirement'!P28+'Grid_TTAFOutgoing'!P28))</f>
        <v/>
      </c>
      <c r="Q28">
        <f>IF(COUNTIFS(T_StockCount[Part Name],$A28,T_StockCount[WeekIndex],16)&gt;0,SUMIFS(T_StockCount[CountedQty],T_StockCount[Part Name],$A28,T_StockCount[WeekIndex],16),IF(('T_SelfStock'!Q32&lt;&gt;""),'T_SelfStock'!Q32,P28-'Grid_Requirement'!Q28+'Grid_TTAFOutgoing'!Q28))</f>
        <v/>
      </c>
      <c r="R28">
        <f>IF(COUNTIFS(T_StockCount[Part Name],$A28,T_StockCount[WeekIndex],17)&gt;0,SUMIFS(T_StockCount[CountedQty],T_StockCount[Part Name],$A28,T_StockCount[WeekIndex],17),IF(('T_SelfStock'!R32&lt;&gt;""),'T_SelfStock'!R32,Q28-'Grid_Requirement'!R28+'Grid_TTAFOutgoing'!R28))</f>
        <v/>
      </c>
      <c r="S28">
        <f>IF(COUNTIFS(T_StockCount[Part Name],$A28,T_StockCount[WeekIndex],18)&gt;0,SUMIFS(T_StockCount[CountedQty],T_StockCount[Part Name],$A28,T_StockCount[WeekIndex],18),IF(('T_SelfStock'!S32&lt;&gt;""),'T_SelfStock'!S32,R28-'Grid_Requirement'!S28+'Grid_TTAFOutgoing'!S28))</f>
        <v/>
      </c>
      <c r="T28">
        <f>IF(COUNTIFS(T_StockCount[Part Name],$A28,T_StockCount[WeekIndex],19)&gt;0,SUMIFS(T_StockCount[CountedQty],T_StockCount[Part Name],$A28,T_StockCount[WeekIndex],19),IF(('T_SelfStock'!T32&lt;&gt;""),'T_SelfStock'!T32,S28-'Grid_Requirement'!T28+'Grid_TTAFOutgoing'!T28))</f>
        <v/>
      </c>
      <c r="U28">
        <f>IF(COUNTIFS(T_StockCount[Part Name],$A28,T_StockCount[WeekIndex],20)&gt;0,SUMIFS(T_StockCount[CountedQty],T_StockCount[Part Name],$A28,T_StockCount[WeekIndex],20),IF(('T_SelfStock'!U32&lt;&gt;""),'T_SelfStock'!U32,T28-'Grid_Requirement'!U28+'Grid_TTAFOutgoing'!U28))</f>
        <v/>
      </c>
      <c r="V28">
        <f>IF(COUNTIFS(T_StockCount[Part Name],$A28,T_StockCount[WeekIndex],21)&gt;0,SUMIFS(T_StockCount[CountedQty],T_StockCount[Part Name],$A28,T_StockCount[WeekIndex],21),IF(('T_SelfStock'!V32&lt;&gt;""),'T_SelfStock'!V32,U28-'Grid_Requirement'!V28+'Grid_TTAFOutgoing'!V28))</f>
        <v/>
      </c>
      <c r="W28">
        <f>IF(COUNTIFS(T_StockCount[Part Name],$A28,T_StockCount[WeekIndex],22)&gt;0,SUMIFS(T_StockCount[CountedQty],T_StockCount[Part Name],$A28,T_StockCount[WeekIndex],22),IF(('T_SelfStock'!W32&lt;&gt;""),'T_SelfStock'!W32,V28-'Grid_Requirement'!W28+'Grid_TTAFOutgoing'!W28))</f>
        <v/>
      </c>
      <c r="X28">
        <f>IF(COUNTIFS(T_StockCount[Part Name],$A28,T_StockCount[WeekIndex],23)&gt;0,SUMIFS(T_StockCount[CountedQty],T_StockCount[Part Name],$A28,T_StockCount[WeekIndex],23),IF(('T_SelfStock'!X32&lt;&gt;""),'T_SelfStock'!X32,W28-'Grid_Requirement'!X28+'Grid_TTAFOutgoing'!X28))</f>
        <v/>
      </c>
      <c r="Y28">
        <f>IF(COUNTIFS(T_StockCount[Part Name],$A28,T_StockCount[WeekIndex],24)&gt;0,SUMIFS(T_StockCount[CountedQty],T_StockCount[Part Name],$A28,T_StockCount[WeekIndex],24),IF(('T_SelfStock'!Y32&lt;&gt;""),'T_SelfStock'!Y32,X28-'Grid_Requirement'!Y28+'Grid_TTAFOutgoing'!Y28))</f>
        <v/>
      </c>
      <c r="Z28">
        <f>IF(COUNTIFS(T_StockCount[Part Name],$A28,T_StockCount[WeekIndex],25)&gt;0,SUMIFS(T_StockCount[CountedQty],T_StockCount[Part Name],$A28,T_StockCount[WeekIndex],25),IF(('T_SelfStock'!Z32&lt;&gt;""),'T_SelfStock'!Z32,Y28-'Grid_Requirement'!Z28+'Grid_TTAFOutgoing'!Z28))</f>
        <v/>
      </c>
      <c r="AA28">
        <f>IF(COUNTIFS(T_StockCount[Part Name],$A28,T_StockCount[WeekIndex],26)&gt;0,SUMIFS(T_StockCount[CountedQty],T_StockCount[Part Name],$A28,T_StockCount[WeekIndex],26),IF(('T_SelfStock'!AA32&lt;&gt;""),'T_SelfStock'!AA32,Z28-'Grid_Requirement'!AA28+'Grid_TTAFOutgoing'!AA28))</f>
        <v/>
      </c>
      <c r="AB28">
        <f>IF(COUNTIFS(T_StockCount[Part Name],$A28,T_StockCount[WeekIndex],27)&gt;0,SUMIFS(T_StockCount[CountedQty],T_StockCount[Part Name],$A28,T_StockCount[WeekIndex],27),IF(('T_SelfStock'!AB32&lt;&gt;""),'T_SelfStock'!AB32,AA28-'Grid_Requirement'!AB28+'Grid_TTAFOutgoing'!AB28))</f>
        <v/>
      </c>
      <c r="AC28">
        <f>IF(COUNTIFS(T_StockCount[Part Name],$A28,T_StockCount[WeekIndex],28)&gt;0,SUMIFS(T_StockCount[CountedQty],T_StockCount[Part Name],$A28,T_StockCount[WeekIndex],28),IF(('T_SelfStock'!AC32&lt;&gt;""),'T_SelfStock'!AC32,AB28-'Grid_Requirement'!AC28+'Grid_TTAFOutgoing'!AC28))</f>
        <v/>
      </c>
      <c r="AD28">
        <f>IF(COUNTIFS(T_StockCount[Part Name],$A28,T_StockCount[WeekIndex],29)&gt;0,SUMIFS(T_StockCount[CountedQty],T_StockCount[Part Name],$A28,T_StockCount[WeekIndex],29),IF(('T_SelfStock'!AD32&lt;&gt;""),'T_SelfStock'!AD32,AC28-'Grid_Requirement'!AD28+'Grid_TTAFOutgoing'!AD28))</f>
        <v/>
      </c>
      <c r="AE28">
        <f>IF(COUNTIFS(T_StockCount[Part Name],$A28,T_StockCount[WeekIndex],30)&gt;0,SUMIFS(T_StockCount[CountedQty],T_StockCount[Part Name],$A28,T_StockCount[WeekIndex],30),IF(('T_SelfStock'!AE32&lt;&gt;""),'T_SelfStock'!AE32,AD28-'Grid_Requirement'!AE28+'Grid_TTAFOutgoing'!AE28))</f>
        <v/>
      </c>
      <c r="AF28">
        <f>IF(COUNTIFS(T_StockCount[Part Name],$A28,T_StockCount[WeekIndex],31)&gt;0,SUMIFS(T_StockCount[CountedQty],T_StockCount[Part Name],$A28,T_StockCount[WeekIndex],31),IF(('T_SelfStock'!AF32&lt;&gt;""),'T_SelfStock'!AF32,AE28-'Grid_Requirement'!AF28+'Grid_TTAFOutgoing'!AF28))</f>
        <v/>
      </c>
      <c r="AG28">
        <f>IF(COUNTIFS(T_StockCount[Part Name],$A28,T_StockCount[WeekIndex],32)&gt;0,SUMIFS(T_StockCount[CountedQty],T_StockCount[Part Name],$A28,T_StockCount[WeekIndex],32),IF(('T_SelfStock'!AG32&lt;&gt;""),'T_SelfStock'!AG32,AF28-'Grid_Requirement'!AG28+'Grid_TTAFOutgoing'!AG28))</f>
        <v/>
      </c>
      <c r="AH28">
        <f>IF(COUNTIFS(T_StockCount[Part Name],$A28,T_StockCount[WeekIndex],33)&gt;0,SUMIFS(T_StockCount[CountedQty],T_StockCount[Part Name],$A28,T_StockCount[WeekIndex],33),IF(('T_SelfStock'!AH32&lt;&gt;""),'T_SelfStock'!AH32,AG28-'Grid_Requirement'!AH28+'Grid_TTAFOutgoing'!AH28))</f>
        <v/>
      </c>
      <c r="AI28">
        <f>IF(COUNTIFS(T_StockCount[Part Name],$A28,T_StockCount[WeekIndex],34)&gt;0,SUMIFS(T_StockCount[CountedQty],T_StockCount[Part Name],$A28,T_StockCount[WeekIndex],34),IF(('T_SelfStock'!AI32&lt;&gt;""),'T_SelfStock'!AI32,AH28-'Grid_Requirement'!AI28+'Grid_TTAFOutgoing'!AI28))</f>
        <v/>
      </c>
      <c r="AJ28">
        <f>IF(COUNTIFS(T_StockCount[Part Name],$A28,T_StockCount[WeekIndex],35)&gt;0,SUMIFS(T_StockCount[CountedQty],T_StockCount[Part Name],$A28,T_StockCount[WeekIndex],35),IF(('T_SelfStock'!AJ32&lt;&gt;""),'T_SelfStock'!AJ32,AI28-'Grid_Requirement'!AJ28+'Grid_TTAFOutgoing'!AJ28))</f>
        <v/>
      </c>
      <c r="AK28">
        <f>IF(COUNTIFS(T_StockCount[Part Name],$A28,T_StockCount[WeekIndex],36)&gt;0,SUMIFS(T_StockCount[CountedQty],T_StockCount[Part Name],$A28,T_StockCount[WeekIndex],36),IF(('T_SelfStock'!AK32&lt;&gt;""),'T_SelfStock'!AK32,AJ28-'Grid_Requirement'!AK28+'Grid_TTAFOutgoing'!AK28))</f>
        <v/>
      </c>
      <c r="AL28">
        <f>IF(COUNTIFS(T_StockCount[Part Name],$A28,T_StockCount[WeekIndex],37)&gt;0,SUMIFS(T_StockCount[CountedQty],T_StockCount[Part Name],$A28,T_StockCount[WeekIndex],37),IF(('T_SelfStock'!AL32&lt;&gt;""),'T_SelfStock'!AL32,AK28-'Grid_Requirement'!AL28+'Grid_TTAFOutgoing'!AL28))</f>
        <v/>
      </c>
      <c r="AM28">
        <f>IF(COUNTIFS(T_StockCount[Part Name],$A28,T_StockCount[WeekIndex],38)&gt;0,SUMIFS(T_StockCount[CountedQty],T_StockCount[Part Name],$A28,T_StockCount[WeekIndex],38),IF(('T_SelfStock'!AM32&lt;&gt;""),'T_SelfStock'!AM32,AL28-'Grid_Requirement'!AM28+'Grid_TTAFOutgoing'!AM28))</f>
        <v/>
      </c>
      <c r="AN28">
        <f>IF(COUNTIFS(T_StockCount[Part Name],$A28,T_StockCount[WeekIndex],39)&gt;0,SUMIFS(T_StockCount[CountedQty],T_StockCount[Part Name],$A28,T_StockCount[WeekIndex],39),IF(('T_SelfStock'!AN32&lt;&gt;""),'T_SelfStock'!AN32,AM28-'Grid_Requirement'!AN28+'Grid_TTAFOutgoing'!AN28))</f>
        <v/>
      </c>
      <c r="AO28">
        <f>IF(COUNTIFS(T_StockCount[Part Name],$A28,T_StockCount[WeekIndex],40)&gt;0,SUMIFS(T_StockCount[CountedQty],T_StockCount[Part Name],$A28,T_StockCount[WeekIndex],40),IF(('T_SelfStock'!AO32&lt;&gt;""),'T_SelfStock'!AO32,AN28-'Grid_Requirement'!AO28+'Grid_TTAFOutgoing'!AO28))</f>
        <v/>
      </c>
      <c r="AP28">
        <f>IF(COUNTIFS(T_StockCount[Part Name],$A28,T_StockCount[WeekIndex],41)&gt;0,SUMIFS(T_StockCount[CountedQty],T_StockCount[Part Name],$A28,T_StockCount[WeekIndex],41),IF(('T_SelfStock'!AP32&lt;&gt;""),'T_SelfStock'!AP32,AO28-'Grid_Requirement'!AP28+'Grid_TTAFOutgoing'!AP28))</f>
        <v/>
      </c>
      <c r="AQ28">
        <f>IF(COUNTIFS(T_StockCount[Part Name],$A28,T_StockCount[WeekIndex],42)&gt;0,SUMIFS(T_StockCount[CountedQty],T_StockCount[Part Name],$A28,T_StockCount[WeekIndex],42),IF(('T_SelfStock'!AQ32&lt;&gt;""),'T_SelfStock'!AQ32,AP28-'Grid_Requirement'!AQ28+'Grid_TTAFOutgoing'!AQ28))</f>
        <v/>
      </c>
      <c r="AR28">
        <f>IF(COUNTIFS(T_StockCount[Part Name],$A28,T_StockCount[WeekIndex],43)&gt;0,SUMIFS(T_StockCount[CountedQty],T_StockCount[Part Name],$A28,T_StockCount[WeekIndex],43),IF(('T_SelfStock'!AR32&lt;&gt;""),'T_SelfStock'!AR32,AQ28-'Grid_Requirement'!AR28+'Grid_TTAFOutgoing'!AR28))</f>
        <v/>
      </c>
      <c r="AS28">
        <f>IF(COUNTIFS(T_StockCount[Part Name],$A28,T_StockCount[WeekIndex],44)&gt;0,SUMIFS(T_StockCount[CountedQty],T_StockCount[Part Name],$A28,T_StockCount[WeekIndex],44),IF(('T_SelfStock'!AS32&lt;&gt;""),'T_SelfStock'!AS32,AR28-'Grid_Requirement'!AS28+'Grid_TTAFOutgoing'!AS28))</f>
        <v/>
      </c>
      <c r="AT28">
        <f>IF(COUNTIFS(T_StockCount[Part Name],$A28,T_StockCount[WeekIndex],45)&gt;0,SUMIFS(T_StockCount[CountedQty],T_StockCount[Part Name],$A28,T_StockCount[WeekIndex],45),IF(('T_SelfStock'!AT32&lt;&gt;""),'T_SelfStock'!AT32,AS28-'Grid_Requirement'!AT28+'Grid_TTAFOutgoing'!AT28))</f>
        <v/>
      </c>
      <c r="AU28">
        <f>IF(COUNTIFS(T_StockCount[Part Name],$A28,T_StockCount[WeekIndex],46)&gt;0,SUMIFS(T_StockCount[CountedQty],T_StockCount[Part Name],$A28,T_StockCount[WeekIndex],46),IF(('T_SelfStock'!AU32&lt;&gt;""),'T_SelfStock'!AU32,AT28-'Grid_Requirement'!AU28+'Grid_TTAFOutgoing'!AU28))</f>
        <v/>
      </c>
      <c r="AV28">
        <f>IF(COUNTIFS(T_StockCount[Part Name],$A28,T_StockCount[WeekIndex],47)&gt;0,SUMIFS(T_StockCount[CountedQty],T_StockCount[Part Name],$A28,T_StockCount[WeekIndex],47),IF(('T_SelfStock'!AV32&lt;&gt;""),'T_SelfStock'!AV32,AU28-'Grid_Requirement'!AV28+'Grid_TTAFOutgoing'!AV28))</f>
        <v/>
      </c>
      <c r="AW28">
        <f>IF(COUNTIFS(T_StockCount[Part Name],$A28,T_StockCount[WeekIndex],48)&gt;0,SUMIFS(T_StockCount[CountedQty],T_StockCount[Part Name],$A28,T_StockCount[WeekIndex],48),IF(('T_SelfStock'!AW32&lt;&gt;""),'T_SelfStock'!AW32,AV28-'Grid_Requirement'!AW28+'Grid_TTAFOutgoing'!AW28))</f>
        <v/>
      </c>
      <c r="AX28">
        <f>IF(COUNTIFS(T_StockCount[Part Name],$A28,T_StockCount[WeekIndex],49)&gt;0,SUMIFS(T_StockCount[CountedQty],T_StockCount[Part Name],$A28,T_StockCount[WeekIndex],49),IF(('T_SelfStock'!AX32&lt;&gt;""),'T_SelfStock'!AX32,AW28-'Grid_Requirement'!AX28+'Grid_TTAFOutgoing'!AX28))</f>
        <v/>
      </c>
      <c r="AY28">
        <f>IF(COUNTIFS(T_StockCount[Part Name],$A28,T_StockCount[WeekIndex],50)&gt;0,SUMIFS(T_StockCount[CountedQty],T_StockCount[Part Name],$A28,T_StockCount[WeekIndex],50),IF(('T_SelfStock'!AY32&lt;&gt;""),'T_SelfStock'!AY32,AX28-'Grid_Requirement'!AY28+'Grid_TTAFOutgoing'!AY28))</f>
        <v/>
      </c>
      <c r="AZ28">
        <f>IF(COUNTIFS(T_StockCount[Part Name],$A28,T_StockCount[WeekIndex],51)&gt;0,SUMIFS(T_StockCount[CountedQty],T_StockCount[Part Name],$A28,T_StockCount[WeekIndex],51),IF(('T_SelfStock'!AZ32&lt;&gt;""),'T_SelfStock'!AZ32,AY28-'Grid_Requirement'!AZ28+'Grid_TTAFOutgoing'!AZ28))</f>
        <v/>
      </c>
      <c r="BA28">
        <f>IF(COUNTIFS(T_StockCount[Part Name],$A28,T_StockCount[WeekIndex],52)&gt;0,SUMIFS(T_StockCount[CountedQty],T_StockCount[Part Name],$A28,T_StockCount[WeekIndex],52),IF(('T_SelfStock'!BA32&lt;&gt;""),'T_SelfStock'!BA32,AZ28-'Grid_Requirement'!BA28+'Grid_TTAFOutgoing'!BA28))</f>
        <v/>
      </c>
      <c r="BB28">
        <f>IF(COUNTIFS(T_StockCount[Part Name],$A28,T_StockCount[WeekIndex],53)&gt;0,SUMIFS(T_StockCount[CountedQty],T_StockCount[Part Name],$A28,T_StockCount[WeekIndex],53),IF(('T_SelfStock'!BB32&lt;&gt;""),'T_SelfStock'!BB32,BA28-'Grid_Requirement'!BB28+'Grid_TTAFOutgoing'!BB28))</f>
        <v/>
      </c>
      <c r="BC28">
        <f>IF(COUNTIFS(T_StockCount[Part Name],$A28,T_StockCount[WeekIndex],54)&gt;0,SUMIFS(T_StockCount[CountedQty],T_StockCount[Part Name],$A28,T_StockCount[WeekIndex],54),IF(('T_SelfStock'!BC32&lt;&gt;""),'T_SelfStock'!BC32,BB28-'Grid_Requirement'!BC28+'Grid_TTAFOutgoing'!BC28))</f>
        <v/>
      </c>
      <c r="BD28">
        <f>IF(COUNTIFS(T_StockCount[Part Name],$A28,T_StockCount[WeekIndex],55)&gt;0,SUMIFS(T_StockCount[CountedQty],T_StockCount[Part Name],$A28,T_StockCount[WeekIndex],55),IF(('T_SelfStock'!BD32&lt;&gt;""),'T_SelfStock'!BD32,BC28-'Grid_Requirement'!BD28+'Grid_TTAFOutgoing'!BD28))</f>
        <v/>
      </c>
      <c r="BE28">
        <f>IF(COUNTIFS(T_StockCount[Part Name],$A28,T_StockCount[WeekIndex],56)&gt;0,SUMIFS(T_StockCount[CountedQty],T_StockCount[Part Name],$A28,T_StockCount[WeekIndex],56),IF(('T_SelfStock'!BE32&lt;&gt;""),'T_SelfStock'!BE32,BD28-'Grid_Requirement'!BE28+'Grid_TTAFOutgoing'!BE28))</f>
        <v/>
      </c>
      <c r="BF28">
        <f>IF(COUNTIFS(T_StockCount[Part Name],$A28,T_StockCount[WeekIndex],57)&gt;0,SUMIFS(T_StockCount[CountedQty],T_StockCount[Part Name],$A28,T_StockCount[WeekIndex],57),IF(('T_SelfStock'!BF32&lt;&gt;""),'T_SelfStock'!BF32,BE28-'Grid_Requirement'!BF28+'Grid_TTAFOutgoing'!BF28))</f>
        <v/>
      </c>
      <c r="BG28">
        <f>IF(COUNTIFS(T_StockCount[Part Name],$A28,T_StockCount[WeekIndex],58)&gt;0,SUMIFS(T_StockCount[CountedQty],T_StockCount[Part Name],$A28,T_StockCount[WeekIndex],58),IF(('T_SelfStock'!BG32&lt;&gt;""),'T_SelfStock'!BG32,BF28-'Grid_Requirement'!BG28+'Grid_TTAFOutgoing'!BG28))</f>
        <v/>
      </c>
      <c r="BH28">
        <f>IF(COUNTIFS(T_StockCount[Part Name],$A28,T_StockCount[WeekIndex],59)&gt;0,SUMIFS(T_StockCount[CountedQty],T_StockCount[Part Name],$A28,T_StockCount[WeekIndex],59),IF(('T_SelfStock'!BH32&lt;&gt;""),'T_SelfStock'!BH32,BG28-'Grid_Requirement'!BH28+'Grid_TTAFOutgoing'!BH28))</f>
        <v/>
      </c>
      <c r="BI28">
        <f>IF(COUNTIFS(T_StockCount[Part Name],$A28,T_StockCount[WeekIndex],60)&gt;0,SUMIFS(T_StockCount[CountedQty],T_StockCount[Part Name],$A28,T_StockCount[WeekIndex],60),IF(('T_SelfStock'!BI32&lt;&gt;""),'T_SelfStock'!BI32,BH28-'Grid_Requirement'!BI28+'Grid_TTAFOutgoing'!BI28))</f>
        <v/>
      </c>
      <c r="BJ28">
        <f>IF(COUNTIFS(T_StockCount[Part Name],$A28,T_StockCount[WeekIndex],61)&gt;0,SUMIFS(T_StockCount[CountedQty],T_StockCount[Part Name],$A28,T_StockCount[WeekIndex],61),IF(('T_SelfStock'!BJ32&lt;&gt;""),'T_SelfStock'!BJ32,BI28-'Grid_Requirement'!BJ28+'Grid_TTAFOutgoing'!BJ28))</f>
        <v/>
      </c>
      <c r="BK28">
        <f>IF(COUNTIFS(T_StockCount[Part Name],$A28,T_StockCount[WeekIndex],62)&gt;0,SUMIFS(T_StockCount[CountedQty],T_StockCount[Part Name],$A28,T_StockCount[WeekIndex],62),IF(('T_SelfStock'!BK32&lt;&gt;""),'T_SelfStock'!BK32,BJ28-'Grid_Requirement'!BK28+'Grid_TTAFOutgoing'!BK28))</f>
        <v/>
      </c>
      <c r="BL28">
        <f>IF(COUNTIFS(T_StockCount[Part Name],$A28,T_StockCount[WeekIndex],63)&gt;0,SUMIFS(T_StockCount[CountedQty],T_StockCount[Part Name],$A28,T_StockCount[WeekIndex],63),IF(('T_SelfStock'!BL32&lt;&gt;""),'T_SelfStock'!BL32,BK28-'Grid_Requirement'!BL28+'Grid_TTAFOutgoing'!BL28))</f>
        <v/>
      </c>
      <c r="BM28">
        <f>IF(COUNTIFS(T_StockCount[Part Name],$A28,T_StockCount[WeekIndex],64)&gt;0,SUMIFS(T_StockCount[CountedQty],T_StockCount[Part Name],$A28,T_StockCount[WeekIndex],64),IF(('T_SelfStock'!BM32&lt;&gt;""),'T_SelfStock'!BM32,BL28-'Grid_Requirement'!BM28+'Grid_TTAFOutgoing'!BM28))</f>
        <v/>
      </c>
      <c r="BN28">
        <f>IF(COUNTIFS(T_StockCount[Part Name],$A28,T_StockCount[WeekIndex],65)&gt;0,SUMIFS(T_StockCount[CountedQty],T_StockCount[Part Name],$A28,T_StockCount[WeekIndex],65),IF(('T_SelfStock'!BN32&lt;&gt;""),'T_SelfStock'!BN32,BM28-'Grid_Requirement'!BN28+'Grid_TTAFOutgoing'!BN28))</f>
        <v/>
      </c>
      <c r="BO28">
        <f>IF(COUNTIFS(T_StockCount[Part Name],$A28,T_StockCount[WeekIndex],66)&gt;0,SUMIFS(T_StockCount[CountedQty],T_StockCount[Part Name],$A28,T_StockCount[WeekIndex],66),IF(('T_SelfStock'!BO32&lt;&gt;""),'T_SelfStock'!BO32,BN28-'Grid_Requirement'!BO28+'Grid_TTAFOutgoing'!BO28))</f>
        <v/>
      </c>
      <c r="BP28">
        <f>IF(COUNTIFS(T_StockCount[Part Name],$A28,T_StockCount[WeekIndex],67)&gt;0,SUMIFS(T_StockCount[CountedQty],T_StockCount[Part Name],$A28,T_StockCount[WeekIndex],67),IF(('T_SelfStock'!BP32&lt;&gt;""),'T_SelfStock'!BP32,BO28-'Grid_Requirement'!BP28+'Grid_TTAFOutgoing'!BP28))</f>
        <v/>
      </c>
      <c r="BQ28">
        <f>IF(COUNTIFS(T_StockCount[Part Name],$A28,T_StockCount[WeekIndex],68)&gt;0,SUMIFS(T_StockCount[CountedQty],T_StockCount[Part Name],$A28,T_StockCount[WeekIndex],68),IF(('T_SelfStock'!BQ32&lt;&gt;""),'T_SelfStock'!BQ32,BP28-'Grid_Requirement'!BQ28+'Grid_TTAFOutgoing'!BQ28))</f>
        <v/>
      </c>
      <c r="BR28">
        <f>IF(COUNTIFS(T_StockCount[Part Name],$A28,T_StockCount[WeekIndex],69)&gt;0,SUMIFS(T_StockCount[CountedQty],T_StockCount[Part Name],$A28,T_StockCount[WeekIndex],69),IF(('T_SelfStock'!BR32&lt;&gt;""),'T_SelfStock'!BR32,BQ28-'Grid_Requirement'!BR28+'Grid_TTAFOutgoing'!BR28))</f>
        <v/>
      </c>
      <c r="BS28">
        <f>IF(COUNTIFS(T_StockCount[Part Name],$A28,T_StockCount[WeekIndex],70)&gt;0,SUMIFS(T_StockCount[CountedQty],T_StockCount[Part Name],$A28,T_StockCount[WeekIndex],70),IF(('T_SelfStock'!BS32&lt;&gt;""),'T_SelfStock'!BS32,BR28-'Grid_Requirement'!BS28+'Grid_TTAFOutgoing'!BS28))</f>
        <v/>
      </c>
      <c r="BT28">
        <f>IF(COUNTIFS(T_StockCount[Part Name],$A28,T_StockCount[WeekIndex],71)&gt;0,SUMIFS(T_StockCount[CountedQty],T_StockCount[Part Name],$A28,T_StockCount[WeekIndex],71),IF(('T_SelfStock'!BT32&lt;&gt;""),'T_SelfStock'!BT32,BS28-'Grid_Requirement'!BT28+'Grid_TTAFOutgoing'!BT28))</f>
        <v/>
      </c>
      <c r="BU28">
        <f>IF(COUNTIFS(T_StockCount[Part Name],$A28,T_StockCount[WeekIndex],72)&gt;0,SUMIFS(T_StockCount[CountedQty],T_StockCount[Part Name],$A28,T_StockCount[WeekIndex],72),IF(('T_SelfStock'!BU32&lt;&gt;""),'T_SelfStock'!BU32,BT28-'Grid_Requirement'!BU28+'Grid_TTAFOutgoing'!BU28))</f>
        <v/>
      </c>
      <c r="BV28">
        <f>IF(COUNTIFS(T_StockCount[Part Name],$A28,T_StockCount[WeekIndex],73)&gt;0,SUMIFS(T_StockCount[CountedQty],T_StockCount[Part Name],$A28,T_StockCount[WeekIndex],73),IF(('T_SelfStock'!BV32&lt;&gt;""),'T_SelfStock'!BV32,BU28-'Grid_Requirement'!BV28+'Grid_TTAFOutgoing'!BV28))</f>
        <v/>
      </c>
      <c r="BW28">
        <f>IF(COUNTIFS(T_StockCount[Part Name],$A28,T_StockCount[WeekIndex],74)&gt;0,SUMIFS(T_StockCount[CountedQty],T_StockCount[Part Name],$A28,T_StockCount[WeekIndex],74),IF(('T_SelfStock'!BW32&lt;&gt;""),'T_SelfStock'!BW32,BV28-'Grid_Requirement'!BW28+'Grid_TTAFOutgoing'!BW28))</f>
        <v/>
      </c>
      <c r="BX28">
        <f>IF(COUNTIFS(T_StockCount[Part Name],$A28,T_StockCount[WeekIndex],75)&gt;0,SUMIFS(T_StockCount[CountedQty],T_StockCount[Part Name],$A28,T_StockCount[WeekIndex],75),IF(('T_SelfStock'!BX32&lt;&gt;""),'T_SelfStock'!BX32,BW28-'Grid_Requirement'!BX28+'Grid_TTAFOutgoing'!BX28))</f>
        <v/>
      </c>
      <c r="BY28">
        <f>IF(COUNTIFS(T_StockCount[Part Name],$A28,T_StockCount[WeekIndex],76)&gt;0,SUMIFS(T_StockCount[CountedQty],T_StockCount[Part Name],$A28,T_StockCount[WeekIndex],76),IF(('T_SelfStock'!BY32&lt;&gt;""),'T_SelfStock'!BY32,BX28-'Grid_Requirement'!BY28+'Grid_TTAFOutgoing'!BY28))</f>
        <v/>
      </c>
      <c r="BZ28">
        <f>IF(COUNTIFS(T_StockCount[Part Name],$A28,T_StockCount[WeekIndex],77)&gt;0,SUMIFS(T_StockCount[CountedQty],T_StockCount[Part Name],$A28,T_StockCount[WeekIndex],77),IF(('T_SelfStock'!BZ32&lt;&gt;""),'T_SelfStock'!BZ32,BY28-'Grid_Requirement'!BZ28+'Grid_TTAFOutgoing'!BZ28))</f>
        <v/>
      </c>
      <c r="CA28">
        <f>IF(COUNTIFS(T_StockCount[Part Name],$A28,T_StockCount[WeekIndex],78)&gt;0,SUMIFS(T_StockCount[CountedQty],T_StockCount[Part Name],$A28,T_StockCount[WeekIndex],78),IF(('T_SelfStock'!CA32&lt;&gt;""),'T_SelfStock'!CA32,BZ28-'Grid_Requirement'!CA28+'Grid_TTAFOutgoing'!CA28))</f>
        <v/>
      </c>
      <c r="CB28">
        <f>IF(COUNTIFS(T_StockCount[Part Name],$A28,T_StockCount[WeekIndex],79)&gt;0,SUMIFS(T_StockCount[CountedQty],T_StockCount[Part Name],$A28,T_StockCount[WeekIndex],79),IF(('T_SelfStock'!CB32&lt;&gt;""),'T_SelfStock'!CB32,CA28-'Grid_Requirement'!CB28+'Grid_TTAFOutgoing'!CB28))</f>
        <v/>
      </c>
      <c r="CC28">
        <f>IF(COUNTIFS(T_StockCount[Part Name],$A28,T_StockCount[WeekIndex],80)&gt;0,SUMIFS(T_StockCount[CountedQty],T_StockCount[Part Name],$A28,T_StockCount[WeekIndex],80),IF(('T_SelfStock'!CC32&lt;&gt;""),'T_SelfStock'!CC32,CB28-'Grid_Requirement'!CC28+'Grid_TTAFOutgoing'!CC28))</f>
        <v/>
      </c>
      <c r="CD28">
        <f>IF(COUNTIFS(T_StockCount[Part Name],$A28,T_StockCount[WeekIndex],81)&gt;0,SUMIFS(T_StockCount[CountedQty],T_StockCount[Part Name],$A28,T_StockCount[WeekIndex],81),IF(('T_SelfStock'!CD32&lt;&gt;""),'T_SelfStock'!CD32,CC28-'Grid_Requirement'!CD28+'Grid_TTAFOutgoing'!CD28))</f>
        <v/>
      </c>
      <c r="CE28">
        <f>IF(COUNTIFS(T_StockCount[Part Name],$A28,T_StockCount[WeekIndex],82)&gt;0,SUMIFS(T_StockCount[CountedQty],T_StockCount[Part Name],$A28,T_StockCount[WeekIndex],82),IF(('T_SelfStock'!CE32&lt;&gt;""),'T_SelfStock'!CE32,CD28-'Grid_Requirement'!CE28+'Grid_TTAFOutgoing'!CE28))</f>
        <v/>
      </c>
      <c r="CF28">
        <f>IF(COUNTIFS(T_StockCount[Part Name],$A28,T_StockCount[WeekIndex],83)&gt;0,SUMIFS(T_StockCount[CountedQty],T_StockCount[Part Name],$A28,T_StockCount[WeekIndex],83),IF(('T_SelfStock'!CF32&lt;&gt;""),'T_SelfStock'!CF32,CE28-'Grid_Requirement'!CF28+'Grid_TTAFOutgoing'!CF28))</f>
        <v/>
      </c>
      <c r="CG28">
        <f>IF(COUNTIFS(T_StockCount[Part Name],$A28,T_StockCount[WeekIndex],84)&gt;0,SUMIFS(T_StockCount[CountedQty],T_StockCount[Part Name],$A28,T_StockCount[WeekIndex],84),IF(('T_SelfStock'!CG32&lt;&gt;""),'T_SelfStock'!CG32,CF28-'Grid_Requirement'!CG28+'Grid_TTAFOutgoing'!CG28))</f>
        <v/>
      </c>
      <c r="CH28">
        <f>IF(COUNTIFS(T_StockCount[Part Name],$A28,T_StockCount[WeekIndex],85)&gt;0,SUMIFS(T_StockCount[CountedQty],T_StockCount[Part Name],$A28,T_StockCount[WeekIndex],85),IF(('T_SelfStock'!CH32&lt;&gt;""),'T_SelfStock'!CH32,CG28-'Grid_Requirement'!CH28+'Grid_TTAFOutgoing'!CH28))</f>
        <v/>
      </c>
      <c r="CI28">
        <f>IF(COUNTIFS(T_StockCount[Part Name],$A28,T_StockCount[WeekIndex],86)&gt;0,SUMIFS(T_StockCount[CountedQty],T_StockCount[Part Name],$A28,T_StockCount[WeekIndex],86),IF(('T_SelfStock'!CI32&lt;&gt;""),'T_SelfStock'!CI32,CH28-'Grid_Requirement'!CI28+'Grid_TTAFOutgoing'!CI28))</f>
        <v/>
      </c>
      <c r="CJ28">
        <f>IF(COUNTIFS(T_StockCount[Part Name],$A28,T_StockCount[WeekIndex],87)&gt;0,SUMIFS(T_StockCount[CountedQty],T_StockCount[Part Name],$A28,T_StockCount[WeekIndex],87),IF(('T_SelfStock'!CJ32&lt;&gt;""),'T_SelfStock'!CJ32,CI28-'Grid_Requirement'!CJ28+'Grid_TTAFOutgoing'!CJ28))</f>
        <v/>
      </c>
      <c r="CK28">
        <f>IF(COUNTIFS(T_StockCount[Part Name],$A28,T_StockCount[WeekIndex],88)&gt;0,SUMIFS(T_StockCount[CountedQty],T_StockCount[Part Name],$A28,T_StockCount[WeekIndex],88),IF(('T_SelfStock'!CK32&lt;&gt;""),'T_SelfStock'!CK32,CJ28-'Grid_Requirement'!CK28+'Grid_TTAFOutgoing'!CK28))</f>
        <v/>
      </c>
      <c r="CL28">
        <f>IF(COUNTIFS(T_StockCount[Part Name],$A28,T_StockCount[WeekIndex],89)&gt;0,SUMIFS(T_StockCount[CountedQty],T_StockCount[Part Name],$A28,T_StockCount[WeekIndex],89),IF(('T_SelfStock'!CL32&lt;&gt;""),'T_SelfStock'!CL32,CK28-'Grid_Requirement'!CL28+'Grid_TTAFOutgoing'!CL28))</f>
        <v/>
      </c>
      <c r="CM28">
        <f>IF(COUNTIFS(T_StockCount[Part Name],$A28,T_StockCount[WeekIndex],90)&gt;0,SUMIFS(T_StockCount[CountedQty],T_StockCount[Part Name],$A28,T_StockCount[WeekIndex],90),IF(('T_SelfStock'!CM32&lt;&gt;""),'T_SelfStock'!CM32,CL28-'Grid_Requirement'!CM28+'Grid_TTAFOutgoing'!CM28))</f>
        <v/>
      </c>
      <c r="CN28">
        <f>IF(COUNTIFS(T_StockCount[Part Name],$A28,T_StockCount[WeekIndex],91)&gt;0,SUMIFS(T_StockCount[CountedQty],T_StockCount[Part Name],$A28,T_StockCount[WeekIndex],91),IF(('T_SelfStock'!CN32&lt;&gt;""),'T_SelfStock'!CN32,CM28-'Grid_Requirement'!CN28+'Grid_TTAFOutgoing'!CN28))</f>
        <v/>
      </c>
      <c r="CO28">
        <f>IF(COUNTIFS(T_StockCount[Part Name],$A28,T_StockCount[WeekIndex],92)&gt;0,SUMIFS(T_StockCount[CountedQty],T_StockCount[Part Name],$A28,T_StockCount[WeekIndex],92),IF(('T_SelfStock'!CO32&lt;&gt;""),'T_SelfStock'!CO32,CN28-'Grid_Requirement'!CO28+'Grid_TTAFOutgoing'!CO28))</f>
        <v/>
      </c>
      <c r="CP28">
        <f>IF(COUNTIFS(T_StockCount[Part Name],$A28,T_StockCount[WeekIndex],93)&gt;0,SUMIFS(T_StockCount[CountedQty],T_StockCount[Part Name],$A28,T_StockCount[WeekIndex],93),IF(('T_SelfStock'!CP32&lt;&gt;""),'T_SelfStock'!CP32,CO28-'Grid_Requirement'!CP28+'Grid_TTAFOutgoing'!CP28))</f>
        <v/>
      </c>
      <c r="CQ28">
        <f>IF(COUNTIFS(T_StockCount[Part Name],$A28,T_StockCount[WeekIndex],94)&gt;0,SUMIFS(T_StockCount[CountedQty],T_StockCount[Part Name],$A28,T_StockCount[WeekIndex],94),IF(('T_SelfStock'!CQ32&lt;&gt;""),'T_SelfStock'!CQ32,CP28-'Grid_Requirement'!CQ28+'Grid_TTAFOutgoing'!CQ28))</f>
        <v/>
      </c>
      <c r="CR28">
        <f>IF(COUNTIFS(T_StockCount[Part Name],$A28,T_StockCount[WeekIndex],95)&gt;0,SUMIFS(T_StockCount[CountedQty],T_StockCount[Part Name],$A28,T_StockCount[WeekIndex],95),IF(('T_SelfStock'!CR32&lt;&gt;""),'T_SelfStock'!CR32,CQ28-'Grid_Requirement'!CR28+'Grid_TTAFOutgoing'!CR28))</f>
        <v/>
      </c>
      <c r="CS28">
        <f>IF(COUNTIFS(T_StockCount[Part Name],$A28,T_StockCount[WeekIndex],96)&gt;0,SUMIFS(T_StockCount[CountedQty],T_StockCount[Part Name],$A28,T_StockCount[WeekIndex],96),IF(('T_SelfStock'!CS32&lt;&gt;""),'T_SelfStock'!CS32,CR28-'Grid_Requirement'!CS28+'Grid_TTAFOutgoing'!CS28))</f>
        <v/>
      </c>
      <c r="CT28">
        <f>IF(COUNTIFS(T_StockCount[Part Name],$A28,T_StockCount[WeekIndex],97)&gt;0,SUMIFS(T_StockCount[CountedQty],T_StockCount[Part Name],$A28,T_StockCount[WeekIndex],97),IF(('T_SelfStock'!CT32&lt;&gt;""),'T_SelfStock'!CT32,CS28-'Grid_Requirement'!CT28+'Grid_TTAFOutgoing'!CT28))</f>
        <v/>
      </c>
      <c r="CU28">
        <f>IF(COUNTIFS(T_StockCount[Part Name],$A28,T_StockCount[WeekIndex],98)&gt;0,SUMIFS(T_StockCount[CountedQty],T_StockCount[Part Name],$A28,T_StockCount[WeekIndex],98),IF(('T_SelfStock'!CU32&lt;&gt;""),'T_SelfStock'!CU32,CT28-'Grid_Requirement'!CU28+'Grid_TTAFOutgoing'!CU28))</f>
        <v/>
      </c>
      <c r="CV28">
        <f>IF(COUNTIFS(T_StockCount[Part Name],$A28,T_StockCount[WeekIndex],99)&gt;0,SUMIFS(T_StockCount[CountedQty],T_StockCount[Part Name],$A28,T_StockCount[WeekIndex],99),IF(('T_SelfStock'!CV32&lt;&gt;""),'T_SelfStock'!CV32,CU28-'Grid_Requirement'!CV28+'Grid_TTAFOutgoing'!CV28))</f>
        <v/>
      </c>
      <c r="CW28">
        <f>IF(COUNTIFS(T_StockCount[Part Name],$A28,T_StockCount[WeekIndex],100)&gt;0,SUMIFS(T_StockCount[CountedQty],T_StockCount[Part Name],$A28,T_StockCount[WeekIndex],100),IF(('T_SelfStock'!CW32&lt;&gt;""),'T_SelfStock'!CW32,CV28-'Grid_Requirement'!CW28+'Grid_TTAFOutgoing'!CW28))</f>
        <v/>
      </c>
      <c r="CX28">
        <f>IF(COUNTIFS(T_StockCount[Part Name],$A28,T_StockCount[WeekIndex],101)&gt;0,SUMIFS(T_StockCount[CountedQty],T_StockCount[Part Name],$A28,T_StockCount[WeekIndex],101),IF(('T_SelfStock'!CX32&lt;&gt;""),'T_SelfStock'!CX32,CW28-'Grid_Requirement'!CX28+'Grid_TTAFOutgoing'!CX28))</f>
        <v/>
      </c>
      <c r="CY28">
        <f>IF(COUNTIFS(T_StockCount[Part Name],$A28,T_StockCount[WeekIndex],102)&gt;0,SUMIFS(T_StockCount[CountedQty],T_StockCount[Part Name],$A28,T_StockCount[WeekIndex],102),IF(('T_SelfStock'!CY32&lt;&gt;""),'T_SelfStock'!CY32,CX28-'Grid_Requirement'!CY28+'Grid_TTAFOutgoing'!CY28))</f>
        <v/>
      </c>
      <c r="CZ28">
        <f>IF(COUNTIFS(T_StockCount[Part Name],$A28,T_StockCount[WeekIndex],103)&gt;0,SUMIFS(T_StockCount[CountedQty],T_StockCount[Part Name],$A28,T_StockCount[WeekIndex],103),IF(('T_SelfStock'!CZ32&lt;&gt;""),'T_SelfStock'!CZ32,CY28-'Grid_Requirement'!CZ28+'Grid_TTAFOutgoing'!CZ28))</f>
        <v/>
      </c>
      <c r="DA28">
        <f>IF(COUNTIFS(T_StockCount[Part Name],$A28,T_StockCount[WeekIndex],104)&gt;0,SUMIFS(T_StockCount[CountedQty],T_StockCount[Part Name],$A28,T_StockCount[WeekIndex],104),IF(('T_SelfStock'!DA32&lt;&gt;""),'T_SelfStock'!DA32,CZ28-'Grid_Requirement'!DA28+'Grid_TTAFOutgoing'!DA28))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Name],$A29,T_StockCount[WeekIndex],1),IF(('T_SelfStock'!B33&lt;&gt;""),'T_SelfStock'!B33,IFERROR(INDEX(T_OpeningStock[Opening_Qty],MATCH($A29,T_OpeningStock[Part Name],0)),0)-'Grid_Requirement'!B29+'Grid_TTAFOutgoing'!B29))</f>
        <v/>
      </c>
      <c r="C29">
        <f>IF(COUNTIFS(T_StockCount[Part Name],$A29,T_StockCount[WeekIndex],2)&gt;0,SUMIFS(T_StockCount[CountedQty],T_StockCount[Part Name],$A29,T_StockCount[WeekIndex],2),IF(('T_SelfStock'!C33&lt;&gt;""),'T_SelfStock'!C33,B29-'Grid_Requirement'!C29+'Grid_TTAFOutgoing'!C29))</f>
        <v/>
      </c>
      <c r="D29">
        <f>IF(COUNTIFS(T_StockCount[Part Name],$A29,T_StockCount[WeekIndex],3)&gt;0,SUMIFS(T_StockCount[CountedQty],T_StockCount[Part Name],$A29,T_StockCount[WeekIndex],3),IF(('T_SelfStock'!D33&lt;&gt;""),'T_SelfStock'!D33,C29-'Grid_Requirement'!D29+'Grid_TTAFOutgoing'!D29))</f>
        <v/>
      </c>
      <c r="E29">
        <f>IF(COUNTIFS(T_StockCount[Part Name],$A29,T_StockCount[WeekIndex],4)&gt;0,SUMIFS(T_StockCount[CountedQty],T_StockCount[Part Name],$A29,T_StockCount[WeekIndex],4),IF(('T_SelfStock'!E33&lt;&gt;""),'T_SelfStock'!E33,D29-'Grid_Requirement'!E29+'Grid_TTAFOutgoing'!E29))</f>
        <v/>
      </c>
      <c r="F29">
        <f>IF(COUNTIFS(T_StockCount[Part Name],$A29,T_StockCount[WeekIndex],5)&gt;0,SUMIFS(T_StockCount[CountedQty],T_StockCount[Part Name],$A29,T_StockCount[WeekIndex],5),IF(('T_SelfStock'!F33&lt;&gt;""),'T_SelfStock'!F33,E29-'Grid_Requirement'!F29+'Grid_TTAFOutgoing'!F29))</f>
        <v/>
      </c>
      <c r="G29">
        <f>IF(COUNTIFS(T_StockCount[Part Name],$A29,T_StockCount[WeekIndex],6)&gt;0,SUMIFS(T_StockCount[CountedQty],T_StockCount[Part Name],$A29,T_StockCount[WeekIndex],6),IF(('T_SelfStock'!G33&lt;&gt;""),'T_SelfStock'!G33,F29-'Grid_Requirement'!G29+'Grid_TTAFOutgoing'!G29))</f>
        <v/>
      </c>
      <c r="H29">
        <f>IF(COUNTIFS(T_StockCount[Part Name],$A29,T_StockCount[WeekIndex],7)&gt;0,SUMIFS(T_StockCount[CountedQty],T_StockCount[Part Name],$A29,T_StockCount[WeekIndex],7),IF(('T_SelfStock'!H33&lt;&gt;""),'T_SelfStock'!H33,G29-'Grid_Requirement'!H29+'Grid_TTAFOutgoing'!H29))</f>
        <v/>
      </c>
      <c r="I29">
        <f>IF(COUNTIFS(T_StockCount[Part Name],$A29,T_StockCount[WeekIndex],8)&gt;0,SUMIFS(T_StockCount[CountedQty],T_StockCount[Part Name],$A29,T_StockCount[WeekIndex],8),IF(('T_SelfStock'!I33&lt;&gt;""),'T_SelfStock'!I33,H29-'Grid_Requirement'!I29+'Grid_TTAFOutgoing'!I29))</f>
        <v/>
      </c>
      <c r="J29">
        <f>IF(COUNTIFS(T_StockCount[Part Name],$A29,T_StockCount[WeekIndex],9)&gt;0,SUMIFS(T_StockCount[CountedQty],T_StockCount[Part Name],$A29,T_StockCount[WeekIndex],9),IF(('T_SelfStock'!J33&lt;&gt;""),'T_SelfStock'!J33,I29-'Grid_Requirement'!J29+'Grid_TTAFOutgoing'!J29))</f>
        <v/>
      </c>
      <c r="K29">
        <f>IF(COUNTIFS(T_StockCount[Part Name],$A29,T_StockCount[WeekIndex],10)&gt;0,SUMIFS(T_StockCount[CountedQty],T_StockCount[Part Name],$A29,T_StockCount[WeekIndex],10),IF(('T_SelfStock'!K33&lt;&gt;""),'T_SelfStock'!K33,J29-'Grid_Requirement'!K29+'Grid_TTAFOutgoing'!K29))</f>
        <v/>
      </c>
      <c r="L29">
        <f>IF(COUNTIFS(T_StockCount[Part Name],$A29,T_StockCount[WeekIndex],11)&gt;0,SUMIFS(T_StockCount[CountedQty],T_StockCount[Part Name],$A29,T_StockCount[WeekIndex],11),IF(('T_SelfStock'!L33&lt;&gt;""),'T_SelfStock'!L33,K29-'Grid_Requirement'!L29+'Grid_TTAFOutgoing'!L29))</f>
        <v/>
      </c>
      <c r="M29">
        <f>IF(COUNTIFS(T_StockCount[Part Name],$A29,T_StockCount[WeekIndex],12)&gt;0,SUMIFS(T_StockCount[CountedQty],T_StockCount[Part Name],$A29,T_StockCount[WeekIndex],12),IF(('T_SelfStock'!M33&lt;&gt;""),'T_SelfStock'!M33,L29-'Grid_Requirement'!M29+'Grid_TTAFOutgoing'!M29))</f>
        <v/>
      </c>
      <c r="N29">
        <f>IF(COUNTIFS(T_StockCount[Part Name],$A29,T_StockCount[WeekIndex],13)&gt;0,SUMIFS(T_StockCount[CountedQty],T_StockCount[Part Name],$A29,T_StockCount[WeekIndex],13),IF(('T_SelfStock'!N33&lt;&gt;""),'T_SelfStock'!N33,M29-'Grid_Requirement'!N29+'Grid_TTAFOutgoing'!N29))</f>
        <v/>
      </c>
      <c r="O29">
        <f>IF(COUNTIFS(T_StockCount[Part Name],$A29,T_StockCount[WeekIndex],14)&gt;0,SUMIFS(T_StockCount[CountedQty],T_StockCount[Part Name],$A29,T_StockCount[WeekIndex],14),IF(('T_SelfStock'!O33&lt;&gt;""),'T_SelfStock'!O33,N29-'Grid_Requirement'!O29+'Grid_TTAFOutgoing'!O29))</f>
        <v/>
      </c>
      <c r="P29">
        <f>IF(COUNTIFS(T_StockCount[Part Name],$A29,T_StockCount[WeekIndex],15)&gt;0,SUMIFS(T_StockCount[CountedQty],T_StockCount[Part Name],$A29,T_StockCount[WeekIndex],15),IF(('T_SelfStock'!P33&lt;&gt;""),'T_SelfStock'!P33,O29-'Grid_Requirement'!P29+'Grid_TTAFOutgoing'!P29))</f>
        <v/>
      </c>
      <c r="Q29">
        <f>IF(COUNTIFS(T_StockCount[Part Name],$A29,T_StockCount[WeekIndex],16)&gt;0,SUMIFS(T_StockCount[CountedQty],T_StockCount[Part Name],$A29,T_StockCount[WeekIndex],16),IF(('T_SelfStock'!Q33&lt;&gt;""),'T_SelfStock'!Q33,P29-'Grid_Requirement'!Q29+'Grid_TTAFOutgoing'!Q29))</f>
        <v/>
      </c>
      <c r="R29">
        <f>IF(COUNTIFS(T_StockCount[Part Name],$A29,T_StockCount[WeekIndex],17)&gt;0,SUMIFS(T_StockCount[CountedQty],T_StockCount[Part Name],$A29,T_StockCount[WeekIndex],17),IF(('T_SelfStock'!R33&lt;&gt;""),'T_SelfStock'!R33,Q29-'Grid_Requirement'!R29+'Grid_TTAFOutgoing'!R29))</f>
        <v/>
      </c>
      <c r="S29">
        <f>IF(COUNTIFS(T_StockCount[Part Name],$A29,T_StockCount[WeekIndex],18)&gt;0,SUMIFS(T_StockCount[CountedQty],T_StockCount[Part Name],$A29,T_StockCount[WeekIndex],18),IF(('T_SelfStock'!S33&lt;&gt;""),'T_SelfStock'!S33,R29-'Grid_Requirement'!S29+'Grid_TTAFOutgoing'!S29))</f>
        <v/>
      </c>
      <c r="T29">
        <f>IF(COUNTIFS(T_StockCount[Part Name],$A29,T_StockCount[WeekIndex],19)&gt;0,SUMIFS(T_StockCount[CountedQty],T_StockCount[Part Name],$A29,T_StockCount[WeekIndex],19),IF(('T_SelfStock'!T33&lt;&gt;""),'T_SelfStock'!T33,S29-'Grid_Requirement'!T29+'Grid_TTAFOutgoing'!T29))</f>
        <v/>
      </c>
      <c r="U29">
        <f>IF(COUNTIFS(T_StockCount[Part Name],$A29,T_StockCount[WeekIndex],20)&gt;0,SUMIFS(T_StockCount[CountedQty],T_StockCount[Part Name],$A29,T_StockCount[WeekIndex],20),IF(('T_SelfStock'!U33&lt;&gt;""),'T_SelfStock'!U33,T29-'Grid_Requirement'!U29+'Grid_TTAFOutgoing'!U29))</f>
        <v/>
      </c>
      <c r="V29">
        <f>IF(COUNTIFS(T_StockCount[Part Name],$A29,T_StockCount[WeekIndex],21)&gt;0,SUMIFS(T_StockCount[CountedQty],T_StockCount[Part Name],$A29,T_StockCount[WeekIndex],21),IF(('T_SelfStock'!V33&lt;&gt;""),'T_SelfStock'!V33,U29-'Grid_Requirement'!V29+'Grid_TTAFOutgoing'!V29))</f>
        <v/>
      </c>
      <c r="W29">
        <f>IF(COUNTIFS(T_StockCount[Part Name],$A29,T_StockCount[WeekIndex],22)&gt;0,SUMIFS(T_StockCount[CountedQty],T_StockCount[Part Name],$A29,T_StockCount[WeekIndex],22),IF(('T_SelfStock'!W33&lt;&gt;""),'T_SelfStock'!W33,V29-'Grid_Requirement'!W29+'Grid_TTAFOutgoing'!W29))</f>
        <v/>
      </c>
      <c r="X29">
        <f>IF(COUNTIFS(T_StockCount[Part Name],$A29,T_StockCount[WeekIndex],23)&gt;0,SUMIFS(T_StockCount[CountedQty],T_StockCount[Part Name],$A29,T_StockCount[WeekIndex],23),IF(('T_SelfStock'!X33&lt;&gt;""),'T_SelfStock'!X33,W29-'Grid_Requirement'!X29+'Grid_TTAFOutgoing'!X29))</f>
        <v/>
      </c>
      <c r="Y29">
        <f>IF(COUNTIFS(T_StockCount[Part Name],$A29,T_StockCount[WeekIndex],24)&gt;0,SUMIFS(T_StockCount[CountedQty],T_StockCount[Part Name],$A29,T_StockCount[WeekIndex],24),IF(('T_SelfStock'!Y33&lt;&gt;""),'T_SelfStock'!Y33,X29-'Grid_Requirement'!Y29+'Grid_TTAFOutgoing'!Y29))</f>
        <v/>
      </c>
      <c r="Z29">
        <f>IF(COUNTIFS(T_StockCount[Part Name],$A29,T_StockCount[WeekIndex],25)&gt;0,SUMIFS(T_StockCount[CountedQty],T_StockCount[Part Name],$A29,T_StockCount[WeekIndex],25),IF(('T_SelfStock'!Z33&lt;&gt;""),'T_SelfStock'!Z33,Y29-'Grid_Requirement'!Z29+'Grid_TTAFOutgoing'!Z29))</f>
        <v/>
      </c>
      <c r="AA29">
        <f>IF(COUNTIFS(T_StockCount[Part Name],$A29,T_StockCount[WeekIndex],26)&gt;0,SUMIFS(T_StockCount[CountedQty],T_StockCount[Part Name],$A29,T_StockCount[WeekIndex],26),IF(('T_SelfStock'!AA33&lt;&gt;""),'T_SelfStock'!AA33,Z29-'Grid_Requirement'!AA29+'Grid_TTAFOutgoing'!AA29))</f>
        <v/>
      </c>
      <c r="AB29">
        <f>IF(COUNTIFS(T_StockCount[Part Name],$A29,T_StockCount[WeekIndex],27)&gt;0,SUMIFS(T_StockCount[CountedQty],T_StockCount[Part Name],$A29,T_StockCount[WeekIndex],27),IF(('T_SelfStock'!AB33&lt;&gt;""),'T_SelfStock'!AB33,AA29-'Grid_Requirement'!AB29+'Grid_TTAFOutgoing'!AB29))</f>
        <v/>
      </c>
      <c r="AC29">
        <f>IF(COUNTIFS(T_StockCount[Part Name],$A29,T_StockCount[WeekIndex],28)&gt;0,SUMIFS(T_StockCount[CountedQty],T_StockCount[Part Name],$A29,T_StockCount[WeekIndex],28),IF(('T_SelfStock'!AC33&lt;&gt;""),'T_SelfStock'!AC33,AB29-'Grid_Requirement'!AC29+'Grid_TTAFOutgoing'!AC29))</f>
        <v/>
      </c>
      <c r="AD29">
        <f>IF(COUNTIFS(T_StockCount[Part Name],$A29,T_StockCount[WeekIndex],29)&gt;0,SUMIFS(T_StockCount[CountedQty],T_StockCount[Part Name],$A29,T_StockCount[WeekIndex],29),IF(('T_SelfStock'!AD33&lt;&gt;""),'T_SelfStock'!AD33,AC29-'Grid_Requirement'!AD29+'Grid_TTAFOutgoing'!AD29))</f>
        <v/>
      </c>
      <c r="AE29">
        <f>IF(COUNTIFS(T_StockCount[Part Name],$A29,T_StockCount[WeekIndex],30)&gt;0,SUMIFS(T_StockCount[CountedQty],T_StockCount[Part Name],$A29,T_StockCount[WeekIndex],30),IF(('T_SelfStock'!AE33&lt;&gt;""),'T_SelfStock'!AE33,AD29-'Grid_Requirement'!AE29+'Grid_TTAFOutgoing'!AE29))</f>
        <v/>
      </c>
      <c r="AF29">
        <f>IF(COUNTIFS(T_StockCount[Part Name],$A29,T_StockCount[WeekIndex],31)&gt;0,SUMIFS(T_StockCount[CountedQty],T_StockCount[Part Name],$A29,T_StockCount[WeekIndex],31),IF(('T_SelfStock'!AF33&lt;&gt;""),'T_SelfStock'!AF33,AE29-'Grid_Requirement'!AF29+'Grid_TTAFOutgoing'!AF29))</f>
        <v/>
      </c>
      <c r="AG29">
        <f>IF(COUNTIFS(T_StockCount[Part Name],$A29,T_StockCount[WeekIndex],32)&gt;0,SUMIFS(T_StockCount[CountedQty],T_StockCount[Part Name],$A29,T_StockCount[WeekIndex],32),IF(('T_SelfStock'!AG33&lt;&gt;""),'T_SelfStock'!AG33,AF29-'Grid_Requirement'!AG29+'Grid_TTAFOutgoing'!AG29))</f>
        <v/>
      </c>
      <c r="AH29">
        <f>IF(COUNTIFS(T_StockCount[Part Name],$A29,T_StockCount[WeekIndex],33)&gt;0,SUMIFS(T_StockCount[CountedQty],T_StockCount[Part Name],$A29,T_StockCount[WeekIndex],33),IF(('T_SelfStock'!AH33&lt;&gt;""),'T_SelfStock'!AH33,AG29-'Grid_Requirement'!AH29+'Grid_TTAFOutgoing'!AH29))</f>
        <v/>
      </c>
      <c r="AI29">
        <f>IF(COUNTIFS(T_StockCount[Part Name],$A29,T_StockCount[WeekIndex],34)&gt;0,SUMIFS(T_StockCount[CountedQty],T_StockCount[Part Name],$A29,T_StockCount[WeekIndex],34),IF(('T_SelfStock'!AI33&lt;&gt;""),'T_SelfStock'!AI33,AH29-'Grid_Requirement'!AI29+'Grid_TTAFOutgoing'!AI29))</f>
        <v/>
      </c>
      <c r="AJ29">
        <f>IF(COUNTIFS(T_StockCount[Part Name],$A29,T_StockCount[WeekIndex],35)&gt;0,SUMIFS(T_StockCount[CountedQty],T_StockCount[Part Name],$A29,T_StockCount[WeekIndex],35),IF(('T_SelfStock'!AJ33&lt;&gt;""),'T_SelfStock'!AJ33,AI29-'Grid_Requirement'!AJ29+'Grid_TTAFOutgoing'!AJ29))</f>
        <v/>
      </c>
      <c r="AK29">
        <f>IF(COUNTIFS(T_StockCount[Part Name],$A29,T_StockCount[WeekIndex],36)&gt;0,SUMIFS(T_StockCount[CountedQty],T_StockCount[Part Name],$A29,T_StockCount[WeekIndex],36),IF(('T_SelfStock'!AK33&lt;&gt;""),'T_SelfStock'!AK33,AJ29-'Grid_Requirement'!AK29+'Grid_TTAFOutgoing'!AK29))</f>
        <v/>
      </c>
      <c r="AL29">
        <f>IF(COUNTIFS(T_StockCount[Part Name],$A29,T_StockCount[WeekIndex],37)&gt;0,SUMIFS(T_StockCount[CountedQty],T_StockCount[Part Name],$A29,T_StockCount[WeekIndex],37),IF(('T_SelfStock'!AL33&lt;&gt;""),'T_SelfStock'!AL33,AK29-'Grid_Requirement'!AL29+'Grid_TTAFOutgoing'!AL29))</f>
        <v/>
      </c>
      <c r="AM29">
        <f>IF(COUNTIFS(T_StockCount[Part Name],$A29,T_StockCount[WeekIndex],38)&gt;0,SUMIFS(T_StockCount[CountedQty],T_StockCount[Part Name],$A29,T_StockCount[WeekIndex],38),IF(('T_SelfStock'!AM33&lt;&gt;""),'T_SelfStock'!AM33,AL29-'Grid_Requirement'!AM29+'Grid_TTAFOutgoing'!AM29))</f>
        <v/>
      </c>
      <c r="AN29">
        <f>IF(COUNTIFS(T_StockCount[Part Name],$A29,T_StockCount[WeekIndex],39)&gt;0,SUMIFS(T_StockCount[CountedQty],T_StockCount[Part Name],$A29,T_StockCount[WeekIndex],39),IF(('T_SelfStock'!AN33&lt;&gt;""),'T_SelfStock'!AN33,AM29-'Grid_Requirement'!AN29+'Grid_TTAFOutgoing'!AN29))</f>
        <v/>
      </c>
      <c r="AO29">
        <f>IF(COUNTIFS(T_StockCount[Part Name],$A29,T_StockCount[WeekIndex],40)&gt;0,SUMIFS(T_StockCount[CountedQty],T_StockCount[Part Name],$A29,T_StockCount[WeekIndex],40),IF(('T_SelfStock'!AO33&lt;&gt;""),'T_SelfStock'!AO33,AN29-'Grid_Requirement'!AO29+'Grid_TTAFOutgoing'!AO29))</f>
        <v/>
      </c>
      <c r="AP29">
        <f>IF(COUNTIFS(T_StockCount[Part Name],$A29,T_StockCount[WeekIndex],41)&gt;0,SUMIFS(T_StockCount[CountedQty],T_StockCount[Part Name],$A29,T_StockCount[WeekIndex],41),IF(('T_SelfStock'!AP33&lt;&gt;""),'T_SelfStock'!AP33,AO29-'Grid_Requirement'!AP29+'Grid_TTAFOutgoing'!AP29))</f>
        <v/>
      </c>
      <c r="AQ29">
        <f>IF(COUNTIFS(T_StockCount[Part Name],$A29,T_StockCount[WeekIndex],42)&gt;0,SUMIFS(T_StockCount[CountedQty],T_StockCount[Part Name],$A29,T_StockCount[WeekIndex],42),IF(('T_SelfStock'!AQ33&lt;&gt;""),'T_SelfStock'!AQ33,AP29-'Grid_Requirement'!AQ29+'Grid_TTAFOutgoing'!AQ29))</f>
        <v/>
      </c>
      <c r="AR29">
        <f>IF(COUNTIFS(T_StockCount[Part Name],$A29,T_StockCount[WeekIndex],43)&gt;0,SUMIFS(T_StockCount[CountedQty],T_StockCount[Part Name],$A29,T_StockCount[WeekIndex],43),IF(('T_SelfStock'!AR33&lt;&gt;""),'T_SelfStock'!AR33,AQ29-'Grid_Requirement'!AR29+'Grid_TTAFOutgoing'!AR29))</f>
        <v/>
      </c>
      <c r="AS29">
        <f>IF(COUNTIFS(T_StockCount[Part Name],$A29,T_StockCount[WeekIndex],44)&gt;0,SUMIFS(T_StockCount[CountedQty],T_StockCount[Part Name],$A29,T_StockCount[WeekIndex],44),IF(('T_SelfStock'!AS33&lt;&gt;""),'T_SelfStock'!AS33,AR29-'Grid_Requirement'!AS29+'Grid_TTAFOutgoing'!AS29))</f>
        <v/>
      </c>
      <c r="AT29">
        <f>IF(COUNTIFS(T_StockCount[Part Name],$A29,T_StockCount[WeekIndex],45)&gt;0,SUMIFS(T_StockCount[CountedQty],T_StockCount[Part Name],$A29,T_StockCount[WeekIndex],45),IF(('T_SelfStock'!AT33&lt;&gt;""),'T_SelfStock'!AT33,AS29-'Grid_Requirement'!AT29+'Grid_TTAFOutgoing'!AT29))</f>
        <v/>
      </c>
      <c r="AU29">
        <f>IF(COUNTIFS(T_StockCount[Part Name],$A29,T_StockCount[WeekIndex],46)&gt;0,SUMIFS(T_StockCount[CountedQty],T_StockCount[Part Name],$A29,T_StockCount[WeekIndex],46),IF(('T_SelfStock'!AU33&lt;&gt;""),'T_SelfStock'!AU33,AT29-'Grid_Requirement'!AU29+'Grid_TTAFOutgoing'!AU29))</f>
        <v/>
      </c>
      <c r="AV29">
        <f>IF(COUNTIFS(T_StockCount[Part Name],$A29,T_StockCount[WeekIndex],47)&gt;0,SUMIFS(T_StockCount[CountedQty],T_StockCount[Part Name],$A29,T_StockCount[WeekIndex],47),IF(('T_SelfStock'!AV33&lt;&gt;""),'T_SelfStock'!AV33,AU29-'Grid_Requirement'!AV29+'Grid_TTAFOutgoing'!AV29))</f>
        <v/>
      </c>
      <c r="AW29">
        <f>IF(COUNTIFS(T_StockCount[Part Name],$A29,T_StockCount[WeekIndex],48)&gt;0,SUMIFS(T_StockCount[CountedQty],T_StockCount[Part Name],$A29,T_StockCount[WeekIndex],48),IF(('T_SelfStock'!AW33&lt;&gt;""),'T_SelfStock'!AW33,AV29-'Grid_Requirement'!AW29+'Grid_TTAFOutgoing'!AW29))</f>
        <v/>
      </c>
      <c r="AX29">
        <f>IF(COUNTIFS(T_StockCount[Part Name],$A29,T_StockCount[WeekIndex],49)&gt;0,SUMIFS(T_StockCount[CountedQty],T_StockCount[Part Name],$A29,T_StockCount[WeekIndex],49),IF(('T_SelfStock'!AX33&lt;&gt;""),'T_SelfStock'!AX33,AW29-'Grid_Requirement'!AX29+'Grid_TTAFOutgoing'!AX29))</f>
        <v/>
      </c>
      <c r="AY29">
        <f>IF(COUNTIFS(T_StockCount[Part Name],$A29,T_StockCount[WeekIndex],50)&gt;0,SUMIFS(T_StockCount[CountedQty],T_StockCount[Part Name],$A29,T_StockCount[WeekIndex],50),IF(('T_SelfStock'!AY33&lt;&gt;""),'T_SelfStock'!AY33,AX29-'Grid_Requirement'!AY29+'Grid_TTAFOutgoing'!AY29))</f>
        <v/>
      </c>
      <c r="AZ29">
        <f>IF(COUNTIFS(T_StockCount[Part Name],$A29,T_StockCount[WeekIndex],51)&gt;0,SUMIFS(T_StockCount[CountedQty],T_StockCount[Part Name],$A29,T_StockCount[WeekIndex],51),IF(('T_SelfStock'!AZ33&lt;&gt;""),'T_SelfStock'!AZ33,AY29-'Grid_Requirement'!AZ29+'Grid_TTAFOutgoing'!AZ29))</f>
        <v/>
      </c>
      <c r="BA29">
        <f>IF(COUNTIFS(T_StockCount[Part Name],$A29,T_StockCount[WeekIndex],52)&gt;0,SUMIFS(T_StockCount[CountedQty],T_StockCount[Part Name],$A29,T_StockCount[WeekIndex],52),IF(('T_SelfStock'!BA33&lt;&gt;""),'T_SelfStock'!BA33,AZ29-'Grid_Requirement'!BA29+'Grid_TTAFOutgoing'!BA29))</f>
        <v/>
      </c>
      <c r="BB29">
        <f>IF(COUNTIFS(T_StockCount[Part Name],$A29,T_StockCount[WeekIndex],53)&gt;0,SUMIFS(T_StockCount[CountedQty],T_StockCount[Part Name],$A29,T_StockCount[WeekIndex],53),IF(('T_SelfStock'!BB33&lt;&gt;""),'T_SelfStock'!BB33,BA29-'Grid_Requirement'!BB29+'Grid_TTAFOutgoing'!BB29))</f>
        <v/>
      </c>
      <c r="BC29">
        <f>IF(COUNTIFS(T_StockCount[Part Name],$A29,T_StockCount[WeekIndex],54)&gt;0,SUMIFS(T_StockCount[CountedQty],T_StockCount[Part Name],$A29,T_StockCount[WeekIndex],54),IF(('T_SelfStock'!BC33&lt;&gt;""),'T_SelfStock'!BC33,BB29-'Grid_Requirement'!BC29+'Grid_TTAFOutgoing'!BC29))</f>
        <v/>
      </c>
      <c r="BD29">
        <f>IF(COUNTIFS(T_StockCount[Part Name],$A29,T_StockCount[WeekIndex],55)&gt;0,SUMIFS(T_StockCount[CountedQty],T_StockCount[Part Name],$A29,T_StockCount[WeekIndex],55),IF(('T_SelfStock'!BD33&lt;&gt;""),'T_SelfStock'!BD33,BC29-'Grid_Requirement'!BD29+'Grid_TTAFOutgoing'!BD29))</f>
        <v/>
      </c>
      <c r="BE29">
        <f>IF(COUNTIFS(T_StockCount[Part Name],$A29,T_StockCount[WeekIndex],56)&gt;0,SUMIFS(T_StockCount[CountedQty],T_StockCount[Part Name],$A29,T_StockCount[WeekIndex],56),IF(('T_SelfStock'!BE33&lt;&gt;""),'T_SelfStock'!BE33,BD29-'Grid_Requirement'!BE29+'Grid_TTAFOutgoing'!BE29))</f>
        <v/>
      </c>
      <c r="BF29">
        <f>IF(COUNTIFS(T_StockCount[Part Name],$A29,T_StockCount[WeekIndex],57)&gt;0,SUMIFS(T_StockCount[CountedQty],T_StockCount[Part Name],$A29,T_StockCount[WeekIndex],57),IF(('T_SelfStock'!BF33&lt;&gt;""),'T_SelfStock'!BF33,BE29-'Grid_Requirement'!BF29+'Grid_TTAFOutgoing'!BF29))</f>
        <v/>
      </c>
      <c r="BG29">
        <f>IF(COUNTIFS(T_StockCount[Part Name],$A29,T_StockCount[WeekIndex],58)&gt;0,SUMIFS(T_StockCount[CountedQty],T_StockCount[Part Name],$A29,T_StockCount[WeekIndex],58),IF(('T_SelfStock'!BG33&lt;&gt;""),'T_SelfStock'!BG33,BF29-'Grid_Requirement'!BG29+'Grid_TTAFOutgoing'!BG29))</f>
        <v/>
      </c>
      <c r="BH29">
        <f>IF(COUNTIFS(T_StockCount[Part Name],$A29,T_StockCount[WeekIndex],59)&gt;0,SUMIFS(T_StockCount[CountedQty],T_StockCount[Part Name],$A29,T_StockCount[WeekIndex],59),IF(('T_SelfStock'!BH33&lt;&gt;""),'T_SelfStock'!BH33,BG29-'Grid_Requirement'!BH29+'Grid_TTAFOutgoing'!BH29))</f>
        <v/>
      </c>
      <c r="BI29">
        <f>IF(COUNTIFS(T_StockCount[Part Name],$A29,T_StockCount[WeekIndex],60)&gt;0,SUMIFS(T_StockCount[CountedQty],T_StockCount[Part Name],$A29,T_StockCount[WeekIndex],60),IF(('T_SelfStock'!BI33&lt;&gt;""),'T_SelfStock'!BI33,BH29-'Grid_Requirement'!BI29+'Grid_TTAFOutgoing'!BI29))</f>
        <v/>
      </c>
      <c r="BJ29">
        <f>IF(COUNTIFS(T_StockCount[Part Name],$A29,T_StockCount[WeekIndex],61)&gt;0,SUMIFS(T_StockCount[CountedQty],T_StockCount[Part Name],$A29,T_StockCount[WeekIndex],61),IF(('T_SelfStock'!BJ33&lt;&gt;""),'T_SelfStock'!BJ33,BI29-'Grid_Requirement'!BJ29+'Grid_TTAFOutgoing'!BJ29))</f>
        <v/>
      </c>
      <c r="BK29">
        <f>IF(COUNTIFS(T_StockCount[Part Name],$A29,T_StockCount[WeekIndex],62)&gt;0,SUMIFS(T_StockCount[CountedQty],T_StockCount[Part Name],$A29,T_StockCount[WeekIndex],62),IF(('T_SelfStock'!BK33&lt;&gt;""),'T_SelfStock'!BK33,BJ29-'Grid_Requirement'!BK29+'Grid_TTAFOutgoing'!BK29))</f>
        <v/>
      </c>
      <c r="BL29">
        <f>IF(COUNTIFS(T_StockCount[Part Name],$A29,T_StockCount[WeekIndex],63)&gt;0,SUMIFS(T_StockCount[CountedQty],T_StockCount[Part Name],$A29,T_StockCount[WeekIndex],63),IF(('T_SelfStock'!BL33&lt;&gt;""),'T_SelfStock'!BL33,BK29-'Grid_Requirement'!BL29+'Grid_TTAFOutgoing'!BL29))</f>
        <v/>
      </c>
      <c r="BM29">
        <f>IF(COUNTIFS(T_StockCount[Part Name],$A29,T_StockCount[WeekIndex],64)&gt;0,SUMIFS(T_StockCount[CountedQty],T_StockCount[Part Name],$A29,T_StockCount[WeekIndex],64),IF(('T_SelfStock'!BM33&lt;&gt;""),'T_SelfStock'!BM33,BL29-'Grid_Requirement'!BM29+'Grid_TTAFOutgoing'!BM29))</f>
        <v/>
      </c>
      <c r="BN29">
        <f>IF(COUNTIFS(T_StockCount[Part Name],$A29,T_StockCount[WeekIndex],65)&gt;0,SUMIFS(T_StockCount[CountedQty],T_StockCount[Part Name],$A29,T_StockCount[WeekIndex],65),IF(('T_SelfStock'!BN33&lt;&gt;""),'T_SelfStock'!BN33,BM29-'Grid_Requirement'!BN29+'Grid_TTAFOutgoing'!BN29))</f>
        <v/>
      </c>
      <c r="BO29">
        <f>IF(COUNTIFS(T_StockCount[Part Name],$A29,T_StockCount[WeekIndex],66)&gt;0,SUMIFS(T_StockCount[CountedQty],T_StockCount[Part Name],$A29,T_StockCount[WeekIndex],66),IF(('T_SelfStock'!BO33&lt;&gt;""),'T_SelfStock'!BO33,BN29-'Grid_Requirement'!BO29+'Grid_TTAFOutgoing'!BO29))</f>
        <v/>
      </c>
      <c r="BP29">
        <f>IF(COUNTIFS(T_StockCount[Part Name],$A29,T_StockCount[WeekIndex],67)&gt;0,SUMIFS(T_StockCount[CountedQty],T_StockCount[Part Name],$A29,T_StockCount[WeekIndex],67),IF(('T_SelfStock'!BP33&lt;&gt;""),'T_SelfStock'!BP33,BO29-'Grid_Requirement'!BP29+'Grid_TTAFOutgoing'!BP29))</f>
        <v/>
      </c>
      <c r="BQ29">
        <f>IF(COUNTIFS(T_StockCount[Part Name],$A29,T_StockCount[WeekIndex],68)&gt;0,SUMIFS(T_StockCount[CountedQty],T_StockCount[Part Name],$A29,T_StockCount[WeekIndex],68),IF(('T_SelfStock'!BQ33&lt;&gt;""),'T_SelfStock'!BQ33,BP29-'Grid_Requirement'!BQ29+'Grid_TTAFOutgoing'!BQ29))</f>
        <v/>
      </c>
      <c r="BR29">
        <f>IF(COUNTIFS(T_StockCount[Part Name],$A29,T_StockCount[WeekIndex],69)&gt;0,SUMIFS(T_StockCount[CountedQty],T_StockCount[Part Name],$A29,T_StockCount[WeekIndex],69),IF(('T_SelfStock'!BR33&lt;&gt;""),'T_SelfStock'!BR33,BQ29-'Grid_Requirement'!BR29+'Grid_TTAFOutgoing'!BR29))</f>
        <v/>
      </c>
      <c r="BS29">
        <f>IF(COUNTIFS(T_StockCount[Part Name],$A29,T_StockCount[WeekIndex],70)&gt;0,SUMIFS(T_StockCount[CountedQty],T_StockCount[Part Name],$A29,T_StockCount[WeekIndex],70),IF(('T_SelfStock'!BS33&lt;&gt;""),'T_SelfStock'!BS33,BR29-'Grid_Requirement'!BS29+'Grid_TTAFOutgoing'!BS29))</f>
        <v/>
      </c>
      <c r="BT29">
        <f>IF(COUNTIFS(T_StockCount[Part Name],$A29,T_StockCount[WeekIndex],71)&gt;0,SUMIFS(T_StockCount[CountedQty],T_StockCount[Part Name],$A29,T_StockCount[WeekIndex],71),IF(('T_SelfStock'!BT33&lt;&gt;""),'T_SelfStock'!BT33,BS29-'Grid_Requirement'!BT29+'Grid_TTAFOutgoing'!BT29))</f>
        <v/>
      </c>
      <c r="BU29">
        <f>IF(COUNTIFS(T_StockCount[Part Name],$A29,T_StockCount[WeekIndex],72)&gt;0,SUMIFS(T_StockCount[CountedQty],T_StockCount[Part Name],$A29,T_StockCount[WeekIndex],72),IF(('T_SelfStock'!BU33&lt;&gt;""),'T_SelfStock'!BU33,BT29-'Grid_Requirement'!BU29+'Grid_TTAFOutgoing'!BU29))</f>
        <v/>
      </c>
      <c r="BV29">
        <f>IF(COUNTIFS(T_StockCount[Part Name],$A29,T_StockCount[WeekIndex],73)&gt;0,SUMIFS(T_StockCount[CountedQty],T_StockCount[Part Name],$A29,T_StockCount[WeekIndex],73),IF(('T_SelfStock'!BV33&lt;&gt;""),'T_SelfStock'!BV33,BU29-'Grid_Requirement'!BV29+'Grid_TTAFOutgoing'!BV29))</f>
        <v/>
      </c>
      <c r="BW29">
        <f>IF(COUNTIFS(T_StockCount[Part Name],$A29,T_StockCount[WeekIndex],74)&gt;0,SUMIFS(T_StockCount[CountedQty],T_StockCount[Part Name],$A29,T_StockCount[WeekIndex],74),IF(('T_SelfStock'!BW33&lt;&gt;""),'T_SelfStock'!BW33,BV29-'Grid_Requirement'!BW29+'Grid_TTAFOutgoing'!BW29))</f>
        <v/>
      </c>
      <c r="BX29">
        <f>IF(COUNTIFS(T_StockCount[Part Name],$A29,T_StockCount[WeekIndex],75)&gt;0,SUMIFS(T_StockCount[CountedQty],T_StockCount[Part Name],$A29,T_StockCount[WeekIndex],75),IF(('T_SelfStock'!BX33&lt;&gt;""),'T_SelfStock'!BX33,BW29-'Grid_Requirement'!BX29+'Grid_TTAFOutgoing'!BX29))</f>
        <v/>
      </c>
      <c r="BY29">
        <f>IF(COUNTIFS(T_StockCount[Part Name],$A29,T_StockCount[WeekIndex],76)&gt;0,SUMIFS(T_StockCount[CountedQty],T_StockCount[Part Name],$A29,T_StockCount[WeekIndex],76),IF(('T_SelfStock'!BY33&lt;&gt;""),'T_SelfStock'!BY33,BX29-'Grid_Requirement'!BY29+'Grid_TTAFOutgoing'!BY29))</f>
        <v/>
      </c>
      <c r="BZ29">
        <f>IF(COUNTIFS(T_StockCount[Part Name],$A29,T_StockCount[WeekIndex],77)&gt;0,SUMIFS(T_StockCount[CountedQty],T_StockCount[Part Name],$A29,T_StockCount[WeekIndex],77),IF(('T_SelfStock'!BZ33&lt;&gt;""),'T_SelfStock'!BZ33,BY29-'Grid_Requirement'!BZ29+'Grid_TTAFOutgoing'!BZ29))</f>
        <v/>
      </c>
      <c r="CA29">
        <f>IF(COUNTIFS(T_StockCount[Part Name],$A29,T_StockCount[WeekIndex],78)&gt;0,SUMIFS(T_StockCount[CountedQty],T_StockCount[Part Name],$A29,T_StockCount[WeekIndex],78),IF(('T_SelfStock'!CA33&lt;&gt;""),'T_SelfStock'!CA33,BZ29-'Grid_Requirement'!CA29+'Grid_TTAFOutgoing'!CA29))</f>
        <v/>
      </c>
      <c r="CB29">
        <f>IF(COUNTIFS(T_StockCount[Part Name],$A29,T_StockCount[WeekIndex],79)&gt;0,SUMIFS(T_StockCount[CountedQty],T_StockCount[Part Name],$A29,T_StockCount[WeekIndex],79),IF(('T_SelfStock'!CB33&lt;&gt;""),'T_SelfStock'!CB33,CA29-'Grid_Requirement'!CB29+'Grid_TTAFOutgoing'!CB29))</f>
        <v/>
      </c>
      <c r="CC29">
        <f>IF(COUNTIFS(T_StockCount[Part Name],$A29,T_StockCount[WeekIndex],80)&gt;0,SUMIFS(T_StockCount[CountedQty],T_StockCount[Part Name],$A29,T_StockCount[WeekIndex],80),IF(('T_SelfStock'!CC33&lt;&gt;""),'T_SelfStock'!CC33,CB29-'Grid_Requirement'!CC29+'Grid_TTAFOutgoing'!CC29))</f>
        <v/>
      </c>
      <c r="CD29">
        <f>IF(COUNTIFS(T_StockCount[Part Name],$A29,T_StockCount[WeekIndex],81)&gt;0,SUMIFS(T_StockCount[CountedQty],T_StockCount[Part Name],$A29,T_StockCount[WeekIndex],81),IF(('T_SelfStock'!CD33&lt;&gt;""),'T_SelfStock'!CD33,CC29-'Grid_Requirement'!CD29+'Grid_TTAFOutgoing'!CD29))</f>
        <v/>
      </c>
      <c r="CE29">
        <f>IF(COUNTIFS(T_StockCount[Part Name],$A29,T_StockCount[WeekIndex],82)&gt;0,SUMIFS(T_StockCount[CountedQty],T_StockCount[Part Name],$A29,T_StockCount[WeekIndex],82),IF(('T_SelfStock'!CE33&lt;&gt;""),'T_SelfStock'!CE33,CD29-'Grid_Requirement'!CE29+'Grid_TTAFOutgoing'!CE29))</f>
        <v/>
      </c>
      <c r="CF29">
        <f>IF(COUNTIFS(T_StockCount[Part Name],$A29,T_StockCount[WeekIndex],83)&gt;0,SUMIFS(T_StockCount[CountedQty],T_StockCount[Part Name],$A29,T_StockCount[WeekIndex],83),IF(('T_SelfStock'!CF33&lt;&gt;""),'T_SelfStock'!CF33,CE29-'Grid_Requirement'!CF29+'Grid_TTAFOutgoing'!CF29))</f>
        <v/>
      </c>
      <c r="CG29">
        <f>IF(COUNTIFS(T_StockCount[Part Name],$A29,T_StockCount[WeekIndex],84)&gt;0,SUMIFS(T_StockCount[CountedQty],T_StockCount[Part Name],$A29,T_StockCount[WeekIndex],84),IF(('T_SelfStock'!CG33&lt;&gt;""),'T_SelfStock'!CG33,CF29-'Grid_Requirement'!CG29+'Grid_TTAFOutgoing'!CG29))</f>
        <v/>
      </c>
      <c r="CH29">
        <f>IF(COUNTIFS(T_StockCount[Part Name],$A29,T_StockCount[WeekIndex],85)&gt;0,SUMIFS(T_StockCount[CountedQty],T_StockCount[Part Name],$A29,T_StockCount[WeekIndex],85),IF(('T_SelfStock'!CH33&lt;&gt;""),'T_SelfStock'!CH33,CG29-'Grid_Requirement'!CH29+'Grid_TTAFOutgoing'!CH29))</f>
        <v/>
      </c>
      <c r="CI29">
        <f>IF(COUNTIFS(T_StockCount[Part Name],$A29,T_StockCount[WeekIndex],86)&gt;0,SUMIFS(T_StockCount[CountedQty],T_StockCount[Part Name],$A29,T_StockCount[WeekIndex],86),IF(('T_SelfStock'!CI33&lt;&gt;""),'T_SelfStock'!CI33,CH29-'Grid_Requirement'!CI29+'Grid_TTAFOutgoing'!CI29))</f>
        <v/>
      </c>
      <c r="CJ29">
        <f>IF(COUNTIFS(T_StockCount[Part Name],$A29,T_StockCount[WeekIndex],87)&gt;0,SUMIFS(T_StockCount[CountedQty],T_StockCount[Part Name],$A29,T_StockCount[WeekIndex],87),IF(('T_SelfStock'!CJ33&lt;&gt;""),'T_SelfStock'!CJ33,CI29-'Grid_Requirement'!CJ29+'Grid_TTAFOutgoing'!CJ29))</f>
        <v/>
      </c>
      <c r="CK29">
        <f>IF(COUNTIFS(T_StockCount[Part Name],$A29,T_StockCount[WeekIndex],88)&gt;0,SUMIFS(T_StockCount[CountedQty],T_StockCount[Part Name],$A29,T_StockCount[WeekIndex],88),IF(('T_SelfStock'!CK33&lt;&gt;""),'T_SelfStock'!CK33,CJ29-'Grid_Requirement'!CK29+'Grid_TTAFOutgoing'!CK29))</f>
        <v/>
      </c>
      <c r="CL29">
        <f>IF(COUNTIFS(T_StockCount[Part Name],$A29,T_StockCount[WeekIndex],89)&gt;0,SUMIFS(T_StockCount[CountedQty],T_StockCount[Part Name],$A29,T_StockCount[WeekIndex],89),IF(('T_SelfStock'!CL33&lt;&gt;""),'T_SelfStock'!CL33,CK29-'Grid_Requirement'!CL29+'Grid_TTAFOutgoing'!CL29))</f>
        <v/>
      </c>
      <c r="CM29">
        <f>IF(COUNTIFS(T_StockCount[Part Name],$A29,T_StockCount[WeekIndex],90)&gt;0,SUMIFS(T_StockCount[CountedQty],T_StockCount[Part Name],$A29,T_StockCount[WeekIndex],90),IF(('T_SelfStock'!CM33&lt;&gt;""),'T_SelfStock'!CM33,CL29-'Grid_Requirement'!CM29+'Grid_TTAFOutgoing'!CM29))</f>
        <v/>
      </c>
      <c r="CN29">
        <f>IF(COUNTIFS(T_StockCount[Part Name],$A29,T_StockCount[WeekIndex],91)&gt;0,SUMIFS(T_StockCount[CountedQty],T_StockCount[Part Name],$A29,T_StockCount[WeekIndex],91),IF(('T_SelfStock'!CN33&lt;&gt;""),'T_SelfStock'!CN33,CM29-'Grid_Requirement'!CN29+'Grid_TTAFOutgoing'!CN29))</f>
        <v/>
      </c>
      <c r="CO29">
        <f>IF(COUNTIFS(T_StockCount[Part Name],$A29,T_StockCount[WeekIndex],92)&gt;0,SUMIFS(T_StockCount[CountedQty],T_StockCount[Part Name],$A29,T_StockCount[WeekIndex],92),IF(('T_SelfStock'!CO33&lt;&gt;""),'T_SelfStock'!CO33,CN29-'Grid_Requirement'!CO29+'Grid_TTAFOutgoing'!CO29))</f>
        <v/>
      </c>
      <c r="CP29">
        <f>IF(COUNTIFS(T_StockCount[Part Name],$A29,T_StockCount[WeekIndex],93)&gt;0,SUMIFS(T_StockCount[CountedQty],T_StockCount[Part Name],$A29,T_StockCount[WeekIndex],93),IF(('T_SelfStock'!CP33&lt;&gt;""),'T_SelfStock'!CP33,CO29-'Grid_Requirement'!CP29+'Grid_TTAFOutgoing'!CP29))</f>
        <v/>
      </c>
      <c r="CQ29">
        <f>IF(COUNTIFS(T_StockCount[Part Name],$A29,T_StockCount[WeekIndex],94)&gt;0,SUMIFS(T_StockCount[CountedQty],T_StockCount[Part Name],$A29,T_StockCount[WeekIndex],94),IF(('T_SelfStock'!CQ33&lt;&gt;""),'T_SelfStock'!CQ33,CP29-'Grid_Requirement'!CQ29+'Grid_TTAFOutgoing'!CQ29))</f>
        <v/>
      </c>
      <c r="CR29">
        <f>IF(COUNTIFS(T_StockCount[Part Name],$A29,T_StockCount[WeekIndex],95)&gt;0,SUMIFS(T_StockCount[CountedQty],T_StockCount[Part Name],$A29,T_StockCount[WeekIndex],95),IF(('T_SelfStock'!CR33&lt;&gt;""),'T_SelfStock'!CR33,CQ29-'Grid_Requirement'!CR29+'Grid_TTAFOutgoing'!CR29))</f>
        <v/>
      </c>
      <c r="CS29">
        <f>IF(COUNTIFS(T_StockCount[Part Name],$A29,T_StockCount[WeekIndex],96)&gt;0,SUMIFS(T_StockCount[CountedQty],T_StockCount[Part Name],$A29,T_StockCount[WeekIndex],96),IF(('T_SelfStock'!CS33&lt;&gt;""),'T_SelfStock'!CS33,CR29-'Grid_Requirement'!CS29+'Grid_TTAFOutgoing'!CS29))</f>
        <v/>
      </c>
      <c r="CT29">
        <f>IF(COUNTIFS(T_StockCount[Part Name],$A29,T_StockCount[WeekIndex],97)&gt;0,SUMIFS(T_StockCount[CountedQty],T_StockCount[Part Name],$A29,T_StockCount[WeekIndex],97),IF(('T_SelfStock'!CT33&lt;&gt;""),'T_SelfStock'!CT33,CS29-'Grid_Requirement'!CT29+'Grid_TTAFOutgoing'!CT29))</f>
        <v/>
      </c>
      <c r="CU29">
        <f>IF(COUNTIFS(T_StockCount[Part Name],$A29,T_StockCount[WeekIndex],98)&gt;0,SUMIFS(T_StockCount[CountedQty],T_StockCount[Part Name],$A29,T_StockCount[WeekIndex],98),IF(('T_SelfStock'!CU33&lt;&gt;""),'T_SelfStock'!CU33,CT29-'Grid_Requirement'!CU29+'Grid_TTAFOutgoing'!CU29))</f>
        <v/>
      </c>
      <c r="CV29">
        <f>IF(COUNTIFS(T_StockCount[Part Name],$A29,T_StockCount[WeekIndex],99)&gt;0,SUMIFS(T_StockCount[CountedQty],T_StockCount[Part Name],$A29,T_StockCount[WeekIndex],99),IF(('T_SelfStock'!CV33&lt;&gt;""),'T_SelfStock'!CV33,CU29-'Grid_Requirement'!CV29+'Grid_TTAFOutgoing'!CV29))</f>
        <v/>
      </c>
      <c r="CW29">
        <f>IF(COUNTIFS(T_StockCount[Part Name],$A29,T_StockCount[WeekIndex],100)&gt;0,SUMIFS(T_StockCount[CountedQty],T_StockCount[Part Name],$A29,T_StockCount[WeekIndex],100),IF(('T_SelfStock'!CW33&lt;&gt;""),'T_SelfStock'!CW33,CV29-'Grid_Requirement'!CW29+'Grid_TTAFOutgoing'!CW29))</f>
        <v/>
      </c>
      <c r="CX29">
        <f>IF(COUNTIFS(T_StockCount[Part Name],$A29,T_StockCount[WeekIndex],101)&gt;0,SUMIFS(T_StockCount[CountedQty],T_StockCount[Part Name],$A29,T_StockCount[WeekIndex],101),IF(('T_SelfStock'!CX33&lt;&gt;""),'T_SelfStock'!CX33,CW29-'Grid_Requirement'!CX29+'Grid_TTAFOutgoing'!CX29))</f>
        <v/>
      </c>
      <c r="CY29">
        <f>IF(COUNTIFS(T_StockCount[Part Name],$A29,T_StockCount[WeekIndex],102)&gt;0,SUMIFS(T_StockCount[CountedQty],T_StockCount[Part Name],$A29,T_StockCount[WeekIndex],102),IF(('T_SelfStock'!CY33&lt;&gt;""),'T_SelfStock'!CY33,CX29-'Grid_Requirement'!CY29+'Grid_TTAFOutgoing'!CY29))</f>
        <v/>
      </c>
      <c r="CZ29">
        <f>IF(COUNTIFS(T_StockCount[Part Name],$A29,T_StockCount[WeekIndex],103)&gt;0,SUMIFS(T_StockCount[CountedQty],T_StockCount[Part Name],$A29,T_StockCount[WeekIndex],103),IF(('T_SelfStock'!CZ33&lt;&gt;""),'T_SelfStock'!CZ33,CY29-'Grid_Requirement'!CZ29+'Grid_TTAFOutgoing'!CZ29))</f>
        <v/>
      </c>
      <c r="DA29">
        <f>IF(COUNTIFS(T_StockCount[Part Name],$A29,T_StockCount[WeekIndex],104)&gt;0,SUMIFS(T_StockCount[CountedQty],T_StockCount[Part Name],$A29,T_StockCount[WeekIndex],104),IF(('T_SelfStock'!DA33&lt;&gt;""),'T_SelfStock'!DA33,CZ29-'Grid_Requirement'!DA29+'Grid_TTAFOutgoing'!DA29))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Name],$A30,T_StockCount[WeekIndex],1),IF(('T_SelfStock'!B34&lt;&gt;""),'T_SelfStock'!B34,IFERROR(INDEX(T_OpeningStock[Opening_Qty],MATCH($A30,T_OpeningStock[Part Name],0)),0)-'Grid_Requirement'!B30+'Grid_TTAFOutgoing'!B30))</f>
        <v/>
      </c>
      <c r="C30">
        <f>IF(COUNTIFS(T_StockCount[Part Name],$A30,T_StockCount[WeekIndex],2)&gt;0,SUMIFS(T_StockCount[CountedQty],T_StockCount[Part Name],$A30,T_StockCount[WeekIndex],2),IF(('T_SelfStock'!C34&lt;&gt;""),'T_SelfStock'!C34,B30-'Grid_Requirement'!C30+'Grid_TTAFOutgoing'!C30))</f>
        <v/>
      </c>
      <c r="D30">
        <f>IF(COUNTIFS(T_StockCount[Part Name],$A30,T_StockCount[WeekIndex],3)&gt;0,SUMIFS(T_StockCount[CountedQty],T_StockCount[Part Name],$A30,T_StockCount[WeekIndex],3),IF(('T_SelfStock'!D34&lt;&gt;""),'T_SelfStock'!D34,C30-'Grid_Requirement'!D30+'Grid_TTAFOutgoing'!D30))</f>
        <v/>
      </c>
      <c r="E30">
        <f>IF(COUNTIFS(T_StockCount[Part Name],$A30,T_StockCount[WeekIndex],4)&gt;0,SUMIFS(T_StockCount[CountedQty],T_StockCount[Part Name],$A30,T_StockCount[WeekIndex],4),IF(('T_SelfStock'!E34&lt;&gt;""),'T_SelfStock'!E34,D30-'Grid_Requirement'!E30+'Grid_TTAFOutgoing'!E30))</f>
        <v/>
      </c>
      <c r="F30">
        <f>IF(COUNTIFS(T_StockCount[Part Name],$A30,T_StockCount[WeekIndex],5)&gt;0,SUMIFS(T_StockCount[CountedQty],T_StockCount[Part Name],$A30,T_StockCount[WeekIndex],5),IF(('T_SelfStock'!F34&lt;&gt;""),'T_SelfStock'!F34,E30-'Grid_Requirement'!F30+'Grid_TTAFOutgoing'!F30))</f>
        <v/>
      </c>
      <c r="G30">
        <f>IF(COUNTIFS(T_StockCount[Part Name],$A30,T_StockCount[WeekIndex],6)&gt;0,SUMIFS(T_StockCount[CountedQty],T_StockCount[Part Name],$A30,T_StockCount[WeekIndex],6),IF(('T_SelfStock'!G34&lt;&gt;""),'T_SelfStock'!G34,F30-'Grid_Requirement'!G30+'Grid_TTAFOutgoing'!G30))</f>
        <v/>
      </c>
      <c r="H30">
        <f>IF(COUNTIFS(T_StockCount[Part Name],$A30,T_StockCount[WeekIndex],7)&gt;0,SUMIFS(T_StockCount[CountedQty],T_StockCount[Part Name],$A30,T_StockCount[WeekIndex],7),IF(('T_SelfStock'!H34&lt;&gt;""),'T_SelfStock'!H34,G30-'Grid_Requirement'!H30+'Grid_TTAFOutgoing'!H30))</f>
        <v/>
      </c>
      <c r="I30">
        <f>IF(COUNTIFS(T_StockCount[Part Name],$A30,T_StockCount[WeekIndex],8)&gt;0,SUMIFS(T_StockCount[CountedQty],T_StockCount[Part Name],$A30,T_StockCount[WeekIndex],8),IF(('T_SelfStock'!I34&lt;&gt;""),'T_SelfStock'!I34,H30-'Grid_Requirement'!I30+'Grid_TTAFOutgoing'!I30))</f>
        <v/>
      </c>
      <c r="J30">
        <f>IF(COUNTIFS(T_StockCount[Part Name],$A30,T_StockCount[WeekIndex],9)&gt;0,SUMIFS(T_StockCount[CountedQty],T_StockCount[Part Name],$A30,T_StockCount[WeekIndex],9),IF(('T_SelfStock'!J34&lt;&gt;""),'T_SelfStock'!J34,I30-'Grid_Requirement'!J30+'Grid_TTAFOutgoing'!J30))</f>
        <v/>
      </c>
      <c r="K30">
        <f>IF(COUNTIFS(T_StockCount[Part Name],$A30,T_StockCount[WeekIndex],10)&gt;0,SUMIFS(T_StockCount[CountedQty],T_StockCount[Part Name],$A30,T_StockCount[WeekIndex],10),IF(('T_SelfStock'!K34&lt;&gt;""),'T_SelfStock'!K34,J30-'Grid_Requirement'!K30+'Grid_TTAFOutgoing'!K30))</f>
        <v/>
      </c>
      <c r="L30">
        <f>IF(COUNTIFS(T_StockCount[Part Name],$A30,T_StockCount[WeekIndex],11)&gt;0,SUMIFS(T_StockCount[CountedQty],T_StockCount[Part Name],$A30,T_StockCount[WeekIndex],11),IF(('T_SelfStock'!L34&lt;&gt;""),'T_SelfStock'!L34,K30-'Grid_Requirement'!L30+'Grid_TTAFOutgoing'!L30))</f>
        <v/>
      </c>
      <c r="M30">
        <f>IF(COUNTIFS(T_StockCount[Part Name],$A30,T_StockCount[WeekIndex],12)&gt;0,SUMIFS(T_StockCount[CountedQty],T_StockCount[Part Name],$A30,T_StockCount[WeekIndex],12),IF(('T_SelfStock'!M34&lt;&gt;""),'T_SelfStock'!M34,L30-'Grid_Requirement'!M30+'Grid_TTAFOutgoing'!M30))</f>
        <v/>
      </c>
      <c r="N30">
        <f>IF(COUNTIFS(T_StockCount[Part Name],$A30,T_StockCount[WeekIndex],13)&gt;0,SUMIFS(T_StockCount[CountedQty],T_StockCount[Part Name],$A30,T_StockCount[WeekIndex],13),IF(('T_SelfStock'!N34&lt;&gt;""),'T_SelfStock'!N34,M30-'Grid_Requirement'!N30+'Grid_TTAFOutgoing'!N30))</f>
        <v/>
      </c>
      <c r="O30">
        <f>IF(COUNTIFS(T_StockCount[Part Name],$A30,T_StockCount[WeekIndex],14)&gt;0,SUMIFS(T_StockCount[CountedQty],T_StockCount[Part Name],$A30,T_StockCount[WeekIndex],14),IF(('T_SelfStock'!O34&lt;&gt;""),'T_SelfStock'!O34,N30-'Grid_Requirement'!O30+'Grid_TTAFOutgoing'!O30))</f>
        <v/>
      </c>
      <c r="P30">
        <f>IF(COUNTIFS(T_StockCount[Part Name],$A30,T_StockCount[WeekIndex],15)&gt;0,SUMIFS(T_StockCount[CountedQty],T_StockCount[Part Name],$A30,T_StockCount[WeekIndex],15),IF(('T_SelfStock'!P34&lt;&gt;""),'T_SelfStock'!P34,O30-'Grid_Requirement'!P30+'Grid_TTAFOutgoing'!P30))</f>
        <v/>
      </c>
      <c r="Q30">
        <f>IF(COUNTIFS(T_StockCount[Part Name],$A30,T_StockCount[WeekIndex],16)&gt;0,SUMIFS(T_StockCount[CountedQty],T_StockCount[Part Name],$A30,T_StockCount[WeekIndex],16),IF(('T_SelfStock'!Q34&lt;&gt;""),'T_SelfStock'!Q34,P30-'Grid_Requirement'!Q30+'Grid_TTAFOutgoing'!Q30))</f>
        <v/>
      </c>
      <c r="R30">
        <f>IF(COUNTIFS(T_StockCount[Part Name],$A30,T_StockCount[WeekIndex],17)&gt;0,SUMIFS(T_StockCount[CountedQty],T_StockCount[Part Name],$A30,T_StockCount[WeekIndex],17),IF(('T_SelfStock'!R34&lt;&gt;""),'T_SelfStock'!R34,Q30-'Grid_Requirement'!R30+'Grid_TTAFOutgoing'!R30))</f>
        <v/>
      </c>
      <c r="S30">
        <f>IF(COUNTIFS(T_StockCount[Part Name],$A30,T_StockCount[WeekIndex],18)&gt;0,SUMIFS(T_StockCount[CountedQty],T_StockCount[Part Name],$A30,T_StockCount[WeekIndex],18),IF(('T_SelfStock'!S34&lt;&gt;""),'T_SelfStock'!S34,R30-'Grid_Requirement'!S30+'Grid_TTAFOutgoing'!S30))</f>
        <v/>
      </c>
      <c r="T30">
        <f>IF(COUNTIFS(T_StockCount[Part Name],$A30,T_StockCount[WeekIndex],19)&gt;0,SUMIFS(T_StockCount[CountedQty],T_StockCount[Part Name],$A30,T_StockCount[WeekIndex],19),IF(('T_SelfStock'!T34&lt;&gt;""),'T_SelfStock'!T34,S30-'Grid_Requirement'!T30+'Grid_TTAFOutgoing'!T30))</f>
        <v/>
      </c>
      <c r="U30">
        <f>IF(COUNTIFS(T_StockCount[Part Name],$A30,T_StockCount[WeekIndex],20)&gt;0,SUMIFS(T_StockCount[CountedQty],T_StockCount[Part Name],$A30,T_StockCount[WeekIndex],20),IF(('T_SelfStock'!U34&lt;&gt;""),'T_SelfStock'!U34,T30-'Grid_Requirement'!U30+'Grid_TTAFOutgoing'!U30))</f>
        <v/>
      </c>
      <c r="V30">
        <f>IF(COUNTIFS(T_StockCount[Part Name],$A30,T_StockCount[WeekIndex],21)&gt;0,SUMIFS(T_StockCount[CountedQty],T_StockCount[Part Name],$A30,T_StockCount[WeekIndex],21),IF(('T_SelfStock'!V34&lt;&gt;""),'T_SelfStock'!V34,U30-'Grid_Requirement'!V30+'Grid_TTAFOutgoing'!V30))</f>
        <v/>
      </c>
      <c r="W30">
        <f>IF(COUNTIFS(T_StockCount[Part Name],$A30,T_StockCount[WeekIndex],22)&gt;0,SUMIFS(T_StockCount[CountedQty],T_StockCount[Part Name],$A30,T_StockCount[WeekIndex],22),IF(('T_SelfStock'!W34&lt;&gt;""),'T_SelfStock'!W34,V30-'Grid_Requirement'!W30+'Grid_TTAFOutgoing'!W30))</f>
        <v/>
      </c>
      <c r="X30">
        <f>IF(COUNTIFS(T_StockCount[Part Name],$A30,T_StockCount[WeekIndex],23)&gt;0,SUMIFS(T_StockCount[CountedQty],T_StockCount[Part Name],$A30,T_StockCount[WeekIndex],23),IF(('T_SelfStock'!X34&lt;&gt;""),'T_SelfStock'!X34,W30-'Grid_Requirement'!X30+'Grid_TTAFOutgoing'!X30))</f>
        <v/>
      </c>
      <c r="Y30">
        <f>IF(COUNTIFS(T_StockCount[Part Name],$A30,T_StockCount[WeekIndex],24)&gt;0,SUMIFS(T_StockCount[CountedQty],T_StockCount[Part Name],$A30,T_StockCount[WeekIndex],24),IF(('T_SelfStock'!Y34&lt;&gt;""),'T_SelfStock'!Y34,X30-'Grid_Requirement'!Y30+'Grid_TTAFOutgoing'!Y30))</f>
        <v/>
      </c>
      <c r="Z30">
        <f>IF(COUNTIFS(T_StockCount[Part Name],$A30,T_StockCount[WeekIndex],25)&gt;0,SUMIFS(T_StockCount[CountedQty],T_StockCount[Part Name],$A30,T_StockCount[WeekIndex],25),IF(('T_SelfStock'!Z34&lt;&gt;""),'T_SelfStock'!Z34,Y30-'Grid_Requirement'!Z30+'Grid_TTAFOutgoing'!Z30))</f>
        <v/>
      </c>
      <c r="AA30">
        <f>IF(COUNTIFS(T_StockCount[Part Name],$A30,T_StockCount[WeekIndex],26)&gt;0,SUMIFS(T_StockCount[CountedQty],T_StockCount[Part Name],$A30,T_StockCount[WeekIndex],26),IF(('T_SelfStock'!AA34&lt;&gt;""),'T_SelfStock'!AA34,Z30-'Grid_Requirement'!AA30+'Grid_TTAFOutgoing'!AA30))</f>
        <v/>
      </c>
      <c r="AB30">
        <f>IF(COUNTIFS(T_StockCount[Part Name],$A30,T_StockCount[WeekIndex],27)&gt;0,SUMIFS(T_StockCount[CountedQty],T_StockCount[Part Name],$A30,T_StockCount[WeekIndex],27),IF(('T_SelfStock'!AB34&lt;&gt;""),'T_SelfStock'!AB34,AA30-'Grid_Requirement'!AB30+'Grid_TTAFOutgoing'!AB30))</f>
        <v/>
      </c>
      <c r="AC30">
        <f>IF(COUNTIFS(T_StockCount[Part Name],$A30,T_StockCount[WeekIndex],28)&gt;0,SUMIFS(T_StockCount[CountedQty],T_StockCount[Part Name],$A30,T_StockCount[WeekIndex],28),IF(('T_SelfStock'!AC34&lt;&gt;""),'T_SelfStock'!AC34,AB30-'Grid_Requirement'!AC30+'Grid_TTAFOutgoing'!AC30))</f>
        <v/>
      </c>
      <c r="AD30">
        <f>IF(COUNTIFS(T_StockCount[Part Name],$A30,T_StockCount[WeekIndex],29)&gt;0,SUMIFS(T_StockCount[CountedQty],T_StockCount[Part Name],$A30,T_StockCount[WeekIndex],29),IF(('T_SelfStock'!AD34&lt;&gt;""),'T_SelfStock'!AD34,AC30-'Grid_Requirement'!AD30+'Grid_TTAFOutgoing'!AD30))</f>
        <v/>
      </c>
      <c r="AE30">
        <f>IF(COUNTIFS(T_StockCount[Part Name],$A30,T_StockCount[WeekIndex],30)&gt;0,SUMIFS(T_StockCount[CountedQty],T_StockCount[Part Name],$A30,T_StockCount[WeekIndex],30),IF(('T_SelfStock'!AE34&lt;&gt;""),'T_SelfStock'!AE34,AD30-'Grid_Requirement'!AE30+'Grid_TTAFOutgoing'!AE30))</f>
        <v/>
      </c>
      <c r="AF30">
        <f>IF(COUNTIFS(T_StockCount[Part Name],$A30,T_StockCount[WeekIndex],31)&gt;0,SUMIFS(T_StockCount[CountedQty],T_StockCount[Part Name],$A30,T_StockCount[WeekIndex],31),IF(('T_SelfStock'!AF34&lt;&gt;""),'T_SelfStock'!AF34,AE30-'Grid_Requirement'!AF30+'Grid_TTAFOutgoing'!AF30))</f>
        <v/>
      </c>
      <c r="AG30">
        <f>IF(COUNTIFS(T_StockCount[Part Name],$A30,T_StockCount[WeekIndex],32)&gt;0,SUMIFS(T_StockCount[CountedQty],T_StockCount[Part Name],$A30,T_StockCount[WeekIndex],32),IF(('T_SelfStock'!AG34&lt;&gt;""),'T_SelfStock'!AG34,AF30-'Grid_Requirement'!AG30+'Grid_TTAFOutgoing'!AG30))</f>
        <v/>
      </c>
      <c r="AH30">
        <f>IF(COUNTIFS(T_StockCount[Part Name],$A30,T_StockCount[WeekIndex],33)&gt;0,SUMIFS(T_StockCount[CountedQty],T_StockCount[Part Name],$A30,T_StockCount[WeekIndex],33),IF(('T_SelfStock'!AH34&lt;&gt;""),'T_SelfStock'!AH34,AG30-'Grid_Requirement'!AH30+'Grid_TTAFOutgoing'!AH30))</f>
        <v/>
      </c>
      <c r="AI30">
        <f>IF(COUNTIFS(T_StockCount[Part Name],$A30,T_StockCount[WeekIndex],34)&gt;0,SUMIFS(T_StockCount[CountedQty],T_StockCount[Part Name],$A30,T_StockCount[WeekIndex],34),IF(('T_SelfStock'!AI34&lt;&gt;""),'T_SelfStock'!AI34,AH30-'Grid_Requirement'!AI30+'Grid_TTAFOutgoing'!AI30))</f>
        <v/>
      </c>
      <c r="AJ30">
        <f>IF(COUNTIFS(T_StockCount[Part Name],$A30,T_StockCount[WeekIndex],35)&gt;0,SUMIFS(T_StockCount[CountedQty],T_StockCount[Part Name],$A30,T_StockCount[WeekIndex],35),IF(('T_SelfStock'!AJ34&lt;&gt;""),'T_SelfStock'!AJ34,AI30-'Grid_Requirement'!AJ30+'Grid_TTAFOutgoing'!AJ30))</f>
        <v/>
      </c>
      <c r="AK30">
        <f>IF(COUNTIFS(T_StockCount[Part Name],$A30,T_StockCount[WeekIndex],36)&gt;0,SUMIFS(T_StockCount[CountedQty],T_StockCount[Part Name],$A30,T_StockCount[WeekIndex],36),IF(('T_SelfStock'!AK34&lt;&gt;""),'T_SelfStock'!AK34,AJ30-'Grid_Requirement'!AK30+'Grid_TTAFOutgoing'!AK30))</f>
        <v/>
      </c>
      <c r="AL30">
        <f>IF(COUNTIFS(T_StockCount[Part Name],$A30,T_StockCount[WeekIndex],37)&gt;0,SUMIFS(T_StockCount[CountedQty],T_StockCount[Part Name],$A30,T_StockCount[WeekIndex],37),IF(('T_SelfStock'!AL34&lt;&gt;""),'T_SelfStock'!AL34,AK30-'Grid_Requirement'!AL30+'Grid_TTAFOutgoing'!AL30))</f>
        <v/>
      </c>
      <c r="AM30">
        <f>IF(COUNTIFS(T_StockCount[Part Name],$A30,T_StockCount[WeekIndex],38)&gt;0,SUMIFS(T_StockCount[CountedQty],T_StockCount[Part Name],$A30,T_StockCount[WeekIndex],38),IF(('T_SelfStock'!AM34&lt;&gt;""),'T_SelfStock'!AM34,AL30-'Grid_Requirement'!AM30+'Grid_TTAFOutgoing'!AM30))</f>
        <v/>
      </c>
      <c r="AN30">
        <f>IF(COUNTIFS(T_StockCount[Part Name],$A30,T_StockCount[WeekIndex],39)&gt;0,SUMIFS(T_StockCount[CountedQty],T_StockCount[Part Name],$A30,T_StockCount[WeekIndex],39),IF(('T_SelfStock'!AN34&lt;&gt;""),'T_SelfStock'!AN34,AM30-'Grid_Requirement'!AN30+'Grid_TTAFOutgoing'!AN30))</f>
        <v/>
      </c>
      <c r="AO30">
        <f>IF(COUNTIFS(T_StockCount[Part Name],$A30,T_StockCount[WeekIndex],40)&gt;0,SUMIFS(T_StockCount[CountedQty],T_StockCount[Part Name],$A30,T_StockCount[WeekIndex],40),IF(('T_SelfStock'!AO34&lt;&gt;""),'T_SelfStock'!AO34,AN30-'Grid_Requirement'!AO30+'Grid_TTAFOutgoing'!AO30))</f>
        <v/>
      </c>
      <c r="AP30">
        <f>IF(COUNTIFS(T_StockCount[Part Name],$A30,T_StockCount[WeekIndex],41)&gt;0,SUMIFS(T_StockCount[CountedQty],T_StockCount[Part Name],$A30,T_StockCount[WeekIndex],41),IF(('T_SelfStock'!AP34&lt;&gt;""),'T_SelfStock'!AP34,AO30-'Grid_Requirement'!AP30+'Grid_TTAFOutgoing'!AP30))</f>
        <v/>
      </c>
      <c r="AQ30">
        <f>IF(COUNTIFS(T_StockCount[Part Name],$A30,T_StockCount[WeekIndex],42)&gt;0,SUMIFS(T_StockCount[CountedQty],T_StockCount[Part Name],$A30,T_StockCount[WeekIndex],42),IF(('T_SelfStock'!AQ34&lt;&gt;""),'T_SelfStock'!AQ34,AP30-'Grid_Requirement'!AQ30+'Grid_TTAFOutgoing'!AQ30))</f>
        <v/>
      </c>
      <c r="AR30">
        <f>IF(COUNTIFS(T_StockCount[Part Name],$A30,T_StockCount[WeekIndex],43)&gt;0,SUMIFS(T_StockCount[CountedQty],T_StockCount[Part Name],$A30,T_StockCount[WeekIndex],43),IF(('T_SelfStock'!AR34&lt;&gt;""),'T_SelfStock'!AR34,AQ30-'Grid_Requirement'!AR30+'Grid_TTAFOutgoing'!AR30))</f>
        <v/>
      </c>
      <c r="AS30">
        <f>IF(COUNTIFS(T_StockCount[Part Name],$A30,T_StockCount[WeekIndex],44)&gt;0,SUMIFS(T_StockCount[CountedQty],T_StockCount[Part Name],$A30,T_StockCount[WeekIndex],44),IF(('T_SelfStock'!AS34&lt;&gt;""),'T_SelfStock'!AS34,AR30-'Grid_Requirement'!AS30+'Grid_TTAFOutgoing'!AS30))</f>
        <v/>
      </c>
      <c r="AT30">
        <f>IF(COUNTIFS(T_StockCount[Part Name],$A30,T_StockCount[WeekIndex],45)&gt;0,SUMIFS(T_StockCount[CountedQty],T_StockCount[Part Name],$A30,T_StockCount[WeekIndex],45),IF(('T_SelfStock'!AT34&lt;&gt;""),'T_SelfStock'!AT34,AS30-'Grid_Requirement'!AT30+'Grid_TTAFOutgoing'!AT30))</f>
        <v/>
      </c>
      <c r="AU30">
        <f>IF(COUNTIFS(T_StockCount[Part Name],$A30,T_StockCount[WeekIndex],46)&gt;0,SUMIFS(T_StockCount[CountedQty],T_StockCount[Part Name],$A30,T_StockCount[WeekIndex],46),IF(('T_SelfStock'!AU34&lt;&gt;""),'T_SelfStock'!AU34,AT30-'Grid_Requirement'!AU30+'Grid_TTAFOutgoing'!AU30))</f>
        <v/>
      </c>
      <c r="AV30">
        <f>IF(COUNTIFS(T_StockCount[Part Name],$A30,T_StockCount[WeekIndex],47)&gt;0,SUMIFS(T_StockCount[CountedQty],T_StockCount[Part Name],$A30,T_StockCount[WeekIndex],47),IF(('T_SelfStock'!AV34&lt;&gt;""),'T_SelfStock'!AV34,AU30-'Grid_Requirement'!AV30+'Grid_TTAFOutgoing'!AV30))</f>
        <v/>
      </c>
      <c r="AW30">
        <f>IF(COUNTIFS(T_StockCount[Part Name],$A30,T_StockCount[WeekIndex],48)&gt;0,SUMIFS(T_StockCount[CountedQty],T_StockCount[Part Name],$A30,T_StockCount[WeekIndex],48),IF(('T_SelfStock'!AW34&lt;&gt;""),'T_SelfStock'!AW34,AV30-'Grid_Requirement'!AW30+'Grid_TTAFOutgoing'!AW30))</f>
        <v/>
      </c>
      <c r="AX30">
        <f>IF(COUNTIFS(T_StockCount[Part Name],$A30,T_StockCount[WeekIndex],49)&gt;0,SUMIFS(T_StockCount[CountedQty],T_StockCount[Part Name],$A30,T_StockCount[WeekIndex],49),IF(('T_SelfStock'!AX34&lt;&gt;""),'T_SelfStock'!AX34,AW30-'Grid_Requirement'!AX30+'Grid_TTAFOutgoing'!AX30))</f>
        <v/>
      </c>
      <c r="AY30">
        <f>IF(COUNTIFS(T_StockCount[Part Name],$A30,T_StockCount[WeekIndex],50)&gt;0,SUMIFS(T_StockCount[CountedQty],T_StockCount[Part Name],$A30,T_StockCount[WeekIndex],50),IF(('T_SelfStock'!AY34&lt;&gt;""),'T_SelfStock'!AY34,AX30-'Grid_Requirement'!AY30+'Grid_TTAFOutgoing'!AY30))</f>
        <v/>
      </c>
      <c r="AZ30">
        <f>IF(COUNTIFS(T_StockCount[Part Name],$A30,T_StockCount[WeekIndex],51)&gt;0,SUMIFS(T_StockCount[CountedQty],T_StockCount[Part Name],$A30,T_StockCount[WeekIndex],51),IF(('T_SelfStock'!AZ34&lt;&gt;""),'T_SelfStock'!AZ34,AY30-'Grid_Requirement'!AZ30+'Grid_TTAFOutgoing'!AZ30))</f>
        <v/>
      </c>
      <c r="BA30">
        <f>IF(COUNTIFS(T_StockCount[Part Name],$A30,T_StockCount[WeekIndex],52)&gt;0,SUMIFS(T_StockCount[CountedQty],T_StockCount[Part Name],$A30,T_StockCount[WeekIndex],52),IF(('T_SelfStock'!BA34&lt;&gt;""),'T_SelfStock'!BA34,AZ30-'Grid_Requirement'!BA30+'Grid_TTAFOutgoing'!BA30))</f>
        <v/>
      </c>
      <c r="BB30">
        <f>IF(COUNTIFS(T_StockCount[Part Name],$A30,T_StockCount[WeekIndex],53)&gt;0,SUMIFS(T_StockCount[CountedQty],T_StockCount[Part Name],$A30,T_StockCount[WeekIndex],53),IF(('T_SelfStock'!BB34&lt;&gt;""),'T_SelfStock'!BB34,BA30-'Grid_Requirement'!BB30+'Grid_TTAFOutgoing'!BB30))</f>
        <v/>
      </c>
      <c r="BC30">
        <f>IF(COUNTIFS(T_StockCount[Part Name],$A30,T_StockCount[WeekIndex],54)&gt;0,SUMIFS(T_StockCount[CountedQty],T_StockCount[Part Name],$A30,T_StockCount[WeekIndex],54),IF(('T_SelfStock'!BC34&lt;&gt;""),'T_SelfStock'!BC34,BB30-'Grid_Requirement'!BC30+'Grid_TTAFOutgoing'!BC30))</f>
        <v/>
      </c>
      <c r="BD30">
        <f>IF(COUNTIFS(T_StockCount[Part Name],$A30,T_StockCount[WeekIndex],55)&gt;0,SUMIFS(T_StockCount[CountedQty],T_StockCount[Part Name],$A30,T_StockCount[WeekIndex],55),IF(('T_SelfStock'!BD34&lt;&gt;""),'T_SelfStock'!BD34,BC30-'Grid_Requirement'!BD30+'Grid_TTAFOutgoing'!BD30))</f>
        <v/>
      </c>
      <c r="BE30">
        <f>IF(COUNTIFS(T_StockCount[Part Name],$A30,T_StockCount[WeekIndex],56)&gt;0,SUMIFS(T_StockCount[CountedQty],T_StockCount[Part Name],$A30,T_StockCount[WeekIndex],56),IF(('T_SelfStock'!BE34&lt;&gt;""),'T_SelfStock'!BE34,BD30-'Grid_Requirement'!BE30+'Grid_TTAFOutgoing'!BE30))</f>
        <v/>
      </c>
      <c r="BF30">
        <f>IF(COUNTIFS(T_StockCount[Part Name],$A30,T_StockCount[WeekIndex],57)&gt;0,SUMIFS(T_StockCount[CountedQty],T_StockCount[Part Name],$A30,T_StockCount[WeekIndex],57),IF(('T_SelfStock'!BF34&lt;&gt;""),'T_SelfStock'!BF34,BE30-'Grid_Requirement'!BF30+'Grid_TTAFOutgoing'!BF30))</f>
        <v/>
      </c>
      <c r="BG30">
        <f>IF(COUNTIFS(T_StockCount[Part Name],$A30,T_StockCount[WeekIndex],58)&gt;0,SUMIFS(T_StockCount[CountedQty],T_StockCount[Part Name],$A30,T_StockCount[WeekIndex],58),IF(('T_SelfStock'!BG34&lt;&gt;""),'T_SelfStock'!BG34,BF30-'Grid_Requirement'!BG30+'Grid_TTAFOutgoing'!BG30))</f>
        <v/>
      </c>
      <c r="BH30">
        <f>IF(COUNTIFS(T_StockCount[Part Name],$A30,T_StockCount[WeekIndex],59)&gt;0,SUMIFS(T_StockCount[CountedQty],T_StockCount[Part Name],$A30,T_StockCount[WeekIndex],59),IF(('T_SelfStock'!BH34&lt;&gt;""),'T_SelfStock'!BH34,BG30-'Grid_Requirement'!BH30+'Grid_TTAFOutgoing'!BH30))</f>
        <v/>
      </c>
      <c r="BI30">
        <f>IF(COUNTIFS(T_StockCount[Part Name],$A30,T_StockCount[WeekIndex],60)&gt;0,SUMIFS(T_StockCount[CountedQty],T_StockCount[Part Name],$A30,T_StockCount[WeekIndex],60),IF(('T_SelfStock'!BI34&lt;&gt;""),'T_SelfStock'!BI34,BH30-'Grid_Requirement'!BI30+'Grid_TTAFOutgoing'!BI30))</f>
        <v/>
      </c>
      <c r="BJ30">
        <f>IF(COUNTIFS(T_StockCount[Part Name],$A30,T_StockCount[WeekIndex],61)&gt;0,SUMIFS(T_StockCount[CountedQty],T_StockCount[Part Name],$A30,T_StockCount[WeekIndex],61),IF(('T_SelfStock'!BJ34&lt;&gt;""),'T_SelfStock'!BJ34,BI30-'Grid_Requirement'!BJ30+'Grid_TTAFOutgoing'!BJ30))</f>
        <v/>
      </c>
      <c r="BK30">
        <f>IF(COUNTIFS(T_StockCount[Part Name],$A30,T_StockCount[WeekIndex],62)&gt;0,SUMIFS(T_StockCount[CountedQty],T_StockCount[Part Name],$A30,T_StockCount[WeekIndex],62),IF(('T_SelfStock'!BK34&lt;&gt;""),'T_SelfStock'!BK34,BJ30-'Grid_Requirement'!BK30+'Grid_TTAFOutgoing'!BK30))</f>
        <v/>
      </c>
      <c r="BL30">
        <f>IF(COUNTIFS(T_StockCount[Part Name],$A30,T_StockCount[WeekIndex],63)&gt;0,SUMIFS(T_StockCount[CountedQty],T_StockCount[Part Name],$A30,T_StockCount[WeekIndex],63),IF(('T_SelfStock'!BL34&lt;&gt;""),'T_SelfStock'!BL34,BK30-'Grid_Requirement'!BL30+'Grid_TTAFOutgoing'!BL30))</f>
        <v/>
      </c>
      <c r="BM30">
        <f>IF(COUNTIFS(T_StockCount[Part Name],$A30,T_StockCount[WeekIndex],64)&gt;0,SUMIFS(T_StockCount[CountedQty],T_StockCount[Part Name],$A30,T_StockCount[WeekIndex],64),IF(('T_SelfStock'!BM34&lt;&gt;""),'T_SelfStock'!BM34,BL30-'Grid_Requirement'!BM30+'Grid_TTAFOutgoing'!BM30))</f>
        <v/>
      </c>
      <c r="BN30">
        <f>IF(COUNTIFS(T_StockCount[Part Name],$A30,T_StockCount[WeekIndex],65)&gt;0,SUMIFS(T_StockCount[CountedQty],T_StockCount[Part Name],$A30,T_StockCount[WeekIndex],65),IF(('T_SelfStock'!BN34&lt;&gt;""),'T_SelfStock'!BN34,BM30-'Grid_Requirement'!BN30+'Grid_TTAFOutgoing'!BN30))</f>
        <v/>
      </c>
      <c r="BO30">
        <f>IF(COUNTIFS(T_StockCount[Part Name],$A30,T_StockCount[WeekIndex],66)&gt;0,SUMIFS(T_StockCount[CountedQty],T_StockCount[Part Name],$A30,T_StockCount[WeekIndex],66),IF(('T_SelfStock'!BO34&lt;&gt;""),'T_SelfStock'!BO34,BN30-'Grid_Requirement'!BO30+'Grid_TTAFOutgoing'!BO30))</f>
        <v/>
      </c>
      <c r="BP30">
        <f>IF(COUNTIFS(T_StockCount[Part Name],$A30,T_StockCount[WeekIndex],67)&gt;0,SUMIFS(T_StockCount[CountedQty],T_StockCount[Part Name],$A30,T_StockCount[WeekIndex],67),IF(('T_SelfStock'!BP34&lt;&gt;""),'T_SelfStock'!BP34,BO30-'Grid_Requirement'!BP30+'Grid_TTAFOutgoing'!BP30))</f>
        <v/>
      </c>
      <c r="BQ30">
        <f>IF(COUNTIFS(T_StockCount[Part Name],$A30,T_StockCount[WeekIndex],68)&gt;0,SUMIFS(T_StockCount[CountedQty],T_StockCount[Part Name],$A30,T_StockCount[WeekIndex],68),IF(('T_SelfStock'!BQ34&lt;&gt;""),'T_SelfStock'!BQ34,BP30-'Grid_Requirement'!BQ30+'Grid_TTAFOutgoing'!BQ30))</f>
        <v/>
      </c>
      <c r="BR30">
        <f>IF(COUNTIFS(T_StockCount[Part Name],$A30,T_StockCount[WeekIndex],69)&gt;0,SUMIFS(T_StockCount[CountedQty],T_StockCount[Part Name],$A30,T_StockCount[WeekIndex],69),IF(('T_SelfStock'!BR34&lt;&gt;""),'T_SelfStock'!BR34,BQ30-'Grid_Requirement'!BR30+'Grid_TTAFOutgoing'!BR30))</f>
        <v/>
      </c>
      <c r="BS30">
        <f>IF(COUNTIFS(T_StockCount[Part Name],$A30,T_StockCount[WeekIndex],70)&gt;0,SUMIFS(T_StockCount[CountedQty],T_StockCount[Part Name],$A30,T_StockCount[WeekIndex],70),IF(('T_SelfStock'!BS34&lt;&gt;""),'T_SelfStock'!BS34,BR30-'Grid_Requirement'!BS30+'Grid_TTAFOutgoing'!BS30))</f>
        <v/>
      </c>
      <c r="BT30">
        <f>IF(COUNTIFS(T_StockCount[Part Name],$A30,T_StockCount[WeekIndex],71)&gt;0,SUMIFS(T_StockCount[CountedQty],T_StockCount[Part Name],$A30,T_StockCount[WeekIndex],71),IF(('T_SelfStock'!BT34&lt;&gt;""),'T_SelfStock'!BT34,BS30-'Grid_Requirement'!BT30+'Grid_TTAFOutgoing'!BT30))</f>
        <v/>
      </c>
      <c r="BU30">
        <f>IF(COUNTIFS(T_StockCount[Part Name],$A30,T_StockCount[WeekIndex],72)&gt;0,SUMIFS(T_StockCount[CountedQty],T_StockCount[Part Name],$A30,T_StockCount[WeekIndex],72),IF(('T_SelfStock'!BU34&lt;&gt;""),'T_SelfStock'!BU34,BT30-'Grid_Requirement'!BU30+'Grid_TTAFOutgoing'!BU30))</f>
        <v/>
      </c>
      <c r="BV30">
        <f>IF(COUNTIFS(T_StockCount[Part Name],$A30,T_StockCount[WeekIndex],73)&gt;0,SUMIFS(T_StockCount[CountedQty],T_StockCount[Part Name],$A30,T_StockCount[WeekIndex],73),IF(('T_SelfStock'!BV34&lt;&gt;""),'T_SelfStock'!BV34,BU30-'Grid_Requirement'!BV30+'Grid_TTAFOutgoing'!BV30))</f>
        <v/>
      </c>
      <c r="BW30">
        <f>IF(COUNTIFS(T_StockCount[Part Name],$A30,T_StockCount[WeekIndex],74)&gt;0,SUMIFS(T_StockCount[CountedQty],T_StockCount[Part Name],$A30,T_StockCount[WeekIndex],74),IF(('T_SelfStock'!BW34&lt;&gt;""),'T_SelfStock'!BW34,BV30-'Grid_Requirement'!BW30+'Grid_TTAFOutgoing'!BW30))</f>
        <v/>
      </c>
      <c r="BX30">
        <f>IF(COUNTIFS(T_StockCount[Part Name],$A30,T_StockCount[WeekIndex],75)&gt;0,SUMIFS(T_StockCount[CountedQty],T_StockCount[Part Name],$A30,T_StockCount[WeekIndex],75),IF(('T_SelfStock'!BX34&lt;&gt;""),'T_SelfStock'!BX34,BW30-'Grid_Requirement'!BX30+'Grid_TTAFOutgoing'!BX30))</f>
        <v/>
      </c>
      <c r="BY30">
        <f>IF(COUNTIFS(T_StockCount[Part Name],$A30,T_StockCount[WeekIndex],76)&gt;0,SUMIFS(T_StockCount[CountedQty],T_StockCount[Part Name],$A30,T_StockCount[WeekIndex],76),IF(('T_SelfStock'!BY34&lt;&gt;""),'T_SelfStock'!BY34,BX30-'Grid_Requirement'!BY30+'Grid_TTAFOutgoing'!BY30))</f>
        <v/>
      </c>
      <c r="BZ30">
        <f>IF(COUNTIFS(T_StockCount[Part Name],$A30,T_StockCount[WeekIndex],77)&gt;0,SUMIFS(T_StockCount[CountedQty],T_StockCount[Part Name],$A30,T_StockCount[WeekIndex],77),IF(('T_SelfStock'!BZ34&lt;&gt;""),'T_SelfStock'!BZ34,BY30-'Grid_Requirement'!BZ30+'Grid_TTAFOutgoing'!BZ30))</f>
        <v/>
      </c>
      <c r="CA30">
        <f>IF(COUNTIFS(T_StockCount[Part Name],$A30,T_StockCount[WeekIndex],78)&gt;0,SUMIFS(T_StockCount[CountedQty],T_StockCount[Part Name],$A30,T_StockCount[WeekIndex],78),IF(('T_SelfStock'!CA34&lt;&gt;""),'T_SelfStock'!CA34,BZ30-'Grid_Requirement'!CA30+'Grid_TTAFOutgoing'!CA30))</f>
        <v/>
      </c>
      <c r="CB30">
        <f>IF(COUNTIFS(T_StockCount[Part Name],$A30,T_StockCount[WeekIndex],79)&gt;0,SUMIFS(T_StockCount[CountedQty],T_StockCount[Part Name],$A30,T_StockCount[WeekIndex],79),IF(('T_SelfStock'!CB34&lt;&gt;""),'T_SelfStock'!CB34,CA30-'Grid_Requirement'!CB30+'Grid_TTAFOutgoing'!CB30))</f>
        <v/>
      </c>
      <c r="CC30">
        <f>IF(COUNTIFS(T_StockCount[Part Name],$A30,T_StockCount[WeekIndex],80)&gt;0,SUMIFS(T_StockCount[CountedQty],T_StockCount[Part Name],$A30,T_StockCount[WeekIndex],80),IF(('T_SelfStock'!CC34&lt;&gt;""),'T_SelfStock'!CC34,CB30-'Grid_Requirement'!CC30+'Grid_TTAFOutgoing'!CC30))</f>
        <v/>
      </c>
      <c r="CD30">
        <f>IF(COUNTIFS(T_StockCount[Part Name],$A30,T_StockCount[WeekIndex],81)&gt;0,SUMIFS(T_StockCount[CountedQty],T_StockCount[Part Name],$A30,T_StockCount[WeekIndex],81),IF(('T_SelfStock'!CD34&lt;&gt;""),'T_SelfStock'!CD34,CC30-'Grid_Requirement'!CD30+'Grid_TTAFOutgoing'!CD30))</f>
        <v/>
      </c>
      <c r="CE30">
        <f>IF(COUNTIFS(T_StockCount[Part Name],$A30,T_StockCount[WeekIndex],82)&gt;0,SUMIFS(T_StockCount[CountedQty],T_StockCount[Part Name],$A30,T_StockCount[WeekIndex],82),IF(('T_SelfStock'!CE34&lt;&gt;""),'T_SelfStock'!CE34,CD30-'Grid_Requirement'!CE30+'Grid_TTAFOutgoing'!CE30))</f>
        <v/>
      </c>
      <c r="CF30">
        <f>IF(COUNTIFS(T_StockCount[Part Name],$A30,T_StockCount[WeekIndex],83)&gt;0,SUMIFS(T_StockCount[CountedQty],T_StockCount[Part Name],$A30,T_StockCount[WeekIndex],83),IF(('T_SelfStock'!CF34&lt;&gt;""),'T_SelfStock'!CF34,CE30-'Grid_Requirement'!CF30+'Grid_TTAFOutgoing'!CF30))</f>
        <v/>
      </c>
      <c r="CG30">
        <f>IF(COUNTIFS(T_StockCount[Part Name],$A30,T_StockCount[WeekIndex],84)&gt;0,SUMIFS(T_StockCount[CountedQty],T_StockCount[Part Name],$A30,T_StockCount[WeekIndex],84),IF(('T_SelfStock'!CG34&lt;&gt;""),'T_SelfStock'!CG34,CF30-'Grid_Requirement'!CG30+'Grid_TTAFOutgoing'!CG30))</f>
        <v/>
      </c>
      <c r="CH30">
        <f>IF(COUNTIFS(T_StockCount[Part Name],$A30,T_StockCount[WeekIndex],85)&gt;0,SUMIFS(T_StockCount[CountedQty],T_StockCount[Part Name],$A30,T_StockCount[WeekIndex],85),IF(('T_SelfStock'!CH34&lt;&gt;""),'T_SelfStock'!CH34,CG30-'Grid_Requirement'!CH30+'Grid_TTAFOutgoing'!CH30))</f>
        <v/>
      </c>
      <c r="CI30">
        <f>IF(COUNTIFS(T_StockCount[Part Name],$A30,T_StockCount[WeekIndex],86)&gt;0,SUMIFS(T_StockCount[CountedQty],T_StockCount[Part Name],$A30,T_StockCount[WeekIndex],86),IF(('T_SelfStock'!CI34&lt;&gt;""),'T_SelfStock'!CI34,CH30-'Grid_Requirement'!CI30+'Grid_TTAFOutgoing'!CI30))</f>
        <v/>
      </c>
      <c r="CJ30">
        <f>IF(COUNTIFS(T_StockCount[Part Name],$A30,T_StockCount[WeekIndex],87)&gt;0,SUMIFS(T_StockCount[CountedQty],T_StockCount[Part Name],$A30,T_StockCount[WeekIndex],87),IF(('T_SelfStock'!CJ34&lt;&gt;""),'T_SelfStock'!CJ34,CI30-'Grid_Requirement'!CJ30+'Grid_TTAFOutgoing'!CJ30))</f>
        <v/>
      </c>
      <c r="CK30">
        <f>IF(COUNTIFS(T_StockCount[Part Name],$A30,T_StockCount[WeekIndex],88)&gt;0,SUMIFS(T_StockCount[CountedQty],T_StockCount[Part Name],$A30,T_StockCount[WeekIndex],88),IF(('T_SelfStock'!CK34&lt;&gt;""),'T_SelfStock'!CK34,CJ30-'Grid_Requirement'!CK30+'Grid_TTAFOutgoing'!CK30))</f>
        <v/>
      </c>
      <c r="CL30">
        <f>IF(COUNTIFS(T_StockCount[Part Name],$A30,T_StockCount[WeekIndex],89)&gt;0,SUMIFS(T_StockCount[CountedQty],T_StockCount[Part Name],$A30,T_StockCount[WeekIndex],89),IF(('T_SelfStock'!CL34&lt;&gt;""),'T_SelfStock'!CL34,CK30-'Grid_Requirement'!CL30+'Grid_TTAFOutgoing'!CL30))</f>
        <v/>
      </c>
      <c r="CM30">
        <f>IF(COUNTIFS(T_StockCount[Part Name],$A30,T_StockCount[WeekIndex],90)&gt;0,SUMIFS(T_StockCount[CountedQty],T_StockCount[Part Name],$A30,T_StockCount[WeekIndex],90),IF(('T_SelfStock'!CM34&lt;&gt;""),'T_SelfStock'!CM34,CL30-'Grid_Requirement'!CM30+'Grid_TTAFOutgoing'!CM30))</f>
        <v/>
      </c>
      <c r="CN30">
        <f>IF(COUNTIFS(T_StockCount[Part Name],$A30,T_StockCount[WeekIndex],91)&gt;0,SUMIFS(T_StockCount[CountedQty],T_StockCount[Part Name],$A30,T_StockCount[WeekIndex],91),IF(('T_SelfStock'!CN34&lt;&gt;""),'T_SelfStock'!CN34,CM30-'Grid_Requirement'!CN30+'Grid_TTAFOutgoing'!CN30))</f>
        <v/>
      </c>
      <c r="CO30">
        <f>IF(COUNTIFS(T_StockCount[Part Name],$A30,T_StockCount[WeekIndex],92)&gt;0,SUMIFS(T_StockCount[CountedQty],T_StockCount[Part Name],$A30,T_StockCount[WeekIndex],92),IF(('T_SelfStock'!CO34&lt;&gt;""),'T_SelfStock'!CO34,CN30-'Grid_Requirement'!CO30+'Grid_TTAFOutgoing'!CO30))</f>
        <v/>
      </c>
      <c r="CP30">
        <f>IF(COUNTIFS(T_StockCount[Part Name],$A30,T_StockCount[WeekIndex],93)&gt;0,SUMIFS(T_StockCount[CountedQty],T_StockCount[Part Name],$A30,T_StockCount[WeekIndex],93),IF(('T_SelfStock'!CP34&lt;&gt;""),'T_SelfStock'!CP34,CO30-'Grid_Requirement'!CP30+'Grid_TTAFOutgoing'!CP30))</f>
        <v/>
      </c>
      <c r="CQ30">
        <f>IF(COUNTIFS(T_StockCount[Part Name],$A30,T_StockCount[WeekIndex],94)&gt;0,SUMIFS(T_StockCount[CountedQty],T_StockCount[Part Name],$A30,T_StockCount[WeekIndex],94),IF(('T_SelfStock'!CQ34&lt;&gt;""),'T_SelfStock'!CQ34,CP30-'Grid_Requirement'!CQ30+'Grid_TTAFOutgoing'!CQ30))</f>
        <v/>
      </c>
      <c r="CR30">
        <f>IF(COUNTIFS(T_StockCount[Part Name],$A30,T_StockCount[WeekIndex],95)&gt;0,SUMIFS(T_StockCount[CountedQty],T_StockCount[Part Name],$A30,T_StockCount[WeekIndex],95),IF(('T_SelfStock'!CR34&lt;&gt;""),'T_SelfStock'!CR34,CQ30-'Grid_Requirement'!CR30+'Grid_TTAFOutgoing'!CR30))</f>
        <v/>
      </c>
      <c r="CS30">
        <f>IF(COUNTIFS(T_StockCount[Part Name],$A30,T_StockCount[WeekIndex],96)&gt;0,SUMIFS(T_StockCount[CountedQty],T_StockCount[Part Name],$A30,T_StockCount[WeekIndex],96),IF(('T_SelfStock'!CS34&lt;&gt;""),'T_SelfStock'!CS34,CR30-'Grid_Requirement'!CS30+'Grid_TTAFOutgoing'!CS30))</f>
        <v/>
      </c>
      <c r="CT30">
        <f>IF(COUNTIFS(T_StockCount[Part Name],$A30,T_StockCount[WeekIndex],97)&gt;0,SUMIFS(T_StockCount[CountedQty],T_StockCount[Part Name],$A30,T_StockCount[WeekIndex],97),IF(('T_SelfStock'!CT34&lt;&gt;""),'T_SelfStock'!CT34,CS30-'Grid_Requirement'!CT30+'Grid_TTAFOutgoing'!CT30))</f>
        <v/>
      </c>
      <c r="CU30">
        <f>IF(COUNTIFS(T_StockCount[Part Name],$A30,T_StockCount[WeekIndex],98)&gt;0,SUMIFS(T_StockCount[CountedQty],T_StockCount[Part Name],$A30,T_StockCount[WeekIndex],98),IF(('T_SelfStock'!CU34&lt;&gt;""),'T_SelfStock'!CU34,CT30-'Grid_Requirement'!CU30+'Grid_TTAFOutgoing'!CU30))</f>
        <v/>
      </c>
      <c r="CV30">
        <f>IF(COUNTIFS(T_StockCount[Part Name],$A30,T_StockCount[WeekIndex],99)&gt;0,SUMIFS(T_StockCount[CountedQty],T_StockCount[Part Name],$A30,T_StockCount[WeekIndex],99),IF(('T_SelfStock'!CV34&lt;&gt;""),'T_SelfStock'!CV34,CU30-'Grid_Requirement'!CV30+'Grid_TTAFOutgoing'!CV30))</f>
        <v/>
      </c>
      <c r="CW30">
        <f>IF(COUNTIFS(T_StockCount[Part Name],$A30,T_StockCount[WeekIndex],100)&gt;0,SUMIFS(T_StockCount[CountedQty],T_StockCount[Part Name],$A30,T_StockCount[WeekIndex],100),IF(('T_SelfStock'!CW34&lt;&gt;""),'T_SelfStock'!CW34,CV30-'Grid_Requirement'!CW30+'Grid_TTAFOutgoing'!CW30))</f>
        <v/>
      </c>
      <c r="CX30">
        <f>IF(COUNTIFS(T_StockCount[Part Name],$A30,T_StockCount[WeekIndex],101)&gt;0,SUMIFS(T_StockCount[CountedQty],T_StockCount[Part Name],$A30,T_StockCount[WeekIndex],101),IF(('T_SelfStock'!CX34&lt;&gt;""),'T_SelfStock'!CX34,CW30-'Grid_Requirement'!CX30+'Grid_TTAFOutgoing'!CX30))</f>
        <v/>
      </c>
      <c r="CY30">
        <f>IF(COUNTIFS(T_StockCount[Part Name],$A30,T_StockCount[WeekIndex],102)&gt;0,SUMIFS(T_StockCount[CountedQty],T_StockCount[Part Name],$A30,T_StockCount[WeekIndex],102),IF(('T_SelfStock'!CY34&lt;&gt;""),'T_SelfStock'!CY34,CX30-'Grid_Requirement'!CY30+'Grid_TTAFOutgoing'!CY30))</f>
        <v/>
      </c>
      <c r="CZ30">
        <f>IF(COUNTIFS(T_StockCount[Part Name],$A30,T_StockCount[WeekIndex],103)&gt;0,SUMIFS(T_StockCount[CountedQty],T_StockCount[Part Name],$A30,T_StockCount[WeekIndex],103),IF(('T_SelfStock'!CZ34&lt;&gt;""),'T_SelfStock'!CZ34,CY30-'Grid_Requirement'!CZ30+'Grid_TTAFOutgoing'!CZ30))</f>
        <v/>
      </c>
      <c r="DA30">
        <f>IF(COUNTIFS(T_StockCount[Part Name],$A30,T_StockCount[WeekIndex],104)&gt;0,SUMIFS(T_StockCount[CountedQty],T_StockCount[Part Name],$A30,T_StockCount[WeekIndex],104),IF(('T_SelfStock'!DA34&lt;&gt;""),'T_SelfStock'!DA34,CZ30-'Grid_Requirement'!DA30+'Grid_TTAFOutgoing'!DA30))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Name],$A31,T_StockCount[WeekIndex],1),IF(('T_SelfStock'!B35&lt;&gt;""),'T_SelfStock'!B35,IFERROR(INDEX(T_OpeningStock[Opening_Qty],MATCH($A31,T_OpeningStock[Part Name],0)),0)-'Grid_Requirement'!B31+'Grid_TTAFOutgoing'!B31))</f>
        <v/>
      </c>
      <c r="C31">
        <f>IF(COUNTIFS(T_StockCount[Part Name],$A31,T_StockCount[WeekIndex],2)&gt;0,SUMIFS(T_StockCount[CountedQty],T_StockCount[Part Name],$A31,T_StockCount[WeekIndex],2),IF(('T_SelfStock'!C35&lt;&gt;""),'T_SelfStock'!C35,B31-'Grid_Requirement'!C31+'Grid_TTAFOutgoing'!C31))</f>
        <v/>
      </c>
      <c r="D31">
        <f>IF(COUNTIFS(T_StockCount[Part Name],$A31,T_StockCount[WeekIndex],3)&gt;0,SUMIFS(T_StockCount[CountedQty],T_StockCount[Part Name],$A31,T_StockCount[WeekIndex],3),IF(('T_SelfStock'!D35&lt;&gt;""),'T_SelfStock'!D35,C31-'Grid_Requirement'!D31+'Grid_TTAFOutgoing'!D31))</f>
        <v/>
      </c>
      <c r="E31">
        <f>IF(COUNTIFS(T_StockCount[Part Name],$A31,T_StockCount[WeekIndex],4)&gt;0,SUMIFS(T_StockCount[CountedQty],T_StockCount[Part Name],$A31,T_StockCount[WeekIndex],4),IF(('T_SelfStock'!E35&lt;&gt;""),'T_SelfStock'!E35,D31-'Grid_Requirement'!E31+'Grid_TTAFOutgoing'!E31))</f>
        <v/>
      </c>
      <c r="F31">
        <f>IF(COUNTIFS(T_StockCount[Part Name],$A31,T_StockCount[WeekIndex],5)&gt;0,SUMIFS(T_StockCount[CountedQty],T_StockCount[Part Name],$A31,T_StockCount[WeekIndex],5),IF(('T_SelfStock'!F35&lt;&gt;""),'T_SelfStock'!F35,E31-'Grid_Requirement'!F31+'Grid_TTAFOutgoing'!F31))</f>
        <v/>
      </c>
      <c r="G31">
        <f>IF(COUNTIFS(T_StockCount[Part Name],$A31,T_StockCount[WeekIndex],6)&gt;0,SUMIFS(T_StockCount[CountedQty],T_StockCount[Part Name],$A31,T_StockCount[WeekIndex],6),IF(('T_SelfStock'!G35&lt;&gt;""),'T_SelfStock'!G35,F31-'Grid_Requirement'!G31+'Grid_TTAFOutgoing'!G31))</f>
        <v/>
      </c>
      <c r="H31">
        <f>IF(COUNTIFS(T_StockCount[Part Name],$A31,T_StockCount[WeekIndex],7)&gt;0,SUMIFS(T_StockCount[CountedQty],T_StockCount[Part Name],$A31,T_StockCount[WeekIndex],7),IF(('T_SelfStock'!H35&lt;&gt;""),'T_SelfStock'!H35,G31-'Grid_Requirement'!H31+'Grid_TTAFOutgoing'!H31))</f>
        <v/>
      </c>
      <c r="I31">
        <f>IF(COUNTIFS(T_StockCount[Part Name],$A31,T_StockCount[WeekIndex],8)&gt;0,SUMIFS(T_StockCount[CountedQty],T_StockCount[Part Name],$A31,T_StockCount[WeekIndex],8),IF(('T_SelfStock'!I35&lt;&gt;""),'T_SelfStock'!I35,H31-'Grid_Requirement'!I31+'Grid_TTAFOutgoing'!I31))</f>
        <v/>
      </c>
      <c r="J31">
        <f>IF(COUNTIFS(T_StockCount[Part Name],$A31,T_StockCount[WeekIndex],9)&gt;0,SUMIFS(T_StockCount[CountedQty],T_StockCount[Part Name],$A31,T_StockCount[WeekIndex],9),IF(('T_SelfStock'!J35&lt;&gt;""),'T_SelfStock'!J35,I31-'Grid_Requirement'!J31+'Grid_TTAFOutgoing'!J31))</f>
        <v/>
      </c>
      <c r="K31">
        <f>IF(COUNTIFS(T_StockCount[Part Name],$A31,T_StockCount[WeekIndex],10)&gt;0,SUMIFS(T_StockCount[CountedQty],T_StockCount[Part Name],$A31,T_StockCount[WeekIndex],10),IF(('T_SelfStock'!K35&lt;&gt;""),'T_SelfStock'!K35,J31-'Grid_Requirement'!K31+'Grid_TTAFOutgoing'!K31))</f>
        <v/>
      </c>
      <c r="L31">
        <f>IF(COUNTIFS(T_StockCount[Part Name],$A31,T_StockCount[WeekIndex],11)&gt;0,SUMIFS(T_StockCount[CountedQty],T_StockCount[Part Name],$A31,T_StockCount[WeekIndex],11),IF(('T_SelfStock'!L35&lt;&gt;""),'T_SelfStock'!L35,K31-'Grid_Requirement'!L31+'Grid_TTAFOutgoing'!L31))</f>
        <v/>
      </c>
      <c r="M31">
        <f>IF(COUNTIFS(T_StockCount[Part Name],$A31,T_StockCount[WeekIndex],12)&gt;0,SUMIFS(T_StockCount[CountedQty],T_StockCount[Part Name],$A31,T_StockCount[WeekIndex],12),IF(('T_SelfStock'!M35&lt;&gt;""),'T_SelfStock'!M35,L31-'Grid_Requirement'!M31+'Grid_TTAFOutgoing'!M31))</f>
        <v/>
      </c>
      <c r="N31">
        <f>IF(COUNTIFS(T_StockCount[Part Name],$A31,T_StockCount[WeekIndex],13)&gt;0,SUMIFS(T_StockCount[CountedQty],T_StockCount[Part Name],$A31,T_StockCount[WeekIndex],13),IF(('T_SelfStock'!N35&lt;&gt;""),'T_SelfStock'!N35,M31-'Grid_Requirement'!N31+'Grid_TTAFOutgoing'!N31))</f>
        <v/>
      </c>
      <c r="O31">
        <f>IF(COUNTIFS(T_StockCount[Part Name],$A31,T_StockCount[WeekIndex],14)&gt;0,SUMIFS(T_StockCount[CountedQty],T_StockCount[Part Name],$A31,T_StockCount[WeekIndex],14),IF(('T_SelfStock'!O35&lt;&gt;""),'T_SelfStock'!O35,N31-'Grid_Requirement'!O31+'Grid_TTAFOutgoing'!O31))</f>
        <v/>
      </c>
      <c r="P31">
        <f>IF(COUNTIFS(T_StockCount[Part Name],$A31,T_StockCount[WeekIndex],15)&gt;0,SUMIFS(T_StockCount[CountedQty],T_StockCount[Part Name],$A31,T_StockCount[WeekIndex],15),IF(('T_SelfStock'!P35&lt;&gt;""),'T_SelfStock'!P35,O31-'Grid_Requirement'!P31+'Grid_TTAFOutgoing'!P31))</f>
        <v/>
      </c>
      <c r="Q31">
        <f>IF(COUNTIFS(T_StockCount[Part Name],$A31,T_StockCount[WeekIndex],16)&gt;0,SUMIFS(T_StockCount[CountedQty],T_StockCount[Part Name],$A31,T_StockCount[WeekIndex],16),IF(('T_SelfStock'!Q35&lt;&gt;""),'T_SelfStock'!Q35,P31-'Grid_Requirement'!Q31+'Grid_TTAFOutgoing'!Q31))</f>
        <v/>
      </c>
      <c r="R31">
        <f>IF(COUNTIFS(T_StockCount[Part Name],$A31,T_StockCount[WeekIndex],17)&gt;0,SUMIFS(T_StockCount[CountedQty],T_StockCount[Part Name],$A31,T_StockCount[WeekIndex],17),IF(('T_SelfStock'!R35&lt;&gt;""),'T_SelfStock'!R35,Q31-'Grid_Requirement'!R31+'Grid_TTAFOutgoing'!R31))</f>
        <v/>
      </c>
      <c r="S31">
        <f>IF(COUNTIFS(T_StockCount[Part Name],$A31,T_StockCount[WeekIndex],18)&gt;0,SUMIFS(T_StockCount[CountedQty],T_StockCount[Part Name],$A31,T_StockCount[WeekIndex],18),IF(('T_SelfStock'!S35&lt;&gt;""),'T_SelfStock'!S35,R31-'Grid_Requirement'!S31+'Grid_TTAFOutgoing'!S31))</f>
        <v/>
      </c>
      <c r="T31">
        <f>IF(COUNTIFS(T_StockCount[Part Name],$A31,T_StockCount[WeekIndex],19)&gt;0,SUMIFS(T_StockCount[CountedQty],T_StockCount[Part Name],$A31,T_StockCount[WeekIndex],19),IF(('T_SelfStock'!T35&lt;&gt;""),'T_SelfStock'!T35,S31-'Grid_Requirement'!T31+'Grid_TTAFOutgoing'!T31))</f>
        <v/>
      </c>
      <c r="U31">
        <f>IF(COUNTIFS(T_StockCount[Part Name],$A31,T_StockCount[WeekIndex],20)&gt;0,SUMIFS(T_StockCount[CountedQty],T_StockCount[Part Name],$A31,T_StockCount[WeekIndex],20),IF(('T_SelfStock'!U35&lt;&gt;""),'T_SelfStock'!U35,T31-'Grid_Requirement'!U31+'Grid_TTAFOutgoing'!U31))</f>
        <v/>
      </c>
      <c r="V31">
        <f>IF(COUNTIFS(T_StockCount[Part Name],$A31,T_StockCount[WeekIndex],21)&gt;0,SUMIFS(T_StockCount[CountedQty],T_StockCount[Part Name],$A31,T_StockCount[WeekIndex],21),IF(('T_SelfStock'!V35&lt;&gt;""),'T_SelfStock'!V35,U31-'Grid_Requirement'!V31+'Grid_TTAFOutgoing'!V31))</f>
        <v/>
      </c>
      <c r="W31">
        <f>IF(COUNTIFS(T_StockCount[Part Name],$A31,T_StockCount[WeekIndex],22)&gt;0,SUMIFS(T_StockCount[CountedQty],T_StockCount[Part Name],$A31,T_StockCount[WeekIndex],22),IF(('T_SelfStock'!W35&lt;&gt;""),'T_SelfStock'!W35,V31-'Grid_Requirement'!W31+'Grid_TTAFOutgoing'!W31))</f>
        <v/>
      </c>
      <c r="X31">
        <f>IF(COUNTIFS(T_StockCount[Part Name],$A31,T_StockCount[WeekIndex],23)&gt;0,SUMIFS(T_StockCount[CountedQty],T_StockCount[Part Name],$A31,T_StockCount[WeekIndex],23),IF(('T_SelfStock'!X35&lt;&gt;""),'T_SelfStock'!X35,W31-'Grid_Requirement'!X31+'Grid_TTAFOutgoing'!X31))</f>
        <v/>
      </c>
      <c r="Y31">
        <f>IF(COUNTIFS(T_StockCount[Part Name],$A31,T_StockCount[WeekIndex],24)&gt;0,SUMIFS(T_StockCount[CountedQty],T_StockCount[Part Name],$A31,T_StockCount[WeekIndex],24),IF(('T_SelfStock'!Y35&lt;&gt;""),'T_SelfStock'!Y35,X31-'Grid_Requirement'!Y31+'Grid_TTAFOutgoing'!Y31))</f>
        <v/>
      </c>
      <c r="Z31">
        <f>IF(COUNTIFS(T_StockCount[Part Name],$A31,T_StockCount[WeekIndex],25)&gt;0,SUMIFS(T_StockCount[CountedQty],T_StockCount[Part Name],$A31,T_StockCount[WeekIndex],25),IF(('T_SelfStock'!Z35&lt;&gt;""),'T_SelfStock'!Z35,Y31-'Grid_Requirement'!Z31+'Grid_TTAFOutgoing'!Z31))</f>
        <v/>
      </c>
      <c r="AA31">
        <f>IF(COUNTIFS(T_StockCount[Part Name],$A31,T_StockCount[WeekIndex],26)&gt;0,SUMIFS(T_StockCount[CountedQty],T_StockCount[Part Name],$A31,T_StockCount[WeekIndex],26),IF(('T_SelfStock'!AA35&lt;&gt;""),'T_SelfStock'!AA35,Z31-'Grid_Requirement'!AA31+'Grid_TTAFOutgoing'!AA31))</f>
        <v/>
      </c>
      <c r="AB31">
        <f>IF(COUNTIFS(T_StockCount[Part Name],$A31,T_StockCount[WeekIndex],27)&gt;0,SUMIFS(T_StockCount[CountedQty],T_StockCount[Part Name],$A31,T_StockCount[WeekIndex],27),IF(('T_SelfStock'!AB35&lt;&gt;""),'T_SelfStock'!AB35,AA31-'Grid_Requirement'!AB31+'Grid_TTAFOutgoing'!AB31))</f>
        <v/>
      </c>
      <c r="AC31">
        <f>IF(COUNTIFS(T_StockCount[Part Name],$A31,T_StockCount[WeekIndex],28)&gt;0,SUMIFS(T_StockCount[CountedQty],T_StockCount[Part Name],$A31,T_StockCount[WeekIndex],28),IF(('T_SelfStock'!AC35&lt;&gt;""),'T_SelfStock'!AC35,AB31-'Grid_Requirement'!AC31+'Grid_TTAFOutgoing'!AC31))</f>
        <v/>
      </c>
      <c r="AD31">
        <f>IF(COUNTIFS(T_StockCount[Part Name],$A31,T_StockCount[WeekIndex],29)&gt;0,SUMIFS(T_StockCount[CountedQty],T_StockCount[Part Name],$A31,T_StockCount[WeekIndex],29),IF(('T_SelfStock'!AD35&lt;&gt;""),'T_SelfStock'!AD35,AC31-'Grid_Requirement'!AD31+'Grid_TTAFOutgoing'!AD31))</f>
        <v/>
      </c>
      <c r="AE31">
        <f>IF(COUNTIFS(T_StockCount[Part Name],$A31,T_StockCount[WeekIndex],30)&gt;0,SUMIFS(T_StockCount[CountedQty],T_StockCount[Part Name],$A31,T_StockCount[WeekIndex],30),IF(('T_SelfStock'!AE35&lt;&gt;""),'T_SelfStock'!AE35,AD31-'Grid_Requirement'!AE31+'Grid_TTAFOutgoing'!AE31))</f>
        <v/>
      </c>
      <c r="AF31">
        <f>IF(COUNTIFS(T_StockCount[Part Name],$A31,T_StockCount[WeekIndex],31)&gt;0,SUMIFS(T_StockCount[CountedQty],T_StockCount[Part Name],$A31,T_StockCount[WeekIndex],31),IF(('T_SelfStock'!AF35&lt;&gt;""),'T_SelfStock'!AF35,AE31-'Grid_Requirement'!AF31+'Grid_TTAFOutgoing'!AF31))</f>
        <v/>
      </c>
      <c r="AG31">
        <f>IF(COUNTIFS(T_StockCount[Part Name],$A31,T_StockCount[WeekIndex],32)&gt;0,SUMIFS(T_StockCount[CountedQty],T_StockCount[Part Name],$A31,T_StockCount[WeekIndex],32),IF(('T_SelfStock'!AG35&lt;&gt;""),'T_SelfStock'!AG35,AF31-'Grid_Requirement'!AG31+'Grid_TTAFOutgoing'!AG31))</f>
        <v/>
      </c>
      <c r="AH31">
        <f>IF(COUNTIFS(T_StockCount[Part Name],$A31,T_StockCount[WeekIndex],33)&gt;0,SUMIFS(T_StockCount[CountedQty],T_StockCount[Part Name],$A31,T_StockCount[WeekIndex],33),IF(('T_SelfStock'!AH35&lt;&gt;""),'T_SelfStock'!AH35,AG31-'Grid_Requirement'!AH31+'Grid_TTAFOutgoing'!AH31))</f>
        <v/>
      </c>
      <c r="AI31">
        <f>IF(COUNTIFS(T_StockCount[Part Name],$A31,T_StockCount[WeekIndex],34)&gt;0,SUMIFS(T_StockCount[CountedQty],T_StockCount[Part Name],$A31,T_StockCount[WeekIndex],34),IF(('T_SelfStock'!AI35&lt;&gt;""),'T_SelfStock'!AI35,AH31-'Grid_Requirement'!AI31+'Grid_TTAFOutgoing'!AI31))</f>
        <v/>
      </c>
      <c r="AJ31">
        <f>IF(COUNTIFS(T_StockCount[Part Name],$A31,T_StockCount[WeekIndex],35)&gt;0,SUMIFS(T_StockCount[CountedQty],T_StockCount[Part Name],$A31,T_StockCount[WeekIndex],35),IF(('T_SelfStock'!AJ35&lt;&gt;""),'T_SelfStock'!AJ35,AI31-'Grid_Requirement'!AJ31+'Grid_TTAFOutgoing'!AJ31))</f>
        <v/>
      </c>
      <c r="AK31">
        <f>IF(COUNTIFS(T_StockCount[Part Name],$A31,T_StockCount[WeekIndex],36)&gt;0,SUMIFS(T_StockCount[CountedQty],T_StockCount[Part Name],$A31,T_StockCount[WeekIndex],36),IF(('T_SelfStock'!AK35&lt;&gt;""),'T_SelfStock'!AK35,AJ31-'Grid_Requirement'!AK31+'Grid_TTAFOutgoing'!AK31))</f>
        <v/>
      </c>
      <c r="AL31">
        <f>IF(COUNTIFS(T_StockCount[Part Name],$A31,T_StockCount[WeekIndex],37)&gt;0,SUMIFS(T_StockCount[CountedQty],T_StockCount[Part Name],$A31,T_StockCount[WeekIndex],37),IF(('T_SelfStock'!AL35&lt;&gt;""),'T_SelfStock'!AL35,AK31-'Grid_Requirement'!AL31+'Grid_TTAFOutgoing'!AL31))</f>
        <v/>
      </c>
      <c r="AM31">
        <f>IF(COUNTIFS(T_StockCount[Part Name],$A31,T_StockCount[WeekIndex],38)&gt;0,SUMIFS(T_StockCount[CountedQty],T_StockCount[Part Name],$A31,T_StockCount[WeekIndex],38),IF(('T_SelfStock'!AM35&lt;&gt;""),'T_SelfStock'!AM35,AL31-'Grid_Requirement'!AM31+'Grid_TTAFOutgoing'!AM31))</f>
        <v/>
      </c>
      <c r="AN31">
        <f>IF(COUNTIFS(T_StockCount[Part Name],$A31,T_StockCount[WeekIndex],39)&gt;0,SUMIFS(T_StockCount[CountedQty],T_StockCount[Part Name],$A31,T_StockCount[WeekIndex],39),IF(('T_SelfStock'!AN35&lt;&gt;""),'T_SelfStock'!AN35,AM31-'Grid_Requirement'!AN31+'Grid_TTAFOutgoing'!AN31))</f>
        <v/>
      </c>
      <c r="AO31">
        <f>IF(COUNTIFS(T_StockCount[Part Name],$A31,T_StockCount[WeekIndex],40)&gt;0,SUMIFS(T_StockCount[CountedQty],T_StockCount[Part Name],$A31,T_StockCount[WeekIndex],40),IF(('T_SelfStock'!AO35&lt;&gt;""),'T_SelfStock'!AO35,AN31-'Grid_Requirement'!AO31+'Grid_TTAFOutgoing'!AO31))</f>
        <v/>
      </c>
      <c r="AP31">
        <f>IF(COUNTIFS(T_StockCount[Part Name],$A31,T_StockCount[WeekIndex],41)&gt;0,SUMIFS(T_StockCount[CountedQty],T_StockCount[Part Name],$A31,T_StockCount[WeekIndex],41),IF(('T_SelfStock'!AP35&lt;&gt;""),'T_SelfStock'!AP35,AO31-'Grid_Requirement'!AP31+'Grid_TTAFOutgoing'!AP31))</f>
        <v/>
      </c>
      <c r="AQ31">
        <f>IF(COUNTIFS(T_StockCount[Part Name],$A31,T_StockCount[WeekIndex],42)&gt;0,SUMIFS(T_StockCount[CountedQty],T_StockCount[Part Name],$A31,T_StockCount[WeekIndex],42),IF(('T_SelfStock'!AQ35&lt;&gt;""),'T_SelfStock'!AQ35,AP31-'Grid_Requirement'!AQ31+'Grid_TTAFOutgoing'!AQ31))</f>
        <v/>
      </c>
      <c r="AR31">
        <f>IF(COUNTIFS(T_StockCount[Part Name],$A31,T_StockCount[WeekIndex],43)&gt;0,SUMIFS(T_StockCount[CountedQty],T_StockCount[Part Name],$A31,T_StockCount[WeekIndex],43),IF(('T_SelfStock'!AR35&lt;&gt;""),'T_SelfStock'!AR35,AQ31-'Grid_Requirement'!AR31+'Grid_TTAFOutgoing'!AR31))</f>
        <v/>
      </c>
      <c r="AS31">
        <f>IF(COUNTIFS(T_StockCount[Part Name],$A31,T_StockCount[WeekIndex],44)&gt;0,SUMIFS(T_StockCount[CountedQty],T_StockCount[Part Name],$A31,T_StockCount[WeekIndex],44),IF(('T_SelfStock'!AS35&lt;&gt;""),'T_SelfStock'!AS35,AR31-'Grid_Requirement'!AS31+'Grid_TTAFOutgoing'!AS31))</f>
        <v/>
      </c>
      <c r="AT31">
        <f>IF(COUNTIFS(T_StockCount[Part Name],$A31,T_StockCount[WeekIndex],45)&gt;0,SUMIFS(T_StockCount[CountedQty],T_StockCount[Part Name],$A31,T_StockCount[WeekIndex],45),IF(('T_SelfStock'!AT35&lt;&gt;""),'T_SelfStock'!AT35,AS31-'Grid_Requirement'!AT31+'Grid_TTAFOutgoing'!AT31))</f>
        <v/>
      </c>
      <c r="AU31">
        <f>IF(COUNTIFS(T_StockCount[Part Name],$A31,T_StockCount[WeekIndex],46)&gt;0,SUMIFS(T_StockCount[CountedQty],T_StockCount[Part Name],$A31,T_StockCount[WeekIndex],46),IF(('T_SelfStock'!AU35&lt;&gt;""),'T_SelfStock'!AU35,AT31-'Grid_Requirement'!AU31+'Grid_TTAFOutgoing'!AU31))</f>
        <v/>
      </c>
      <c r="AV31">
        <f>IF(COUNTIFS(T_StockCount[Part Name],$A31,T_StockCount[WeekIndex],47)&gt;0,SUMIFS(T_StockCount[CountedQty],T_StockCount[Part Name],$A31,T_StockCount[WeekIndex],47),IF(('T_SelfStock'!AV35&lt;&gt;""),'T_SelfStock'!AV35,AU31-'Grid_Requirement'!AV31+'Grid_TTAFOutgoing'!AV31))</f>
        <v/>
      </c>
      <c r="AW31">
        <f>IF(COUNTIFS(T_StockCount[Part Name],$A31,T_StockCount[WeekIndex],48)&gt;0,SUMIFS(T_StockCount[CountedQty],T_StockCount[Part Name],$A31,T_StockCount[WeekIndex],48),IF(('T_SelfStock'!AW35&lt;&gt;""),'T_SelfStock'!AW35,AV31-'Grid_Requirement'!AW31+'Grid_TTAFOutgoing'!AW31))</f>
        <v/>
      </c>
      <c r="AX31">
        <f>IF(COUNTIFS(T_StockCount[Part Name],$A31,T_StockCount[WeekIndex],49)&gt;0,SUMIFS(T_StockCount[CountedQty],T_StockCount[Part Name],$A31,T_StockCount[WeekIndex],49),IF(('T_SelfStock'!AX35&lt;&gt;""),'T_SelfStock'!AX35,AW31-'Grid_Requirement'!AX31+'Grid_TTAFOutgoing'!AX31))</f>
        <v/>
      </c>
      <c r="AY31">
        <f>IF(COUNTIFS(T_StockCount[Part Name],$A31,T_StockCount[WeekIndex],50)&gt;0,SUMIFS(T_StockCount[CountedQty],T_StockCount[Part Name],$A31,T_StockCount[WeekIndex],50),IF(('T_SelfStock'!AY35&lt;&gt;""),'T_SelfStock'!AY35,AX31-'Grid_Requirement'!AY31+'Grid_TTAFOutgoing'!AY31))</f>
        <v/>
      </c>
      <c r="AZ31">
        <f>IF(COUNTIFS(T_StockCount[Part Name],$A31,T_StockCount[WeekIndex],51)&gt;0,SUMIFS(T_StockCount[CountedQty],T_StockCount[Part Name],$A31,T_StockCount[WeekIndex],51),IF(('T_SelfStock'!AZ35&lt;&gt;""),'T_SelfStock'!AZ35,AY31-'Grid_Requirement'!AZ31+'Grid_TTAFOutgoing'!AZ31))</f>
        <v/>
      </c>
      <c r="BA31">
        <f>IF(COUNTIFS(T_StockCount[Part Name],$A31,T_StockCount[WeekIndex],52)&gt;0,SUMIFS(T_StockCount[CountedQty],T_StockCount[Part Name],$A31,T_StockCount[WeekIndex],52),IF(('T_SelfStock'!BA35&lt;&gt;""),'T_SelfStock'!BA35,AZ31-'Grid_Requirement'!BA31+'Grid_TTAFOutgoing'!BA31))</f>
        <v/>
      </c>
      <c r="BB31">
        <f>IF(COUNTIFS(T_StockCount[Part Name],$A31,T_StockCount[WeekIndex],53)&gt;0,SUMIFS(T_StockCount[CountedQty],T_StockCount[Part Name],$A31,T_StockCount[WeekIndex],53),IF(('T_SelfStock'!BB35&lt;&gt;""),'T_SelfStock'!BB35,BA31-'Grid_Requirement'!BB31+'Grid_TTAFOutgoing'!BB31))</f>
        <v/>
      </c>
      <c r="BC31">
        <f>IF(COUNTIFS(T_StockCount[Part Name],$A31,T_StockCount[WeekIndex],54)&gt;0,SUMIFS(T_StockCount[CountedQty],T_StockCount[Part Name],$A31,T_StockCount[WeekIndex],54),IF(('T_SelfStock'!BC35&lt;&gt;""),'T_SelfStock'!BC35,BB31-'Grid_Requirement'!BC31+'Grid_TTAFOutgoing'!BC31))</f>
        <v/>
      </c>
      <c r="BD31">
        <f>IF(COUNTIFS(T_StockCount[Part Name],$A31,T_StockCount[WeekIndex],55)&gt;0,SUMIFS(T_StockCount[CountedQty],T_StockCount[Part Name],$A31,T_StockCount[WeekIndex],55),IF(('T_SelfStock'!BD35&lt;&gt;""),'T_SelfStock'!BD35,BC31-'Grid_Requirement'!BD31+'Grid_TTAFOutgoing'!BD31))</f>
        <v/>
      </c>
      <c r="BE31">
        <f>IF(COUNTIFS(T_StockCount[Part Name],$A31,T_StockCount[WeekIndex],56)&gt;0,SUMIFS(T_StockCount[CountedQty],T_StockCount[Part Name],$A31,T_StockCount[WeekIndex],56),IF(('T_SelfStock'!BE35&lt;&gt;""),'T_SelfStock'!BE35,BD31-'Grid_Requirement'!BE31+'Grid_TTAFOutgoing'!BE31))</f>
        <v/>
      </c>
      <c r="BF31">
        <f>IF(COUNTIFS(T_StockCount[Part Name],$A31,T_StockCount[WeekIndex],57)&gt;0,SUMIFS(T_StockCount[CountedQty],T_StockCount[Part Name],$A31,T_StockCount[WeekIndex],57),IF(('T_SelfStock'!BF35&lt;&gt;""),'T_SelfStock'!BF35,BE31-'Grid_Requirement'!BF31+'Grid_TTAFOutgoing'!BF31))</f>
        <v/>
      </c>
      <c r="BG31">
        <f>IF(COUNTIFS(T_StockCount[Part Name],$A31,T_StockCount[WeekIndex],58)&gt;0,SUMIFS(T_StockCount[CountedQty],T_StockCount[Part Name],$A31,T_StockCount[WeekIndex],58),IF(('T_SelfStock'!BG35&lt;&gt;""),'T_SelfStock'!BG35,BF31-'Grid_Requirement'!BG31+'Grid_TTAFOutgoing'!BG31))</f>
        <v/>
      </c>
      <c r="BH31">
        <f>IF(COUNTIFS(T_StockCount[Part Name],$A31,T_StockCount[WeekIndex],59)&gt;0,SUMIFS(T_StockCount[CountedQty],T_StockCount[Part Name],$A31,T_StockCount[WeekIndex],59),IF(('T_SelfStock'!BH35&lt;&gt;""),'T_SelfStock'!BH35,BG31-'Grid_Requirement'!BH31+'Grid_TTAFOutgoing'!BH31))</f>
        <v/>
      </c>
      <c r="BI31">
        <f>IF(COUNTIFS(T_StockCount[Part Name],$A31,T_StockCount[WeekIndex],60)&gt;0,SUMIFS(T_StockCount[CountedQty],T_StockCount[Part Name],$A31,T_StockCount[WeekIndex],60),IF(('T_SelfStock'!BI35&lt;&gt;""),'T_SelfStock'!BI35,BH31-'Grid_Requirement'!BI31+'Grid_TTAFOutgoing'!BI31))</f>
        <v/>
      </c>
      <c r="BJ31">
        <f>IF(COUNTIFS(T_StockCount[Part Name],$A31,T_StockCount[WeekIndex],61)&gt;0,SUMIFS(T_StockCount[CountedQty],T_StockCount[Part Name],$A31,T_StockCount[WeekIndex],61),IF(('T_SelfStock'!BJ35&lt;&gt;""),'T_SelfStock'!BJ35,BI31-'Grid_Requirement'!BJ31+'Grid_TTAFOutgoing'!BJ31))</f>
        <v/>
      </c>
      <c r="BK31">
        <f>IF(COUNTIFS(T_StockCount[Part Name],$A31,T_StockCount[WeekIndex],62)&gt;0,SUMIFS(T_StockCount[CountedQty],T_StockCount[Part Name],$A31,T_StockCount[WeekIndex],62),IF(('T_SelfStock'!BK35&lt;&gt;""),'T_SelfStock'!BK35,BJ31-'Grid_Requirement'!BK31+'Grid_TTAFOutgoing'!BK31))</f>
        <v/>
      </c>
      <c r="BL31">
        <f>IF(COUNTIFS(T_StockCount[Part Name],$A31,T_StockCount[WeekIndex],63)&gt;0,SUMIFS(T_StockCount[CountedQty],T_StockCount[Part Name],$A31,T_StockCount[WeekIndex],63),IF(('T_SelfStock'!BL35&lt;&gt;""),'T_SelfStock'!BL35,BK31-'Grid_Requirement'!BL31+'Grid_TTAFOutgoing'!BL31))</f>
        <v/>
      </c>
      <c r="BM31">
        <f>IF(COUNTIFS(T_StockCount[Part Name],$A31,T_StockCount[WeekIndex],64)&gt;0,SUMIFS(T_StockCount[CountedQty],T_StockCount[Part Name],$A31,T_StockCount[WeekIndex],64),IF(('T_SelfStock'!BM35&lt;&gt;""),'T_SelfStock'!BM35,BL31-'Grid_Requirement'!BM31+'Grid_TTAFOutgoing'!BM31))</f>
        <v/>
      </c>
      <c r="BN31">
        <f>IF(COUNTIFS(T_StockCount[Part Name],$A31,T_StockCount[WeekIndex],65)&gt;0,SUMIFS(T_StockCount[CountedQty],T_StockCount[Part Name],$A31,T_StockCount[WeekIndex],65),IF(('T_SelfStock'!BN35&lt;&gt;""),'T_SelfStock'!BN35,BM31-'Grid_Requirement'!BN31+'Grid_TTAFOutgoing'!BN31))</f>
        <v/>
      </c>
      <c r="BO31">
        <f>IF(COUNTIFS(T_StockCount[Part Name],$A31,T_StockCount[WeekIndex],66)&gt;0,SUMIFS(T_StockCount[CountedQty],T_StockCount[Part Name],$A31,T_StockCount[WeekIndex],66),IF(('T_SelfStock'!BO35&lt;&gt;""),'T_SelfStock'!BO35,BN31-'Grid_Requirement'!BO31+'Grid_TTAFOutgoing'!BO31))</f>
        <v/>
      </c>
      <c r="BP31">
        <f>IF(COUNTIFS(T_StockCount[Part Name],$A31,T_StockCount[WeekIndex],67)&gt;0,SUMIFS(T_StockCount[CountedQty],T_StockCount[Part Name],$A31,T_StockCount[WeekIndex],67),IF(('T_SelfStock'!BP35&lt;&gt;""),'T_SelfStock'!BP35,BO31-'Grid_Requirement'!BP31+'Grid_TTAFOutgoing'!BP31))</f>
        <v/>
      </c>
      <c r="BQ31">
        <f>IF(COUNTIFS(T_StockCount[Part Name],$A31,T_StockCount[WeekIndex],68)&gt;0,SUMIFS(T_StockCount[CountedQty],T_StockCount[Part Name],$A31,T_StockCount[WeekIndex],68),IF(('T_SelfStock'!BQ35&lt;&gt;""),'T_SelfStock'!BQ35,BP31-'Grid_Requirement'!BQ31+'Grid_TTAFOutgoing'!BQ31))</f>
        <v/>
      </c>
      <c r="BR31">
        <f>IF(COUNTIFS(T_StockCount[Part Name],$A31,T_StockCount[WeekIndex],69)&gt;0,SUMIFS(T_StockCount[CountedQty],T_StockCount[Part Name],$A31,T_StockCount[WeekIndex],69),IF(('T_SelfStock'!BR35&lt;&gt;""),'T_SelfStock'!BR35,BQ31-'Grid_Requirement'!BR31+'Grid_TTAFOutgoing'!BR31))</f>
        <v/>
      </c>
      <c r="BS31">
        <f>IF(COUNTIFS(T_StockCount[Part Name],$A31,T_StockCount[WeekIndex],70)&gt;0,SUMIFS(T_StockCount[CountedQty],T_StockCount[Part Name],$A31,T_StockCount[WeekIndex],70),IF(('T_SelfStock'!BS35&lt;&gt;""),'T_SelfStock'!BS35,BR31-'Grid_Requirement'!BS31+'Grid_TTAFOutgoing'!BS31))</f>
        <v/>
      </c>
      <c r="BT31">
        <f>IF(COUNTIFS(T_StockCount[Part Name],$A31,T_StockCount[WeekIndex],71)&gt;0,SUMIFS(T_StockCount[CountedQty],T_StockCount[Part Name],$A31,T_StockCount[WeekIndex],71),IF(('T_SelfStock'!BT35&lt;&gt;""),'T_SelfStock'!BT35,BS31-'Grid_Requirement'!BT31+'Grid_TTAFOutgoing'!BT31))</f>
        <v/>
      </c>
      <c r="BU31">
        <f>IF(COUNTIFS(T_StockCount[Part Name],$A31,T_StockCount[WeekIndex],72)&gt;0,SUMIFS(T_StockCount[CountedQty],T_StockCount[Part Name],$A31,T_StockCount[WeekIndex],72),IF(('T_SelfStock'!BU35&lt;&gt;""),'T_SelfStock'!BU35,BT31-'Grid_Requirement'!BU31+'Grid_TTAFOutgoing'!BU31))</f>
        <v/>
      </c>
      <c r="BV31">
        <f>IF(COUNTIFS(T_StockCount[Part Name],$A31,T_StockCount[WeekIndex],73)&gt;0,SUMIFS(T_StockCount[CountedQty],T_StockCount[Part Name],$A31,T_StockCount[WeekIndex],73),IF(('T_SelfStock'!BV35&lt;&gt;""),'T_SelfStock'!BV35,BU31-'Grid_Requirement'!BV31+'Grid_TTAFOutgoing'!BV31))</f>
        <v/>
      </c>
      <c r="BW31">
        <f>IF(COUNTIFS(T_StockCount[Part Name],$A31,T_StockCount[WeekIndex],74)&gt;0,SUMIFS(T_StockCount[CountedQty],T_StockCount[Part Name],$A31,T_StockCount[WeekIndex],74),IF(('T_SelfStock'!BW35&lt;&gt;""),'T_SelfStock'!BW35,BV31-'Grid_Requirement'!BW31+'Grid_TTAFOutgoing'!BW31))</f>
        <v/>
      </c>
      <c r="BX31">
        <f>IF(COUNTIFS(T_StockCount[Part Name],$A31,T_StockCount[WeekIndex],75)&gt;0,SUMIFS(T_StockCount[CountedQty],T_StockCount[Part Name],$A31,T_StockCount[WeekIndex],75),IF(('T_SelfStock'!BX35&lt;&gt;""),'T_SelfStock'!BX35,BW31-'Grid_Requirement'!BX31+'Grid_TTAFOutgoing'!BX31))</f>
        <v/>
      </c>
      <c r="BY31">
        <f>IF(COUNTIFS(T_StockCount[Part Name],$A31,T_StockCount[WeekIndex],76)&gt;0,SUMIFS(T_StockCount[CountedQty],T_StockCount[Part Name],$A31,T_StockCount[WeekIndex],76),IF(('T_SelfStock'!BY35&lt;&gt;""),'T_SelfStock'!BY35,BX31-'Grid_Requirement'!BY31+'Grid_TTAFOutgoing'!BY31))</f>
        <v/>
      </c>
      <c r="BZ31">
        <f>IF(COUNTIFS(T_StockCount[Part Name],$A31,T_StockCount[WeekIndex],77)&gt;0,SUMIFS(T_StockCount[CountedQty],T_StockCount[Part Name],$A31,T_StockCount[WeekIndex],77),IF(('T_SelfStock'!BZ35&lt;&gt;""),'T_SelfStock'!BZ35,BY31-'Grid_Requirement'!BZ31+'Grid_TTAFOutgoing'!BZ31))</f>
        <v/>
      </c>
      <c r="CA31">
        <f>IF(COUNTIFS(T_StockCount[Part Name],$A31,T_StockCount[WeekIndex],78)&gt;0,SUMIFS(T_StockCount[CountedQty],T_StockCount[Part Name],$A31,T_StockCount[WeekIndex],78),IF(('T_SelfStock'!CA35&lt;&gt;""),'T_SelfStock'!CA35,BZ31-'Grid_Requirement'!CA31+'Grid_TTAFOutgoing'!CA31))</f>
        <v/>
      </c>
      <c r="CB31">
        <f>IF(COUNTIFS(T_StockCount[Part Name],$A31,T_StockCount[WeekIndex],79)&gt;0,SUMIFS(T_StockCount[CountedQty],T_StockCount[Part Name],$A31,T_StockCount[WeekIndex],79),IF(('T_SelfStock'!CB35&lt;&gt;""),'T_SelfStock'!CB35,CA31-'Grid_Requirement'!CB31+'Grid_TTAFOutgoing'!CB31))</f>
        <v/>
      </c>
      <c r="CC31">
        <f>IF(COUNTIFS(T_StockCount[Part Name],$A31,T_StockCount[WeekIndex],80)&gt;0,SUMIFS(T_StockCount[CountedQty],T_StockCount[Part Name],$A31,T_StockCount[WeekIndex],80),IF(('T_SelfStock'!CC35&lt;&gt;""),'T_SelfStock'!CC35,CB31-'Grid_Requirement'!CC31+'Grid_TTAFOutgoing'!CC31))</f>
        <v/>
      </c>
      <c r="CD31">
        <f>IF(COUNTIFS(T_StockCount[Part Name],$A31,T_StockCount[WeekIndex],81)&gt;0,SUMIFS(T_StockCount[CountedQty],T_StockCount[Part Name],$A31,T_StockCount[WeekIndex],81),IF(('T_SelfStock'!CD35&lt;&gt;""),'T_SelfStock'!CD35,CC31-'Grid_Requirement'!CD31+'Grid_TTAFOutgoing'!CD31))</f>
        <v/>
      </c>
      <c r="CE31">
        <f>IF(COUNTIFS(T_StockCount[Part Name],$A31,T_StockCount[WeekIndex],82)&gt;0,SUMIFS(T_StockCount[CountedQty],T_StockCount[Part Name],$A31,T_StockCount[WeekIndex],82),IF(('T_SelfStock'!CE35&lt;&gt;""),'T_SelfStock'!CE35,CD31-'Grid_Requirement'!CE31+'Grid_TTAFOutgoing'!CE31))</f>
        <v/>
      </c>
      <c r="CF31">
        <f>IF(COUNTIFS(T_StockCount[Part Name],$A31,T_StockCount[WeekIndex],83)&gt;0,SUMIFS(T_StockCount[CountedQty],T_StockCount[Part Name],$A31,T_StockCount[WeekIndex],83),IF(('T_SelfStock'!CF35&lt;&gt;""),'T_SelfStock'!CF35,CE31-'Grid_Requirement'!CF31+'Grid_TTAFOutgoing'!CF31))</f>
        <v/>
      </c>
      <c r="CG31">
        <f>IF(COUNTIFS(T_StockCount[Part Name],$A31,T_StockCount[WeekIndex],84)&gt;0,SUMIFS(T_StockCount[CountedQty],T_StockCount[Part Name],$A31,T_StockCount[WeekIndex],84),IF(('T_SelfStock'!CG35&lt;&gt;""),'T_SelfStock'!CG35,CF31-'Grid_Requirement'!CG31+'Grid_TTAFOutgoing'!CG31))</f>
        <v/>
      </c>
      <c r="CH31">
        <f>IF(COUNTIFS(T_StockCount[Part Name],$A31,T_StockCount[WeekIndex],85)&gt;0,SUMIFS(T_StockCount[CountedQty],T_StockCount[Part Name],$A31,T_StockCount[WeekIndex],85),IF(('T_SelfStock'!CH35&lt;&gt;""),'T_SelfStock'!CH35,CG31-'Grid_Requirement'!CH31+'Grid_TTAFOutgoing'!CH31))</f>
        <v/>
      </c>
      <c r="CI31">
        <f>IF(COUNTIFS(T_StockCount[Part Name],$A31,T_StockCount[WeekIndex],86)&gt;0,SUMIFS(T_StockCount[CountedQty],T_StockCount[Part Name],$A31,T_StockCount[WeekIndex],86),IF(('T_SelfStock'!CI35&lt;&gt;""),'T_SelfStock'!CI35,CH31-'Grid_Requirement'!CI31+'Grid_TTAFOutgoing'!CI31))</f>
        <v/>
      </c>
      <c r="CJ31">
        <f>IF(COUNTIFS(T_StockCount[Part Name],$A31,T_StockCount[WeekIndex],87)&gt;0,SUMIFS(T_StockCount[CountedQty],T_StockCount[Part Name],$A31,T_StockCount[WeekIndex],87),IF(('T_SelfStock'!CJ35&lt;&gt;""),'T_SelfStock'!CJ35,CI31-'Grid_Requirement'!CJ31+'Grid_TTAFOutgoing'!CJ31))</f>
        <v/>
      </c>
      <c r="CK31">
        <f>IF(COUNTIFS(T_StockCount[Part Name],$A31,T_StockCount[WeekIndex],88)&gt;0,SUMIFS(T_StockCount[CountedQty],T_StockCount[Part Name],$A31,T_StockCount[WeekIndex],88),IF(('T_SelfStock'!CK35&lt;&gt;""),'T_SelfStock'!CK35,CJ31-'Grid_Requirement'!CK31+'Grid_TTAFOutgoing'!CK31))</f>
        <v/>
      </c>
      <c r="CL31">
        <f>IF(COUNTIFS(T_StockCount[Part Name],$A31,T_StockCount[WeekIndex],89)&gt;0,SUMIFS(T_StockCount[CountedQty],T_StockCount[Part Name],$A31,T_StockCount[WeekIndex],89),IF(('T_SelfStock'!CL35&lt;&gt;""),'T_SelfStock'!CL35,CK31-'Grid_Requirement'!CL31+'Grid_TTAFOutgoing'!CL31))</f>
        <v/>
      </c>
      <c r="CM31">
        <f>IF(COUNTIFS(T_StockCount[Part Name],$A31,T_StockCount[WeekIndex],90)&gt;0,SUMIFS(T_StockCount[CountedQty],T_StockCount[Part Name],$A31,T_StockCount[WeekIndex],90),IF(('T_SelfStock'!CM35&lt;&gt;""),'T_SelfStock'!CM35,CL31-'Grid_Requirement'!CM31+'Grid_TTAFOutgoing'!CM31))</f>
        <v/>
      </c>
      <c r="CN31">
        <f>IF(COUNTIFS(T_StockCount[Part Name],$A31,T_StockCount[WeekIndex],91)&gt;0,SUMIFS(T_StockCount[CountedQty],T_StockCount[Part Name],$A31,T_StockCount[WeekIndex],91),IF(('T_SelfStock'!CN35&lt;&gt;""),'T_SelfStock'!CN35,CM31-'Grid_Requirement'!CN31+'Grid_TTAFOutgoing'!CN31))</f>
        <v/>
      </c>
      <c r="CO31">
        <f>IF(COUNTIFS(T_StockCount[Part Name],$A31,T_StockCount[WeekIndex],92)&gt;0,SUMIFS(T_StockCount[CountedQty],T_StockCount[Part Name],$A31,T_StockCount[WeekIndex],92),IF(('T_SelfStock'!CO35&lt;&gt;""),'T_SelfStock'!CO35,CN31-'Grid_Requirement'!CO31+'Grid_TTAFOutgoing'!CO31))</f>
        <v/>
      </c>
      <c r="CP31">
        <f>IF(COUNTIFS(T_StockCount[Part Name],$A31,T_StockCount[WeekIndex],93)&gt;0,SUMIFS(T_StockCount[CountedQty],T_StockCount[Part Name],$A31,T_StockCount[WeekIndex],93),IF(('T_SelfStock'!CP35&lt;&gt;""),'T_SelfStock'!CP35,CO31-'Grid_Requirement'!CP31+'Grid_TTAFOutgoing'!CP31))</f>
        <v/>
      </c>
      <c r="CQ31">
        <f>IF(COUNTIFS(T_StockCount[Part Name],$A31,T_StockCount[WeekIndex],94)&gt;0,SUMIFS(T_StockCount[CountedQty],T_StockCount[Part Name],$A31,T_StockCount[WeekIndex],94),IF(('T_SelfStock'!CQ35&lt;&gt;""),'T_SelfStock'!CQ35,CP31-'Grid_Requirement'!CQ31+'Grid_TTAFOutgoing'!CQ31))</f>
        <v/>
      </c>
      <c r="CR31">
        <f>IF(COUNTIFS(T_StockCount[Part Name],$A31,T_StockCount[WeekIndex],95)&gt;0,SUMIFS(T_StockCount[CountedQty],T_StockCount[Part Name],$A31,T_StockCount[WeekIndex],95),IF(('T_SelfStock'!CR35&lt;&gt;""),'T_SelfStock'!CR35,CQ31-'Grid_Requirement'!CR31+'Grid_TTAFOutgoing'!CR31))</f>
        <v/>
      </c>
      <c r="CS31">
        <f>IF(COUNTIFS(T_StockCount[Part Name],$A31,T_StockCount[WeekIndex],96)&gt;0,SUMIFS(T_StockCount[CountedQty],T_StockCount[Part Name],$A31,T_StockCount[WeekIndex],96),IF(('T_SelfStock'!CS35&lt;&gt;""),'T_SelfStock'!CS35,CR31-'Grid_Requirement'!CS31+'Grid_TTAFOutgoing'!CS31))</f>
        <v/>
      </c>
      <c r="CT31">
        <f>IF(COUNTIFS(T_StockCount[Part Name],$A31,T_StockCount[WeekIndex],97)&gt;0,SUMIFS(T_StockCount[CountedQty],T_StockCount[Part Name],$A31,T_StockCount[WeekIndex],97),IF(('T_SelfStock'!CT35&lt;&gt;""),'T_SelfStock'!CT35,CS31-'Grid_Requirement'!CT31+'Grid_TTAFOutgoing'!CT31))</f>
        <v/>
      </c>
      <c r="CU31">
        <f>IF(COUNTIFS(T_StockCount[Part Name],$A31,T_StockCount[WeekIndex],98)&gt;0,SUMIFS(T_StockCount[CountedQty],T_StockCount[Part Name],$A31,T_StockCount[WeekIndex],98),IF(('T_SelfStock'!CU35&lt;&gt;""),'T_SelfStock'!CU35,CT31-'Grid_Requirement'!CU31+'Grid_TTAFOutgoing'!CU31))</f>
        <v/>
      </c>
      <c r="CV31">
        <f>IF(COUNTIFS(T_StockCount[Part Name],$A31,T_StockCount[WeekIndex],99)&gt;0,SUMIFS(T_StockCount[CountedQty],T_StockCount[Part Name],$A31,T_StockCount[WeekIndex],99),IF(('T_SelfStock'!CV35&lt;&gt;""),'T_SelfStock'!CV35,CU31-'Grid_Requirement'!CV31+'Grid_TTAFOutgoing'!CV31))</f>
        <v/>
      </c>
      <c r="CW31">
        <f>IF(COUNTIFS(T_StockCount[Part Name],$A31,T_StockCount[WeekIndex],100)&gt;0,SUMIFS(T_StockCount[CountedQty],T_StockCount[Part Name],$A31,T_StockCount[WeekIndex],100),IF(('T_SelfStock'!CW35&lt;&gt;""),'T_SelfStock'!CW35,CV31-'Grid_Requirement'!CW31+'Grid_TTAFOutgoing'!CW31))</f>
        <v/>
      </c>
      <c r="CX31">
        <f>IF(COUNTIFS(T_StockCount[Part Name],$A31,T_StockCount[WeekIndex],101)&gt;0,SUMIFS(T_StockCount[CountedQty],T_StockCount[Part Name],$A31,T_StockCount[WeekIndex],101),IF(('T_SelfStock'!CX35&lt;&gt;""),'T_SelfStock'!CX35,CW31-'Grid_Requirement'!CX31+'Grid_TTAFOutgoing'!CX31))</f>
        <v/>
      </c>
      <c r="CY31">
        <f>IF(COUNTIFS(T_StockCount[Part Name],$A31,T_StockCount[WeekIndex],102)&gt;0,SUMIFS(T_StockCount[CountedQty],T_StockCount[Part Name],$A31,T_StockCount[WeekIndex],102),IF(('T_SelfStock'!CY35&lt;&gt;""),'T_SelfStock'!CY35,CX31-'Grid_Requirement'!CY31+'Grid_TTAFOutgoing'!CY31))</f>
        <v/>
      </c>
      <c r="CZ31">
        <f>IF(COUNTIFS(T_StockCount[Part Name],$A31,T_StockCount[WeekIndex],103)&gt;0,SUMIFS(T_StockCount[CountedQty],T_StockCount[Part Name],$A31,T_StockCount[WeekIndex],103),IF(('T_SelfStock'!CZ35&lt;&gt;""),'T_SelfStock'!CZ35,CY31-'Grid_Requirement'!CZ31+'Grid_TTAFOutgoing'!CZ31))</f>
        <v/>
      </c>
      <c r="DA31">
        <f>IF(COUNTIFS(T_StockCount[Part Name],$A31,T_StockCount[WeekIndex],104)&gt;0,SUMIFS(T_StockCount[CountedQty],T_StockCount[Part Name],$A31,T_StockCount[WeekIndex],104),IF(('T_SelfStock'!DA35&lt;&gt;""),'T_SelfStock'!DA35,CZ31-'Grid_Requirement'!DA31+'Grid_TTAFOutgoing'!DA31))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Name],$A32,T_StockCount[WeekIndex],1),IF(('T_SelfStock'!B36&lt;&gt;""),'T_SelfStock'!B36,IFERROR(INDEX(T_OpeningStock[Opening_Qty],MATCH($A32,T_OpeningStock[Part Name],0)),0)-'Grid_Requirement'!B32+'Grid_TTAFOutgoing'!B32))</f>
        <v/>
      </c>
      <c r="C32">
        <f>IF(COUNTIFS(T_StockCount[Part Name],$A32,T_StockCount[WeekIndex],2)&gt;0,SUMIFS(T_StockCount[CountedQty],T_StockCount[Part Name],$A32,T_StockCount[WeekIndex],2),IF(('T_SelfStock'!C36&lt;&gt;""),'T_SelfStock'!C36,B32-'Grid_Requirement'!C32+'Grid_TTAFOutgoing'!C32))</f>
        <v/>
      </c>
      <c r="D32">
        <f>IF(COUNTIFS(T_StockCount[Part Name],$A32,T_StockCount[WeekIndex],3)&gt;0,SUMIFS(T_StockCount[CountedQty],T_StockCount[Part Name],$A32,T_StockCount[WeekIndex],3),IF(('T_SelfStock'!D36&lt;&gt;""),'T_SelfStock'!D36,C32-'Grid_Requirement'!D32+'Grid_TTAFOutgoing'!D32))</f>
        <v/>
      </c>
      <c r="E32">
        <f>IF(COUNTIFS(T_StockCount[Part Name],$A32,T_StockCount[WeekIndex],4)&gt;0,SUMIFS(T_StockCount[CountedQty],T_StockCount[Part Name],$A32,T_StockCount[WeekIndex],4),IF(('T_SelfStock'!E36&lt;&gt;""),'T_SelfStock'!E36,D32-'Grid_Requirement'!E32+'Grid_TTAFOutgoing'!E32))</f>
        <v/>
      </c>
      <c r="F32">
        <f>IF(COUNTIFS(T_StockCount[Part Name],$A32,T_StockCount[WeekIndex],5)&gt;0,SUMIFS(T_StockCount[CountedQty],T_StockCount[Part Name],$A32,T_StockCount[WeekIndex],5),IF(('T_SelfStock'!F36&lt;&gt;""),'T_SelfStock'!F36,E32-'Grid_Requirement'!F32+'Grid_TTAFOutgoing'!F32))</f>
        <v/>
      </c>
      <c r="G32">
        <f>IF(COUNTIFS(T_StockCount[Part Name],$A32,T_StockCount[WeekIndex],6)&gt;0,SUMIFS(T_StockCount[CountedQty],T_StockCount[Part Name],$A32,T_StockCount[WeekIndex],6),IF(('T_SelfStock'!G36&lt;&gt;""),'T_SelfStock'!G36,F32-'Grid_Requirement'!G32+'Grid_TTAFOutgoing'!G32))</f>
        <v/>
      </c>
      <c r="H32">
        <f>IF(COUNTIFS(T_StockCount[Part Name],$A32,T_StockCount[WeekIndex],7)&gt;0,SUMIFS(T_StockCount[CountedQty],T_StockCount[Part Name],$A32,T_StockCount[WeekIndex],7),IF(('T_SelfStock'!H36&lt;&gt;""),'T_SelfStock'!H36,G32-'Grid_Requirement'!H32+'Grid_TTAFOutgoing'!H32))</f>
        <v/>
      </c>
      <c r="I32">
        <f>IF(COUNTIFS(T_StockCount[Part Name],$A32,T_StockCount[WeekIndex],8)&gt;0,SUMIFS(T_StockCount[CountedQty],T_StockCount[Part Name],$A32,T_StockCount[WeekIndex],8),IF(('T_SelfStock'!I36&lt;&gt;""),'T_SelfStock'!I36,H32-'Grid_Requirement'!I32+'Grid_TTAFOutgoing'!I32))</f>
        <v/>
      </c>
      <c r="J32">
        <f>IF(COUNTIFS(T_StockCount[Part Name],$A32,T_StockCount[WeekIndex],9)&gt;0,SUMIFS(T_StockCount[CountedQty],T_StockCount[Part Name],$A32,T_StockCount[WeekIndex],9),IF(('T_SelfStock'!J36&lt;&gt;""),'T_SelfStock'!J36,I32-'Grid_Requirement'!J32+'Grid_TTAFOutgoing'!J32))</f>
        <v/>
      </c>
      <c r="K32">
        <f>IF(COUNTIFS(T_StockCount[Part Name],$A32,T_StockCount[WeekIndex],10)&gt;0,SUMIFS(T_StockCount[CountedQty],T_StockCount[Part Name],$A32,T_StockCount[WeekIndex],10),IF(('T_SelfStock'!K36&lt;&gt;""),'T_SelfStock'!K36,J32-'Grid_Requirement'!K32+'Grid_TTAFOutgoing'!K32))</f>
        <v/>
      </c>
      <c r="L32">
        <f>IF(COUNTIFS(T_StockCount[Part Name],$A32,T_StockCount[WeekIndex],11)&gt;0,SUMIFS(T_StockCount[CountedQty],T_StockCount[Part Name],$A32,T_StockCount[WeekIndex],11),IF(('T_SelfStock'!L36&lt;&gt;""),'T_SelfStock'!L36,K32-'Grid_Requirement'!L32+'Grid_TTAFOutgoing'!L32))</f>
        <v/>
      </c>
      <c r="M32">
        <f>IF(COUNTIFS(T_StockCount[Part Name],$A32,T_StockCount[WeekIndex],12)&gt;0,SUMIFS(T_StockCount[CountedQty],T_StockCount[Part Name],$A32,T_StockCount[WeekIndex],12),IF(('T_SelfStock'!M36&lt;&gt;""),'T_SelfStock'!M36,L32-'Grid_Requirement'!M32+'Grid_TTAFOutgoing'!M32))</f>
        <v/>
      </c>
      <c r="N32">
        <f>IF(COUNTIFS(T_StockCount[Part Name],$A32,T_StockCount[WeekIndex],13)&gt;0,SUMIFS(T_StockCount[CountedQty],T_StockCount[Part Name],$A32,T_StockCount[WeekIndex],13),IF(('T_SelfStock'!N36&lt;&gt;""),'T_SelfStock'!N36,M32-'Grid_Requirement'!N32+'Grid_TTAFOutgoing'!N32))</f>
        <v/>
      </c>
      <c r="O32">
        <f>IF(COUNTIFS(T_StockCount[Part Name],$A32,T_StockCount[WeekIndex],14)&gt;0,SUMIFS(T_StockCount[CountedQty],T_StockCount[Part Name],$A32,T_StockCount[WeekIndex],14),IF(('T_SelfStock'!O36&lt;&gt;""),'T_SelfStock'!O36,N32-'Grid_Requirement'!O32+'Grid_TTAFOutgoing'!O32))</f>
        <v/>
      </c>
      <c r="P32">
        <f>IF(COUNTIFS(T_StockCount[Part Name],$A32,T_StockCount[WeekIndex],15)&gt;0,SUMIFS(T_StockCount[CountedQty],T_StockCount[Part Name],$A32,T_StockCount[WeekIndex],15),IF(('T_SelfStock'!P36&lt;&gt;""),'T_SelfStock'!P36,O32-'Grid_Requirement'!P32+'Grid_TTAFOutgoing'!P32))</f>
        <v/>
      </c>
      <c r="Q32">
        <f>IF(COUNTIFS(T_StockCount[Part Name],$A32,T_StockCount[WeekIndex],16)&gt;0,SUMIFS(T_StockCount[CountedQty],T_StockCount[Part Name],$A32,T_StockCount[WeekIndex],16),IF(('T_SelfStock'!Q36&lt;&gt;""),'T_SelfStock'!Q36,P32-'Grid_Requirement'!Q32+'Grid_TTAFOutgoing'!Q32))</f>
        <v/>
      </c>
      <c r="R32">
        <f>IF(COUNTIFS(T_StockCount[Part Name],$A32,T_StockCount[WeekIndex],17)&gt;0,SUMIFS(T_StockCount[CountedQty],T_StockCount[Part Name],$A32,T_StockCount[WeekIndex],17),IF(('T_SelfStock'!R36&lt;&gt;""),'T_SelfStock'!R36,Q32-'Grid_Requirement'!R32+'Grid_TTAFOutgoing'!R32))</f>
        <v/>
      </c>
      <c r="S32">
        <f>IF(COUNTIFS(T_StockCount[Part Name],$A32,T_StockCount[WeekIndex],18)&gt;0,SUMIFS(T_StockCount[CountedQty],T_StockCount[Part Name],$A32,T_StockCount[WeekIndex],18),IF(('T_SelfStock'!S36&lt;&gt;""),'T_SelfStock'!S36,R32-'Grid_Requirement'!S32+'Grid_TTAFOutgoing'!S32))</f>
        <v/>
      </c>
      <c r="T32">
        <f>IF(COUNTIFS(T_StockCount[Part Name],$A32,T_StockCount[WeekIndex],19)&gt;0,SUMIFS(T_StockCount[CountedQty],T_StockCount[Part Name],$A32,T_StockCount[WeekIndex],19),IF(('T_SelfStock'!T36&lt;&gt;""),'T_SelfStock'!T36,S32-'Grid_Requirement'!T32+'Grid_TTAFOutgoing'!T32))</f>
        <v/>
      </c>
      <c r="U32">
        <f>IF(COUNTIFS(T_StockCount[Part Name],$A32,T_StockCount[WeekIndex],20)&gt;0,SUMIFS(T_StockCount[CountedQty],T_StockCount[Part Name],$A32,T_StockCount[WeekIndex],20),IF(('T_SelfStock'!U36&lt;&gt;""),'T_SelfStock'!U36,T32-'Grid_Requirement'!U32+'Grid_TTAFOutgoing'!U32))</f>
        <v/>
      </c>
      <c r="V32">
        <f>IF(COUNTIFS(T_StockCount[Part Name],$A32,T_StockCount[WeekIndex],21)&gt;0,SUMIFS(T_StockCount[CountedQty],T_StockCount[Part Name],$A32,T_StockCount[WeekIndex],21),IF(('T_SelfStock'!V36&lt;&gt;""),'T_SelfStock'!V36,U32-'Grid_Requirement'!V32+'Grid_TTAFOutgoing'!V32))</f>
        <v/>
      </c>
      <c r="W32">
        <f>IF(COUNTIFS(T_StockCount[Part Name],$A32,T_StockCount[WeekIndex],22)&gt;0,SUMIFS(T_StockCount[CountedQty],T_StockCount[Part Name],$A32,T_StockCount[WeekIndex],22),IF(('T_SelfStock'!W36&lt;&gt;""),'T_SelfStock'!W36,V32-'Grid_Requirement'!W32+'Grid_TTAFOutgoing'!W32))</f>
        <v/>
      </c>
      <c r="X32">
        <f>IF(COUNTIFS(T_StockCount[Part Name],$A32,T_StockCount[WeekIndex],23)&gt;0,SUMIFS(T_StockCount[CountedQty],T_StockCount[Part Name],$A32,T_StockCount[WeekIndex],23),IF(('T_SelfStock'!X36&lt;&gt;""),'T_SelfStock'!X36,W32-'Grid_Requirement'!X32+'Grid_TTAFOutgoing'!X32))</f>
        <v/>
      </c>
      <c r="Y32">
        <f>IF(COUNTIFS(T_StockCount[Part Name],$A32,T_StockCount[WeekIndex],24)&gt;0,SUMIFS(T_StockCount[CountedQty],T_StockCount[Part Name],$A32,T_StockCount[WeekIndex],24),IF(('T_SelfStock'!Y36&lt;&gt;""),'T_SelfStock'!Y36,X32-'Grid_Requirement'!Y32+'Grid_TTAFOutgoing'!Y32))</f>
        <v/>
      </c>
      <c r="Z32">
        <f>IF(COUNTIFS(T_StockCount[Part Name],$A32,T_StockCount[WeekIndex],25)&gt;0,SUMIFS(T_StockCount[CountedQty],T_StockCount[Part Name],$A32,T_StockCount[WeekIndex],25),IF(('T_SelfStock'!Z36&lt;&gt;""),'T_SelfStock'!Z36,Y32-'Grid_Requirement'!Z32+'Grid_TTAFOutgoing'!Z32))</f>
        <v/>
      </c>
      <c r="AA32">
        <f>IF(COUNTIFS(T_StockCount[Part Name],$A32,T_StockCount[WeekIndex],26)&gt;0,SUMIFS(T_StockCount[CountedQty],T_StockCount[Part Name],$A32,T_StockCount[WeekIndex],26),IF(('T_SelfStock'!AA36&lt;&gt;""),'T_SelfStock'!AA36,Z32-'Grid_Requirement'!AA32+'Grid_TTAFOutgoing'!AA32))</f>
        <v/>
      </c>
      <c r="AB32">
        <f>IF(COUNTIFS(T_StockCount[Part Name],$A32,T_StockCount[WeekIndex],27)&gt;0,SUMIFS(T_StockCount[CountedQty],T_StockCount[Part Name],$A32,T_StockCount[WeekIndex],27),IF(('T_SelfStock'!AB36&lt;&gt;""),'T_SelfStock'!AB36,AA32-'Grid_Requirement'!AB32+'Grid_TTAFOutgoing'!AB32))</f>
        <v/>
      </c>
      <c r="AC32">
        <f>IF(COUNTIFS(T_StockCount[Part Name],$A32,T_StockCount[WeekIndex],28)&gt;0,SUMIFS(T_StockCount[CountedQty],T_StockCount[Part Name],$A32,T_StockCount[WeekIndex],28),IF(('T_SelfStock'!AC36&lt;&gt;""),'T_SelfStock'!AC36,AB32-'Grid_Requirement'!AC32+'Grid_TTAFOutgoing'!AC32))</f>
        <v/>
      </c>
      <c r="AD32">
        <f>IF(COUNTIFS(T_StockCount[Part Name],$A32,T_StockCount[WeekIndex],29)&gt;0,SUMIFS(T_StockCount[CountedQty],T_StockCount[Part Name],$A32,T_StockCount[WeekIndex],29),IF(('T_SelfStock'!AD36&lt;&gt;""),'T_SelfStock'!AD36,AC32-'Grid_Requirement'!AD32+'Grid_TTAFOutgoing'!AD32))</f>
        <v/>
      </c>
      <c r="AE32">
        <f>IF(COUNTIFS(T_StockCount[Part Name],$A32,T_StockCount[WeekIndex],30)&gt;0,SUMIFS(T_StockCount[CountedQty],T_StockCount[Part Name],$A32,T_StockCount[WeekIndex],30),IF(('T_SelfStock'!AE36&lt;&gt;""),'T_SelfStock'!AE36,AD32-'Grid_Requirement'!AE32+'Grid_TTAFOutgoing'!AE32))</f>
        <v/>
      </c>
      <c r="AF32">
        <f>IF(COUNTIFS(T_StockCount[Part Name],$A32,T_StockCount[WeekIndex],31)&gt;0,SUMIFS(T_StockCount[CountedQty],T_StockCount[Part Name],$A32,T_StockCount[WeekIndex],31),IF(('T_SelfStock'!AF36&lt;&gt;""),'T_SelfStock'!AF36,AE32-'Grid_Requirement'!AF32+'Grid_TTAFOutgoing'!AF32))</f>
        <v/>
      </c>
      <c r="AG32">
        <f>IF(COUNTIFS(T_StockCount[Part Name],$A32,T_StockCount[WeekIndex],32)&gt;0,SUMIFS(T_StockCount[CountedQty],T_StockCount[Part Name],$A32,T_StockCount[WeekIndex],32),IF(('T_SelfStock'!AG36&lt;&gt;""),'T_SelfStock'!AG36,AF32-'Grid_Requirement'!AG32+'Grid_TTAFOutgoing'!AG32))</f>
        <v/>
      </c>
      <c r="AH32">
        <f>IF(COUNTIFS(T_StockCount[Part Name],$A32,T_StockCount[WeekIndex],33)&gt;0,SUMIFS(T_StockCount[CountedQty],T_StockCount[Part Name],$A32,T_StockCount[WeekIndex],33),IF(('T_SelfStock'!AH36&lt;&gt;""),'T_SelfStock'!AH36,AG32-'Grid_Requirement'!AH32+'Grid_TTAFOutgoing'!AH32))</f>
        <v/>
      </c>
      <c r="AI32">
        <f>IF(COUNTIFS(T_StockCount[Part Name],$A32,T_StockCount[WeekIndex],34)&gt;0,SUMIFS(T_StockCount[CountedQty],T_StockCount[Part Name],$A32,T_StockCount[WeekIndex],34),IF(('T_SelfStock'!AI36&lt;&gt;""),'T_SelfStock'!AI36,AH32-'Grid_Requirement'!AI32+'Grid_TTAFOutgoing'!AI32))</f>
        <v/>
      </c>
      <c r="AJ32">
        <f>IF(COUNTIFS(T_StockCount[Part Name],$A32,T_StockCount[WeekIndex],35)&gt;0,SUMIFS(T_StockCount[CountedQty],T_StockCount[Part Name],$A32,T_StockCount[WeekIndex],35),IF(('T_SelfStock'!AJ36&lt;&gt;""),'T_SelfStock'!AJ36,AI32-'Grid_Requirement'!AJ32+'Grid_TTAFOutgoing'!AJ32))</f>
        <v/>
      </c>
      <c r="AK32">
        <f>IF(COUNTIFS(T_StockCount[Part Name],$A32,T_StockCount[WeekIndex],36)&gt;0,SUMIFS(T_StockCount[CountedQty],T_StockCount[Part Name],$A32,T_StockCount[WeekIndex],36),IF(('T_SelfStock'!AK36&lt;&gt;""),'T_SelfStock'!AK36,AJ32-'Grid_Requirement'!AK32+'Grid_TTAFOutgoing'!AK32))</f>
        <v/>
      </c>
      <c r="AL32">
        <f>IF(COUNTIFS(T_StockCount[Part Name],$A32,T_StockCount[WeekIndex],37)&gt;0,SUMIFS(T_StockCount[CountedQty],T_StockCount[Part Name],$A32,T_StockCount[WeekIndex],37),IF(('T_SelfStock'!AL36&lt;&gt;""),'T_SelfStock'!AL36,AK32-'Grid_Requirement'!AL32+'Grid_TTAFOutgoing'!AL32))</f>
        <v/>
      </c>
      <c r="AM32">
        <f>IF(COUNTIFS(T_StockCount[Part Name],$A32,T_StockCount[WeekIndex],38)&gt;0,SUMIFS(T_StockCount[CountedQty],T_StockCount[Part Name],$A32,T_StockCount[WeekIndex],38),IF(('T_SelfStock'!AM36&lt;&gt;""),'T_SelfStock'!AM36,AL32-'Grid_Requirement'!AM32+'Grid_TTAFOutgoing'!AM32))</f>
        <v/>
      </c>
      <c r="AN32">
        <f>IF(COUNTIFS(T_StockCount[Part Name],$A32,T_StockCount[WeekIndex],39)&gt;0,SUMIFS(T_StockCount[CountedQty],T_StockCount[Part Name],$A32,T_StockCount[WeekIndex],39),IF(('T_SelfStock'!AN36&lt;&gt;""),'T_SelfStock'!AN36,AM32-'Grid_Requirement'!AN32+'Grid_TTAFOutgoing'!AN32))</f>
        <v/>
      </c>
      <c r="AO32">
        <f>IF(COUNTIFS(T_StockCount[Part Name],$A32,T_StockCount[WeekIndex],40)&gt;0,SUMIFS(T_StockCount[CountedQty],T_StockCount[Part Name],$A32,T_StockCount[WeekIndex],40),IF(('T_SelfStock'!AO36&lt;&gt;""),'T_SelfStock'!AO36,AN32-'Grid_Requirement'!AO32+'Grid_TTAFOutgoing'!AO32))</f>
        <v/>
      </c>
      <c r="AP32">
        <f>IF(COUNTIFS(T_StockCount[Part Name],$A32,T_StockCount[WeekIndex],41)&gt;0,SUMIFS(T_StockCount[CountedQty],T_StockCount[Part Name],$A32,T_StockCount[WeekIndex],41),IF(('T_SelfStock'!AP36&lt;&gt;""),'T_SelfStock'!AP36,AO32-'Grid_Requirement'!AP32+'Grid_TTAFOutgoing'!AP32))</f>
        <v/>
      </c>
      <c r="AQ32">
        <f>IF(COUNTIFS(T_StockCount[Part Name],$A32,T_StockCount[WeekIndex],42)&gt;0,SUMIFS(T_StockCount[CountedQty],T_StockCount[Part Name],$A32,T_StockCount[WeekIndex],42),IF(('T_SelfStock'!AQ36&lt;&gt;""),'T_SelfStock'!AQ36,AP32-'Grid_Requirement'!AQ32+'Grid_TTAFOutgoing'!AQ32))</f>
        <v/>
      </c>
      <c r="AR32">
        <f>IF(COUNTIFS(T_StockCount[Part Name],$A32,T_StockCount[WeekIndex],43)&gt;0,SUMIFS(T_StockCount[CountedQty],T_StockCount[Part Name],$A32,T_StockCount[WeekIndex],43),IF(('T_SelfStock'!AR36&lt;&gt;""),'T_SelfStock'!AR36,AQ32-'Grid_Requirement'!AR32+'Grid_TTAFOutgoing'!AR32))</f>
        <v/>
      </c>
      <c r="AS32">
        <f>IF(COUNTIFS(T_StockCount[Part Name],$A32,T_StockCount[WeekIndex],44)&gt;0,SUMIFS(T_StockCount[CountedQty],T_StockCount[Part Name],$A32,T_StockCount[WeekIndex],44),IF(('T_SelfStock'!AS36&lt;&gt;""),'T_SelfStock'!AS36,AR32-'Grid_Requirement'!AS32+'Grid_TTAFOutgoing'!AS32))</f>
        <v/>
      </c>
      <c r="AT32">
        <f>IF(COUNTIFS(T_StockCount[Part Name],$A32,T_StockCount[WeekIndex],45)&gt;0,SUMIFS(T_StockCount[CountedQty],T_StockCount[Part Name],$A32,T_StockCount[WeekIndex],45),IF(('T_SelfStock'!AT36&lt;&gt;""),'T_SelfStock'!AT36,AS32-'Grid_Requirement'!AT32+'Grid_TTAFOutgoing'!AT32))</f>
        <v/>
      </c>
      <c r="AU32">
        <f>IF(COUNTIFS(T_StockCount[Part Name],$A32,T_StockCount[WeekIndex],46)&gt;0,SUMIFS(T_StockCount[CountedQty],T_StockCount[Part Name],$A32,T_StockCount[WeekIndex],46),IF(('T_SelfStock'!AU36&lt;&gt;""),'T_SelfStock'!AU36,AT32-'Grid_Requirement'!AU32+'Grid_TTAFOutgoing'!AU32))</f>
        <v/>
      </c>
      <c r="AV32">
        <f>IF(COUNTIFS(T_StockCount[Part Name],$A32,T_StockCount[WeekIndex],47)&gt;0,SUMIFS(T_StockCount[CountedQty],T_StockCount[Part Name],$A32,T_StockCount[WeekIndex],47),IF(('T_SelfStock'!AV36&lt;&gt;""),'T_SelfStock'!AV36,AU32-'Grid_Requirement'!AV32+'Grid_TTAFOutgoing'!AV32))</f>
        <v/>
      </c>
      <c r="AW32">
        <f>IF(COUNTIFS(T_StockCount[Part Name],$A32,T_StockCount[WeekIndex],48)&gt;0,SUMIFS(T_StockCount[CountedQty],T_StockCount[Part Name],$A32,T_StockCount[WeekIndex],48),IF(('T_SelfStock'!AW36&lt;&gt;""),'T_SelfStock'!AW36,AV32-'Grid_Requirement'!AW32+'Grid_TTAFOutgoing'!AW32))</f>
        <v/>
      </c>
      <c r="AX32">
        <f>IF(COUNTIFS(T_StockCount[Part Name],$A32,T_StockCount[WeekIndex],49)&gt;0,SUMIFS(T_StockCount[CountedQty],T_StockCount[Part Name],$A32,T_StockCount[WeekIndex],49),IF(('T_SelfStock'!AX36&lt;&gt;""),'T_SelfStock'!AX36,AW32-'Grid_Requirement'!AX32+'Grid_TTAFOutgoing'!AX32))</f>
        <v/>
      </c>
      <c r="AY32">
        <f>IF(COUNTIFS(T_StockCount[Part Name],$A32,T_StockCount[WeekIndex],50)&gt;0,SUMIFS(T_StockCount[CountedQty],T_StockCount[Part Name],$A32,T_StockCount[WeekIndex],50),IF(('T_SelfStock'!AY36&lt;&gt;""),'T_SelfStock'!AY36,AX32-'Grid_Requirement'!AY32+'Grid_TTAFOutgoing'!AY32))</f>
        <v/>
      </c>
      <c r="AZ32">
        <f>IF(COUNTIFS(T_StockCount[Part Name],$A32,T_StockCount[WeekIndex],51)&gt;0,SUMIFS(T_StockCount[CountedQty],T_StockCount[Part Name],$A32,T_StockCount[WeekIndex],51),IF(('T_SelfStock'!AZ36&lt;&gt;""),'T_SelfStock'!AZ36,AY32-'Grid_Requirement'!AZ32+'Grid_TTAFOutgoing'!AZ32))</f>
        <v/>
      </c>
      <c r="BA32">
        <f>IF(COUNTIFS(T_StockCount[Part Name],$A32,T_StockCount[WeekIndex],52)&gt;0,SUMIFS(T_StockCount[CountedQty],T_StockCount[Part Name],$A32,T_StockCount[WeekIndex],52),IF(('T_SelfStock'!BA36&lt;&gt;""),'T_SelfStock'!BA36,AZ32-'Grid_Requirement'!BA32+'Grid_TTAFOutgoing'!BA32))</f>
        <v/>
      </c>
      <c r="BB32">
        <f>IF(COUNTIFS(T_StockCount[Part Name],$A32,T_StockCount[WeekIndex],53)&gt;0,SUMIFS(T_StockCount[CountedQty],T_StockCount[Part Name],$A32,T_StockCount[WeekIndex],53),IF(('T_SelfStock'!BB36&lt;&gt;""),'T_SelfStock'!BB36,BA32-'Grid_Requirement'!BB32+'Grid_TTAFOutgoing'!BB32))</f>
        <v/>
      </c>
      <c r="BC32">
        <f>IF(COUNTIFS(T_StockCount[Part Name],$A32,T_StockCount[WeekIndex],54)&gt;0,SUMIFS(T_StockCount[CountedQty],T_StockCount[Part Name],$A32,T_StockCount[WeekIndex],54),IF(('T_SelfStock'!BC36&lt;&gt;""),'T_SelfStock'!BC36,BB32-'Grid_Requirement'!BC32+'Grid_TTAFOutgoing'!BC32))</f>
        <v/>
      </c>
      <c r="BD32">
        <f>IF(COUNTIFS(T_StockCount[Part Name],$A32,T_StockCount[WeekIndex],55)&gt;0,SUMIFS(T_StockCount[CountedQty],T_StockCount[Part Name],$A32,T_StockCount[WeekIndex],55),IF(('T_SelfStock'!BD36&lt;&gt;""),'T_SelfStock'!BD36,BC32-'Grid_Requirement'!BD32+'Grid_TTAFOutgoing'!BD32))</f>
        <v/>
      </c>
      <c r="BE32">
        <f>IF(COUNTIFS(T_StockCount[Part Name],$A32,T_StockCount[WeekIndex],56)&gt;0,SUMIFS(T_StockCount[CountedQty],T_StockCount[Part Name],$A32,T_StockCount[WeekIndex],56),IF(('T_SelfStock'!BE36&lt;&gt;""),'T_SelfStock'!BE36,BD32-'Grid_Requirement'!BE32+'Grid_TTAFOutgoing'!BE32))</f>
        <v/>
      </c>
      <c r="BF32">
        <f>IF(COUNTIFS(T_StockCount[Part Name],$A32,T_StockCount[WeekIndex],57)&gt;0,SUMIFS(T_StockCount[CountedQty],T_StockCount[Part Name],$A32,T_StockCount[WeekIndex],57),IF(('T_SelfStock'!BF36&lt;&gt;""),'T_SelfStock'!BF36,BE32-'Grid_Requirement'!BF32+'Grid_TTAFOutgoing'!BF32))</f>
        <v/>
      </c>
      <c r="BG32">
        <f>IF(COUNTIFS(T_StockCount[Part Name],$A32,T_StockCount[WeekIndex],58)&gt;0,SUMIFS(T_StockCount[CountedQty],T_StockCount[Part Name],$A32,T_StockCount[WeekIndex],58),IF(('T_SelfStock'!BG36&lt;&gt;""),'T_SelfStock'!BG36,BF32-'Grid_Requirement'!BG32+'Grid_TTAFOutgoing'!BG32))</f>
        <v/>
      </c>
      <c r="BH32">
        <f>IF(COUNTIFS(T_StockCount[Part Name],$A32,T_StockCount[WeekIndex],59)&gt;0,SUMIFS(T_StockCount[CountedQty],T_StockCount[Part Name],$A32,T_StockCount[WeekIndex],59),IF(('T_SelfStock'!BH36&lt;&gt;""),'T_SelfStock'!BH36,BG32-'Grid_Requirement'!BH32+'Grid_TTAFOutgoing'!BH32))</f>
        <v/>
      </c>
      <c r="BI32">
        <f>IF(COUNTIFS(T_StockCount[Part Name],$A32,T_StockCount[WeekIndex],60)&gt;0,SUMIFS(T_StockCount[CountedQty],T_StockCount[Part Name],$A32,T_StockCount[WeekIndex],60),IF(('T_SelfStock'!BI36&lt;&gt;""),'T_SelfStock'!BI36,BH32-'Grid_Requirement'!BI32+'Grid_TTAFOutgoing'!BI32))</f>
        <v/>
      </c>
      <c r="BJ32">
        <f>IF(COUNTIFS(T_StockCount[Part Name],$A32,T_StockCount[WeekIndex],61)&gt;0,SUMIFS(T_StockCount[CountedQty],T_StockCount[Part Name],$A32,T_StockCount[WeekIndex],61),IF(('T_SelfStock'!BJ36&lt;&gt;""),'T_SelfStock'!BJ36,BI32-'Grid_Requirement'!BJ32+'Grid_TTAFOutgoing'!BJ32))</f>
        <v/>
      </c>
      <c r="BK32">
        <f>IF(COUNTIFS(T_StockCount[Part Name],$A32,T_StockCount[WeekIndex],62)&gt;0,SUMIFS(T_StockCount[CountedQty],T_StockCount[Part Name],$A32,T_StockCount[WeekIndex],62),IF(('T_SelfStock'!BK36&lt;&gt;""),'T_SelfStock'!BK36,BJ32-'Grid_Requirement'!BK32+'Grid_TTAFOutgoing'!BK32))</f>
        <v/>
      </c>
      <c r="BL32">
        <f>IF(COUNTIFS(T_StockCount[Part Name],$A32,T_StockCount[WeekIndex],63)&gt;0,SUMIFS(T_StockCount[CountedQty],T_StockCount[Part Name],$A32,T_StockCount[WeekIndex],63),IF(('T_SelfStock'!BL36&lt;&gt;""),'T_SelfStock'!BL36,BK32-'Grid_Requirement'!BL32+'Grid_TTAFOutgoing'!BL32))</f>
        <v/>
      </c>
      <c r="BM32">
        <f>IF(COUNTIFS(T_StockCount[Part Name],$A32,T_StockCount[WeekIndex],64)&gt;0,SUMIFS(T_StockCount[CountedQty],T_StockCount[Part Name],$A32,T_StockCount[WeekIndex],64),IF(('T_SelfStock'!BM36&lt;&gt;""),'T_SelfStock'!BM36,BL32-'Grid_Requirement'!BM32+'Grid_TTAFOutgoing'!BM32))</f>
        <v/>
      </c>
      <c r="BN32">
        <f>IF(COUNTIFS(T_StockCount[Part Name],$A32,T_StockCount[WeekIndex],65)&gt;0,SUMIFS(T_StockCount[CountedQty],T_StockCount[Part Name],$A32,T_StockCount[WeekIndex],65),IF(('T_SelfStock'!BN36&lt;&gt;""),'T_SelfStock'!BN36,BM32-'Grid_Requirement'!BN32+'Grid_TTAFOutgoing'!BN32))</f>
        <v/>
      </c>
      <c r="BO32">
        <f>IF(COUNTIFS(T_StockCount[Part Name],$A32,T_StockCount[WeekIndex],66)&gt;0,SUMIFS(T_StockCount[CountedQty],T_StockCount[Part Name],$A32,T_StockCount[WeekIndex],66),IF(('T_SelfStock'!BO36&lt;&gt;""),'T_SelfStock'!BO36,BN32-'Grid_Requirement'!BO32+'Grid_TTAFOutgoing'!BO32))</f>
        <v/>
      </c>
      <c r="BP32">
        <f>IF(COUNTIFS(T_StockCount[Part Name],$A32,T_StockCount[WeekIndex],67)&gt;0,SUMIFS(T_StockCount[CountedQty],T_StockCount[Part Name],$A32,T_StockCount[WeekIndex],67),IF(('T_SelfStock'!BP36&lt;&gt;""),'T_SelfStock'!BP36,BO32-'Grid_Requirement'!BP32+'Grid_TTAFOutgoing'!BP32))</f>
        <v/>
      </c>
      <c r="BQ32">
        <f>IF(COUNTIFS(T_StockCount[Part Name],$A32,T_StockCount[WeekIndex],68)&gt;0,SUMIFS(T_StockCount[CountedQty],T_StockCount[Part Name],$A32,T_StockCount[WeekIndex],68),IF(('T_SelfStock'!BQ36&lt;&gt;""),'T_SelfStock'!BQ36,BP32-'Grid_Requirement'!BQ32+'Grid_TTAFOutgoing'!BQ32))</f>
        <v/>
      </c>
      <c r="BR32">
        <f>IF(COUNTIFS(T_StockCount[Part Name],$A32,T_StockCount[WeekIndex],69)&gt;0,SUMIFS(T_StockCount[CountedQty],T_StockCount[Part Name],$A32,T_StockCount[WeekIndex],69),IF(('T_SelfStock'!BR36&lt;&gt;""),'T_SelfStock'!BR36,BQ32-'Grid_Requirement'!BR32+'Grid_TTAFOutgoing'!BR32))</f>
        <v/>
      </c>
      <c r="BS32">
        <f>IF(COUNTIFS(T_StockCount[Part Name],$A32,T_StockCount[WeekIndex],70)&gt;0,SUMIFS(T_StockCount[CountedQty],T_StockCount[Part Name],$A32,T_StockCount[WeekIndex],70),IF(('T_SelfStock'!BS36&lt;&gt;""),'T_SelfStock'!BS36,BR32-'Grid_Requirement'!BS32+'Grid_TTAFOutgoing'!BS32))</f>
        <v/>
      </c>
      <c r="BT32">
        <f>IF(COUNTIFS(T_StockCount[Part Name],$A32,T_StockCount[WeekIndex],71)&gt;0,SUMIFS(T_StockCount[CountedQty],T_StockCount[Part Name],$A32,T_StockCount[WeekIndex],71),IF(('T_SelfStock'!BT36&lt;&gt;""),'T_SelfStock'!BT36,BS32-'Grid_Requirement'!BT32+'Grid_TTAFOutgoing'!BT32))</f>
        <v/>
      </c>
      <c r="BU32">
        <f>IF(COUNTIFS(T_StockCount[Part Name],$A32,T_StockCount[WeekIndex],72)&gt;0,SUMIFS(T_StockCount[CountedQty],T_StockCount[Part Name],$A32,T_StockCount[WeekIndex],72),IF(('T_SelfStock'!BU36&lt;&gt;""),'T_SelfStock'!BU36,BT32-'Grid_Requirement'!BU32+'Grid_TTAFOutgoing'!BU32))</f>
        <v/>
      </c>
      <c r="BV32">
        <f>IF(COUNTIFS(T_StockCount[Part Name],$A32,T_StockCount[WeekIndex],73)&gt;0,SUMIFS(T_StockCount[CountedQty],T_StockCount[Part Name],$A32,T_StockCount[WeekIndex],73),IF(('T_SelfStock'!BV36&lt;&gt;""),'T_SelfStock'!BV36,BU32-'Grid_Requirement'!BV32+'Grid_TTAFOutgoing'!BV32))</f>
        <v/>
      </c>
      <c r="BW32">
        <f>IF(COUNTIFS(T_StockCount[Part Name],$A32,T_StockCount[WeekIndex],74)&gt;0,SUMIFS(T_StockCount[CountedQty],T_StockCount[Part Name],$A32,T_StockCount[WeekIndex],74),IF(('T_SelfStock'!BW36&lt;&gt;""),'T_SelfStock'!BW36,BV32-'Grid_Requirement'!BW32+'Grid_TTAFOutgoing'!BW32))</f>
        <v/>
      </c>
      <c r="BX32">
        <f>IF(COUNTIFS(T_StockCount[Part Name],$A32,T_StockCount[WeekIndex],75)&gt;0,SUMIFS(T_StockCount[CountedQty],T_StockCount[Part Name],$A32,T_StockCount[WeekIndex],75),IF(('T_SelfStock'!BX36&lt;&gt;""),'T_SelfStock'!BX36,BW32-'Grid_Requirement'!BX32+'Grid_TTAFOutgoing'!BX32))</f>
        <v/>
      </c>
      <c r="BY32">
        <f>IF(COUNTIFS(T_StockCount[Part Name],$A32,T_StockCount[WeekIndex],76)&gt;0,SUMIFS(T_StockCount[CountedQty],T_StockCount[Part Name],$A32,T_StockCount[WeekIndex],76),IF(('T_SelfStock'!BY36&lt;&gt;""),'T_SelfStock'!BY36,BX32-'Grid_Requirement'!BY32+'Grid_TTAFOutgoing'!BY32))</f>
        <v/>
      </c>
      <c r="BZ32">
        <f>IF(COUNTIFS(T_StockCount[Part Name],$A32,T_StockCount[WeekIndex],77)&gt;0,SUMIFS(T_StockCount[CountedQty],T_StockCount[Part Name],$A32,T_StockCount[WeekIndex],77),IF(('T_SelfStock'!BZ36&lt;&gt;""),'T_SelfStock'!BZ36,BY32-'Grid_Requirement'!BZ32+'Grid_TTAFOutgoing'!BZ32))</f>
        <v/>
      </c>
      <c r="CA32">
        <f>IF(COUNTIFS(T_StockCount[Part Name],$A32,T_StockCount[WeekIndex],78)&gt;0,SUMIFS(T_StockCount[CountedQty],T_StockCount[Part Name],$A32,T_StockCount[WeekIndex],78),IF(('T_SelfStock'!CA36&lt;&gt;""),'T_SelfStock'!CA36,BZ32-'Grid_Requirement'!CA32+'Grid_TTAFOutgoing'!CA32))</f>
        <v/>
      </c>
      <c r="CB32">
        <f>IF(COUNTIFS(T_StockCount[Part Name],$A32,T_StockCount[WeekIndex],79)&gt;0,SUMIFS(T_StockCount[CountedQty],T_StockCount[Part Name],$A32,T_StockCount[WeekIndex],79),IF(('T_SelfStock'!CB36&lt;&gt;""),'T_SelfStock'!CB36,CA32-'Grid_Requirement'!CB32+'Grid_TTAFOutgoing'!CB32))</f>
        <v/>
      </c>
      <c r="CC32">
        <f>IF(COUNTIFS(T_StockCount[Part Name],$A32,T_StockCount[WeekIndex],80)&gt;0,SUMIFS(T_StockCount[CountedQty],T_StockCount[Part Name],$A32,T_StockCount[WeekIndex],80),IF(('T_SelfStock'!CC36&lt;&gt;""),'T_SelfStock'!CC36,CB32-'Grid_Requirement'!CC32+'Grid_TTAFOutgoing'!CC32))</f>
        <v/>
      </c>
      <c r="CD32">
        <f>IF(COUNTIFS(T_StockCount[Part Name],$A32,T_StockCount[WeekIndex],81)&gt;0,SUMIFS(T_StockCount[CountedQty],T_StockCount[Part Name],$A32,T_StockCount[WeekIndex],81),IF(('T_SelfStock'!CD36&lt;&gt;""),'T_SelfStock'!CD36,CC32-'Grid_Requirement'!CD32+'Grid_TTAFOutgoing'!CD32))</f>
        <v/>
      </c>
      <c r="CE32">
        <f>IF(COUNTIFS(T_StockCount[Part Name],$A32,T_StockCount[WeekIndex],82)&gt;0,SUMIFS(T_StockCount[CountedQty],T_StockCount[Part Name],$A32,T_StockCount[WeekIndex],82),IF(('T_SelfStock'!CE36&lt;&gt;""),'T_SelfStock'!CE36,CD32-'Grid_Requirement'!CE32+'Grid_TTAFOutgoing'!CE32))</f>
        <v/>
      </c>
      <c r="CF32">
        <f>IF(COUNTIFS(T_StockCount[Part Name],$A32,T_StockCount[WeekIndex],83)&gt;0,SUMIFS(T_StockCount[CountedQty],T_StockCount[Part Name],$A32,T_StockCount[WeekIndex],83),IF(('T_SelfStock'!CF36&lt;&gt;""),'T_SelfStock'!CF36,CE32-'Grid_Requirement'!CF32+'Grid_TTAFOutgoing'!CF32))</f>
        <v/>
      </c>
      <c r="CG32">
        <f>IF(COUNTIFS(T_StockCount[Part Name],$A32,T_StockCount[WeekIndex],84)&gt;0,SUMIFS(T_StockCount[CountedQty],T_StockCount[Part Name],$A32,T_StockCount[WeekIndex],84),IF(('T_SelfStock'!CG36&lt;&gt;""),'T_SelfStock'!CG36,CF32-'Grid_Requirement'!CG32+'Grid_TTAFOutgoing'!CG32))</f>
        <v/>
      </c>
      <c r="CH32">
        <f>IF(COUNTIFS(T_StockCount[Part Name],$A32,T_StockCount[WeekIndex],85)&gt;0,SUMIFS(T_StockCount[CountedQty],T_StockCount[Part Name],$A32,T_StockCount[WeekIndex],85),IF(('T_SelfStock'!CH36&lt;&gt;""),'T_SelfStock'!CH36,CG32-'Grid_Requirement'!CH32+'Grid_TTAFOutgoing'!CH32))</f>
        <v/>
      </c>
      <c r="CI32">
        <f>IF(COUNTIFS(T_StockCount[Part Name],$A32,T_StockCount[WeekIndex],86)&gt;0,SUMIFS(T_StockCount[CountedQty],T_StockCount[Part Name],$A32,T_StockCount[WeekIndex],86),IF(('T_SelfStock'!CI36&lt;&gt;""),'T_SelfStock'!CI36,CH32-'Grid_Requirement'!CI32+'Grid_TTAFOutgoing'!CI32))</f>
        <v/>
      </c>
      <c r="CJ32">
        <f>IF(COUNTIFS(T_StockCount[Part Name],$A32,T_StockCount[WeekIndex],87)&gt;0,SUMIFS(T_StockCount[CountedQty],T_StockCount[Part Name],$A32,T_StockCount[WeekIndex],87),IF(('T_SelfStock'!CJ36&lt;&gt;""),'T_SelfStock'!CJ36,CI32-'Grid_Requirement'!CJ32+'Grid_TTAFOutgoing'!CJ32))</f>
        <v/>
      </c>
      <c r="CK32">
        <f>IF(COUNTIFS(T_StockCount[Part Name],$A32,T_StockCount[WeekIndex],88)&gt;0,SUMIFS(T_StockCount[CountedQty],T_StockCount[Part Name],$A32,T_StockCount[WeekIndex],88),IF(('T_SelfStock'!CK36&lt;&gt;""),'T_SelfStock'!CK36,CJ32-'Grid_Requirement'!CK32+'Grid_TTAFOutgoing'!CK32))</f>
        <v/>
      </c>
      <c r="CL32">
        <f>IF(COUNTIFS(T_StockCount[Part Name],$A32,T_StockCount[WeekIndex],89)&gt;0,SUMIFS(T_StockCount[CountedQty],T_StockCount[Part Name],$A32,T_StockCount[WeekIndex],89),IF(('T_SelfStock'!CL36&lt;&gt;""),'T_SelfStock'!CL36,CK32-'Grid_Requirement'!CL32+'Grid_TTAFOutgoing'!CL32))</f>
        <v/>
      </c>
      <c r="CM32">
        <f>IF(COUNTIFS(T_StockCount[Part Name],$A32,T_StockCount[WeekIndex],90)&gt;0,SUMIFS(T_StockCount[CountedQty],T_StockCount[Part Name],$A32,T_StockCount[WeekIndex],90),IF(('T_SelfStock'!CM36&lt;&gt;""),'T_SelfStock'!CM36,CL32-'Grid_Requirement'!CM32+'Grid_TTAFOutgoing'!CM32))</f>
        <v/>
      </c>
      <c r="CN32">
        <f>IF(COUNTIFS(T_StockCount[Part Name],$A32,T_StockCount[WeekIndex],91)&gt;0,SUMIFS(T_StockCount[CountedQty],T_StockCount[Part Name],$A32,T_StockCount[WeekIndex],91),IF(('T_SelfStock'!CN36&lt;&gt;""),'T_SelfStock'!CN36,CM32-'Grid_Requirement'!CN32+'Grid_TTAFOutgoing'!CN32))</f>
        <v/>
      </c>
      <c r="CO32">
        <f>IF(COUNTIFS(T_StockCount[Part Name],$A32,T_StockCount[WeekIndex],92)&gt;0,SUMIFS(T_StockCount[CountedQty],T_StockCount[Part Name],$A32,T_StockCount[WeekIndex],92),IF(('T_SelfStock'!CO36&lt;&gt;""),'T_SelfStock'!CO36,CN32-'Grid_Requirement'!CO32+'Grid_TTAFOutgoing'!CO32))</f>
        <v/>
      </c>
      <c r="CP32">
        <f>IF(COUNTIFS(T_StockCount[Part Name],$A32,T_StockCount[WeekIndex],93)&gt;0,SUMIFS(T_StockCount[CountedQty],T_StockCount[Part Name],$A32,T_StockCount[WeekIndex],93),IF(('T_SelfStock'!CP36&lt;&gt;""),'T_SelfStock'!CP36,CO32-'Grid_Requirement'!CP32+'Grid_TTAFOutgoing'!CP32))</f>
        <v/>
      </c>
      <c r="CQ32">
        <f>IF(COUNTIFS(T_StockCount[Part Name],$A32,T_StockCount[WeekIndex],94)&gt;0,SUMIFS(T_StockCount[CountedQty],T_StockCount[Part Name],$A32,T_StockCount[WeekIndex],94),IF(('T_SelfStock'!CQ36&lt;&gt;""),'T_SelfStock'!CQ36,CP32-'Grid_Requirement'!CQ32+'Grid_TTAFOutgoing'!CQ32))</f>
        <v/>
      </c>
      <c r="CR32">
        <f>IF(COUNTIFS(T_StockCount[Part Name],$A32,T_StockCount[WeekIndex],95)&gt;0,SUMIFS(T_StockCount[CountedQty],T_StockCount[Part Name],$A32,T_StockCount[WeekIndex],95),IF(('T_SelfStock'!CR36&lt;&gt;""),'T_SelfStock'!CR36,CQ32-'Grid_Requirement'!CR32+'Grid_TTAFOutgoing'!CR32))</f>
        <v/>
      </c>
      <c r="CS32">
        <f>IF(COUNTIFS(T_StockCount[Part Name],$A32,T_StockCount[WeekIndex],96)&gt;0,SUMIFS(T_StockCount[CountedQty],T_StockCount[Part Name],$A32,T_StockCount[WeekIndex],96),IF(('T_SelfStock'!CS36&lt;&gt;""),'T_SelfStock'!CS36,CR32-'Grid_Requirement'!CS32+'Grid_TTAFOutgoing'!CS32))</f>
        <v/>
      </c>
      <c r="CT32">
        <f>IF(COUNTIFS(T_StockCount[Part Name],$A32,T_StockCount[WeekIndex],97)&gt;0,SUMIFS(T_StockCount[CountedQty],T_StockCount[Part Name],$A32,T_StockCount[WeekIndex],97),IF(('T_SelfStock'!CT36&lt;&gt;""),'T_SelfStock'!CT36,CS32-'Grid_Requirement'!CT32+'Grid_TTAFOutgoing'!CT32))</f>
        <v/>
      </c>
      <c r="CU32">
        <f>IF(COUNTIFS(T_StockCount[Part Name],$A32,T_StockCount[WeekIndex],98)&gt;0,SUMIFS(T_StockCount[CountedQty],T_StockCount[Part Name],$A32,T_StockCount[WeekIndex],98),IF(('T_SelfStock'!CU36&lt;&gt;""),'T_SelfStock'!CU36,CT32-'Grid_Requirement'!CU32+'Grid_TTAFOutgoing'!CU32))</f>
        <v/>
      </c>
      <c r="CV32">
        <f>IF(COUNTIFS(T_StockCount[Part Name],$A32,T_StockCount[WeekIndex],99)&gt;0,SUMIFS(T_StockCount[CountedQty],T_StockCount[Part Name],$A32,T_StockCount[WeekIndex],99),IF(('T_SelfStock'!CV36&lt;&gt;""),'T_SelfStock'!CV36,CU32-'Grid_Requirement'!CV32+'Grid_TTAFOutgoing'!CV32))</f>
        <v/>
      </c>
      <c r="CW32">
        <f>IF(COUNTIFS(T_StockCount[Part Name],$A32,T_StockCount[WeekIndex],100)&gt;0,SUMIFS(T_StockCount[CountedQty],T_StockCount[Part Name],$A32,T_StockCount[WeekIndex],100),IF(('T_SelfStock'!CW36&lt;&gt;""),'T_SelfStock'!CW36,CV32-'Grid_Requirement'!CW32+'Grid_TTAFOutgoing'!CW32))</f>
        <v/>
      </c>
      <c r="CX32">
        <f>IF(COUNTIFS(T_StockCount[Part Name],$A32,T_StockCount[WeekIndex],101)&gt;0,SUMIFS(T_StockCount[CountedQty],T_StockCount[Part Name],$A32,T_StockCount[WeekIndex],101),IF(('T_SelfStock'!CX36&lt;&gt;""),'T_SelfStock'!CX36,CW32-'Grid_Requirement'!CX32+'Grid_TTAFOutgoing'!CX32))</f>
        <v/>
      </c>
      <c r="CY32">
        <f>IF(COUNTIFS(T_StockCount[Part Name],$A32,T_StockCount[WeekIndex],102)&gt;0,SUMIFS(T_StockCount[CountedQty],T_StockCount[Part Name],$A32,T_StockCount[WeekIndex],102),IF(('T_SelfStock'!CY36&lt;&gt;""),'T_SelfStock'!CY36,CX32-'Grid_Requirement'!CY32+'Grid_TTAFOutgoing'!CY32))</f>
        <v/>
      </c>
      <c r="CZ32">
        <f>IF(COUNTIFS(T_StockCount[Part Name],$A32,T_StockCount[WeekIndex],103)&gt;0,SUMIFS(T_StockCount[CountedQty],T_StockCount[Part Name],$A32,T_StockCount[WeekIndex],103),IF(('T_SelfStock'!CZ36&lt;&gt;""),'T_SelfStock'!CZ36,CY32-'Grid_Requirement'!CZ32+'Grid_TTAFOutgoing'!CZ32))</f>
        <v/>
      </c>
      <c r="DA32">
        <f>IF(COUNTIFS(T_StockCount[Part Name],$A32,T_StockCount[WeekIndex],104)&gt;0,SUMIFS(T_StockCount[CountedQty],T_StockCount[Part Name],$A32,T_StockCount[WeekIndex],104),IF(('T_SelfStock'!DA36&lt;&gt;""),'T_SelfStock'!DA36,CZ32-'Grid_Requirement'!DA32+'Grid_TTAFOutgoing'!DA32))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Name],$A33,T_StockCount[WeekIndex],1),IF(('T_SelfStock'!B37&lt;&gt;""),'T_SelfStock'!B37,IFERROR(INDEX(T_OpeningStock[Opening_Qty],MATCH($A33,T_OpeningStock[Part Name],0)),0)-'Grid_Requirement'!B33+'Grid_TTAFOutgoing'!B33))</f>
        <v/>
      </c>
      <c r="C33">
        <f>IF(COUNTIFS(T_StockCount[Part Name],$A33,T_StockCount[WeekIndex],2)&gt;0,SUMIFS(T_StockCount[CountedQty],T_StockCount[Part Name],$A33,T_StockCount[WeekIndex],2),IF(('T_SelfStock'!C37&lt;&gt;""),'T_SelfStock'!C37,B33-'Grid_Requirement'!C33+'Grid_TTAFOutgoing'!C33))</f>
        <v/>
      </c>
      <c r="D33">
        <f>IF(COUNTIFS(T_StockCount[Part Name],$A33,T_StockCount[WeekIndex],3)&gt;0,SUMIFS(T_StockCount[CountedQty],T_StockCount[Part Name],$A33,T_StockCount[WeekIndex],3),IF(('T_SelfStock'!D37&lt;&gt;""),'T_SelfStock'!D37,C33-'Grid_Requirement'!D33+'Grid_TTAFOutgoing'!D33))</f>
        <v/>
      </c>
      <c r="E33">
        <f>IF(COUNTIFS(T_StockCount[Part Name],$A33,T_StockCount[WeekIndex],4)&gt;0,SUMIFS(T_StockCount[CountedQty],T_StockCount[Part Name],$A33,T_StockCount[WeekIndex],4),IF(('T_SelfStock'!E37&lt;&gt;""),'T_SelfStock'!E37,D33-'Grid_Requirement'!E33+'Grid_TTAFOutgoing'!E33))</f>
        <v/>
      </c>
      <c r="F33">
        <f>IF(COUNTIFS(T_StockCount[Part Name],$A33,T_StockCount[WeekIndex],5)&gt;0,SUMIFS(T_StockCount[CountedQty],T_StockCount[Part Name],$A33,T_StockCount[WeekIndex],5),IF(('T_SelfStock'!F37&lt;&gt;""),'T_SelfStock'!F37,E33-'Grid_Requirement'!F33+'Grid_TTAFOutgoing'!F33))</f>
        <v/>
      </c>
      <c r="G33">
        <f>IF(COUNTIFS(T_StockCount[Part Name],$A33,T_StockCount[WeekIndex],6)&gt;0,SUMIFS(T_StockCount[CountedQty],T_StockCount[Part Name],$A33,T_StockCount[WeekIndex],6),IF(('T_SelfStock'!G37&lt;&gt;""),'T_SelfStock'!G37,F33-'Grid_Requirement'!G33+'Grid_TTAFOutgoing'!G33))</f>
        <v/>
      </c>
      <c r="H33">
        <f>IF(COUNTIFS(T_StockCount[Part Name],$A33,T_StockCount[WeekIndex],7)&gt;0,SUMIFS(T_StockCount[CountedQty],T_StockCount[Part Name],$A33,T_StockCount[WeekIndex],7),IF(('T_SelfStock'!H37&lt;&gt;""),'T_SelfStock'!H37,G33-'Grid_Requirement'!H33+'Grid_TTAFOutgoing'!H33))</f>
        <v/>
      </c>
      <c r="I33">
        <f>IF(COUNTIFS(T_StockCount[Part Name],$A33,T_StockCount[WeekIndex],8)&gt;0,SUMIFS(T_StockCount[CountedQty],T_StockCount[Part Name],$A33,T_StockCount[WeekIndex],8),IF(('T_SelfStock'!I37&lt;&gt;""),'T_SelfStock'!I37,H33-'Grid_Requirement'!I33+'Grid_TTAFOutgoing'!I33))</f>
        <v/>
      </c>
      <c r="J33">
        <f>IF(COUNTIFS(T_StockCount[Part Name],$A33,T_StockCount[WeekIndex],9)&gt;0,SUMIFS(T_StockCount[CountedQty],T_StockCount[Part Name],$A33,T_StockCount[WeekIndex],9),IF(('T_SelfStock'!J37&lt;&gt;""),'T_SelfStock'!J37,I33-'Grid_Requirement'!J33+'Grid_TTAFOutgoing'!J33))</f>
        <v/>
      </c>
      <c r="K33">
        <f>IF(COUNTIFS(T_StockCount[Part Name],$A33,T_StockCount[WeekIndex],10)&gt;0,SUMIFS(T_StockCount[CountedQty],T_StockCount[Part Name],$A33,T_StockCount[WeekIndex],10),IF(('T_SelfStock'!K37&lt;&gt;""),'T_SelfStock'!K37,J33-'Grid_Requirement'!K33+'Grid_TTAFOutgoing'!K33))</f>
        <v/>
      </c>
      <c r="L33">
        <f>IF(COUNTIFS(T_StockCount[Part Name],$A33,T_StockCount[WeekIndex],11)&gt;0,SUMIFS(T_StockCount[CountedQty],T_StockCount[Part Name],$A33,T_StockCount[WeekIndex],11),IF(('T_SelfStock'!L37&lt;&gt;""),'T_SelfStock'!L37,K33-'Grid_Requirement'!L33+'Grid_TTAFOutgoing'!L33))</f>
        <v/>
      </c>
      <c r="M33">
        <f>IF(COUNTIFS(T_StockCount[Part Name],$A33,T_StockCount[WeekIndex],12)&gt;0,SUMIFS(T_StockCount[CountedQty],T_StockCount[Part Name],$A33,T_StockCount[WeekIndex],12),IF(('T_SelfStock'!M37&lt;&gt;""),'T_SelfStock'!M37,L33-'Grid_Requirement'!M33+'Grid_TTAFOutgoing'!M33))</f>
        <v/>
      </c>
      <c r="N33">
        <f>IF(COUNTIFS(T_StockCount[Part Name],$A33,T_StockCount[WeekIndex],13)&gt;0,SUMIFS(T_StockCount[CountedQty],T_StockCount[Part Name],$A33,T_StockCount[WeekIndex],13),IF(('T_SelfStock'!N37&lt;&gt;""),'T_SelfStock'!N37,M33-'Grid_Requirement'!N33+'Grid_TTAFOutgoing'!N33))</f>
        <v/>
      </c>
      <c r="O33">
        <f>IF(COUNTIFS(T_StockCount[Part Name],$A33,T_StockCount[WeekIndex],14)&gt;0,SUMIFS(T_StockCount[CountedQty],T_StockCount[Part Name],$A33,T_StockCount[WeekIndex],14),IF(('T_SelfStock'!O37&lt;&gt;""),'T_SelfStock'!O37,N33-'Grid_Requirement'!O33+'Grid_TTAFOutgoing'!O33))</f>
        <v/>
      </c>
      <c r="P33">
        <f>IF(COUNTIFS(T_StockCount[Part Name],$A33,T_StockCount[WeekIndex],15)&gt;0,SUMIFS(T_StockCount[CountedQty],T_StockCount[Part Name],$A33,T_StockCount[WeekIndex],15),IF(('T_SelfStock'!P37&lt;&gt;""),'T_SelfStock'!P37,O33-'Grid_Requirement'!P33+'Grid_TTAFOutgoing'!P33))</f>
        <v/>
      </c>
      <c r="Q33">
        <f>IF(COUNTIFS(T_StockCount[Part Name],$A33,T_StockCount[WeekIndex],16)&gt;0,SUMIFS(T_StockCount[CountedQty],T_StockCount[Part Name],$A33,T_StockCount[WeekIndex],16),IF(('T_SelfStock'!Q37&lt;&gt;""),'T_SelfStock'!Q37,P33-'Grid_Requirement'!Q33+'Grid_TTAFOutgoing'!Q33))</f>
        <v/>
      </c>
      <c r="R33">
        <f>IF(COUNTIFS(T_StockCount[Part Name],$A33,T_StockCount[WeekIndex],17)&gt;0,SUMIFS(T_StockCount[CountedQty],T_StockCount[Part Name],$A33,T_StockCount[WeekIndex],17),IF(('T_SelfStock'!R37&lt;&gt;""),'T_SelfStock'!R37,Q33-'Grid_Requirement'!R33+'Grid_TTAFOutgoing'!R33))</f>
        <v/>
      </c>
      <c r="S33">
        <f>IF(COUNTIFS(T_StockCount[Part Name],$A33,T_StockCount[WeekIndex],18)&gt;0,SUMIFS(T_StockCount[CountedQty],T_StockCount[Part Name],$A33,T_StockCount[WeekIndex],18),IF(('T_SelfStock'!S37&lt;&gt;""),'T_SelfStock'!S37,R33-'Grid_Requirement'!S33+'Grid_TTAFOutgoing'!S33))</f>
        <v/>
      </c>
      <c r="T33">
        <f>IF(COUNTIFS(T_StockCount[Part Name],$A33,T_StockCount[WeekIndex],19)&gt;0,SUMIFS(T_StockCount[CountedQty],T_StockCount[Part Name],$A33,T_StockCount[WeekIndex],19),IF(('T_SelfStock'!T37&lt;&gt;""),'T_SelfStock'!T37,S33-'Grid_Requirement'!T33+'Grid_TTAFOutgoing'!T33))</f>
        <v/>
      </c>
      <c r="U33">
        <f>IF(COUNTIFS(T_StockCount[Part Name],$A33,T_StockCount[WeekIndex],20)&gt;0,SUMIFS(T_StockCount[CountedQty],T_StockCount[Part Name],$A33,T_StockCount[WeekIndex],20),IF(('T_SelfStock'!U37&lt;&gt;""),'T_SelfStock'!U37,T33-'Grid_Requirement'!U33+'Grid_TTAFOutgoing'!U33))</f>
        <v/>
      </c>
      <c r="V33">
        <f>IF(COUNTIFS(T_StockCount[Part Name],$A33,T_StockCount[WeekIndex],21)&gt;0,SUMIFS(T_StockCount[CountedQty],T_StockCount[Part Name],$A33,T_StockCount[WeekIndex],21),IF(('T_SelfStock'!V37&lt;&gt;""),'T_SelfStock'!V37,U33-'Grid_Requirement'!V33+'Grid_TTAFOutgoing'!V33))</f>
        <v/>
      </c>
      <c r="W33">
        <f>IF(COUNTIFS(T_StockCount[Part Name],$A33,T_StockCount[WeekIndex],22)&gt;0,SUMIFS(T_StockCount[CountedQty],T_StockCount[Part Name],$A33,T_StockCount[WeekIndex],22),IF(('T_SelfStock'!W37&lt;&gt;""),'T_SelfStock'!W37,V33-'Grid_Requirement'!W33+'Grid_TTAFOutgoing'!W33))</f>
        <v/>
      </c>
      <c r="X33">
        <f>IF(COUNTIFS(T_StockCount[Part Name],$A33,T_StockCount[WeekIndex],23)&gt;0,SUMIFS(T_StockCount[CountedQty],T_StockCount[Part Name],$A33,T_StockCount[WeekIndex],23),IF(('T_SelfStock'!X37&lt;&gt;""),'T_SelfStock'!X37,W33-'Grid_Requirement'!X33+'Grid_TTAFOutgoing'!X33))</f>
        <v/>
      </c>
      <c r="Y33">
        <f>IF(COUNTIFS(T_StockCount[Part Name],$A33,T_StockCount[WeekIndex],24)&gt;0,SUMIFS(T_StockCount[CountedQty],T_StockCount[Part Name],$A33,T_StockCount[WeekIndex],24),IF(('T_SelfStock'!Y37&lt;&gt;""),'T_SelfStock'!Y37,X33-'Grid_Requirement'!Y33+'Grid_TTAFOutgoing'!Y33))</f>
        <v/>
      </c>
      <c r="Z33">
        <f>IF(COUNTIFS(T_StockCount[Part Name],$A33,T_StockCount[WeekIndex],25)&gt;0,SUMIFS(T_StockCount[CountedQty],T_StockCount[Part Name],$A33,T_StockCount[WeekIndex],25),IF(('T_SelfStock'!Z37&lt;&gt;""),'T_SelfStock'!Z37,Y33-'Grid_Requirement'!Z33+'Grid_TTAFOutgoing'!Z33))</f>
        <v/>
      </c>
      <c r="AA33">
        <f>IF(COUNTIFS(T_StockCount[Part Name],$A33,T_StockCount[WeekIndex],26)&gt;0,SUMIFS(T_StockCount[CountedQty],T_StockCount[Part Name],$A33,T_StockCount[WeekIndex],26),IF(('T_SelfStock'!AA37&lt;&gt;""),'T_SelfStock'!AA37,Z33-'Grid_Requirement'!AA33+'Grid_TTAFOutgoing'!AA33))</f>
        <v/>
      </c>
      <c r="AB33">
        <f>IF(COUNTIFS(T_StockCount[Part Name],$A33,T_StockCount[WeekIndex],27)&gt;0,SUMIFS(T_StockCount[CountedQty],T_StockCount[Part Name],$A33,T_StockCount[WeekIndex],27),IF(('T_SelfStock'!AB37&lt;&gt;""),'T_SelfStock'!AB37,AA33-'Grid_Requirement'!AB33+'Grid_TTAFOutgoing'!AB33))</f>
        <v/>
      </c>
      <c r="AC33">
        <f>IF(COUNTIFS(T_StockCount[Part Name],$A33,T_StockCount[WeekIndex],28)&gt;0,SUMIFS(T_StockCount[CountedQty],T_StockCount[Part Name],$A33,T_StockCount[WeekIndex],28),IF(('T_SelfStock'!AC37&lt;&gt;""),'T_SelfStock'!AC37,AB33-'Grid_Requirement'!AC33+'Grid_TTAFOutgoing'!AC33))</f>
        <v/>
      </c>
      <c r="AD33">
        <f>IF(COUNTIFS(T_StockCount[Part Name],$A33,T_StockCount[WeekIndex],29)&gt;0,SUMIFS(T_StockCount[CountedQty],T_StockCount[Part Name],$A33,T_StockCount[WeekIndex],29),IF(('T_SelfStock'!AD37&lt;&gt;""),'T_SelfStock'!AD37,AC33-'Grid_Requirement'!AD33+'Grid_TTAFOutgoing'!AD33))</f>
        <v/>
      </c>
      <c r="AE33">
        <f>IF(COUNTIFS(T_StockCount[Part Name],$A33,T_StockCount[WeekIndex],30)&gt;0,SUMIFS(T_StockCount[CountedQty],T_StockCount[Part Name],$A33,T_StockCount[WeekIndex],30),IF(('T_SelfStock'!AE37&lt;&gt;""),'T_SelfStock'!AE37,AD33-'Grid_Requirement'!AE33+'Grid_TTAFOutgoing'!AE33))</f>
        <v/>
      </c>
      <c r="AF33">
        <f>IF(COUNTIFS(T_StockCount[Part Name],$A33,T_StockCount[WeekIndex],31)&gt;0,SUMIFS(T_StockCount[CountedQty],T_StockCount[Part Name],$A33,T_StockCount[WeekIndex],31),IF(('T_SelfStock'!AF37&lt;&gt;""),'T_SelfStock'!AF37,AE33-'Grid_Requirement'!AF33+'Grid_TTAFOutgoing'!AF33))</f>
        <v/>
      </c>
      <c r="AG33">
        <f>IF(COUNTIFS(T_StockCount[Part Name],$A33,T_StockCount[WeekIndex],32)&gt;0,SUMIFS(T_StockCount[CountedQty],T_StockCount[Part Name],$A33,T_StockCount[WeekIndex],32),IF(('T_SelfStock'!AG37&lt;&gt;""),'T_SelfStock'!AG37,AF33-'Grid_Requirement'!AG33+'Grid_TTAFOutgoing'!AG33))</f>
        <v/>
      </c>
      <c r="AH33">
        <f>IF(COUNTIFS(T_StockCount[Part Name],$A33,T_StockCount[WeekIndex],33)&gt;0,SUMIFS(T_StockCount[CountedQty],T_StockCount[Part Name],$A33,T_StockCount[WeekIndex],33),IF(('T_SelfStock'!AH37&lt;&gt;""),'T_SelfStock'!AH37,AG33-'Grid_Requirement'!AH33+'Grid_TTAFOutgoing'!AH33))</f>
        <v/>
      </c>
      <c r="AI33">
        <f>IF(COUNTIFS(T_StockCount[Part Name],$A33,T_StockCount[WeekIndex],34)&gt;0,SUMIFS(T_StockCount[CountedQty],T_StockCount[Part Name],$A33,T_StockCount[WeekIndex],34),IF(('T_SelfStock'!AI37&lt;&gt;""),'T_SelfStock'!AI37,AH33-'Grid_Requirement'!AI33+'Grid_TTAFOutgoing'!AI33))</f>
        <v/>
      </c>
      <c r="AJ33">
        <f>IF(COUNTIFS(T_StockCount[Part Name],$A33,T_StockCount[WeekIndex],35)&gt;0,SUMIFS(T_StockCount[CountedQty],T_StockCount[Part Name],$A33,T_StockCount[WeekIndex],35),IF(('T_SelfStock'!AJ37&lt;&gt;""),'T_SelfStock'!AJ37,AI33-'Grid_Requirement'!AJ33+'Grid_TTAFOutgoing'!AJ33))</f>
        <v/>
      </c>
      <c r="AK33">
        <f>IF(COUNTIFS(T_StockCount[Part Name],$A33,T_StockCount[WeekIndex],36)&gt;0,SUMIFS(T_StockCount[CountedQty],T_StockCount[Part Name],$A33,T_StockCount[WeekIndex],36),IF(('T_SelfStock'!AK37&lt;&gt;""),'T_SelfStock'!AK37,AJ33-'Grid_Requirement'!AK33+'Grid_TTAFOutgoing'!AK33))</f>
        <v/>
      </c>
      <c r="AL33">
        <f>IF(COUNTIFS(T_StockCount[Part Name],$A33,T_StockCount[WeekIndex],37)&gt;0,SUMIFS(T_StockCount[CountedQty],T_StockCount[Part Name],$A33,T_StockCount[WeekIndex],37),IF(('T_SelfStock'!AL37&lt;&gt;""),'T_SelfStock'!AL37,AK33-'Grid_Requirement'!AL33+'Grid_TTAFOutgoing'!AL33))</f>
        <v/>
      </c>
      <c r="AM33">
        <f>IF(COUNTIFS(T_StockCount[Part Name],$A33,T_StockCount[WeekIndex],38)&gt;0,SUMIFS(T_StockCount[CountedQty],T_StockCount[Part Name],$A33,T_StockCount[WeekIndex],38),IF(('T_SelfStock'!AM37&lt;&gt;""),'T_SelfStock'!AM37,AL33-'Grid_Requirement'!AM33+'Grid_TTAFOutgoing'!AM33))</f>
        <v/>
      </c>
      <c r="AN33">
        <f>IF(COUNTIFS(T_StockCount[Part Name],$A33,T_StockCount[WeekIndex],39)&gt;0,SUMIFS(T_StockCount[CountedQty],T_StockCount[Part Name],$A33,T_StockCount[WeekIndex],39),IF(('T_SelfStock'!AN37&lt;&gt;""),'T_SelfStock'!AN37,AM33-'Grid_Requirement'!AN33+'Grid_TTAFOutgoing'!AN33))</f>
        <v/>
      </c>
      <c r="AO33">
        <f>IF(COUNTIFS(T_StockCount[Part Name],$A33,T_StockCount[WeekIndex],40)&gt;0,SUMIFS(T_StockCount[CountedQty],T_StockCount[Part Name],$A33,T_StockCount[WeekIndex],40),IF(('T_SelfStock'!AO37&lt;&gt;""),'T_SelfStock'!AO37,AN33-'Grid_Requirement'!AO33+'Grid_TTAFOutgoing'!AO33))</f>
        <v/>
      </c>
      <c r="AP33">
        <f>IF(COUNTIFS(T_StockCount[Part Name],$A33,T_StockCount[WeekIndex],41)&gt;0,SUMIFS(T_StockCount[CountedQty],T_StockCount[Part Name],$A33,T_StockCount[WeekIndex],41),IF(('T_SelfStock'!AP37&lt;&gt;""),'T_SelfStock'!AP37,AO33-'Grid_Requirement'!AP33+'Grid_TTAFOutgoing'!AP33))</f>
        <v/>
      </c>
      <c r="AQ33">
        <f>IF(COUNTIFS(T_StockCount[Part Name],$A33,T_StockCount[WeekIndex],42)&gt;0,SUMIFS(T_StockCount[CountedQty],T_StockCount[Part Name],$A33,T_StockCount[WeekIndex],42),IF(('T_SelfStock'!AQ37&lt;&gt;""),'T_SelfStock'!AQ37,AP33-'Grid_Requirement'!AQ33+'Grid_TTAFOutgoing'!AQ33))</f>
        <v/>
      </c>
      <c r="AR33">
        <f>IF(COUNTIFS(T_StockCount[Part Name],$A33,T_StockCount[WeekIndex],43)&gt;0,SUMIFS(T_StockCount[CountedQty],T_StockCount[Part Name],$A33,T_StockCount[WeekIndex],43),IF(('T_SelfStock'!AR37&lt;&gt;""),'T_SelfStock'!AR37,AQ33-'Grid_Requirement'!AR33+'Grid_TTAFOutgoing'!AR33))</f>
        <v/>
      </c>
      <c r="AS33">
        <f>IF(COUNTIFS(T_StockCount[Part Name],$A33,T_StockCount[WeekIndex],44)&gt;0,SUMIFS(T_StockCount[CountedQty],T_StockCount[Part Name],$A33,T_StockCount[WeekIndex],44),IF(('T_SelfStock'!AS37&lt;&gt;""),'T_SelfStock'!AS37,AR33-'Grid_Requirement'!AS33+'Grid_TTAFOutgoing'!AS33))</f>
        <v/>
      </c>
      <c r="AT33">
        <f>IF(COUNTIFS(T_StockCount[Part Name],$A33,T_StockCount[WeekIndex],45)&gt;0,SUMIFS(T_StockCount[CountedQty],T_StockCount[Part Name],$A33,T_StockCount[WeekIndex],45),IF(('T_SelfStock'!AT37&lt;&gt;""),'T_SelfStock'!AT37,AS33-'Grid_Requirement'!AT33+'Grid_TTAFOutgoing'!AT33))</f>
        <v/>
      </c>
      <c r="AU33">
        <f>IF(COUNTIFS(T_StockCount[Part Name],$A33,T_StockCount[WeekIndex],46)&gt;0,SUMIFS(T_StockCount[CountedQty],T_StockCount[Part Name],$A33,T_StockCount[WeekIndex],46),IF(('T_SelfStock'!AU37&lt;&gt;""),'T_SelfStock'!AU37,AT33-'Grid_Requirement'!AU33+'Grid_TTAFOutgoing'!AU33))</f>
        <v/>
      </c>
      <c r="AV33">
        <f>IF(COUNTIFS(T_StockCount[Part Name],$A33,T_StockCount[WeekIndex],47)&gt;0,SUMIFS(T_StockCount[CountedQty],T_StockCount[Part Name],$A33,T_StockCount[WeekIndex],47),IF(('T_SelfStock'!AV37&lt;&gt;""),'T_SelfStock'!AV37,AU33-'Grid_Requirement'!AV33+'Grid_TTAFOutgoing'!AV33))</f>
        <v/>
      </c>
      <c r="AW33">
        <f>IF(COUNTIFS(T_StockCount[Part Name],$A33,T_StockCount[WeekIndex],48)&gt;0,SUMIFS(T_StockCount[CountedQty],T_StockCount[Part Name],$A33,T_StockCount[WeekIndex],48),IF(('T_SelfStock'!AW37&lt;&gt;""),'T_SelfStock'!AW37,AV33-'Grid_Requirement'!AW33+'Grid_TTAFOutgoing'!AW33))</f>
        <v/>
      </c>
      <c r="AX33">
        <f>IF(COUNTIFS(T_StockCount[Part Name],$A33,T_StockCount[WeekIndex],49)&gt;0,SUMIFS(T_StockCount[CountedQty],T_StockCount[Part Name],$A33,T_StockCount[WeekIndex],49),IF(('T_SelfStock'!AX37&lt;&gt;""),'T_SelfStock'!AX37,AW33-'Grid_Requirement'!AX33+'Grid_TTAFOutgoing'!AX33))</f>
        <v/>
      </c>
      <c r="AY33">
        <f>IF(COUNTIFS(T_StockCount[Part Name],$A33,T_StockCount[WeekIndex],50)&gt;0,SUMIFS(T_StockCount[CountedQty],T_StockCount[Part Name],$A33,T_StockCount[WeekIndex],50),IF(('T_SelfStock'!AY37&lt;&gt;""),'T_SelfStock'!AY37,AX33-'Grid_Requirement'!AY33+'Grid_TTAFOutgoing'!AY33))</f>
        <v/>
      </c>
      <c r="AZ33">
        <f>IF(COUNTIFS(T_StockCount[Part Name],$A33,T_StockCount[WeekIndex],51)&gt;0,SUMIFS(T_StockCount[CountedQty],T_StockCount[Part Name],$A33,T_StockCount[WeekIndex],51),IF(('T_SelfStock'!AZ37&lt;&gt;""),'T_SelfStock'!AZ37,AY33-'Grid_Requirement'!AZ33+'Grid_TTAFOutgoing'!AZ33))</f>
        <v/>
      </c>
      <c r="BA33">
        <f>IF(COUNTIFS(T_StockCount[Part Name],$A33,T_StockCount[WeekIndex],52)&gt;0,SUMIFS(T_StockCount[CountedQty],T_StockCount[Part Name],$A33,T_StockCount[WeekIndex],52),IF(('T_SelfStock'!BA37&lt;&gt;""),'T_SelfStock'!BA37,AZ33-'Grid_Requirement'!BA33+'Grid_TTAFOutgoing'!BA33))</f>
        <v/>
      </c>
      <c r="BB33">
        <f>IF(COUNTIFS(T_StockCount[Part Name],$A33,T_StockCount[WeekIndex],53)&gt;0,SUMIFS(T_StockCount[CountedQty],T_StockCount[Part Name],$A33,T_StockCount[WeekIndex],53),IF(('T_SelfStock'!BB37&lt;&gt;""),'T_SelfStock'!BB37,BA33-'Grid_Requirement'!BB33+'Grid_TTAFOutgoing'!BB33))</f>
        <v/>
      </c>
      <c r="BC33">
        <f>IF(COUNTIFS(T_StockCount[Part Name],$A33,T_StockCount[WeekIndex],54)&gt;0,SUMIFS(T_StockCount[CountedQty],T_StockCount[Part Name],$A33,T_StockCount[WeekIndex],54),IF(('T_SelfStock'!BC37&lt;&gt;""),'T_SelfStock'!BC37,BB33-'Grid_Requirement'!BC33+'Grid_TTAFOutgoing'!BC33))</f>
        <v/>
      </c>
      <c r="BD33">
        <f>IF(COUNTIFS(T_StockCount[Part Name],$A33,T_StockCount[WeekIndex],55)&gt;0,SUMIFS(T_StockCount[CountedQty],T_StockCount[Part Name],$A33,T_StockCount[WeekIndex],55),IF(('T_SelfStock'!BD37&lt;&gt;""),'T_SelfStock'!BD37,BC33-'Grid_Requirement'!BD33+'Grid_TTAFOutgoing'!BD33))</f>
        <v/>
      </c>
      <c r="BE33">
        <f>IF(COUNTIFS(T_StockCount[Part Name],$A33,T_StockCount[WeekIndex],56)&gt;0,SUMIFS(T_StockCount[CountedQty],T_StockCount[Part Name],$A33,T_StockCount[WeekIndex],56),IF(('T_SelfStock'!BE37&lt;&gt;""),'T_SelfStock'!BE37,BD33-'Grid_Requirement'!BE33+'Grid_TTAFOutgoing'!BE33))</f>
        <v/>
      </c>
      <c r="BF33">
        <f>IF(COUNTIFS(T_StockCount[Part Name],$A33,T_StockCount[WeekIndex],57)&gt;0,SUMIFS(T_StockCount[CountedQty],T_StockCount[Part Name],$A33,T_StockCount[WeekIndex],57),IF(('T_SelfStock'!BF37&lt;&gt;""),'T_SelfStock'!BF37,BE33-'Grid_Requirement'!BF33+'Grid_TTAFOutgoing'!BF33))</f>
        <v/>
      </c>
      <c r="BG33">
        <f>IF(COUNTIFS(T_StockCount[Part Name],$A33,T_StockCount[WeekIndex],58)&gt;0,SUMIFS(T_StockCount[CountedQty],T_StockCount[Part Name],$A33,T_StockCount[WeekIndex],58),IF(('T_SelfStock'!BG37&lt;&gt;""),'T_SelfStock'!BG37,BF33-'Grid_Requirement'!BG33+'Grid_TTAFOutgoing'!BG33))</f>
        <v/>
      </c>
      <c r="BH33">
        <f>IF(COUNTIFS(T_StockCount[Part Name],$A33,T_StockCount[WeekIndex],59)&gt;0,SUMIFS(T_StockCount[CountedQty],T_StockCount[Part Name],$A33,T_StockCount[WeekIndex],59),IF(('T_SelfStock'!BH37&lt;&gt;""),'T_SelfStock'!BH37,BG33-'Grid_Requirement'!BH33+'Grid_TTAFOutgoing'!BH33))</f>
        <v/>
      </c>
      <c r="BI33">
        <f>IF(COUNTIFS(T_StockCount[Part Name],$A33,T_StockCount[WeekIndex],60)&gt;0,SUMIFS(T_StockCount[CountedQty],T_StockCount[Part Name],$A33,T_StockCount[WeekIndex],60),IF(('T_SelfStock'!BI37&lt;&gt;""),'T_SelfStock'!BI37,BH33-'Grid_Requirement'!BI33+'Grid_TTAFOutgoing'!BI33))</f>
        <v/>
      </c>
      <c r="BJ33">
        <f>IF(COUNTIFS(T_StockCount[Part Name],$A33,T_StockCount[WeekIndex],61)&gt;0,SUMIFS(T_StockCount[CountedQty],T_StockCount[Part Name],$A33,T_StockCount[WeekIndex],61),IF(('T_SelfStock'!BJ37&lt;&gt;""),'T_SelfStock'!BJ37,BI33-'Grid_Requirement'!BJ33+'Grid_TTAFOutgoing'!BJ33))</f>
        <v/>
      </c>
      <c r="BK33">
        <f>IF(COUNTIFS(T_StockCount[Part Name],$A33,T_StockCount[WeekIndex],62)&gt;0,SUMIFS(T_StockCount[CountedQty],T_StockCount[Part Name],$A33,T_StockCount[WeekIndex],62),IF(('T_SelfStock'!BK37&lt;&gt;""),'T_SelfStock'!BK37,BJ33-'Grid_Requirement'!BK33+'Grid_TTAFOutgoing'!BK33))</f>
        <v/>
      </c>
      <c r="BL33">
        <f>IF(COUNTIFS(T_StockCount[Part Name],$A33,T_StockCount[WeekIndex],63)&gt;0,SUMIFS(T_StockCount[CountedQty],T_StockCount[Part Name],$A33,T_StockCount[WeekIndex],63),IF(('T_SelfStock'!BL37&lt;&gt;""),'T_SelfStock'!BL37,BK33-'Grid_Requirement'!BL33+'Grid_TTAFOutgoing'!BL33))</f>
        <v/>
      </c>
      <c r="BM33">
        <f>IF(COUNTIFS(T_StockCount[Part Name],$A33,T_StockCount[WeekIndex],64)&gt;0,SUMIFS(T_StockCount[CountedQty],T_StockCount[Part Name],$A33,T_StockCount[WeekIndex],64),IF(('T_SelfStock'!BM37&lt;&gt;""),'T_SelfStock'!BM37,BL33-'Grid_Requirement'!BM33+'Grid_TTAFOutgoing'!BM33))</f>
        <v/>
      </c>
      <c r="BN33">
        <f>IF(COUNTIFS(T_StockCount[Part Name],$A33,T_StockCount[WeekIndex],65)&gt;0,SUMIFS(T_StockCount[CountedQty],T_StockCount[Part Name],$A33,T_StockCount[WeekIndex],65),IF(('T_SelfStock'!BN37&lt;&gt;""),'T_SelfStock'!BN37,BM33-'Grid_Requirement'!BN33+'Grid_TTAFOutgoing'!BN33))</f>
        <v/>
      </c>
      <c r="BO33">
        <f>IF(COUNTIFS(T_StockCount[Part Name],$A33,T_StockCount[WeekIndex],66)&gt;0,SUMIFS(T_StockCount[CountedQty],T_StockCount[Part Name],$A33,T_StockCount[WeekIndex],66),IF(('T_SelfStock'!BO37&lt;&gt;""),'T_SelfStock'!BO37,BN33-'Grid_Requirement'!BO33+'Grid_TTAFOutgoing'!BO33))</f>
        <v/>
      </c>
      <c r="BP33">
        <f>IF(COUNTIFS(T_StockCount[Part Name],$A33,T_StockCount[WeekIndex],67)&gt;0,SUMIFS(T_StockCount[CountedQty],T_StockCount[Part Name],$A33,T_StockCount[WeekIndex],67),IF(('T_SelfStock'!BP37&lt;&gt;""),'T_SelfStock'!BP37,BO33-'Grid_Requirement'!BP33+'Grid_TTAFOutgoing'!BP33))</f>
        <v/>
      </c>
      <c r="BQ33">
        <f>IF(COUNTIFS(T_StockCount[Part Name],$A33,T_StockCount[WeekIndex],68)&gt;0,SUMIFS(T_StockCount[CountedQty],T_StockCount[Part Name],$A33,T_StockCount[WeekIndex],68),IF(('T_SelfStock'!BQ37&lt;&gt;""),'T_SelfStock'!BQ37,BP33-'Grid_Requirement'!BQ33+'Grid_TTAFOutgoing'!BQ33))</f>
        <v/>
      </c>
      <c r="BR33">
        <f>IF(COUNTIFS(T_StockCount[Part Name],$A33,T_StockCount[WeekIndex],69)&gt;0,SUMIFS(T_StockCount[CountedQty],T_StockCount[Part Name],$A33,T_StockCount[WeekIndex],69),IF(('T_SelfStock'!BR37&lt;&gt;""),'T_SelfStock'!BR37,BQ33-'Grid_Requirement'!BR33+'Grid_TTAFOutgoing'!BR33))</f>
        <v/>
      </c>
      <c r="BS33">
        <f>IF(COUNTIFS(T_StockCount[Part Name],$A33,T_StockCount[WeekIndex],70)&gt;0,SUMIFS(T_StockCount[CountedQty],T_StockCount[Part Name],$A33,T_StockCount[WeekIndex],70),IF(('T_SelfStock'!BS37&lt;&gt;""),'T_SelfStock'!BS37,BR33-'Grid_Requirement'!BS33+'Grid_TTAFOutgoing'!BS33))</f>
        <v/>
      </c>
      <c r="BT33">
        <f>IF(COUNTIFS(T_StockCount[Part Name],$A33,T_StockCount[WeekIndex],71)&gt;0,SUMIFS(T_StockCount[CountedQty],T_StockCount[Part Name],$A33,T_StockCount[WeekIndex],71),IF(('T_SelfStock'!BT37&lt;&gt;""),'T_SelfStock'!BT37,BS33-'Grid_Requirement'!BT33+'Grid_TTAFOutgoing'!BT33))</f>
        <v/>
      </c>
      <c r="BU33">
        <f>IF(COUNTIFS(T_StockCount[Part Name],$A33,T_StockCount[WeekIndex],72)&gt;0,SUMIFS(T_StockCount[CountedQty],T_StockCount[Part Name],$A33,T_StockCount[WeekIndex],72),IF(('T_SelfStock'!BU37&lt;&gt;""),'T_SelfStock'!BU37,BT33-'Grid_Requirement'!BU33+'Grid_TTAFOutgoing'!BU33))</f>
        <v/>
      </c>
      <c r="BV33">
        <f>IF(COUNTIFS(T_StockCount[Part Name],$A33,T_StockCount[WeekIndex],73)&gt;0,SUMIFS(T_StockCount[CountedQty],T_StockCount[Part Name],$A33,T_StockCount[WeekIndex],73),IF(('T_SelfStock'!BV37&lt;&gt;""),'T_SelfStock'!BV37,BU33-'Grid_Requirement'!BV33+'Grid_TTAFOutgoing'!BV33))</f>
        <v/>
      </c>
      <c r="BW33">
        <f>IF(COUNTIFS(T_StockCount[Part Name],$A33,T_StockCount[WeekIndex],74)&gt;0,SUMIFS(T_StockCount[CountedQty],T_StockCount[Part Name],$A33,T_StockCount[WeekIndex],74),IF(('T_SelfStock'!BW37&lt;&gt;""),'T_SelfStock'!BW37,BV33-'Grid_Requirement'!BW33+'Grid_TTAFOutgoing'!BW33))</f>
        <v/>
      </c>
      <c r="BX33">
        <f>IF(COUNTIFS(T_StockCount[Part Name],$A33,T_StockCount[WeekIndex],75)&gt;0,SUMIFS(T_StockCount[CountedQty],T_StockCount[Part Name],$A33,T_StockCount[WeekIndex],75),IF(('T_SelfStock'!BX37&lt;&gt;""),'T_SelfStock'!BX37,BW33-'Grid_Requirement'!BX33+'Grid_TTAFOutgoing'!BX33))</f>
        <v/>
      </c>
      <c r="BY33">
        <f>IF(COUNTIFS(T_StockCount[Part Name],$A33,T_StockCount[WeekIndex],76)&gt;0,SUMIFS(T_StockCount[CountedQty],T_StockCount[Part Name],$A33,T_StockCount[WeekIndex],76),IF(('T_SelfStock'!BY37&lt;&gt;""),'T_SelfStock'!BY37,BX33-'Grid_Requirement'!BY33+'Grid_TTAFOutgoing'!BY33))</f>
        <v/>
      </c>
      <c r="BZ33">
        <f>IF(COUNTIFS(T_StockCount[Part Name],$A33,T_StockCount[WeekIndex],77)&gt;0,SUMIFS(T_StockCount[CountedQty],T_StockCount[Part Name],$A33,T_StockCount[WeekIndex],77),IF(('T_SelfStock'!BZ37&lt;&gt;""),'T_SelfStock'!BZ37,BY33-'Grid_Requirement'!BZ33+'Grid_TTAFOutgoing'!BZ33))</f>
        <v/>
      </c>
      <c r="CA33">
        <f>IF(COUNTIFS(T_StockCount[Part Name],$A33,T_StockCount[WeekIndex],78)&gt;0,SUMIFS(T_StockCount[CountedQty],T_StockCount[Part Name],$A33,T_StockCount[WeekIndex],78),IF(('T_SelfStock'!CA37&lt;&gt;""),'T_SelfStock'!CA37,BZ33-'Grid_Requirement'!CA33+'Grid_TTAFOutgoing'!CA33))</f>
        <v/>
      </c>
      <c r="CB33">
        <f>IF(COUNTIFS(T_StockCount[Part Name],$A33,T_StockCount[WeekIndex],79)&gt;0,SUMIFS(T_StockCount[CountedQty],T_StockCount[Part Name],$A33,T_StockCount[WeekIndex],79),IF(('T_SelfStock'!CB37&lt;&gt;""),'T_SelfStock'!CB37,CA33-'Grid_Requirement'!CB33+'Grid_TTAFOutgoing'!CB33))</f>
        <v/>
      </c>
      <c r="CC33">
        <f>IF(COUNTIFS(T_StockCount[Part Name],$A33,T_StockCount[WeekIndex],80)&gt;0,SUMIFS(T_StockCount[CountedQty],T_StockCount[Part Name],$A33,T_StockCount[WeekIndex],80),IF(('T_SelfStock'!CC37&lt;&gt;""),'T_SelfStock'!CC37,CB33-'Grid_Requirement'!CC33+'Grid_TTAFOutgoing'!CC33))</f>
        <v/>
      </c>
      <c r="CD33">
        <f>IF(COUNTIFS(T_StockCount[Part Name],$A33,T_StockCount[WeekIndex],81)&gt;0,SUMIFS(T_StockCount[CountedQty],T_StockCount[Part Name],$A33,T_StockCount[WeekIndex],81),IF(('T_SelfStock'!CD37&lt;&gt;""),'T_SelfStock'!CD37,CC33-'Grid_Requirement'!CD33+'Grid_TTAFOutgoing'!CD33))</f>
        <v/>
      </c>
      <c r="CE33">
        <f>IF(COUNTIFS(T_StockCount[Part Name],$A33,T_StockCount[WeekIndex],82)&gt;0,SUMIFS(T_StockCount[CountedQty],T_StockCount[Part Name],$A33,T_StockCount[WeekIndex],82),IF(('T_SelfStock'!CE37&lt;&gt;""),'T_SelfStock'!CE37,CD33-'Grid_Requirement'!CE33+'Grid_TTAFOutgoing'!CE33))</f>
        <v/>
      </c>
      <c r="CF33">
        <f>IF(COUNTIFS(T_StockCount[Part Name],$A33,T_StockCount[WeekIndex],83)&gt;0,SUMIFS(T_StockCount[CountedQty],T_StockCount[Part Name],$A33,T_StockCount[WeekIndex],83),IF(('T_SelfStock'!CF37&lt;&gt;""),'T_SelfStock'!CF37,CE33-'Grid_Requirement'!CF33+'Grid_TTAFOutgoing'!CF33))</f>
        <v/>
      </c>
      <c r="CG33">
        <f>IF(COUNTIFS(T_StockCount[Part Name],$A33,T_StockCount[WeekIndex],84)&gt;0,SUMIFS(T_StockCount[CountedQty],T_StockCount[Part Name],$A33,T_StockCount[WeekIndex],84),IF(('T_SelfStock'!CG37&lt;&gt;""),'T_SelfStock'!CG37,CF33-'Grid_Requirement'!CG33+'Grid_TTAFOutgoing'!CG33))</f>
        <v/>
      </c>
      <c r="CH33">
        <f>IF(COUNTIFS(T_StockCount[Part Name],$A33,T_StockCount[WeekIndex],85)&gt;0,SUMIFS(T_StockCount[CountedQty],T_StockCount[Part Name],$A33,T_StockCount[WeekIndex],85),IF(('T_SelfStock'!CH37&lt;&gt;""),'T_SelfStock'!CH37,CG33-'Grid_Requirement'!CH33+'Grid_TTAFOutgoing'!CH33))</f>
        <v/>
      </c>
      <c r="CI33">
        <f>IF(COUNTIFS(T_StockCount[Part Name],$A33,T_StockCount[WeekIndex],86)&gt;0,SUMIFS(T_StockCount[CountedQty],T_StockCount[Part Name],$A33,T_StockCount[WeekIndex],86),IF(('T_SelfStock'!CI37&lt;&gt;""),'T_SelfStock'!CI37,CH33-'Grid_Requirement'!CI33+'Grid_TTAFOutgoing'!CI33))</f>
        <v/>
      </c>
      <c r="CJ33">
        <f>IF(COUNTIFS(T_StockCount[Part Name],$A33,T_StockCount[WeekIndex],87)&gt;0,SUMIFS(T_StockCount[CountedQty],T_StockCount[Part Name],$A33,T_StockCount[WeekIndex],87),IF(('T_SelfStock'!CJ37&lt;&gt;""),'T_SelfStock'!CJ37,CI33-'Grid_Requirement'!CJ33+'Grid_TTAFOutgoing'!CJ33))</f>
        <v/>
      </c>
      <c r="CK33">
        <f>IF(COUNTIFS(T_StockCount[Part Name],$A33,T_StockCount[WeekIndex],88)&gt;0,SUMIFS(T_StockCount[CountedQty],T_StockCount[Part Name],$A33,T_StockCount[WeekIndex],88),IF(('T_SelfStock'!CK37&lt;&gt;""),'T_SelfStock'!CK37,CJ33-'Grid_Requirement'!CK33+'Grid_TTAFOutgoing'!CK33))</f>
        <v/>
      </c>
      <c r="CL33">
        <f>IF(COUNTIFS(T_StockCount[Part Name],$A33,T_StockCount[WeekIndex],89)&gt;0,SUMIFS(T_StockCount[CountedQty],T_StockCount[Part Name],$A33,T_StockCount[WeekIndex],89),IF(('T_SelfStock'!CL37&lt;&gt;""),'T_SelfStock'!CL37,CK33-'Grid_Requirement'!CL33+'Grid_TTAFOutgoing'!CL33))</f>
        <v/>
      </c>
      <c r="CM33">
        <f>IF(COUNTIFS(T_StockCount[Part Name],$A33,T_StockCount[WeekIndex],90)&gt;0,SUMIFS(T_StockCount[CountedQty],T_StockCount[Part Name],$A33,T_StockCount[WeekIndex],90),IF(('T_SelfStock'!CM37&lt;&gt;""),'T_SelfStock'!CM37,CL33-'Grid_Requirement'!CM33+'Grid_TTAFOutgoing'!CM33))</f>
        <v/>
      </c>
      <c r="CN33">
        <f>IF(COUNTIFS(T_StockCount[Part Name],$A33,T_StockCount[WeekIndex],91)&gt;0,SUMIFS(T_StockCount[CountedQty],T_StockCount[Part Name],$A33,T_StockCount[WeekIndex],91),IF(('T_SelfStock'!CN37&lt;&gt;""),'T_SelfStock'!CN37,CM33-'Grid_Requirement'!CN33+'Grid_TTAFOutgoing'!CN33))</f>
        <v/>
      </c>
      <c r="CO33">
        <f>IF(COUNTIFS(T_StockCount[Part Name],$A33,T_StockCount[WeekIndex],92)&gt;0,SUMIFS(T_StockCount[CountedQty],T_StockCount[Part Name],$A33,T_StockCount[WeekIndex],92),IF(('T_SelfStock'!CO37&lt;&gt;""),'T_SelfStock'!CO37,CN33-'Grid_Requirement'!CO33+'Grid_TTAFOutgoing'!CO33))</f>
        <v/>
      </c>
      <c r="CP33">
        <f>IF(COUNTIFS(T_StockCount[Part Name],$A33,T_StockCount[WeekIndex],93)&gt;0,SUMIFS(T_StockCount[CountedQty],T_StockCount[Part Name],$A33,T_StockCount[WeekIndex],93),IF(('T_SelfStock'!CP37&lt;&gt;""),'T_SelfStock'!CP37,CO33-'Grid_Requirement'!CP33+'Grid_TTAFOutgoing'!CP33))</f>
        <v/>
      </c>
      <c r="CQ33">
        <f>IF(COUNTIFS(T_StockCount[Part Name],$A33,T_StockCount[WeekIndex],94)&gt;0,SUMIFS(T_StockCount[CountedQty],T_StockCount[Part Name],$A33,T_StockCount[WeekIndex],94),IF(('T_SelfStock'!CQ37&lt;&gt;""),'T_SelfStock'!CQ37,CP33-'Grid_Requirement'!CQ33+'Grid_TTAFOutgoing'!CQ33))</f>
        <v/>
      </c>
      <c r="CR33">
        <f>IF(COUNTIFS(T_StockCount[Part Name],$A33,T_StockCount[WeekIndex],95)&gt;0,SUMIFS(T_StockCount[CountedQty],T_StockCount[Part Name],$A33,T_StockCount[WeekIndex],95),IF(('T_SelfStock'!CR37&lt;&gt;""),'T_SelfStock'!CR37,CQ33-'Grid_Requirement'!CR33+'Grid_TTAFOutgoing'!CR33))</f>
        <v/>
      </c>
      <c r="CS33">
        <f>IF(COUNTIFS(T_StockCount[Part Name],$A33,T_StockCount[WeekIndex],96)&gt;0,SUMIFS(T_StockCount[CountedQty],T_StockCount[Part Name],$A33,T_StockCount[WeekIndex],96),IF(('T_SelfStock'!CS37&lt;&gt;""),'T_SelfStock'!CS37,CR33-'Grid_Requirement'!CS33+'Grid_TTAFOutgoing'!CS33))</f>
        <v/>
      </c>
      <c r="CT33">
        <f>IF(COUNTIFS(T_StockCount[Part Name],$A33,T_StockCount[WeekIndex],97)&gt;0,SUMIFS(T_StockCount[CountedQty],T_StockCount[Part Name],$A33,T_StockCount[WeekIndex],97),IF(('T_SelfStock'!CT37&lt;&gt;""),'T_SelfStock'!CT37,CS33-'Grid_Requirement'!CT33+'Grid_TTAFOutgoing'!CT33))</f>
        <v/>
      </c>
      <c r="CU33">
        <f>IF(COUNTIFS(T_StockCount[Part Name],$A33,T_StockCount[WeekIndex],98)&gt;0,SUMIFS(T_StockCount[CountedQty],T_StockCount[Part Name],$A33,T_StockCount[WeekIndex],98),IF(('T_SelfStock'!CU37&lt;&gt;""),'T_SelfStock'!CU37,CT33-'Grid_Requirement'!CU33+'Grid_TTAFOutgoing'!CU33))</f>
        <v/>
      </c>
      <c r="CV33">
        <f>IF(COUNTIFS(T_StockCount[Part Name],$A33,T_StockCount[WeekIndex],99)&gt;0,SUMIFS(T_StockCount[CountedQty],T_StockCount[Part Name],$A33,T_StockCount[WeekIndex],99),IF(('T_SelfStock'!CV37&lt;&gt;""),'T_SelfStock'!CV37,CU33-'Grid_Requirement'!CV33+'Grid_TTAFOutgoing'!CV33))</f>
        <v/>
      </c>
      <c r="CW33">
        <f>IF(COUNTIFS(T_StockCount[Part Name],$A33,T_StockCount[WeekIndex],100)&gt;0,SUMIFS(T_StockCount[CountedQty],T_StockCount[Part Name],$A33,T_StockCount[WeekIndex],100),IF(('T_SelfStock'!CW37&lt;&gt;""),'T_SelfStock'!CW37,CV33-'Grid_Requirement'!CW33+'Grid_TTAFOutgoing'!CW33))</f>
        <v/>
      </c>
      <c r="CX33">
        <f>IF(COUNTIFS(T_StockCount[Part Name],$A33,T_StockCount[WeekIndex],101)&gt;0,SUMIFS(T_StockCount[CountedQty],T_StockCount[Part Name],$A33,T_StockCount[WeekIndex],101),IF(('T_SelfStock'!CX37&lt;&gt;""),'T_SelfStock'!CX37,CW33-'Grid_Requirement'!CX33+'Grid_TTAFOutgoing'!CX33))</f>
        <v/>
      </c>
      <c r="CY33">
        <f>IF(COUNTIFS(T_StockCount[Part Name],$A33,T_StockCount[WeekIndex],102)&gt;0,SUMIFS(T_StockCount[CountedQty],T_StockCount[Part Name],$A33,T_StockCount[WeekIndex],102),IF(('T_SelfStock'!CY37&lt;&gt;""),'T_SelfStock'!CY37,CX33-'Grid_Requirement'!CY33+'Grid_TTAFOutgoing'!CY33))</f>
        <v/>
      </c>
      <c r="CZ33">
        <f>IF(COUNTIFS(T_StockCount[Part Name],$A33,T_StockCount[WeekIndex],103)&gt;0,SUMIFS(T_StockCount[CountedQty],T_StockCount[Part Name],$A33,T_StockCount[WeekIndex],103),IF(('T_SelfStock'!CZ37&lt;&gt;""),'T_SelfStock'!CZ37,CY33-'Grid_Requirement'!CZ33+'Grid_TTAFOutgoing'!CZ33))</f>
        <v/>
      </c>
      <c r="DA33">
        <f>IF(COUNTIFS(T_StockCount[Part Name],$A33,T_StockCount[WeekIndex],104)&gt;0,SUMIFS(T_StockCount[CountedQty],T_StockCount[Part Name],$A33,T_StockCount[WeekIndex],104),IF(('T_SelfStock'!DA37&lt;&gt;""),'T_SelfStock'!DA37,CZ33-'Grid_Requirement'!DA33+'Grid_TTAFOutgoing'!DA33))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Name],$A34,T_StockCount[WeekIndex],1),IF(('T_SelfStock'!B38&lt;&gt;""),'T_SelfStock'!B38,IFERROR(INDEX(T_OpeningStock[Opening_Qty],MATCH($A34,T_OpeningStock[Part Name],0)),0)-'Grid_Requirement'!B34+'Grid_TTAFOutgoing'!B34))</f>
        <v/>
      </c>
      <c r="C34">
        <f>IF(COUNTIFS(T_StockCount[Part Name],$A34,T_StockCount[WeekIndex],2)&gt;0,SUMIFS(T_StockCount[CountedQty],T_StockCount[Part Name],$A34,T_StockCount[WeekIndex],2),IF(('T_SelfStock'!C38&lt;&gt;""),'T_SelfStock'!C38,B34-'Grid_Requirement'!C34+'Grid_TTAFOutgoing'!C34))</f>
        <v/>
      </c>
      <c r="D34">
        <f>IF(COUNTIFS(T_StockCount[Part Name],$A34,T_StockCount[WeekIndex],3)&gt;0,SUMIFS(T_StockCount[CountedQty],T_StockCount[Part Name],$A34,T_StockCount[WeekIndex],3),IF(('T_SelfStock'!D38&lt;&gt;""),'T_SelfStock'!D38,C34-'Grid_Requirement'!D34+'Grid_TTAFOutgoing'!D34))</f>
        <v/>
      </c>
      <c r="E34">
        <f>IF(COUNTIFS(T_StockCount[Part Name],$A34,T_StockCount[WeekIndex],4)&gt;0,SUMIFS(T_StockCount[CountedQty],T_StockCount[Part Name],$A34,T_StockCount[WeekIndex],4),IF(('T_SelfStock'!E38&lt;&gt;""),'T_SelfStock'!E38,D34-'Grid_Requirement'!E34+'Grid_TTAFOutgoing'!E34))</f>
        <v/>
      </c>
      <c r="F34">
        <f>IF(COUNTIFS(T_StockCount[Part Name],$A34,T_StockCount[WeekIndex],5)&gt;0,SUMIFS(T_StockCount[CountedQty],T_StockCount[Part Name],$A34,T_StockCount[WeekIndex],5),IF(('T_SelfStock'!F38&lt;&gt;""),'T_SelfStock'!F38,E34-'Grid_Requirement'!F34+'Grid_TTAFOutgoing'!F34))</f>
        <v/>
      </c>
      <c r="G34">
        <f>IF(COUNTIFS(T_StockCount[Part Name],$A34,T_StockCount[WeekIndex],6)&gt;0,SUMIFS(T_StockCount[CountedQty],T_StockCount[Part Name],$A34,T_StockCount[WeekIndex],6),IF(('T_SelfStock'!G38&lt;&gt;""),'T_SelfStock'!G38,F34-'Grid_Requirement'!G34+'Grid_TTAFOutgoing'!G34))</f>
        <v/>
      </c>
      <c r="H34">
        <f>IF(COUNTIFS(T_StockCount[Part Name],$A34,T_StockCount[WeekIndex],7)&gt;0,SUMIFS(T_StockCount[CountedQty],T_StockCount[Part Name],$A34,T_StockCount[WeekIndex],7),IF(('T_SelfStock'!H38&lt;&gt;""),'T_SelfStock'!H38,G34-'Grid_Requirement'!H34+'Grid_TTAFOutgoing'!H34))</f>
        <v/>
      </c>
      <c r="I34">
        <f>IF(COUNTIFS(T_StockCount[Part Name],$A34,T_StockCount[WeekIndex],8)&gt;0,SUMIFS(T_StockCount[CountedQty],T_StockCount[Part Name],$A34,T_StockCount[WeekIndex],8),IF(('T_SelfStock'!I38&lt;&gt;""),'T_SelfStock'!I38,H34-'Grid_Requirement'!I34+'Grid_TTAFOutgoing'!I34))</f>
        <v/>
      </c>
      <c r="J34">
        <f>IF(COUNTIFS(T_StockCount[Part Name],$A34,T_StockCount[WeekIndex],9)&gt;0,SUMIFS(T_StockCount[CountedQty],T_StockCount[Part Name],$A34,T_StockCount[WeekIndex],9),IF(('T_SelfStock'!J38&lt;&gt;""),'T_SelfStock'!J38,I34-'Grid_Requirement'!J34+'Grid_TTAFOutgoing'!J34))</f>
        <v/>
      </c>
      <c r="K34">
        <f>IF(COUNTIFS(T_StockCount[Part Name],$A34,T_StockCount[WeekIndex],10)&gt;0,SUMIFS(T_StockCount[CountedQty],T_StockCount[Part Name],$A34,T_StockCount[WeekIndex],10),IF(('T_SelfStock'!K38&lt;&gt;""),'T_SelfStock'!K38,J34-'Grid_Requirement'!K34+'Grid_TTAFOutgoing'!K34))</f>
        <v/>
      </c>
      <c r="L34">
        <f>IF(COUNTIFS(T_StockCount[Part Name],$A34,T_StockCount[WeekIndex],11)&gt;0,SUMIFS(T_StockCount[CountedQty],T_StockCount[Part Name],$A34,T_StockCount[WeekIndex],11),IF(('T_SelfStock'!L38&lt;&gt;""),'T_SelfStock'!L38,K34-'Grid_Requirement'!L34+'Grid_TTAFOutgoing'!L34))</f>
        <v/>
      </c>
      <c r="M34">
        <f>IF(COUNTIFS(T_StockCount[Part Name],$A34,T_StockCount[WeekIndex],12)&gt;0,SUMIFS(T_StockCount[CountedQty],T_StockCount[Part Name],$A34,T_StockCount[WeekIndex],12),IF(('T_SelfStock'!M38&lt;&gt;""),'T_SelfStock'!M38,L34-'Grid_Requirement'!M34+'Grid_TTAFOutgoing'!M34))</f>
        <v/>
      </c>
      <c r="N34">
        <f>IF(COUNTIFS(T_StockCount[Part Name],$A34,T_StockCount[WeekIndex],13)&gt;0,SUMIFS(T_StockCount[CountedQty],T_StockCount[Part Name],$A34,T_StockCount[WeekIndex],13),IF(('T_SelfStock'!N38&lt;&gt;""),'T_SelfStock'!N38,M34-'Grid_Requirement'!N34+'Grid_TTAFOutgoing'!N34))</f>
        <v/>
      </c>
      <c r="O34">
        <f>IF(COUNTIFS(T_StockCount[Part Name],$A34,T_StockCount[WeekIndex],14)&gt;0,SUMIFS(T_StockCount[CountedQty],T_StockCount[Part Name],$A34,T_StockCount[WeekIndex],14),IF(('T_SelfStock'!O38&lt;&gt;""),'T_SelfStock'!O38,N34-'Grid_Requirement'!O34+'Grid_TTAFOutgoing'!O34))</f>
        <v/>
      </c>
      <c r="P34">
        <f>IF(COUNTIFS(T_StockCount[Part Name],$A34,T_StockCount[WeekIndex],15)&gt;0,SUMIFS(T_StockCount[CountedQty],T_StockCount[Part Name],$A34,T_StockCount[WeekIndex],15),IF(('T_SelfStock'!P38&lt;&gt;""),'T_SelfStock'!P38,O34-'Grid_Requirement'!P34+'Grid_TTAFOutgoing'!P34))</f>
        <v/>
      </c>
      <c r="Q34">
        <f>IF(COUNTIFS(T_StockCount[Part Name],$A34,T_StockCount[WeekIndex],16)&gt;0,SUMIFS(T_StockCount[CountedQty],T_StockCount[Part Name],$A34,T_StockCount[WeekIndex],16),IF(('T_SelfStock'!Q38&lt;&gt;""),'T_SelfStock'!Q38,P34-'Grid_Requirement'!Q34+'Grid_TTAFOutgoing'!Q34))</f>
        <v/>
      </c>
      <c r="R34">
        <f>IF(COUNTIFS(T_StockCount[Part Name],$A34,T_StockCount[WeekIndex],17)&gt;0,SUMIFS(T_StockCount[CountedQty],T_StockCount[Part Name],$A34,T_StockCount[WeekIndex],17),IF(('T_SelfStock'!R38&lt;&gt;""),'T_SelfStock'!R38,Q34-'Grid_Requirement'!R34+'Grid_TTAFOutgoing'!R34))</f>
        <v/>
      </c>
      <c r="S34">
        <f>IF(COUNTIFS(T_StockCount[Part Name],$A34,T_StockCount[WeekIndex],18)&gt;0,SUMIFS(T_StockCount[CountedQty],T_StockCount[Part Name],$A34,T_StockCount[WeekIndex],18),IF(('T_SelfStock'!S38&lt;&gt;""),'T_SelfStock'!S38,R34-'Grid_Requirement'!S34+'Grid_TTAFOutgoing'!S34))</f>
        <v/>
      </c>
      <c r="T34">
        <f>IF(COUNTIFS(T_StockCount[Part Name],$A34,T_StockCount[WeekIndex],19)&gt;0,SUMIFS(T_StockCount[CountedQty],T_StockCount[Part Name],$A34,T_StockCount[WeekIndex],19),IF(('T_SelfStock'!T38&lt;&gt;""),'T_SelfStock'!T38,S34-'Grid_Requirement'!T34+'Grid_TTAFOutgoing'!T34))</f>
        <v/>
      </c>
      <c r="U34">
        <f>IF(COUNTIFS(T_StockCount[Part Name],$A34,T_StockCount[WeekIndex],20)&gt;0,SUMIFS(T_StockCount[CountedQty],T_StockCount[Part Name],$A34,T_StockCount[WeekIndex],20),IF(('T_SelfStock'!U38&lt;&gt;""),'T_SelfStock'!U38,T34-'Grid_Requirement'!U34+'Grid_TTAFOutgoing'!U34))</f>
        <v/>
      </c>
      <c r="V34">
        <f>IF(COUNTIFS(T_StockCount[Part Name],$A34,T_StockCount[WeekIndex],21)&gt;0,SUMIFS(T_StockCount[CountedQty],T_StockCount[Part Name],$A34,T_StockCount[WeekIndex],21),IF(('T_SelfStock'!V38&lt;&gt;""),'T_SelfStock'!V38,U34-'Grid_Requirement'!V34+'Grid_TTAFOutgoing'!V34))</f>
        <v/>
      </c>
      <c r="W34">
        <f>IF(COUNTIFS(T_StockCount[Part Name],$A34,T_StockCount[WeekIndex],22)&gt;0,SUMIFS(T_StockCount[CountedQty],T_StockCount[Part Name],$A34,T_StockCount[WeekIndex],22),IF(('T_SelfStock'!W38&lt;&gt;""),'T_SelfStock'!W38,V34-'Grid_Requirement'!W34+'Grid_TTAFOutgoing'!W34))</f>
        <v/>
      </c>
      <c r="X34">
        <f>IF(COUNTIFS(T_StockCount[Part Name],$A34,T_StockCount[WeekIndex],23)&gt;0,SUMIFS(T_StockCount[CountedQty],T_StockCount[Part Name],$A34,T_StockCount[WeekIndex],23),IF(('T_SelfStock'!X38&lt;&gt;""),'T_SelfStock'!X38,W34-'Grid_Requirement'!X34+'Grid_TTAFOutgoing'!X34))</f>
        <v/>
      </c>
      <c r="Y34">
        <f>IF(COUNTIFS(T_StockCount[Part Name],$A34,T_StockCount[WeekIndex],24)&gt;0,SUMIFS(T_StockCount[CountedQty],T_StockCount[Part Name],$A34,T_StockCount[WeekIndex],24),IF(('T_SelfStock'!Y38&lt;&gt;""),'T_SelfStock'!Y38,X34-'Grid_Requirement'!Y34+'Grid_TTAFOutgoing'!Y34))</f>
        <v/>
      </c>
      <c r="Z34">
        <f>IF(COUNTIFS(T_StockCount[Part Name],$A34,T_StockCount[WeekIndex],25)&gt;0,SUMIFS(T_StockCount[CountedQty],T_StockCount[Part Name],$A34,T_StockCount[WeekIndex],25),IF(('T_SelfStock'!Z38&lt;&gt;""),'T_SelfStock'!Z38,Y34-'Grid_Requirement'!Z34+'Grid_TTAFOutgoing'!Z34))</f>
        <v/>
      </c>
      <c r="AA34">
        <f>IF(COUNTIFS(T_StockCount[Part Name],$A34,T_StockCount[WeekIndex],26)&gt;0,SUMIFS(T_StockCount[CountedQty],T_StockCount[Part Name],$A34,T_StockCount[WeekIndex],26),IF(('T_SelfStock'!AA38&lt;&gt;""),'T_SelfStock'!AA38,Z34-'Grid_Requirement'!AA34+'Grid_TTAFOutgoing'!AA34))</f>
        <v/>
      </c>
      <c r="AB34">
        <f>IF(COUNTIFS(T_StockCount[Part Name],$A34,T_StockCount[WeekIndex],27)&gt;0,SUMIFS(T_StockCount[CountedQty],T_StockCount[Part Name],$A34,T_StockCount[WeekIndex],27),IF(('T_SelfStock'!AB38&lt;&gt;""),'T_SelfStock'!AB38,AA34-'Grid_Requirement'!AB34+'Grid_TTAFOutgoing'!AB34))</f>
        <v/>
      </c>
      <c r="AC34">
        <f>IF(COUNTIFS(T_StockCount[Part Name],$A34,T_StockCount[WeekIndex],28)&gt;0,SUMIFS(T_StockCount[CountedQty],T_StockCount[Part Name],$A34,T_StockCount[WeekIndex],28),IF(('T_SelfStock'!AC38&lt;&gt;""),'T_SelfStock'!AC38,AB34-'Grid_Requirement'!AC34+'Grid_TTAFOutgoing'!AC34))</f>
        <v/>
      </c>
      <c r="AD34">
        <f>IF(COUNTIFS(T_StockCount[Part Name],$A34,T_StockCount[WeekIndex],29)&gt;0,SUMIFS(T_StockCount[CountedQty],T_StockCount[Part Name],$A34,T_StockCount[WeekIndex],29),IF(('T_SelfStock'!AD38&lt;&gt;""),'T_SelfStock'!AD38,AC34-'Grid_Requirement'!AD34+'Grid_TTAFOutgoing'!AD34))</f>
        <v/>
      </c>
      <c r="AE34">
        <f>IF(COUNTIFS(T_StockCount[Part Name],$A34,T_StockCount[WeekIndex],30)&gt;0,SUMIFS(T_StockCount[CountedQty],T_StockCount[Part Name],$A34,T_StockCount[WeekIndex],30),IF(('T_SelfStock'!AE38&lt;&gt;""),'T_SelfStock'!AE38,AD34-'Grid_Requirement'!AE34+'Grid_TTAFOutgoing'!AE34))</f>
        <v/>
      </c>
      <c r="AF34">
        <f>IF(COUNTIFS(T_StockCount[Part Name],$A34,T_StockCount[WeekIndex],31)&gt;0,SUMIFS(T_StockCount[CountedQty],T_StockCount[Part Name],$A34,T_StockCount[WeekIndex],31),IF(('T_SelfStock'!AF38&lt;&gt;""),'T_SelfStock'!AF38,AE34-'Grid_Requirement'!AF34+'Grid_TTAFOutgoing'!AF34))</f>
        <v/>
      </c>
      <c r="AG34">
        <f>IF(COUNTIFS(T_StockCount[Part Name],$A34,T_StockCount[WeekIndex],32)&gt;0,SUMIFS(T_StockCount[CountedQty],T_StockCount[Part Name],$A34,T_StockCount[WeekIndex],32),IF(('T_SelfStock'!AG38&lt;&gt;""),'T_SelfStock'!AG38,AF34-'Grid_Requirement'!AG34+'Grid_TTAFOutgoing'!AG34))</f>
        <v/>
      </c>
      <c r="AH34">
        <f>IF(COUNTIFS(T_StockCount[Part Name],$A34,T_StockCount[WeekIndex],33)&gt;0,SUMIFS(T_StockCount[CountedQty],T_StockCount[Part Name],$A34,T_StockCount[WeekIndex],33),IF(('T_SelfStock'!AH38&lt;&gt;""),'T_SelfStock'!AH38,AG34-'Grid_Requirement'!AH34+'Grid_TTAFOutgoing'!AH34))</f>
        <v/>
      </c>
      <c r="AI34">
        <f>IF(COUNTIFS(T_StockCount[Part Name],$A34,T_StockCount[WeekIndex],34)&gt;0,SUMIFS(T_StockCount[CountedQty],T_StockCount[Part Name],$A34,T_StockCount[WeekIndex],34),IF(('T_SelfStock'!AI38&lt;&gt;""),'T_SelfStock'!AI38,AH34-'Grid_Requirement'!AI34+'Grid_TTAFOutgoing'!AI34))</f>
        <v/>
      </c>
      <c r="AJ34">
        <f>IF(COUNTIFS(T_StockCount[Part Name],$A34,T_StockCount[WeekIndex],35)&gt;0,SUMIFS(T_StockCount[CountedQty],T_StockCount[Part Name],$A34,T_StockCount[WeekIndex],35),IF(('T_SelfStock'!AJ38&lt;&gt;""),'T_SelfStock'!AJ38,AI34-'Grid_Requirement'!AJ34+'Grid_TTAFOutgoing'!AJ34))</f>
        <v/>
      </c>
      <c r="AK34">
        <f>IF(COUNTIFS(T_StockCount[Part Name],$A34,T_StockCount[WeekIndex],36)&gt;0,SUMIFS(T_StockCount[CountedQty],T_StockCount[Part Name],$A34,T_StockCount[WeekIndex],36),IF(('T_SelfStock'!AK38&lt;&gt;""),'T_SelfStock'!AK38,AJ34-'Grid_Requirement'!AK34+'Grid_TTAFOutgoing'!AK34))</f>
        <v/>
      </c>
      <c r="AL34">
        <f>IF(COUNTIFS(T_StockCount[Part Name],$A34,T_StockCount[WeekIndex],37)&gt;0,SUMIFS(T_StockCount[CountedQty],T_StockCount[Part Name],$A34,T_StockCount[WeekIndex],37),IF(('T_SelfStock'!AL38&lt;&gt;""),'T_SelfStock'!AL38,AK34-'Grid_Requirement'!AL34+'Grid_TTAFOutgoing'!AL34))</f>
        <v/>
      </c>
      <c r="AM34">
        <f>IF(COUNTIFS(T_StockCount[Part Name],$A34,T_StockCount[WeekIndex],38)&gt;0,SUMIFS(T_StockCount[CountedQty],T_StockCount[Part Name],$A34,T_StockCount[WeekIndex],38),IF(('T_SelfStock'!AM38&lt;&gt;""),'T_SelfStock'!AM38,AL34-'Grid_Requirement'!AM34+'Grid_TTAFOutgoing'!AM34))</f>
        <v/>
      </c>
      <c r="AN34">
        <f>IF(COUNTIFS(T_StockCount[Part Name],$A34,T_StockCount[WeekIndex],39)&gt;0,SUMIFS(T_StockCount[CountedQty],T_StockCount[Part Name],$A34,T_StockCount[WeekIndex],39),IF(('T_SelfStock'!AN38&lt;&gt;""),'T_SelfStock'!AN38,AM34-'Grid_Requirement'!AN34+'Grid_TTAFOutgoing'!AN34))</f>
        <v/>
      </c>
      <c r="AO34">
        <f>IF(COUNTIFS(T_StockCount[Part Name],$A34,T_StockCount[WeekIndex],40)&gt;0,SUMIFS(T_StockCount[CountedQty],T_StockCount[Part Name],$A34,T_StockCount[WeekIndex],40),IF(('T_SelfStock'!AO38&lt;&gt;""),'T_SelfStock'!AO38,AN34-'Grid_Requirement'!AO34+'Grid_TTAFOutgoing'!AO34))</f>
        <v/>
      </c>
      <c r="AP34">
        <f>IF(COUNTIFS(T_StockCount[Part Name],$A34,T_StockCount[WeekIndex],41)&gt;0,SUMIFS(T_StockCount[CountedQty],T_StockCount[Part Name],$A34,T_StockCount[WeekIndex],41),IF(('T_SelfStock'!AP38&lt;&gt;""),'T_SelfStock'!AP38,AO34-'Grid_Requirement'!AP34+'Grid_TTAFOutgoing'!AP34))</f>
        <v/>
      </c>
      <c r="AQ34">
        <f>IF(COUNTIFS(T_StockCount[Part Name],$A34,T_StockCount[WeekIndex],42)&gt;0,SUMIFS(T_StockCount[CountedQty],T_StockCount[Part Name],$A34,T_StockCount[WeekIndex],42),IF(('T_SelfStock'!AQ38&lt;&gt;""),'T_SelfStock'!AQ38,AP34-'Grid_Requirement'!AQ34+'Grid_TTAFOutgoing'!AQ34))</f>
        <v/>
      </c>
      <c r="AR34">
        <f>IF(COUNTIFS(T_StockCount[Part Name],$A34,T_StockCount[WeekIndex],43)&gt;0,SUMIFS(T_StockCount[CountedQty],T_StockCount[Part Name],$A34,T_StockCount[WeekIndex],43),IF(('T_SelfStock'!AR38&lt;&gt;""),'T_SelfStock'!AR38,AQ34-'Grid_Requirement'!AR34+'Grid_TTAFOutgoing'!AR34))</f>
        <v/>
      </c>
      <c r="AS34">
        <f>IF(COUNTIFS(T_StockCount[Part Name],$A34,T_StockCount[WeekIndex],44)&gt;0,SUMIFS(T_StockCount[CountedQty],T_StockCount[Part Name],$A34,T_StockCount[WeekIndex],44),IF(('T_SelfStock'!AS38&lt;&gt;""),'T_SelfStock'!AS38,AR34-'Grid_Requirement'!AS34+'Grid_TTAFOutgoing'!AS34))</f>
        <v/>
      </c>
      <c r="AT34">
        <f>IF(COUNTIFS(T_StockCount[Part Name],$A34,T_StockCount[WeekIndex],45)&gt;0,SUMIFS(T_StockCount[CountedQty],T_StockCount[Part Name],$A34,T_StockCount[WeekIndex],45),IF(('T_SelfStock'!AT38&lt;&gt;""),'T_SelfStock'!AT38,AS34-'Grid_Requirement'!AT34+'Grid_TTAFOutgoing'!AT34))</f>
        <v/>
      </c>
      <c r="AU34">
        <f>IF(COUNTIFS(T_StockCount[Part Name],$A34,T_StockCount[WeekIndex],46)&gt;0,SUMIFS(T_StockCount[CountedQty],T_StockCount[Part Name],$A34,T_StockCount[WeekIndex],46),IF(('T_SelfStock'!AU38&lt;&gt;""),'T_SelfStock'!AU38,AT34-'Grid_Requirement'!AU34+'Grid_TTAFOutgoing'!AU34))</f>
        <v/>
      </c>
      <c r="AV34">
        <f>IF(COUNTIFS(T_StockCount[Part Name],$A34,T_StockCount[WeekIndex],47)&gt;0,SUMIFS(T_StockCount[CountedQty],T_StockCount[Part Name],$A34,T_StockCount[WeekIndex],47),IF(('T_SelfStock'!AV38&lt;&gt;""),'T_SelfStock'!AV38,AU34-'Grid_Requirement'!AV34+'Grid_TTAFOutgoing'!AV34))</f>
        <v/>
      </c>
      <c r="AW34">
        <f>IF(COUNTIFS(T_StockCount[Part Name],$A34,T_StockCount[WeekIndex],48)&gt;0,SUMIFS(T_StockCount[CountedQty],T_StockCount[Part Name],$A34,T_StockCount[WeekIndex],48),IF(('T_SelfStock'!AW38&lt;&gt;""),'T_SelfStock'!AW38,AV34-'Grid_Requirement'!AW34+'Grid_TTAFOutgoing'!AW34))</f>
        <v/>
      </c>
      <c r="AX34">
        <f>IF(COUNTIFS(T_StockCount[Part Name],$A34,T_StockCount[WeekIndex],49)&gt;0,SUMIFS(T_StockCount[CountedQty],T_StockCount[Part Name],$A34,T_StockCount[WeekIndex],49),IF(('T_SelfStock'!AX38&lt;&gt;""),'T_SelfStock'!AX38,AW34-'Grid_Requirement'!AX34+'Grid_TTAFOutgoing'!AX34))</f>
        <v/>
      </c>
      <c r="AY34">
        <f>IF(COUNTIFS(T_StockCount[Part Name],$A34,T_StockCount[WeekIndex],50)&gt;0,SUMIFS(T_StockCount[CountedQty],T_StockCount[Part Name],$A34,T_StockCount[WeekIndex],50),IF(('T_SelfStock'!AY38&lt;&gt;""),'T_SelfStock'!AY38,AX34-'Grid_Requirement'!AY34+'Grid_TTAFOutgoing'!AY34))</f>
        <v/>
      </c>
      <c r="AZ34">
        <f>IF(COUNTIFS(T_StockCount[Part Name],$A34,T_StockCount[WeekIndex],51)&gt;0,SUMIFS(T_StockCount[CountedQty],T_StockCount[Part Name],$A34,T_StockCount[WeekIndex],51),IF(('T_SelfStock'!AZ38&lt;&gt;""),'T_SelfStock'!AZ38,AY34-'Grid_Requirement'!AZ34+'Grid_TTAFOutgoing'!AZ34))</f>
        <v/>
      </c>
      <c r="BA34">
        <f>IF(COUNTIFS(T_StockCount[Part Name],$A34,T_StockCount[WeekIndex],52)&gt;0,SUMIFS(T_StockCount[CountedQty],T_StockCount[Part Name],$A34,T_StockCount[WeekIndex],52),IF(('T_SelfStock'!BA38&lt;&gt;""),'T_SelfStock'!BA38,AZ34-'Grid_Requirement'!BA34+'Grid_TTAFOutgoing'!BA34))</f>
        <v/>
      </c>
      <c r="BB34">
        <f>IF(COUNTIFS(T_StockCount[Part Name],$A34,T_StockCount[WeekIndex],53)&gt;0,SUMIFS(T_StockCount[CountedQty],T_StockCount[Part Name],$A34,T_StockCount[WeekIndex],53),IF(('T_SelfStock'!BB38&lt;&gt;""),'T_SelfStock'!BB38,BA34-'Grid_Requirement'!BB34+'Grid_TTAFOutgoing'!BB34))</f>
        <v/>
      </c>
      <c r="BC34">
        <f>IF(COUNTIFS(T_StockCount[Part Name],$A34,T_StockCount[WeekIndex],54)&gt;0,SUMIFS(T_StockCount[CountedQty],T_StockCount[Part Name],$A34,T_StockCount[WeekIndex],54),IF(('T_SelfStock'!BC38&lt;&gt;""),'T_SelfStock'!BC38,BB34-'Grid_Requirement'!BC34+'Grid_TTAFOutgoing'!BC34))</f>
        <v/>
      </c>
      <c r="BD34">
        <f>IF(COUNTIFS(T_StockCount[Part Name],$A34,T_StockCount[WeekIndex],55)&gt;0,SUMIFS(T_StockCount[CountedQty],T_StockCount[Part Name],$A34,T_StockCount[WeekIndex],55),IF(('T_SelfStock'!BD38&lt;&gt;""),'T_SelfStock'!BD38,BC34-'Grid_Requirement'!BD34+'Grid_TTAFOutgoing'!BD34))</f>
        <v/>
      </c>
      <c r="BE34">
        <f>IF(COUNTIFS(T_StockCount[Part Name],$A34,T_StockCount[WeekIndex],56)&gt;0,SUMIFS(T_StockCount[CountedQty],T_StockCount[Part Name],$A34,T_StockCount[WeekIndex],56),IF(('T_SelfStock'!BE38&lt;&gt;""),'T_SelfStock'!BE38,BD34-'Grid_Requirement'!BE34+'Grid_TTAFOutgoing'!BE34))</f>
        <v/>
      </c>
      <c r="BF34">
        <f>IF(COUNTIFS(T_StockCount[Part Name],$A34,T_StockCount[WeekIndex],57)&gt;0,SUMIFS(T_StockCount[CountedQty],T_StockCount[Part Name],$A34,T_StockCount[WeekIndex],57),IF(('T_SelfStock'!BF38&lt;&gt;""),'T_SelfStock'!BF38,BE34-'Grid_Requirement'!BF34+'Grid_TTAFOutgoing'!BF34))</f>
        <v/>
      </c>
      <c r="BG34">
        <f>IF(COUNTIFS(T_StockCount[Part Name],$A34,T_StockCount[WeekIndex],58)&gt;0,SUMIFS(T_StockCount[CountedQty],T_StockCount[Part Name],$A34,T_StockCount[WeekIndex],58),IF(('T_SelfStock'!BG38&lt;&gt;""),'T_SelfStock'!BG38,BF34-'Grid_Requirement'!BG34+'Grid_TTAFOutgoing'!BG34))</f>
        <v/>
      </c>
      <c r="BH34">
        <f>IF(COUNTIFS(T_StockCount[Part Name],$A34,T_StockCount[WeekIndex],59)&gt;0,SUMIFS(T_StockCount[CountedQty],T_StockCount[Part Name],$A34,T_StockCount[WeekIndex],59),IF(('T_SelfStock'!BH38&lt;&gt;""),'T_SelfStock'!BH38,BG34-'Grid_Requirement'!BH34+'Grid_TTAFOutgoing'!BH34))</f>
        <v/>
      </c>
      <c r="BI34">
        <f>IF(COUNTIFS(T_StockCount[Part Name],$A34,T_StockCount[WeekIndex],60)&gt;0,SUMIFS(T_StockCount[CountedQty],T_StockCount[Part Name],$A34,T_StockCount[WeekIndex],60),IF(('T_SelfStock'!BI38&lt;&gt;""),'T_SelfStock'!BI38,BH34-'Grid_Requirement'!BI34+'Grid_TTAFOutgoing'!BI34))</f>
        <v/>
      </c>
      <c r="BJ34">
        <f>IF(COUNTIFS(T_StockCount[Part Name],$A34,T_StockCount[WeekIndex],61)&gt;0,SUMIFS(T_StockCount[CountedQty],T_StockCount[Part Name],$A34,T_StockCount[WeekIndex],61),IF(('T_SelfStock'!BJ38&lt;&gt;""),'T_SelfStock'!BJ38,BI34-'Grid_Requirement'!BJ34+'Grid_TTAFOutgoing'!BJ34))</f>
        <v/>
      </c>
      <c r="BK34">
        <f>IF(COUNTIFS(T_StockCount[Part Name],$A34,T_StockCount[WeekIndex],62)&gt;0,SUMIFS(T_StockCount[CountedQty],T_StockCount[Part Name],$A34,T_StockCount[WeekIndex],62),IF(('T_SelfStock'!BK38&lt;&gt;""),'T_SelfStock'!BK38,BJ34-'Grid_Requirement'!BK34+'Grid_TTAFOutgoing'!BK34))</f>
        <v/>
      </c>
      <c r="BL34">
        <f>IF(COUNTIFS(T_StockCount[Part Name],$A34,T_StockCount[WeekIndex],63)&gt;0,SUMIFS(T_StockCount[CountedQty],T_StockCount[Part Name],$A34,T_StockCount[WeekIndex],63),IF(('T_SelfStock'!BL38&lt;&gt;""),'T_SelfStock'!BL38,BK34-'Grid_Requirement'!BL34+'Grid_TTAFOutgoing'!BL34))</f>
        <v/>
      </c>
      <c r="BM34">
        <f>IF(COUNTIFS(T_StockCount[Part Name],$A34,T_StockCount[WeekIndex],64)&gt;0,SUMIFS(T_StockCount[CountedQty],T_StockCount[Part Name],$A34,T_StockCount[WeekIndex],64),IF(('T_SelfStock'!BM38&lt;&gt;""),'T_SelfStock'!BM38,BL34-'Grid_Requirement'!BM34+'Grid_TTAFOutgoing'!BM34))</f>
        <v/>
      </c>
      <c r="BN34">
        <f>IF(COUNTIFS(T_StockCount[Part Name],$A34,T_StockCount[WeekIndex],65)&gt;0,SUMIFS(T_StockCount[CountedQty],T_StockCount[Part Name],$A34,T_StockCount[WeekIndex],65),IF(('T_SelfStock'!BN38&lt;&gt;""),'T_SelfStock'!BN38,BM34-'Grid_Requirement'!BN34+'Grid_TTAFOutgoing'!BN34))</f>
        <v/>
      </c>
      <c r="BO34">
        <f>IF(COUNTIFS(T_StockCount[Part Name],$A34,T_StockCount[WeekIndex],66)&gt;0,SUMIFS(T_StockCount[CountedQty],T_StockCount[Part Name],$A34,T_StockCount[WeekIndex],66),IF(('T_SelfStock'!BO38&lt;&gt;""),'T_SelfStock'!BO38,BN34-'Grid_Requirement'!BO34+'Grid_TTAFOutgoing'!BO34))</f>
        <v/>
      </c>
      <c r="BP34">
        <f>IF(COUNTIFS(T_StockCount[Part Name],$A34,T_StockCount[WeekIndex],67)&gt;0,SUMIFS(T_StockCount[CountedQty],T_StockCount[Part Name],$A34,T_StockCount[WeekIndex],67),IF(('T_SelfStock'!BP38&lt;&gt;""),'T_SelfStock'!BP38,BO34-'Grid_Requirement'!BP34+'Grid_TTAFOutgoing'!BP34))</f>
        <v/>
      </c>
      <c r="BQ34">
        <f>IF(COUNTIFS(T_StockCount[Part Name],$A34,T_StockCount[WeekIndex],68)&gt;0,SUMIFS(T_StockCount[CountedQty],T_StockCount[Part Name],$A34,T_StockCount[WeekIndex],68),IF(('T_SelfStock'!BQ38&lt;&gt;""),'T_SelfStock'!BQ38,BP34-'Grid_Requirement'!BQ34+'Grid_TTAFOutgoing'!BQ34))</f>
        <v/>
      </c>
      <c r="BR34">
        <f>IF(COUNTIFS(T_StockCount[Part Name],$A34,T_StockCount[WeekIndex],69)&gt;0,SUMIFS(T_StockCount[CountedQty],T_StockCount[Part Name],$A34,T_StockCount[WeekIndex],69),IF(('T_SelfStock'!BR38&lt;&gt;""),'T_SelfStock'!BR38,BQ34-'Grid_Requirement'!BR34+'Grid_TTAFOutgoing'!BR34))</f>
        <v/>
      </c>
      <c r="BS34">
        <f>IF(COUNTIFS(T_StockCount[Part Name],$A34,T_StockCount[WeekIndex],70)&gt;0,SUMIFS(T_StockCount[CountedQty],T_StockCount[Part Name],$A34,T_StockCount[WeekIndex],70),IF(('T_SelfStock'!BS38&lt;&gt;""),'T_SelfStock'!BS38,BR34-'Grid_Requirement'!BS34+'Grid_TTAFOutgoing'!BS34))</f>
        <v/>
      </c>
      <c r="BT34">
        <f>IF(COUNTIFS(T_StockCount[Part Name],$A34,T_StockCount[WeekIndex],71)&gt;0,SUMIFS(T_StockCount[CountedQty],T_StockCount[Part Name],$A34,T_StockCount[WeekIndex],71),IF(('T_SelfStock'!BT38&lt;&gt;""),'T_SelfStock'!BT38,BS34-'Grid_Requirement'!BT34+'Grid_TTAFOutgoing'!BT34))</f>
        <v/>
      </c>
      <c r="BU34">
        <f>IF(COUNTIFS(T_StockCount[Part Name],$A34,T_StockCount[WeekIndex],72)&gt;0,SUMIFS(T_StockCount[CountedQty],T_StockCount[Part Name],$A34,T_StockCount[WeekIndex],72),IF(('T_SelfStock'!BU38&lt;&gt;""),'T_SelfStock'!BU38,BT34-'Grid_Requirement'!BU34+'Grid_TTAFOutgoing'!BU34))</f>
        <v/>
      </c>
      <c r="BV34">
        <f>IF(COUNTIFS(T_StockCount[Part Name],$A34,T_StockCount[WeekIndex],73)&gt;0,SUMIFS(T_StockCount[CountedQty],T_StockCount[Part Name],$A34,T_StockCount[WeekIndex],73),IF(('T_SelfStock'!BV38&lt;&gt;""),'T_SelfStock'!BV38,BU34-'Grid_Requirement'!BV34+'Grid_TTAFOutgoing'!BV34))</f>
        <v/>
      </c>
      <c r="BW34">
        <f>IF(COUNTIFS(T_StockCount[Part Name],$A34,T_StockCount[WeekIndex],74)&gt;0,SUMIFS(T_StockCount[CountedQty],T_StockCount[Part Name],$A34,T_StockCount[WeekIndex],74),IF(('T_SelfStock'!BW38&lt;&gt;""),'T_SelfStock'!BW38,BV34-'Grid_Requirement'!BW34+'Grid_TTAFOutgoing'!BW34))</f>
        <v/>
      </c>
      <c r="BX34">
        <f>IF(COUNTIFS(T_StockCount[Part Name],$A34,T_StockCount[WeekIndex],75)&gt;0,SUMIFS(T_StockCount[CountedQty],T_StockCount[Part Name],$A34,T_StockCount[WeekIndex],75),IF(('T_SelfStock'!BX38&lt;&gt;""),'T_SelfStock'!BX38,BW34-'Grid_Requirement'!BX34+'Grid_TTAFOutgoing'!BX34))</f>
        <v/>
      </c>
      <c r="BY34">
        <f>IF(COUNTIFS(T_StockCount[Part Name],$A34,T_StockCount[WeekIndex],76)&gt;0,SUMIFS(T_StockCount[CountedQty],T_StockCount[Part Name],$A34,T_StockCount[WeekIndex],76),IF(('T_SelfStock'!BY38&lt;&gt;""),'T_SelfStock'!BY38,BX34-'Grid_Requirement'!BY34+'Grid_TTAFOutgoing'!BY34))</f>
        <v/>
      </c>
      <c r="BZ34">
        <f>IF(COUNTIFS(T_StockCount[Part Name],$A34,T_StockCount[WeekIndex],77)&gt;0,SUMIFS(T_StockCount[CountedQty],T_StockCount[Part Name],$A34,T_StockCount[WeekIndex],77),IF(('T_SelfStock'!BZ38&lt;&gt;""),'T_SelfStock'!BZ38,BY34-'Grid_Requirement'!BZ34+'Grid_TTAFOutgoing'!BZ34))</f>
        <v/>
      </c>
      <c r="CA34">
        <f>IF(COUNTIFS(T_StockCount[Part Name],$A34,T_StockCount[WeekIndex],78)&gt;0,SUMIFS(T_StockCount[CountedQty],T_StockCount[Part Name],$A34,T_StockCount[WeekIndex],78),IF(('T_SelfStock'!CA38&lt;&gt;""),'T_SelfStock'!CA38,BZ34-'Grid_Requirement'!CA34+'Grid_TTAFOutgoing'!CA34))</f>
        <v/>
      </c>
      <c r="CB34">
        <f>IF(COUNTIFS(T_StockCount[Part Name],$A34,T_StockCount[WeekIndex],79)&gt;0,SUMIFS(T_StockCount[CountedQty],T_StockCount[Part Name],$A34,T_StockCount[WeekIndex],79),IF(('T_SelfStock'!CB38&lt;&gt;""),'T_SelfStock'!CB38,CA34-'Grid_Requirement'!CB34+'Grid_TTAFOutgoing'!CB34))</f>
        <v/>
      </c>
      <c r="CC34">
        <f>IF(COUNTIFS(T_StockCount[Part Name],$A34,T_StockCount[WeekIndex],80)&gt;0,SUMIFS(T_StockCount[CountedQty],T_StockCount[Part Name],$A34,T_StockCount[WeekIndex],80),IF(('T_SelfStock'!CC38&lt;&gt;""),'T_SelfStock'!CC38,CB34-'Grid_Requirement'!CC34+'Grid_TTAFOutgoing'!CC34))</f>
        <v/>
      </c>
      <c r="CD34">
        <f>IF(COUNTIFS(T_StockCount[Part Name],$A34,T_StockCount[WeekIndex],81)&gt;0,SUMIFS(T_StockCount[CountedQty],T_StockCount[Part Name],$A34,T_StockCount[WeekIndex],81),IF(('T_SelfStock'!CD38&lt;&gt;""),'T_SelfStock'!CD38,CC34-'Grid_Requirement'!CD34+'Grid_TTAFOutgoing'!CD34))</f>
        <v/>
      </c>
      <c r="CE34">
        <f>IF(COUNTIFS(T_StockCount[Part Name],$A34,T_StockCount[WeekIndex],82)&gt;0,SUMIFS(T_StockCount[CountedQty],T_StockCount[Part Name],$A34,T_StockCount[WeekIndex],82),IF(('T_SelfStock'!CE38&lt;&gt;""),'T_SelfStock'!CE38,CD34-'Grid_Requirement'!CE34+'Grid_TTAFOutgoing'!CE34))</f>
        <v/>
      </c>
      <c r="CF34">
        <f>IF(COUNTIFS(T_StockCount[Part Name],$A34,T_StockCount[WeekIndex],83)&gt;0,SUMIFS(T_StockCount[CountedQty],T_StockCount[Part Name],$A34,T_StockCount[WeekIndex],83),IF(('T_SelfStock'!CF38&lt;&gt;""),'T_SelfStock'!CF38,CE34-'Grid_Requirement'!CF34+'Grid_TTAFOutgoing'!CF34))</f>
        <v/>
      </c>
      <c r="CG34">
        <f>IF(COUNTIFS(T_StockCount[Part Name],$A34,T_StockCount[WeekIndex],84)&gt;0,SUMIFS(T_StockCount[CountedQty],T_StockCount[Part Name],$A34,T_StockCount[WeekIndex],84),IF(('T_SelfStock'!CG38&lt;&gt;""),'T_SelfStock'!CG38,CF34-'Grid_Requirement'!CG34+'Grid_TTAFOutgoing'!CG34))</f>
        <v/>
      </c>
      <c r="CH34">
        <f>IF(COUNTIFS(T_StockCount[Part Name],$A34,T_StockCount[WeekIndex],85)&gt;0,SUMIFS(T_StockCount[CountedQty],T_StockCount[Part Name],$A34,T_StockCount[WeekIndex],85),IF(('T_SelfStock'!CH38&lt;&gt;""),'T_SelfStock'!CH38,CG34-'Grid_Requirement'!CH34+'Grid_TTAFOutgoing'!CH34))</f>
        <v/>
      </c>
      <c r="CI34">
        <f>IF(COUNTIFS(T_StockCount[Part Name],$A34,T_StockCount[WeekIndex],86)&gt;0,SUMIFS(T_StockCount[CountedQty],T_StockCount[Part Name],$A34,T_StockCount[WeekIndex],86),IF(('T_SelfStock'!CI38&lt;&gt;""),'T_SelfStock'!CI38,CH34-'Grid_Requirement'!CI34+'Grid_TTAFOutgoing'!CI34))</f>
        <v/>
      </c>
      <c r="CJ34">
        <f>IF(COUNTIFS(T_StockCount[Part Name],$A34,T_StockCount[WeekIndex],87)&gt;0,SUMIFS(T_StockCount[CountedQty],T_StockCount[Part Name],$A34,T_StockCount[WeekIndex],87),IF(('T_SelfStock'!CJ38&lt;&gt;""),'T_SelfStock'!CJ38,CI34-'Grid_Requirement'!CJ34+'Grid_TTAFOutgoing'!CJ34))</f>
        <v/>
      </c>
      <c r="CK34">
        <f>IF(COUNTIFS(T_StockCount[Part Name],$A34,T_StockCount[WeekIndex],88)&gt;0,SUMIFS(T_StockCount[CountedQty],T_StockCount[Part Name],$A34,T_StockCount[WeekIndex],88),IF(('T_SelfStock'!CK38&lt;&gt;""),'T_SelfStock'!CK38,CJ34-'Grid_Requirement'!CK34+'Grid_TTAFOutgoing'!CK34))</f>
        <v/>
      </c>
      <c r="CL34">
        <f>IF(COUNTIFS(T_StockCount[Part Name],$A34,T_StockCount[WeekIndex],89)&gt;0,SUMIFS(T_StockCount[CountedQty],T_StockCount[Part Name],$A34,T_StockCount[WeekIndex],89),IF(('T_SelfStock'!CL38&lt;&gt;""),'T_SelfStock'!CL38,CK34-'Grid_Requirement'!CL34+'Grid_TTAFOutgoing'!CL34))</f>
        <v/>
      </c>
      <c r="CM34">
        <f>IF(COUNTIFS(T_StockCount[Part Name],$A34,T_StockCount[WeekIndex],90)&gt;0,SUMIFS(T_StockCount[CountedQty],T_StockCount[Part Name],$A34,T_StockCount[WeekIndex],90),IF(('T_SelfStock'!CM38&lt;&gt;""),'T_SelfStock'!CM38,CL34-'Grid_Requirement'!CM34+'Grid_TTAFOutgoing'!CM34))</f>
        <v/>
      </c>
      <c r="CN34">
        <f>IF(COUNTIFS(T_StockCount[Part Name],$A34,T_StockCount[WeekIndex],91)&gt;0,SUMIFS(T_StockCount[CountedQty],T_StockCount[Part Name],$A34,T_StockCount[WeekIndex],91),IF(('T_SelfStock'!CN38&lt;&gt;""),'T_SelfStock'!CN38,CM34-'Grid_Requirement'!CN34+'Grid_TTAFOutgoing'!CN34))</f>
        <v/>
      </c>
      <c r="CO34">
        <f>IF(COUNTIFS(T_StockCount[Part Name],$A34,T_StockCount[WeekIndex],92)&gt;0,SUMIFS(T_StockCount[CountedQty],T_StockCount[Part Name],$A34,T_StockCount[WeekIndex],92),IF(('T_SelfStock'!CO38&lt;&gt;""),'T_SelfStock'!CO38,CN34-'Grid_Requirement'!CO34+'Grid_TTAFOutgoing'!CO34))</f>
        <v/>
      </c>
      <c r="CP34">
        <f>IF(COUNTIFS(T_StockCount[Part Name],$A34,T_StockCount[WeekIndex],93)&gt;0,SUMIFS(T_StockCount[CountedQty],T_StockCount[Part Name],$A34,T_StockCount[WeekIndex],93),IF(('T_SelfStock'!CP38&lt;&gt;""),'T_SelfStock'!CP38,CO34-'Grid_Requirement'!CP34+'Grid_TTAFOutgoing'!CP34))</f>
        <v/>
      </c>
      <c r="CQ34">
        <f>IF(COUNTIFS(T_StockCount[Part Name],$A34,T_StockCount[WeekIndex],94)&gt;0,SUMIFS(T_StockCount[CountedQty],T_StockCount[Part Name],$A34,T_StockCount[WeekIndex],94),IF(('T_SelfStock'!CQ38&lt;&gt;""),'T_SelfStock'!CQ38,CP34-'Grid_Requirement'!CQ34+'Grid_TTAFOutgoing'!CQ34))</f>
        <v/>
      </c>
      <c r="CR34">
        <f>IF(COUNTIFS(T_StockCount[Part Name],$A34,T_StockCount[WeekIndex],95)&gt;0,SUMIFS(T_StockCount[CountedQty],T_StockCount[Part Name],$A34,T_StockCount[WeekIndex],95),IF(('T_SelfStock'!CR38&lt;&gt;""),'T_SelfStock'!CR38,CQ34-'Grid_Requirement'!CR34+'Grid_TTAFOutgoing'!CR34))</f>
        <v/>
      </c>
      <c r="CS34">
        <f>IF(COUNTIFS(T_StockCount[Part Name],$A34,T_StockCount[WeekIndex],96)&gt;0,SUMIFS(T_StockCount[CountedQty],T_StockCount[Part Name],$A34,T_StockCount[WeekIndex],96),IF(('T_SelfStock'!CS38&lt;&gt;""),'T_SelfStock'!CS38,CR34-'Grid_Requirement'!CS34+'Grid_TTAFOutgoing'!CS34))</f>
        <v/>
      </c>
      <c r="CT34">
        <f>IF(COUNTIFS(T_StockCount[Part Name],$A34,T_StockCount[WeekIndex],97)&gt;0,SUMIFS(T_StockCount[CountedQty],T_StockCount[Part Name],$A34,T_StockCount[WeekIndex],97),IF(('T_SelfStock'!CT38&lt;&gt;""),'T_SelfStock'!CT38,CS34-'Grid_Requirement'!CT34+'Grid_TTAFOutgoing'!CT34))</f>
        <v/>
      </c>
      <c r="CU34">
        <f>IF(COUNTIFS(T_StockCount[Part Name],$A34,T_StockCount[WeekIndex],98)&gt;0,SUMIFS(T_StockCount[CountedQty],T_StockCount[Part Name],$A34,T_StockCount[WeekIndex],98),IF(('T_SelfStock'!CU38&lt;&gt;""),'T_SelfStock'!CU38,CT34-'Grid_Requirement'!CU34+'Grid_TTAFOutgoing'!CU34))</f>
        <v/>
      </c>
      <c r="CV34">
        <f>IF(COUNTIFS(T_StockCount[Part Name],$A34,T_StockCount[WeekIndex],99)&gt;0,SUMIFS(T_StockCount[CountedQty],T_StockCount[Part Name],$A34,T_StockCount[WeekIndex],99),IF(('T_SelfStock'!CV38&lt;&gt;""),'T_SelfStock'!CV38,CU34-'Grid_Requirement'!CV34+'Grid_TTAFOutgoing'!CV34))</f>
        <v/>
      </c>
      <c r="CW34">
        <f>IF(COUNTIFS(T_StockCount[Part Name],$A34,T_StockCount[WeekIndex],100)&gt;0,SUMIFS(T_StockCount[CountedQty],T_StockCount[Part Name],$A34,T_StockCount[WeekIndex],100),IF(('T_SelfStock'!CW38&lt;&gt;""),'T_SelfStock'!CW38,CV34-'Grid_Requirement'!CW34+'Grid_TTAFOutgoing'!CW34))</f>
        <v/>
      </c>
      <c r="CX34">
        <f>IF(COUNTIFS(T_StockCount[Part Name],$A34,T_StockCount[WeekIndex],101)&gt;0,SUMIFS(T_StockCount[CountedQty],T_StockCount[Part Name],$A34,T_StockCount[WeekIndex],101),IF(('T_SelfStock'!CX38&lt;&gt;""),'T_SelfStock'!CX38,CW34-'Grid_Requirement'!CX34+'Grid_TTAFOutgoing'!CX34))</f>
        <v/>
      </c>
      <c r="CY34">
        <f>IF(COUNTIFS(T_StockCount[Part Name],$A34,T_StockCount[WeekIndex],102)&gt;0,SUMIFS(T_StockCount[CountedQty],T_StockCount[Part Name],$A34,T_StockCount[WeekIndex],102),IF(('T_SelfStock'!CY38&lt;&gt;""),'T_SelfStock'!CY38,CX34-'Grid_Requirement'!CY34+'Grid_TTAFOutgoing'!CY34))</f>
        <v/>
      </c>
      <c r="CZ34">
        <f>IF(COUNTIFS(T_StockCount[Part Name],$A34,T_StockCount[WeekIndex],103)&gt;0,SUMIFS(T_StockCount[CountedQty],T_StockCount[Part Name],$A34,T_StockCount[WeekIndex],103),IF(('T_SelfStock'!CZ38&lt;&gt;""),'T_SelfStock'!CZ38,CY34-'Grid_Requirement'!CZ34+'Grid_TTAFOutgoing'!CZ34))</f>
        <v/>
      </c>
      <c r="DA34">
        <f>IF(COUNTIFS(T_StockCount[Part Name],$A34,T_StockCount[WeekIndex],104)&gt;0,SUMIFS(T_StockCount[CountedQty],T_StockCount[Part Name],$A34,T_StockCount[WeekIndex],104),IF(('T_SelfStock'!DA38&lt;&gt;""),'T_SelfStock'!DA38,CZ34-'Grid_Requirement'!DA34+'Grid_TTAFOutgoing'!DA34))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Name],$A35,T_StockCount[WeekIndex],1),IF(('T_SelfStock'!B39&lt;&gt;""),'T_SelfStock'!B39,IFERROR(INDEX(T_OpeningStock[Opening_Qty],MATCH($A35,T_OpeningStock[Part Name],0)),0)-'Grid_Requirement'!B35+'Grid_TTAFOutgoing'!B35))</f>
        <v/>
      </c>
      <c r="C35">
        <f>IF(COUNTIFS(T_StockCount[Part Name],$A35,T_StockCount[WeekIndex],2)&gt;0,SUMIFS(T_StockCount[CountedQty],T_StockCount[Part Name],$A35,T_StockCount[WeekIndex],2),IF(('T_SelfStock'!C39&lt;&gt;""),'T_SelfStock'!C39,B35-'Grid_Requirement'!C35+'Grid_TTAFOutgoing'!C35))</f>
        <v/>
      </c>
      <c r="D35">
        <f>IF(COUNTIFS(T_StockCount[Part Name],$A35,T_StockCount[WeekIndex],3)&gt;0,SUMIFS(T_StockCount[CountedQty],T_StockCount[Part Name],$A35,T_StockCount[WeekIndex],3),IF(('T_SelfStock'!D39&lt;&gt;""),'T_SelfStock'!D39,C35-'Grid_Requirement'!D35+'Grid_TTAFOutgoing'!D35))</f>
        <v/>
      </c>
      <c r="E35">
        <f>IF(COUNTIFS(T_StockCount[Part Name],$A35,T_StockCount[WeekIndex],4)&gt;0,SUMIFS(T_StockCount[CountedQty],T_StockCount[Part Name],$A35,T_StockCount[WeekIndex],4),IF(('T_SelfStock'!E39&lt;&gt;""),'T_SelfStock'!E39,D35-'Grid_Requirement'!E35+'Grid_TTAFOutgoing'!E35))</f>
        <v/>
      </c>
      <c r="F35">
        <f>IF(COUNTIFS(T_StockCount[Part Name],$A35,T_StockCount[WeekIndex],5)&gt;0,SUMIFS(T_StockCount[CountedQty],T_StockCount[Part Name],$A35,T_StockCount[WeekIndex],5),IF(('T_SelfStock'!F39&lt;&gt;""),'T_SelfStock'!F39,E35-'Grid_Requirement'!F35+'Grid_TTAFOutgoing'!F35))</f>
        <v/>
      </c>
      <c r="G35">
        <f>IF(COUNTIFS(T_StockCount[Part Name],$A35,T_StockCount[WeekIndex],6)&gt;0,SUMIFS(T_StockCount[CountedQty],T_StockCount[Part Name],$A35,T_StockCount[WeekIndex],6),IF(('T_SelfStock'!G39&lt;&gt;""),'T_SelfStock'!G39,F35-'Grid_Requirement'!G35+'Grid_TTAFOutgoing'!G35))</f>
        <v/>
      </c>
      <c r="H35">
        <f>IF(COUNTIFS(T_StockCount[Part Name],$A35,T_StockCount[WeekIndex],7)&gt;0,SUMIFS(T_StockCount[CountedQty],T_StockCount[Part Name],$A35,T_StockCount[WeekIndex],7),IF(('T_SelfStock'!H39&lt;&gt;""),'T_SelfStock'!H39,G35-'Grid_Requirement'!H35+'Grid_TTAFOutgoing'!H35))</f>
        <v/>
      </c>
      <c r="I35">
        <f>IF(COUNTIFS(T_StockCount[Part Name],$A35,T_StockCount[WeekIndex],8)&gt;0,SUMIFS(T_StockCount[CountedQty],T_StockCount[Part Name],$A35,T_StockCount[WeekIndex],8),IF(('T_SelfStock'!I39&lt;&gt;""),'T_SelfStock'!I39,H35-'Grid_Requirement'!I35+'Grid_TTAFOutgoing'!I35))</f>
        <v/>
      </c>
      <c r="J35">
        <f>IF(COUNTIFS(T_StockCount[Part Name],$A35,T_StockCount[WeekIndex],9)&gt;0,SUMIFS(T_StockCount[CountedQty],T_StockCount[Part Name],$A35,T_StockCount[WeekIndex],9),IF(('T_SelfStock'!J39&lt;&gt;""),'T_SelfStock'!J39,I35-'Grid_Requirement'!J35+'Grid_TTAFOutgoing'!J35))</f>
        <v/>
      </c>
      <c r="K35">
        <f>IF(COUNTIFS(T_StockCount[Part Name],$A35,T_StockCount[WeekIndex],10)&gt;0,SUMIFS(T_StockCount[CountedQty],T_StockCount[Part Name],$A35,T_StockCount[WeekIndex],10),IF(('T_SelfStock'!K39&lt;&gt;""),'T_SelfStock'!K39,J35-'Grid_Requirement'!K35+'Grid_TTAFOutgoing'!K35))</f>
        <v/>
      </c>
      <c r="L35">
        <f>IF(COUNTIFS(T_StockCount[Part Name],$A35,T_StockCount[WeekIndex],11)&gt;0,SUMIFS(T_StockCount[CountedQty],T_StockCount[Part Name],$A35,T_StockCount[WeekIndex],11),IF(('T_SelfStock'!L39&lt;&gt;""),'T_SelfStock'!L39,K35-'Grid_Requirement'!L35+'Grid_TTAFOutgoing'!L35))</f>
        <v/>
      </c>
      <c r="M35">
        <f>IF(COUNTIFS(T_StockCount[Part Name],$A35,T_StockCount[WeekIndex],12)&gt;0,SUMIFS(T_StockCount[CountedQty],T_StockCount[Part Name],$A35,T_StockCount[WeekIndex],12),IF(('T_SelfStock'!M39&lt;&gt;""),'T_SelfStock'!M39,L35-'Grid_Requirement'!M35+'Grid_TTAFOutgoing'!M35))</f>
        <v/>
      </c>
      <c r="N35">
        <f>IF(COUNTIFS(T_StockCount[Part Name],$A35,T_StockCount[WeekIndex],13)&gt;0,SUMIFS(T_StockCount[CountedQty],T_StockCount[Part Name],$A35,T_StockCount[WeekIndex],13),IF(('T_SelfStock'!N39&lt;&gt;""),'T_SelfStock'!N39,M35-'Grid_Requirement'!N35+'Grid_TTAFOutgoing'!N35))</f>
        <v/>
      </c>
      <c r="O35">
        <f>IF(COUNTIFS(T_StockCount[Part Name],$A35,T_StockCount[WeekIndex],14)&gt;0,SUMIFS(T_StockCount[CountedQty],T_StockCount[Part Name],$A35,T_StockCount[WeekIndex],14),IF(('T_SelfStock'!O39&lt;&gt;""),'T_SelfStock'!O39,N35-'Grid_Requirement'!O35+'Grid_TTAFOutgoing'!O35))</f>
        <v/>
      </c>
      <c r="P35">
        <f>IF(COUNTIFS(T_StockCount[Part Name],$A35,T_StockCount[WeekIndex],15)&gt;0,SUMIFS(T_StockCount[CountedQty],T_StockCount[Part Name],$A35,T_StockCount[WeekIndex],15),IF(('T_SelfStock'!P39&lt;&gt;""),'T_SelfStock'!P39,O35-'Grid_Requirement'!P35+'Grid_TTAFOutgoing'!P35))</f>
        <v/>
      </c>
      <c r="Q35">
        <f>IF(COUNTIFS(T_StockCount[Part Name],$A35,T_StockCount[WeekIndex],16)&gt;0,SUMIFS(T_StockCount[CountedQty],T_StockCount[Part Name],$A35,T_StockCount[WeekIndex],16),IF(('T_SelfStock'!Q39&lt;&gt;""),'T_SelfStock'!Q39,P35-'Grid_Requirement'!Q35+'Grid_TTAFOutgoing'!Q35))</f>
        <v/>
      </c>
      <c r="R35">
        <f>IF(COUNTIFS(T_StockCount[Part Name],$A35,T_StockCount[WeekIndex],17)&gt;0,SUMIFS(T_StockCount[CountedQty],T_StockCount[Part Name],$A35,T_StockCount[WeekIndex],17),IF(('T_SelfStock'!R39&lt;&gt;""),'T_SelfStock'!R39,Q35-'Grid_Requirement'!R35+'Grid_TTAFOutgoing'!R35))</f>
        <v/>
      </c>
      <c r="S35">
        <f>IF(COUNTIFS(T_StockCount[Part Name],$A35,T_StockCount[WeekIndex],18)&gt;0,SUMIFS(T_StockCount[CountedQty],T_StockCount[Part Name],$A35,T_StockCount[WeekIndex],18),IF(('T_SelfStock'!S39&lt;&gt;""),'T_SelfStock'!S39,R35-'Grid_Requirement'!S35+'Grid_TTAFOutgoing'!S35))</f>
        <v/>
      </c>
      <c r="T35">
        <f>IF(COUNTIFS(T_StockCount[Part Name],$A35,T_StockCount[WeekIndex],19)&gt;0,SUMIFS(T_StockCount[CountedQty],T_StockCount[Part Name],$A35,T_StockCount[WeekIndex],19),IF(('T_SelfStock'!T39&lt;&gt;""),'T_SelfStock'!T39,S35-'Grid_Requirement'!T35+'Grid_TTAFOutgoing'!T35))</f>
        <v/>
      </c>
      <c r="U35">
        <f>IF(COUNTIFS(T_StockCount[Part Name],$A35,T_StockCount[WeekIndex],20)&gt;0,SUMIFS(T_StockCount[CountedQty],T_StockCount[Part Name],$A35,T_StockCount[WeekIndex],20),IF(('T_SelfStock'!U39&lt;&gt;""),'T_SelfStock'!U39,T35-'Grid_Requirement'!U35+'Grid_TTAFOutgoing'!U35))</f>
        <v/>
      </c>
      <c r="V35">
        <f>IF(COUNTIFS(T_StockCount[Part Name],$A35,T_StockCount[WeekIndex],21)&gt;0,SUMIFS(T_StockCount[CountedQty],T_StockCount[Part Name],$A35,T_StockCount[WeekIndex],21),IF(('T_SelfStock'!V39&lt;&gt;""),'T_SelfStock'!V39,U35-'Grid_Requirement'!V35+'Grid_TTAFOutgoing'!V35))</f>
        <v/>
      </c>
      <c r="W35">
        <f>IF(COUNTIFS(T_StockCount[Part Name],$A35,T_StockCount[WeekIndex],22)&gt;0,SUMIFS(T_StockCount[CountedQty],T_StockCount[Part Name],$A35,T_StockCount[WeekIndex],22),IF(('T_SelfStock'!W39&lt;&gt;""),'T_SelfStock'!W39,V35-'Grid_Requirement'!W35+'Grid_TTAFOutgoing'!W35))</f>
        <v/>
      </c>
      <c r="X35">
        <f>IF(COUNTIFS(T_StockCount[Part Name],$A35,T_StockCount[WeekIndex],23)&gt;0,SUMIFS(T_StockCount[CountedQty],T_StockCount[Part Name],$A35,T_StockCount[WeekIndex],23),IF(('T_SelfStock'!X39&lt;&gt;""),'T_SelfStock'!X39,W35-'Grid_Requirement'!X35+'Grid_TTAFOutgoing'!X35))</f>
        <v/>
      </c>
      <c r="Y35">
        <f>IF(COUNTIFS(T_StockCount[Part Name],$A35,T_StockCount[WeekIndex],24)&gt;0,SUMIFS(T_StockCount[CountedQty],T_StockCount[Part Name],$A35,T_StockCount[WeekIndex],24),IF(('T_SelfStock'!Y39&lt;&gt;""),'T_SelfStock'!Y39,X35-'Grid_Requirement'!Y35+'Grid_TTAFOutgoing'!Y35))</f>
        <v/>
      </c>
      <c r="Z35">
        <f>IF(COUNTIFS(T_StockCount[Part Name],$A35,T_StockCount[WeekIndex],25)&gt;0,SUMIFS(T_StockCount[CountedQty],T_StockCount[Part Name],$A35,T_StockCount[WeekIndex],25),IF(('T_SelfStock'!Z39&lt;&gt;""),'T_SelfStock'!Z39,Y35-'Grid_Requirement'!Z35+'Grid_TTAFOutgoing'!Z35))</f>
        <v/>
      </c>
      <c r="AA35">
        <f>IF(COUNTIFS(T_StockCount[Part Name],$A35,T_StockCount[WeekIndex],26)&gt;0,SUMIFS(T_StockCount[CountedQty],T_StockCount[Part Name],$A35,T_StockCount[WeekIndex],26),IF(('T_SelfStock'!AA39&lt;&gt;""),'T_SelfStock'!AA39,Z35-'Grid_Requirement'!AA35+'Grid_TTAFOutgoing'!AA35))</f>
        <v/>
      </c>
      <c r="AB35">
        <f>IF(COUNTIFS(T_StockCount[Part Name],$A35,T_StockCount[WeekIndex],27)&gt;0,SUMIFS(T_StockCount[CountedQty],T_StockCount[Part Name],$A35,T_StockCount[WeekIndex],27),IF(('T_SelfStock'!AB39&lt;&gt;""),'T_SelfStock'!AB39,AA35-'Grid_Requirement'!AB35+'Grid_TTAFOutgoing'!AB35))</f>
        <v/>
      </c>
      <c r="AC35">
        <f>IF(COUNTIFS(T_StockCount[Part Name],$A35,T_StockCount[WeekIndex],28)&gt;0,SUMIFS(T_StockCount[CountedQty],T_StockCount[Part Name],$A35,T_StockCount[WeekIndex],28),IF(('T_SelfStock'!AC39&lt;&gt;""),'T_SelfStock'!AC39,AB35-'Grid_Requirement'!AC35+'Grid_TTAFOutgoing'!AC35))</f>
        <v/>
      </c>
      <c r="AD35">
        <f>IF(COUNTIFS(T_StockCount[Part Name],$A35,T_StockCount[WeekIndex],29)&gt;0,SUMIFS(T_StockCount[CountedQty],T_StockCount[Part Name],$A35,T_StockCount[WeekIndex],29),IF(('T_SelfStock'!AD39&lt;&gt;""),'T_SelfStock'!AD39,AC35-'Grid_Requirement'!AD35+'Grid_TTAFOutgoing'!AD35))</f>
        <v/>
      </c>
      <c r="AE35">
        <f>IF(COUNTIFS(T_StockCount[Part Name],$A35,T_StockCount[WeekIndex],30)&gt;0,SUMIFS(T_StockCount[CountedQty],T_StockCount[Part Name],$A35,T_StockCount[WeekIndex],30),IF(('T_SelfStock'!AE39&lt;&gt;""),'T_SelfStock'!AE39,AD35-'Grid_Requirement'!AE35+'Grid_TTAFOutgoing'!AE35))</f>
        <v/>
      </c>
      <c r="AF35">
        <f>IF(COUNTIFS(T_StockCount[Part Name],$A35,T_StockCount[WeekIndex],31)&gt;0,SUMIFS(T_StockCount[CountedQty],T_StockCount[Part Name],$A35,T_StockCount[WeekIndex],31),IF(('T_SelfStock'!AF39&lt;&gt;""),'T_SelfStock'!AF39,AE35-'Grid_Requirement'!AF35+'Grid_TTAFOutgoing'!AF35))</f>
        <v/>
      </c>
      <c r="AG35">
        <f>IF(COUNTIFS(T_StockCount[Part Name],$A35,T_StockCount[WeekIndex],32)&gt;0,SUMIFS(T_StockCount[CountedQty],T_StockCount[Part Name],$A35,T_StockCount[WeekIndex],32),IF(('T_SelfStock'!AG39&lt;&gt;""),'T_SelfStock'!AG39,AF35-'Grid_Requirement'!AG35+'Grid_TTAFOutgoing'!AG35))</f>
        <v/>
      </c>
      <c r="AH35">
        <f>IF(COUNTIFS(T_StockCount[Part Name],$A35,T_StockCount[WeekIndex],33)&gt;0,SUMIFS(T_StockCount[CountedQty],T_StockCount[Part Name],$A35,T_StockCount[WeekIndex],33),IF(('T_SelfStock'!AH39&lt;&gt;""),'T_SelfStock'!AH39,AG35-'Grid_Requirement'!AH35+'Grid_TTAFOutgoing'!AH35))</f>
        <v/>
      </c>
      <c r="AI35">
        <f>IF(COUNTIFS(T_StockCount[Part Name],$A35,T_StockCount[WeekIndex],34)&gt;0,SUMIFS(T_StockCount[CountedQty],T_StockCount[Part Name],$A35,T_StockCount[WeekIndex],34),IF(('T_SelfStock'!AI39&lt;&gt;""),'T_SelfStock'!AI39,AH35-'Grid_Requirement'!AI35+'Grid_TTAFOutgoing'!AI35))</f>
        <v/>
      </c>
      <c r="AJ35">
        <f>IF(COUNTIFS(T_StockCount[Part Name],$A35,T_StockCount[WeekIndex],35)&gt;0,SUMIFS(T_StockCount[CountedQty],T_StockCount[Part Name],$A35,T_StockCount[WeekIndex],35),IF(('T_SelfStock'!AJ39&lt;&gt;""),'T_SelfStock'!AJ39,AI35-'Grid_Requirement'!AJ35+'Grid_TTAFOutgoing'!AJ35))</f>
        <v/>
      </c>
      <c r="AK35">
        <f>IF(COUNTIFS(T_StockCount[Part Name],$A35,T_StockCount[WeekIndex],36)&gt;0,SUMIFS(T_StockCount[CountedQty],T_StockCount[Part Name],$A35,T_StockCount[WeekIndex],36),IF(('T_SelfStock'!AK39&lt;&gt;""),'T_SelfStock'!AK39,AJ35-'Grid_Requirement'!AK35+'Grid_TTAFOutgoing'!AK35))</f>
        <v/>
      </c>
      <c r="AL35">
        <f>IF(COUNTIFS(T_StockCount[Part Name],$A35,T_StockCount[WeekIndex],37)&gt;0,SUMIFS(T_StockCount[CountedQty],T_StockCount[Part Name],$A35,T_StockCount[WeekIndex],37),IF(('T_SelfStock'!AL39&lt;&gt;""),'T_SelfStock'!AL39,AK35-'Grid_Requirement'!AL35+'Grid_TTAFOutgoing'!AL35))</f>
        <v/>
      </c>
      <c r="AM35">
        <f>IF(COUNTIFS(T_StockCount[Part Name],$A35,T_StockCount[WeekIndex],38)&gt;0,SUMIFS(T_StockCount[CountedQty],T_StockCount[Part Name],$A35,T_StockCount[WeekIndex],38),IF(('T_SelfStock'!AM39&lt;&gt;""),'T_SelfStock'!AM39,AL35-'Grid_Requirement'!AM35+'Grid_TTAFOutgoing'!AM35))</f>
        <v/>
      </c>
      <c r="AN35">
        <f>IF(COUNTIFS(T_StockCount[Part Name],$A35,T_StockCount[WeekIndex],39)&gt;0,SUMIFS(T_StockCount[CountedQty],T_StockCount[Part Name],$A35,T_StockCount[WeekIndex],39),IF(('T_SelfStock'!AN39&lt;&gt;""),'T_SelfStock'!AN39,AM35-'Grid_Requirement'!AN35+'Grid_TTAFOutgoing'!AN35))</f>
        <v/>
      </c>
      <c r="AO35">
        <f>IF(COUNTIFS(T_StockCount[Part Name],$A35,T_StockCount[WeekIndex],40)&gt;0,SUMIFS(T_StockCount[CountedQty],T_StockCount[Part Name],$A35,T_StockCount[WeekIndex],40),IF(('T_SelfStock'!AO39&lt;&gt;""),'T_SelfStock'!AO39,AN35-'Grid_Requirement'!AO35+'Grid_TTAFOutgoing'!AO35))</f>
        <v/>
      </c>
      <c r="AP35">
        <f>IF(COUNTIFS(T_StockCount[Part Name],$A35,T_StockCount[WeekIndex],41)&gt;0,SUMIFS(T_StockCount[CountedQty],T_StockCount[Part Name],$A35,T_StockCount[WeekIndex],41),IF(('T_SelfStock'!AP39&lt;&gt;""),'T_SelfStock'!AP39,AO35-'Grid_Requirement'!AP35+'Grid_TTAFOutgoing'!AP35))</f>
        <v/>
      </c>
      <c r="AQ35">
        <f>IF(COUNTIFS(T_StockCount[Part Name],$A35,T_StockCount[WeekIndex],42)&gt;0,SUMIFS(T_StockCount[CountedQty],T_StockCount[Part Name],$A35,T_StockCount[WeekIndex],42),IF(('T_SelfStock'!AQ39&lt;&gt;""),'T_SelfStock'!AQ39,AP35-'Grid_Requirement'!AQ35+'Grid_TTAFOutgoing'!AQ35))</f>
        <v/>
      </c>
      <c r="AR35">
        <f>IF(COUNTIFS(T_StockCount[Part Name],$A35,T_StockCount[WeekIndex],43)&gt;0,SUMIFS(T_StockCount[CountedQty],T_StockCount[Part Name],$A35,T_StockCount[WeekIndex],43),IF(('T_SelfStock'!AR39&lt;&gt;""),'T_SelfStock'!AR39,AQ35-'Grid_Requirement'!AR35+'Grid_TTAFOutgoing'!AR35))</f>
        <v/>
      </c>
      <c r="AS35">
        <f>IF(COUNTIFS(T_StockCount[Part Name],$A35,T_StockCount[WeekIndex],44)&gt;0,SUMIFS(T_StockCount[CountedQty],T_StockCount[Part Name],$A35,T_StockCount[WeekIndex],44),IF(('T_SelfStock'!AS39&lt;&gt;""),'T_SelfStock'!AS39,AR35-'Grid_Requirement'!AS35+'Grid_TTAFOutgoing'!AS35))</f>
        <v/>
      </c>
      <c r="AT35">
        <f>IF(COUNTIFS(T_StockCount[Part Name],$A35,T_StockCount[WeekIndex],45)&gt;0,SUMIFS(T_StockCount[CountedQty],T_StockCount[Part Name],$A35,T_StockCount[WeekIndex],45),IF(('T_SelfStock'!AT39&lt;&gt;""),'T_SelfStock'!AT39,AS35-'Grid_Requirement'!AT35+'Grid_TTAFOutgoing'!AT35))</f>
        <v/>
      </c>
      <c r="AU35">
        <f>IF(COUNTIFS(T_StockCount[Part Name],$A35,T_StockCount[WeekIndex],46)&gt;0,SUMIFS(T_StockCount[CountedQty],T_StockCount[Part Name],$A35,T_StockCount[WeekIndex],46),IF(('T_SelfStock'!AU39&lt;&gt;""),'T_SelfStock'!AU39,AT35-'Grid_Requirement'!AU35+'Grid_TTAFOutgoing'!AU35))</f>
        <v/>
      </c>
      <c r="AV35">
        <f>IF(COUNTIFS(T_StockCount[Part Name],$A35,T_StockCount[WeekIndex],47)&gt;0,SUMIFS(T_StockCount[CountedQty],T_StockCount[Part Name],$A35,T_StockCount[WeekIndex],47),IF(('T_SelfStock'!AV39&lt;&gt;""),'T_SelfStock'!AV39,AU35-'Grid_Requirement'!AV35+'Grid_TTAFOutgoing'!AV35))</f>
        <v/>
      </c>
      <c r="AW35">
        <f>IF(COUNTIFS(T_StockCount[Part Name],$A35,T_StockCount[WeekIndex],48)&gt;0,SUMIFS(T_StockCount[CountedQty],T_StockCount[Part Name],$A35,T_StockCount[WeekIndex],48),IF(('T_SelfStock'!AW39&lt;&gt;""),'T_SelfStock'!AW39,AV35-'Grid_Requirement'!AW35+'Grid_TTAFOutgoing'!AW35))</f>
        <v/>
      </c>
      <c r="AX35">
        <f>IF(COUNTIFS(T_StockCount[Part Name],$A35,T_StockCount[WeekIndex],49)&gt;0,SUMIFS(T_StockCount[CountedQty],T_StockCount[Part Name],$A35,T_StockCount[WeekIndex],49),IF(('T_SelfStock'!AX39&lt;&gt;""),'T_SelfStock'!AX39,AW35-'Grid_Requirement'!AX35+'Grid_TTAFOutgoing'!AX35))</f>
        <v/>
      </c>
      <c r="AY35">
        <f>IF(COUNTIFS(T_StockCount[Part Name],$A35,T_StockCount[WeekIndex],50)&gt;0,SUMIFS(T_StockCount[CountedQty],T_StockCount[Part Name],$A35,T_StockCount[WeekIndex],50),IF(('T_SelfStock'!AY39&lt;&gt;""),'T_SelfStock'!AY39,AX35-'Grid_Requirement'!AY35+'Grid_TTAFOutgoing'!AY35))</f>
        <v/>
      </c>
      <c r="AZ35">
        <f>IF(COUNTIFS(T_StockCount[Part Name],$A35,T_StockCount[WeekIndex],51)&gt;0,SUMIFS(T_StockCount[CountedQty],T_StockCount[Part Name],$A35,T_StockCount[WeekIndex],51),IF(('T_SelfStock'!AZ39&lt;&gt;""),'T_SelfStock'!AZ39,AY35-'Grid_Requirement'!AZ35+'Grid_TTAFOutgoing'!AZ35))</f>
        <v/>
      </c>
      <c r="BA35">
        <f>IF(COUNTIFS(T_StockCount[Part Name],$A35,T_StockCount[WeekIndex],52)&gt;0,SUMIFS(T_StockCount[CountedQty],T_StockCount[Part Name],$A35,T_StockCount[WeekIndex],52),IF(('T_SelfStock'!BA39&lt;&gt;""),'T_SelfStock'!BA39,AZ35-'Grid_Requirement'!BA35+'Grid_TTAFOutgoing'!BA35))</f>
        <v/>
      </c>
      <c r="BB35">
        <f>IF(COUNTIFS(T_StockCount[Part Name],$A35,T_StockCount[WeekIndex],53)&gt;0,SUMIFS(T_StockCount[CountedQty],T_StockCount[Part Name],$A35,T_StockCount[WeekIndex],53),IF(('T_SelfStock'!BB39&lt;&gt;""),'T_SelfStock'!BB39,BA35-'Grid_Requirement'!BB35+'Grid_TTAFOutgoing'!BB35))</f>
        <v/>
      </c>
      <c r="BC35">
        <f>IF(COUNTIFS(T_StockCount[Part Name],$A35,T_StockCount[WeekIndex],54)&gt;0,SUMIFS(T_StockCount[CountedQty],T_StockCount[Part Name],$A35,T_StockCount[WeekIndex],54),IF(('T_SelfStock'!BC39&lt;&gt;""),'T_SelfStock'!BC39,BB35-'Grid_Requirement'!BC35+'Grid_TTAFOutgoing'!BC35))</f>
        <v/>
      </c>
      <c r="BD35">
        <f>IF(COUNTIFS(T_StockCount[Part Name],$A35,T_StockCount[WeekIndex],55)&gt;0,SUMIFS(T_StockCount[CountedQty],T_StockCount[Part Name],$A35,T_StockCount[WeekIndex],55),IF(('T_SelfStock'!BD39&lt;&gt;""),'T_SelfStock'!BD39,BC35-'Grid_Requirement'!BD35+'Grid_TTAFOutgoing'!BD35))</f>
        <v/>
      </c>
      <c r="BE35">
        <f>IF(COUNTIFS(T_StockCount[Part Name],$A35,T_StockCount[WeekIndex],56)&gt;0,SUMIFS(T_StockCount[CountedQty],T_StockCount[Part Name],$A35,T_StockCount[WeekIndex],56),IF(('T_SelfStock'!BE39&lt;&gt;""),'T_SelfStock'!BE39,BD35-'Grid_Requirement'!BE35+'Grid_TTAFOutgoing'!BE35))</f>
        <v/>
      </c>
      <c r="BF35">
        <f>IF(COUNTIFS(T_StockCount[Part Name],$A35,T_StockCount[WeekIndex],57)&gt;0,SUMIFS(T_StockCount[CountedQty],T_StockCount[Part Name],$A35,T_StockCount[WeekIndex],57),IF(('T_SelfStock'!BF39&lt;&gt;""),'T_SelfStock'!BF39,BE35-'Grid_Requirement'!BF35+'Grid_TTAFOutgoing'!BF35))</f>
        <v/>
      </c>
      <c r="BG35">
        <f>IF(COUNTIFS(T_StockCount[Part Name],$A35,T_StockCount[WeekIndex],58)&gt;0,SUMIFS(T_StockCount[CountedQty],T_StockCount[Part Name],$A35,T_StockCount[WeekIndex],58),IF(('T_SelfStock'!BG39&lt;&gt;""),'T_SelfStock'!BG39,BF35-'Grid_Requirement'!BG35+'Grid_TTAFOutgoing'!BG35))</f>
        <v/>
      </c>
      <c r="BH35">
        <f>IF(COUNTIFS(T_StockCount[Part Name],$A35,T_StockCount[WeekIndex],59)&gt;0,SUMIFS(T_StockCount[CountedQty],T_StockCount[Part Name],$A35,T_StockCount[WeekIndex],59),IF(('T_SelfStock'!BH39&lt;&gt;""),'T_SelfStock'!BH39,BG35-'Grid_Requirement'!BH35+'Grid_TTAFOutgoing'!BH35))</f>
        <v/>
      </c>
      <c r="BI35">
        <f>IF(COUNTIFS(T_StockCount[Part Name],$A35,T_StockCount[WeekIndex],60)&gt;0,SUMIFS(T_StockCount[CountedQty],T_StockCount[Part Name],$A35,T_StockCount[WeekIndex],60),IF(('T_SelfStock'!BI39&lt;&gt;""),'T_SelfStock'!BI39,BH35-'Grid_Requirement'!BI35+'Grid_TTAFOutgoing'!BI35))</f>
        <v/>
      </c>
      <c r="BJ35">
        <f>IF(COUNTIFS(T_StockCount[Part Name],$A35,T_StockCount[WeekIndex],61)&gt;0,SUMIFS(T_StockCount[CountedQty],T_StockCount[Part Name],$A35,T_StockCount[WeekIndex],61),IF(('T_SelfStock'!BJ39&lt;&gt;""),'T_SelfStock'!BJ39,BI35-'Grid_Requirement'!BJ35+'Grid_TTAFOutgoing'!BJ35))</f>
        <v/>
      </c>
      <c r="BK35">
        <f>IF(COUNTIFS(T_StockCount[Part Name],$A35,T_StockCount[WeekIndex],62)&gt;0,SUMIFS(T_StockCount[CountedQty],T_StockCount[Part Name],$A35,T_StockCount[WeekIndex],62),IF(('T_SelfStock'!BK39&lt;&gt;""),'T_SelfStock'!BK39,BJ35-'Grid_Requirement'!BK35+'Grid_TTAFOutgoing'!BK35))</f>
        <v/>
      </c>
      <c r="BL35">
        <f>IF(COUNTIFS(T_StockCount[Part Name],$A35,T_StockCount[WeekIndex],63)&gt;0,SUMIFS(T_StockCount[CountedQty],T_StockCount[Part Name],$A35,T_StockCount[WeekIndex],63),IF(('T_SelfStock'!BL39&lt;&gt;""),'T_SelfStock'!BL39,BK35-'Grid_Requirement'!BL35+'Grid_TTAFOutgoing'!BL35))</f>
        <v/>
      </c>
      <c r="BM35">
        <f>IF(COUNTIFS(T_StockCount[Part Name],$A35,T_StockCount[WeekIndex],64)&gt;0,SUMIFS(T_StockCount[CountedQty],T_StockCount[Part Name],$A35,T_StockCount[WeekIndex],64),IF(('T_SelfStock'!BM39&lt;&gt;""),'T_SelfStock'!BM39,BL35-'Grid_Requirement'!BM35+'Grid_TTAFOutgoing'!BM35))</f>
        <v/>
      </c>
      <c r="BN35">
        <f>IF(COUNTIFS(T_StockCount[Part Name],$A35,T_StockCount[WeekIndex],65)&gt;0,SUMIFS(T_StockCount[CountedQty],T_StockCount[Part Name],$A35,T_StockCount[WeekIndex],65),IF(('T_SelfStock'!BN39&lt;&gt;""),'T_SelfStock'!BN39,BM35-'Grid_Requirement'!BN35+'Grid_TTAFOutgoing'!BN35))</f>
        <v/>
      </c>
      <c r="BO35">
        <f>IF(COUNTIFS(T_StockCount[Part Name],$A35,T_StockCount[WeekIndex],66)&gt;0,SUMIFS(T_StockCount[CountedQty],T_StockCount[Part Name],$A35,T_StockCount[WeekIndex],66),IF(('T_SelfStock'!BO39&lt;&gt;""),'T_SelfStock'!BO39,BN35-'Grid_Requirement'!BO35+'Grid_TTAFOutgoing'!BO35))</f>
        <v/>
      </c>
      <c r="BP35">
        <f>IF(COUNTIFS(T_StockCount[Part Name],$A35,T_StockCount[WeekIndex],67)&gt;0,SUMIFS(T_StockCount[CountedQty],T_StockCount[Part Name],$A35,T_StockCount[WeekIndex],67),IF(('T_SelfStock'!BP39&lt;&gt;""),'T_SelfStock'!BP39,BO35-'Grid_Requirement'!BP35+'Grid_TTAFOutgoing'!BP35))</f>
        <v/>
      </c>
      <c r="BQ35">
        <f>IF(COUNTIFS(T_StockCount[Part Name],$A35,T_StockCount[WeekIndex],68)&gt;0,SUMIFS(T_StockCount[CountedQty],T_StockCount[Part Name],$A35,T_StockCount[WeekIndex],68),IF(('T_SelfStock'!BQ39&lt;&gt;""),'T_SelfStock'!BQ39,BP35-'Grid_Requirement'!BQ35+'Grid_TTAFOutgoing'!BQ35))</f>
        <v/>
      </c>
      <c r="BR35">
        <f>IF(COUNTIFS(T_StockCount[Part Name],$A35,T_StockCount[WeekIndex],69)&gt;0,SUMIFS(T_StockCount[CountedQty],T_StockCount[Part Name],$A35,T_StockCount[WeekIndex],69),IF(('T_SelfStock'!BR39&lt;&gt;""),'T_SelfStock'!BR39,BQ35-'Grid_Requirement'!BR35+'Grid_TTAFOutgoing'!BR35))</f>
        <v/>
      </c>
      <c r="BS35">
        <f>IF(COUNTIFS(T_StockCount[Part Name],$A35,T_StockCount[WeekIndex],70)&gt;0,SUMIFS(T_StockCount[CountedQty],T_StockCount[Part Name],$A35,T_StockCount[WeekIndex],70),IF(('T_SelfStock'!BS39&lt;&gt;""),'T_SelfStock'!BS39,BR35-'Grid_Requirement'!BS35+'Grid_TTAFOutgoing'!BS35))</f>
        <v/>
      </c>
      <c r="BT35">
        <f>IF(COUNTIFS(T_StockCount[Part Name],$A35,T_StockCount[WeekIndex],71)&gt;0,SUMIFS(T_StockCount[CountedQty],T_StockCount[Part Name],$A35,T_StockCount[WeekIndex],71),IF(('T_SelfStock'!BT39&lt;&gt;""),'T_SelfStock'!BT39,BS35-'Grid_Requirement'!BT35+'Grid_TTAFOutgoing'!BT35))</f>
        <v/>
      </c>
      <c r="BU35">
        <f>IF(COUNTIFS(T_StockCount[Part Name],$A35,T_StockCount[WeekIndex],72)&gt;0,SUMIFS(T_StockCount[CountedQty],T_StockCount[Part Name],$A35,T_StockCount[WeekIndex],72),IF(('T_SelfStock'!BU39&lt;&gt;""),'T_SelfStock'!BU39,BT35-'Grid_Requirement'!BU35+'Grid_TTAFOutgoing'!BU35))</f>
        <v/>
      </c>
      <c r="BV35">
        <f>IF(COUNTIFS(T_StockCount[Part Name],$A35,T_StockCount[WeekIndex],73)&gt;0,SUMIFS(T_StockCount[CountedQty],T_StockCount[Part Name],$A35,T_StockCount[WeekIndex],73),IF(('T_SelfStock'!BV39&lt;&gt;""),'T_SelfStock'!BV39,BU35-'Grid_Requirement'!BV35+'Grid_TTAFOutgoing'!BV35))</f>
        <v/>
      </c>
      <c r="BW35">
        <f>IF(COUNTIFS(T_StockCount[Part Name],$A35,T_StockCount[WeekIndex],74)&gt;0,SUMIFS(T_StockCount[CountedQty],T_StockCount[Part Name],$A35,T_StockCount[WeekIndex],74),IF(('T_SelfStock'!BW39&lt;&gt;""),'T_SelfStock'!BW39,BV35-'Grid_Requirement'!BW35+'Grid_TTAFOutgoing'!BW35))</f>
        <v/>
      </c>
      <c r="BX35">
        <f>IF(COUNTIFS(T_StockCount[Part Name],$A35,T_StockCount[WeekIndex],75)&gt;0,SUMIFS(T_StockCount[CountedQty],T_StockCount[Part Name],$A35,T_StockCount[WeekIndex],75),IF(('T_SelfStock'!BX39&lt;&gt;""),'T_SelfStock'!BX39,BW35-'Grid_Requirement'!BX35+'Grid_TTAFOutgoing'!BX35))</f>
        <v/>
      </c>
      <c r="BY35">
        <f>IF(COUNTIFS(T_StockCount[Part Name],$A35,T_StockCount[WeekIndex],76)&gt;0,SUMIFS(T_StockCount[CountedQty],T_StockCount[Part Name],$A35,T_StockCount[WeekIndex],76),IF(('T_SelfStock'!BY39&lt;&gt;""),'T_SelfStock'!BY39,BX35-'Grid_Requirement'!BY35+'Grid_TTAFOutgoing'!BY35))</f>
        <v/>
      </c>
      <c r="BZ35">
        <f>IF(COUNTIFS(T_StockCount[Part Name],$A35,T_StockCount[WeekIndex],77)&gt;0,SUMIFS(T_StockCount[CountedQty],T_StockCount[Part Name],$A35,T_StockCount[WeekIndex],77),IF(('T_SelfStock'!BZ39&lt;&gt;""),'T_SelfStock'!BZ39,BY35-'Grid_Requirement'!BZ35+'Grid_TTAFOutgoing'!BZ35))</f>
        <v/>
      </c>
      <c r="CA35">
        <f>IF(COUNTIFS(T_StockCount[Part Name],$A35,T_StockCount[WeekIndex],78)&gt;0,SUMIFS(T_StockCount[CountedQty],T_StockCount[Part Name],$A35,T_StockCount[WeekIndex],78),IF(('T_SelfStock'!CA39&lt;&gt;""),'T_SelfStock'!CA39,BZ35-'Grid_Requirement'!CA35+'Grid_TTAFOutgoing'!CA35))</f>
        <v/>
      </c>
      <c r="CB35">
        <f>IF(COUNTIFS(T_StockCount[Part Name],$A35,T_StockCount[WeekIndex],79)&gt;0,SUMIFS(T_StockCount[CountedQty],T_StockCount[Part Name],$A35,T_StockCount[WeekIndex],79),IF(('T_SelfStock'!CB39&lt;&gt;""),'T_SelfStock'!CB39,CA35-'Grid_Requirement'!CB35+'Grid_TTAFOutgoing'!CB35))</f>
        <v/>
      </c>
      <c r="CC35">
        <f>IF(COUNTIFS(T_StockCount[Part Name],$A35,T_StockCount[WeekIndex],80)&gt;0,SUMIFS(T_StockCount[CountedQty],T_StockCount[Part Name],$A35,T_StockCount[WeekIndex],80),IF(('T_SelfStock'!CC39&lt;&gt;""),'T_SelfStock'!CC39,CB35-'Grid_Requirement'!CC35+'Grid_TTAFOutgoing'!CC35))</f>
        <v/>
      </c>
      <c r="CD35">
        <f>IF(COUNTIFS(T_StockCount[Part Name],$A35,T_StockCount[WeekIndex],81)&gt;0,SUMIFS(T_StockCount[CountedQty],T_StockCount[Part Name],$A35,T_StockCount[WeekIndex],81),IF(('T_SelfStock'!CD39&lt;&gt;""),'T_SelfStock'!CD39,CC35-'Grid_Requirement'!CD35+'Grid_TTAFOutgoing'!CD35))</f>
        <v/>
      </c>
      <c r="CE35">
        <f>IF(COUNTIFS(T_StockCount[Part Name],$A35,T_StockCount[WeekIndex],82)&gt;0,SUMIFS(T_StockCount[CountedQty],T_StockCount[Part Name],$A35,T_StockCount[WeekIndex],82),IF(('T_SelfStock'!CE39&lt;&gt;""),'T_SelfStock'!CE39,CD35-'Grid_Requirement'!CE35+'Grid_TTAFOutgoing'!CE35))</f>
        <v/>
      </c>
      <c r="CF35">
        <f>IF(COUNTIFS(T_StockCount[Part Name],$A35,T_StockCount[WeekIndex],83)&gt;0,SUMIFS(T_StockCount[CountedQty],T_StockCount[Part Name],$A35,T_StockCount[WeekIndex],83),IF(('T_SelfStock'!CF39&lt;&gt;""),'T_SelfStock'!CF39,CE35-'Grid_Requirement'!CF35+'Grid_TTAFOutgoing'!CF35))</f>
        <v/>
      </c>
      <c r="CG35">
        <f>IF(COUNTIFS(T_StockCount[Part Name],$A35,T_StockCount[WeekIndex],84)&gt;0,SUMIFS(T_StockCount[CountedQty],T_StockCount[Part Name],$A35,T_StockCount[WeekIndex],84),IF(('T_SelfStock'!CG39&lt;&gt;""),'T_SelfStock'!CG39,CF35-'Grid_Requirement'!CG35+'Grid_TTAFOutgoing'!CG35))</f>
        <v/>
      </c>
      <c r="CH35">
        <f>IF(COUNTIFS(T_StockCount[Part Name],$A35,T_StockCount[WeekIndex],85)&gt;0,SUMIFS(T_StockCount[CountedQty],T_StockCount[Part Name],$A35,T_StockCount[WeekIndex],85),IF(('T_SelfStock'!CH39&lt;&gt;""),'T_SelfStock'!CH39,CG35-'Grid_Requirement'!CH35+'Grid_TTAFOutgoing'!CH35))</f>
        <v/>
      </c>
      <c r="CI35">
        <f>IF(COUNTIFS(T_StockCount[Part Name],$A35,T_StockCount[WeekIndex],86)&gt;0,SUMIFS(T_StockCount[CountedQty],T_StockCount[Part Name],$A35,T_StockCount[WeekIndex],86),IF(('T_SelfStock'!CI39&lt;&gt;""),'T_SelfStock'!CI39,CH35-'Grid_Requirement'!CI35+'Grid_TTAFOutgoing'!CI35))</f>
        <v/>
      </c>
      <c r="CJ35">
        <f>IF(COUNTIFS(T_StockCount[Part Name],$A35,T_StockCount[WeekIndex],87)&gt;0,SUMIFS(T_StockCount[CountedQty],T_StockCount[Part Name],$A35,T_StockCount[WeekIndex],87),IF(('T_SelfStock'!CJ39&lt;&gt;""),'T_SelfStock'!CJ39,CI35-'Grid_Requirement'!CJ35+'Grid_TTAFOutgoing'!CJ35))</f>
        <v/>
      </c>
      <c r="CK35">
        <f>IF(COUNTIFS(T_StockCount[Part Name],$A35,T_StockCount[WeekIndex],88)&gt;0,SUMIFS(T_StockCount[CountedQty],T_StockCount[Part Name],$A35,T_StockCount[WeekIndex],88),IF(('T_SelfStock'!CK39&lt;&gt;""),'T_SelfStock'!CK39,CJ35-'Grid_Requirement'!CK35+'Grid_TTAFOutgoing'!CK35))</f>
        <v/>
      </c>
      <c r="CL35">
        <f>IF(COUNTIFS(T_StockCount[Part Name],$A35,T_StockCount[WeekIndex],89)&gt;0,SUMIFS(T_StockCount[CountedQty],T_StockCount[Part Name],$A35,T_StockCount[WeekIndex],89),IF(('T_SelfStock'!CL39&lt;&gt;""),'T_SelfStock'!CL39,CK35-'Grid_Requirement'!CL35+'Grid_TTAFOutgoing'!CL35))</f>
        <v/>
      </c>
      <c r="CM35">
        <f>IF(COUNTIFS(T_StockCount[Part Name],$A35,T_StockCount[WeekIndex],90)&gt;0,SUMIFS(T_StockCount[CountedQty],T_StockCount[Part Name],$A35,T_StockCount[WeekIndex],90),IF(('T_SelfStock'!CM39&lt;&gt;""),'T_SelfStock'!CM39,CL35-'Grid_Requirement'!CM35+'Grid_TTAFOutgoing'!CM35))</f>
        <v/>
      </c>
      <c r="CN35">
        <f>IF(COUNTIFS(T_StockCount[Part Name],$A35,T_StockCount[WeekIndex],91)&gt;0,SUMIFS(T_StockCount[CountedQty],T_StockCount[Part Name],$A35,T_StockCount[WeekIndex],91),IF(('T_SelfStock'!CN39&lt;&gt;""),'T_SelfStock'!CN39,CM35-'Grid_Requirement'!CN35+'Grid_TTAFOutgoing'!CN35))</f>
        <v/>
      </c>
      <c r="CO35">
        <f>IF(COUNTIFS(T_StockCount[Part Name],$A35,T_StockCount[WeekIndex],92)&gt;0,SUMIFS(T_StockCount[CountedQty],T_StockCount[Part Name],$A35,T_StockCount[WeekIndex],92),IF(('T_SelfStock'!CO39&lt;&gt;""),'T_SelfStock'!CO39,CN35-'Grid_Requirement'!CO35+'Grid_TTAFOutgoing'!CO35))</f>
        <v/>
      </c>
      <c r="CP35">
        <f>IF(COUNTIFS(T_StockCount[Part Name],$A35,T_StockCount[WeekIndex],93)&gt;0,SUMIFS(T_StockCount[CountedQty],T_StockCount[Part Name],$A35,T_StockCount[WeekIndex],93),IF(('T_SelfStock'!CP39&lt;&gt;""),'T_SelfStock'!CP39,CO35-'Grid_Requirement'!CP35+'Grid_TTAFOutgoing'!CP35))</f>
        <v/>
      </c>
      <c r="CQ35">
        <f>IF(COUNTIFS(T_StockCount[Part Name],$A35,T_StockCount[WeekIndex],94)&gt;0,SUMIFS(T_StockCount[CountedQty],T_StockCount[Part Name],$A35,T_StockCount[WeekIndex],94),IF(('T_SelfStock'!CQ39&lt;&gt;""),'T_SelfStock'!CQ39,CP35-'Grid_Requirement'!CQ35+'Grid_TTAFOutgoing'!CQ35))</f>
        <v/>
      </c>
      <c r="CR35">
        <f>IF(COUNTIFS(T_StockCount[Part Name],$A35,T_StockCount[WeekIndex],95)&gt;0,SUMIFS(T_StockCount[CountedQty],T_StockCount[Part Name],$A35,T_StockCount[WeekIndex],95),IF(('T_SelfStock'!CR39&lt;&gt;""),'T_SelfStock'!CR39,CQ35-'Grid_Requirement'!CR35+'Grid_TTAFOutgoing'!CR35))</f>
        <v/>
      </c>
      <c r="CS35">
        <f>IF(COUNTIFS(T_StockCount[Part Name],$A35,T_StockCount[WeekIndex],96)&gt;0,SUMIFS(T_StockCount[CountedQty],T_StockCount[Part Name],$A35,T_StockCount[WeekIndex],96),IF(('T_SelfStock'!CS39&lt;&gt;""),'T_SelfStock'!CS39,CR35-'Grid_Requirement'!CS35+'Grid_TTAFOutgoing'!CS35))</f>
        <v/>
      </c>
      <c r="CT35">
        <f>IF(COUNTIFS(T_StockCount[Part Name],$A35,T_StockCount[WeekIndex],97)&gt;0,SUMIFS(T_StockCount[CountedQty],T_StockCount[Part Name],$A35,T_StockCount[WeekIndex],97),IF(('T_SelfStock'!CT39&lt;&gt;""),'T_SelfStock'!CT39,CS35-'Grid_Requirement'!CT35+'Grid_TTAFOutgoing'!CT35))</f>
        <v/>
      </c>
      <c r="CU35">
        <f>IF(COUNTIFS(T_StockCount[Part Name],$A35,T_StockCount[WeekIndex],98)&gt;0,SUMIFS(T_StockCount[CountedQty],T_StockCount[Part Name],$A35,T_StockCount[WeekIndex],98),IF(('T_SelfStock'!CU39&lt;&gt;""),'T_SelfStock'!CU39,CT35-'Grid_Requirement'!CU35+'Grid_TTAFOutgoing'!CU35))</f>
        <v/>
      </c>
      <c r="CV35">
        <f>IF(COUNTIFS(T_StockCount[Part Name],$A35,T_StockCount[WeekIndex],99)&gt;0,SUMIFS(T_StockCount[CountedQty],T_StockCount[Part Name],$A35,T_StockCount[WeekIndex],99),IF(('T_SelfStock'!CV39&lt;&gt;""),'T_SelfStock'!CV39,CU35-'Grid_Requirement'!CV35+'Grid_TTAFOutgoing'!CV35))</f>
        <v/>
      </c>
      <c r="CW35">
        <f>IF(COUNTIFS(T_StockCount[Part Name],$A35,T_StockCount[WeekIndex],100)&gt;0,SUMIFS(T_StockCount[CountedQty],T_StockCount[Part Name],$A35,T_StockCount[WeekIndex],100),IF(('T_SelfStock'!CW39&lt;&gt;""),'T_SelfStock'!CW39,CV35-'Grid_Requirement'!CW35+'Grid_TTAFOutgoing'!CW35))</f>
        <v/>
      </c>
      <c r="CX35">
        <f>IF(COUNTIFS(T_StockCount[Part Name],$A35,T_StockCount[WeekIndex],101)&gt;0,SUMIFS(T_StockCount[CountedQty],T_StockCount[Part Name],$A35,T_StockCount[WeekIndex],101),IF(('T_SelfStock'!CX39&lt;&gt;""),'T_SelfStock'!CX39,CW35-'Grid_Requirement'!CX35+'Grid_TTAFOutgoing'!CX35))</f>
        <v/>
      </c>
      <c r="CY35">
        <f>IF(COUNTIFS(T_StockCount[Part Name],$A35,T_StockCount[WeekIndex],102)&gt;0,SUMIFS(T_StockCount[CountedQty],T_StockCount[Part Name],$A35,T_StockCount[WeekIndex],102),IF(('T_SelfStock'!CY39&lt;&gt;""),'T_SelfStock'!CY39,CX35-'Grid_Requirement'!CY35+'Grid_TTAFOutgoing'!CY35))</f>
        <v/>
      </c>
      <c r="CZ35">
        <f>IF(COUNTIFS(T_StockCount[Part Name],$A35,T_StockCount[WeekIndex],103)&gt;0,SUMIFS(T_StockCount[CountedQty],T_StockCount[Part Name],$A35,T_StockCount[WeekIndex],103),IF(('T_SelfStock'!CZ39&lt;&gt;""),'T_SelfStock'!CZ39,CY35-'Grid_Requirement'!CZ35+'Grid_TTAFOutgoing'!CZ35))</f>
        <v/>
      </c>
      <c r="DA35">
        <f>IF(COUNTIFS(T_StockCount[Part Name],$A35,T_StockCount[WeekIndex],104)&gt;0,SUMIFS(T_StockCount[CountedQty],T_StockCount[Part Name],$A35,T_StockCount[WeekIndex],104),IF(('T_SelfStock'!DA39&lt;&gt;""),'T_SelfStock'!DA39,CZ35-'Grid_Requirement'!DA35+'Grid_TTAFOutgoing'!DA35))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Name],$A36,T_StockCount[WeekIndex],1),IF(('T_SelfStock'!B40&lt;&gt;""),'T_SelfStock'!B40,IFERROR(INDEX(T_OpeningStock[Opening_Qty],MATCH($A36,T_OpeningStock[Part Name],0)),0)-'Grid_Requirement'!B36+'Grid_TTAFOutgoing'!B36))</f>
        <v/>
      </c>
      <c r="C36">
        <f>IF(COUNTIFS(T_StockCount[Part Name],$A36,T_StockCount[WeekIndex],2)&gt;0,SUMIFS(T_StockCount[CountedQty],T_StockCount[Part Name],$A36,T_StockCount[WeekIndex],2),IF(('T_SelfStock'!C40&lt;&gt;""),'T_SelfStock'!C40,B36-'Grid_Requirement'!C36+'Grid_TTAFOutgoing'!C36))</f>
        <v/>
      </c>
      <c r="D36">
        <f>IF(COUNTIFS(T_StockCount[Part Name],$A36,T_StockCount[WeekIndex],3)&gt;0,SUMIFS(T_StockCount[CountedQty],T_StockCount[Part Name],$A36,T_StockCount[WeekIndex],3),IF(('T_SelfStock'!D40&lt;&gt;""),'T_SelfStock'!D40,C36-'Grid_Requirement'!D36+'Grid_TTAFOutgoing'!D36))</f>
        <v/>
      </c>
      <c r="E36">
        <f>IF(COUNTIFS(T_StockCount[Part Name],$A36,T_StockCount[WeekIndex],4)&gt;0,SUMIFS(T_StockCount[CountedQty],T_StockCount[Part Name],$A36,T_StockCount[WeekIndex],4),IF(('T_SelfStock'!E40&lt;&gt;""),'T_SelfStock'!E40,D36-'Grid_Requirement'!E36+'Grid_TTAFOutgoing'!E36))</f>
        <v/>
      </c>
      <c r="F36">
        <f>IF(COUNTIFS(T_StockCount[Part Name],$A36,T_StockCount[WeekIndex],5)&gt;0,SUMIFS(T_StockCount[CountedQty],T_StockCount[Part Name],$A36,T_StockCount[WeekIndex],5),IF(('T_SelfStock'!F40&lt;&gt;""),'T_SelfStock'!F40,E36-'Grid_Requirement'!F36+'Grid_TTAFOutgoing'!F36))</f>
        <v/>
      </c>
      <c r="G36">
        <f>IF(COUNTIFS(T_StockCount[Part Name],$A36,T_StockCount[WeekIndex],6)&gt;0,SUMIFS(T_StockCount[CountedQty],T_StockCount[Part Name],$A36,T_StockCount[WeekIndex],6),IF(('T_SelfStock'!G40&lt;&gt;""),'T_SelfStock'!G40,F36-'Grid_Requirement'!G36+'Grid_TTAFOutgoing'!G36))</f>
        <v/>
      </c>
      <c r="H36">
        <f>IF(COUNTIFS(T_StockCount[Part Name],$A36,T_StockCount[WeekIndex],7)&gt;0,SUMIFS(T_StockCount[CountedQty],T_StockCount[Part Name],$A36,T_StockCount[WeekIndex],7),IF(('T_SelfStock'!H40&lt;&gt;""),'T_SelfStock'!H40,G36-'Grid_Requirement'!H36+'Grid_TTAFOutgoing'!H36))</f>
        <v/>
      </c>
      <c r="I36">
        <f>IF(COUNTIFS(T_StockCount[Part Name],$A36,T_StockCount[WeekIndex],8)&gt;0,SUMIFS(T_StockCount[CountedQty],T_StockCount[Part Name],$A36,T_StockCount[WeekIndex],8),IF(('T_SelfStock'!I40&lt;&gt;""),'T_SelfStock'!I40,H36-'Grid_Requirement'!I36+'Grid_TTAFOutgoing'!I36))</f>
        <v/>
      </c>
      <c r="J36">
        <f>IF(COUNTIFS(T_StockCount[Part Name],$A36,T_StockCount[WeekIndex],9)&gt;0,SUMIFS(T_StockCount[CountedQty],T_StockCount[Part Name],$A36,T_StockCount[WeekIndex],9),IF(('T_SelfStock'!J40&lt;&gt;""),'T_SelfStock'!J40,I36-'Grid_Requirement'!J36+'Grid_TTAFOutgoing'!J36))</f>
        <v/>
      </c>
      <c r="K36">
        <f>IF(COUNTIFS(T_StockCount[Part Name],$A36,T_StockCount[WeekIndex],10)&gt;0,SUMIFS(T_StockCount[CountedQty],T_StockCount[Part Name],$A36,T_StockCount[WeekIndex],10),IF(('T_SelfStock'!K40&lt;&gt;""),'T_SelfStock'!K40,J36-'Grid_Requirement'!K36+'Grid_TTAFOutgoing'!K36))</f>
        <v/>
      </c>
      <c r="L36">
        <f>IF(COUNTIFS(T_StockCount[Part Name],$A36,T_StockCount[WeekIndex],11)&gt;0,SUMIFS(T_StockCount[CountedQty],T_StockCount[Part Name],$A36,T_StockCount[WeekIndex],11),IF(('T_SelfStock'!L40&lt;&gt;""),'T_SelfStock'!L40,K36-'Grid_Requirement'!L36+'Grid_TTAFOutgoing'!L36))</f>
        <v/>
      </c>
      <c r="M36">
        <f>IF(COUNTIFS(T_StockCount[Part Name],$A36,T_StockCount[WeekIndex],12)&gt;0,SUMIFS(T_StockCount[CountedQty],T_StockCount[Part Name],$A36,T_StockCount[WeekIndex],12),IF(('T_SelfStock'!M40&lt;&gt;""),'T_SelfStock'!M40,L36-'Grid_Requirement'!M36+'Grid_TTAFOutgoing'!M36))</f>
        <v/>
      </c>
      <c r="N36">
        <f>IF(COUNTIFS(T_StockCount[Part Name],$A36,T_StockCount[WeekIndex],13)&gt;0,SUMIFS(T_StockCount[CountedQty],T_StockCount[Part Name],$A36,T_StockCount[WeekIndex],13),IF(('T_SelfStock'!N40&lt;&gt;""),'T_SelfStock'!N40,M36-'Grid_Requirement'!N36+'Grid_TTAFOutgoing'!N36))</f>
        <v/>
      </c>
      <c r="O36">
        <f>IF(COUNTIFS(T_StockCount[Part Name],$A36,T_StockCount[WeekIndex],14)&gt;0,SUMIFS(T_StockCount[CountedQty],T_StockCount[Part Name],$A36,T_StockCount[WeekIndex],14),IF(('T_SelfStock'!O40&lt;&gt;""),'T_SelfStock'!O40,N36-'Grid_Requirement'!O36+'Grid_TTAFOutgoing'!O36))</f>
        <v/>
      </c>
      <c r="P36">
        <f>IF(COUNTIFS(T_StockCount[Part Name],$A36,T_StockCount[WeekIndex],15)&gt;0,SUMIFS(T_StockCount[CountedQty],T_StockCount[Part Name],$A36,T_StockCount[WeekIndex],15),IF(('T_SelfStock'!P40&lt;&gt;""),'T_SelfStock'!P40,O36-'Grid_Requirement'!P36+'Grid_TTAFOutgoing'!P36))</f>
        <v/>
      </c>
      <c r="Q36">
        <f>IF(COUNTIFS(T_StockCount[Part Name],$A36,T_StockCount[WeekIndex],16)&gt;0,SUMIFS(T_StockCount[CountedQty],T_StockCount[Part Name],$A36,T_StockCount[WeekIndex],16),IF(('T_SelfStock'!Q40&lt;&gt;""),'T_SelfStock'!Q40,P36-'Grid_Requirement'!Q36+'Grid_TTAFOutgoing'!Q36))</f>
        <v/>
      </c>
      <c r="R36">
        <f>IF(COUNTIFS(T_StockCount[Part Name],$A36,T_StockCount[WeekIndex],17)&gt;0,SUMIFS(T_StockCount[CountedQty],T_StockCount[Part Name],$A36,T_StockCount[WeekIndex],17),IF(('T_SelfStock'!R40&lt;&gt;""),'T_SelfStock'!R40,Q36-'Grid_Requirement'!R36+'Grid_TTAFOutgoing'!R36))</f>
        <v/>
      </c>
      <c r="S36">
        <f>IF(COUNTIFS(T_StockCount[Part Name],$A36,T_StockCount[WeekIndex],18)&gt;0,SUMIFS(T_StockCount[CountedQty],T_StockCount[Part Name],$A36,T_StockCount[WeekIndex],18),IF(('T_SelfStock'!S40&lt;&gt;""),'T_SelfStock'!S40,R36-'Grid_Requirement'!S36+'Grid_TTAFOutgoing'!S36))</f>
        <v/>
      </c>
      <c r="T36">
        <f>IF(COUNTIFS(T_StockCount[Part Name],$A36,T_StockCount[WeekIndex],19)&gt;0,SUMIFS(T_StockCount[CountedQty],T_StockCount[Part Name],$A36,T_StockCount[WeekIndex],19),IF(('T_SelfStock'!T40&lt;&gt;""),'T_SelfStock'!T40,S36-'Grid_Requirement'!T36+'Grid_TTAFOutgoing'!T36))</f>
        <v/>
      </c>
      <c r="U36">
        <f>IF(COUNTIFS(T_StockCount[Part Name],$A36,T_StockCount[WeekIndex],20)&gt;0,SUMIFS(T_StockCount[CountedQty],T_StockCount[Part Name],$A36,T_StockCount[WeekIndex],20),IF(('T_SelfStock'!U40&lt;&gt;""),'T_SelfStock'!U40,T36-'Grid_Requirement'!U36+'Grid_TTAFOutgoing'!U36))</f>
        <v/>
      </c>
      <c r="V36">
        <f>IF(COUNTIFS(T_StockCount[Part Name],$A36,T_StockCount[WeekIndex],21)&gt;0,SUMIFS(T_StockCount[CountedQty],T_StockCount[Part Name],$A36,T_StockCount[WeekIndex],21),IF(('T_SelfStock'!V40&lt;&gt;""),'T_SelfStock'!V40,U36-'Grid_Requirement'!V36+'Grid_TTAFOutgoing'!V36))</f>
        <v/>
      </c>
      <c r="W36">
        <f>IF(COUNTIFS(T_StockCount[Part Name],$A36,T_StockCount[WeekIndex],22)&gt;0,SUMIFS(T_StockCount[CountedQty],T_StockCount[Part Name],$A36,T_StockCount[WeekIndex],22),IF(('T_SelfStock'!W40&lt;&gt;""),'T_SelfStock'!W40,V36-'Grid_Requirement'!W36+'Grid_TTAFOutgoing'!W36))</f>
        <v/>
      </c>
      <c r="X36">
        <f>IF(COUNTIFS(T_StockCount[Part Name],$A36,T_StockCount[WeekIndex],23)&gt;0,SUMIFS(T_StockCount[CountedQty],T_StockCount[Part Name],$A36,T_StockCount[WeekIndex],23),IF(('T_SelfStock'!X40&lt;&gt;""),'T_SelfStock'!X40,W36-'Grid_Requirement'!X36+'Grid_TTAFOutgoing'!X36))</f>
        <v/>
      </c>
      <c r="Y36">
        <f>IF(COUNTIFS(T_StockCount[Part Name],$A36,T_StockCount[WeekIndex],24)&gt;0,SUMIFS(T_StockCount[CountedQty],T_StockCount[Part Name],$A36,T_StockCount[WeekIndex],24),IF(('T_SelfStock'!Y40&lt;&gt;""),'T_SelfStock'!Y40,X36-'Grid_Requirement'!Y36+'Grid_TTAFOutgoing'!Y36))</f>
        <v/>
      </c>
      <c r="Z36">
        <f>IF(COUNTIFS(T_StockCount[Part Name],$A36,T_StockCount[WeekIndex],25)&gt;0,SUMIFS(T_StockCount[CountedQty],T_StockCount[Part Name],$A36,T_StockCount[WeekIndex],25),IF(('T_SelfStock'!Z40&lt;&gt;""),'T_SelfStock'!Z40,Y36-'Grid_Requirement'!Z36+'Grid_TTAFOutgoing'!Z36))</f>
        <v/>
      </c>
      <c r="AA36">
        <f>IF(COUNTIFS(T_StockCount[Part Name],$A36,T_StockCount[WeekIndex],26)&gt;0,SUMIFS(T_StockCount[CountedQty],T_StockCount[Part Name],$A36,T_StockCount[WeekIndex],26),IF(('T_SelfStock'!AA40&lt;&gt;""),'T_SelfStock'!AA40,Z36-'Grid_Requirement'!AA36+'Grid_TTAFOutgoing'!AA36))</f>
        <v/>
      </c>
      <c r="AB36">
        <f>IF(COUNTIFS(T_StockCount[Part Name],$A36,T_StockCount[WeekIndex],27)&gt;0,SUMIFS(T_StockCount[CountedQty],T_StockCount[Part Name],$A36,T_StockCount[WeekIndex],27),IF(('T_SelfStock'!AB40&lt;&gt;""),'T_SelfStock'!AB40,AA36-'Grid_Requirement'!AB36+'Grid_TTAFOutgoing'!AB36))</f>
        <v/>
      </c>
      <c r="AC36">
        <f>IF(COUNTIFS(T_StockCount[Part Name],$A36,T_StockCount[WeekIndex],28)&gt;0,SUMIFS(T_StockCount[CountedQty],T_StockCount[Part Name],$A36,T_StockCount[WeekIndex],28),IF(('T_SelfStock'!AC40&lt;&gt;""),'T_SelfStock'!AC40,AB36-'Grid_Requirement'!AC36+'Grid_TTAFOutgoing'!AC36))</f>
        <v/>
      </c>
      <c r="AD36">
        <f>IF(COUNTIFS(T_StockCount[Part Name],$A36,T_StockCount[WeekIndex],29)&gt;0,SUMIFS(T_StockCount[CountedQty],T_StockCount[Part Name],$A36,T_StockCount[WeekIndex],29),IF(('T_SelfStock'!AD40&lt;&gt;""),'T_SelfStock'!AD40,AC36-'Grid_Requirement'!AD36+'Grid_TTAFOutgoing'!AD36))</f>
        <v/>
      </c>
      <c r="AE36">
        <f>IF(COUNTIFS(T_StockCount[Part Name],$A36,T_StockCount[WeekIndex],30)&gt;0,SUMIFS(T_StockCount[CountedQty],T_StockCount[Part Name],$A36,T_StockCount[WeekIndex],30),IF(('T_SelfStock'!AE40&lt;&gt;""),'T_SelfStock'!AE40,AD36-'Grid_Requirement'!AE36+'Grid_TTAFOutgoing'!AE36))</f>
        <v/>
      </c>
      <c r="AF36">
        <f>IF(COUNTIFS(T_StockCount[Part Name],$A36,T_StockCount[WeekIndex],31)&gt;0,SUMIFS(T_StockCount[CountedQty],T_StockCount[Part Name],$A36,T_StockCount[WeekIndex],31),IF(('T_SelfStock'!AF40&lt;&gt;""),'T_SelfStock'!AF40,AE36-'Grid_Requirement'!AF36+'Grid_TTAFOutgoing'!AF36))</f>
        <v/>
      </c>
      <c r="AG36">
        <f>IF(COUNTIFS(T_StockCount[Part Name],$A36,T_StockCount[WeekIndex],32)&gt;0,SUMIFS(T_StockCount[CountedQty],T_StockCount[Part Name],$A36,T_StockCount[WeekIndex],32),IF(('T_SelfStock'!AG40&lt;&gt;""),'T_SelfStock'!AG40,AF36-'Grid_Requirement'!AG36+'Grid_TTAFOutgoing'!AG36))</f>
        <v/>
      </c>
      <c r="AH36">
        <f>IF(COUNTIFS(T_StockCount[Part Name],$A36,T_StockCount[WeekIndex],33)&gt;0,SUMIFS(T_StockCount[CountedQty],T_StockCount[Part Name],$A36,T_StockCount[WeekIndex],33),IF(('T_SelfStock'!AH40&lt;&gt;""),'T_SelfStock'!AH40,AG36-'Grid_Requirement'!AH36+'Grid_TTAFOutgoing'!AH36))</f>
        <v/>
      </c>
      <c r="AI36">
        <f>IF(COUNTIFS(T_StockCount[Part Name],$A36,T_StockCount[WeekIndex],34)&gt;0,SUMIFS(T_StockCount[CountedQty],T_StockCount[Part Name],$A36,T_StockCount[WeekIndex],34),IF(('T_SelfStock'!AI40&lt;&gt;""),'T_SelfStock'!AI40,AH36-'Grid_Requirement'!AI36+'Grid_TTAFOutgoing'!AI36))</f>
        <v/>
      </c>
      <c r="AJ36">
        <f>IF(COUNTIFS(T_StockCount[Part Name],$A36,T_StockCount[WeekIndex],35)&gt;0,SUMIFS(T_StockCount[CountedQty],T_StockCount[Part Name],$A36,T_StockCount[WeekIndex],35),IF(('T_SelfStock'!AJ40&lt;&gt;""),'T_SelfStock'!AJ40,AI36-'Grid_Requirement'!AJ36+'Grid_TTAFOutgoing'!AJ36))</f>
        <v/>
      </c>
      <c r="AK36">
        <f>IF(COUNTIFS(T_StockCount[Part Name],$A36,T_StockCount[WeekIndex],36)&gt;0,SUMIFS(T_StockCount[CountedQty],T_StockCount[Part Name],$A36,T_StockCount[WeekIndex],36),IF(('T_SelfStock'!AK40&lt;&gt;""),'T_SelfStock'!AK40,AJ36-'Grid_Requirement'!AK36+'Grid_TTAFOutgoing'!AK36))</f>
        <v/>
      </c>
      <c r="AL36">
        <f>IF(COUNTIFS(T_StockCount[Part Name],$A36,T_StockCount[WeekIndex],37)&gt;0,SUMIFS(T_StockCount[CountedQty],T_StockCount[Part Name],$A36,T_StockCount[WeekIndex],37),IF(('T_SelfStock'!AL40&lt;&gt;""),'T_SelfStock'!AL40,AK36-'Grid_Requirement'!AL36+'Grid_TTAFOutgoing'!AL36))</f>
        <v/>
      </c>
      <c r="AM36">
        <f>IF(COUNTIFS(T_StockCount[Part Name],$A36,T_StockCount[WeekIndex],38)&gt;0,SUMIFS(T_StockCount[CountedQty],T_StockCount[Part Name],$A36,T_StockCount[WeekIndex],38),IF(('T_SelfStock'!AM40&lt;&gt;""),'T_SelfStock'!AM40,AL36-'Grid_Requirement'!AM36+'Grid_TTAFOutgoing'!AM36))</f>
        <v/>
      </c>
      <c r="AN36">
        <f>IF(COUNTIFS(T_StockCount[Part Name],$A36,T_StockCount[WeekIndex],39)&gt;0,SUMIFS(T_StockCount[CountedQty],T_StockCount[Part Name],$A36,T_StockCount[WeekIndex],39),IF(('T_SelfStock'!AN40&lt;&gt;""),'T_SelfStock'!AN40,AM36-'Grid_Requirement'!AN36+'Grid_TTAFOutgoing'!AN36))</f>
        <v/>
      </c>
      <c r="AO36">
        <f>IF(COUNTIFS(T_StockCount[Part Name],$A36,T_StockCount[WeekIndex],40)&gt;0,SUMIFS(T_StockCount[CountedQty],T_StockCount[Part Name],$A36,T_StockCount[WeekIndex],40),IF(('T_SelfStock'!AO40&lt;&gt;""),'T_SelfStock'!AO40,AN36-'Grid_Requirement'!AO36+'Grid_TTAFOutgoing'!AO36))</f>
        <v/>
      </c>
      <c r="AP36">
        <f>IF(COUNTIFS(T_StockCount[Part Name],$A36,T_StockCount[WeekIndex],41)&gt;0,SUMIFS(T_StockCount[CountedQty],T_StockCount[Part Name],$A36,T_StockCount[WeekIndex],41),IF(('T_SelfStock'!AP40&lt;&gt;""),'T_SelfStock'!AP40,AO36-'Grid_Requirement'!AP36+'Grid_TTAFOutgoing'!AP36))</f>
        <v/>
      </c>
      <c r="AQ36">
        <f>IF(COUNTIFS(T_StockCount[Part Name],$A36,T_StockCount[WeekIndex],42)&gt;0,SUMIFS(T_StockCount[CountedQty],T_StockCount[Part Name],$A36,T_StockCount[WeekIndex],42),IF(('T_SelfStock'!AQ40&lt;&gt;""),'T_SelfStock'!AQ40,AP36-'Grid_Requirement'!AQ36+'Grid_TTAFOutgoing'!AQ36))</f>
        <v/>
      </c>
      <c r="AR36">
        <f>IF(COUNTIFS(T_StockCount[Part Name],$A36,T_StockCount[WeekIndex],43)&gt;0,SUMIFS(T_StockCount[CountedQty],T_StockCount[Part Name],$A36,T_StockCount[WeekIndex],43),IF(('T_SelfStock'!AR40&lt;&gt;""),'T_SelfStock'!AR40,AQ36-'Grid_Requirement'!AR36+'Grid_TTAFOutgoing'!AR36))</f>
        <v/>
      </c>
      <c r="AS36">
        <f>IF(COUNTIFS(T_StockCount[Part Name],$A36,T_StockCount[WeekIndex],44)&gt;0,SUMIFS(T_StockCount[CountedQty],T_StockCount[Part Name],$A36,T_StockCount[WeekIndex],44),IF(('T_SelfStock'!AS40&lt;&gt;""),'T_SelfStock'!AS40,AR36-'Grid_Requirement'!AS36+'Grid_TTAFOutgoing'!AS36))</f>
        <v/>
      </c>
      <c r="AT36">
        <f>IF(COUNTIFS(T_StockCount[Part Name],$A36,T_StockCount[WeekIndex],45)&gt;0,SUMIFS(T_StockCount[CountedQty],T_StockCount[Part Name],$A36,T_StockCount[WeekIndex],45),IF(('T_SelfStock'!AT40&lt;&gt;""),'T_SelfStock'!AT40,AS36-'Grid_Requirement'!AT36+'Grid_TTAFOutgoing'!AT36))</f>
        <v/>
      </c>
      <c r="AU36">
        <f>IF(COUNTIFS(T_StockCount[Part Name],$A36,T_StockCount[WeekIndex],46)&gt;0,SUMIFS(T_StockCount[CountedQty],T_StockCount[Part Name],$A36,T_StockCount[WeekIndex],46),IF(('T_SelfStock'!AU40&lt;&gt;""),'T_SelfStock'!AU40,AT36-'Grid_Requirement'!AU36+'Grid_TTAFOutgoing'!AU36))</f>
        <v/>
      </c>
      <c r="AV36">
        <f>IF(COUNTIFS(T_StockCount[Part Name],$A36,T_StockCount[WeekIndex],47)&gt;0,SUMIFS(T_StockCount[CountedQty],T_StockCount[Part Name],$A36,T_StockCount[WeekIndex],47),IF(('T_SelfStock'!AV40&lt;&gt;""),'T_SelfStock'!AV40,AU36-'Grid_Requirement'!AV36+'Grid_TTAFOutgoing'!AV36))</f>
        <v/>
      </c>
      <c r="AW36">
        <f>IF(COUNTIFS(T_StockCount[Part Name],$A36,T_StockCount[WeekIndex],48)&gt;0,SUMIFS(T_StockCount[CountedQty],T_StockCount[Part Name],$A36,T_StockCount[WeekIndex],48),IF(('T_SelfStock'!AW40&lt;&gt;""),'T_SelfStock'!AW40,AV36-'Grid_Requirement'!AW36+'Grid_TTAFOutgoing'!AW36))</f>
        <v/>
      </c>
      <c r="AX36">
        <f>IF(COUNTIFS(T_StockCount[Part Name],$A36,T_StockCount[WeekIndex],49)&gt;0,SUMIFS(T_StockCount[CountedQty],T_StockCount[Part Name],$A36,T_StockCount[WeekIndex],49),IF(('T_SelfStock'!AX40&lt;&gt;""),'T_SelfStock'!AX40,AW36-'Grid_Requirement'!AX36+'Grid_TTAFOutgoing'!AX36))</f>
        <v/>
      </c>
      <c r="AY36">
        <f>IF(COUNTIFS(T_StockCount[Part Name],$A36,T_StockCount[WeekIndex],50)&gt;0,SUMIFS(T_StockCount[CountedQty],T_StockCount[Part Name],$A36,T_StockCount[WeekIndex],50),IF(('T_SelfStock'!AY40&lt;&gt;""),'T_SelfStock'!AY40,AX36-'Grid_Requirement'!AY36+'Grid_TTAFOutgoing'!AY36))</f>
        <v/>
      </c>
      <c r="AZ36">
        <f>IF(COUNTIFS(T_StockCount[Part Name],$A36,T_StockCount[WeekIndex],51)&gt;0,SUMIFS(T_StockCount[CountedQty],T_StockCount[Part Name],$A36,T_StockCount[WeekIndex],51),IF(('T_SelfStock'!AZ40&lt;&gt;""),'T_SelfStock'!AZ40,AY36-'Grid_Requirement'!AZ36+'Grid_TTAFOutgoing'!AZ36))</f>
        <v/>
      </c>
      <c r="BA36">
        <f>IF(COUNTIFS(T_StockCount[Part Name],$A36,T_StockCount[WeekIndex],52)&gt;0,SUMIFS(T_StockCount[CountedQty],T_StockCount[Part Name],$A36,T_StockCount[WeekIndex],52),IF(('T_SelfStock'!BA40&lt;&gt;""),'T_SelfStock'!BA40,AZ36-'Grid_Requirement'!BA36+'Grid_TTAFOutgoing'!BA36))</f>
        <v/>
      </c>
      <c r="BB36">
        <f>IF(COUNTIFS(T_StockCount[Part Name],$A36,T_StockCount[WeekIndex],53)&gt;0,SUMIFS(T_StockCount[CountedQty],T_StockCount[Part Name],$A36,T_StockCount[WeekIndex],53),IF(('T_SelfStock'!BB40&lt;&gt;""),'T_SelfStock'!BB40,BA36-'Grid_Requirement'!BB36+'Grid_TTAFOutgoing'!BB36))</f>
        <v/>
      </c>
      <c r="BC36">
        <f>IF(COUNTIFS(T_StockCount[Part Name],$A36,T_StockCount[WeekIndex],54)&gt;0,SUMIFS(T_StockCount[CountedQty],T_StockCount[Part Name],$A36,T_StockCount[WeekIndex],54),IF(('T_SelfStock'!BC40&lt;&gt;""),'T_SelfStock'!BC40,BB36-'Grid_Requirement'!BC36+'Grid_TTAFOutgoing'!BC36))</f>
        <v/>
      </c>
      <c r="BD36">
        <f>IF(COUNTIFS(T_StockCount[Part Name],$A36,T_StockCount[WeekIndex],55)&gt;0,SUMIFS(T_StockCount[CountedQty],T_StockCount[Part Name],$A36,T_StockCount[WeekIndex],55),IF(('T_SelfStock'!BD40&lt;&gt;""),'T_SelfStock'!BD40,BC36-'Grid_Requirement'!BD36+'Grid_TTAFOutgoing'!BD36))</f>
        <v/>
      </c>
      <c r="BE36">
        <f>IF(COUNTIFS(T_StockCount[Part Name],$A36,T_StockCount[WeekIndex],56)&gt;0,SUMIFS(T_StockCount[CountedQty],T_StockCount[Part Name],$A36,T_StockCount[WeekIndex],56),IF(('T_SelfStock'!BE40&lt;&gt;""),'T_SelfStock'!BE40,BD36-'Grid_Requirement'!BE36+'Grid_TTAFOutgoing'!BE36))</f>
        <v/>
      </c>
      <c r="BF36">
        <f>IF(COUNTIFS(T_StockCount[Part Name],$A36,T_StockCount[WeekIndex],57)&gt;0,SUMIFS(T_StockCount[CountedQty],T_StockCount[Part Name],$A36,T_StockCount[WeekIndex],57),IF(('T_SelfStock'!BF40&lt;&gt;""),'T_SelfStock'!BF40,BE36-'Grid_Requirement'!BF36+'Grid_TTAFOutgoing'!BF36))</f>
        <v/>
      </c>
      <c r="BG36">
        <f>IF(COUNTIFS(T_StockCount[Part Name],$A36,T_StockCount[WeekIndex],58)&gt;0,SUMIFS(T_StockCount[CountedQty],T_StockCount[Part Name],$A36,T_StockCount[WeekIndex],58),IF(('T_SelfStock'!BG40&lt;&gt;""),'T_SelfStock'!BG40,BF36-'Grid_Requirement'!BG36+'Grid_TTAFOutgoing'!BG36))</f>
        <v/>
      </c>
      <c r="BH36">
        <f>IF(COUNTIFS(T_StockCount[Part Name],$A36,T_StockCount[WeekIndex],59)&gt;0,SUMIFS(T_StockCount[CountedQty],T_StockCount[Part Name],$A36,T_StockCount[WeekIndex],59),IF(('T_SelfStock'!BH40&lt;&gt;""),'T_SelfStock'!BH40,BG36-'Grid_Requirement'!BH36+'Grid_TTAFOutgoing'!BH36))</f>
        <v/>
      </c>
      <c r="BI36">
        <f>IF(COUNTIFS(T_StockCount[Part Name],$A36,T_StockCount[WeekIndex],60)&gt;0,SUMIFS(T_StockCount[CountedQty],T_StockCount[Part Name],$A36,T_StockCount[WeekIndex],60),IF(('T_SelfStock'!BI40&lt;&gt;""),'T_SelfStock'!BI40,BH36-'Grid_Requirement'!BI36+'Grid_TTAFOutgoing'!BI36))</f>
        <v/>
      </c>
      <c r="BJ36">
        <f>IF(COUNTIFS(T_StockCount[Part Name],$A36,T_StockCount[WeekIndex],61)&gt;0,SUMIFS(T_StockCount[CountedQty],T_StockCount[Part Name],$A36,T_StockCount[WeekIndex],61),IF(('T_SelfStock'!BJ40&lt;&gt;""),'T_SelfStock'!BJ40,BI36-'Grid_Requirement'!BJ36+'Grid_TTAFOutgoing'!BJ36))</f>
        <v/>
      </c>
      <c r="BK36">
        <f>IF(COUNTIFS(T_StockCount[Part Name],$A36,T_StockCount[WeekIndex],62)&gt;0,SUMIFS(T_StockCount[CountedQty],T_StockCount[Part Name],$A36,T_StockCount[WeekIndex],62),IF(('T_SelfStock'!BK40&lt;&gt;""),'T_SelfStock'!BK40,BJ36-'Grid_Requirement'!BK36+'Grid_TTAFOutgoing'!BK36))</f>
        <v/>
      </c>
      <c r="BL36">
        <f>IF(COUNTIFS(T_StockCount[Part Name],$A36,T_StockCount[WeekIndex],63)&gt;0,SUMIFS(T_StockCount[CountedQty],T_StockCount[Part Name],$A36,T_StockCount[WeekIndex],63),IF(('T_SelfStock'!BL40&lt;&gt;""),'T_SelfStock'!BL40,BK36-'Grid_Requirement'!BL36+'Grid_TTAFOutgoing'!BL36))</f>
        <v/>
      </c>
      <c r="BM36">
        <f>IF(COUNTIFS(T_StockCount[Part Name],$A36,T_StockCount[WeekIndex],64)&gt;0,SUMIFS(T_StockCount[CountedQty],T_StockCount[Part Name],$A36,T_StockCount[WeekIndex],64),IF(('T_SelfStock'!BM40&lt;&gt;""),'T_SelfStock'!BM40,BL36-'Grid_Requirement'!BM36+'Grid_TTAFOutgoing'!BM36))</f>
        <v/>
      </c>
      <c r="BN36">
        <f>IF(COUNTIFS(T_StockCount[Part Name],$A36,T_StockCount[WeekIndex],65)&gt;0,SUMIFS(T_StockCount[CountedQty],T_StockCount[Part Name],$A36,T_StockCount[WeekIndex],65),IF(('T_SelfStock'!BN40&lt;&gt;""),'T_SelfStock'!BN40,BM36-'Grid_Requirement'!BN36+'Grid_TTAFOutgoing'!BN36))</f>
        <v/>
      </c>
      <c r="BO36">
        <f>IF(COUNTIFS(T_StockCount[Part Name],$A36,T_StockCount[WeekIndex],66)&gt;0,SUMIFS(T_StockCount[CountedQty],T_StockCount[Part Name],$A36,T_StockCount[WeekIndex],66),IF(('T_SelfStock'!BO40&lt;&gt;""),'T_SelfStock'!BO40,BN36-'Grid_Requirement'!BO36+'Grid_TTAFOutgoing'!BO36))</f>
        <v/>
      </c>
      <c r="BP36">
        <f>IF(COUNTIFS(T_StockCount[Part Name],$A36,T_StockCount[WeekIndex],67)&gt;0,SUMIFS(T_StockCount[CountedQty],T_StockCount[Part Name],$A36,T_StockCount[WeekIndex],67),IF(('T_SelfStock'!BP40&lt;&gt;""),'T_SelfStock'!BP40,BO36-'Grid_Requirement'!BP36+'Grid_TTAFOutgoing'!BP36))</f>
        <v/>
      </c>
      <c r="BQ36">
        <f>IF(COUNTIFS(T_StockCount[Part Name],$A36,T_StockCount[WeekIndex],68)&gt;0,SUMIFS(T_StockCount[CountedQty],T_StockCount[Part Name],$A36,T_StockCount[WeekIndex],68),IF(('T_SelfStock'!BQ40&lt;&gt;""),'T_SelfStock'!BQ40,BP36-'Grid_Requirement'!BQ36+'Grid_TTAFOutgoing'!BQ36))</f>
        <v/>
      </c>
      <c r="BR36">
        <f>IF(COUNTIFS(T_StockCount[Part Name],$A36,T_StockCount[WeekIndex],69)&gt;0,SUMIFS(T_StockCount[CountedQty],T_StockCount[Part Name],$A36,T_StockCount[WeekIndex],69),IF(('T_SelfStock'!BR40&lt;&gt;""),'T_SelfStock'!BR40,BQ36-'Grid_Requirement'!BR36+'Grid_TTAFOutgoing'!BR36))</f>
        <v/>
      </c>
      <c r="BS36">
        <f>IF(COUNTIFS(T_StockCount[Part Name],$A36,T_StockCount[WeekIndex],70)&gt;0,SUMIFS(T_StockCount[CountedQty],T_StockCount[Part Name],$A36,T_StockCount[WeekIndex],70),IF(('T_SelfStock'!BS40&lt;&gt;""),'T_SelfStock'!BS40,BR36-'Grid_Requirement'!BS36+'Grid_TTAFOutgoing'!BS36))</f>
        <v/>
      </c>
      <c r="BT36">
        <f>IF(COUNTIFS(T_StockCount[Part Name],$A36,T_StockCount[WeekIndex],71)&gt;0,SUMIFS(T_StockCount[CountedQty],T_StockCount[Part Name],$A36,T_StockCount[WeekIndex],71),IF(('T_SelfStock'!BT40&lt;&gt;""),'T_SelfStock'!BT40,BS36-'Grid_Requirement'!BT36+'Grid_TTAFOutgoing'!BT36))</f>
        <v/>
      </c>
      <c r="BU36">
        <f>IF(COUNTIFS(T_StockCount[Part Name],$A36,T_StockCount[WeekIndex],72)&gt;0,SUMIFS(T_StockCount[CountedQty],T_StockCount[Part Name],$A36,T_StockCount[WeekIndex],72),IF(('T_SelfStock'!BU40&lt;&gt;""),'T_SelfStock'!BU40,BT36-'Grid_Requirement'!BU36+'Grid_TTAFOutgoing'!BU36))</f>
        <v/>
      </c>
      <c r="BV36">
        <f>IF(COUNTIFS(T_StockCount[Part Name],$A36,T_StockCount[WeekIndex],73)&gt;0,SUMIFS(T_StockCount[CountedQty],T_StockCount[Part Name],$A36,T_StockCount[WeekIndex],73),IF(('T_SelfStock'!BV40&lt;&gt;""),'T_SelfStock'!BV40,BU36-'Grid_Requirement'!BV36+'Grid_TTAFOutgoing'!BV36))</f>
        <v/>
      </c>
      <c r="BW36">
        <f>IF(COUNTIFS(T_StockCount[Part Name],$A36,T_StockCount[WeekIndex],74)&gt;0,SUMIFS(T_StockCount[CountedQty],T_StockCount[Part Name],$A36,T_StockCount[WeekIndex],74),IF(('T_SelfStock'!BW40&lt;&gt;""),'T_SelfStock'!BW40,BV36-'Grid_Requirement'!BW36+'Grid_TTAFOutgoing'!BW36))</f>
        <v/>
      </c>
      <c r="BX36">
        <f>IF(COUNTIFS(T_StockCount[Part Name],$A36,T_StockCount[WeekIndex],75)&gt;0,SUMIFS(T_StockCount[CountedQty],T_StockCount[Part Name],$A36,T_StockCount[WeekIndex],75),IF(('T_SelfStock'!BX40&lt;&gt;""),'T_SelfStock'!BX40,BW36-'Grid_Requirement'!BX36+'Grid_TTAFOutgoing'!BX36))</f>
        <v/>
      </c>
      <c r="BY36">
        <f>IF(COUNTIFS(T_StockCount[Part Name],$A36,T_StockCount[WeekIndex],76)&gt;0,SUMIFS(T_StockCount[CountedQty],T_StockCount[Part Name],$A36,T_StockCount[WeekIndex],76),IF(('T_SelfStock'!BY40&lt;&gt;""),'T_SelfStock'!BY40,BX36-'Grid_Requirement'!BY36+'Grid_TTAFOutgoing'!BY36))</f>
        <v/>
      </c>
      <c r="BZ36">
        <f>IF(COUNTIFS(T_StockCount[Part Name],$A36,T_StockCount[WeekIndex],77)&gt;0,SUMIFS(T_StockCount[CountedQty],T_StockCount[Part Name],$A36,T_StockCount[WeekIndex],77),IF(('T_SelfStock'!BZ40&lt;&gt;""),'T_SelfStock'!BZ40,BY36-'Grid_Requirement'!BZ36+'Grid_TTAFOutgoing'!BZ36))</f>
        <v/>
      </c>
      <c r="CA36">
        <f>IF(COUNTIFS(T_StockCount[Part Name],$A36,T_StockCount[WeekIndex],78)&gt;0,SUMIFS(T_StockCount[CountedQty],T_StockCount[Part Name],$A36,T_StockCount[WeekIndex],78),IF(('T_SelfStock'!CA40&lt;&gt;""),'T_SelfStock'!CA40,BZ36-'Grid_Requirement'!CA36+'Grid_TTAFOutgoing'!CA36))</f>
        <v/>
      </c>
      <c r="CB36">
        <f>IF(COUNTIFS(T_StockCount[Part Name],$A36,T_StockCount[WeekIndex],79)&gt;0,SUMIFS(T_StockCount[CountedQty],T_StockCount[Part Name],$A36,T_StockCount[WeekIndex],79),IF(('T_SelfStock'!CB40&lt;&gt;""),'T_SelfStock'!CB40,CA36-'Grid_Requirement'!CB36+'Grid_TTAFOutgoing'!CB36))</f>
        <v/>
      </c>
      <c r="CC36">
        <f>IF(COUNTIFS(T_StockCount[Part Name],$A36,T_StockCount[WeekIndex],80)&gt;0,SUMIFS(T_StockCount[CountedQty],T_StockCount[Part Name],$A36,T_StockCount[WeekIndex],80),IF(('T_SelfStock'!CC40&lt;&gt;""),'T_SelfStock'!CC40,CB36-'Grid_Requirement'!CC36+'Grid_TTAFOutgoing'!CC36))</f>
        <v/>
      </c>
      <c r="CD36">
        <f>IF(COUNTIFS(T_StockCount[Part Name],$A36,T_StockCount[WeekIndex],81)&gt;0,SUMIFS(T_StockCount[CountedQty],T_StockCount[Part Name],$A36,T_StockCount[WeekIndex],81),IF(('T_SelfStock'!CD40&lt;&gt;""),'T_SelfStock'!CD40,CC36-'Grid_Requirement'!CD36+'Grid_TTAFOutgoing'!CD36))</f>
        <v/>
      </c>
      <c r="CE36">
        <f>IF(COUNTIFS(T_StockCount[Part Name],$A36,T_StockCount[WeekIndex],82)&gt;0,SUMIFS(T_StockCount[CountedQty],T_StockCount[Part Name],$A36,T_StockCount[WeekIndex],82),IF(('T_SelfStock'!CE40&lt;&gt;""),'T_SelfStock'!CE40,CD36-'Grid_Requirement'!CE36+'Grid_TTAFOutgoing'!CE36))</f>
        <v/>
      </c>
      <c r="CF36">
        <f>IF(COUNTIFS(T_StockCount[Part Name],$A36,T_StockCount[WeekIndex],83)&gt;0,SUMIFS(T_StockCount[CountedQty],T_StockCount[Part Name],$A36,T_StockCount[WeekIndex],83),IF(('T_SelfStock'!CF40&lt;&gt;""),'T_SelfStock'!CF40,CE36-'Grid_Requirement'!CF36+'Grid_TTAFOutgoing'!CF36))</f>
        <v/>
      </c>
      <c r="CG36">
        <f>IF(COUNTIFS(T_StockCount[Part Name],$A36,T_StockCount[WeekIndex],84)&gt;0,SUMIFS(T_StockCount[CountedQty],T_StockCount[Part Name],$A36,T_StockCount[WeekIndex],84),IF(('T_SelfStock'!CG40&lt;&gt;""),'T_SelfStock'!CG40,CF36-'Grid_Requirement'!CG36+'Grid_TTAFOutgoing'!CG36))</f>
        <v/>
      </c>
      <c r="CH36">
        <f>IF(COUNTIFS(T_StockCount[Part Name],$A36,T_StockCount[WeekIndex],85)&gt;0,SUMIFS(T_StockCount[CountedQty],T_StockCount[Part Name],$A36,T_StockCount[WeekIndex],85),IF(('T_SelfStock'!CH40&lt;&gt;""),'T_SelfStock'!CH40,CG36-'Grid_Requirement'!CH36+'Grid_TTAFOutgoing'!CH36))</f>
        <v/>
      </c>
      <c r="CI36">
        <f>IF(COUNTIFS(T_StockCount[Part Name],$A36,T_StockCount[WeekIndex],86)&gt;0,SUMIFS(T_StockCount[CountedQty],T_StockCount[Part Name],$A36,T_StockCount[WeekIndex],86),IF(('T_SelfStock'!CI40&lt;&gt;""),'T_SelfStock'!CI40,CH36-'Grid_Requirement'!CI36+'Grid_TTAFOutgoing'!CI36))</f>
        <v/>
      </c>
      <c r="CJ36">
        <f>IF(COUNTIFS(T_StockCount[Part Name],$A36,T_StockCount[WeekIndex],87)&gt;0,SUMIFS(T_StockCount[CountedQty],T_StockCount[Part Name],$A36,T_StockCount[WeekIndex],87),IF(('T_SelfStock'!CJ40&lt;&gt;""),'T_SelfStock'!CJ40,CI36-'Grid_Requirement'!CJ36+'Grid_TTAFOutgoing'!CJ36))</f>
        <v/>
      </c>
      <c r="CK36">
        <f>IF(COUNTIFS(T_StockCount[Part Name],$A36,T_StockCount[WeekIndex],88)&gt;0,SUMIFS(T_StockCount[CountedQty],T_StockCount[Part Name],$A36,T_StockCount[WeekIndex],88),IF(('T_SelfStock'!CK40&lt;&gt;""),'T_SelfStock'!CK40,CJ36-'Grid_Requirement'!CK36+'Grid_TTAFOutgoing'!CK36))</f>
        <v/>
      </c>
      <c r="CL36">
        <f>IF(COUNTIFS(T_StockCount[Part Name],$A36,T_StockCount[WeekIndex],89)&gt;0,SUMIFS(T_StockCount[CountedQty],T_StockCount[Part Name],$A36,T_StockCount[WeekIndex],89),IF(('T_SelfStock'!CL40&lt;&gt;""),'T_SelfStock'!CL40,CK36-'Grid_Requirement'!CL36+'Grid_TTAFOutgoing'!CL36))</f>
        <v/>
      </c>
      <c r="CM36">
        <f>IF(COUNTIFS(T_StockCount[Part Name],$A36,T_StockCount[WeekIndex],90)&gt;0,SUMIFS(T_StockCount[CountedQty],T_StockCount[Part Name],$A36,T_StockCount[WeekIndex],90),IF(('T_SelfStock'!CM40&lt;&gt;""),'T_SelfStock'!CM40,CL36-'Grid_Requirement'!CM36+'Grid_TTAFOutgoing'!CM36))</f>
        <v/>
      </c>
      <c r="CN36">
        <f>IF(COUNTIFS(T_StockCount[Part Name],$A36,T_StockCount[WeekIndex],91)&gt;0,SUMIFS(T_StockCount[CountedQty],T_StockCount[Part Name],$A36,T_StockCount[WeekIndex],91),IF(('T_SelfStock'!CN40&lt;&gt;""),'T_SelfStock'!CN40,CM36-'Grid_Requirement'!CN36+'Grid_TTAFOutgoing'!CN36))</f>
        <v/>
      </c>
      <c r="CO36">
        <f>IF(COUNTIFS(T_StockCount[Part Name],$A36,T_StockCount[WeekIndex],92)&gt;0,SUMIFS(T_StockCount[CountedQty],T_StockCount[Part Name],$A36,T_StockCount[WeekIndex],92),IF(('T_SelfStock'!CO40&lt;&gt;""),'T_SelfStock'!CO40,CN36-'Grid_Requirement'!CO36+'Grid_TTAFOutgoing'!CO36))</f>
        <v/>
      </c>
      <c r="CP36">
        <f>IF(COUNTIFS(T_StockCount[Part Name],$A36,T_StockCount[WeekIndex],93)&gt;0,SUMIFS(T_StockCount[CountedQty],T_StockCount[Part Name],$A36,T_StockCount[WeekIndex],93),IF(('T_SelfStock'!CP40&lt;&gt;""),'T_SelfStock'!CP40,CO36-'Grid_Requirement'!CP36+'Grid_TTAFOutgoing'!CP36))</f>
        <v/>
      </c>
      <c r="CQ36">
        <f>IF(COUNTIFS(T_StockCount[Part Name],$A36,T_StockCount[WeekIndex],94)&gt;0,SUMIFS(T_StockCount[CountedQty],T_StockCount[Part Name],$A36,T_StockCount[WeekIndex],94),IF(('T_SelfStock'!CQ40&lt;&gt;""),'T_SelfStock'!CQ40,CP36-'Grid_Requirement'!CQ36+'Grid_TTAFOutgoing'!CQ36))</f>
        <v/>
      </c>
      <c r="CR36">
        <f>IF(COUNTIFS(T_StockCount[Part Name],$A36,T_StockCount[WeekIndex],95)&gt;0,SUMIFS(T_StockCount[CountedQty],T_StockCount[Part Name],$A36,T_StockCount[WeekIndex],95),IF(('T_SelfStock'!CR40&lt;&gt;""),'T_SelfStock'!CR40,CQ36-'Grid_Requirement'!CR36+'Grid_TTAFOutgoing'!CR36))</f>
        <v/>
      </c>
      <c r="CS36">
        <f>IF(COUNTIFS(T_StockCount[Part Name],$A36,T_StockCount[WeekIndex],96)&gt;0,SUMIFS(T_StockCount[CountedQty],T_StockCount[Part Name],$A36,T_StockCount[WeekIndex],96),IF(('T_SelfStock'!CS40&lt;&gt;""),'T_SelfStock'!CS40,CR36-'Grid_Requirement'!CS36+'Grid_TTAFOutgoing'!CS36))</f>
        <v/>
      </c>
      <c r="CT36">
        <f>IF(COUNTIFS(T_StockCount[Part Name],$A36,T_StockCount[WeekIndex],97)&gt;0,SUMIFS(T_StockCount[CountedQty],T_StockCount[Part Name],$A36,T_StockCount[WeekIndex],97),IF(('T_SelfStock'!CT40&lt;&gt;""),'T_SelfStock'!CT40,CS36-'Grid_Requirement'!CT36+'Grid_TTAFOutgoing'!CT36))</f>
        <v/>
      </c>
      <c r="CU36">
        <f>IF(COUNTIFS(T_StockCount[Part Name],$A36,T_StockCount[WeekIndex],98)&gt;0,SUMIFS(T_StockCount[CountedQty],T_StockCount[Part Name],$A36,T_StockCount[WeekIndex],98),IF(('T_SelfStock'!CU40&lt;&gt;""),'T_SelfStock'!CU40,CT36-'Grid_Requirement'!CU36+'Grid_TTAFOutgoing'!CU36))</f>
        <v/>
      </c>
      <c r="CV36">
        <f>IF(COUNTIFS(T_StockCount[Part Name],$A36,T_StockCount[WeekIndex],99)&gt;0,SUMIFS(T_StockCount[CountedQty],T_StockCount[Part Name],$A36,T_StockCount[WeekIndex],99),IF(('T_SelfStock'!CV40&lt;&gt;""),'T_SelfStock'!CV40,CU36-'Grid_Requirement'!CV36+'Grid_TTAFOutgoing'!CV36))</f>
        <v/>
      </c>
      <c r="CW36">
        <f>IF(COUNTIFS(T_StockCount[Part Name],$A36,T_StockCount[WeekIndex],100)&gt;0,SUMIFS(T_StockCount[CountedQty],T_StockCount[Part Name],$A36,T_StockCount[WeekIndex],100),IF(('T_SelfStock'!CW40&lt;&gt;""),'T_SelfStock'!CW40,CV36-'Grid_Requirement'!CW36+'Grid_TTAFOutgoing'!CW36))</f>
        <v/>
      </c>
      <c r="CX36">
        <f>IF(COUNTIFS(T_StockCount[Part Name],$A36,T_StockCount[WeekIndex],101)&gt;0,SUMIFS(T_StockCount[CountedQty],T_StockCount[Part Name],$A36,T_StockCount[WeekIndex],101),IF(('T_SelfStock'!CX40&lt;&gt;""),'T_SelfStock'!CX40,CW36-'Grid_Requirement'!CX36+'Grid_TTAFOutgoing'!CX36))</f>
        <v/>
      </c>
      <c r="CY36">
        <f>IF(COUNTIFS(T_StockCount[Part Name],$A36,T_StockCount[WeekIndex],102)&gt;0,SUMIFS(T_StockCount[CountedQty],T_StockCount[Part Name],$A36,T_StockCount[WeekIndex],102),IF(('T_SelfStock'!CY40&lt;&gt;""),'T_SelfStock'!CY40,CX36-'Grid_Requirement'!CY36+'Grid_TTAFOutgoing'!CY36))</f>
        <v/>
      </c>
      <c r="CZ36">
        <f>IF(COUNTIFS(T_StockCount[Part Name],$A36,T_StockCount[WeekIndex],103)&gt;0,SUMIFS(T_StockCount[CountedQty],T_StockCount[Part Name],$A36,T_StockCount[WeekIndex],103),IF(('T_SelfStock'!CZ40&lt;&gt;""),'T_SelfStock'!CZ40,CY36-'Grid_Requirement'!CZ36+'Grid_TTAFOutgoing'!CZ36))</f>
        <v/>
      </c>
      <c r="DA36">
        <f>IF(COUNTIFS(T_StockCount[Part Name],$A36,T_StockCount[WeekIndex],104)&gt;0,SUMIFS(T_StockCount[CountedQty],T_StockCount[Part Name],$A36,T_StockCount[WeekIndex],104),IF(('T_SelfStock'!DA40&lt;&gt;""),'T_SelfStock'!DA40,CZ36-'Grid_Requirement'!DA36+'Grid_TTAFOutgoing'!DA36))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Name],$A37,T_StockCount[WeekIndex],1),IF(('T_SelfStock'!B41&lt;&gt;""),'T_SelfStock'!B41,IFERROR(INDEX(T_OpeningStock[Opening_Qty],MATCH($A37,T_OpeningStock[Part Name],0)),0)-'Grid_Requirement'!B37+'Grid_TTAFOutgoing'!B37))</f>
        <v/>
      </c>
      <c r="C37">
        <f>IF(COUNTIFS(T_StockCount[Part Name],$A37,T_StockCount[WeekIndex],2)&gt;0,SUMIFS(T_StockCount[CountedQty],T_StockCount[Part Name],$A37,T_StockCount[WeekIndex],2),IF(('T_SelfStock'!C41&lt;&gt;""),'T_SelfStock'!C41,B37-'Grid_Requirement'!C37+'Grid_TTAFOutgoing'!C37))</f>
        <v/>
      </c>
      <c r="D37">
        <f>IF(COUNTIFS(T_StockCount[Part Name],$A37,T_StockCount[WeekIndex],3)&gt;0,SUMIFS(T_StockCount[CountedQty],T_StockCount[Part Name],$A37,T_StockCount[WeekIndex],3),IF(('T_SelfStock'!D41&lt;&gt;""),'T_SelfStock'!D41,C37-'Grid_Requirement'!D37+'Grid_TTAFOutgoing'!D37))</f>
        <v/>
      </c>
      <c r="E37">
        <f>IF(COUNTIFS(T_StockCount[Part Name],$A37,T_StockCount[WeekIndex],4)&gt;0,SUMIFS(T_StockCount[CountedQty],T_StockCount[Part Name],$A37,T_StockCount[WeekIndex],4),IF(('T_SelfStock'!E41&lt;&gt;""),'T_SelfStock'!E41,D37-'Grid_Requirement'!E37+'Grid_TTAFOutgoing'!E37))</f>
        <v/>
      </c>
      <c r="F37">
        <f>IF(COUNTIFS(T_StockCount[Part Name],$A37,T_StockCount[WeekIndex],5)&gt;0,SUMIFS(T_StockCount[CountedQty],T_StockCount[Part Name],$A37,T_StockCount[WeekIndex],5),IF(('T_SelfStock'!F41&lt;&gt;""),'T_SelfStock'!F41,E37-'Grid_Requirement'!F37+'Grid_TTAFOutgoing'!F37))</f>
        <v/>
      </c>
      <c r="G37">
        <f>IF(COUNTIFS(T_StockCount[Part Name],$A37,T_StockCount[WeekIndex],6)&gt;0,SUMIFS(T_StockCount[CountedQty],T_StockCount[Part Name],$A37,T_StockCount[WeekIndex],6),IF(('T_SelfStock'!G41&lt;&gt;""),'T_SelfStock'!G41,F37-'Grid_Requirement'!G37+'Grid_TTAFOutgoing'!G37))</f>
        <v/>
      </c>
      <c r="H37">
        <f>IF(COUNTIFS(T_StockCount[Part Name],$A37,T_StockCount[WeekIndex],7)&gt;0,SUMIFS(T_StockCount[CountedQty],T_StockCount[Part Name],$A37,T_StockCount[WeekIndex],7),IF(('T_SelfStock'!H41&lt;&gt;""),'T_SelfStock'!H41,G37-'Grid_Requirement'!H37+'Grid_TTAFOutgoing'!H37))</f>
        <v/>
      </c>
      <c r="I37">
        <f>IF(COUNTIFS(T_StockCount[Part Name],$A37,T_StockCount[WeekIndex],8)&gt;0,SUMIFS(T_StockCount[CountedQty],T_StockCount[Part Name],$A37,T_StockCount[WeekIndex],8),IF(('T_SelfStock'!I41&lt;&gt;""),'T_SelfStock'!I41,H37-'Grid_Requirement'!I37+'Grid_TTAFOutgoing'!I37))</f>
        <v/>
      </c>
      <c r="J37">
        <f>IF(COUNTIFS(T_StockCount[Part Name],$A37,T_StockCount[WeekIndex],9)&gt;0,SUMIFS(T_StockCount[CountedQty],T_StockCount[Part Name],$A37,T_StockCount[WeekIndex],9),IF(('T_SelfStock'!J41&lt;&gt;""),'T_SelfStock'!J41,I37-'Grid_Requirement'!J37+'Grid_TTAFOutgoing'!J37))</f>
        <v/>
      </c>
      <c r="K37">
        <f>IF(COUNTIFS(T_StockCount[Part Name],$A37,T_StockCount[WeekIndex],10)&gt;0,SUMIFS(T_StockCount[CountedQty],T_StockCount[Part Name],$A37,T_StockCount[WeekIndex],10),IF(('T_SelfStock'!K41&lt;&gt;""),'T_SelfStock'!K41,J37-'Grid_Requirement'!K37+'Grid_TTAFOutgoing'!K37))</f>
        <v/>
      </c>
      <c r="L37">
        <f>IF(COUNTIFS(T_StockCount[Part Name],$A37,T_StockCount[WeekIndex],11)&gt;0,SUMIFS(T_StockCount[CountedQty],T_StockCount[Part Name],$A37,T_StockCount[WeekIndex],11),IF(('T_SelfStock'!L41&lt;&gt;""),'T_SelfStock'!L41,K37-'Grid_Requirement'!L37+'Grid_TTAFOutgoing'!L37))</f>
        <v/>
      </c>
      <c r="M37">
        <f>IF(COUNTIFS(T_StockCount[Part Name],$A37,T_StockCount[WeekIndex],12)&gt;0,SUMIFS(T_StockCount[CountedQty],T_StockCount[Part Name],$A37,T_StockCount[WeekIndex],12),IF(('T_SelfStock'!M41&lt;&gt;""),'T_SelfStock'!M41,L37-'Grid_Requirement'!M37+'Grid_TTAFOutgoing'!M37))</f>
        <v/>
      </c>
      <c r="N37">
        <f>IF(COUNTIFS(T_StockCount[Part Name],$A37,T_StockCount[WeekIndex],13)&gt;0,SUMIFS(T_StockCount[CountedQty],T_StockCount[Part Name],$A37,T_StockCount[WeekIndex],13),IF(('T_SelfStock'!N41&lt;&gt;""),'T_SelfStock'!N41,M37-'Grid_Requirement'!N37+'Grid_TTAFOutgoing'!N37))</f>
        <v/>
      </c>
      <c r="O37">
        <f>IF(COUNTIFS(T_StockCount[Part Name],$A37,T_StockCount[WeekIndex],14)&gt;0,SUMIFS(T_StockCount[CountedQty],T_StockCount[Part Name],$A37,T_StockCount[WeekIndex],14),IF(('T_SelfStock'!O41&lt;&gt;""),'T_SelfStock'!O41,N37-'Grid_Requirement'!O37+'Grid_TTAFOutgoing'!O37))</f>
        <v/>
      </c>
      <c r="P37">
        <f>IF(COUNTIFS(T_StockCount[Part Name],$A37,T_StockCount[WeekIndex],15)&gt;0,SUMIFS(T_StockCount[CountedQty],T_StockCount[Part Name],$A37,T_StockCount[WeekIndex],15),IF(('T_SelfStock'!P41&lt;&gt;""),'T_SelfStock'!P41,O37-'Grid_Requirement'!P37+'Grid_TTAFOutgoing'!P37))</f>
        <v/>
      </c>
      <c r="Q37">
        <f>IF(COUNTIFS(T_StockCount[Part Name],$A37,T_StockCount[WeekIndex],16)&gt;0,SUMIFS(T_StockCount[CountedQty],T_StockCount[Part Name],$A37,T_StockCount[WeekIndex],16),IF(('T_SelfStock'!Q41&lt;&gt;""),'T_SelfStock'!Q41,P37-'Grid_Requirement'!Q37+'Grid_TTAFOutgoing'!Q37))</f>
        <v/>
      </c>
      <c r="R37">
        <f>IF(COUNTIFS(T_StockCount[Part Name],$A37,T_StockCount[WeekIndex],17)&gt;0,SUMIFS(T_StockCount[CountedQty],T_StockCount[Part Name],$A37,T_StockCount[WeekIndex],17),IF(('T_SelfStock'!R41&lt;&gt;""),'T_SelfStock'!R41,Q37-'Grid_Requirement'!R37+'Grid_TTAFOutgoing'!R37))</f>
        <v/>
      </c>
      <c r="S37">
        <f>IF(COUNTIFS(T_StockCount[Part Name],$A37,T_StockCount[WeekIndex],18)&gt;0,SUMIFS(T_StockCount[CountedQty],T_StockCount[Part Name],$A37,T_StockCount[WeekIndex],18),IF(('T_SelfStock'!S41&lt;&gt;""),'T_SelfStock'!S41,R37-'Grid_Requirement'!S37+'Grid_TTAFOutgoing'!S37))</f>
        <v/>
      </c>
      <c r="T37">
        <f>IF(COUNTIFS(T_StockCount[Part Name],$A37,T_StockCount[WeekIndex],19)&gt;0,SUMIFS(T_StockCount[CountedQty],T_StockCount[Part Name],$A37,T_StockCount[WeekIndex],19),IF(('T_SelfStock'!T41&lt;&gt;""),'T_SelfStock'!T41,S37-'Grid_Requirement'!T37+'Grid_TTAFOutgoing'!T37))</f>
        <v/>
      </c>
      <c r="U37">
        <f>IF(COUNTIFS(T_StockCount[Part Name],$A37,T_StockCount[WeekIndex],20)&gt;0,SUMIFS(T_StockCount[CountedQty],T_StockCount[Part Name],$A37,T_StockCount[WeekIndex],20),IF(('T_SelfStock'!U41&lt;&gt;""),'T_SelfStock'!U41,T37-'Grid_Requirement'!U37+'Grid_TTAFOutgoing'!U37))</f>
        <v/>
      </c>
      <c r="V37">
        <f>IF(COUNTIFS(T_StockCount[Part Name],$A37,T_StockCount[WeekIndex],21)&gt;0,SUMIFS(T_StockCount[CountedQty],T_StockCount[Part Name],$A37,T_StockCount[WeekIndex],21),IF(('T_SelfStock'!V41&lt;&gt;""),'T_SelfStock'!V41,U37-'Grid_Requirement'!V37+'Grid_TTAFOutgoing'!V37))</f>
        <v/>
      </c>
      <c r="W37">
        <f>IF(COUNTIFS(T_StockCount[Part Name],$A37,T_StockCount[WeekIndex],22)&gt;0,SUMIFS(T_StockCount[CountedQty],T_StockCount[Part Name],$A37,T_StockCount[WeekIndex],22),IF(('T_SelfStock'!W41&lt;&gt;""),'T_SelfStock'!W41,V37-'Grid_Requirement'!W37+'Grid_TTAFOutgoing'!W37))</f>
        <v/>
      </c>
      <c r="X37">
        <f>IF(COUNTIFS(T_StockCount[Part Name],$A37,T_StockCount[WeekIndex],23)&gt;0,SUMIFS(T_StockCount[CountedQty],T_StockCount[Part Name],$A37,T_StockCount[WeekIndex],23),IF(('T_SelfStock'!X41&lt;&gt;""),'T_SelfStock'!X41,W37-'Grid_Requirement'!X37+'Grid_TTAFOutgoing'!X37))</f>
        <v/>
      </c>
      <c r="Y37">
        <f>IF(COUNTIFS(T_StockCount[Part Name],$A37,T_StockCount[WeekIndex],24)&gt;0,SUMIFS(T_StockCount[CountedQty],T_StockCount[Part Name],$A37,T_StockCount[WeekIndex],24),IF(('T_SelfStock'!Y41&lt;&gt;""),'T_SelfStock'!Y41,X37-'Grid_Requirement'!Y37+'Grid_TTAFOutgoing'!Y37))</f>
        <v/>
      </c>
      <c r="Z37">
        <f>IF(COUNTIFS(T_StockCount[Part Name],$A37,T_StockCount[WeekIndex],25)&gt;0,SUMIFS(T_StockCount[CountedQty],T_StockCount[Part Name],$A37,T_StockCount[WeekIndex],25),IF(('T_SelfStock'!Z41&lt;&gt;""),'T_SelfStock'!Z41,Y37-'Grid_Requirement'!Z37+'Grid_TTAFOutgoing'!Z37))</f>
        <v/>
      </c>
      <c r="AA37">
        <f>IF(COUNTIFS(T_StockCount[Part Name],$A37,T_StockCount[WeekIndex],26)&gt;0,SUMIFS(T_StockCount[CountedQty],T_StockCount[Part Name],$A37,T_StockCount[WeekIndex],26),IF(('T_SelfStock'!AA41&lt;&gt;""),'T_SelfStock'!AA41,Z37-'Grid_Requirement'!AA37+'Grid_TTAFOutgoing'!AA37))</f>
        <v/>
      </c>
      <c r="AB37">
        <f>IF(COUNTIFS(T_StockCount[Part Name],$A37,T_StockCount[WeekIndex],27)&gt;0,SUMIFS(T_StockCount[CountedQty],T_StockCount[Part Name],$A37,T_StockCount[WeekIndex],27),IF(('T_SelfStock'!AB41&lt;&gt;""),'T_SelfStock'!AB41,AA37-'Grid_Requirement'!AB37+'Grid_TTAFOutgoing'!AB37))</f>
        <v/>
      </c>
      <c r="AC37">
        <f>IF(COUNTIFS(T_StockCount[Part Name],$A37,T_StockCount[WeekIndex],28)&gt;0,SUMIFS(T_StockCount[CountedQty],T_StockCount[Part Name],$A37,T_StockCount[WeekIndex],28),IF(('T_SelfStock'!AC41&lt;&gt;""),'T_SelfStock'!AC41,AB37-'Grid_Requirement'!AC37+'Grid_TTAFOutgoing'!AC37))</f>
        <v/>
      </c>
      <c r="AD37">
        <f>IF(COUNTIFS(T_StockCount[Part Name],$A37,T_StockCount[WeekIndex],29)&gt;0,SUMIFS(T_StockCount[CountedQty],T_StockCount[Part Name],$A37,T_StockCount[WeekIndex],29),IF(('T_SelfStock'!AD41&lt;&gt;""),'T_SelfStock'!AD41,AC37-'Grid_Requirement'!AD37+'Grid_TTAFOutgoing'!AD37))</f>
        <v/>
      </c>
      <c r="AE37">
        <f>IF(COUNTIFS(T_StockCount[Part Name],$A37,T_StockCount[WeekIndex],30)&gt;0,SUMIFS(T_StockCount[CountedQty],T_StockCount[Part Name],$A37,T_StockCount[WeekIndex],30),IF(('T_SelfStock'!AE41&lt;&gt;""),'T_SelfStock'!AE41,AD37-'Grid_Requirement'!AE37+'Grid_TTAFOutgoing'!AE37))</f>
        <v/>
      </c>
      <c r="AF37">
        <f>IF(COUNTIFS(T_StockCount[Part Name],$A37,T_StockCount[WeekIndex],31)&gt;0,SUMIFS(T_StockCount[CountedQty],T_StockCount[Part Name],$A37,T_StockCount[WeekIndex],31),IF(('T_SelfStock'!AF41&lt;&gt;""),'T_SelfStock'!AF41,AE37-'Grid_Requirement'!AF37+'Grid_TTAFOutgoing'!AF37))</f>
        <v/>
      </c>
      <c r="AG37">
        <f>IF(COUNTIFS(T_StockCount[Part Name],$A37,T_StockCount[WeekIndex],32)&gt;0,SUMIFS(T_StockCount[CountedQty],T_StockCount[Part Name],$A37,T_StockCount[WeekIndex],32),IF(('T_SelfStock'!AG41&lt;&gt;""),'T_SelfStock'!AG41,AF37-'Grid_Requirement'!AG37+'Grid_TTAFOutgoing'!AG37))</f>
        <v/>
      </c>
      <c r="AH37">
        <f>IF(COUNTIFS(T_StockCount[Part Name],$A37,T_StockCount[WeekIndex],33)&gt;0,SUMIFS(T_StockCount[CountedQty],T_StockCount[Part Name],$A37,T_StockCount[WeekIndex],33),IF(('T_SelfStock'!AH41&lt;&gt;""),'T_SelfStock'!AH41,AG37-'Grid_Requirement'!AH37+'Grid_TTAFOutgoing'!AH37))</f>
        <v/>
      </c>
      <c r="AI37">
        <f>IF(COUNTIFS(T_StockCount[Part Name],$A37,T_StockCount[WeekIndex],34)&gt;0,SUMIFS(T_StockCount[CountedQty],T_StockCount[Part Name],$A37,T_StockCount[WeekIndex],34),IF(('T_SelfStock'!AI41&lt;&gt;""),'T_SelfStock'!AI41,AH37-'Grid_Requirement'!AI37+'Grid_TTAFOutgoing'!AI37))</f>
        <v/>
      </c>
      <c r="AJ37">
        <f>IF(COUNTIFS(T_StockCount[Part Name],$A37,T_StockCount[WeekIndex],35)&gt;0,SUMIFS(T_StockCount[CountedQty],T_StockCount[Part Name],$A37,T_StockCount[WeekIndex],35),IF(('T_SelfStock'!AJ41&lt;&gt;""),'T_SelfStock'!AJ41,AI37-'Grid_Requirement'!AJ37+'Grid_TTAFOutgoing'!AJ37))</f>
        <v/>
      </c>
      <c r="AK37">
        <f>IF(COUNTIFS(T_StockCount[Part Name],$A37,T_StockCount[WeekIndex],36)&gt;0,SUMIFS(T_StockCount[CountedQty],T_StockCount[Part Name],$A37,T_StockCount[WeekIndex],36),IF(('T_SelfStock'!AK41&lt;&gt;""),'T_SelfStock'!AK41,AJ37-'Grid_Requirement'!AK37+'Grid_TTAFOutgoing'!AK37))</f>
        <v/>
      </c>
      <c r="AL37">
        <f>IF(COUNTIFS(T_StockCount[Part Name],$A37,T_StockCount[WeekIndex],37)&gt;0,SUMIFS(T_StockCount[CountedQty],T_StockCount[Part Name],$A37,T_StockCount[WeekIndex],37),IF(('T_SelfStock'!AL41&lt;&gt;""),'T_SelfStock'!AL41,AK37-'Grid_Requirement'!AL37+'Grid_TTAFOutgoing'!AL37))</f>
        <v/>
      </c>
      <c r="AM37">
        <f>IF(COUNTIFS(T_StockCount[Part Name],$A37,T_StockCount[WeekIndex],38)&gt;0,SUMIFS(T_StockCount[CountedQty],T_StockCount[Part Name],$A37,T_StockCount[WeekIndex],38),IF(('T_SelfStock'!AM41&lt;&gt;""),'T_SelfStock'!AM41,AL37-'Grid_Requirement'!AM37+'Grid_TTAFOutgoing'!AM37))</f>
        <v/>
      </c>
      <c r="AN37">
        <f>IF(COUNTIFS(T_StockCount[Part Name],$A37,T_StockCount[WeekIndex],39)&gt;0,SUMIFS(T_StockCount[CountedQty],T_StockCount[Part Name],$A37,T_StockCount[WeekIndex],39),IF(('T_SelfStock'!AN41&lt;&gt;""),'T_SelfStock'!AN41,AM37-'Grid_Requirement'!AN37+'Grid_TTAFOutgoing'!AN37))</f>
        <v/>
      </c>
      <c r="AO37">
        <f>IF(COUNTIFS(T_StockCount[Part Name],$A37,T_StockCount[WeekIndex],40)&gt;0,SUMIFS(T_StockCount[CountedQty],T_StockCount[Part Name],$A37,T_StockCount[WeekIndex],40),IF(('T_SelfStock'!AO41&lt;&gt;""),'T_SelfStock'!AO41,AN37-'Grid_Requirement'!AO37+'Grid_TTAFOutgoing'!AO37))</f>
        <v/>
      </c>
      <c r="AP37">
        <f>IF(COUNTIFS(T_StockCount[Part Name],$A37,T_StockCount[WeekIndex],41)&gt;0,SUMIFS(T_StockCount[CountedQty],T_StockCount[Part Name],$A37,T_StockCount[WeekIndex],41),IF(('T_SelfStock'!AP41&lt;&gt;""),'T_SelfStock'!AP41,AO37-'Grid_Requirement'!AP37+'Grid_TTAFOutgoing'!AP37))</f>
        <v/>
      </c>
      <c r="AQ37">
        <f>IF(COUNTIFS(T_StockCount[Part Name],$A37,T_StockCount[WeekIndex],42)&gt;0,SUMIFS(T_StockCount[CountedQty],T_StockCount[Part Name],$A37,T_StockCount[WeekIndex],42),IF(('T_SelfStock'!AQ41&lt;&gt;""),'T_SelfStock'!AQ41,AP37-'Grid_Requirement'!AQ37+'Grid_TTAFOutgoing'!AQ37))</f>
        <v/>
      </c>
      <c r="AR37">
        <f>IF(COUNTIFS(T_StockCount[Part Name],$A37,T_StockCount[WeekIndex],43)&gt;0,SUMIFS(T_StockCount[CountedQty],T_StockCount[Part Name],$A37,T_StockCount[WeekIndex],43),IF(('T_SelfStock'!AR41&lt;&gt;""),'T_SelfStock'!AR41,AQ37-'Grid_Requirement'!AR37+'Grid_TTAFOutgoing'!AR37))</f>
        <v/>
      </c>
      <c r="AS37">
        <f>IF(COUNTIFS(T_StockCount[Part Name],$A37,T_StockCount[WeekIndex],44)&gt;0,SUMIFS(T_StockCount[CountedQty],T_StockCount[Part Name],$A37,T_StockCount[WeekIndex],44),IF(('T_SelfStock'!AS41&lt;&gt;""),'T_SelfStock'!AS41,AR37-'Grid_Requirement'!AS37+'Grid_TTAFOutgoing'!AS37))</f>
        <v/>
      </c>
      <c r="AT37">
        <f>IF(COUNTIFS(T_StockCount[Part Name],$A37,T_StockCount[WeekIndex],45)&gt;0,SUMIFS(T_StockCount[CountedQty],T_StockCount[Part Name],$A37,T_StockCount[WeekIndex],45),IF(('T_SelfStock'!AT41&lt;&gt;""),'T_SelfStock'!AT41,AS37-'Grid_Requirement'!AT37+'Grid_TTAFOutgoing'!AT37))</f>
        <v/>
      </c>
      <c r="AU37">
        <f>IF(COUNTIFS(T_StockCount[Part Name],$A37,T_StockCount[WeekIndex],46)&gt;0,SUMIFS(T_StockCount[CountedQty],T_StockCount[Part Name],$A37,T_StockCount[WeekIndex],46),IF(('T_SelfStock'!AU41&lt;&gt;""),'T_SelfStock'!AU41,AT37-'Grid_Requirement'!AU37+'Grid_TTAFOutgoing'!AU37))</f>
        <v/>
      </c>
      <c r="AV37">
        <f>IF(COUNTIFS(T_StockCount[Part Name],$A37,T_StockCount[WeekIndex],47)&gt;0,SUMIFS(T_StockCount[CountedQty],T_StockCount[Part Name],$A37,T_StockCount[WeekIndex],47),IF(('T_SelfStock'!AV41&lt;&gt;""),'T_SelfStock'!AV41,AU37-'Grid_Requirement'!AV37+'Grid_TTAFOutgoing'!AV37))</f>
        <v/>
      </c>
      <c r="AW37">
        <f>IF(COUNTIFS(T_StockCount[Part Name],$A37,T_StockCount[WeekIndex],48)&gt;0,SUMIFS(T_StockCount[CountedQty],T_StockCount[Part Name],$A37,T_StockCount[WeekIndex],48),IF(('T_SelfStock'!AW41&lt;&gt;""),'T_SelfStock'!AW41,AV37-'Grid_Requirement'!AW37+'Grid_TTAFOutgoing'!AW37))</f>
        <v/>
      </c>
      <c r="AX37">
        <f>IF(COUNTIFS(T_StockCount[Part Name],$A37,T_StockCount[WeekIndex],49)&gt;0,SUMIFS(T_StockCount[CountedQty],T_StockCount[Part Name],$A37,T_StockCount[WeekIndex],49),IF(('T_SelfStock'!AX41&lt;&gt;""),'T_SelfStock'!AX41,AW37-'Grid_Requirement'!AX37+'Grid_TTAFOutgoing'!AX37))</f>
        <v/>
      </c>
      <c r="AY37">
        <f>IF(COUNTIFS(T_StockCount[Part Name],$A37,T_StockCount[WeekIndex],50)&gt;0,SUMIFS(T_StockCount[CountedQty],T_StockCount[Part Name],$A37,T_StockCount[WeekIndex],50),IF(('T_SelfStock'!AY41&lt;&gt;""),'T_SelfStock'!AY41,AX37-'Grid_Requirement'!AY37+'Grid_TTAFOutgoing'!AY37))</f>
        <v/>
      </c>
      <c r="AZ37">
        <f>IF(COUNTIFS(T_StockCount[Part Name],$A37,T_StockCount[WeekIndex],51)&gt;0,SUMIFS(T_StockCount[CountedQty],T_StockCount[Part Name],$A37,T_StockCount[WeekIndex],51),IF(('T_SelfStock'!AZ41&lt;&gt;""),'T_SelfStock'!AZ41,AY37-'Grid_Requirement'!AZ37+'Grid_TTAFOutgoing'!AZ37))</f>
        <v/>
      </c>
      <c r="BA37">
        <f>IF(COUNTIFS(T_StockCount[Part Name],$A37,T_StockCount[WeekIndex],52)&gt;0,SUMIFS(T_StockCount[CountedQty],T_StockCount[Part Name],$A37,T_StockCount[WeekIndex],52),IF(('T_SelfStock'!BA41&lt;&gt;""),'T_SelfStock'!BA41,AZ37-'Grid_Requirement'!BA37+'Grid_TTAFOutgoing'!BA37))</f>
        <v/>
      </c>
      <c r="BB37">
        <f>IF(COUNTIFS(T_StockCount[Part Name],$A37,T_StockCount[WeekIndex],53)&gt;0,SUMIFS(T_StockCount[CountedQty],T_StockCount[Part Name],$A37,T_StockCount[WeekIndex],53),IF(('T_SelfStock'!BB41&lt;&gt;""),'T_SelfStock'!BB41,BA37-'Grid_Requirement'!BB37+'Grid_TTAFOutgoing'!BB37))</f>
        <v/>
      </c>
      <c r="BC37">
        <f>IF(COUNTIFS(T_StockCount[Part Name],$A37,T_StockCount[WeekIndex],54)&gt;0,SUMIFS(T_StockCount[CountedQty],T_StockCount[Part Name],$A37,T_StockCount[WeekIndex],54),IF(('T_SelfStock'!BC41&lt;&gt;""),'T_SelfStock'!BC41,BB37-'Grid_Requirement'!BC37+'Grid_TTAFOutgoing'!BC37))</f>
        <v/>
      </c>
      <c r="BD37">
        <f>IF(COUNTIFS(T_StockCount[Part Name],$A37,T_StockCount[WeekIndex],55)&gt;0,SUMIFS(T_StockCount[CountedQty],T_StockCount[Part Name],$A37,T_StockCount[WeekIndex],55),IF(('T_SelfStock'!BD41&lt;&gt;""),'T_SelfStock'!BD41,BC37-'Grid_Requirement'!BD37+'Grid_TTAFOutgoing'!BD37))</f>
        <v/>
      </c>
      <c r="BE37">
        <f>IF(COUNTIFS(T_StockCount[Part Name],$A37,T_StockCount[WeekIndex],56)&gt;0,SUMIFS(T_StockCount[CountedQty],T_StockCount[Part Name],$A37,T_StockCount[WeekIndex],56),IF(('T_SelfStock'!BE41&lt;&gt;""),'T_SelfStock'!BE41,BD37-'Grid_Requirement'!BE37+'Grid_TTAFOutgoing'!BE37))</f>
        <v/>
      </c>
      <c r="BF37">
        <f>IF(COUNTIFS(T_StockCount[Part Name],$A37,T_StockCount[WeekIndex],57)&gt;0,SUMIFS(T_StockCount[CountedQty],T_StockCount[Part Name],$A37,T_StockCount[WeekIndex],57),IF(('T_SelfStock'!BF41&lt;&gt;""),'T_SelfStock'!BF41,BE37-'Grid_Requirement'!BF37+'Grid_TTAFOutgoing'!BF37))</f>
        <v/>
      </c>
      <c r="BG37">
        <f>IF(COUNTIFS(T_StockCount[Part Name],$A37,T_StockCount[WeekIndex],58)&gt;0,SUMIFS(T_StockCount[CountedQty],T_StockCount[Part Name],$A37,T_StockCount[WeekIndex],58),IF(('T_SelfStock'!BG41&lt;&gt;""),'T_SelfStock'!BG41,BF37-'Grid_Requirement'!BG37+'Grid_TTAFOutgoing'!BG37))</f>
        <v/>
      </c>
      <c r="BH37">
        <f>IF(COUNTIFS(T_StockCount[Part Name],$A37,T_StockCount[WeekIndex],59)&gt;0,SUMIFS(T_StockCount[CountedQty],T_StockCount[Part Name],$A37,T_StockCount[WeekIndex],59),IF(('T_SelfStock'!BH41&lt;&gt;""),'T_SelfStock'!BH41,BG37-'Grid_Requirement'!BH37+'Grid_TTAFOutgoing'!BH37))</f>
        <v/>
      </c>
      <c r="BI37">
        <f>IF(COUNTIFS(T_StockCount[Part Name],$A37,T_StockCount[WeekIndex],60)&gt;0,SUMIFS(T_StockCount[CountedQty],T_StockCount[Part Name],$A37,T_StockCount[WeekIndex],60),IF(('T_SelfStock'!BI41&lt;&gt;""),'T_SelfStock'!BI41,BH37-'Grid_Requirement'!BI37+'Grid_TTAFOutgoing'!BI37))</f>
        <v/>
      </c>
      <c r="BJ37">
        <f>IF(COUNTIFS(T_StockCount[Part Name],$A37,T_StockCount[WeekIndex],61)&gt;0,SUMIFS(T_StockCount[CountedQty],T_StockCount[Part Name],$A37,T_StockCount[WeekIndex],61),IF(('T_SelfStock'!BJ41&lt;&gt;""),'T_SelfStock'!BJ41,BI37-'Grid_Requirement'!BJ37+'Grid_TTAFOutgoing'!BJ37))</f>
        <v/>
      </c>
      <c r="BK37">
        <f>IF(COUNTIFS(T_StockCount[Part Name],$A37,T_StockCount[WeekIndex],62)&gt;0,SUMIFS(T_StockCount[CountedQty],T_StockCount[Part Name],$A37,T_StockCount[WeekIndex],62),IF(('T_SelfStock'!BK41&lt;&gt;""),'T_SelfStock'!BK41,BJ37-'Grid_Requirement'!BK37+'Grid_TTAFOutgoing'!BK37))</f>
        <v/>
      </c>
      <c r="BL37">
        <f>IF(COUNTIFS(T_StockCount[Part Name],$A37,T_StockCount[WeekIndex],63)&gt;0,SUMIFS(T_StockCount[CountedQty],T_StockCount[Part Name],$A37,T_StockCount[WeekIndex],63),IF(('T_SelfStock'!BL41&lt;&gt;""),'T_SelfStock'!BL41,BK37-'Grid_Requirement'!BL37+'Grid_TTAFOutgoing'!BL37))</f>
        <v/>
      </c>
      <c r="BM37">
        <f>IF(COUNTIFS(T_StockCount[Part Name],$A37,T_StockCount[WeekIndex],64)&gt;0,SUMIFS(T_StockCount[CountedQty],T_StockCount[Part Name],$A37,T_StockCount[WeekIndex],64),IF(('T_SelfStock'!BM41&lt;&gt;""),'T_SelfStock'!BM41,BL37-'Grid_Requirement'!BM37+'Grid_TTAFOutgoing'!BM37))</f>
        <v/>
      </c>
      <c r="BN37">
        <f>IF(COUNTIFS(T_StockCount[Part Name],$A37,T_StockCount[WeekIndex],65)&gt;0,SUMIFS(T_StockCount[CountedQty],T_StockCount[Part Name],$A37,T_StockCount[WeekIndex],65),IF(('T_SelfStock'!BN41&lt;&gt;""),'T_SelfStock'!BN41,BM37-'Grid_Requirement'!BN37+'Grid_TTAFOutgoing'!BN37))</f>
        <v/>
      </c>
      <c r="BO37">
        <f>IF(COUNTIFS(T_StockCount[Part Name],$A37,T_StockCount[WeekIndex],66)&gt;0,SUMIFS(T_StockCount[CountedQty],T_StockCount[Part Name],$A37,T_StockCount[WeekIndex],66),IF(('T_SelfStock'!BO41&lt;&gt;""),'T_SelfStock'!BO41,BN37-'Grid_Requirement'!BO37+'Grid_TTAFOutgoing'!BO37))</f>
        <v/>
      </c>
      <c r="BP37">
        <f>IF(COUNTIFS(T_StockCount[Part Name],$A37,T_StockCount[WeekIndex],67)&gt;0,SUMIFS(T_StockCount[CountedQty],T_StockCount[Part Name],$A37,T_StockCount[WeekIndex],67),IF(('T_SelfStock'!BP41&lt;&gt;""),'T_SelfStock'!BP41,BO37-'Grid_Requirement'!BP37+'Grid_TTAFOutgoing'!BP37))</f>
        <v/>
      </c>
      <c r="BQ37">
        <f>IF(COUNTIFS(T_StockCount[Part Name],$A37,T_StockCount[WeekIndex],68)&gt;0,SUMIFS(T_StockCount[CountedQty],T_StockCount[Part Name],$A37,T_StockCount[WeekIndex],68),IF(('T_SelfStock'!BQ41&lt;&gt;""),'T_SelfStock'!BQ41,BP37-'Grid_Requirement'!BQ37+'Grid_TTAFOutgoing'!BQ37))</f>
        <v/>
      </c>
      <c r="BR37">
        <f>IF(COUNTIFS(T_StockCount[Part Name],$A37,T_StockCount[WeekIndex],69)&gt;0,SUMIFS(T_StockCount[CountedQty],T_StockCount[Part Name],$A37,T_StockCount[WeekIndex],69),IF(('T_SelfStock'!BR41&lt;&gt;""),'T_SelfStock'!BR41,BQ37-'Grid_Requirement'!BR37+'Grid_TTAFOutgoing'!BR37))</f>
        <v/>
      </c>
      <c r="BS37">
        <f>IF(COUNTIFS(T_StockCount[Part Name],$A37,T_StockCount[WeekIndex],70)&gt;0,SUMIFS(T_StockCount[CountedQty],T_StockCount[Part Name],$A37,T_StockCount[WeekIndex],70),IF(('T_SelfStock'!BS41&lt;&gt;""),'T_SelfStock'!BS41,BR37-'Grid_Requirement'!BS37+'Grid_TTAFOutgoing'!BS37))</f>
        <v/>
      </c>
      <c r="BT37">
        <f>IF(COUNTIFS(T_StockCount[Part Name],$A37,T_StockCount[WeekIndex],71)&gt;0,SUMIFS(T_StockCount[CountedQty],T_StockCount[Part Name],$A37,T_StockCount[WeekIndex],71),IF(('T_SelfStock'!BT41&lt;&gt;""),'T_SelfStock'!BT41,BS37-'Grid_Requirement'!BT37+'Grid_TTAFOutgoing'!BT37))</f>
        <v/>
      </c>
      <c r="BU37">
        <f>IF(COUNTIFS(T_StockCount[Part Name],$A37,T_StockCount[WeekIndex],72)&gt;0,SUMIFS(T_StockCount[CountedQty],T_StockCount[Part Name],$A37,T_StockCount[WeekIndex],72),IF(('T_SelfStock'!BU41&lt;&gt;""),'T_SelfStock'!BU41,BT37-'Grid_Requirement'!BU37+'Grid_TTAFOutgoing'!BU37))</f>
        <v/>
      </c>
      <c r="BV37">
        <f>IF(COUNTIFS(T_StockCount[Part Name],$A37,T_StockCount[WeekIndex],73)&gt;0,SUMIFS(T_StockCount[CountedQty],T_StockCount[Part Name],$A37,T_StockCount[WeekIndex],73),IF(('T_SelfStock'!BV41&lt;&gt;""),'T_SelfStock'!BV41,BU37-'Grid_Requirement'!BV37+'Grid_TTAFOutgoing'!BV37))</f>
        <v/>
      </c>
      <c r="BW37">
        <f>IF(COUNTIFS(T_StockCount[Part Name],$A37,T_StockCount[WeekIndex],74)&gt;0,SUMIFS(T_StockCount[CountedQty],T_StockCount[Part Name],$A37,T_StockCount[WeekIndex],74),IF(('T_SelfStock'!BW41&lt;&gt;""),'T_SelfStock'!BW41,BV37-'Grid_Requirement'!BW37+'Grid_TTAFOutgoing'!BW37))</f>
        <v/>
      </c>
      <c r="BX37">
        <f>IF(COUNTIFS(T_StockCount[Part Name],$A37,T_StockCount[WeekIndex],75)&gt;0,SUMIFS(T_StockCount[CountedQty],T_StockCount[Part Name],$A37,T_StockCount[WeekIndex],75),IF(('T_SelfStock'!BX41&lt;&gt;""),'T_SelfStock'!BX41,BW37-'Grid_Requirement'!BX37+'Grid_TTAFOutgoing'!BX37))</f>
        <v/>
      </c>
      <c r="BY37">
        <f>IF(COUNTIFS(T_StockCount[Part Name],$A37,T_StockCount[WeekIndex],76)&gt;0,SUMIFS(T_StockCount[CountedQty],T_StockCount[Part Name],$A37,T_StockCount[WeekIndex],76),IF(('T_SelfStock'!BY41&lt;&gt;""),'T_SelfStock'!BY41,BX37-'Grid_Requirement'!BY37+'Grid_TTAFOutgoing'!BY37))</f>
        <v/>
      </c>
      <c r="BZ37">
        <f>IF(COUNTIFS(T_StockCount[Part Name],$A37,T_StockCount[WeekIndex],77)&gt;0,SUMIFS(T_StockCount[CountedQty],T_StockCount[Part Name],$A37,T_StockCount[WeekIndex],77),IF(('T_SelfStock'!BZ41&lt;&gt;""),'T_SelfStock'!BZ41,BY37-'Grid_Requirement'!BZ37+'Grid_TTAFOutgoing'!BZ37))</f>
        <v/>
      </c>
      <c r="CA37">
        <f>IF(COUNTIFS(T_StockCount[Part Name],$A37,T_StockCount[WeekIndex],78)&gt;0,SUMIFS(T_StockCount[CountedQty],T_StockCount[Part Name],$A37,T_StockCount[WeekIndex],78),IF(('T_SelfStock'!CA41&lt;&gt;""),'T_SelfStock'!CA41,BZ37-'Grid_Requirement'!CA37+'Grid_TTAFOutgoing'!CA37))</f>
        <v/>
      </c>
      <c r="CB37">
        <f>IF(COUNTIFS(T_StockCount[Part Name],$A37,T_StockCount[WeekIndex],79)&gt;0,SUMIFS(T_StockCount[CountedQty],T_StockCount[Part Name],$A37,T_StockCount[WeekIndex],79),IF(('T_SelfStock'!CB41&lt;&gt;""),'T_SelfStock'!CB41,CA37-'Grid_Requirement'!CB37+'Grid_TTAFOutgoing'!CB37))</f>
        <v/>
      </c>
      <c r="CC37">
        <f>IF(COUNTIFS(T_StockCount[Part Name],$A37,T_StockCount[WeekIndex],80)&gt;0,SUMIFS(T_StockCount[CountedQty],T_StockCount[Part Name],$A37,T_StockCount[WeekIndex],80),IF(('T_SelfStock'!CC41&lt;&gt;""),'T_SelfStock'!CC41,CB37-'Grid_Requirement'!CC37+'Grid_TTAFOutgoing'!CC37))</f>
        <v/>
      </c>
      <c r="CD37">
        <f>IF(COUNTIFS(T_StockCount[Part Name],$A37,T_StockCount[WeekIndex],81)&gt;0,SUMIFS(T_StockCount[CountedQty],T_StockCount[Part Name],$A37,T_StockCount[WeekIndex],81),IF(('T_SelfStock'!CD41&lt;&gt;""),'T_SelfStock'!CD41,CC37-'Grid_Requirement'!CD37+'Grid_TTAFOutgoing'!CD37))</f>
        <v/>
      </c>
      <c r="CE37">
        <f>IF(COUNTIFS(T_StockCount[Part Name],$A37,T_StockCount[WeekIndex],82)&gt;0,SUMIFS(T_StockCount[CountedQty],T_StockCount[Part Name],$A37,T_StockCount[WeekIndex],82),IF(('T_SelfStock'!CE41&lt;&gt;""),'T_SelfStock'!CE41,CD37-'Grid_Requirement'!CE37+'Grid_TTAFOutgoing'!CE37))</f>
        <v/>
      </c>
      <c r="CF37">
        <f>IF(COUNTIFS(T_StockCount[Part Name],$A37,T_StockCount[WeekIndex],83)&gt;0,SUMIFS(T_StockCount[CountedQty],T_StockCount[Part Name],$A37,T_StockCount[WeekIndex],83),IF(('T_SelfStock'!CF41&lt;&gt;""),'T_SelfStock'!CF41,CE37-'Grid_Requirement'!CF37+'Grid_TTAFOutgoing'!CF37))</f>
        <v/>
      </c>
      <c r="CG37">
        <f>IF(COUNTIFS(T_StockCount[Part Name],$A37,T_StockCount[WeekIndex],84)&gt;0,SUMIFS(T_StockCount[CountedQty],T_StockCount[Part Name],$A37,T_StockCount[WeekIndex],84),IF(('T_SelfStock'!CG41&lt;&gt;""),'T_SelfStock'!CG41,CF37-'Grid_Requirement'!CG37+'Grid_TTAFOutgoing'!CG37))</f>
        <v/>
      </c>
      <c r="CH37">
        <f>IF(COUNTIFS(T_StockCount[Part Name],$A37,T_StockCount[WeekIndex],85)&gt;0,SUMIFS(T_StockCount[CountedQty],T_StockCount[Part Name],$A37,T_StockCount[WeekIndex],85),IF(('T_SelfStock'!CH41&lt;&gt;""),'T_SelfStock'!CH41,CG37-'Grid_Requirement'!CH37+'Grid_TTAFOutgoing'!CH37))</f>
        <v/>
      </c>
      <c r="CI37">
        <f>IF(COUNTIFS(T_StockCount[Part Name],$A37,T_StockCount[WeekIndex],86)&gt;0,SUMIFS(T_StockCount[CountedQty],T_StockCount[Part Name],$A37,T_StockCount[WeekIndex],86),IF(('T_SelfStock'!CI41&lt;&gt;""),'T_SelfStock'!CI41,CH37-'Grid_Requirement'!CI37+'Grid_TTAFOutgoing'!CI37))</f>
        <v/>
      </c>
      <c r="CJ37">
        <f>IF(COUNTIFS(T_StockCount[Part Name],$A37,T_StockCount[WeekIndex],87)&gt;0,SUMIFS(T_StockCount[CountedQty],T_StockCount[Part Name],$A37,T_StockCount[WeekIndex],87),IF(('T_SelfStock'!CJ41&lt;&gt;""),'T_SelfStock'!CJ41,CI37-'Grid_Requirement'!CJ37+'Grid_TTAFOutgoing'!CJ37))</f>
        <v/>
      </c>
      <c r="CK37">
        <f>IF(COUNTIFS(T_StockCount[Part Name],$A37,T_StockCount[WeekIndex],88)&gt;0,SUMIFS(T_StockCount[CountedQty],T_StockCount[Part Name],$A37,T_StockCount[WeekIndex],88),IF(('T_SelfStock'!CK41&lt;&gt;""),'T_SelfStock'!CK41,CJ37-'Grid_Requirement'!CK37+'Grid_TTAFOutgoing'!CK37))</f>
        <v/>
      </c>
      <c r="CL37">
        <f>IF(COUNTIFS(T_StockCount[Part Name],$A37,T_StockCount[WeekIndex],89)&gt;0,SUMIFS(T_StockCount[CountedQty],T_StockCount[Part Name],$A37,T_StockCount[WeekIndex],89),IF(('T_SelfStock'!CL41&lt;&gt;""),'T_SelfStock'!CL41,CK37-'Grid_Requirement'!CL37+'Grid_TTAFOutgoing'!CL37))</f>
        <v/>
      </c>
      <c r="CM37">
        <f>IF(COUNTIFS(T_StockCount[Part Name],$A37,T_StockCount[WeekIndex],90)&gt;0,SUMIFS(T_StockCount[CountedQty],T_StockCount[Part Name],$A37,T_StockCount[WeekIndex],90),IF(('T_SelfStock'!CM41&lt;&gt;""),'T_SelfStock'!CM41,CL37-'Grid_Requirement'!CM37+'Grid_TTAFOutgoing'!CM37))</f>
        <v/>
      </c>
      <c r="CN37">
        <f>IF(COUNTIFS(T_StockCount[Part Name],$A37,T_StockCount[WeekIndex],91)&gt;0,SUMIFS(T_StockCount[CountedQty],T_StockCount[Part Name],$A37,T_StockCount[WeekIndex],91),IF(('T_SelfStock'!CN41&lt;&gt;""),'T_SelfStock'!CN41,CM37-'Grid_Requirement'!CN37+'Grid_TTAFOutgoing'!CN37))</f>
        <v/>
      </c>
      <c r="CO37">
        <f>IF(COUNTIFS(T_StockCount[Part Name],$A37,T_StockCount[WeekIndex],92)&gt;0,SUMIFS(T_StockCount[CountedQty],T_StockCount[Part Name],$A37,T_StockCount[WeekIndex],92),IF(('T_SelfStock'!CO41&lt;&gt;""),'T_SelfStock'!CO41,CN37-'Grid_Requirement'!CO37+'Grid_TTAFOutgoing'!CO37))</f>
        <v/>
      </c>
      <c r="CP37">
        <f>IF(COUNTIFS(T_StockCount[Part Name],$A37,T_StockCount[WeekIndex],93)&gt;0,SUMIFS(T_StockCount[CountedQty],T_StockCount[Part Name],$A37,T_StockCount[WeekIndex],93),IF(('T_SelfStock'!CP41&lt;&gt;""),'T_SelfStock'!CP41,CO37-'Grid_Requirement'!CP37+'Grid_TTAFOutgoing'!CP37))</f>
        <v/>
      </c>
      <c r="CQ37">
        <f>IF(COUNTIFS(T_StockCount[Part Name],$A37,T_StockCount[WeekIndex],94)&gt;0,SUMIFS(T_StockCount[CountedQty],T_StockCount[Part Name],$A37,T_StockCount[WeekIndex],94),IF(('T_SelfStock'!CQ41&lt;&gt;""),'T_SelfStock'!CQ41,CP37-'Grid_Requirement'!CQ37+'Grid_TTAFOutgoing'!CQ37))</f>
        <v/>
      </c>
      <c r="CR37">
        <f>IF(COUNTIFS(T_StockCount[Part Name],$A37,T_StockCount[WeekIndex],95)&gt;0,SUMIFS(T_StockCount[CountedQty],T_StockCount[Part Name],$A37,T_StockCount[WeekIndex],95),IF(('T_SelfStock'!CR41&lt;&gt;""),'T_SelfStock'!CR41,CQ37-'Grid_Requirement'!CR37+'Grid_TTAFOutgoing'!CR37))</f>
        <v/>
      </c>
      <c r="CS37">
        <f>IF(COUNTIFS(T_StockCount[Part Name],$A37,T_StockCount[WeekIndex],96)&gt;0,SUMIFS(T_StockCount[CountedQty],T_StockCount[Part Name],$A37,T_StockCount[WeekIndex],96),IF(('T_SelfStock'!CS41&lt;&gt;""),'T_SelfStock'!CS41,CR37-'Grid_Requirement'!CS37+'Grid_TTAFOutgoing'!CS37))</f>
        <v/>
      </c>
      <c r="CT37">
        <f>IF(COUNTIFS(T_StockCount[Part Name],$A37,T_StockCount[WeekIndex],97)&gt;0,SUMIFS(T_StockCount[CountedQty],T_StockCount[Part Name],$A37,T_StockCount[WeekIndex],97),IF(('T_SelfStock'!CT41&lt;&gt;""),'T_SelfStock'!CT41,CS37-'Grid_Requirement'!CT37+'Grid_TTAFOutgoing'!CT37))</f>
        <v/>
      </c>
      <c r="CU37">
        <f>IF(COUNTIFS(T_StockCount[Part Name],$A37,T_StockCount[WeekIndex],98)&gt;0,SUMIFS(T_StockCount[CountedQty],T_StockCount[Part Name],$A37,T_StockCount[WeekIndex],98),IF(('T_SelfStock'!CU41&lt;&gt;""),'T_SelfStock'!CU41,CT37-'Grid_Requirement'!CU37+'Grid_TTAFOutgoing'!CU37))</f>
        <v/>
      </c>
      <c r="CV37">
        <f>IF(COUNTIFS(T_StockCount[Part Name],$A37,T_StockCount[WeekIndex],99)&gt;0,SUMIFS(T_StockCount[CountedQty],T_StockCount[Part Name],$A37,T_StockCount[WeekIndex],99),IF(('T_SelfStock'!CV41&lt;&gt;""),'T_SelfStock'!CV41,CU37-'Grid_Requirement'!CV37+'Grid_TTAFOutgoing'!CV37))</f>
        <v/>
      </c>
      <c r="CW37">
        <f>IF(COUNTIFS(T_StockCount[Part Name],$A37,T_StockCount[WeekIndex],100)&gt;0,SUMIFS(T_StockCount[CountedQty],T_StockCount[Part Name],$A37,T_StockCount[WeekIndex],100),IF(('T_SelfStock'!CW41&lt;&gt;""),'T_SelfStock'!CW41,CV37-'Grid_Requirement'!CW37+'Grid_TTAFOutgoing'!CW37))</f>
        <v/>
      </c>
      <c r="CX37">
        <f>IF(COUNTIFS(T_StockCount[Part Name],$A37,T_StockCount[WeekIndex],101)&gt;0,SUMIFS(T_StockCount[CountedQty],T_StockCount[Part Name],$A37,T_StockCount[WeekIndex],101),IF(('T_SelfStock'!CX41&lt;&gt;""),'T_SelfStock'!CX41,CW37-'Grid_Requirement'!CX37+'Grid_TTAFOutgoing'!CX37))</f>
        <v/>
      </c>
      <c r="CY37">
        <f>IF(COUNTIFS(T_StockCount[Part Name],$A37,T_StockCount[WeekIndex],102)&gt;0,SUMIFS(T_StockCount[CountedQty],T_StockCount[Part Name],$A37,T_StockCount[WeekIndex],102),IF(('T_SelfStock'!CY41&lt;&gt;""),'T_SelfStock'!CY41,CX37-'Grid_Requirement'!CY37+'Grid_TTAFOutgoing'!CY37))</f>
        <v/>
      </c>
      <c r="CZ37">
        <f>IF(COUNTIFS(T_StockCount[Part Name],$A37,T_StockCount[WeekIndex],103)&gt;0,SUMIFS(T_StockCount[CountedQty],T_StockCount[Part Name],$A37,T_StockCount[WeekIndex],103),IF(('T_SelfStock'!CZ41&lt;&gt;""),'T_SelfStock'!CZ41,CY37-'Grid_Requirement'!CZ37+'Grid_TTAFOutgoing'!CZ37))</f>
        <v/>
      </c>
      <c r="DA37">
        <f>IF(COUNTIFS(T_StockCount[Part Name],$A37,T_StockCount[WeekIndex],104)&gt;0,SUMIFS(T_StockCount[CountedQty],T_StockCount[Part Name],$A37,T_StockCount[WeekIndex],104),IF(('T_SelfStock'!DA41&lt;&gt;""),'T_SelfStock'!DA41,CZ37-'Grid_Requirement'!DA37+'Grid_TTAFOutgoing'!DA37))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Name],$A38,T_StockCount[WeekIndex],1),IF(('T_SelfStock'!B42&lt;&gt;""),'T_SelfStock'!B42,IFERROR(INDEX(T_OpeningStock[Opening_Qty],MATCH($A38,T_OpeningStock[Part Name],0)),0)-'Grid_Requirement'!B38+'Grid_TTAFOutgoing'!B38))</f>
        <v/>
      </c>
      <c r="C38">
        <f>IF(COUNTIFS(T_StockCount[Part Name],$A38,T_StockCount[WeekIndex],2)&gt;0,SUMIFS(T_StockCount[CountedQty],T_StockCount[Part Name],$A38,T_StockCount[WeekIndex],2),IF(('T_SelfStock'!C42&lt;&gt;""),'T_SelfStock'!C42,B38-'Grid_Requirement'!C38+'Grid_TTAFOutgoing'!C38))</f>
        <v/>
      </c>
      <c r="D38">
        <f>IF(COUNTIFS(T_StockCount[Part Name],$A38,T_StockCount[WeekIndex],3)&gt;0,SUMIFS(T_StockCount[CountedQty],T_StockCount[Part Name],$A38,T_StockCount[WeekIndex],3),IF(('T_SelfStock'!D42&lt;&gt;""),'T_SelfStock'!D42,C38-'Grid_Requirement'!D38+'Grid_TTAFOutgoing'!D38))</f>
        <v/>
      </c>
      <c r="E38">
        <f>IF(COUNTIFS(T_StockCount[Part Name],$A38,T_StockCount[WeekIndex],4)&gt;0,SUMIFS(T_StockCount[CountedQty],T_StockCount[Part Name],$A38,T_StockCount[WeekIndex],4),IF(('T_SelfStock'!E42&lt;&gt;""),'T_SelfStock'!E42,D38-'Grid_Requirement'!E38+'Grid_TTAFOutgoing'!E38))</f>
        <v/>
      </c>
      <c r="F38">
        <f>IF(COUNTIFS(T_StockCount[Part Name],$A38,T_StockCount[WeekIndex],5)&gt;0,SUMIFS(T_StockCount[CountedQty],T_StockCount[Part Name],$A38,T_StockCount[WeekIndex],5),IF(('T_SelfStock'!F42&lt;&gt;""),'T_SelfStock'!F42,E38-'Grid_Requirement'!F38+'Grid_TTAFOutgoing'!F38))</f>
        <v/>
      </c>
      <c r="G38">
        <f>IF(COUNTIFS(T_StockCount[Part Name],$A38,T_StockCount[WeekIndex],6)&gt;0,SUMIFS(T_StockCount[CountedQty],T_StockCount[Part Name],$A38,T_StockCount[WeekIndex],6),IF(('T_SelfStock'!G42&lt;&gt;""),'T_SelfStock'!G42,F38-'Grid_Requirement'!G38+'Grid_TTAFOutgoing'!G38))</f>
        <v/>
      </c>
      <c r="H38">
        <f>IF(COUNTIFS(T_StockCount[Part Name],$A38,T_StockCount[WeekIndex],7)&gt;0,SUMIFS(T_StockCount[CountedQty],T_StockCount[Part Name],$A38,T_StockCount[WeekIndex],7),IF(('T_SelfStock'!H42&lt;&gt;""),'T_SelfStock'!H42,G38-'Grid_Requirement'!H38+'Grid_TTAFOutgoing'!H38))</f>
        <v/>
      </c>
      <c r="I38">
        <f>IF(COUNTIFS(T_StockCount[Part Name],$A38,T_StockCount[WeekIndex],8)&gt;0,SUMIFS(T_StockCount[CountedQty],T_StockCount[Part Name],$A38,T_StockCount[WeekIndex],8),IF(('T_SelfStock'!I42&lt;&gt;""),'T_SelfStock'!I42,H38-'Grid_Requirement'!I38+'Grid_TTAFOutgoing'!I38))</f>
        <v/>
      </c>
      <c r="J38">
        <f>IF(COUNTIFS(T_StockCount[Part Name],$A38,T_StockCount[WeekIndex],9)&gt;0,SUMIFS(T_StockCount[CountedQty],T_StockCount[Part Name],$A38,T_StockCount[WeekIndex],9),IF(('T_SelfStock'!J42&lt;&gt;""),'T_SelfStock'!J42,I38-'Grid_Requirement'!J38+'Grid_TTAFOutgoing'!J38))</f>
        <v/>
      </c>
      <c r="K38">
        <f>IF(COUNTIFS(T_StockCount[Part Name],$A38,T_StockCount[WeekIndex],10)&gt;0,SUMIFS(T_StockCount[CountedQty],T_StockCount[Part Name],$A38,T_StockCount[WeekIndex],10),IF(('T_SelfStock'!K42&lt;&gt;""),'T_SelfStock'!K42,J38-'Grid_Requirement'!K38+'Grid_TTAFOutgoing'!K38))</f>
        <v/>
      </c>
      <c r="L38">
        <f>IF(COUNTIFS(T_StockCount[Part Name],$A38,T_StockCount[WeekIndex],11)&gt;0,SUMIFS(T_StockCount[CountedQty],T_StockCount[Part Name],$A38,T_StockCount[WeekIndex],11),IF(('T_SelfStock'!L42&lt;&gt;""),'T_SelfStock'!L42,K38-'Grid_Requirement'!L38+'Grid_TTAFOutgoing'!L38))</f>
        <v/>
      </c>
      <c r="M38">
        <f>IF(COUNTIFS(T_StockCount[Part Name],$A38,T_StockCount[WeekIndex],12)&gt;0,SUMIFS(T_StockCount[CountedQty],T_StockCount[Part Name],$A38,T_StockCount[WeekIndex],12),IF(('T_SelfStock'!M42&lt;&gt;""),'T_SelfStock'!M42,L38-'Grid_Requirement'!M38+'Grid_TTAFOutgoing'!M38))</f>
        <v/>
      </c>
      <c r="N38">
        <f>IF(COUNTIFS(T_StockCount[Part Name],$A38,T_StockCount[WeekIndex],13)&gt;0,SUMIFS(T_StockCount[CountedQty],T_StockCount[Part Name],$A38,T_StockCount[WeekIndex],13),IF(('T_SelfStock'!N42&lt;&gt;""),'T_SelfStock'!N42,M38-'Grid_Requirement'!N38+'Grid_TTAFOutgoing'!N38))</f>
        <v/>
      </c>
      <c r="O38">
        <f>IF(COUNTIFS(T_StockCount[Part Name],$A38,T_StockCount[WeekIndex],14)&gt;0,SUMIFS(T_StockCount[CountedQty],T_StockCount[Part Name],$A38,T_StockCount[WeekIndex],14),IF(('T_SelfStock'!O42&lt;&gt;""),'T_SelfStock'!O42,N38-'Grid_Requirement'!O38+'Grid_TTAFOutgoing'!O38))</f>
        <v/>
      </c>
      <c r="P38">
        <f>IF(COUNTIFS(T_StockCount[Part Name],$A38,T_StockCount[WeekIndex],15)&gt;0,SUMIFS(T_StockCount[CountedQty],T_StockCount[Part Name],$A38,T_StockCount[WeekIndex],15),IF(('T_SelfStock'!P42&lt;&gt;""),'T_SelfStock'!P42,O38-'Grid_Requirement'!P38+'Grid_TTAFOutgoing'!P38))</f>
        <v/>
      </c>
      <c r="Q38">
        <f>IF(COUNTIFS(T_StockCount[Part Name],$A38,T_StockCount[WeekIndex],16)&gt;0,SUMIFS(T_StockCount[CountedQty],T_StockCount[Part Name],$A38,T_StockCount[WeekIndex],16),IF(('T_SelfStock'!Q42&lt;&gt;""),'T_SelfStock'!Q42,P38-'Grid_Requirement'!Q38+'Grid_TTAFOutgoing'!Q38))</f>
        <v/>
      </c>
      <c r="R38">
        <f>IF(COUNTIFS(T_StockCount[Part Name],$A38,T_StockCount[WeekIndex],17)&gt;0,SUMIFS(T_StockCount[CountedQty],T_StockCount[Part Name],$A38,T_StockCount[WeekIndex],17),IF(('T_SelfStock'!R42&lt;&gt;""),'T_SelfStock'!R42,Q38-'Grid_Requirement'!R38+'Grid_TTAFOutgoing'!R38))</f>
        <v/>
      </c>
      <c r="S38">
        <f>IF(COUNTIFS(T_StockCount[Part Name],$A38,T_StockCount[WeekIndex],18)&gt;0,SUMIFS(T_StockCount[CountedQty],T_StockCount[Part Name],$A38,T_StockCount[WeekIndex],18),IF(('T_SelfStock'!S42&lt;&gt;""),'T_SelfStock'!S42,R38-'Grid_Requirement'!S38+'Grid_TTAFOutgoing'!S38))</f>
        <v/>
      </c>
      <c r="T38">
        <f>IF(COUNTIFS(T_StockCount[Part Name],$A38,T_StockCount[WeekIndex],19)&gt;0,SUMIFS(T_StockCount[CountedQty],T_StockCount[Part Name],$A38,T_StockCount[WeekIndex],19),IF(('T_SelfStock'!T42&lt;&gt;""),'T_SelfStock'!T42,S38-'Grid_Requirement'!T38+'Grid_TTAFOutgoing'!T38))</f>
        <v/>
      </c>
      <c r="U38">
        <f>IF(COUNTIFS(T_StockCount[Part Name],$A38,T_StockCount[WeekIndex],20)&gt;0,SUMIFS(T_StockCount[CountedQty],T_StockCount[Part Name],$A38,T_StockCount[WeekIndex],20),IF(('T_SelfStock'!U42&lt;&gt;""),'T_SelfStock'!U42,T38-'Grid_Requirement'!U38+'Grid_TTAFOutgoing'!U38))</f>
        <v/>
      </c>
      <c r="V38">
        <f>IF(COUNTIFS(T_StockCount[Part Name],$A38,T_StockCount[WeekIndex],21)&gt;0,SUMIFS(T_StockCount[CountedQty],T_StockCount[Part Name],$A38,T_StockCount[WeekIndex],21),IF(('T_SelfStock'!V42&lt;&gt;""),'T_SelfStock'!V42,U38-'Grid_Requirement'!V38+'Grid_TTAFOutgoing'!V38))</f>
        <v/>
      </c>
      <c r="W38">
        <f>IF(COUNTIFS(T_StockCount[Part Name],$A38,T_StockCount[WeekIndex],22)&gt;0,SUMIFS(T_StockCount[CountedQty],T_StockCount[Part Name],$A38,T_StockCount[WeekIndex],22),IF(('T_SelfStock'!W42&lt;&gt;""),'T_SelfStock'!W42,V38-'Grid_Requirement'!W38+'Grid_TTAFOutgoing'!W38))</f>
        <v/>
      </c>
      <c r="X38">
        <f>IF(COUNTIFS(T_StockCount[Part Name],$A38,T_StockCount[WeekIndex],23)&gt;0,SUMIFS(T_StockCount[CountedQty],T_StockCount[Part Name],$A38,T_StockCount[WeekIndex],23),IF(('T_SelfStock'!X42&lt;&gt;""),'T_SelfStock'!X42,W38-'Grid_Requirement'!X38+'Grid_TTAFOutgoing'!X38))</f>
        <v/>
      </c>
      <c r="Y38">
        <f>IF(COUNTIFS(T_StockCount[Part Name],$A38,T_StockCount[WeekIndex],24)&gt;0,SUMIFS(T_StockCount[CountedQty],T_StockCount[Part Name],$A38,T_StockCount[WeekIndex],24),IF(('T_SelfStock'!Y42&lt;&gt;""),'T_SelfStock'!Y42,X38-'Grid_Requirement'!Y38+'Grid_TTAFOutgoing'!Y38))</f>
        <v/>
      </c>
      <c r="Z38">
        <f>IF(COUNTIFS(T_StockCount[Part Name],$A38,T_StockCount[WeekIndex],25)&gt;0,SUMIFS(T_StockCount[CountedQty],T_StockCount[Part Name],$A38,T_StockCount[WeekIndex],25),IF(('T_SelfStock'!Z42&lt;&gt;""),'T_SelfStock'!Z42,Y38-'Grid_Requirement'!Z38+'Grid_TTAFOutgoing'!Z38))</f>
        <v/>
      </c>
      <c r="AA38">
        <f>IF(COUNTIFS(T_StockCount[Part Name],$A38,T_StockCount[WeekIndex],26)&gt;0,SUMIFS(T_StockCount[CountedQty],T_StockCount[Part Name],$A38,T_StockCount[WeekIndex],26),IF(('T_SelfStock'!AA42&lt;&gt;""),'T_SelfStock'!AA42,Z38-'Grid_Requirement'!AA38+'Grid_TTAFOutgoing'!AA38))</f>
        <v/>
      </c>
      <c r="AB38">
        <f>IF(COUNTIFS(T_StockCount[Part Name],$A38,T_StockCount[WeekIndex],27)&gt;0,SUMIFS(T_StockCount[CountedQty],T_StockCount[Part Name],$A38,T_StockCount[WeekIndex],27),IF(('T_SelfStock'!AB42&lt;&gt;""),'T_SelfStock'!AB42,AA38-'Grid_Requirement'!AB38+'Grid_TTAFOutgoing'!AB38))</f>
        <v/>
      </c>
      <c r="AC38">
        <f>IF(COUNTIFS(T_StockCount[Part Name],$A38,T_StockCount[WeekIndex],28)&gt;0,SUMIFS(T_StockCount[CountedQty],T_StockCount[Part Name],$A38,T_StockCount[WeekIndex],28),IF(('T_SelfStock'!AC42&lt;&gt;""),'T_SelfStock'!AC42,AB38-'Grid_Requirement'!AC38+'Grid_TTAFOutgoing'!AC38))</f>
        <v/>
      </c>
      <c r="AD38">
        <f>IF(COUNTIFS(T_StockCount[Part Name],$A38,T_StockCount[WeekIndex],29)&gt;0,SUMIFS(T_StockCount[CountedQty],T_StockCount[Part Name],$A38,T_StockCount[WeekIndex],29),IF(('T_SelfStock'!AD42&lt;&gt;""),'T_SelfStock'!AD42,AC38-'Grid_Requirement'!AD38+'Grid_TTAFOutgoing'!AD38))</f>
        <v/>
      </c>
      <c r="AE38">
        <f>IF(COUNTIFS(T_StockCount[Part Name],$A38,T_StockCount[WeekIndex],30)&gt;0,SUMIFS(T_StockCount[CountedQty],T_StockCount[Part Name],$A38,T_StockCount[WeekIndex],30),IF(('T_SelfStock'!AE42&lt;&gt;""),'T_SelfStock'!AE42,AD38-'Grid_Requirement'!AE38+'Grid_TTAFOutgoing'!AE38))</f>
        <v/>
      </c>
      <c r="AF38">
        <f>IF(COUNTIFS(T_StockCount[Part Name],$A38,T_StockCount[WeekIndex],31)&gt;0,SUMIFS(T_StockCount[CountedQty],T_StockCount[Part Name],$A38,T_StockCount[WeekIndex],31),IF(('T_SelfStock'!AF42&lt;&gt;""),'T_SelfStock'!AF42,AE38-'Grid_Requirement'!AF38+'Grid_TTAFOutgoing'!AF38))</f>
        <v/>
      </c>
      <c r="AG38">
        <f>IF(COUNTIFS(T_StockCount[Part Name],$A38,T_StockCount[WeekIndex],32)&gt;0,SUMIFS(T_StockCount[CountedQty],T_StockCount[Part Name],$A38,T_StockCount[WeekIndex],32),IF(('T_SelfStock'!AG42&lt;&gt;""),'T_SelfStock'!AG42,AF38-'Grid_Requirement'!AG38+'Grid_TTAFOutgoing'!AG38))</f>
        <v/>
      </c>
      <c r="AH38">
        <f>IF(COUNTIFS(T_StockCount[Part Name],$A38,T_StockCount[WeekIndex],33)&gt;0,SUMIFS(T_StockCount[CountedQty],T_StockCount[Part Name],$A38,T_StockCount[WeekIndex],33),IF(('T_SelfStock'!AH42&lt;&gt;""),'T_SelfStock'!AH42,AG38-'Grid_Requirement'!AH38+'Grid_TTAFOutgoing'!AH38))</f>
        <v/>
      </c>
      <c r="AI38">
        <f>IF(COUNTIFS(T_StockCount[Part Name],$A38,T_StockCount[WeekIndex],34)&gt;0,SUMIFS(T_StockCount[CountedQty],T_StockCount[Part Name],$A38,T_StockCount[WeekIndex],34),IF(('T_SelfStock'!AI42&lt;&gt;""),'T_SelfStock'!AI42,AH38-'Grid_Requirement'!AI38+'Grid_TTAFOutgoing'!AI38))</f>
        <v/>
      </c>
      <c r="AJ38">
        <f>IF(COUNTIFS(T_StockCount[Part Name],$A38,T_StockCount[WeekIndex],35)&gt;0,SUMIFS(T_StockCount[CountedQty],T_StockCount[Part Name],$A38,T_StockCount[WeekIndex],35),IF(('T_SelfStock'!AJ42&lt;&gt;""),'T_SelfStock'!AJ42,AI38-'Grid_Requirement'!AJ38+'Grid_TTAFOutgoing'!AJ38))</f>
        <v/>
      </c>
      <c r="AK38">
        <f>IF(COUNTIFS(T_StockCount[Part Name],$A38,T_StockCount[WeekIndex],36)&gt;0,SUMIFS(T_StockCount[CountedQty],T_StockCount[Part Name],$A38,T_StockCount[WeekIndex],36),IF(('T_SelfStock'!AK42&lt;&gt;""),'T_SelfStock'!AK42,AJ38-'Grid_Requirement'!AK38+'Grid_TTAFOutgoing'!AK38))</f>
        <v/>
      </c>
      <c r="AL38">
        <f>IF(COUNTIFS(T_StockCount[Part Name],$A38,T_StockCount[WeekIndex],37)&gt;0,SUMIFS(T_StockCount[CountedQty],T_StockCount[Part Name],$A38,T_StockCount[WeekIndex],37),IF(('T_SelfStock'!AL42&lt;&gt;""),'T_SelfStock'!AL42,AK38-'Grid_Requirement'!AL38+'Grid_TTAFOutgoing'!AL38))</f>
        <v/>
      </c>
      <c r="AM38">
        <f>IF(COUNTIFS(T_StockCount[Part Name],$A38,T_StockCount[WeekIndex],38)&gt;0,SUMIFS(T_StockCount[CountedQty],T_StockCount[Part Name],$A38,T_StockCount[WeekIndex],38),IF(('T_SelfStock'!AM42&lt;&gt;""),'T_SelfStock'!AM42,AL38-'Grid_Requirement'!AM38+'Grid_TTAFOutgoing'!AM38))</f>
        <v/>
      </c>
      <c r="AN38">
        <f>IF(COUNTIFS(T_StockCount[Part Name],$A38,T_StockCount[WeekIndex],39)&gt;0,SUMIFS(T_StockCount[CountedQty],T_StockCount[Part Name],$A38,T_StockCount[WeekIndex],39),IF(('T_SelfStock'!AN42&lt;&gt;""),'T_SelfStock'!AN42,AM38-'Grid_Requirement'!AN38+'Grid_TTAFOutgoing'!AN38))</f>
        <v/>
      </c>
      <c r="AO38">
        <f>IF(COUNTIFS(T_StockCount[Part Name],$A38,T_StockCount[WeekIndex],40)&gt;0,SUMIFS(T_StockCount[CountedQty],T_StockCount[Part Name],$A38,T_StockCount[WeekIndex],40),IF(('T_SelfStock'!AO42&lt;&gt;""),'T_SelfStock'!AO42,AN38-'Grid_Requirement'!AO38+'Grid_TTAFOutgoing'!AO38))</f>
        <v/>
      </c>
      <c r="AP38">
        <f>IF(COUNTIFS(T_StockCount[Part Name],$A38,T_StockCount[WeekIndex],41)&gt;0,SUMIFS(T_StockCount[CountedQty],T_StockCount[Part Name],$A38,T_StockCount[WeekIndex],41),IF(('T_SelfStock'!AP42&lt;&gt;""),'T_SelfStock'!AP42,AO38-'Grid_Requirement'!AP38+'Grid_TTAFOutgoing'!AP38))</f>
        <v/>
      </c>
      <c r="AQ38">
        <f>IF(COUNTIFS(T_StockCount[Part Name],$A38,T_StockCount[WeekIndex],42)&gt;0,SUMIFS(T_StockCount[CountedQty],T_StockCount[Part Name],$A38,T_StockCount[WeekIndex],42),IF(('T_SelfStock'!AQ42&lt;&gt;""),'T_SelfStock'!AQ42,AP38-'Grid_Requirement'!AQ38+'Grid_TTAFOutgoing'!AQ38))</f>
        <v/>
      </c>
      <c r="AR38">
        <f>IF(COUNTIFS(T_StockCount[Part Name],$A38,T_StockCount[WeekIndex],43)&gt;0,SUMIFS(T_StockCount[CountedQty],T_StockCount[Part Name],$A38,T_StockCount[WeekIndex],43),IF(('T_SelfStock'!AR42&lt;&gt;""),'T_SelfStock'!AR42,AQ38-'Grid_Requirement'!AR38+'Grid_TTAFOutgoing'!AR38))</f>
        <v/>
      </c>
      <c r="AS38">
        <f>IF(COUNTIFS(T_StockCount[Part Name],$A38,T_StockCount[WeekIndex],44)&gt;0,SUMIFS(T_StockCount[CountedQty],T_StockCount[Part Name],$A38,T_StockCount[WeekIndex],44),IF(('T_SelfStock'!AS42&lt;&gt;""),'T_SelfStock'!AS42,AR38-'Grid_Requirement'!AS38+'Grid_TTAFOutgoing'!AS38))</f>
        <v/>
      </c>
      <c r="AT38">
        <f>IF(COUNTIFS(T_StockCount[Part Name],$A38,T_StockCount[WeekIndex],45)&gt;0,SUMIFS(T_StockCount[CountedQty],T_StockCount[Part Name],$A38,T_StockCount[WeekIndex],45),IF(('T_SelfStock'!AT42&lt;&gt;""),'T_SelfStock'!AT42,AS38-'Grid_Requirement'!AT38+'Grid_TTAFOutgoing'!AT38))</f>
        <v/>
      </c>
      <c r="AU38">
        <f>IF(COUNTIFS(T_StockCount[Part Name],$A38,T_StockCount[WeekIndex],46)&gt;0,SUMIFS(T_StockCount[CountedQty],T_StockCount[Part Name],$A38,T_StockCount[WeekIndex],46),IF(('T_SelfStock'!AU42&lt;&gt;""),'T_SelfStock'!AU42,AT38-'Grid_Requirement'!AU38+'Grid_TTAFOutgoing'!AU38))</f>
        <v/>
      </c>
      <c r="AV38">
        <f>IF(COUNTIFS(T_StockCount[Part Name],$A38,T_StockCount[WeekIndex],47)&gt;0,SUMIFS(T_StockCount[CountedQty],T_StockCount[Part Name],$A38,T_StockCount[WeekIndex],47),IF(('T_SelfStock'!AV42&lt;&gt;""),'T_SelfStock'!AV42,AU38-'Grid_Requirement'!AV38+'Grid_TTAFOutgoing'!AV38))</f>
        <v/>
      </c>
      <c r="AW38">
        <f>IF(COUNTIFS(T_StockCount[Part Name],$A38,T_StockCount[WeekIndex],48)&gt;0,SUMIFS(T_StockCount[CountedQty],T_StockCount[Part Name],$A38,T_StockCount[WeekIndex],48),IF(('T_SelfStock'!AW42&lt;&gt;""),'T_SelfStock'!AW42,AV38-'Grid_Requirement'!AW38+'Grid_TTAFOutgoing'!AW38))</f>
        <v/>
      </c>
      <c r="AX38">
        <f>IF(COUNTIFS(T_StockCount[Part Name],$A38,T_StockCount[WeekIndex],49)&gt;0,SUMIFS(T_StockCount[CountedQty],T_StockCount[Part Name],$A38,T_StockCount[WeekIndex],49),IF(('T_SelfStock'!AX42&lt;&gt;""),'T_SelfStock'!AX42,AW38-'Grid_Requirement'!AX38+'Grid_TTAFOutgoing'!AX38))</f>
        <v/>
      </c>
      <c r="AY38">
        <f>IF(COUNTIFS(T_StockCount[Part Name],$A38,T_StockCount[WeekIndex],50)&gt;0,SUMIFS(T_StockCount[CountedQty],T_StockCount[Part Name],$A38,T_StockCount[WeekIndex],50),IF(('T_SelfStock'!AY42&lt;&gt;""),'T_SelfStock'!AY42,AX38-'Grid_Requirement'!AY38+'Grid_TTAFOutgoing'!AY38))</f>
        <v/>
      </c>
      <c r="AZ38">
        <f>IF(COUNTIFS(T_StockCount[Part Name],$A38,T_StockCount[WeekIndex],51)&gt;0,SUMIFS(T_StockCount[CountedQty],T_StockCount[Part Name],$A38,T_StockCount[WeekIndex],51),IF(('T_SelfStock'!AZ42&lt;&gt;""),'T_SelfStock'!AZ42,AY38-'Grid_Requirement'!AZ38+'Grid_TTAFOutgoing'!AZ38))</f>
        <v/>
      </c>
      <c r="BA38">
        <f>IF(COUNTIFS(T_StockCount[Part Name],$A38,T_StockCount[WeekIndex],52)&gt;0,SUMIFS(T_StockCount[CountedQty],T_StockCount[Part Name],$A38,T_StockCount[WeekIndex],52),IF(('T_SelfStock'!BA42&lt;&gt;""),'T_SelfStock'!BA42,AZ38-'Grid_Requirement'!BA38+'Grid_TTAFOutgoing'!BA38))</f>
        <v/>
      </c>
      <c r="BB38">
        <f>IF(COUNTIFS(T_StockCount[Part Name],$A38,T_StockCount[WeekIndex],53)&gt;0,SUMIFS(T_StockCount[CountedQty],T_StockCount[Part Name],$A38,T_StockCount[WeekIndex],53),IF(('T_SelfStock'!BB42&lt;&gt;""),'T_SelfStock'!BB42,BA38-'Grid_Requirement'!BB38+'Grid_TTAFOutgoing'!BB38))</f>
        <v/>
      </c>
      <c r="BC38">
        <f>IF(COUNTIFS(T_StockCount[Part Name],$A38,T_StockCount[WeekIndex],54)&gt;0,SUMIFS(T_StockCount[CountedQty],T_StockCount[Part Name],$A38,T_StockCount[WeekIndex],54),IF(('T_SelfStock'!BC42&lt;&gt;""),'T_SelfStock'!BC42,BB38-'Grid_Requirement'!BC38+'Grid_TTAFOutgoing'!BC38))</f>
        <v/>
      </c>
      <c r="BD38">
        <f>IF(COUNTIFS(T_StockCount[Part Name],$A38,T_StockCount[WeekIndex],55)&gt;0,SUMIFS(T_StockCount[CountedQty],T_StockCount[Part Name],$A38,T_StockCount[WeekIndex],55),IF(('T_SelfStock'!BD42&lt;&gt;""),'T_SelfStock'!BD42,BC38-'Grid_Requirement'!BD38+'Grid_TTAFOutgoing'!BD38))</f>
        <v/>
      </c>
      <c r="BE38">
        <f>IF(COUNTIFS(T_StockCount[Part Name],$A38,T_StockCount[WeekIndex],56)&gt;0,SUMIFS(T_StockCount[CountedQty],T_StockCount[Part Name],$A38,T_StockCount[WeekIndex],56),IF(('T_SelfStock'!BE42&lt;&gt;""),'T_SelfStock'!BE42,BD38-'Grid_Requirement'!BE38+'Grid_TTAFOutgoing'!BE38))</f>
        <v/>
      </c>
      <c r="BF38">
        <f>IF(COUNTIFS(T_StockCount[Part Name],$A38,T_StockCount[WeekIndex],57)&gt;0,SUMIFS(T_StockCount[CountedQty],T_StockCount[Part Name],$A38,T_StockCount[WeekIndex],57),IF(('T_SelfStock'!BF42&lt;&gt;""),'T_SelfStock'!BF42,BE38-'Grid_Requirement'!BF38+'Grid_TTAFOutgoing'!BF38))</f>
        <v/>
      </c>
      <c r="BG38">
        <f>IF(COUNTIFS(T_StockCount[Part Name],$A38,T_StockCount[WeekIndex],58)&gt;0,SUMIFS(T_StockCount[CountedQty],T_StockCount[Part Name],$A38,T_StockCount[WeekIndex],58),IF(('T_SelfStock'!BG42&lt;&gt;""),'T_SelfStock'!BG42,BF38-'Grid_Requirement'!BG38+'Grid_TTAFOutgoing'!BG38))</f>
        <v/>
      </c>
      <c r="BH38">
        <f>IF(COUNTIFS(T_StockCount[Part Name],$A38,T_StockCount[WeekIndex],59)&gt;0,SUMIFS(T_StockCount[CountedQty],T_StockCount[Part Name],$A38,T_StockCount[WeekIndex],59),IF(('T_SelfStock'!BH42&lt;&gt;""),'T_SelfStock'!BH42,BG38-'Grid_Requirement'!BH38+'Grid_TTAFOutgoing'!BH38))</f>
        <v/>
      </c>
      <c r="BI38">
        <f>IF(COUNTIFS(T_StockCount[Part Name],$A38,T_StockCount[WeekIndex],60)&gt;0,SUMIFS(T_StockCount[CountedQty],T_StockCount[Part Name],$A38,T_StockCount[WeekIndex],60),IF(('T_SelfStock'!BI42&lt;&gt;""),'T_SelfStock'!BI42,BH38-'Grid_Requirement'!BI38+'Grid_TTAFOutgoing'!BI38))</f>
        <v/>
      </c>
      <c r="BJ38">
        <f>IF(COUNTIFS(T_StockCount[Part Name],$A38,T_StockCount[WeekIndex],61)&gt;0,SUMIFS(T_StockCount[CountedQty],T_StockCount[Part Name],$A38,T_StockCount[WeekIndex],61),IF(('T_SelfStock'!BJ42&lt;&gt;""),'T_SelfStock'!BJ42,BI38-'Grid_Requirement'!BJ38+'Grid_TTAFOutgoing'!BJ38))</f>
        <v/>
      </c>
      <c r="BK38">
        <f>IF(COUNTIFS(T_StockCount[Part Name],$A38,T_StockCount[WeekIndex],62)&gt;0,SUMIFS(T_StockCount[CountedQty],T_StockCount[Part Name],$A38,T_StockCount[WeekIndex],62),IF(('T_SelfStock'!BK42&lt;&gt;""),'T_SelfStock'!BK42,BJ38-'Grid_Requirement'!BK38+'Grid_TTAFOutgoing'!BK38))</f>
        <v/>
      </c>
      <c r="BL38">
        <f>IF(COUNTIFS(T_StockCount[Part Name],$A38,T_StockCount[WeekIndex],63)&gt;0,SUMIFS(T_StockCount[CountedQty],T_StockCount[Part Name],$A38,T_StockCount[WeekIndex],63),IF(('T_SelfStock'!BL42&lt;&gt;""),'T_SelfStock'!BL42,BK38-'Grid_Requirement'!BL38+'Grid_TTAFOutgoing'!BL38))</f>
        <v/>
      </c>
      <c r="BM38">
        <f>IF(COUNTIFS(T_StockCount[Part Name],$A38,T_StockCount[WeekIndex],64)&gt;0,SUMIFS(T_StockCount[CountedQty],T_StockCount[Part Name],$A38,T_StockCount[WeekIndex],64),IF(('T_SelfStock'!BM42&lt;&gt;""),'T_SelfStock'!BM42,BL38-'Grid_Requirement'!BM38+'Grid_TTAFOutgoing'!BM38))</f>
        <v/>
      </c>
      <c r="BN38">
        <f>IF(COUNTIFS(T_StockCount[Part Name],$A38,T_StockCount[WeekIndex],65)&gt;0,SUMIFS(T_StockCount[CountedQty],T_StockCount[Part Name],$A38,T_StockCount[WeekIndex],65),IF(('T_SelfStock'!BN42&lt;&gt;""),'T_SelfStock'!BN42,BM38-'Grid_Requirement'!BN38+'Grid_TTAFOutgoing'!BN38))</f>
        <v/>
      </c>
      <c r="BO38">
        <f>IF(COUNTIFS(T_StockCount[Part Name],$A38,T_StockCount[WeekIndex],66)&gt;0,SUMIFS(T_StockCount[CountedQty],T_StockCount[Part Name],$A38,T_StockCount[WeekIndex],66),IF(('T_SelfStock'!BO42&lt;&gt;""),'T_SelfStock'!BO42,BN38-'Grid_Requirement'!BO38+'Grid_TTAFOutgoing'!BO38))</f>
        <v/>
      </c>
      <c r="BP38">
        <f>IF(COUNTIFS(T_StockCount[Part Name],$A38,T_StockCount[WeekIndex],67)&gt;0,SUMIFS(T_StockCount[CountedQty],T_StockCount[Part Name],$A38,T_StockCount[WeekIndex],67),IF(('T_SelfStock'!BP42&lt;&gt;""),'T_SelfStock'!BP42,BO38-'Grid_Requirement'!BP38+'Grid_TTAFOutgoing'!BP38))</f>
        <v/>
      </c>
      <c r="BQ38">
        <f>IF(COUNTIFS(T_StockCount[Part Name],$A38,T_StockCount[WeekIndex],68)&gt;0,SUMIFS(T_StockCount[CountedQty],T_StockCount[Part Name],$A38,T_StockCount[WeekIndex],68),IF(('T_SelfStock'!BQ42&lt;&gt;""),'T_SelfStock'!BQ42,BP38-'Grid_Requirement'!BQ38+'Grid_TTAFOutgoing'!BQ38))</f>
        <v/>
      </c>
      <c r="BR38">
        <f>IF(COUNTIFS(T_StockCount[Part Name],$A38,T_StockCount[WeekIndex],69)&gt;0,SUMIFS(T_StockCount[CountedQty],T_StockCount[Part Name],$A38,T_StockCount[WeekIndex],69),IF(('T_SelfStock'!BR42&lt;&gt;""),'T_SelfStock'!BR42,BQ38-'Grid_Requirement'!BR38+'Grid_TTAFOutgoing'!BR38))</f>
        <v/>
      </c>
      <c r="BS38">
        <f>IF(COUNTIFS(T_StockCount[Part Name],$A38,T_StockCount[WeekIndex],70)&gt;0,SUMIFS(T_StockCount[CountedQty],T_StockCount[Part Name],$A38,T_StockCount[WeekIndex],70),IF(('T_SelfStock'!BS42&lt;&gt;""),'T_SelfStock'!BS42,BR38-'Grid_Requirement'!BS38+'Grid_TTAFOutgoing'!BS38))</f>
        <v/>
      </c>
      <c r="BT38">
        <f>IF(COUNTIFS(T_StockCount[Part Name],$A38,T_StockCount[WeekIndex],71)&gt;0,SUMIFS(T_StockCount[CountedQty],T_StockCount[Part Name],$A38,T_StockCount[WeekIndex],71),IF(('T_SelfStock'!BT42&lt;&gt;""),'T_SelfStock'!BT42,BS38-'Grid_Requirement'!BT38+'Grid_TTAFOutgoing'!BT38))</f>
        <v/>
      </c>
      <c r="BU38">
        <f>IF(COUNTIFS(T_StockCount[Part Name],$A38,T_StockCount[WeekIndex],72)&gt;0,SUMIFS(T_StockCount[CountedQty],T_StockCount[Part Name],$A38,T_StockCount[WeekIndex],72),IF(('T_SelfStock'!BU42&lt;&gt;""),'T_SelfStock'!BU42,BT38-'Grid_Requirement'!BU38+'Grid_TTAFOutgoing'!BU38))</f>
        <v/>
      </c>
      <c r="BV38">
        <f>IF(COUNTIFS(T_StockCount[Part Name],$A38,T_StockCount[WeekIndex],73)&gt;0,SUMIFS(T_StockCount[CountedQty],T_StockCount[Part Name],$A38,T_StockCount[WeekIndex],73),IF(('T_SelfStock'!BV42&lt;&gt;""),'T_SelfStock'!BV42,BU38-'Grid_Requirement'!BV38+'Grid_TTAFOutgoing'!BV38))</f>
        <v/>
      </c>
      <c r="BW38">
        <f>IF(COUNTIFS(T_StockCount[Part Name],$A38,T_StockCount[WeekIndex],74)&gt;0,SUMIFS(T_StockCount[CountedQty],T_StockCount[Part Name],$A38,T_StockCount[WeekIndex],74),IF(('T_SelfStock'!BW42&lt;&gt;""),'T_SelfStock'!BW42,BV38-'Grid_Requirement'!BW38+'Grid_TTAFOutgoing'!BW38))</f>
        <v/>
      </c>
      <c r="BX38">
        <f>IF(COUNTIFS(T_StockCount[Part Name],$A38,T_StockCount[WeekIndex],75)&gt;0,SUMIFS(T_StockCount[CountedQty],T_StockCount[Part Name],$A38,T_StockCount[WeekIndex],75),IF(('T_SelfStock'!BX42&lt;&gt;""),'T_SelfStock'!BX42,BW38-'Grid_Requirement'!BX38+'Grid_TTAFOutgoing'!BX38))</f>
        <v/>
      </c>
      <c r="BY38">
        <f>IF(COUNTIFS(T_StockCount[Part Name],$A38,T_StockCount[WeekIndex],76)&gt;0,SUMIFS(T_StockCount[CountedQty],T_StockCount[Part Name],$A38,T_StockCount[WeekIndex],76),IF(('T_SelfStock'!BY42&lt;&gt;""),'T_SelfStock'!BY42,BX38-'Grid_Requirement'!BY38+'Grid_TTAFOutgoing'!BY38))</f>
        <v/>
      </c>
      <c r="BZ38">
        <f>IF(COUNTIFS(T_StockCount[Part Name],$A38,T_StockCount[WeekIndex],77)&gt;0,SUMIFS(T_StockCount[CountedQty],T_StockCount[Part Name],$A38,T_StockCount[WeekIndex],77),IF(('T_SelfStock'!BZ42&lt;&gt;""),'T_SelfStock'!BZ42,BY38-'Grid_Requirement'!BZ38+'Grid_TTAFOutgoing'!BZ38))</f>
        <v/>
      </c>
      <c r="CA38">
        <f>IF(COUNTIFS(T_StockCount[Part Name],$A38,T_StockCount[WeekIndex],78)&gt;0,SUMIFS(T_StockCount[CountedQty],T_StockCount[Part Name],$A38,T_StockCount[WeekIndex],78),IF(('T_SelfStock'!CA42&lt;&gt;""),'T_SelfStock'!CA42,BZ38-'Grid_Requirement'!CA38+'Grid_TTAFOutgoing'!CA38))</f>
        <v/>
      </c>
      <c r="CB38">
        <f>IF(COUNTIFS(T_StockCount[Part Name],$A38,T_StockCount[WeekIndex],79)&gt;0,SUMIFS(T_StockCount[CountedQty],T_StockCount[Part Name],$A38,T_StockCount[WeekIndex],79),IF(('T_SelfStock'!CB42&lt;&gt;""),'T_SelfStock'!CB42,CA38-'Grid_Requirement'!CB38+'Grid_TTAFOutgoing'!CB38))</f>
        <v/>
      </c>
      <c r="CC38">
        <f>IF(COUNTIFS(T_StockCount[Part Name],$A38,T_StockCount[WeekIndex],80)&gt;0,SUMIFS(T_StockCount[CountedQty],T_StockCount[Part Name],$A38,T_StockCount[WeekIndex],80),IF(('T_SelfStock'!CC42&lt;&gt;""),'T_SelfStock'!CC42,CB38-'Grid_Requirement'!CC38+'Grid_TTAFOutgoing'!CC38))</f>
        <v/>
      </c>
      <c r="CD38">
        <f>IF(COUNTIFS(T_StockCount[Part Name],$A38,T_StockCount[WeekIndex],81)&gt;0,SUMIFS(T_StockCount[CountedQty],T_StockCount[Part Name],$A38,T_StockCount[WeekIndex],81),IF(('T_SelfStock'!CD42&lt;&gt;""),'T_SelfStock'!CD42,CC38-'Grid_Requirement'!CD38+'Grid_TTAFOutgoing'!CD38))</f>
        <v/>
      </c>
      <c r="CE38">
        <f>IF(COUNTIFS(T_StockCount[Part Name],$A38,T_StockCount[WeekIndex],82)&gt;0,SUMIFS(T_StockCount[CountedQty],T_StockCount[Part Name],$A38,T_StockCount[WeekIndex],82),IF(('T_SelfStock'!CE42&lt;&gt;""),'T_SelfStock'!CE42,CD38-'Grid_Requirement'!CE38+'Grid_TTAFOutgoing'!CE38))</f>
        <v/>
      </c>
      <c r="CF38">
        <f>IF(COUNTIFS(T_StockCount[Part Name],$A38,T_StockCount[WeekIndex],83)&gt;0,SUMIFS(T_StockCount[CountedQty],T_StockCount[Part Name],$A38,T_StockCount[WeekIndex],83),IF(('T_SelfStock'!CF42&lt;&gt;""),'T_SelfStock'!CF42,CE38-'Grid_Requirement'!CF38+'Grid_TTAFOutgoing'!CF38))</f>
        <v/>
      </c>
      <c r="CG38">
        <f>IF(COUNTIFS(T_StockCount[Part Name],$A38,T_StockCount[WeekIndex],84)&gt;0,SUMIFS(T_StockCount[CountedQty],T_StockCount[Part Name],$A38,T_StockCount[WeekIndex],84),IF(('T_SelfStock'!CG42&lt;&gt;""),'T_SelfStock'!CG42,CF38-'Grid_Requirement'!CG38+'Grid_TTAFOutgoing'!CG38))</f>
        <v/>
      </c>
      <c r="CH38">
        <f>IF(COUNTIFS(T_StockCount[Part Name],$A38,T_StockCount[WeekIndex],85)&gt;0,SUMIFS(T_StockCount[CountedQty],T_StockCount[Part Name],$A38,T_StockCount[WeekIndex],85),IF(('T_SelfStock'!CH42&lt;&gt;""),'T_SelfStock'!CH42,CG38-'Grid_Requirement'!CH38+'Grid_TTAFOutgoing'!CH38))</f>
        <v/>
      </c>
      <c r="CI38">
        <f>IF(COUNTIFS(T_StockCount[Part Name],$A38,T_StockCount[WeekIndex],86)&gt;0,SUMIFS(T_StockCount[CountedQty],T_StockCount[Part Name],$A38,T_StockCount[WeekIndex],86),IF(('T_SelfStock'!CI42&lt;&gt;""),'T_SelfStock'!CI42,CH38-'Grid_Requirement'!CI38+'Grid_TTAFOutgoing'!CI38))</f>
        <v/>
      </c>
      <c r="CJ38">
        <f>IF(COUNTIFS(T_StockCount[Part Name],$A38,T_StockCount[WeekIndex],87)&gt;0,SUMIFS(T_StockCount[CountedQty],T_StockCount[Part Name],$A38,T_StockCount[WeekIndex],87),IF(('T_SelfStock'!CJ42&lt;&gt;""),'T_SelfStock'!CJ42,CI38-'Grid_Requirement'!CJ38+'Grid_TTAFOutgoing'!CJ38))</f>
        <v/>
      </c>
      <c r="CK38">
        <f>IF(COUNTIFS(T_StockCount[Part Name],$A38,T_StockCount[WeekIndex],88)&gt;0,SUMIFS(T_StockCount[CountedQty],T_StockCount[Part Name],$A38,T_StockCount[WeekIndex],88),IF(('T_SelfStock'!CK42&lt;&gt;""),'T_SelfStock'!CK42,CJ38-'Grid_Requirement'!CK38+'Grid_TTAFOutgoing'!CK38))</f>
        <v/>
      </c>
      <c r="CL38">
        <f>IF(COUNTIFS(T_StockCount[Part Name],$A38,T_StockCount[WeekIndex],89)&gt;0,SUMIFS(T_StockCount[CountedQty],T_StockCount[Part Name],$A38,T_StockCount[WeekIndex],89),IF(('T_SelfStock'!CL42&lt;&gt;""),'T_SelfStock'!CL42,CK38-'Grid_Requirement'!CL38+'Grid_TTAFOutgoing'!CL38))</f>
        <v/>
      </c>
      <c r="CM38">
        <f>IF(COUNTIFS(T_StockCount[Part Name],$A38,T_StockCount[WeekIndex],90)&gt;0,SUMIFS(T_StockCount[CountedQty],T_StockCount[Part Name],$A38,T_StockCount[WeekIndex],90),IF(('T_SelfStock'!CM42&lt;&gt;""),'T_SelfStock'!CM42,CL38-'Grid_Requirement'!CM38+'Grid_TTAFOutgoing'!CM38))</f>
        <v/>
      </c>
      <c r="CN38">
        <f>IF(COUNTIFS(T_StockCount[Part Name],$A38,T_StockCount[WeekIndex],91)&gt;0,SUMIFS(T_StockCount[CountedQty],T_StockCount[Part Name],$A38,T_StockCount[WeekIndex],91),IF(('T_SelfStock'!CN42&lt;&gt;""),'T_SelfStock'!CN42,CM38-'Grid_Requirement'!CN38+'Grid_TTAFOutgoing'!CN38))</f>
        <v/>
      </c>
      <c r="CO38">
        <f>IF(COUNTIFS(T_StockCount[Part Name],$A38,T_StockCount[WeekIndex],92)&gt;0,SUMIFS(T_StockCount[CountedQty],T_StockCount[Part Name],$A38,T_StockCount[WeekIndex],92),IF(('T_SelfStock'!CO42&lt;&gt;""),'T_SelfStock'!CO42,CN38-'Grid_Requirement'!CO38+'Grid_TTAFOutgoing'!CO38))</f>
        <v/>
      </c>
      <c r="CP38">
        <f>IF(COUNTIFS(T_StockCount[Part Name],$A38,T_StockCount[WeekIndex],93)&gt;0,SUMIFS(T_StockCount[CountedQty],T_StockCount[Part Name],$A38,T_StockCount[WeekIndex],93),IF(('T_SelfStock'!CP42&lt;&gt;""),'T_SelfStock'!CP42,CO38-'Grid_Requirement'!CP38+'Grid_TTAFOutgoing'!CP38))</f>
        <v/>
      </c>
      <c r="CQ38">
        <f>IF(COUNTIFS(T_StockCount[Part Name],$A38,T_StockCount[WeekIndex],94)&gt;0,SUMIFS(T_StockCount[CountedQty],T_StockCount[Part Name],$A38,T_StockCount[WeekIndex],94),IF(('T_SelfStock'!CQ42&lt;&gt;""),'T_SelfStock'!CQ42,CP38-'Grid_Requirement'!CQ38+'Grid_TTAFOutgoing'!CQ38))</f>
        <v/>
      </c>
      <c r="CR38">
        <f>IF(COUNTIFS(T_StockCount[Part Name],$A38,T_StockCount[WeekIndex],95)&gt;0,SUMIFS(T_StockCount[CountedQty],T_StockCount[Part Name],$A38,T_StockCount[WeekIndex],95),IF(('T_SelfStock'!CR42&lt;&gt;""),'T_SelfStock'!CR42,CQ38-'Grid_Requirement'!CR38+'Grid_TTAFOutgoing'!CR38))</f>
        <v/>
      </c>
      <c r="CS38">
        <f>IF(COUNTIFS(T_StockCount[Part Name],$A38,T_StockCount[WeekIndex],96)&gt;0,SUMIFS(T_StockCount[CountedQty],T_StockCount[Part Name],$A38,T_StockCount[WeekIndex],96),IF(('T_SelfStock'!CS42&lt;&gt;""),'T_SelfStock'!CS42,CR38-'Grid_Requirement'!CS38+'Grid_TTAFOutgoing'!CS38))</f>
        <v/>
      </c>
      <c r="CT38">
        <f>IF(COUNTIFS(T_StockCount[Part Name],$A38,T_StockCount[WeekIndex],97)&gt;0,SUMIFS(T_StockCount[CountedQty],T_StockCount[Part Name],$A38,T_StockCount[WeekIndex],97),IF(('T_SelfStock'!CT42&lt;&gt;""),'T_SelfStock'!CT42,CS38-'Grid_Requirement'!CT38+'Grid_TTAFOutgoing'!CT38))</f>
        <v/>
      </c>
      <c r="CU38">
        <f>IF(COUNTIFS(T_StockCount[Part Name],$A38,T_StockCount[WeekIndex],98)&gt;0,SUMIFS(T_StockCount[CountedQty],T_StockCount[Part Name],$A38,T_StockCount[WeekIndex],98),IF(('T_SelfStock'!CU42&lt;&gt;""),'T_SelfStock'!CU42,CT38-'Grid_Requirement'!CU38+'Grid_TTAFOutgoing'!CU38))</f>
        <v/>
      </c>
      <c r="CV38">
        <f>IF(COUNTIFS(T_StockCount[Part Name],$A38,T_StockCount[WeekIndex],99)&gt;0,SUMIFS(T_StockCount[CountedQty],T_StockCount[Part Name],$A38,T_StockCount[WeekIndex],99),IF(('T_SelfStock'!CV42&lt;&gt;""),'T_SelfStock'!CV42,CU38-'Grid_Requirement'!CV38+'Grid_TTAFOutgoing'!CV38))</f>
        <v/>
      </c>
      <c r="CW38">
        <f>IF(COUNTIFS(T_StockCount[Part Name],$A38,T_StockCount[WeekIndex],100)&gt;0,SUMIFS(T_StockCount[CountedQty],T_StockCount[Part Name],$A38,T_StockCount[WeekIndex],100),IF(('T_SelfStock'!CW42&lt;&gt;""),'T_SelfStock'!CW42,CV38-'Grid_Requirement'!CW38+'Grid_TTAFOutgoing'!CW38))</f>
        <v/>
      </c>
      <c r="CX38">
        <f>IF(COUNTIFS(T_StockCount[Part Name],$A38,T_StockCount[WeekIndex],101)&gt;0,SUMIFS(T_StockCount[CountedQty],T_StockCount[Part Name],$A38,T_StockCount[WeekIndex],101),IF(('T_SelfStock'!CX42&lt;&gt;""),'T_SelfStock'!CX42,CW38-'Grid_Requirement'!CX38+'Grid_TTAFOutgoing'!CX38))</f>
        <v/>
      </c>
      <c r="CY38">
        <f>IF(COUNTIFS(T_StockCount[Part Name],$A38,T_StockCount[WeekIndex],102)&gt;0,SUMIFS(T_StockCount[CountedQty],T_StockCount[Part Name],$A38,T_StockCount[WeekIndex],102),IF(('T_SelfStock'!CY42&lt;&gt;""),'T_SelfStock'!CY42,CX38-'Grid_Requirement'!CY38+'Grid_TTAFOutgoing'!CY38))</f>
        <v/>
      </c>
      <c r="CZ38">
        <f>IF(COUNTIFS(T_StockCount[Part Name],$A38,T_StockCount[WeekIndex],103)&gt;0,SUMIFS(T_StockCount[CountedQty],T_StockCount[Part Name],$A38,T_StockCount[WeekIndex],103),IF(('T_SelfStock'!CZ42&lt;&gt;""),'T_SelfStock'!CZ42,CY38-'Grid_Requirement'!CZ38+'Grid_TTAFOutgoing'!CZ38))</f>
        <v/>
      </c>
      <c r="DA38">
        <f>IF(COUNTIFS(T_StockCount[Part Name],$A38,T_StockCount[WeekIndex],104)&gt;0,SUMIFS(T_StockCount[CountedQty],T_StockCount[Part Name],$A38,T_StockCount[WeekIndex],104),IF(('T_SelfStock'!DA42&lt;&gt;""),'T_SelfStock'!DA42,CZ38-'Grid_Requirement'!DA38+'Grid_TTAFOutgoing'!DA38))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Name],$A39,T_StockCount[WeekIndex],1),IF(('T_SelfStock'!B43&lt;&gt;""),'T_SelfStock'!B43,IFERROR(INDEX(T_OpeningStock[Opening_Qty],MATCH($A39,T_OpeningStock[Part Name],0)),0)-'Grid_Requirement'!B39+'Grid_TTAFOutgoing'!B39))</f>
        <v/>
      </c>
      <c r="C39">
        <f>IF(COUNTIFS(T_StockCount[Part Name],$A39,T_StockCount[WeekIndex],2)&gt;0,SUMIFS(T_StockCount[CountedQty],T_StockCount[Part Name],$A39,T_StockCount[WeekIndex],2),IF(('T_SelfStock'!C43&lt;&gt;""),'T_SelfStock'!C43,B39-'Grid_Requirement'!C39+'Grid_TTAFOutgoing'!C39))</f>
        <v/>
      </c>
      <c r="D39">
        <f>IF(COUNTIFS(T_StockCount[Part Name],$A39,T_StockCount[WeekIndex],3)&gt;0,SUMIFS(T_StockCount[CountedQty],T_StockCount[Part Name],$A39,T_StockCount[WeekIndex],3),IF(('T_SelfStock'!D43&lt;&gt;""),'T_SelfStock'!D43,C39-'Grid_Requirement'!D39+'Grid_TTAFOutgoing'!D39))</f>
        <v/>
      </c>
      <c r="E39">
        <f>IF(COUNTIFS(T_StockCount[Part Name],$A39,T_StockCount[WeekIndex],4)&gt;0,SUMIFS(T_StockCount[CountedQty],T_StockCount[Part Name],$A39,T_StockCount[WeekIndex],4),IF(('T_SelfStock'!E43&lt;&gt;""),'T_SelfStock'!E43,D39-'Grid_Requirement'!E39+'Grid_TTAFOutgoing'!E39))</f>
        <v/>
      </c>
      <c r="F39">
        <f>IF(COUNTIFS(T_StockCount[Part Name],$A39,T_StockCount[WeekIndex],5)&gt;0,SUMIFS(T_StockCount[CountedQty],T_StockCount[Part Name],$A39,T_StockCount[WeekIndex],5),IF(('T_SelfStock'!F43&lt;&gt;""),'T_SelfStock'!F43,E39-'Grid_Requirement'!F39+'Grid_TTAFOutgoing'!F39))</f>
        <v/>
      </c>
      <c r="G39">
        <f>IF(COUNTIFS(T_StockCount[Part Name],$A39,T_StockCount[WeekIndex],6)&gt;0,SUMIFS(T_StockCount[CountedQty],T_StockCount[Part Name],$A39,T_StockCount[WeekIndex],6),IF(('T_SelfStock'!G43&lt;&gt;""),'T_SelfStock'!G43,F39-'Grid_Requirement'!G39+'Grid_TTAFOutgoing'!G39))</f>
        <v/>
      </c>
      <c r="H39">
        <f>IF(COUNTIFS(T_StockCount[Part Name],$A39,T_StockCount[WeekIndex],7)&gt;0,SUMIFS(T_StockCount[CountedQty],T_StockCount[Part Name],$A39,T_StockCount[WeekIndex],7),IF(('T_SelfStock'!H43&lt;&gt;""),'T_SelfStock'!H43,G39-'Grid_Requirement'!H39+'Grid_TTAFOutgoing'!H39))</f>
        <v/>
      </c>
      <c r="I39">
        <f>IF(COUNTIFS(T_StockCount[Part Name],$A39,T_StockCount[WeekIndex],8)&gt;0,SUMIFS(T_StockCount[CountedQty],T_StockCount[Part Name],$A39,T_StockCount[WeekIndex],8),IF(('T_SelfStock'!I43&lt;&gt;""),'T_SelfStock'!I43,H39-'Grid_Requirement'!I39+'Grid_TTAFOutgoing'!I39))</f>
        <v/>
      </c>
      <c r="J39">
        <f>IF(COUNTIFS(T_StockCount[Part Name],$A39,T_StockCount[WeekIndex],9)&gt;0,SUMIFS(T_StockCount[CountedQty],T_StockCount[Part Name],$A39,T_StockCount[WeekIndex],9),IF(('T_SelfStock'!J43&lt;&gt;""),'T_SelfStock'!J43,I39-'Grid_Requirement'!J39+'Grid_TTAFOutgoing'!J39))</f>
        <v/>
      </c>
      <c r="K39">
        <f>IF(COUNTIFS(T_StockCount[Part Name],$A39,T_StockCount[WeekIndex],10)&gt;0,SUMIFS(T_StockCount[CountedQty],T_StockCount[Part Name],$A39,T_StockCount[WeekIndex],10),IF(('T_SelfStock'!K43&lt;&gt;""),'T_SelfStock'!K43,J39-'Grid_Requirement'!K39+'Grid_TTAFOutgoing'!K39))</f>
        <v/>
      </c>
      <c r="L39">
        <f>IF(COUNTIFS(T_StockCount[Part Name],$A39,T_StockCount[WeekIndex],11)&gt;0,SUMIFS(T_StockCount[CountedQty],T_StockCount[Part Name],$A39,T_StockCount[WeekIndex],11),IF(('T_SelfStock'!L43&lt;&gt;""),'T_SelfStock'!L43,K39-'Grid_Requirement'!L39+'Grid_TTAFOutgoing'!L39))</f>
        <v/>
      </c>
      <c r="M39">
        <f>IF(COUNTIFS(T_StockCount[Part Name],$A39,T_StockCount[WeekIndex],12)&gt;0,SUMIFS(T_StockCount[CountedQty],T_StockCount[Part Name],$A39,T_StockCount[WeekIndex],12),IF(('T_SelfStock'!M43&lt;&gt;""),'T_SelfStock'!M43,L39-'Grid_Requirement'!M39+'Grid_TTAFOutgoing'!M39))</f>
        <v/>
      </c>
      <c r="N39">
        <f>IF(COUNTIFS(T_StockCount[Part Name],$A39,T_StockCount[WeekIndex],13)&gt;0,SUMIFS(T_StockCount[CountedQty],T_StockCount[Part Name],$A39,T_StockCount[WeekIndex],13),IF(('T_SelfStock'!N43&lt;&gt;""),'T_SelfStock'!N43,M39-'Grid_Requirement'!N39+'Grid_TTAFOutgoing'!N39))</f>
        <v/>
      </c>
      <c r="O39">
        <f>IF(COUNTIFS(T_StockCount[Part Name],$A39,T_StockCount[WeekIndex],14)&gt;0,SUMIFS(T_StockCount[CountedQty],T_StockCount[Part Name],$A39,T_StockCount[WeekIndex],14),IF(('T_SelfStock'!O43&lt;&gt;""),'T_SelfStock'!O43,N39-'Grid_Requirement'!O39+'Grid_TTAFOutgoing'!O39))</f>
        <v/>
      </c>
      <c r="P39">
        <f>IF(COUNTIFS(T_StockCount[Part Name],$A39,T_StockCount[WeekIndex],15)&gt;0,SUMIFS(T_StockCount[CountedQty],T_StockCount[Part Name],$A39,T_StockCount[WeekIndex],15),IF(('T_SelfStock'!P43&lt;&gt;""),'T_SelfStock'!P43,O39-'Grid_Requirement'!P39+'Grid_TTAFOutgoing'!P39))</f>
        <v/>
      </c>
      <c r="Q39">
        <f>IF(COUNTIFS(T_StockCount[Part Name],$A39,T_StockCount[WeekIndex],16)&gt;0,SUMIFS(T_StockCount[CountedQty],T_StockCount[Part Name],$A39,T_StockCount[WeekIndex],16),IF(('T_SelfStock'!Q43&lt;&gt;""),'T_SelfStock'!Q43,P39-'Grid_Requirement'!Q39+'Grid_TTAFOutgoing'!Q39))</f>
        <v/>
      </c>
      <c r="R39">
        <f>IF(COUNTIFS(T_StockCount[Part Name],$A39,T_StockCount[WeekIndex],17)&gt;0,SUMIFS(T_StockCount[CountedQty],T_StockCount[Part Name],$A39,T_StockCount[WeekIndex],17),IF(('T_SelfStock'!R43&lt;&gt;""),'T_SelfStock'!R43,Q39-'Grid_Requirement'!R39+'Grid_TTAFOutgoing'!R39))</f>
        <v/>
      </c>
      <c r="S39">
        <f>IF(COUNTIFS(T_StockCount[Part Name],$A39,T_StockCount[WeekIndex],18)&gt;0,SUMIFS(T_StockCount[CountedQty],T_StockCount[Part Name],$A39,T_StockCount[WeekIndex],18),IF(('T_SelfStock'!S43&lt;&gt;""),'T_SelfStock'!S43,R39-'Grid_Requirement'!S39+'Grid_TTAFOutgoing'!S39))</f>
        <v/>
      </c>
      <c r="T39">
        <f>IF(COUNTIFS(T_StockCount[Part Name],$A39,T_StockCount[WeekIndex],19)&gt;0,SUMIFS(T_StockCount[CountedQty],T_StockCount[Part Name],$A39,T_StockCount[WeekIndex],19),IF(('T_SelfStock'!T43&lt;&gt;""),'T_SelfStock'!T43,S39-'Grid_Requirement'!T39+'Grid_TTAFOutgoing'!T39))</f>
        <v/>
      </c>
      <c r="U39">
        <f>IF(COUNTIFS(T_StockCount[Part Name],$A39,T_StockCount[WeekIndex],20)&gt;0,SUMIFS(T_StockCount[CountedQty],T_StockCount[Part Name],$A39,T_StockCount[WeekIndex],20),IF(('T_SelfStock'!U43&lt;&gt;""),'T_SelfStock'!U43,T39-'Grid_Requirement'!U39+'Grid_TTAFOutgoing'!U39))</f>
        <v/>
      </c>
      <c r="V39">
        <f>IF(COUNTIFS(T_StockCount[Part Name],$A39,T_StockCount[WeekIndex],21)&gt;0,SUMIFS(T_StockCount[CountedQty],T_StockCount[Part Name],$A39,T_StockCount[WeekIndex],21),IF(('T_SelfStock'!V43&lt;&gt;""),'T_SelfStock'!V43,U39-'Grid_Requirement'!V39+'Grid_TTAFOutgoing'!V39))</f>
        <v/>
      </c>
      <c r="W39">
        <f>IF(COUNTIFS(T_StockCount[Part Name],$A39,T_StockCount[WeekIndex],22)&gt;0,SUMIFS(T_StockCount[CountedQty],T_StockCount[Part Name],$A39,T_StockCount[WeekIndex],22),IF(('T_SelfStock'!W43&lt;&gt;""),'T_SelfStock'!W43,V39-'Grid_Requirement'!W39+'Grid_TTAFOutgoing'!W39))</f>
        <v/>
      </c>
      <c r="X39">
        <f>IF(COUNTIFS(T_StockCount[Part Name],$A39,T_StockCount[WeekIndex],23)&gt;0,SUMIFS(T_StockCount[CountedQty],T_StockCount[Part Name],$A39,T_StockCount[WeekIndex],23),IF(('T_SelfStock'!X43&lt;&gt;""),'T_SelfStock'!X43,W39-'Grid_Requirement'!X39+'Grid_TTAFOutgoing'!X39))</f>
        <v/>
      </c>
      <c r="Y39">
        <f>IF(COUNTIFS(T_StockCount[Part Name],$A39,T_StockCount[WeekIndex],24)&gt;0,SUMIFS(T_StockCount[CountedQty],T_StockCount[Part Name],$A39,T_StockCount[WeekIndex],24),IF(('T_SelfStock'!Y43&lt;&gt;""),'T_SelfStock'!Y43,X39-'Grid_Requirement'!Y39+'Grid_TTAFOutgoing'!Y39))</f>
        <v/>
      </c>
      <c r="Z39">
        <f>IF(COUNTIFS(T_StockCount[Part Name],$A39,T_StockCount[WeekIndex],25)&gt;0,SUMIFS(T_StockCount[CountedQty],T_StockCount[Part Name],$A39,T_StockCount[WeekIndex],25),IF(('T_SelfStock'!Z43&lt;&gt;""),'T_SelfStock'!Z43,Y39-'Grid_Requirement'!Z39+'Grid_TTAFOutgoing'!Z39))</f>
        <v/>
      </c>
      <c r="AA39">
        <f>IF(COUNTIFS(T_StockCount[Part Name],$A39,T_StockCount[WeekIndex],26)&gt;0,SUMIFS(T_StockCount[CountedQty],T_StockCount[Part Name],$A39,T_StockCount[WeekIndex],26),IF(('T_SelfStock'!AA43&lt;&gt;""),'T_SelfStock'!AA43,Z39-'Grid_Requirement'!AA39+'Grid_TTAFOutgoing'!AA39))</f>
        <v/>
      </c>
      <c r="AB39">
        <f>IF(COUNTIFS(T_StockCount[Part Name],$A39,T_StockCount[WeekIndex],27)&gt;0,SUMIFS(T_StockCount[CountedQty],T_StockCount[Part Name],$A39,T_StockCount[WeekIndex],27),IF(('T_SelfStock'!AB43&lt;&gt;""),'T_SelfStock'!AB43,AA39-'Grid_Requirement'!AB39+'Grid_TTAFOutgoing'!AB39))</f>
        <v/>
      </c>
      <c r="AC39">
        <f>IF(COUNTIFS(T_StockCount[Part Name],$A39,T_StockCount[WeekIndex],28)&gt;0,SUMIFS(T_StockCount[CountedQty],T_StockCount[Part Name],$A39,T_StockCount[WeekIndex],28),IF(('T_SelfStock'!AC43&lt;&gt;""),'T_SelfStock'!AC43,AB39-'Grid_Requirement'!AC39+'Grid_TTAFOutgoing'!AC39))</f>
        <v/>
      </c>
      <c r="AD39">
        <f>IF(COUNTIFS(T_StockCount[Part Name],$A39,T_StockCount[WeekIndex],29)&gt;0,SUMIFS(T_StockCount[CountedQty],T_StockCount[Part Name],$A39,T_StockCount[WeekIndex],29),IF(('T_SelfStock'!AD43&lt;&gt;""),'T_SelfStock'!AD43,AC39-'Grid_Requirement'!AD39+'Grid_TTAFOutgoing'!AD39))</f>
        <v/>
      </c>
      <c r="AE39">
        <f>IF(COUNTIFS(T_StockCount[Part Name],$A39,T_StockCount[WeekIndex],30)&gt;0,SUMIFS(T_StockCount[CountedQty],T_StockCount[Part Name],$A39,T_StockCount[WeekIndex],30),IF(('T_SelfStock'!AE43&lt;&gt;""),'T_SelfStock'!AE43,AD39-'Grid_Requirement'!AE39+'Grid_TTAFOutgoing'!AE39))</f>
        <v/>
      </c>
      <c r="AF39">
        <f>IF(COUNTIFS(T_StockCount[Part Name],$A39,T_StockCount[WeekIndex],31)&gt;0,SUMIFS(T_StockCount[CountedQty],T_StockCount[Part Name],$A39,T_StockCount[WeekIndex],31),IF(('T_SelfStock'!AF43&lt;&gt;""),'T_SelfStock'!AF43,AE39-'Grid_Requirement'!AF39+'Grid_TTAFOutgoing'!AF39))</f>
        <v/>
      </c>
      <c r="AG39">
        <f>IF(COUNTIFS(T_StockCount[Part Name],$A39,T_StockCount[WeekIndex],32)&gt;0,SUMIFS(T_StockCount[CountedQty],T_StockCount[Part Name],$A39,T_StockCount[WeekIndex],32),IF(('T_SelfStock'!AG43&lt;&gt;""),'T_SelfStock'!AG43,AF39-'Grid_Requirement'!AG39+'Grid_TTAFOutgoing'!AG39))</f>
        <v/>
      </c>
      <c r="AH39">
        <f>IF(COUNTIFS(T_StockCount[Part Name],$A39,T_StockCount[WeekIndex],33)&gt;0,SUMIFS(T_StockCount[CountedQty],T_StockCount[Part Name],$A39,T_StockCount[WeekIndex],33),IF(('T_SelfStock'!AH43&lt;&gt;""),'T_SelfStock'!AH43,AG39-'Grid_Requirement'!AH39+'Grid_TTAFOutgoing'!AH39))</f>
        <v/>
      </c>
      <c r="AI39">
        <f>IF(COUNTIFS(T_StockCount[Part Name],$A39,T_StockCount[WeekIndex],34)&gt;0,SUMIFS(T_StockCount[CountedQty],T_StockCount[Part Name],$A39,T_StockCount[WeekIndex],34),IF(('T_SelfStock'!AI43&lt;&gt;""),'T_SelfStock'!AI43,AH39-'Grid_Requirement'!AI39+'Grid_TTAFOutgoing'!AI39))</f>
        <v/>
      </c>
      <c r="AJ39">
        <f>IF(COUNTIFS(T_StockCount[Part Name],$A39,T_StockCount[WeekIndex],35)&gt;0,SUMIFS(T_StockCount[CountedQty],T_StockCount[Part Name],$A39,T_StockCount[WeekIndex],35),IF(('T_SelfStock'!AJ43&lt;&gt;""),'T_SelfStock'!AJ43,AI39-'Grid_Requirement'!AJ39+'Grid_TTAFOutgoing'!AJ39))</f>
        <v/>
      </c>
      <c r="AK39">
        <f>IF(COUNTIFS(T_StockCount[Part Name],$A39,T_StockCount[WeekIndex],36)&gt;0,SUMIFS(T_StockCount[CountedQty],T_StockCount[Part Name],$A39,T_StockCount[WeekIndex],36),IF(('T_SelfStock'!AK43&lt;&gt;""),'T_SelfStock'!AK43,AJ39-'Grid_Requirement'!AK39+'Grid_TTAFOutgoing'!AK39))</f>
        <v/>
      </c>
      <c r="AL39">
        <f>IF(COUNTIFS(T_StockCount[Part Name],$A39,T_StockCount[WeekIndex],37)&gt;0,SUMIFS(T_StockCount[CountedQty],T_StockCount[Part Name],$A39,T_StockCount[WeekIndex],37),IF(('T_SelfStock'!AL43&lt;&gt;""),'T_SelfStock'!AL43,AK39-'Grid_Requirement'!AL39+'Grid_TTAFOutgoing'!AL39))</f>
        <v/>
      </c>
      <c r="AM39">
        <f>IF(COUNTIFS(T_StockCount[Part Name],$A39,T_StockCount[WeekIndex],38)&gt;0,SUMIFS(T_StockCount[CountedQty],T_StockCount[Part Name],$A39,T_StockCount[WeekIndex],38),IF(('T_SelfStock'!AM43&lt;&gt;""),'T_SelfStock'!AM43,AL39-'Grid_Requirement'!AM39+'Grid_TTAFOutgoing'!AM39))</f>
        <v/>
      </c>
      <c r="AN39">
        <f>IF(COUNTIFS(T_StockCount[Part Name],$A39,T_StockCount[WeekIndex],39)&gt;0,SUMIFS(T_StockCount[CountedQty],T_StockCount[Part Name],$A39,T_StockCount[WeekIndex],39),IF(('T_SelfStock'!AN43&lt;&gt;""),'T_SelfStock'!AN43,AM39-'Grid_Requirement'!AN39+'Grid_TTAFOutgoing'!AN39))</f>
        <v/>
      </c>
      <c r="AO39">
        <f>IF(COUNTIFS(T_StockCount[Part Name],$A39,T_StockCount[WeekIndex],40)&gt;0,SUMIFS(T_StockCount[CountedQty],T_StockCount[Part Name],$A39,T_StockCount[WeekIndex],40),IF(('T_SelfStock'!AO43&lt;&gt;""),'T_SelfStock'!AO43,AN39-'Grid_Requirement'!AO39+'Grid_TTAFOutgoing'!AO39))</f>
        <v/>
      </c>
      <c r="AP39">
        <f>IF(COUNTIFS(T_StockCount[Part Name],$A39,T_StockCount[WeekIndex],41)&gt;0,SUMIFS(T_StockCount[CountedQty],T_StockCount[Part Name],$A39,T_StockCount[WeekIndex],41),IF(('T_SelfStock'!AP43&lt;&gt;""),'T_SelfStock'!AP43,AO39-'Grid_Requirement'!AP39+'Grid_TTAFOutgoing'!AP39))</f>
        <v/>
      </c>
      <c r="AQ39">
        <f>IF(COUNTIFS(T_StockCount[Part Name],$A39,T_StockCount[WeekIndex],42)&gt;0,SUMIFS(T_StockCount[CountedQty],T_StockCount[Part Name],$A39,T_StockCount[WeekIndex],42),IF(('T_SelfStock'!AQ43&lt;&gt;""),'T_SelfStock'!AQ43,AP39-'Grid_Requirement'!AQ39+'Grid_TTAFOutgoing'!AQ39))</f>
        <v/>
      </c>
      <c r="AR39">
        <f>IF(COUNTIFS(T_StockCount[Part Name],$A39,T_StockCount[WeekIndex],43)&gt;0,SUMIFS(T_StockCount[CountedQty],T_StockCount[Part Name],$A39,T_StockCount[WeekIndex],43),IF(('T_SelfStock'!AR43&lt;&gt;""),'T_SelfStock'!AR43,AQ39-'Grid_Requirement'!AR39+'Grid_TTAFOutgoing'!AR39))</f>
        <v/>
      </c>
      <c r="AS39">
        <f>IF(COUNTIFS(T_StockCount[Part Name],$A39,T_StockCount[WeekIndex],44)&gt;0,SUMIFS(T_StockCount[CountedQty],T_StockCount[Part Name],$A39,T_StockCount[WeekIndex],44),IF(('T_SelfStock'!AS43&lt;&gt;""),'T_SelfStock'!AS43,AR39-'Grid_Requirement'!AS39+'Grid_TTAFOutgoing'!AS39))</f>
        <v/>
      </c>
      <c r="AT39">
        <f>IF(COUNTIFS(T_StockCount[Part Name],$A39,T_StockCount[WeekIndex],45)&gt;0,SUMIFS(T_StockCount[CountedQty],T_StockCount[Part Name],$A39,T_StockCount[WeekIndex],45),IF(('T_SelfStock'!AT43&lt;&gt;""),'T_SelfStock'!AT43,AS39-'Grid_Requirement'!AT39+'Grid_TTAFOutgoing'!AT39))</f>
        <v/>
      </c>
      <c r="AU39">
        <f>IF(COUNTIFS(T_StockCount[Part Name],$A39,T_StockCount[WeekIndex],46)&gt;0,SUMIFS(T_StockCount[CountedQty],T_StockCount[Part Name],$A39,T_StockCount[WeekIndex],46),IF(('T_SelfStock'!AU43&lt;&gt;""),'T_SelfStock'!AU43,AT39-'Grid_Requirement'!AU39+'Grid_TTAFOutgoing'!AU39))</f>
        <v/>
      </c>
      <c r="AV39">
        <f>IF(COUNTIFS(T_StockCount[Part Name],$A39,T_StockCount[WeekIndex],47)&gt;0,SUMIFS(T_StockCount[CountedQty],T_StockCount[Part Name],$A39,T_StockCount[WeekIndex],47),IF(('T_SelfStock'!AV43&lt;&gt;""),'T_SelfStock'!AV43,AU39-'Grid_Requirement'!AV39+'Grid_TTAFOutgoing'!AV39))</f>
        <v/>
      </c>
      <c r="AW39">
        <f>IF(COUNTIFS(T_StockCount[Part Name],$A39,T_StockCount[WeekIndex],48)&gt;0,SUMIFS(T_StockCount[CountedQty],T_StockCount[Part Name],$A39,T_StockCount[WeekIndex],48),IF(('T_SelfStock'!AW43&lt;&gt;""),'T_SelfStock'!AW43,AV39-'Grid_Requirement'!AW39+'Grid_TTAFOutgoing'!AW39))</f>
        <v/>
      </c>
      <c r="AX39">
        <f>IF(COUNTIFS(T_StockCount[Part Name],$A39,T_StockCount[WeekIndex],49)&gt;0,SUMIFS(T_StockCount[CountedQty],T_StockCount[Part Name],$A39,T_StockCount[WeekIndex],49),IF(('T_SelfStock'!AX43&lt;&gt;""),'T_SelfStock'!AX43,AW39-'Grid_Requirement'!AX39+'Grid_TTAFOutgoing'!AX39))</f>
        <v/>
      </c>
      <c r="AY39">
        <f>IF(COUNTIFS(T_StockCount[Part Name],$A39,T_StockCount[WeekIndex],50)&gt;0,SUMIFS(T_StockCount[CountedQty],T_StockCount[Part Name],$A39,T_StockCount[WeekIndex],50),IF(('T_SelfStock'!AY43&lt;&gt;""),'T_SelfStock'!AY43,AX39-'Grid_Requirement'!AY39+'Grid_TTAFOutgoing'!AY39))</f>
        <v/>
      </c>
      <c r="AZ39">
        <f>IF(COUNTIFS(T_StockCount[Part Name],$A39,T_StockCount[WeekIndex],51)&gt;0,SUMIFS(T_StockCount[CountedQty],T_StockCount[Part Name],$A39,T_StockCount[WeekIndex],51),IF(('T_SelfStock'!AZ43&lt;&gt;""),'T_SelfStock'!AZ43,AY39-'Grid_Requirement'!AZ39+'Grid_TTAFOutgoing'!AZ39))</f>
        <v/>
      </c>
      <c r="BA39">
        <f>IF(COUNTIFS(T_StockCount[Part Name],$A39,T_StockCount[WeekIndex],52)&gt;0,SUMIFS(T_StockCount[CountedQty],T_StockCount[Part Name],$A39,T_StockCount[WeekIndex],52),IF(('T_SelfStock'!BA43&lt;&gt;""),'T_SelfStock'!BA43,AZ39-'Grid_Requirement'!BA39+'Grid_TTAFOutgoing'!BA39))</f>
        <v/>
      </c>
      <c r="BB39">
        <f>IF(COUNTIFS(T_StockCount[Part Name],$A39,T_StockCount[WeekIndex],53)&gt;0,SUMIFS(T_StockCount[CountedQty],T_StockCount[Part Name],$A39,T_StockCount[WeekIndex],53),IF(('T_SelfStock'!BB43&lt;&gt;""),'T_SelfStock'!BB43,BA39-'Grid_Requirement'!BB39+'Grid_TTAFOutgoing'!BB39))</f>
        <v/>
      </c>
      <c r="BC39">
        <f>IF(COUNTIFS(T_StockCount[Part Name],$A39,T_StockCount[WeekIndex],54)&gt;0,SUMIFS(T_StockCount[CountedQty],T_StockCount[Part Name],$A39,T_StockCount[WeekIndex],54),IF(('T_SelfStock'!BC43&lt;&gt;""),'T_SelfStock'!BC43,BB39-'Grid_Requirement'!BC39+'Grid_TTAFOutgoing'!BC39))</f>
        <v/>
      </c>
      <c r="BD39">
        <f>IF(COUNTIFS(T_StockCount[Part Name],$A39,T_StockCount[WeekIndex],55)&gt;0,SUMIFS(T_StockCount[CountedQty],T_StockCount[Part Name],$A39,T_StockCount[WeekIndex],55),IF(('T_SelfStock'!BD43&lt;&gt;""),'T_SelfStock'!BD43,BC39-'Grid_Requirement'!BD39+'Grid_TTAFOutgoing'!BD39))</f>
        <v/>
      </c>
      <c r="BE39">
        <f>IF(COUNTIFS(T_StockCount[Part Name],$A39,T_StockCount[WeekIndex],56)&gt;0,SUMIFS(T_StockCount[CountedQty],T_StockCount[Part Name],$A39,T_StockCount[WeekIndex],56),IF(('T_SelfStock'!BE43&lt;&gt;""),'T_SelfStock'!BE43,BD39-'Grid_Requirement'!BE39+'Grid_TTAFOutgoing'!BE39))</f>
        <v/>
      </c>
      <c r="BF39">
        <f>IF(COUNTIFS(T_StockCount[Part Name],$A39,T_StockCount[WeekIndex],57)&gt;0,SUMIFS(T_StockCount[CountedQty],T_StockCount[Part Name],$A39,T_StockCount[WeekIndex],57),IF(('T_SelfStock'!BF43&lt;&gt;""),'T_SelfStock'!BF43,BE39-'Grid_Requirement'!BF39+'Grid_TTAFOutgoing'!BF39))</f>
        <v/>
      </c>
      <c r="BG39">
        <f>IF(COUNTIFS(T_StockCount[Part Name],$A39,T_StockCount[WeekIndex],58)&gt;0,SUMIFS(T_StockCount[CountedQty],T_StockCount[Part Name],$A39,T_StockCount[WeekIndex],58),IF(('T_SelfStock'!BG43&lt;&gt;""),'T_SelfStock'!BG43,BF39-'Grid_Requirement'!BG39+'Grid_TTAFOutgoing'!BG39))</f>
        <v/>
      </c>
      <c r="BH39">
        <f>IF(COUNTIFS(T_StockCount[Part Name],$A39,T_StockCount[WeekIndex],59)&gt;0,SUMIFS(T_StockCount[CountedQty],T_StockCount[Part Name],$A39,T_StockCount[WeekIndex],59),IF(('T_SelfStock'!BH43&lt;&gt;""),'T_SelfStock'!BH43,BG39-'Grid_Requirement'!BH39+'Grid_TTAFOutgoing'!BH39))</f>
        <v/>
      </c>
      <c r="BI39">
        <f>IF(COUNTIFS(T_StockCount[Part Name],$A39,T_StockCount[WeekIndex],60)&gt;0,SUMIFS(T_StockCount[CountedQty],T_StockCount[Part Name],$A39,T_StockCount[WeekIndex],60),IF(('T_SelfStock'!BI43&lt;&gt;""),'T_SelfStock'!BI43,BH39-'Grid_Requirement'!BI39+'Grid_TTAFOutgoing'!BI39))</f>
        <v/>
      </c>
      <c r="BJ39">
        <f>IF(COUNTIFS(T_StockCount[Part Name],$A39,T_StockCount[WeekIndex],61)&gt;0,SUMIFS(T_StockCount[CountedQty],T_StockCount[Part Name],$A39,T_StockCount[WeekIndex],61),IF(('T_SelfStock'!BJ43&lt;&gt;""),'T_SelfStock'!BJ43,BI39-'Grid_Requirement'!BJ39+'Grid_TTAFOutgoing'!BJ39))</f>
        <v/>
      </c>
      <c r="BK39">
        <f>IF(COUNTIFS(T_StockCount[Part Name],$A39,T_StockCount[WeekIndex],62)&gt;0,SUMIFS(T_StockCount[CountedQty],T_StockCount[Part Name],$A39,T_StockCount[WeekIndex],62),IF(('T_SelfStock'!BK43&lt;&gt;""),'T_SelfStock'!BK43,BJ39-'Grid_Requirement'!BK39+'Grid_TTAFOutgoing'!BK39))</f>
        <v/>
      </c>
      <c r="BL39">
        <f>IF(COUNTIFS(T_StockCount[Part Name],$A39,T_StockCount[WeekIndex],63)&gt;0,SUMIFS(T_StockCount[CountedQty],T_StockCount[Part Name],$A39,T_StockCount[WeekIndex],63),IF(('T_SelfStock'!BL43&lt;&gt;""),'T_SelfStock'!BL43,BK39-'Grid_Requirement'!BL39+'Grid_TTAFOutgoing'!BL39))</f>
        <v/>
      </c>
      <c r="BM39">
        <f>IF(COUNTIFS(T_StockCount[Part Name],$A39,T_StockCount[WeekIndex],64)&gt;0,SUMIFS(T_StockCount[CountedQty],T_StockCount[Part Name],$A39,T_StockCount[WeekIndex],64),IF(('T_SelfStock'!BM43&lt;&gt;""),'T_SelfStock'!BM43,BL39-'Grid_Requirement'!BM39+'Grid_TTAFOutgoing'!BM39))</f>
        <v/>
      </c>
      <c r="BN39">
        <f>IF(COUNTIFS(T_StockCount[Part Name],$A39,T_StockCount[WeekIndex],65)&gt;0,SUMIFS(T_StockCount[CountedQty],T_StockCount[Part Name],$A39,T_StockCount[WeekIndex],65),IF(('T_SelfStock'!BN43&lt;&gt;""),'T_SelfStock'!BN43,BM39-'Grid_Requirement'!BN39+'Grid_TTAFOutgoing'!BN39))</f>
        <v/>
      </c>
      <c r="BO39">
        <f>IF(COUNTIFS(T_StockCount[Part Name],$A39,T_StockCount[WeekIndex],66)&gt;0,SUMIFS(T_StockCount[CountedQty],T_StockCount[Part Name],$A39,T_StockCount[WeekIndex],66),IF(('T_SelfStock'!BO43&lt;&gt;""),'T_SelfStock'!BO43,BN39-'Grid_Requirement'!BO39+'Grid_TTAFOutgoing'!BO39))</f>
        <v/>
      </c>
      <c r="BP39">
        <f>IF(COUNTIFS(T_StockCount[Part Name],$A39,T_StockCount[WeekIndex],67)&gt;0,SUMIFS(T_StockCount[CountedQty],T_StockCount[Part Name],$A39,T_StockCount[WeekIndex],67),IF(('T_SelfStock'!BP43&lt;&gt;""),'T_SelfStock'!BP43,BO39-'Grid_Requirement'!BP39+'Grid_TTAFOutgoing'!BP39))</f>
        <v/>
      </c>
      <c r="BQ39">
        <f>IF(COUNTIFS(T_StockCount[Part Name],$A39,T_StockCount[WeekIndex],68)&gt;0,SUMIFS(T_StockCount[CountedQty],T_StockCount[Part Name],$A39,T_StockCount[WeekIndex],68),IF(('T_SelfStock'!BQ43&lt;&gt;""),'T_SelfStock'!BQ43,BP39-'Grid_Requirement'!BQ39+'Grid_TTAFOutgoing'!BQ39))</f>
        <v/>
      </c>
      <c r="BR39">
        <f>IF(COUNTIFS(T_StockCount[Part Name],$A39,T_StockCount[WeekIndex],69)&gt;0,SUMIFS(T_StockCount[CountedQty],T_StockCount[Part Name],$A39,T_StockCount[WeekIndex],69),IF(('T_SelfStock'!BR43&lt;&gt;""),'T_SelfStock'!BR43,BQ39-'Grid_Requirement'!BR39+'Grid_TTAFOutgoing'!BR39))</f>
        <v/>
      </c>
      <c r="BS39">
        <f>IF(COUNTIFS(T_StockCount[Part Name],$A39,T_StockCount[WeekIndex],70)&gt;0,SUMIFS(T_StockCount[CountedQty],T_StockCount[Part Name],$A39,T_StockCount[WeekIndex],70),IF(('T_SelfStock'!BS43&lt;&gt;""),'T_SelfStock'!BS43,BR39-'Grid_Requirement'!BS39+'Grid_TTAFOutgoing'!BS39))</f>
        <v/>
      </c>
      <c r="BT39">
        <f>IF(COUNTIFS(T_StockCount[Part Name],$A39,T_StockCount[WeekIndex],71)&gt;0,SUMIFS(T_StockCount[CountedQty],T_StockCount[Part Name],$A39,T_StockCount[WeekIndex],71),IF(('T_SelfStock'!BT43&lt;&gt;""),'T_SelfStock'!BT43,BS39-'Grid_Requirement'!BT39+'Grid_TTAFOutgoing'!BT39))</f>
        <v/>
      </c>
      <c r="BU39">
        <f>IF(COUNTIFS(T_StockCount[Part Name],$A39,T_StockCount[WeekIndex],72)&gt;0,SUMIFS(T_StockCount[CountedQty],T_StockCount[Part Name],$A39,T_StockCount[WeekIndex],72),IF(('T_SelfStock'!BU43&lt;&gt;""),'T_SelfStock'!BU43,BT39-'Grid_Requirement'!BU39+'Grid_TTAFOutgoing'!BU39))</f>
        <v/>
      </c>
      <c r="BV39">
        <f>IF(COUNTIFS(T_StockCount[Part Name],$A39,T_StockCount[WeekIndex],73)&gt;0,SUMIFS(T_StockCount[CountedQty],T_StockCount[Part Name],$A39,T_StockCount[WeekIndex],73),IF(('T_SelfStock'!BV43&lt;&gt;""),'T_SelfStock'!BV43,BU39-'Grid_Requirement'!BV39+'Grid_TTAFOutgoing'!BV39))</f>
        <v/>
      </c>
      <c r="BW39">
        <f>IF(COUNTIFS(T_StockCount[Part Name],$A39,T_StockCount[WeekIndex],74)&gt;0,SUMIFS(T_StockCount[CountedQty],T_StockCount[Part Name],$A39,T_StockCount[WeekIndex],74),IF(('T_SelfStock'!BW43&lt;&gt;""),'T_SelfStock'!BW43,BV39-'Grid_Requirement'!BW39+'Grid_TTAFOutgoing'!BW39))</f>
        <v/>
      </c>
      <c r="BX39">
        <f>IF(COUNTIFS(T_StockCount[Part Name],$A39,T_StockCount[WeekIndex],75)&gt;0,SUMIFS(T_StockCount[CountedQty],T_StockCount[Part Name],$A39,T_StockCount[WeekIndex],75),IF(('T_SelfStock'!BX43&lt;&gt;""),'T_SelfStock'!BX43,BW39-'Grid_Requirement'!BX39+'Grid_TTAFOutgoing'!BX39))</f>
        <v/>
      </c>
      <c r="BY39">
        <f>IF(COUNTIFS(T_StockCount[Part Name],$A39,T_StockCount[WeekIndex],76)&gt;0,SUMIFS(T_StockCount[CountedQty],T_StockCount[Part Name],$A39,T_StockCount[WeekIndex],76),IF(('T_SelfStock'!BY43&lt;&gt;""),'T_SelfStock'!BY43,BX39-'Grid_Requirement'!BY39+'Grid_TTAFOutgoing'!BY39))</f>
        <v/>
      </c>
      <c r="BZ39">
        <f>IF(COUNTIFS(T_StockCount[Part Name],$A39,T_StockCount[WeekIndex],77)&gt;0,SUMIFS(T_StockCount[CountedQty],T_StockCount[Part Name],$A39,T_StockCount[WeekIndex],77),IF(('T_SelfStock'!BZ43&lt;&gt;""),'T_SelfStock'!BZ43,BY39-'Grid_Requirement'!BZ39+'Grid_TTAFOutgoing'!BZ39))</f>
        <v/>
      </c>
      <c r="CA39">
        <f>IF(COUNTIFS(T_StockCount[Part Name],$A39,T_StockCount[WeekIndex],78)&gt;0,SUMIFS(T_StockCount[CountedQty],T_StockCount[Part Name],$A39,T_StockCount[WeekIndex],78),IF(('T_SelfStock'!CA43&lt;&gt;""),'T_SelfStock'!CA43,BZ39-'Grid_Requirement'!CA39+'Grid_TTAFOutgoing'!CA39))</f>
        <v/>
      </c>
      <c r="CB39">
        <f>IF(COUNTIFS(T_StockCount[Part Name],$A39,T_StockCount[WeekIndex],79)&gt;0,SUMIFS(T_StockCount[CountedQty],T_StockCount[Part Name],$A39,T_StockCount[WeekIndex],79),IF(('T_SelfStock'!CB43&lt;&gt;""),'T_SelfStock'!CB43,CA39-'Grid_Requirement'!CB39+'Grid_TTAFOutgoing'!CB39))</f>
        <v/>
      </c>
      <c r="CC39">
        <f>IF(COUNTIFS(T_StockCount[Part Name],$A39,T_StockCount[WeekIndex],80)&gt;0,SUMIFS(T_StockCount[CountedQty],T_StockCount[Part Name],$A39,T_StockCount[WeekIndex],80),IF(('T_SelfStock'!CC43&lt;&gt;""),'T_SelfStock'!CC43,CB39-'Grid_Requirement'!CC39+'Grid_TTAFOutgoing'!CC39))</f>
        <v/>
      </c>
      <c r="CD39">
        <f>IF(COUNTIFS(T_StockCount[Part Name],$A39,T_StockCount[WeekIndex],81)&gt;0,SUMIFS(T_StockCount[CountedQty],T_StockCount[Part Name],$A39,T_StockCount[WeekIndex],81),IF(('T_SelfStock'!CD43&lt;&gt;""),'T_SelfStock'!CD43,CC39-'Grid_Requirement'!CD39+'Grid_TTAFOutgoing'!CD39))</f>
        <v/>
      </c>
      <c r="CE39">
        <f>IF(COUNTIFS(T_StockCount[Part Name],$A39,T_StockCount[WeekIndex],82)&gt;0,SUMIFS(T_StockCount[CountedQty],T_StockCount[Part Name],$A39,T_StockCount[WeekIndex],82),IF(('T_SelfStock'!CE43&lt;&gt;""),'T_SelfStock'!CE43,CD39-'Grid_Requirement'!CE39+'Grid_TTAFOutgoing'!CE39))</f>
        <v/>
      </c>
      <c r="CF39">
        <f>IF(COUNTIFS(T_StockCount[Part Name],$A39,T_StockCount[WeekIndex],83)&gt;0,SUMIFS(T_StockCount[CountedQty],T_StockCount[Part Name],$A39,T_StockCount[WeekIndex],83),IF(('T_SelfStock'!CF43&lt;&gt;""),'T_SelfStock'!CF43,CE39-'Grid_Requirement'!CF39+'Grid_TTAFOutgoing'!CF39))</f>
        <v/>
      </c>
      <c r="CG39">
        <f>IF(COUNTIFS(T_StockCount[Part Name],$A39,T_StockCount[WeekIndex],84)&gt;0,SUMIFS(T_StockCount[CountedQty],T_StockCount[Part Name],$A39,T_StockCount[WeekIndex],84),IF(('T_SelfStock'!CG43&lt;&gt;""),'T_SelfStock'!CG43,CF39-'Grid_Requirement'!CG39+'Grid_TTAFOutgoing'!CG39))</f>
        <v/>
      </c>
      <c r="CH39">
        <f>IF(COUNTIFS(T_StockCount[Part Name],$A39,T_StockCount[WeekIndex],85)&gt;0,SUMIFS(T_StockCount[CountedQty],T_StockCount[Part Name],$A39,T_StockCount[WeekIndex],85),IF(('T_SelfStock'!CH43&lt;&gt;""),'T_SelfStock'!CH43,CG39-'Grid_Requirement'!CH39+'Grid_TTAFOutgoing'!CH39))</f>
        <v/>
      </c>
      <c r="CI39">
        <f>IF(COUNTIFS(T_StockCount[Part Name],$A39,T_StockCount[WeekIndex],86)&gt;0,SUMIFS(T_StockCount[CountedQty],T_StockCount[Part Name],$A39,T_StockCount[WeekIndex],86),IF(('T_SelfStock'!CI43&lt;&gt;""),'T_SelfStock'!CI43,CH39-'Grid_Requirement'!CI39+'Grid_TTAFOutgoing'!CI39))</f>
        <v/>
      </c>
      <c r="CJ39">
        <f>IF(COUNTIFS(T_StockCount[Part Name],$A39,T_StockCount[WeekIndex],87)&gt;0,SUMIFS(T_StockCount[CountedQty],T_StockCount[Part Name],$A39,T_StockCount[WeekIndex],87),IF(('T_SelfStock'!CJ43&lt;&gt;""),'T_SelfStock'!CJ43,CI39-'Grid_Requirement'!CJ39+'Grid_TTAFOutgoing'!CJ39))</f>
        <v/>
      </c>
      <c r="CK39">
        <f>IF(COUNTIFS(T_StockCount[Part Name],$A39,T_StockCount[WeekIndex],88)&gt;0,SUMIFS(T_StockCount[CountedQty],T_StockCount[Part Name],$A39,T_StockCount[WeekIndex],88),IF(('T_SelfStock'!CK43&lt;&gt;""),'T_SelfStock'!CK43,CJ39-'Grid_Requirement'!CK39+'Grid_TTAFOutgoing'!CK39))</f>
        <v/>
      </c>
      <c r="CL39">
        <f>IF(COUNTIFS(T_StockCount[Part Name],$A39,T_StockCount[WeekIndex],89)&gt;0,SUMIFS(T_StockCount[CountedQty],T_StockCount[Part Name],$A39,T_StockCount[WeekIndex],89),IF(('T_SelfStock'!CL43&lt;&gt;""),'T_SelfStock'!CL43,CK39-'Grid_Requirement'!CL39+'Grid_TTAFOutgoing'!CL39))</f>
        <v/>
      </c>
      <c r="CM39">
        <f>IF(COUNTIFS(T_StockCount[Part Name],$A39,T_StockCount[WeekIndex],90)&gt;0,SUMIFS(T_StockCount[CountedQty],T_StockCount[Part Name],$A39,T_StockCount[WeekIndex],90),IF(('T_SelfStock'!CM43&lt;&gt;""),'T_SelfStock'!CM43,CL39-'Grid_Requirement'!CM39+'Grid_TTAFOutgoing'!CM39))</f>
        <v/>
      </c>
      <c r="CN39">
        <f>IF(COUNTIFS(T_StockCount[Part Name],$A39,T_StockCount[WeekIndex],91)&gt;0,SUMIFS(T_StockCount[CountedQty],T_StockCount[Part Name],$A39,T_StockCount[WeekIndex],91),IF(('T_SelfStock'!CN43&lt;&gt;""),'T_SelfStock'!CN43,CM39-'Grid_Requirement'!CN39+'Grid_TTAFOutgoing'!CN39))</f>
        <v/>
      </c>
      <c r="CO39">
        <f>IF(COUNTIFS(T_StockCount[Part Name],$A39,T_StockCount[WeekIndex],92)&gt;0,SUMIFS(T_StockCount[CountedQty],T_StockCount[Part Name],$A39,T_StockCount[WeekIndex],92),IF(('T_SelfStock'!CO43&lt;&gt;""),'T_SelfStock'!CO43,CN39-'Grid_Requirement'!CO39+'Grid_TTAFOutgoing'!CO39))</f>
        <v/>
      </c>
      <c r="CP39">
        <f>IF(COUNTIFS(T_StockCount[Part Name],$A39,T_StockCount[WeekIndex],93)&gt;0,SUMIFS(T_StockCount[CountedQty],T_StockCount[Part Name],$A39,T_StockCount[WeekIndex],93),IF(('T_SelfStock'!CP43&lt;&gt;""),'T_SelfStock'!CP43,CO39-'Grid_Requirement'!CP39+'Grid_TTAFOutgoing'!CP39))</f>
        <v/>
      </c>
      <c r="CQ39">
        <f>IF(COUNTIFS(T_StockCount[Part Name],$A39,T_StockCount[WeekIndex],94)&gt;0,SUMIFS(T_StockCount[CountedQty],T_StockCount[Part Name],$A39,T_StockCount[WeekIndex],94),IF(('T_SelfStock'!CQ43&lt;&gt;""),'T_SelfStock'!CQ43,CP39-'Grid_Requirement'!CQ39+'Grid_TTAFOutgoing'!CQ39))</f>
        <v/>
      </c>
      <c r="CR39">
        <f>IF(COUNTIFS(T_StockCount[Part Name],$A39,T_StockCount[WeekIndex],95)&gt;0,SUMIFS(T_StockCount[CountedQty],T_StockCount[Part Name],$A39,T_StockCount[WeekIndex],95),IF(('T_SelfStock'!CR43&lt;&gt;""),'T_SelfStock'!CR43,CQ39-'Grid_Requirement'!CR39+'Grid_TTAFOutgoing'!CR39))</f>
        <v/>
      </c>
      <c r="CS39">
        <f>IF(COUNTIFS(T_StockCount[Part Name],$A39,T_StockCount[WeekIndex],96)&gt;0,SUMIFS(T_StockCount[CountedQty],T_StockCount[Part Name],$A39,T_StockCount[WeekIndex],96),IF(('T_SelfStock'!CS43&lt;&gt;""),'T_SelfStock'!CS43,CR39-'Grid_Requirement'!CS39+'Grid_TTAFOutgoing'!CS39))</f>
        <v/>
      </c>
      <c r="CT39">
        <f>IF(COUNTIFS(T_StockCount[Part Name],$A39,T_StockCount[WeekIndex],97)&gt;0,SUMIFS(T_StockCount[CountedQty],T_StockCount[Part Name],$A39,T_StockCount[WeekIndex],97),IF(('T_SelfStock'!CT43&lt;&gt;""),'T_SelfStock'!CT43,CS39-'Grid_Requirement'!CT39+'Grid_TTAFOutgoing'!CT39))</f>
        <v/>
      </c>
      <c r="CU39">
        <f>IF(COUNTIFS(T_StockCount[Part Name],$A39,T_StockCount[WeekIndex],98)&gt;0,SUMIFS(T_StockCount[CountedQty],T_StockCount[Part Name],$A39,T_StockCount[WeekIndex],98),IF(('T_SelfStock'!CU43&lt;&gt;""),'T_SelfStock'!CU43,CT39-'Grid_Requirement'!CU39+'Grid_TTAFOutgoing'!CU39))</f>
        <v/>
      </c>
      <c r="CV39">
        <f>IF(COUNTIFS(T_StockCount[Part Name],$A39,T_StockCount[WeekIndex],99)&gt;0,SUMIFS(T_StockCount[CountedQty],T_StockCount[Part Name],$A39,T_StockCount[WeekIndex],99),IF(('T_SelfStock'!CV43&lt;&gt;""),'T_SelfStock'!CV43,CU39-'Grid_Requirement'!CV39+'Grid_TTAFOutgoing'!CV39))</f>
        <v/>
      </c>
      <c r="CW39">
        <f>IF(COUNTIFS(T_StockCount[Part Name],$A39,T_StockCount[WeekIndex],100)&gt;0,SUMIFS(T_StockCount[CountedQty],T_StockCount[Part Name],$A39,T_StockCount[WeekIndex],100),IF(('T_SelfStock'!CW43&lt;&gt;""),'T_SelfStock'!CW43,CV39-'Grid_Requirement'!CW39+'Grid_TTAFOutgoing'!CW39))</f>
        <v/>
      </c>
      <c r="CX39">
        <f>IF(COUNTIFS(T_StockCount[Part Name],$A39,T_StockCount[WeekIndex],101)&gt;0,SUMIFS(T_StockCount[CountedQty],T_StockCount[Part Name],$A39,T_StockCount[WeekIndex],101),IF(('T_SelfStock'!CX43&lt;&gt;""),'T_SelfStock'!CX43,CW39-'Grid_Requirement'!CX39+'Grid_TTAFOutgoing'!CX39))</f>
        <v/>
      </c>
      <c r="CY39">
        <f>IF(COUNTIFS(T_StockCount[Part Name],$A39,T_StockCount[WeekIndex],102)&gt;0,SUMIFS(T_StockCount[CountedQty],T_StockCount[Part Name],$A39,T_StockCount[WeekIndex],102),IF(('T_SelfStock'!CY43&lt;&gt;""),'T_SelfStock'!CY43,CX39-'Grid_Requirement'!CY39+'Grid_TTAFOutgoing'!CY39))</f>
        <v/>
      </c>
      <c r="CZ39">
        <f>IF(COUNTIFS(T_StockCount[Part Name],$A39,T_StockCount[WeekIndex],103)&gt;0,SUMIFS(T_StockCount[CountedQty],T_StockCount[Part Name],$A39,T_StockCount[WeekIndex],103),IF(('T_SelfStock'!CZ43&lt;&gt;""),'T_SelfStock'!CZ43,CY39-'Grid_Requirement'!CZ39+'Grid_TTAFOutgoing'!CZ39))</f>
        <v/>
      </c>
      <c r="DA39">
        <f>IF(COUNTIFS(T_StockCount[Part Name],$A39,T_StockCount[WeekIndex],104)&gt;0,SUMIFS(T_StockCount[CountedQty],T_StockCount[Part Name],$A39,T_StockCount[WeekIndex],104),IF(('T_SelfStock'!DA43&lt;&gt;""),'T_SelfStock'!DA43,CZ39-'Grid_Requirement'!DA39+'Grid_TTAFOutgoing'!DA39))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Name],$A40,T_StockCount[WeekIndex],1),IF(('T_SelfStock'!B44&lt;&gt;""),'T_SelfStock'!B44,IFERROR(INDEX(T_OpeningStock[Opening_Qty],MATCH($A40,T_OpeningStock[Part Name],0)),0)-'Grid_Requirement'!B40+'Grid_TTAFOutgoing'!B40))</f>
        <v/>
      </c>
      <c r="C40">
        <f>IF(COUNTIFS(T_StockCount[Part Name],$A40,T_StockCount[WeekIndex],2)&gt;0,SUMIFS(T_StockCount[CountedQty],T_StockCount[Part Name],$A40,T_StockCount[WeekIndex],2),IF(('T_SelfStock'!C44&lt;&gt;""),'T_SelfStock'!C44,B40-'Grid_Requirement'!C40+'Grid_TTAFOutgoing'!C40))</f>
        <v/>
      </c>
      <c r="D40">
        <f>IF(COUNTIFS(T_StockCount[Part Name],$A40,T_StockCount[WeekIndex],3)&gt;0,SUMIFS(T_StockCount[CountedQty],T_StockCount[Part Name],$A40,T_StockCount[WeekIndex],3),IF(('T_SelfStock'!D44&lt;&gt;""),'T_SelfStock'!D44,C40-'Grid_Requirement'!D40+'Grid_TTAFOutgoing'!D40))</f>
        <v/>
      </c>
      <c r="E40">
        <f>IF(COUNTIFS(T_StockCount[Part Name],$A40,T_StockCount[WeekIndex],4)&gt;0,SUMIFS(T_StockCount[CountedQty],T_StockCount[Part Name],$A40,T_StockCount[WeekIndex],4),IF(('T_SelfStock'!E44&lt;&gt;""),'T_SelfStock'!E44,D40-'Grid_Requirement'!E40+'Grid_TTAFOutgoing'!E40))</f>
        <v/>
      </c>
      <c r="F40">
        <f>IF(COUNTIFS(T_StockCount[Part Name],$A40,T_StockCount[WeekIndex],5)&gt;0,SUMIFS(T_StockCount[CountedQty],T_StockCount[Part Name],$A40,T_StockCount[WeekIndex],5),IF(('T_SelfStock'!F44&lt;&gt;""),'T_SelfStock'!F44,E40-'Grid_Requirement'!F40+'Grid_TTAFOutgoing'!F40))</f>
        <v/>
      </c>
      <c r="G40">
        <f>IF(COUNTIFS(T_StockCount[Part Name],$A40,T_StockCount[WeekIndex],6)&gt;0,SUMIFS(T_StockCount[CountedQty],T_StockCount[Part Name],$A40,T_StockCount[WeekIndex],6),IF(('T_SelfStock'!G44&lt;&gt;""),'T_SelfStock'!G44,F40-'Grid_Requirement'!G40+'Grid_TTAFOutgoing'!G40))</f>
        <v/>
      </c>
      <c r="H40">
        <f>IF(COUNTIFS(T_StockCount[Part Name],$A40,T_StockCount[WeekIndex],7)&gt;0,SUMIFS(T_StockCount[CountedQty],T_StockCount[Part Name],$A40,T_StockCount[WeekIndex],7),IF(('T_SelfStock'!H44&lt;&gt;""),'T_SelfStock'!H44,G40-'Grid_Requirement'!H40+'Grid_TTAFOutgoing'!H40))</f>
        <v/>
      </c>
      <c r="I40">
        <f>IF(COUNTIFS(T_StockCount[Part Name],$A40,T_StockCount[WeekIndex],8)&gt;0,SUMIFS(T_StockCount[CountedQty],T_StockCount[Part Name],$A40,T_StockCount[WeekIndex],8),IF(('T_SelfStock'!I44&lt;&gt;""),'T_SelfStock'!I44,H40-'Grid_Requirement'!I40+'Grid_TTAFOutgoing'!I40))</f>
        <v/>
      </c>
      <c r="J40">
        <f>IF(COUNTIFS(T_StockCount[Part Name],$A40,T_StockCount[WeekIndex],9)&gt;0,SUMIFS(T_StockCount[CountedQty],T_StockCount[Part Name],$A40,T_StockCount[WeekIndex],9),IF(('T_SelfStock'!J44&lt;&gt;""),'T_SelfStock'!J44,I40-'Grid_Requirement'!J40+'Grid_TTAFOutgoing'!J40))</f>
        <v/>
      </c>
      <c r="K40">
        <f>IF(COUNTIFS(T_StockCount[Part Name],$A40,T_StockCount[WeekIndex],10)&gt;0,SUMIFS(T_StockCount[CountedQty],T_StockCount[Part Name],$A40,T_StockCount[WeekIndex],10),IF(('T_SelfStock'!K44&lt;&gt;""),'T_SelfStock'!K44,J40-'Grid_Requirement'!K40+'Grid_TTAFOutgoing'!K40))</f>
        <v/>
      </c>
      <c r="L40">
        <f>IF(COUNTIFS(T_StockCount[Part Name],$A40,T_StockCount[WeekIndex],11)&gt;0,SUMIFS(T_StockCount[CountedQty],T_StockCount[Part Name],$A40,T_StockCount[WeekIndex],11),IF(('T_SelfStock'!L44&lt;&gt;""),'T_SelfStock'!L44,K40-'Grid_Requirement'!L40+'Grid_TTAFOutgoing'!L40))</f>
        <v/>
      </c>
      <c r="M40">
        <f>IF(COUNTIFS(T_StockCount[Part Name],$A40,T_StockCount[WeekIndex],12)&gt;0,SUMIFS(T_StockCount[CountedQty],T_StockCount[Part Name],$A40,T_StockCount[WeekIndex],12),IF(('T_SelfStock'!M44&lt;&gt;""),'T_SelfStock'!M44,L40-'Grid_Requirement'!M40+'Grid_TTAFOutgoing'!M40))</f>
        <v/>
      </c>
      <c r="N40">
        <f>IF(COUNTIFS(T_StockCount[Part Name],$A40,T_StockCount[WeekIndex],13)&gt;0,SUMIFS(T_StockCount[CountedQty],T_StockCount[Part Name],$A40,T_StockCount[WeekIndex],13),IF(('T_SelfStock'!N44&lt;&gt;""),'T_SelfStock'!N44,M40-'Grid_Requirement'!N40+'Grid_TTAFOutgoing'!N40))</f>
        <v/>
      </c>
      <c r="O40">
        <f>IF(COUNTIFS(T_StockCount[Part Name],$A40,T_StockCount[WeekIndex],14)&gt;0,SUMIFS(T_StockCount[CountedQty],T_StockCount[Part Name],$A40,T_StockCount[WeekIndex],14),IF(('T_SelfStock'!O44&lt;&gt;""),'T_SelfStock'!O44,N40-'Grid_Requirement'!O40+'Grid_TTAFOutgoing'!O40))</f>
        <v/>
      </c>
      <c r="P40">
        <f>IF(COUNTIFS(T_StockCount[Part Name],$A40,T_StockCount[WeekIndex],15)&gt;0,SUMIFS(T_StockCount[CountedQty],T_StockCount[Part Name],$A40,T_StockCount[WeekIndex],15),IF(('T_SelfStock'!P44&lt;&gt;""),'T_SelfStock'!P44,O40-'Grid_Requirement'!P40+'Grid_TTAFOutgoing'!P40))</f>
        <v/>
      </c>
      <c r="Q40">
        <f>IF(COUNTIFS(T_StockCount[Part Name],$A40,T_StockCount[WeekIndex],16)&gt;0,SUMIFS(T_StockCount[CountedQty],T_StockCount[Part Name],$A40,T_StockCount[WeekIndex],16),IF(('T_SelfStock'!Q44&lt;&gt;""),'T_SelfStock'!Q44,P40-'Grid_Requirement'!Q40+'Grid_TTAFOutgoing'!Q40))</f>
        <v/>
      </c>
      <c r="R40">
        <f>IF(COUNTIFS(T_StockCount[Part Name],$A40,T_StockCount[WeekIndex],17)&gt;0,SUMIFS(T_StockCount[CountedQty],T_StockCount[Part Name],$A40,T_StockCount[WeekIndex],17),IF(('T_SelfStock'!R44&lt;&gt;""),'T_SelfStock'!R44,Q40-'Grid_Requirement'!R40+'Grid_TTAFOutgoing'!R40))</f>
        <v/>
      </c>
      <c r="S40">
        <f>IF(COUNTIFS(T_StockCount[Part Name],$A40,T_StockCount[WeekIndex],18)&gt;0,SUMIFS(T_StockCount[CountedQty],T_StockCount[Part Name],$A40,T_StockCount[WeekIndex],18),IF(('T_SelfStock'!S44&lt;&gt;""),'T_SelfStock'!S44,R40-'Grid_Requirement'!S40+'Grid_TTAFOutgoing'!S40))</f>
        <v/>
      </c>
      <c r="T40">
        <f>IF(COUNTIFS(T_StockCount[Part Name],$A40,T_StockCount[WeekIndex],19)&gt;0,SUMIFS(T_StockCount[CountedQty],T_StockCount[Part Name],$A40,T_StockCount[WeekIndex],19),IF(('T_SelfStock'!T44&lt;&gt;""),'T_SelfStock'!T44,S40-'Grid_Requirement'!T40+'Grid_TTAFOutgoing'!T40))</f>
        <v/>
      </c>
      <c r="U40">
        <f>IF(COUNTIFS(T_StockCount[Part Name],$A40,T_StockCount[WeekIndex],20)&gt;0,SUMIFS(T_StockCount[CountedQty],T_StockCount[Part Name],$A40,T_StockCount[WeekIndex],20),IF(('T_SelfStock'!U44&lt;&gt;""),'T_SelfStock'!U44,T40-'Grid_Requirement'!U40+'Grid_TTAFOutgoing'!U40))</f>
        <v/>
      </c>
      <c r="V40">
        <f>IF(COUNTIFS(T_StockCount[Part Name],$A40,T_StockCount[WeekIndex],21)&gt;0,SUMIFS(T_StockCount[CountedQty],T_StockCount[Part Name],$A40,T_StockCount[WeekIndex],21),IF(('T_SelfStock'!V44&lt;&gt;""),'T_SelfStock'!V44,U40-'Grid_Requirement'!V40+'Grid_TTAFOutgoing'!V40))</f>
        <v/>
      </c>
      <c r="W40">
        <f>IF(COUNTIFS(T_StockCount[Part Name],$A40,T_StockCount[WeekIndex],22)&gt;0,SUMIFS(T_StockCount[CountedQty],T_StockCount[Part Name],$A40,T_StockCount[WeekIndex],22),IF(('T_SelfStock'!W44&lt;&gt;""),'T_SelfStock'!W44,V40-'Grid_Requirement'!W40+'Grid_TTAFOutgoing'!W40))</f>
        <v/>
      </c>
      <c r="X40">
        <f>IF(COUNTIFS(T_StockCount[Part Name],$A40,T_StockCount[WeekIndex],23)&gt;0,SUMIFS(T_StockCount[CountedQty],T_StockCount[Part Name],$A40,T_StockCount[WeekIndex],23),IF(('T_SelfStock'!X44&lt;&gt;""),'T_SelfStock'!X44,W40-'Grid_Requirement'!X40+'Grid_TTAFOutgoing'!X40))</f>
        <v/>
      </c>
      <c r="Y40">
        <f>IF(COUNTIFS(T_StockCount[Part Name],$A40,T_StockCount[WeekIndex],24)&gt;0,SUMIFS(T_StockCount[CountedQty],T_StockCount[Part Name],$A40,T_StockCount[WeekIndex],24),IF(('T_SelfStock'!Y44&lt;&gt;""),'T_SelfStock'!Y44,X40-'Grid_Requirement'!Y40+'Grid_TTAFOutgoing'!Y40))</f>
        <v/>
      </c>
      <c r="Z40">
        <f>IF(COUNTIFS(T_StockCount[Part Name],$A40,T_StockCount[WeekIndex],25)&gt;0,SUMIFS(T_StockCount[CountedQty],T_StockCount[Part Name],$A40,T_StockCount[WeekIndex],25),IF(('T_SelfStock'!Z44&lt;&gt;""),'T_SelfStock'!Z44,Y40-'Grid_Requirement'!Z40+'Grid_TTAFOutgoing'!Z40))</f>
        <v/>
      </c>
      <c r="AA40">
        <f>IF(COUNTIFS(T_StockCount[Part Name],$A40,T_StockCount[WeekIndex],26)&gt;0,SUMIFS(T_StockCount[CountedQty],T_StockCount[Part Name],$A40,T_StockCount[WeekIndex],26),IF(('T_SelfStock'!AA44&lt;&gt;""),'T_SelfStock'!AA44,Z40-'Grid_Requirement'!AA40+'Grid_TTAFOutgoing'!AA40))</f>
        <v/>
      </c>
      <c r="AB40">
        <f>IF(COUNTIFS(T_StockCount[Part Name],$A40,T_StockCount[WeekIndex],27)&gt;0,SUMIFS(T_StockCount[CountedQty],T_StockCount[Part Name],$A40,T_StockCount[WeekIndex],27),IF(('T_SelfStock'!AB44&lt;&gt;""),'T_SelfStock'!AB44,AA40-'Grid_Requirement'!AB40+'Grid_TTAFOutgoing'!AB40))</f>
        <v/>
      </c>
      <c r="AC40">
        <f>IF(COUNTIFS(T_StockCount[Part Name],$A40,T_StockCount[WeekIndex],28)&gt;0,SUMIFS(T_StockCount[CountedQty],T_StockCount[Part Name],$A40,T_StockCount[WeekIndex],28),IF(('T_SelfStock'!AC44&lt;&gt;""),'T_SelfStock'!AC44,AB40-'Grid_Requirement'!AC40+'Grid_TTAFOutgoing'!AC40))</f>
        <v/>
      </c>
      <c r="AD40">
        <f>IF(COUNTIFS(T_StockCount[Part Name],$A40,T_StockCount[WeekIndex],29)&gt;0,SUMIFS(T_StockCount[CountedQty],T_StockCount[Part Name],$A40,T_StockCount[WeekIndex],29),IF(('T_SelfStock'!AD44&lt;&gt;""),'T_SelfStock'!AD44,AC40-'Grid_Requirement'!AD40+'Grid_TTAFOutgoing'!AD40))</f>
        <v/>
      </c>
      <c r="AE40">
        <f>IF(COUNTIFS(T_StockCount[Part Name],$A40,T_StockCount[WeekIndex],30)&gt;0,SUMIFS(T_StockCount[CountedQty],T_StockCount[Part Name],$A40,T_StockCount[WeekIndex],30),IF(('T_SelfStock'!AE44&lt;&gt;""),'T_SelfStock'!AE44,AD40-'Grid_Requirement'!AE40+'Grid_TTAFOutgoing'!AE40))</f>
        <v/>
      </c>
      <c r="AF40">
        <f>IF(COUNTIFS(T_StockCount[Part Name],$A40,T_StockCount[WeekIndex],31)&gt;0,SUMIFS(T_StockCount[CountedQty],T_StockCount[Part Name],$A40,T_StockCount[WeekIndex],31),IF(('T_SelfStock'!AF44&lt;&gt;""),'T_SelfStock'!AF44,AE40-'Grid_Requirement'!AF40+'Grid_TTAFOutgoing'!AF40))</f>
        <v/>
      </c>
      <c r="AG40">
        <f>IF(COUNTIFS(T_StockCount[Part Name],$A40,T_StockCount[WeekIndex],32)&gt;0,SUMIFS(T_StockCount[CountedQty],T_StockCount[Part Name],$A40,T_StockCount[WeekIndex],32),IF(('T_SelfStock'!AG44&lt;&gt;""),'T_SelfStock'!AG44,AF40-'Grid_Requirement'!AG40+'Grid_TTAFOutgoing'!AG40))</f>
        <v/>
      </c>
      <c r="AH40">
        <f>IF(COUNTIFS(T_StockCount[Part Name],$A40,T_StockCount[WeekIndex],33)&gt;0,SUMIFS(T_StockCount[CountedQty],T_StockCount[Part Name],$A40,T_StockCount[WeekIndex],33),IF(('T_SelfStock'!AH44&lt;&gt;""),'T_SelfStock'!AH44,AG40-'Grid_Requirement'!AH40+'Grid_TTAFOutgoing'!AH40))</f>
        <v/>
      </c>
      <c r="AI40">
        <f>IF(COUNTIFS(T_StockCount[Part Name],$A40,T_StockCount[WeekIndex],34)&gt;0,SUMIFS(T_StockCount[CountedQty],T_StockCount[Part Name],$A40,T_StockCount[WeekIndex],34),IF(('T_SelfStock'!AI44&lt;&gt;""),'T_SelfStock'!AI44,AH40-'Grid_Requirement'!AI40+'Grid_TTAFOutgoing'!AI40))</f>
        <v/>
      </c>
      <c r="AJ40">
        <f>IF(COUNTIFS(T_StockCount[Part Name],$A40,T_StockCount[WeekIndex],35)&gt;0,SUMIFS(T_StockCount[CountedQty],T_StockCount[Part Name],$A40,T_StockCount[WeekIndex],35),IF(('T_SelfStock'!AJ44&lt;&gt;""),'T_SelfStock'!AJ44,AI40-'Grid_Requirement'!AJ40+'Grid_TTAFOutgoing'!AJ40))</f>
        <v/>
      </c>
      <c r="AK40">
        <f>IF(COUNTIFS(T_StockCount[Part Name],$A40,T_StockCount[WeekIndex],36)&gt;0,SUMIFS(T_StockCount[CountedQty],T_StockCount[Part Name],$A40,T_StockCount[WeekIndex],36),IF(('T_SelfStock'!AK44&lt;&gt;""),'T_SelfStock'!AK44,AJ40-'Grid_Requirement'!AK40+'Grid_TTAFOutgoing'!AK40))</f>
        <v/>
      </c>
      <c r="AL40">
        <f>IF(COUNTIFS(T_StockCount[Part Name],$A40,T_StockCount[WeekIndex],37)&gt;0,SUMIFS(T_StockCount[CountedQty],T_StockCount[Part Name],$A40,T_StockCount[WeekIndex],37),IF(('T_SelfStock'!AL44&lt;&gt;""),'T_SelfStock'!AL44,AK40-'Grid_Requirement'!AL40+'Grid_TTAFOutgoing'!AL40))</f>
        <v/>
      </c>
      <c r="AM40">
        <f>IF(COUNTIFS(T_StockCount[Part Name],$A40,T_StockCount[WeekIndex],38)&gt;0,SUMIFS(T_StockCount[CountedQty],T_StockCount[Part Name],$A40,T_StockCount[WeekIndex],38),IF(('T_SelfStock'!AM44&lt;&gt;""),'T_SelfStock'!AM44,AL40-'Grid_Requirement'!AM40+'Grid_TTAFOutgoing'!AM40))</f>
        <v/>
      </c>
      <c r="AN40">
        <f>IF(COUNTIFS(T_StockCount[Part Name],$A40,T_StockCount[WeekIndex],39)&gt;0,SUMIFS(T_StockCount[CountedQty],T_StockCount[Part Name],$A40,T_StockCount[WeekIndex],39),IF(('T_SelfStock'!AN44&lt;&gt;""),'T_SelfStock'!AN44,AM40-'Grid_Requirement'!AN40+'Grid_TTAFOutgoing'!AN40))</f>
        <v/>
      </c>
      <c r="AO40">
        <f>IF(COUNTIFS(T_StockCount[Part Name],$A40,T_StockCount[WeekIndex],40)&gt;0,SUMIFS(T_StockCount[CountedQty],T_StockCount[Part Name],$A40,T_StockCount[WeekIndex],40),IF(('T_SelfStock'!AO44&lt;&gt;""),'T_SelfStock'!AO44,AN40-'Grid_Requirement'!AO40+'Grid_TTAFOutgoing'!AO40))</f>
        <v/>
      </c>
      <c r="AP40">
        <f>IF(COUNTIFS(T_StockCount[Part Name],$A40,T_StockCount[WeekIndex],41)&gt;0,SUMIFS(T_StockCount[CountedQty],T_StockCount[Part Name],$A40,T_StockCount[WeekIndex],41),IF(('T_SelfStock'!AP44&lt;&gt;""),'T_SelfStock'!AP44,AO40-'Grid_Requirement'!AP40+'Grid_TTAFOutgoing'!AP40))</f>
        <v/>
      </c>
      <c r="AQ40">
        <f>IF(COUNTIFS(T_StockCount[Part Name],$A40,T_StockCount[WeekIndex],42)&gt;0,SUMIFS(T_StockCount[CountedQty],T_StockCount[Part Name],$A40,T_StockCount[WeekIndex],42),IF(('T_SelfStock'!AQ44&lt;&gt;""),'T_SelfStock'!AQ44,AP40-'Grid_Requirement'!AQ40+'Grid_TTAFOutgoing'!AQ40))</f>
        <v/>
      </c>
      <c r="AR40">
        <f>IF(COUNTIFS(T_StockCount[Part Name],$A40,T_StockCount[WeekIndex],43)&gt;0,SUMIFS(T_StockCount[CountedQty],T_StockCount[Part Name],$A40,T_StockCount[WeekIndex],43),IF(('T_SelfStock'!AR44&lt;&gt;""),'T_SelfStock'!AR44,AQ40-'Grid_Requirement'!AR40+'Grid_TTAFOutgoing'!AR40))</f>
        <v/>
      </c>
      <c r="AS40">
        <f>IF(COUNTIFS(T_StockCount[Part Name],$A40,T_StockCount[WeekIndex],44)&gt;0,SUMIFS(T_StockCount[CountedQty],T_StockCount[Part Name],$A40,T_StockCount[WeekIndex],44),IF(('T_SelfStock'!AS44&lt;&gt;""),'T_SelfStock'!AS44,AR40-'Grid_Requirement'!AS40+'Grid_TTAFOutgoing'!AS40))</f>
        <v/>
      </c>
      <c r="AT40">
        <f>IF(COUNTIFS(T_StockCount[Part Name],$A40,T_StockCount[WeekIndex],45)&gt;0,SUMIFS(T_StockCount[CountedQty],T_StockCount[Part Name],$A40,T_StockCount[WeekIndex],45),IF(('T_SelfStock'!AT44&lt;&gt;""),'T_SelfStock'!AT44,AS40-'Grid_Requirement'!AT40+'Grid_TTAFOutgoing'!AT40))</f>
        <v/>
      </c>
      <c r="AU40">
        <f>IF(COUNTIFS(T_StockCount[Part Name],$A40,T_StockCount[WeekIndex],46)&gt;0,SUMIFS(T_StockCount[CountedQty],T_StockCount[Part Name],$A40,T_StockCount[WeekIndex],46),IF(('T_SelfStock'!AU44&lt;&gt;""),'T_SelfStock'!AU44,AT40-'Grid_Requirement'!AU40+'Grid_TTAFOutgoing'!AU40))</f>
        <v/>
      </c>
      <c r="AV40">
        <f>IF(COUNTIFS(T_StockCount[Part Name],$A40,T_StockCount[WeekIndex],47)&gt;0,SUMIFS(T_StockCount[CountedQty],T_StockCount[Part Name],$A40,T_StockCount[WeekIndex],47),IF(('T_SelfStock'!AV44&lt;&gt;""),'T_SelfStock'!AV44,AU40-'Grid_Requirement'!AV40+'Grid_TTAFOutgoing'!AV40))</f>
        <v/>
      </c>
      <c r="AW40">
        <f>IF(COUNTIFS(T_StockCount[Part Name],$A40,T_StockCount[WeekIndex],48)&gt;0,SUMIFS(T_StockCount[CountedQty],T_StockCount[Part Name],$A40,T_StockCount[WeekIndex],48),IF(('T_SelfStock'!AW44&lt;&gt;""),'T_SelfStock'!AW44,AV40-'Grid_Requirement'!AW40+'Grid_TTAFOutgoing'!AW40))</f>
        <v/>
      </c>
      <c r="AX40">
        <f>IF(COUNTIFS(T_StockCount[Part Name],$A40,T_StockCount[WeekIndex],49)&gt;0,SUMIFS(T_StockCount[CountedQty],T_StockCount[Part Name],$A40,T_StockCount[WeekIndex],49),IF(('T_SelfStock'!AX44&lt;&gt;""),'T_SelfStock'!AX44,AW40-'Grid_Requirement'!AX40+'Grid_TTAFOutgoing'!AX40))</f>
        <v/>
      </c>
      <c r="AY40">
        <f>IF(COUNTIFS(T_StockCount[Part Name],$A40,T_StockCount[WeekIndex],50)&gt;0,SUMIFS(T_StockCount[CountedQty],T_StockCount[Part Name],$A40,T_StockCount[WeekIndex],50),IF(('T_SelfStock'!AY44&lt;&gt;""),'T_SelfStock'!AY44,AX40-'Grid_Requirement'!AY40+'Grid_TTAFOutgoing'!AY40))</f>
        <v/>
      </c>
      <c r="AZ40">
        <f>IF(COUNTIFS(T_StockCount[Part Name],$A40,T_StockCount[WeekIndex],51)&gt;0,SUMIFS(T_StockCount[CountedQty],T_StockCount[Part Name],$A40,T_StockCount[WeekIndex],51),IF(('T_SelfStock'!AZ44&lt;&gt;""),'T_SelfStock'!AZ44,AY40-'Grid_Requirement'!AZ40+'Grid_TTAFOutgoing'!AZ40))</f>
        <v/>
      </c>
      <c r="BA40">
        <f>IF(COUNTIFS(T_StockCount[Part Name],$A40,T_StockCount[WeekIndex],52)&gt;0,SUMIFS(T_StockCount[CountedQty],T_StockCount[Part Name],$A40,T_StockCount[WeekIndex],52),IF(('T_SelfStock'!BA44&lt;&gt;""),'T_SelfStock'!BA44,AZ40-'Grid_Requirement'!BA40+'Grid_TTAFOutgoing'!BA40))</f>
        <v/>
      </c>
      <c r="BB40">
        <f>IF(COUNTIFS(T_StockCount[Part Name],$A40,T_StockCount[WeekIndex],53)&gt;0,SUMIFS(T_StockCount[CountedQty],T_StockCount[Part Name],$A40,T_StockCount[WeekIndex],53),IF(('T_SelfStock'!BB44&lt;&gt;""),'T_SelfStock'!BB44,BA40-'Grid_Requirement'!BB40+'Grid_TTAFOutgoing'!BB40))</f>
        <v/>
      </c>
      <c r="BC40">
        <f>IF(COUNTIFS(T_StockCount[Part Name],$A40,T_StockCount[WeekIndex],54)&gt;0,SUMIFS(T_StockCount[CountedQty],T_StockCount[Part Name],$A40,T_StockCount[WeekIndex],54),IF(('T_SelfStock'!BC44&lt;&gt;""),'T_SelfStock'!BC44,BB40-'Grid_Requirement'!BC40+'Grid_TTAFOutgoing'!BC40))</f>
        <v/>
      </c>
      <c r="BD40">
        <f>IF(COUNTIFS(T_StockCount[Part Name],$A40,T_StockCount[WeekIndex],55)&gt;0,SUMIFS(T_StockCount[CountedQty],T_StockCount[Part Name],$A40,T_StockCount[WeekIndex],55),IF(('T_SelfStock'!BD44&lt;&gt;""),'T_SelfStock'!BD44,BC40-'Grid_Requirement'!BD40+'Grid_TTAFOutgoing'!BD40))</f>
        <v/>
      </c>
      <c r="BE40">
        <f>IF(COUNTIFS(T_StockCount[Part Name],$A40,T_StockCount[WeekIndex],56)&gt;0,SUMIFS(T_StockCount[CountedQty],T_StockCount[Part Name],$A40,T_StockCount[WeekIndex],56),IF(('T_SelfStock'!BE44&lt;&gt;""),'T_SelfStock'!BE44,BD40-'Grid_Requirement'!BE40+'Grid_TTAFOutgoing'!BE40))</f>
        <v/>
      </c>
      <c r="BF40">
        <f>IF(COUNTIFS(T_StockCount[Part Name],$A40,T_StockCount[WeekIndex],57)&gt;0,SUMIFS(T_StockCount[CountedQty],T_StockCount[Part Name],$A40,T_StockCount[WeekIndex],57),IF(('T_SelfStock'!BF44&lt;&gt;""),'T_SelfStock'!BF44,BE40-'Grid_Requirement'!BF40+'Grid_TTAFOutgoing'!BF40))</f>
        <v/>
      </c>
      <c r="BG40">
        <f>IF(COUNTIFS(T_StockCount[Part Name],$A40,T_StockCount[WeekIndex],58)&gt;0,SUMIFS(T_StockCount[CountedQty],T_StockCount[Part Name],$A40,T_StockCount[WeekIndex],58),IF(('T_SelfStock'!BG44&lt;&gt;""),'T_SelfStock'!BG44,BF40-'Grid_Requirement'!BG40+'Grid_TTAFOutgoing'!BG40))</f>
        <v/>
      </c>
      <c r="BH40">
        <f>IF(COUNTIFS(T_StockCount[Part Name],$A40,T_StockCount[WeekIndex],59)&gt;0,SUMIFS(T_StockCount[CountedQty],T_StockCount[Part Name],$A40,T_StockCount[WeekIndex],59),IF(('T_SelfStock'!BH44&lt;&gt;""),'T_SelfStock'!BH44,BG40-'Grid_Requirement'!BH40+'Grid_TTAFOutgoing'!BH40))</f>
        <v/>
      </c>
      <c r="BI40">
        <f>IF(COUNTIFS(T_StockCount[Part Name],$A40,T_StockCount[WeekIndex],60)&gt;0,SUMIFS(T_StockCount[CountedQty],T_StockCount[Part Name],$A40,T_StockCount[WeekIndex],60),IF(('T_SelfStock'!BI44&lt;&gt;""),'T_SelfStock'!BI44,BH40-'Grid_Requirement'!BI40+'Grid_TTAFOutgoing'!BI40))</f>
        <v/>
      </c>
      <c r="BJ40">
        <f>IF(COUNTIFS(T_StockCount[Part Name],$A40,T_StockCount[WeekIndex],61)&gt;0,SUMIFS(T_StockCount[CountedQty],T_StockCount[Part Name],$A40,T_StockCount[WeekIndex],61),IF(('T_SelfStock'!BJ44&lt;&gt;""),'T_SelfStock'!BJ44,BI40-'Grid_Requirement'!BJ40+'Grid_TTAFOutgoing'!BJ40))</f>
        <v/>
      </c>
      <c r="BK40">
        <f>IF(COUNTIFS(T_StockCount[Part Name],$A40,T_StockCount[WeekIndex],62)&gt;0,SUMIFS(T_StockCount[CountedQty],T_StockCount[Part Name],$A40,T_StockCount[WeekIndex],62),IF(('T_SelfStock'!BK44&lt;&gt;""),'T_SelfStock'!BK44,BJ40-'Grid_Requirement'!BK40+'Grid_TTAFOutgoing'!BK40))</f>
        <v/>
      </c>
      <c r="BL40">
        <f>IF(COUNTIFS(T_StockCount[Part Name],$A40,T_StockCount[WeekIndex],63)&gt;0,SUMIFS(T_StockCount[CountedQty],T_StockCount[Part Name],$A40,T_StockCount[WeekIndex],63),IF(('T_SelfStock'!BL44&lt;&gt;""),'T_SelfStock'!BL44,BK40-'Grid_Requirement'!BL40+'Grid_TTAFOutgoing'!BL40))</f>
        <v/>
      </c>
      <c r="BM40">
        <f>IF(COUNTIFS(T_StockCount[Part Name],$A40,T_StockCount[WeekIndex],64)&gt;0,SUMIFS(T_StockCount[CountedQty],T_StockCount[Part Name],$A40,T_StockCount[WeekIndex],64),IF(('T_SelfStock'!BM44&lt;&gt;""),'T_SelfStock'!BM44,BL40-'Grid_Requirement'!BM40+'Grid_TTAFOutgoing'!BM40))</f>
        <v/>
      </c>
      <c r="BN40">
        <f>IF(COUNTIFS(T_StockCount[Part Name],$A40,T_StockCount[WeekIndex],65)&gt;0,SUMIFS(T_StockCount[CountedQty],T_StockCount[Part Name],$A40,T_StockCount[WeekIndex],65),IF(('T_SelfStock'!BN44&lt;&gt;""),'T_SelfStock'!BN44,BM40-'Grid_Requirement'!BN40+'Grid_TTAFOutgoing'!BN40))</f>
        <v/>
      </c>
      <c r="BO40">
        <f>IF(COUNTIFS(T_StockCount[Part Name],$A40,T_StockCount[WeekIndex],66)&gt;0,SUMIFS(T_StockCount[CountedQty],T_StockCount[Part Name],$A40,T_StockCount[WeekIndex],66),IF(('T_SelfStock'!BO44&lt;&gt;""),'T_SelfStock'!BO44,BN40-'Grid_Requirement'!BO40+'Grid_TTAFOutgoing'!BO40))</f>
        <v/>
      </c>
      <c r="BP40">
        <f>IF(COUNTIFS(T_StockCount[Part Name],$A40,T_StockCount[WeekIndex],67)&gt;0,SUMIFS(T_StockCount[CountedQty],T_StockCount[Part Name],$A40,T_StockCount[WeekIndex],67),IF(('T_SelfStock'!BP44&lt;&gt;""),'T_SelfStock'!BP44,BO40-'Grid_Requirement'!BP40+'Grid_TTAFOutgoing'!BP40))</f>
        <v/>
      </c>
      <c r="BQ40">
        <f>IF(COUNTIFS(T_StockCount[Part Name],$A40,T_StockCount[WeekIndex],68)&gt;0,SUMIFS(T_StockCount[CountedQty],T_StockCount[Part Name],$A40,T_StockCount[WeekIndex],68),IF(('T_SelfStock'!BQ44&lt;&gt;""),'T_SelfStock'!BQ44,BP40-'Grid_Requirement'!BQ40+'Grid_TTAFOutgoing'!BQ40))</f>
        <v/>
      </c>
      <c r="BR40">
        <f>IF(COUNTIFS(T_StockCount[Part Name],$A40,T_StockCount[WeekIndex],69)&gt;0,SUMIFS(T_StockCount[CountedQty],T_StockCount[Part Name],$A40,T_StockCount[WeekIndex],69),IF(('T_SelfStock'!BR44&lt;&gt;""),'T_SelfStock'!BR44,BQ40-'Grid_Requirement'!BR40+'Grid_TTAFOutgoing'!BR40))</f>
        <v/>
      </c>
      <c r="BS40">
        <f>IF(COUNTIFS(T_StockCount[Part Name],$A40,T_StockCount[WeekIndex],70)&gt;0,SUMIFS(T_StockCount[CountedQty],T_StockCount[Part Name],$A40,T_StockCount[WeekIndex],70),IF(('T_SelfStock'!BS44&lt;&gt;""),'T_SelfStock'!BS44,BR40-'Grid_Requirement'!BS40+'Grid_TTAFOutgoing'!BS40))</f>
        <v/>
      </c>
      <c r="BT40">
        <f>IF(COUNTIFS(T_StockCount[Part Name],$A40,T_StockCount[WeekIndex],71)&gt;0,SUMIFS(T_StockCount[CountedQty],T_StockCount[Part Name],$A40,T_StockCount[WeekIndex],71),IF(('T_SelfStock'!BT44&lt;&gt;""),'T_SelfStock'!BT44,BS40-'Grid_Requirement'!BT40+'Grid_TTAFOutgoing'!BT40))</f>
        <v/>
      </c>
      <c r="BU40">
        <f>IF(COUNTIFS(T_StockCount[Part Name],$A40,T_StockCount[WeekIndex],72)&gt;0,SUMIFS(T_StockCount[CountedQty],T_StockCount[Part Name],$A40,T_StockCount[WeekIndex],72),IF(('T_SelfStock'!BU44&lt;&gt;""),'T_SelfStock'!BU44,BT40-'Grid_Requirement'!BU40+'Grid_TTAFOutgoing'!BU40))</f>
        <v/>
      </c>
      <c r="BV40">
        <f>IF(COUNTIFS(T_StockCount[Part Name],$A40,T_StockCount[WeekIndex],73)&gt;0,SUMIFS(T_StockCount[CountedQty],T_StockCount[Part Name],$A40,T_StockCount[WeekIndex],73),IF(('T_SelfStock'!BV44&lt;&gt;""),'T_SelfStock'!BV44,BU40-'Grid_Requirement'!BV40+'Grid_TTAFOutgoing'!BV40))</f>
        <v/>
      </c>
      <c r="BW40">
        <f>IF(COUNTIFS(T_StockCount[Part Name],$A40,T_StockCount[WeekIndex],74)&gt;0,SUMIFS(T_StockCount[CountedQty],T_StockCount[Part Name],$A40,T_StockCount[WeekIndex],74),IF(('T_SelfStock'!BW44&lt;&gt;""),'T_SelfStock'!BW44,BV40-'Grid_Requirement'!BW40+'Grid_TTAFOutgoing'!BW40))</f>
        <v/>
      </c>
      <c r="BX40">
        <f>IF(COUNTIFS(T_StockCount[Part Name],$A40,T_StockCount[WeekIndex],75)&gt;0,SUMIFS(T_StockCount[CountedQty],T_StockCount[Part Name],$A40,T_StockCount[WeekIndex],75),IF(('T_SelfStock'!BX44&lt;&gt;""),'T_SelfStock'!BX44,BW40-'Grid_Requirement'!BX40+'Grid_TTAFOutgoing'!BX40))</f>
        <v/>
      </c>
      <c r="BY40">
        <f>IF(COUNTIFS(T_StockCount[Part Name],$A40,T_StockCount[WeekIndex],76)&gt;0,SUMIFS(T_StockCount[CountedQty],T_StockCount[Part Name],$A40,T_StockCount[WeekIndex],76),IF(('T_SelfStock'!BY44&lt;&gt;""),'T_SelfStock'!BY44,BX40-'Grid_Requirement'!BY40+'Grid_TTAFOutgoing'!BY40))</f>
        <v/>
      </c>
      <c r="BZ40">
        <f>IF(COUNTIFS(T_StockCount[Part Name],$A40,T_StockCount[WeekIndex],77)&gt;0,SUMIFS(T_StockCount[CountedQty],T_StockCount[Part Name],$A40,T_StockCount[WeekIndex],77),IF(('T_SelfStock'!BZ44&lt;&gt;""),'T_SelfStock'!BZ44,BY40-'Grid_Requirement'!BZ40+'Grid_TTAFOutgoing'!BZ40))</f>
        <v/>
      </c>
      <c r="CA40">
        <f>IF(COUNTIFS(T_StockCount[Part Name],$A40,T_StockCount[WeekIndex],78)&gt;0,SUMIFS(T_StockCount[CountedQty],T_StockCount[Part Name],$A40,T_StockCount[WeekIndex],78),IF(('T_SelfStock'!CA44&lt;&gt;""),'T_SelfStock'!CA44,BZ40-'Grid_Requirement'!CA40+'Grid_TTAFOutgoing'!CA40))</f>
        <v/>
      </c>
      <c r="CB40">
        <f>IF(COUNTIFS(T_StockCount[Part Name],$A40,T_StockCount[WeekIndex],79)&gt;0,SUMIFS(T_StockCount[CountedQty],T_StockCount[Part Name],$A40,T_StockCount[WeekIndex],79),IF(('T_SelfStock'!CB44&lt;&gt;""),'T_SelfStock'!CB44,CA40-'Grid_Requirement'!CB40+'Grid_TTAFOutgoing'!CB40))</f>
        <v/>
      </c>
      <c r="CC40">
        <f>IF(COUNTIFS(T_StockCount[Part Name],$A40,T_StockCount[WeekIndex],80)&gt;0,SUMIFS(T_StockCount[CountedQty],T_StockCount[Part Name],$A40,T_StockCount[WeekIndex],80),IF(('T_SelfStock'!CC44&lt;&gt;""),'T_SelfStock'!CC44,CB40-'Grid_Requirement'!CC40+'Grid_TTAFOutgoing'!CC40))</f>
        <v/>
      </c>
      <c r="CD40">
        <f>IF(COUNTIFS(T_StockCount[Part Name],$A40,T_StockCount[WeekIndex],81)&gt;0,SUMIFS(T_StockCount[CountedQty],T_StockCount[Part Name],$A40,T_StockCount[WeekIndex],81),IF(('T_SelfStock'!CD44&lt;&gt;""),'T_SelfStock'!CD44,CC40-'Grid_Requirement'!CD40+'Grid_TTAFOutgoing'!CD40))</f>
        <v/>
      </c>
      <c r="CE40">
        <f>IF(COUNTIFS(T_StockCount[Part Name],$A40,T_StockCount[WeekIndex],82)&gt;0,SUMIFS(T_StockCount[CountedQty],T_StockCount[Part Name],$A40,T_StockCount[WeekIndex],82),IF(('T_SelfStock'!CE44&lt;&gt;""),'T_SelfStock'!CE44,CD40-'Grid_Requirement'!CE40+'Grid_TTAFOutgoing'!CE40))</f>
        <v/>
      </c>
      <c r="CF40">
        <f>IF(COUNTIFS(T_StockCount[Part Name],$A40,T_StockCount[WeekIndex],83)&gt;0,SUMIFS(T_StockCount[CountedQty],T_StockCount[Part Name],$A40,T_StockCount[WeekIndex],83),IF(('T_SelfStock'!CF44&lt;&gt;""),'T_SelfStock'!CF44,CE40-'Grid_Requirement'!CF40+'Grid_TTAFOutgoing'!CF40))</f>
        <v/>
      </c>
      <c r="CG40">
        <f>IF(COUNTIFS(T_StockCount[Part Name],$A40,T_StockCount[WeekIndex],84)&gt;0,SUMIFS(T_StockCount[CountedQty],T_StockCount[Part Name],$A40,T_StockCount[WeekIndex],84),IF(('T_SelfStock'!CG44&lt;&gt;""),'T_SelfStock'!CG44,CF40-'Grid_Requirement'!CG40+'Grid_TTAFOutgoing'!CG40))</f>
        <v/>
      </c>
      <c r="CH40">
        <f>IF(COUNTIFS(T_StockCount[Part Name],$A40,T_StockCount[WeekIndex],85)&gt;0,SUMIFS(T_StockCount[CountedQty],T_StockCount[Part Name],$A40,T_StockCount[WeekIndex],85),IF(('T_SelfStock'!CH44&lt;&gt;""),'T_SelfStock'!CH44,CG40-'Grid_Requirement'!CH40+'Grid_TTAFOutgoing'!CH40))</f>
        <v/>
      </c>
      <c r="CI40">
        <f>IF(COUNTIFS(T_StockCount[Part Name],$A40,T_StockCount[WeekIndex],86)&gt;0,SUMIFS(T_StockCount[CountedQty],T_StockCount[Part Name],$A40,T_StockCount[WeekIndex],86),IF(('T_SelfStock'!CI44&lt;&gt;""),'T_SelfStock'!CI44,CH40-'Grid_Requirement'!CI40+'Grid_TTAFOutgoing'!CI40))</f>
        <v/>
      </c>
      <c r="CJ40">
        <f>IF(COUNTIFS(T_StockCount[Part Name],$A40,T_StockCount[WeekIndex],87)&gt;0,SUMIFS(T_StockCount[CountedQty],T_StockCount[Part Name],$A40,T_StockCount[WeekIndex],87),IF(('T_SelfStock'!CJ44&lt;&gt;""),'T_SelfStock'!CJ44,CI40-'Grid_Requirement'!CJ40+'Grid_TTAFOutgoing'!CJ40))</f>
        <v/>
      </c>
      <c r="CK40">
        <f>IF(COUNTIFS(T_StockCount[Part Name],$A40,T_StockCount[WeekIndex],88)&gt;0,SUMIFS(T_StockCount[CountedQty],T_StockCount[Part Name],$A40,T_StockCount[WeekIndex],88),IF(('T_SelfStock'!CK44&lt;&gt;""),'T_SelfStock'!CK44,CJ40-'Grid_Requirement'!CK40+'Grid_TTAFOutgoing'!CK40))</f>
        <v/>
      </c>
      <c r="CL40">
        <f>IF(COUNTIFS(T_StockCount[Part Name],$A40,T_StockCount[WeekIndex],89)&gt;0,SUMIFS(T_StockCount[CountedQty],T_StockCount[Part Name],$A40,T_StockCount[WeekIndex],89),IF(('T_SelfStock'!CL44&lt;&gt;""),'T_SelfStock'!CL44,CK40-'Grid_Requirement'!CL40+'Grid_TTAFOutgoing'!CL40))</f>
        <v/>
      </c>
      <c r="CM40">
        <f>IF(COUNTIFS(T_StockCount[Part Name],$A40,T_StockCount[WeekIndex],90)&gt;0,SUMIFS(T_StockCount[CountedQty],T_StockCount[Part Name],$A40,T_StockCount[WeekIndex],90),IF(('T_SelfStock'!CM44&lt;&gt;""),'T_SelfStock'!CM44,CL40-'Grid_Requirement'!CM40+'Grid_TTAFOutgoing'!CM40))</f>
        <v/>
      </c>
      <c r="CN40">
        <f>IF(COUNTIFS(T_StockCount[Part Name],$A40,T_StockCount[WeekIndex],91)&gt;0,SUMIFS(T_StockCount[CountedQty],T_StockCount[Part Name],$A40,T_StockCount[WeekIndex],91),IF(('T_SelfStock'!CN44&lt;&gt;""),'T_SelfStock'!CN44,CM40-'Grid_Requirement'!CN40+'Grid_TTAFOutgoing'!CN40))</f>
        <v/>
      </c>
      <c r="CO40">
        <f>IF(COUNTIFS(T_StockCount[Part Name],$A40,T_StockCount[WeekIndex],92)&gt;0,SUMIFS(T_StockCount[CountedQty],T_StockCount[Part Name],$A40,T_StockCount[WeekIndex],92),IF(('T_SelfStock'!CO44&lt;&gt;""),'T_SelfStock'!CO44,CN40-'Grid_Requirement'!CO40+'Grid_TTAFOutgoing'!CO40))</f>
        <v/>
      </c>
      <c r="CP40">
        <f>IF(COUNTIFS(T_StockCount[Part Name],$A40,T_StockCount[WeekIndex],93)&gt;0,SUMIFS(T_StockCount[CountedQty],T_StockCount[Part Name],$A40,T_StockCount[WeekIndex],93),IF(('T_SelfStock'!CP44&lt;&gt;""),'T_SelfStock'!CP44,CO40-'Grid_Requirement'!CP40+'Grid_TTAFOutgoing'!CP40))</f>
        <v/>
      </c>
      <c r="CQ40">
        <f>IF(COUNTIFS(T_StockCount[Part Name],$A40,T_StockCount[WeekIndex],94)&gt;0,SUMIFS(T_StockCount[CountedQty],T_StockCount[Part Name],$A40,T_StockCount[WeekIndex],94),IF(('T_SelfStock'!CQ44&lt;&gt;""),'T_SelfStock'!CQ44,CP40-'Grid_Requirement'!CQ40+'Grid_TTAFOutgoing'!CQ40))</f>
        <v/>
      </c>
      <c r="CR40">
        <f>IF(COUNTIFS(T_StockCount[Part Name],$A40,T_StockCount[WeekIndex],95)&gt;0,SUMIFS(T_StockCount[CountedQty],T_StockCount[Part Name],$A40,T_StockCount[WeekIndex],95),IF(('T_SelfStock'!CR44&lt;&gt;""),'T_SelfStock'!CR44,CQ40-'Grid_Requirement'!CR40+'Grid_TTAFOutgoing'!CR40))</f>
        <v/>
      </c>
      <c r="CS40">
        <f>IF(COUNTIFS(T_StockCount[Part Name],$A40,T_StockCount[WeekIndex],96)&gt;0,SUMIFS(T_StockCount[CountedQty],T_StockCount[Part Name],$A40,T_StockCount[WeekIndex],96),IF(('T_SelfStock'!CS44&lt;&gt;""),'T_SelfStock'!CS44,CR40-'Grid_Requirement'!CS40+'Grid_TTAFOutgoing'!CS40))</f>
        <v/>
      </c>
      <c r="CT40">
        <f>IF(COUNTIFS(T_StockCount[Part Name],$A40,T_StockCount[WeekIndex],97)&gt;0,SUMIFS(T_StockCount[CountedQty],T_StockCount[Part Name],$A40,T_StockCount[WeekIndex],97),IF(('T_SelfStock'!CT44&lt;&gt;""),'T_SelfStock'!CT44,CS40-'Grid_Requirement'!CT40+'Grid_TTAFOutgoing'!CT40))</f>
        <v/>
      </c>
      <c r="CU40">
        <f>IF(COUNTIFS(T_StockCount[Part Name],$A40,T_StockCount[WeekIndex],98)&gt;0,SUMIFS(T_StockCount[CountedQty],T_StockCount[Part Name],$A40,T_StockCount[WeekIndex],98),IF(('T_SelfStock'!CU44&lt;&gt;""),'T_SelfStock'!CU44,CT40-'Grid_Requirement'!CU40+'Grid_TTAFOutgoing'!CU40))</f>
        <v/>
      </c>
      <c r="CV40">
        <f>IF(COUNTIFS(T_StockCount[Part Name],$A40,T_StockCount[WeekIndex],99)&gt;0,SUMIFS(T_StockCount[CountedQty],T_StockCount[Part Name],$A40,T_StockCount[WeekIndex],99),IF(('T_SelfStock'!CV44&lt;&gt;""),'T_SelfStock'!CV44,CU40-'Grid_Requirement'!CV40+'Grid_TTAFOutgoing'!CV40))</f>
        <v/>
      </c>
      <c r="CW40">
        <f>IF(COUNTIFS(T_StockCount[Part Name],$A40,T_StockCount[WeekIndex],100)&gt;0,SUMIFS(T_StockCount[CountedQty],T_StockCount[Part Name],$A40,T_StockCount[WeekIndex],100),IF(('T_SelfStock'!CW44&lt;&gt;""),'T_SelfStock'!CW44,CV40-'Grid_Requirement'!CW40+'Grid_TTAFOutgoing'!CW40))</f>
        <v/>
      </c>
      <c r="CX40">
        <f>IF(COUNTIFS(T_StockCount[Part Name],$A40,T_StockCount[WeekIndex],101)&gt;0,SUMIFS(T_StockCount[CountedQty],T_StockCount[Part Name],$A40,T_StockCount[WeekIndex],101),IF(('T_SelfStock'!CX44&lt;&gt;""),'T_SelfStock'!CX44,CW40-'Grid_Requirement'!CX40+'Grid_TTAFOutgoing'!CX40))</f>
        <v/>
      </c>
      <c r="CY40">
        <f>IF(COUNTIFS(T_StockCount[Part Name],$A40,T_StockCount[WeekIndex],102)&gt;0,SUMIFS(T_StockCount[CountedQty],T_StockCount[Part Name],$A40,T_StockCount[WeekIndex],102),IF(('T_SelfStock'!CY44&lt;&gt;""),'T_SelfStock'!CY44,CX40-'Grid_Requirement'!CY40+'Grid_TTAFOutgoing'!CY40))</f>
        <v/>
      </c>
      <c r="CZ40">
        <f>IF(COUNTIFS(T_StockCount[Part Name],$A40,T_StockCount[WeekIndex],103)&gt;0,SUMIFS(T_StockCount[CountedQty],T_StockCount[Part Name],$A40,T_StockCount[WeekIndex],103),IF(('T_SelfStock'!CZ44&lt;&gt;""),'T_SelfStock'!CZ44,CY40-'Grid_Requirement'!CZ40+'Grid_TTAFOutgoing'!CZ40))</f>
        <v/>
      </c>
      <c r="DA40">
        <f>IF(COUNTIFS(T_StockCount[Part Name],$A40,T_StockCount[WeekIndex],104)&gt;0,SUMIFS(T_StockCount[CountedQty],T_StockCount[Part Name],$A40,T_StockCount[WeekIndex],104),IF(('T_SelfStock'!DA44&lt;&gt;""),'T_SelfStock'!DA44,CZ40-'Grid_Requirement'!DA40+'Grid_TTAFOutgoing'!DA40))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Name],$A41,T_StockCount[WeekIndex],1),IF(('T_SelfStock'!B45&lt;&gt;""),'T_SelfStock'!B45,IFERROR(INDEX(T_OpeningStock[Opening_Qty],MATCH($A41,T_OpeningStock[Part Name],0)),0)-'Grid_Requirement'!B41+'Grid_TTAFOutgoing'!B41))</f>
        <v/>
      </c>
      <c r="C41">
        <f>IF(COUNTIFS(T_StockCount[Part Name],$A41,T_StockCount[WeekIndex],2)&gt;0,SUMIFS(T_StockCount[CountedQty],T_StockCount[Part Name],$A41,T_StockCount[WeekIndex],2),IF(('T_SelfStock'!C45&lt;&gt;""),'T_SelfStock'!C45,B41-'Grid_Requirement'!C41+'Grid_TTAFOutgoing'!C41))</f>
        <v/>
      </c>
      <c r="D41">
        <f>IF(COUNTIFS(T_StockCount[Part Name],$A41,T_StockCount[WeekIndex],3)&gt;0,SUMIFS(T_StockCount[CountedQty],T_StockCount[Part Name],$A41,T_StockCount[WeekIndex],3),IF(('T_SelfStock'!D45&lt;&gt;""),'T_SelfStock'!D45,C41-'Grid_Requirement'!D41+'Grid_TTAFOutgoing'!D41))</f>
        <v/>
      </c>
      <c r="E41">
        <f>IF(COUNTIFS(T_StockCount[Part Name],$A41,T_StockCount[WeekIndex],4)&gt;0,SUMIFS(T_StockCount[CountedQty],T_StockCount[Part Name],$A41,T_StockCount[WeekIndex],4),IF(('T_SelfStock'!E45&lt;&gt;""),'T_SelfStock'!E45,D41-'Grid_Requirement'!E41+'Grid_TTAFOutgoing'!E41))</f>
        <v/>
      </c>
      <c r="F41">
        <f>IF(COUNTIFS(T_StockCount[Part Name],$A41,T_StockCount[WeekIndex],5)&gt;0,SUMIFS(T_StockCount[CountedQty],T_StockCount[Part Name],$A41,T_StockCount[WeekIndex],5),IF(('T_SelfStock'!F45&lt;&gt;""),'T_SelfStock'!F45,E41-'Grid_Requirement'!F41+'Grid_TTAFOutgoing'!F41))</f>
        <v/>
      </c>
      <c r="G41">
        <f>IF(COUNTIFS(T_StockCount[Part Name],$A41,T_StockCount[WeekIndex],6)&gt;0,SUMIFS(T_StockCount[CountedQty],T_StockCount[Part Name],$A41,T_StockCount[WeekIndex],6),IF(('T_SelfStock'!G45&lt;&gt;""),'T_SelfStock'!G45,F41-'Grid_Requirement'!G41+'Grid_TTAFOutgoing'!G41))</f>
        <v/>
      </c>
      <c r="H41">
        <f>IF(COUNTIFS(T_StockCount[Part Name],$A41,T_StockCount[WeekIndex],7)&gt;0,SUMIFS(T_StockCount[CountedQty],T_StockCount[Part Name],$A41,T_StockCount[WeekIndex],7),IF(('T_SelfStock'!H45&lt;&gt;""),'T_SelfStock'!H45,G41-'Grid_Requirement'!H41+'Grid_TTAFOutgoing'!H41))</f>
        <v/>
      </c>
      <c r="I41">
        <f>IF(COUNTIFS(T_StockCount[Part Name],$A41,T_StockCount[WeekIndex],8)&gt;0,SUMIFS(T_StockCount[CountedQty],T_StockCount[Part Name],$A41,T_StockCount[WeekIndex],8),IF(('T_SelfStock'!I45&lt;&gt;""),'T_SelfStock'!I45,H41-'Grid_Requirement'!I41+'Grid_TTAFOutgoing'!I41))</f>
        <v/>
      </c>
      <c r="J41">
        <f>IF(COUNTIFS(T_StockCount[Part Name],$A41,T_StockCount[WeekIndex],9)&gt;0,SUMIFS(T_StockCount[CountedQty],T_StockCount[Part Name],$A41,T_StockCount[WeekIndex],9),IF(('T_SelfStock'!J45&lt;&gt;""),'T_SelfStock'!J45,I41-'Grid_Requirement'!J41+'Grid_TTAFOutgoing'!J41))</f>
        <v/>
      </c>
      <c r="K41">
        <f>IF(COUNTIFS(T_StockCount[Part Name],$A41,T_StockCount[WeekIndex],10)&gt;0,SUMIFS(T_StockCount[CountedQty],T_StockCount[Part Name],$A41,T_StockCount[WeekIndex],10),IF(('T_SelfStock'!K45&lt;&gt;""),'T_SelfStock'!K45,J41-'Grid_Requirement'!K41+'Grid_TTAFOutgoing'!K41))</f>
        <v/>
      </c>
      <c r="L41">
        <f>IF(COUNTIFS(T_StockCount[Part Name],$A41,T_StockCount[WeekIndex],11)&gt;0,SUMIFS(T_StockCount[CountedQty],T_StockCount[Part Name],$A41,T_StockCount[WeekIndex],11),IF(('T_SelfStock'!L45&lt;&gt;""),'T_SelfStock'!L45,K41-'Grid_Requirement'!L41+'Grid_TTAFOutgoing'!L41))</f>
        <v/>
      </c>
      <c r="M41">
        <f>IF(COUNTIFS(T_StockCount[Part Name],$A41,T_StockCount[WeekIndex],12)&gt;0,SUMIFS(T_StockCount[CountedQty],T_StockCount[Part Name],$A41,T_StockCount[WeekIndex],12),IF(('T_SelfStock'!M45&lt;&gt;""),'T_SelfStock'!M45,L41-'Grid_Requirement'!M41+'Grid_TTAFOutgoing'!M41))</f>
        <v/>
      </c>
      <c r="N41">
        <f>IF(COUNTIFS(T_StockCount[Part Name],$A41,T_StockCount[WeekIndex],13)&gt;0,SUMIFS(T_StockCount[CountedQty],T_StockCount[Part Name],$A41,T_StockCount[WeekIndex],13),IF(('T_SelfStock'!N45&lt;&gt;""),'T_SelfStock'!N45,M41-'Grid_Requirement'!N41+'Grid_TTAFOutgoing'!N41))</f>
        <v/>
      </c>
      <c r="O41">
        <f>IF(COUNTIFS(T_StockCount[Part Name],$A41,T_StockCount[WeekIndex],14)&gt;0,SUMIFS(T_StockCount[CountedQty],T_StockCount[Part Name],$A41,T_StockCount[WeekIndex],14),IF(('T_SelfStock'!O45&lt;&gt;""),'T_SelfStock'!O45,N41-'Grid_Requirement'!O41+'Grid_TTAFOutgoing'!O41))</f>
        <v/>
      </c>
      <c r="P41">
        <f>IF(COUNTIFS(T_StockCount[Part Name],$A41,T_StockCount[WeekIndex],15)&gt;0,SUMIFS(T_StockCount[CountedQty],T_StockCount[Part Name],$A41,T_StockCount[WeekIndex],15),IF(('T_SelfStock'!P45&lt;&gt;""),'T_SelfStock'!P45,O41-'Grid_Requirement'!P41+'Grid_TTAFOutgoing'!P41))</f>
        <v/>
      </c>
      <c r="Q41">
        <f>IF(COUNTIFS(T_StockCount[Part Name],$A41,T_StockCount[WeekIndex],16)&gt;0,SUMIFS(T_StockCount[CountedQty],T_StockCount[Part Name],$A41,T_StockCount[WeekIndex],16),IF(('T_SelfStock'!Q45&lt;&gt;""),'T_SelfStock'!Q45,P41-'Grid_Requirement'!Q41+'Grid_TTAFOutgoing'!Q41))</f>
        <v/>
      </c>
      <c r="R41">
        <f>IF(COUNTIFS(T_StockCount[Part Name],$A41,T_StockCount[WeekIndex],17)&gt;0,SUMIFS(T_StockCount[CountedQty],T_StockCount[Part Name],$A41,T_StockCount[WeekIndex],17),IF(('T_SelfStock'!R45&lt;&gt;""),'T_SelfStock'!R45,Q41-'Grid_Requirement'!R41+'Grid_TTAFOutgoing'!R41))</f>
        <v/>
      </c>
      <c r="S41">
        <f>IF(COUNTIFS(T_StockCount[Part Name],$A41,T_StockCount[WeekIndex],18)&gt;0,SUMIFS(T_StockCount[CountedQty],T_StockCount[Part Name],$A41,T_StockCount[WeekIndex],18),IF(('T_SelfStock'!S45&lt;&gt;""),'T_SelfStock'!S45,R41-'Grid_Requirement'!S41+'Grid_TTAFOutgoing'!S41))</f>
        <v/>
      </c>
      <c r="T41">
        <f>IF(COUNTIFS(T_StockCount[Part Name],$A41,T_StockCount[WeekIndex],19)&gt;0,SUMIFS(T_StockCount[CountedQty],T_StockCount[Part Name],$A41,T_StockCount[WeekIndex],19),IF(('T_SelfStock'!T45&lt;&gt;""),'T_SelfStock'!T45,S41-'Grid_Requirement'!T41+'Grid_TTAFOutgoing'!T41))</f>
        <v/>
      </c>
      <c r="U41">
        <f>IF(COUNTIFS(T_StockCount[Part Name],$A41,T_StockCount[WeekIndex],20)&gt;0,SUMIFS(T_StockCount[CountedQty],T_StockCount[Part Name],$A41,T_StockCount[WeekIndex],20),IF(('T_SelfStock'!U45&lt;&gt;""),'T_SelfStock'!U45,T41-'Grid_Requirement'!U41+'Grid_TTAFOutgoing'!U41))</f>
        <v/>
      </c>
      <c r="V41">
        <f>IF(COUNTIFS(T_StockCount[Part Name],$A41,T_StockCount[WeekIndex],21)&gt;0,SUMIFS(T_StockCount[CountedQty],T_StockCount[Part Name],$A41,T_StockCount[WeekIndex],21),IF(('T_SelfStock'!V45&lt;&gt;""),'T_SelfStock'!V45,U41-'Grid_Requirement'!V41+'Grid_TTAFOutgoing'!V41))</f>
        <v/>
      </c>
      <c r="W41">
        <f>IF(COUNTIFS(T_StockCount[Part Name],$A41,T_StockCount[WeekIndex],22)&gt;0,SUMIFS(T_StockCount[CountedQty],T_StockCount[Part Name],$A41,T_StockCount[WeekIndex],22),IF(('T_SelfStock'!W45&lt;&gt;""),'T_SelfStock'!W45,V41-'Grid_Requirement'!W41+'Grid_TTAFOutgoing'!W41))</f>
        <v/>
      </c>
      <c r="X41">
        <f>IF(COUNTIFS(T_StockCount[Part Name],$A41,T_StockCount[WeekIndex],23)&gt;0,SUMIFS(T_StockCount[CountedQty],T_StockCount[Part Name],$A41,T_StockCount[WeekIndex],23),IF(('T_SelfStock'!X45&lt;&gt;""),'T_SelfStock'!X45,W41-'Grid_Requirement'!X41+'Grid_TTAFOutgoing'!X41))</f>
        <v/>
      </c>
      <c r="Y41">
        <f>IF(COUNTIFS(T_StockCount[Part Name],$A41,T_StockCount[WeekIndex],24)&gt;0,SUMIFS(T_StockCount[CountedQty],T_StockCount[Part Name],$A41,T_StockCount[WeekIndex],24),IF(('T_SelfStock'!Y45&lt;&gt;""),'T_SelfStock'!Y45,X41-'Grid_Requirement'!Y41+'Grid_TTAFOutgoing'!Y41))</f>
        <v/>
      </c>
      <c r="Z41">
        <f>IF(COUNTIFS(T_StockCount[Part Name],$A41,T_StockCount[WeekIndex],25)&gt;0,SUMIFS(T_StockCount[CountedQty],T_StockCount[Part Name],$A41,T_StockCount[WeekIndex],25),IF(('T_SelfStock'!Z45&lt;&gt;""),'T_SelfStock'!Z45,Y41-'Grid_Requirement'!Z41+'Grid_TTAFOutgoing'!Z41))</f>
        <v/>
      </c>
      <c r="AA41">
        <f>IF(COUNTIFS(T_StockCount[Part Name],$A41,T_StockCount[WeekIndex],26)&gt;0,SUMIFS(T_StockCount[CountedQty],T_StockCount[Part Name],$A41,T_StockCount[WeekIndex],26),IF(('T_SelfStock'!AA45&lt;&gt;""),'T_SelfStock'!AA45,Z41-'Grid_Requirement'!AA41+'Grid_TTAFOutgoing'!AA41))</f>
        <v/>
      </c>
      <c r="AB41">
        <f>IF(COUNTIFS(T_StockCount[Part Name],$A41,T_StockCount[WeekIndex],27)&gt;0,SUMIFS(T_StockCount[CountedQty],T_StockCount[Part Name],$A41,T_StockCount[WeekIndex],27),IF(('T_SelfStock'!AB45&lt;&gt;""),'T_SelfStock'!AB45,AA41-'Grid_Requirement'!AB41+'Grid_TTAFOutgoing'!AB41))</f>
        <v/>
      </c>
      <c r="AC41">
        <f>IF(COUNTIFS(T_StockCount[Part Name],$A41,T_StockCount[WeekIndex],28)&gt;0,SUMIFS(T_StockCount[CountedQty],T_StockCount[Part Name],$A41,T_StockCount[WeekIndex],28),IF(('T_SelfStock'!AC45&lt;&gt;""),'T_SelfStock'!AC45,AB41-'Grid_Requirement'!AC41+'Grid_TTAFOutgoing'!AC41))</f>
        <v/>
      </c>
      <c r="AD41">
        <f>IF(COUNTIFS(T_StockCount[Part Name],$A41,T_StockCount[WeekIndex],29)&gt;0,SUMIFS(T_StockCount[CountedQty],T_StockCount[Part Name],$A41,T_StockCount[WeekIndex],29),IF(('T_SelfStock'!AD45&lt;&gt;""),'T_SelfStock'!AD45,AC41-'Grid_Requirement'!AD41+'Grid_TTAFOutgoing'!AD41))</f>
        <v/>
      </c>
      <c r="AE41">
        <f>IF(COUNTIFS(T_StockCount[Part Name],$A41,T_StockCount[WeekIndex],30)&gt;0,SUMIFS(T_StockCount[CountedQty],T_StockCount[Part Name],$A41,T_StockCount[WeekIndex],30),IF(('T_SelfStock'!AE45&lt;&gt;""),'T_SelfStock'!AE45,AD41-'Grid_Requirement'!AE41+'Grid_TTAFOutgoing'!AE41))</f>
        <v/>
      </c>
      <c r="AF41">
        <f>IF(COUNTIFS(T_StockCount[Part Name],$A41,T_StockCount[WeekIndex],31)&gt;0,SUMIFS(T_StockCount[CountedQty],T_StockCount[Part Name],$A41,T_StockCount[WeekIndex],31),IF(('T_SelfStock'!AF45&lt;&gt;""),'T_SelfStock'!AF45,AE41-'Grid_Requirement'!AF41+'Grid_TTAFOutgoing'!AF41))</f>
        <v/>
      </c>
      <c r="AG41">
        <f>IF(COUNTIFS(T_StockCount[Part Name],$A41,T_StockCount[WeekIndex],32)&gt;0,SUMIFS(T_StockCount[CountedQty],T_StockCount[Part Name],$A41,T_StockCount[WeekIndex],32),IF(('T_SelfStock'!AG45&lt;&gt;""),'T_SelfStock'!AG45,AF41-'Grid_Requirement'!AG41+'Grid_TTAFOutgoing'!AG41))</f>
        <v/>
      </c>
      <c r="AH41">
        <f>IF(COUNTIFS(T_StockCount[Part Name],$A41,T_StockCount[WeekIndex],33)&gt;0,SUMIFS(T_StockCount[CountedQty],T_StockCount[Part Name],$A41,T_StockCount[WeekIndex],33),IF(('T_SelfStock'!AH45&lt;&gt;""),'T_SelfStock'!AH45,AG41-'Grid_Requirement'!AH41+'Grid_TTAFOutgoing'!AH41))</f>
        <v/>
      </c>
      <c r="AI41">
        <f>IF(COUNTIFS(T_StockCount[Part Name],$A41,T_StockCount[WeekIndex],34)&gt;0,SUMIFS(T_StockCount[CountedQty],T_StockCount[Part Name],$A41,T_StockCount[WeekIndex],34),IF(('T_SelfStock'!AI45&lt;&gt;""),'T_SelfStock'!AI45,AH41-'Grid_Requirement'!AI41+'Grid_TTAFOutgoing'!AI41))</f>
        <v/>
      </c>
      <c r="AJ41">
        <f>IF(COUNTIFS(T_StockCount[Part Name],$A41,T_StockCount[WeekIndex],35)&gt;0,SUMIFS(T_StockCount[CountedQty],T_StockCount[Part Name],$A41,T_StockCount[WeekIndex],35),IF(('T_SelfStock'!AJ45&lt;&gt;""),'T_SelfStock'!AJ45,AI41-'Grid_Requirement'!AJ41+'Grid_TTAFOutgoing'!AJ41))</f>
        <v/>
      </c>
      <c r="AK41">
        <f>IF(COUNTIFS(T_StockCount[Part Name],$A41,T_StockCount[WeekIndex],36)&gt;0,SUMIFS(T_StockCount[CountedQty],T_StockCount[Part Name],$A41,T_StockCount[WeekIndex],36),IF(('T_SelfStock'!AK45&lt;&gt;""),'T_SelfStock'!AK45,AJ41-'Grid_Requirement'!AK41+'Grid_TTAFOutgoing'!AK41))</f>
        <v/>
      </c>
      <c r="AL41">
        <f>IF(COUNTIFS(T_StockCount[Part Name],$A41,T_StockCount[WeekIndex],37)&gt;0,SUMIFS(T_StockCount[CountedQty],T_StockCount[Part Name],$A41,T_StockCount[WeekIndex],37),IF(('T_SelfStock'!AL45&lt;&gt;""),'T_SelfStock'!AL45,AK41-'Grid_Requirement'!AL41+'Grid_TTAFOutgoing'!AL41))</f>
        <v/>
      </c>
      <c r="AM41">
        <f>IF(COUNTIFS(T_StockCount[Part Name],$A41,T_StockCount[WeekIndex],38)&gt;0,SUMIFS(T_StockCount[CountedQty],T_StockCount[Part Name],$A41,T_StockCount[WeekIndex],38),IF(('T_SelfStock'!AM45&lt;&gt;""),'T_SelfStock'!AM45,AL41-'Grid_Requirement'!AM41+'Grid_TTAFOutgoing'!AM41))</f>
        <v/>
      </c>
      <c r="AN41">
        <f>IF(COUNTIFS(T_StockCount[Part Name],$A41,T_StockCount[WeekIndex],39)&gt;0,SUMIFS(T_StockCount[CountedQty],T_StockCount[Part Name],$A41,T_StockCount[WeekIndex],39),IF(('T_SelfStock'!AN45&lt;&gt;""),'T_SelfStock'!AN45,AM41-'Grid_Requirement'!AN41+'Grid_TTAFOutgoing'!AN41))</f>
        <v/>
      </c>
      <c r="AO41">
        <f>IF(COUNTIFS(T_StockCount[Part Name],$A41,T_StockCount[WeekIndex],40)&gt;0,SUMIFS(T_StockCount[CountedQty],T_StockCount[Part Name],$A41,T_StockCount[WeekIndex],40),IF(('T_SelfStock'!AO45&lt;&gt;""),'T_SelfStock'!AO45,AN41-'Grid_Requirement'!AO41+'Grid_TTAFOutgoing'!AO41))</f>
        <v/>
      </c>
      <c r="AP41">
        <f>IF(COUNTIFS(T_StockCount[Part Name],$A41,T_StockCount[WeekIndex],41)&gt;0,SUMIFS(T_StockCount[CountedQty],T_StockCount[Part Name],$A41,T_StockCount[WeekIndex],41),IF(('T_SelfStock'!AP45&lt;&gt;""),'T_SelfStock'!AP45,AO41-'Grid_Requirement'!AP41+'Grid_TTAFOutgoing'!AP41))</f>
        <v/>
      </c>
      <c r="AQ41">
        <f>IF(COUNTIFS(T_StockCount[Part Name],$A41,T_StockCount[WeekIndex],42)&gt;0,SUMIFS(T_StockCount[CountedQty],T_StockCount[Part Name],$A41,T_StockCount[WeekIndex],42),IF(('T_SelfStock'!AQ45&lt;&gt;""),'T_SelfStock'!AQ45,AP41-'Grid_Requirement'!AQ41+'Grid_TTAFOutgoing'!AQ41))</f>
        <v/>
      </c>
      <c r="AR41">
        <f>IF(COUNTIFS(T_StockCount[Part Name],$A41,T_StockCount[WeekIndex],43)&gt;0,SUMIFS(T_StockCount[CountedQty],T_StockCount[Part Name],$A41,T_StockCount[WeekIndex],43),IF(('T_SelfStock'!AR45&lt;&gt;""),'T_SelfStock'!AR45,AQ41-'Grid_Requirement'!AR41+'Grid_TTAFOutgoing'!AR41))</f>
        <v/>
      </c>
      <c r="AS41">
        <f>IF(COUNTIFS(T_StockCount[Part Name],$A41,T_StockCount[WeekIndex],44)&gt;0,SUMIFS(T_StockCount[CountedQty],T_StockCount[Part Name],$A41,T_StockCount[WeekIndex],44),IF(('T_SelfStock'!AS45&lt;&gt;""),'T_SelfStock'!AS45,AR41-'Grid_Requirement'!AS41+'Grid_TTAFOutgoing'!AS41))</f>
        <v/>
      </c>
      <c r="AT41">
        <f>IF(COUNTIFS(T_StockCount[Part Name],$A41,T_StockCount[WeekIndex],45)&gt;0,SUMIFS(T_StockCount[CountedQty],T_StockCount[Part Name],$A41,T_StockCount[WeekIndex],45),IF(('T_SelfStock'!AT45&lt;&gt;""),'T_SelfStock'!AT45,AS41-'Grid_Requirement'!AT41+'Grid_TTAFOutgoing'!AT41))</f>
        <v/>
      </c>
      <c r="AU41">
        <f>IF(COUNTIFS(T_StockCount[Part Name],$A41,T_StockCount[WeekIndex],46)&gt;0,SUMIFS(T_StockCount[CountedQty],T_StockCount[Part Name],$A41,T_StockCount[WeekIndex],46),IF(('T_SelfStock'!AU45&lt;&gt;""),'T_SelfStock'!AU45,AT41-'Grid_Requirement'!AU41+'Grid_TTAFOutgoing'!AU41))</f>
        <v/>
      </c>
      <c r="AV41">
        <f>IF(COUNTIFS(T_StockCount[Part Name],$A41,T_StockCount[WeekIndex],47)&gt;0,SUMIFS(T_StockCount[CountedQty],T_StockCount[Part Name],$A41,T_StockCount[WeekIndex],47),IF(('T_SelfStock'!AV45&lt;&gt;""),'T_SelfStock'!AV45,AU41-'Grid_Requirement'!AV41+'Grid_TTAFOutgoing'!AV41))</f>
        <v/>
      </c>
      <c r="AW41">
        <f>IF(COUNTIFS(T_StockCount[Part Name],$A41,T_StockCount[WeekIndex],48)&gt;0,SUMIFS(T_StockCount[CountedQty],T_StockCount[Part Name],$A41,T_StockCount[WeekIndex],48),IF(('T_SelfStock'!AW45&lt;&gt;""),'T_SelfStock'!AW45,AV41-'Grid_Requirement'!AW41+'Grid_TTAFOutgoing'!AW41))</f>
        <v/>
      </c>
      <c r="AX41">
        <f>IF(COUNTIFS(T_StockCount[Part Name],$A41,T_StockCount[WeekIndex],49)&gt;0,SUMIFS(T_StockCount[CountedQty],T_StockCount[Part Name],$A41,T_StockCount[WeekIndex],49),IF(('T_SelfStock'!AX45&lt;&gt;""),'T_SelfStock'!AX45,AW41-'Grid_Requirement'!AX41+'Grid_TTAFOutgoing'!AX41))</f>
        <v/>
      </c>
      <c r="AY41">
        <f>IF(COUNTIFS(T_StockCount[Part Name],$A41,T_StockCount[WeekIndex],50)&gt;0,SUMIFS(T_StockCount[CountedQty],T_StockCount[Part Name],$A41,T_StockCount[WeekIndex],50),IF(('T_SelfStock'!AY45&lt;&gt;""),'T_SelfStock'!AY45,AX41-'Grid_Requirement'!AY41+'Grid_TTAFOutgoing'!AY41))</f>
        <v/>
      </c>
      <c r="AZ41">
        <f>IF(COUNTIFS(T_StockCount[Part Name],$A41,T_StockCount[WeekIndex],51)&gt;0,SUMIFS(T_StockCount[CountedQty],T_StockCount[Part Name],$A41,T_StockCount[WeekIndex],51),IF(('T_SelfStock'!AZ45&lt;&gt;""),'T_SelfStock'!AZ45,AY41-'Grid_Requirement'!AZ41+'Grid_TTAFOutgoing'!AZ41))</f>
        <v/>
      </c>
      <c r="BA41">
        <f>IF(COUNTIFS(T_StockCount[Part Name],$A41,T_StockCount[WeekIndex],52)&gt;0,SUMIFS(T_StockCount[CountedQty],T_StockCount[Part Name],$A41,T_StockCount[WeekIndex],52),IF(('T_SelfStock'!BA45&lt;&gt;""),'T_SelfStock'!BA45,AZ41-'Grid_Requirement'!BA41+'Grid_TTAFOutgoing'!BA41))</f>
        <v/>
      </c>
      <c r="BB41">
        <f>IF(COUNTIFS(T_StockCount[Part Name],$A41,T_StockCount[WeekIndex],53)&gt;0,SUMIFS(T_StockCount[CountedQty],T_StockCount[Part Name],$A41,T_StockCount[WeekIndex],53),IF(('T_SelfStock'!BB45&lt;&gt;""),'T_SelfStock'!BB45,BA41-'Grid_Requirement'!BB41+'Grid_TTAFOutgoing'!BB41))</f>
        <v/>
      </c>
      <c r="BC41">
        <f>IF(COUNTIFS(T_StockCount[Part Name],$A41,T_StockCount[WeekIndex],54)&gt;0,SUMIFS(T_StockCount[CountedQty],T_StockCount[Part Name],$A41,T_StockCount[WeekIndex],54),IF(('T_SelfStock'!BC45&lt;&gt;""),'T_SelfStock'!BC45,BB41-'Grid_Requirement'!BC41+'Grid_TTAFOutgoing'!BC41))</f>
        <v/>
      </c>
      <c r="BD41">
        <f>IF(COUNTIFS(T_StockCount[Part Name],$A41,T_StockCount[WeekIndex],55)&gt;0,SUMIFS(T_StockCount[CountedQty],T_StockCount[Part Name],$A41,T_StockCount[WeekIndex],55),IF(('T_SelfStock'!BD45&lt;&gt;""),'T_SelfStock'!BD45,BC41-'Grid_Requirement'!BD41+'Grid_TTAFOutgoing'!BD41))</f>
        <v/>
      </c>
      <c r="BE41">
        <f>IF(COUNTIFS(T_StockCount[Part Name],$A41,T_StockCount[WeekIndex],56)&gt;0,SUMIFS(T_StockCount[CountedQty],T_StockCount[Part Name],$A41,T_StockCount[WeekIndex],56),IF(('T_SelfStock'!BE45&lt;&gt;""),'T_SelfStock'!BE45,BD41-'Grid_Requirement'!BE41+'Grid_TTAFOutgoing'!BE41))</f>
        <v/>
      </c>
      <c r="BF41">
        <f>IF(COUNTIFS(T_StockCount[Part Name],$A41,T_StockCount[WeekIndex],57)&gt;0,SUMIFS(T_StockCount[CountedQty],T_StockCount[Part Name],$A41,T_StockCount[WeekIndex],57),IF(('T_SelfStock'!BF45&lt;&gt;""),'T_SelfStock'!BF45,BE41-'Grid_Requirement'!BF41+'Grid_TTAFOutgoing'!BF41))</f>
        <v/>
      </c>
      <c r="BG41">
        <f>IF(COUNTIFS(T_StockCount[Part Name],$A41,T_StockCount[WeekIndex],58)&gt;0,SUMIFS(T_StockCount[CountedQty],T_StockCount[Part Name],$A41,T_StockCount[WeekIndex],58),IF(('T_SelfStock'!BG45&lt;&gt;""),'T_SelfStock'!BG45,BF41-'Grid_Requirement'!BG41+'Grid_TTAFOutgoing'!BG41))</f>
        <v/>
      </c>
      <c r="BH41">
        <f>IF(COUNTIFS(T_StockCount[Part Name],$A41,T_StockCount[WeekIndex],59)&gt;0,SUMIFS(T_StockCount[CountedQty],T_StockCount[Part Name],$A41,T_StockCount[WeekIndex],59),IF(('T_SelfStock'!BH45&lt;&gt;""),'T_SelfStock'!BH45,BG41-'Grid_Requirement'!BH41+'Grid_TTAFOutgoing'!BH41))</f>
        <v/>
      </c>
      <c r="BI41">
        <f>IF(COUNTIFS(T_StockCount[Part Name],$A41,T_StockCount[WeekIndex],60)&gt;0,SUMIFS(T_StockCount[CountedQty],T_StockCount[Part Name],$A41,T_StockCount[WeekIndex],60),IF(('T_SelfStock'!BI45&lt;&gt;""),'T_SelfStock'!BI45,BH41-'Grid_Requirement'!BI41+'Grid_TTAFOutgoing'!BI41))</f>
        <v/>
      </c>
      <c r="BJ41">
        <f>IF(COUNTIFS(T_StockCount[Part Name],$A41,T_StockCount[WeekIndex],61)&gt;0,SUMIFS(T_StockCount[CountedQty],T_StockCount[Part Name],$A41,T_StockCount[WeekIndex],61),IF(('T_SelfStock'!BJ45&lt;&gt;""),'T_SelfStock'!BJ45,BI41-'Grid_Requirement'!BJ41+'Grid_TTAFOutgoing'!BJ41))</f>
        <v/>
      </c>
      <c r="BK41">
        <f>IF(COUNTIFS(T_StockCount[Part Name],$A41,T_StockCount[WeekIndex],62)&gt;0,SUMIFS(T_StockCount[CountedQty],T_StockCount[Part Name],$A41,T_StockCount[WeekIndex],62),IF(('T_SelfStock'!BK45&lt;&gt;""),'T_SelfStock'!BK45,BJ41-'Grid_Requirement'!BK41+'Grid_TTAFOutgoing'!BK41))</f>
        <v/>
      </c>
      <c r="BL41">
        <f>IF(COUNTIFS(T_StockCount[Part Name],$A41,T_StockCount[WeekIndex],63)&gt;0,SUMIFS(T_StockCount[CountedQty],T_StockCount[Part Name],$A41,T_StockCount[WeekIndex],63),IF(('T_SelfStock'!BL45&lt;&gt;""),'T_SelfStock'!BL45,BK41-'Grid_Requirement'!BL41+'Grid_TTAFOutgoing'!BL41))</f>
        <v/>
      </c>
      <c r="BM41">
        <f>IF(COUNTIFS(T_StockCount[Part Name],$A41,T_StockCount[WeekIndex],64)&gt;0,SUMIFS(T_StockCount[CountedQty],T_StockCount[Part Name],$A41,T_StockCount[WeekIndex],64),IF(('T_SelfStock'!BM45&lt;&gt;""),'T_SelfStock'!BM45,BL41-'Grid_Requirement'!BM41+'Grid_TTAFOutgoing'!BM41))</f>
        <v/>
      </c>
      <c r="BN41">
        <f>IF(COUNTIFS(T_StockCount[Part Name],$A41,T_StockCount[WeekIndex],65)&gt;0,SUMIFS(T_StockCount[CountedQty],T_StockCount[Part Name],$A41,T_StockCount[WeekIndex],65),IF(('T_SelfStock'!BN45&lt;&gt;""),'T_SelfStock'!BN45,BM41-'Grid_Requirement'!BN41+'Grid_TTAFOutgoing'!BN41))</f>
        <v/>
      </c>
      <c r="BO41">
        <f>IF(COUNTIFS(T_StockCount[Part Name],$A41,T_StockCount[WeekIndex],66)&gt;0,SUMIFS(T_StockCount[CountedQty],T_StockCount[Part Name],$A41,T_StockCount[WeekIndex],66),IF(('T_SelfStock'!BO45&lt;&gt;""),'T_SelfStock'!BO45,BN41-'Grid_Requirement'!BO41+'Grid_TTAFOutgoing'!BO41))</f>
        <v/>
      </c>
      <c r="BP41">
        <f>IF(COUNTIFS(T_StockCount[Part Name],$A41,T_StockCount[WeekIndex],67)&gt;0,SUMIFS(T_StockCount[CountedQty],T_StockCount[Part Name],$A41,T_StockCount[WeekIndex],67),IF(('T_SelfStock'!BP45&lt;&gt;""),'T_SelfStock'!BP45,BO41-'Grid_Requirement'!BP41+'Grid_TTAFOutgoing'!BP41))</f>
        <v/>
      </c>
      <c r="BQ41">
        <f>IF(COUNTIFS(T_StockCount[Part Name],$A41,T_StockCount[WeekIndex],68)&gt;0,SUMIFS(T_StockCount[CountedQty],T_StockCount[Part Name],$A41,T_StockCount[WeekIndex],68),IF(('T_SelfStock'!BQ45&lt;&gt;""),'T_SelfStock'!BQ45,BP41-'Grid_Requirement'!BQ41+'Grid_TTAFOutgoing'!BQ41))</f>
        <v/>
      </c>
      <c r="BR41">
        <f>IF(COUNTIFS(T_StockCount[Part Name],$A41,T_StockCount[WeekIndex],69)&gt;0,SUMIFS(T_StockCount[CountedQty],T_StockCount[Part Name],$A41,T_StockCount[WeekIndex],69),IF(('T_SelfStock'!BR45&lt;&gt;""),'T_SelfStock'!BR45,BQ41-'Grid_Requirement'!BR41+'Grid_TTAFOutgoing'!BR41))</f>
        <v/>
      </c>
      <c r="BS41">
        <f>IF(COUNTIFS(T_StockCount[Part Name],$A41,T_StockCount[WeekIndex],70)&gt;0,SUMIFS(T_StockCount[CountedQty],T_StockCount[Part Name],$A41,T_StockCount[WeekIndex],70),IF(('T_SelfStock'!BS45&lt;&gt;""),'T_SelfStock'!BS45,BR41-'Grid_Requirement'!BS41+'Grid_TTAFOutgoing'!BS41))</f>
        <v/>
      </c>
      <c r="BT41">
        <f>IF(COUNTIFS(T_StockCount[Part Name],$A41,T_StockCount[WeekIndex],71)&gt;0,SUMIFS(T_StockCount[CountedQty],T_StockCount[Part Name],$A41,T_StockCount[WeekIndex],71),IF(('T_SelfStock'!BT45&lt;&gt;""),'T_SelfStock'!BT45,BS41-'Grid_Requirement'!BT41+'Grid_TTAFOutgoing'!BT41))</f>
        <v/>
      </c>
      <c r="BU41">
        <f>IF(COUNTIFS(T_StockCount[Part Name],$A41,T_StockCount[WeekIndex],72)&gt;0,SUMIFS(T_StockCount[CountedQty],T_StockCount[Part Name],$A41,T_StockCount[WeekIndex],72),IF(('T_SelfStock'!BU45&lt;&gt;""),'T_SelfStock'!BU45,BT41-'Grid_Requirement'!BU41+'Grid_TTAFOutgoing'!BU41))</f>
        <v/>
      </c>
      <c r="BV41">
        <f>IF(COUNTIFS(T_StockCount[Part Name],$A41,T_StockCount[WeekIndex],73)&gt;0,SUMIFS(T_StockCount[CountedQty],T_StockCount[Part Name],$A41,T_StockCount[WeekIndex],73),IF(('T_SelfStock'!BV45&lt;&gt;""),'T_SelfStock'!BV45,BU41-'Grid_Requirement'!BV41+'Grid_TTAFOutgoing'!BV41))</f>
        <v/>
      </c>
      <c r="BW41">
        <f>IF(COUNTIFS(T_StockCount[Part Name],$A41,T_StockCount[WeekIndex],74)&gt;0,SUMIFS(T_StockCount[CountedQty],T_StockCount[Part Name],$A41,T_StockCount[WeekIndex],74),IF(('T_SelfStock'!BW45&lt;&gt;""),'T_SelfStock'!BW45,BV41-'Grid_Requirement'!BW41+'Grid_TTAFOutgoing'!BW41))</f>
        <v/>
      </c>
      <c r="BX41">
        <f>IF(COUNTIFS(T_StockCount[Part Name],$A41,T_StockCount[WeekIndex],75)&gt;0,SUMIFS(T_StockCount[CountedQty],T_StockCount[Part Name],$A41,T_StockCount[WeekIndex],75),IF(('T_SelfStock'!BX45&lt;&gt;""),'T_SelfStock'!BX45,BW41-'Grid_Requirement'!BX41+'Grid_TTAFOutgoing'!BX41))</f>
        <v/>
      </c>
      <c r="BY41">
        <f>IF(COUNTIFS(T_StockCount[Part Name],$A41,T_StockCount[WeekIndex],76)&gt;0,SUMIFS(T_StockCount[CountedQty],T_StockCount[Part Name],$A41,T_StockCount[WeekIndex],76),IF(('T_SelfStock'!BY45&lt;&gt;""),'T_SelfStock'!BY45,BX41-'Grid_Requirement'!BY41+'Grid_TTAFOutgoing'!BY41))</f>
        <v/>
      </c>
      <c r="BZ41">
        <f>IF(COUNTIFS(T_StockCount[Part Name],$A41,T_StockCount[WeekIndex],77)&gt;0,SUMIFS(T_StockCount[CountedQty],T_StockCount[Part Name],$A41,T_StockCount[WeekIndex],77),IF(('T_SelfStock'!BZ45&lt;&gt;""),'T_SelfStock'!BZ45,BY41-'Grid_Requirement'!BZ41+'Grid_TTAFOutgoing'!BZ41))</f>
        <v/>
      </c>
      <c r="CA41">
        <f>IF(COUNTIFS(T_StockCount[Part Name],$A41,T_StockCount[WeekIndex],78)&gt;0,SUMIFS(T_StockCount[CountedQty],T_StockCount[Part Name],$A41,T_StockCount[WeekIndex],78),IF(('T_SelfStock'!CA45&lt;&gt;""),'T_SelfStock'!CA45,BZ41-'Grid_Requirement'!CA41+'Grid_TTAFOutgoing'!CA41))</f>
        <v/>
      </c>
      <c r="CB41">
        <f>IF(COUNTIFS(T_StockCount[Part Name],$A41,T_StockCount[WeekIndex],79)&gt;0,SUMIFS(T_StockCount[CountedQty],T_StockCount[Part Name],$A41,T_StockCount[WeekIndex],79),IF(('T_SelfStock'!CB45&lt;&gt;""),'T_SelfStock'!CB45,CA41-'Grid_Requirement'!CB41+'Grid_TTAFOutgoing'!CB41))</f>
        <v/>
      </c>
      <c r="CC41">
        <f>IF(COUNTIFS(T_StockCount[Part Name],$A41,T_StockCount[WeekIndex],80)&gt;0,SUMIFS(T_StockCount[CountedQty],T_StockCount[Part Name],$A41,T_StockCount[WeekIndex],80),IF(('T_SelfStock'!CC45&lt;&gt;""),'T_SelfStock'!CC45,CB41-'Grid_Requirement'!CC41+'Grid_TTAFOutgoing'!CC41))</f>
        <v/>
      </c>
      <c r="CD41">
        <f>IF(COUNTIFS(T_StockCount[Part Name],$A41,T_StockCount[WeekIndex],81)&gt;0,SUMIFS(T_StockCount[CountedQty],T_StockCount[Part Name],$A41,T_StockCount[WeekIndex],81),IF(('T_SelfStock'!CD45&lt;&gt;""),'T_SelfStock'!CD45,CC41-'Grid_Requirement'!CD41+'Grid_TTAFOutgoing'!CD41))</f>
        <v/>
      </c>
      <c r="CE41">
        <f>IF(COUNTIFS(T_StockCount[Part Name],$A41,T_StockCount[WeekIndex],82)&gt;0,SUMIFS(T_StockCount[CountedQty],T_StockCount[Part Name],$A41,T_StockCount[WeekIndex],82),IF(('T_SelfStock'!CE45&lt;&gt;""),'T_SelfStock'!CE45,CD41-'Grid_Requirement'!CE41+'Grid_TTAFOutgoing'!CE41))</f>
        <v/>
      </c>
      <c r="CF41">
        <f>IF(COUNTIFS(T_StockCount[Part Name],$A41,T_StockCount[WeekIndex],83)&gt;0,SUMIFS(T_StockCount[CountedQty],T_StockCount[Part Name],$A41,T_StockCount[WeekIndex],83),IF(('T_SelfStock'!CF45&lt;&gt;""),'T_SelfStock'!CF45,CE41-'Grid_Requirement'!CF41+'Grid_TTAFOutgoing'!CF41))</f>
        <v/>
      </c>
      <c r="CG41">
        <f>IF(COUNTIFS(T_StockCount[Part Name],$A41,T_StockCount[WeekIndex],84)&gt;0,SUMIFS(T_StockCount[CountedQty],T_StockCount[Part Name],$A41,T_StockCount[WeekIndex],84),IF(('T_SelfStock'!CG45&lt;&gt;""),'T_SelfStock'!CG45,CF41-'Grid_Requirement'!CG41+'Grid_TTAFOutgoing'!CG41))</f>
        <v/>
      </c>
      <c r="CH41">
        <f>IF(COUNTIFS(T_StockCount[Part Name],$A41,T_StockCount[WeekIndex],85)&gt;0,SUMIFS(T_StockCount[CountedQty],T_StockCount[Part Name],$A41,T_StockCount[WeekIndex],85),IF(('T_SelfStock'!CH45&lt;&gt;""),'T_SelfStock'!CH45,CG41-'Grid_Requirement'!CH41+'Grid_TTAFOutgoing'!CH41))</f>
        <v/>
      </c>
      <c r="CI41">
        <f>IF(COUNTIFS(T_StockCount[Part Name],$A41,T_StockCount[WeekIndex],86)&gt;0,SUMIFS(T_StockCount[CountedQty],T_StockCount[Part Name],$A41,T_StockCount[WeekIndex],86),IF(('T_SelfStock'!CI45&lt;&gt;""),'T_SelfStock'!CI45,CH41-'Grid_Requirement'!CI41+'Grid_TTAFOutgoing'!CI41))</f>
        <v/>
      </c>
      <c r="CJ41">
        <f>IF(COUNTIFS(T_StockCount[Part Name],$A41,T_StockCount[WeekIndex],87)&gt;0,SUMIFS(T_StockCount[CountedQty],T_StockCount[Part Name],$A41,T_StockCount[WeekIndex],87),IF(('T_SelfStock'!CJ45&lt;&gt;""),'T_SelfStock'!CJ45,CI41-'Grid_Requirement'!CJ41+'Grid_TTAFOutgoing'!CJ41))</f>
        <v/>
      </c>
      <c r="CK41">
        <f>IF(COUNTIFS(T_StockCount[Part Name],$A41,T_StockCount[WeekIndex],88)&gt;0,SUMIFS(T_StockCount[CountedQty],T_StockCount[Part Name],$A41,T_StockCount[WeekIndex],88),IF(('T_SelfStock'!CK45&lt;&gt;""),'T_SelfStock'!CK45,CJ41-'Grid_Requirement'!CK41+'Grid_TTAFOutgoing'!CK41))</f>
        <v/>
      </c>
      <c r="CL41">
        <f>IF(COUNTIFS(T_StockCount[Part Name],$A41,T_StockCount[WeekIndex],89)&gt;0,SUMIFS(T_StockCount[CountedQty],T_StockCount[Part Name],$A41,T_StockCount[WeekIndex],89),IF(('T_SelfStock'!CL45&lt;&gt;""),'T_SelfStock'!CL45,CK41-'Grid_Requirement'!CL41+'Grid_TTAFOutgoing'!CL41))</f>
        <v/>
      </c>
      <c r="CM41">
        <f>IF(COUNTIFS(T_StockCount[Part Name],$A41,T_StockCount[WeekIndex],90)&gt;0,SUMIFS(T_StockCount[CountedQty],T_StockCount[Part Name],$A41,T_StockCount[WeekIndex],90),IF(('T_SelfStock'!CM45&lt;&gt;""),'T_SelfStock'!CM45,CL41-'Grid_Requirement'!CM41+'Grid_TTAFOutgoing'!CM41))</f>
        <v/>
      </c>
      <c r="CN41">
        <f>IF(COUNTIFS(T_StockCount[Part Name],$A41,T_StockCount[WeekIndex],91)&gt;0,SUMIFS(T_StockCount[CountedQty],T_StockCount[Part Name],$A41,T_StockCount[WeekIndex],91),IF(('T_SelfStock'!CN45&lt;&gt;""),'T_SelfStock'!CN45,CM41-'Grid_Requirement'!CN41+'Grid_TTAFOutgoing'!CN41))</f>
        <v/>
      </c>
      <c r="CO41">
        <f>IF(COUNTIFS(T_StockCount[Part Name],$A41,T_StockCount[WeekIndex],92)&gt;0,SUMIFS(T_StockCount[CountedQty],T_StockCount[Part Name],$A41,T_StockCount[WeekIndex],92),IF(('T_SelfStock'!CO45&lt;&gt;""),'T_SelfStock'!CO45,CN41-'Grid_Requirement'!CO41+'Grid_TTAFOutgoing'!CO41))</f>
        <v/>
      </c>
      <c r="CP41">
        <f>IF(COUNTIFS(T_StockCount[Part Name],$A41,T_StockCount[WeekIndex],93)&gt;0,SUMIFS(T_StockCount[CountedQty],T_StockCount[Part Name],$A41,T_StockCount[WeekIndex],93),IF(('T_SelfStock'!CP45&lt;&gt;""),'T_SelfStock'!CP45,CO41-'Grid_Requirement'!CP41+'Grid_TTAFOutgoing'!CP41))</f>
        <v/>
      </c>
      <c r="CQ41">
        <f>IF(COUNTIFS(T_StockCount[Part Name],$A41,T_StockCount[WeekIndex],94)&gt;0,SUMIFS(T_StockCount[CountedQty],T_StockCount[Part Name],$A41,T_StockCount[WeekIndex],94),IF(('T_SelfStock'!CQ45&lt;&gt;""),'T_SelfStock'!CQ45,CP41-'Grid_Requirement'!CQ41+'Grid_TTAFOutgoing'!CQ41))</f>
        <v/>
      </c>
      <c r="CR41">
        <f>IF(COUNTIFS(T_StockCount[Part Name],$A41,T_StockCount[WeekIndex],95)&gt;0,SUMIFS(T_StockCount[CountedQty],T_StockCount[Part Name],$A41,T_StockCount[WeekIndex],95),IF(('T_SelfStock'!CR45&lt;&gt;""),'T_SelfStock'!CR45,CQ41-'Grid_Requirement'!CR41+'Grid_TTAFOutgoing'!CR41))</f>
        <v/>
      </c>
      <c r="CS41">
        <f>IF(COUNTIFS(T_StockCount[Part Name],$A41,T_StockCount[WeekIndex],96)&gt;0,SUMIFS(T_StockCount[CountedQty],T_StockCount[Part Name],$A41,T_StockCount[WeekIndex],96),IF(('T_SelfStock'!CS45&lt;&gt;""),'T_SelfStock'!CS45,CR41-'Grid_Requirement'!CS41+'Grid_TTAFOutgoing'!CS41))</f>
        <v/>
      </c>
      <c r="CT41">
        <f>IF(COUNTIFS(T_StockCount[Part Name],$A41,T_StockCount[WeekIndex],97)&gt;0,SUMIFS(T_StockCount[CountedQty],T_StockCount[Part Name],$A41,T_StockCount[WeekIndex],97),IF(('T_SelfStock'!CT45&lt;&gt;""),'T_SelfStock'!CT45,CS41-'Grid_Requirement'!CT41+'Grid_TTAFOutgoing'!CT41))</f>
        <v/>
      </c>
      <c r="CU41">
        <f>IF(COUNTIFS(T_StockCount[Part Name],$A41,T_StockCount[WeekIndex],98)&gt;0,SUMIFS(T_StockCount[CountedQty],T_StockCount[Part Name],$A41,T_StockCount[WeekIndex],98),IF(('T_SelfStock'!CU45&lt;&gt;""),'T_SelfStock'!CU45,CT41-'Grid_Requirement'!CU41+'Grid_TTAFOutgoing'!CU41))</f>
        <v/>
      </c>
      <c r="CV41">
        <f>IF(COUNTIFS(T_StockCount[Part Name],$A41,T_StockCount[WeekIndex],99)&gt;0,SUMIFS(T_StockCount[CountedQty],T_StockCount[Part Name],$A41,T_StockCount[WeekIndex],99),IF(('T_SelfStock'!CV45&lt;&gt;""),'T_SelfStock'!CV45,CU41-'Grid_Requirement'!CV41+'Grid_TTAFOutgoing'!CV41))</f>
        <v/>
      </c>
      <c r="CW41">
        <f>IF(COUNTIFS(T_StockCount[Part Name],$A41,T_StockCount[WeekIndex],100)&gt;0,SUMIFS(T_StockCount[CountedQty],T_StockCount[Part Name],$A41,T_StockCount[WeekIndex],100),IF(('T_SelfStock'!CW45&lt;&gt;""),'T_SelfStock'!CW45,CV41-'Grid_Requirement'!CW41+'Grid_TTAFOutgoing'!CW41))</f>
        <v/>
      </c>
      <c r="CX41">
        <f>IF(COUNTIFS(T_StockCount[Part Name],$A41,T_StockCount[WeekIndex],101)&gt;0,SUMIFS(T_StockCount[CountedQty],T_StockCount[Part Name],$A41,T_StockCount[WeekIndex],101),IF(('T_SelfStock'!CX45&lt;&gt;""),'T_SelfStock'!CX45,CW41-'Grid_Requirement'!CX41+'Grid_TTAFOutgoing'!CX41))</f>
        <v/>
      </c>
      <c r="CY41">
        <f>IF(COUNTIFS(T_StockCount[Part Name],$A41,T_StockCount[WeekIndex],102)&gt;0,SUMIFS(T_StockCount[CountedQty],T_StockCount[Part Name],$A41,T_StockCount[WeekIndex],102),IF(('T_SelfStock'!CY45&lt;&gt;""),'T_SelfStock'!CY45,CX41-'Grid_Requirement'!CY41+'Grid_TTAFOutgoing'!CY41))</f>
        <v/>
      </c>
      <c r="CZ41">
        <f>IF(COUNTIFS(T_StockCount[Part Name],$A41,T_StockCount[WeekIndex],103)&gt;0,SUMIFS(T_StockCount[CountedQty],T_StockCount[Part Name],$A41,T_StockCount[WeekIndex],103),IF(('T_SelfStock'!CZ45&lt;&gt;""),'T_SelfStock'!CZ45,CY41-'Grid_Requirement'!CZ41+'Grid_TTAFOutgoing'!CZ41))</f>
        <v/>
      </c>
      <c r="DA41">
        <f>IF(COUNTIFS(T_StockCount[Part Name],$A41,T_StockCount[WeekIndex],104)&gt;0,SUMIFS(T_StockCount[CountedQty],T_StockCount[Part Name],$A41,T_StockCount[WeekIndex],104),IF(('T_SelfStock'!DA45&lt;&gt;""),'T_SelfStock'!DA45,CZ41-'Grid_Requirement'!DA41+'Grid_TTAFOutgoing'!DA41))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Name],$A42,T_StockCount[WeekIndex],1),IF(('T_SelfStock'!B46&lt;&gt;""),'T_SelfStock'!B46,IFERROR(INDEX(T_OpeningStock[Opening_Qty],MATCH($A42,T_OpeningStock[Part Name],0)),0)-'Grid_Requirement'!B42+'Grid_TTAFOutgoing'!B42))</f>
        <v/>
      </c>
      <c r="C42">
        <f>IF(COUNTIFS(T_StockCount[Part Name],$A42,T_StockCount[WeekIndex],2)&gt;0,SUMIFS(T_StockCount[CountedQty],T_StockCount[Part Name],$A42,T_StockCount[WeekIndex],2),IF(('T_SelfStock'!C46&lt;&gt;""),'T_SelfStock'!C46,B42-'Grid_Requirement'!C42+'Grid_TTAFOutgoing'!C42))</f>
        <v/>
      </c>
      <c r="D42">
        <f>IF(COUNTIFS(T_StockCount[Part Name],$A42,T_StockCount[WeekIndex],3)&gt;0,SUMIFS(T_StockCount[CountedQty],T_StockCount[Part Name],$A42,T_StockCount[WeekIndex],3),IF(('T_SelfStock'!D46&lt;&gt;""),'T_SelfStock'!D46,C42-'Grid_Requirement'!D42+'Grid_TTAFOutgoing'!D42))</f>
        <v/>
      </c>
      <c r="E42">
        <f>IF(COUNTIFS(T_StockCount[Part Name],$A42,T_StockCount[WeekIndex],4)&gt;0,SUMIFS(T_StockCount[CountedQty],T_StockCount[Part Name],$A42,T_StockCount[WeekIndex],4),IF(('T_SelfStock'!E46&lt;&gt;""),'T_SelfStock'!E46,D42-'Grid_Requirement'!E42+'Grid_TTAFOutgoing'!E42))</f>
        <v/>
      </c>
      <c r="F42">
        <f>IF(COUNTIFS(T_StockCount[Part Name],$A42,T_StockCount[WeekIndex],5)&gt;0,SUMIFS(T_StockCount[CountedQty],T_StockCount[Part Name],$A42,T_StockCount[WeekIndex],5),IF(('T_SelfStock'!F46&lt;&gt;""),'T_SelfStock'!F46,E42-'Grid_Requirement'!F42+'Grid_TTAFOutgoing'!F42))</f>
        <v/>
      </c>
      <c r="G42">
        <f>IF(COUNTIFS(T_StockCount[Part Name],$A42,T_StockCount[WeekIndex],6)&gt;0,SUMIFS(T_StockCount[CountedQty],T_StockCount[Part Name],$A42,T_StockCount[WeekIndex],6),IF(('T_SelfStock'!G46&lt;&gt;""),'T_SelfStock'!G46,F42-'Grid_Requirement'!G42+'Grid_TTAFOutgoing'!G42))</f>
        <v/>
      </c>
      <c r="H42">
        <f>IF(COUNTIFS(T_StockCount[Part Name],$A42,T_StockCount[WeekIndex],7)&gt;0,SUMIFS(T_StockCount[CountedQty],T_StockCount[Part Name],$A42,T_StockCount[WeekIndex],7),IF(('T_SelfStock'!H46&lt;&gt;""),'T_SelfStock'!H46,G42-'Grid_Requirement'!H42+'Grid_TTAFOutgoing'!H42))</f>
        <v/>
      </c>
      <c r="I42">
        <f>IF(COUNTIFS(T_StockCount[Part Name],$A42,T_StockCount[WeekIndex],8)&gt;0,SUMIFS(T_StockCount[CountedQty],T_StockCount[Part Name],$A42,T_StockCount[WeekIndex],8),IF(('T_SelfStock'!I46&lt;&gt;""),'T_SelfStock'!I46,H42-'Grid_Requirement'!I42+'Grid_TTAFOutgoing'!I42))</f>
        <v/>
      </c>
      <c r="J42">
        <f>IF(COUNTIFS(T_StockCount[Part Name],$A42,T_StockCount[WeekIndex],9)&gt;0,SUMIFS(T_StockCount[CountedQty],T_StockCount[Part Name],$A42,T_StockCount[WeekIndex],9),IF(('T_SelfStock'!J46&lt;&gt;""),'T_SelfStock'!J46,I42-'Grid_Requirement'!J42+'Grid_TTAFOutgoing'!J42))</f>
        <v/>
      </c>
      <c r="K42">
        <f>IF(COUNTIFS(T_StockCount[Part Name],$A42,T_StockCount[WeekIndex],10)&gt;0,SUMIFS(T_StockCount[CountedQty],T_StockCount[Part Name],$A42,T_StockCount[WeekIndex],10),IF(('T_SelfStock'!K46&lt;&gt;""),'T_SelfStock'!K46,J42-'Grid_Requirement'!K42+'Grid_TTAFOutgoing'!K42))</f>
        <v/>
      </c>
      <c r="L42">
        <f>IF(COUNTIFS(T_StockCount[Part Name],$A42,T_StockCount[WeekIndex],11)&gt;0,SUMIFS(T_StockCount[CountedQty],T_StockCount[Part Name],$A42,T_StockCount[WeekIndex],11),IF(('T_SelfStock'!L46&lt;&gt;""),'T_SelfStock'!L46,K42-'Grid_Requirement'!L42+'Grid_TTAFOutgoing'!L42))</f>
        <v/>
      </c>
      <c r="M42">
        <f>IF(COUNTIFS(T_StockCount[Part Name],$A42,T_StockCount[WeekIndex],12)&gt;0,SUMIFS(T_StockCount[CountedQty],T_StockCount[Part Name],$A42,T_StockCount[WeekIndex],12),IF(('T_SelfStock'!M46&lt;&gt;""),'T_SelfStock'!M46,L42-'Grid_Requirement'!M42+'Grid_TTAFOutgoing'!M42))</f>
        <v/>
      </c>
      <c r="N42">
        <f>IF(COUNTIFS(T_StockCount[Part Name],$A42,T_StockCount[WeekIndex],13)&gt;0,SUMIFS(T_StockCount[CountedQty],T_StockCount[Part Name],$A42,T_StockCount[WeekIndex],13),IF(('T_SelfStock'!N46&lt;&gt;""),'T_SelfStock'!N46,M42-'Grid_Requirement'!N42+'Grid_TTAFOutgoing'!N42))</f>
        <v/>
      </c>
      <c r="O42">
        <f>IF(COUNTIFS(T_StockCount[Part Name],$A42,T_StockCount[WeekIndex],14)&gt;0,SUMIFS(T_StockCount[CountedQty],T_StockCount[Part Name],$A42,T_StockCount[WeekIndex],14),IF(('T_SelfStock'!O46&lt;&gt;""),'T_SelfStock'!O46,N42-'Grid_Requirement'!O42+'Grid_TTAFOutgoing'!O42))</f>
        <v/>
      </c>
      <c r="P42">
        <f>IF(COUNTIFS(T_StockCount[Part Name],$A42,T_StockCount[WeekIndex],15)&gt;0,SUMIFS(T_StockCount[CountedQty],T_StockCount[Part Name],$A42,T_StockCount[WeekIndex],15),IF(('T_SelfStock'!P46&lt;&gt;""),'T_SelfStock'!P46,O42-'Grid_Requirement'!P42+'Grid_TTAFOutgoing'!P42))</f>
        <v/>
      </c>
      <c r="Q42">
        <f>IF(COUNTIFS(T_StockCount[Part Name],$A42,T_StockCount[WeekIndex],16)&gt;0,SUMIFS(T_StockCount[CountedQty],T_StockCount[Part Name],$A42,T_StockCount[WeekIndex],16),IF(('T_SelfStock'!Q46&lt;&gt;""),'T_SelfStock'!Q46,P42-'Grid_Requirement'!Q42+'Grid_TTAFOutgoing'!Q42))</f>
        <v/>
      </c>
      <c r="R42">
        <f>IF(COUNTIFS(T_StockCount[Part Name],$A42,T_StockCount[WeekIndex],17)&gt;0,SUMIFS(T_StockCount[CountedQty],T_StockCount[Part Name],$A42,T_StockCount[WeekIndex],17),IF(('T_SelfStock'!R46&lt;&gt;""),'T_SelfStock'!R46,Q42-'Grid_Requirement'!R42+'Grid_TTAFOutgoing'!R42))</f>
        <v/>
      </c>
      <c r="S42">
        <f>IF(COUNTIFS(T_StockCount[Part Name],$A42,T_StockCount[WeekIndex],18)&gt;0,SUMIFS(T_StockCount[CountedQty],T_StockCount[Part Name],$A42,T_StockCount[WeekIndex],18),IF(('T_SelfStock'!S46&lt;&gt;""),'T_SelfStock'!S46,R42-'Grid_Requirement'!S42+'Grid_TTAFOutgoing'!S42))</f>
        <v/>
      </c>
      <c r="T42">
        <f>IF(COUNTIFS(T_StockCount[Part Name],$A42,T_StockCount[WeekIndex],19)&gt;0,SUMIFS(T_StockCount[CountedQty],T_StockCount[Part Name],$A42,T_StockCount[WeekIndex],19),IF(('T_SelfStock'!T46&lt;&gt;""),'T_SelfStock'!T46,S42-'Grid_Requirement'!T42+'Grid_TTAFOutgoing'!T42))</f>
        <v/>
      </c>
      <c r="U42">
        <f>IF(COUNTIFS(T_StockCount[Part Name],$A42,T_StockCount[WeekIndex],20)&gt;0,SUMIFS(T_StockCount[CountedQty],T_StockCount[Part Name],$A42,T_StockCount[WeekIndex],20),IF(('T_SelfStock'!U46&lt;&gt;""),'T_SelfStock'!U46,T42-'Grid_Requirement'!U42+'Grid_TTAFOutgoing'!U42))</f>
        <v/>
      </c>
      <c r="V42">
        <f>IF(COUNTIFS(T_StockCount[Part Name],$A42,T_StockCount[WeekIndex],21)&gt;0,SUMIFS(T_StockCount[CountedQty],T_StockCount[Part Name],$A42,T_StockCount[WeekIndex],21),IF(('T_SelfStock'!V46&lt;&gt;""),'T_SelfStock'!V46,U42-'Grid_Requirement'!V42+'Grid_TTAFOutgoing'!V42))</f>
        <v/>
      </c>
      <c r="W42">
        <f>IF(COUNTIFS(T_StockCount[Part Name],$A42,T_StockCount[WeekIndex],22)&gt;0,SUMIFS(T_StockCount[CountedQty],T_StockCount[Part Name],$A42,T_StockCount[WeekIndex],22),IF(('T_SelfStock'!W46&lt;&gt;""),'T_SelfStock'!W46,V42-'Grid_Requirement'!W42+'Grid_TTAFOutgoing'!W42))</f>
        <v/>
      </c>
      <c r="X42">
        <f>IF(COUNTIFS(T_StockCount[Part Name],$A42,T_StockCount[WeekIndex],23)&gt;0,SUMIFS(T_StockCount[CountedQty],T_StockCount[Part Name],$A42,T_StockCount[WeekIndex],23),IF(('T_SelfStock'!X46&lt;&gt;""),'T_SelfStock'!X46,W42-'Grid_Requirement'!X42+'Grid_TTAFOutgoing'!X42))</f>
        <v/>
      </c>
      <c r="Y42">
        <f>IF(COUNTIFS(T_StockCount[Part Name],$A42,T_StockCount[WeekIndex],24)&gt;0,SUMIFS(T_StockCount[CountedQty],T_StockCount[Part Name],$A42,T_StockCount[WeekIndex],24),IF(('T_SelfStock'!Y46&lt;&gt;""),'T_SelfStock'!Y46,X42-'Grid_Requirement'!Y42+'Grid_TTAFOutgoing'!Y42))</f>
        <v/>
      </c>
      <c r="Z42">
        <f>IF(COUNTIFS(T_StockCount[Part Name],$A42,T_StockCount[WeekIndex],25)&gt;0,SUMIFS(T_StockCount[CountedQty],T_StockCount[Part Name],$A42,T_StockCount[WeekIndex],25),IF(('T_SelfStock'!Z46&lt;&gt;""),'T_SelfStock'!Z46,Y42-'Grid_Requirement'!Z42+'Grid_TTAFOutgoing'!Z42))</f>
        <v/>
      </c>
      <c r="AA42">
        <f>IF(COUNTIFS(T_StockCount[Part Name],$A42,T_StockCount[WeekIndex],26)&gt;0,SUMIFS(T_StockCount[CountedQty],T_StockCount[Part Name],$A42,T_StockCount[WeekIndex],26),IF(('T_SelfStock'!AA46&lt;&gt;""),'T_SelfStock'!AA46,Z42-'Grid_Requirement'!AA42+'Grid_TTAFOutgoing'!AA42))</f>
        <v/>
      </c>
      <c r="AB42">
        <f>IF(COUNTIFS(T_StockCount[Part Name],$A42,T_StockCount[WeekIndex],27)&gt;0,SUMIFS(T_StockCount[CountedQty],T_StockCount[Part Name],$A42,T_StockCount[WeekIndex],27),IF(('T_SelfStock'!AB46&lt;&gt;""),'T_SelfStock'!AB46,AA42-'Grid_Requirement'!AB42+'Grid_TTAFOutgoing'!AB42))</f>
        <v/>
      </c>
      <c r="AC42">
        <f>IF(COUNTIFS(T_StockCount[Part Name],$A42,T_StockCount[WeekIndex],28)&gt;0,SUMIFS(T_StockCount[CountedQty],T_StockCount[Part Name],$A42,T_StockCount[WeekIndex],28),IF(('T_SelfStock'!AC46&lt;&gt;""),'T_SelfStock'!AC46,AB42-'Grid_Requirement'!AC42+'Grid_TTAFOutgoing'!AC42))</f>
        <v/>
      </c>
      <c r="AD42">
        <f>IF(COUNTIFS(T_StockCount[Part Name],$A42,T_StockCount[WeekIndex],29)&gt;0,SUMIFS(T_StockCount[CountedQty],T_StockCount[Part Name],$A42,T_StockCount[WeekIndex],29),IF(('T_SelfStock'!AD46&lt;&gt;""),'T_SelfStock'!AD46,AC42-'Grid_Requirement'!AD42+'Grid_TTAFOutgoing'!AD42))</f>
        <v/>
      </c>
      <c r="AE42">
        <f>IF(COUNTIFS(T_StockCount[Part Name],$A42,T_StockCount[WeekIndex],30)&gt;0,SUMIFS(T_StockCount[CountedQty],T_StockCount[Part Name],$A42,T_StockCount[WeekIndex],30),IF(('T_SelfStock'!AE46&lt;&gt;""),'T_SelfStock'!AE46,AD42-'Grid_Requirement'!AE42+'Grid_TTAFOutgoing'!AE42))</f>
        <v/>
      </c>
      <c r="AF42">
        <f>IF(COUNTIFS(T_StockCount[Part Name],$A42,T_StockCount[WeekIndex],31)&gt;0,SUMIFS(T_StockCount[CountedQty],T_StockCount[Part Name],$A42,T_StockCount[WeekIndex],31),IF(('T_SelfStock'!AF46&lt;&gt;""),'T_SelfStock'!AF46,AE42-'Grid_Requirement'!AF42+'Grid_TTAFOutgoing'!AF42))</f>
        <v/>
      </c>
      <c r="AG42">
        <f>IF(COUNTIFS(T_StockCount[Part Name],$A42,T_StockCount[WeekIndex],32)&gt;0,SUMIFS(T_StockCount[CountedQty],T_StockCount[Part Name],$A42,T_StockCount[WeekIndex],32),IF(('T_SelfStock'!AG46&lt;&gt;""),'T_SelfStock'!AG46,AF42-'Grid_Requirement'!AG42+'Grid_TTAFOutgoing'!AG42))</f>
        <v/>
      </c>
      <c r="AH42">
        <f>IF(COUNTIFS(T_StockCount[Part Name],$A42,T_StockCount[WeekIndex],33)&gt;0,SUMIFS(T_StockCount[CountedQty],T_StockCount[Part Name],$A42,T_StockCount[WeekIndex],33),IF(('T_SelfStock'!AH46&lt;&gt;""),'T_SelfStock'!AH46,AG42-'Grid_Requirement'!AH42+'Grid_TTAFOutgoing'!AH42))</f>
        <v/>
      </c>
      <c r="AI42">
        <f>IF(COUNTIFS(T_StockCount[Part Name],$A42,T_StockCount[WeekIndex],34)&gt;0,SUMIFS(T_StockCount[CountedQty],T_StockCount[Part Name],$A42,T_StockCount[WeekIndex],34),IF(('T_SelfStock'!AI46&lt;&gt;""),'T_SelfStock'!AI46,AH42-'Grid_Requirement'!AI42+'Grid_TTAFOutgoing'!AI42))</f>
        <v/>
      </c>
      <c r="AJ42">
        <f>IF(COUNTIFS(T_StockCount[Part Name],$A42,T_StockCount[WeekIndex],35)&gt;0,SUMIFS(T_StockCount[CountedQty],T_StockCount[Part Name],$A42,T_StockCount[WeekIndex],35),IF(('T_SelfStock'!AJ46&lt;&gt;""),'T_SelfStock'!AJ46,AI42-'Grid_Requirement'!AJ42+'Grid_TTAFOutgoing'!AJ42))</f>
        <v/>
      </c>
      <c r="AK42">
        <f>IF(COUNTIFS(T_StockCount[Part Name],$A42,T_StockCount[WeekIndex],36)&gt;0,SUMIFS(T_StockCount[CountedQty],T_StockCount[Part Name],$A42,T_StockCount[WeekIndex],36),IF(('T_SelfStock'!AK46&lt;&gt;""),'T_SelfStock'!AK46,AJ42-'Grid_Requirement'!AK42+'Grid_TTAFOutgoing'!AK42))</f>
        <v/>
      </c>
      <c r="AL42">
        <f>IF(COUNTIFS(T_StockCount[Part Name],$A42,T_StockCount[WeekIndex],37)&gt;0,SUMIFS(T_StockCount[CountedQty],T_StockCount[Part Name],$A42,T_StockCount[WeekIndex],37),IF(('T_SelfStock'!AL46&lt;&gt;""),'T_SelfStock'!AL46,AK42-'Grid_Requirement'!AL42+'Grid_TTAFOutgoing'!AL42))</f>
        <v/>
      </c>
      <c r="AM42">
        <f>IF(COUNTIFS(T_StockCount[Part Name],$A42,T_StockCount[WeekIndex],38)&gt;0,SUMIFS(T_StockCount[CountedQty],T_StockCount[Part Name],$A42,T_StockCount[WeekIndex],38),IF(('T_SelfStock'!AM46&lt;&gt;""),'T_SelfStock'!AM46,AL42-'Grid_Requirement'!AM42+'Grid_TTAFOutgoing'!AM42))</f>
        <v/>
      </c>
      <c r="AN42">
        <f>IF(COUNTIFS(T_StockCount[Part Name],$A42,T_StockCount[WeekIndex],39)&gt;0,SUMIFS(T_StockCount[CountedQty],T_StockCount[Part Name],$A42,T_StockCount[WeekIndex],39),IF(('T_SelfStock'!AN46&lt;&gt;""),'T_SelfStock'!AN46,AM42-'Grid_Requirement'!AN42+'Grid_TTAFOutgoing'!AN42))</f>
        <v/>
      </c>
      <c r="AO42">
        <f>IF(COUNTIFS(T_StockCount[Part Name],$A42,T_StockCount[WeekIndex],40)&gt;0,SUMIFS(T_StockCount[CountedQty],T_StockCount[Part Name],$A42,T_StockCount[WeekIndex],40),IF(('T_SelfStock'!AO46&lt;&gt;""),'T_SelfStock'!AO46,AN42-'Grid_Requirement'!AO42+'Grid_TTAFOutgoing'!AO42))</f>
        <v/>
      </c>
      <c r="AP42">
        <f>IF(COUNTIFS(T_StockCount[Part Name],$A42,T_StockCount[WeekIndex],41)&gt;0,SUMIFS(T_StockCount[CountedQty],T_StockCount[Part Name],$A42,T_StockCount[WeekIndex],41),IF(('T_SelfStock'!AP46&lt;&gt;""),'T_SelfStock'!AP46,AO42-'Grid_Requirement'!AP42+'Grid_TTAFOutgoing'!AP42))</f>
        <v/>
      </c>
      <c r="AQ42">
        <f>IF(COUNTIFS(T_StockCount[Part Name],$A42,T_StockCount[WeekIndex],42)&gt;0,SUMIFS(T_StockCount[CountedQty],T_StockCount[Part Name],$A42,T_StockCount[WeekIndex],42),IF(('T_SelfStock'!AQ46&lt;&gt;""),'T_SelfStock'!AQ46,AP42-'Grid_Requirement'!AQ42+'Grid_TTAFOutgoing'!AQ42))</f>
        <v/>
      </c>
      <c r="AR42">
        <f>IF(COUNTIFS(T_StockCount[Part Name],$A42,T_StockCount[WeekIndex],43)&gt;0,SUMIFS(T_StockCount[CountedQty],T_StockCount[Part Name],$A42,T_StockCount[WeekIndex],43),IF(('T_SelfStock'!AR46&lt;&gt;""),'T_SelfStock'!AR46,AQ42-'Grid_Requirement'!AR42+'Grid_TTAFOutgoing'!AR42))</f>
        <v/>
      </c>
      <c r="AS42">
        <f>IF(COUNTIFS(T_StockCount[Part Name],$A42,T_StockCount[WeekIndex],44)&gt;0,SUMIFS(T_StockCount[CountedQty],T_StockCount[Part Name],$A42,T_StockCount[WeekIndex],44),IF(('T_SelfStock'!AS46&lt;&gt;""),'T_SelfStock'!AS46,AR42-'Grid_Requirement'!AS42+'Grid_TTAFOutgoing'!AS42))</f>
        <v/>
      </c>
      <c r="AT42">
        <f>IF(COUNTIFS(T_StockCount[Part Name],$A42,T_StockCount[WeekIndex],45)&gt;0,SUMIFS(T_StockCount[CountedQty],T_StockCount[Part Name],$A42,T_StockCount[WeekIndex],45),IF(('T_SelfStock'!AT46&lt;&gt;""),'T_SelfStock'!AT46,AS42-'Grid_Requirement'!AT42+'Grid_TTAFOutgoing'!AT42))</f>
        <v/>
      </c>
      <c r="AU42">
        <f>IF(COUNTIFS(T_StockCount[Part Name],$A42,T_StockCount[WeekIndex],46)&gt;0,SUMIFS(T_StockCount[CountedQty],T_StockCount[Part Name],$A42,T_StockCount[WeekIndex],46),IF(('T_SelfStock'!AU46&lt;&gt;""),'T_SelfStock'!AU46,AT42-'Grid_Requirement'!AU42+'Grid_TTAFOutgoing'!AU42))</f>
        <v/>
      </c>
      <c r="AV42">
        <f>IF(COUNTIFS(T_StockCount[Part Name],$A42,T_StockCount[WeekIndex],47)&gt;0,SUMIFS(T_StockCount[CountedQty],T_StockCount[Part Name],$A42,T_StockCount[WeekIndex],47),IF(('T_SelfStock'!AV46&lt;&gt;""),'T_SelfStock'!AV46,AU42-'Grid_Requirement'!AV42+'Grid_TTAFOutgoing'!AV42))</f>
        <v/>
      </c>
      <c r="AW42">
        <f>IF(COUNTIFS(T_StockCount[Part Name],$A42,T_StockCount[WeekIndex],48)&gt;0,SUMIFS(T_StockCount[CountedQty],T_StockCount[Part Name],$A42,T_StockCount[WeekIndex],48),IF(('T_SelfStock'!AW46&lt;&gt;""),'T_SelfStock'!AW46,AV42-'Grid_Requirement'!AW42+'Grid_TTAFOutgoing'!AW42))</f>
        <v/>
      </c>
      <c r="AX42">
        <f>IF(COUNTIFS(T_StockCount[Part Name],$A42,T_StockCount[WeekIndex],49)&gt;0,SUMIFS(T_StockCount[CountedQty],T_StockCount[Part Name],$A42,T_StockCount[WeekIndex],49),IF(('T_SelfStock'!AX46&lt;&gt;""),'T_SelfStock'!AX46,AW42-'Grid_Requirement'!AX42+'Grid_TTAFOutgoing'!AX42))</f>
        <v/>
      </c>
      <c r="AY42">
        <f>IF(COUNTIFS(T_StockCount[Part Name],$A42,T_StockCount[WeekIndex],50)&gt;0,SUMIFS(T_StockCount[CountedQty],T_StockCount[Part Name],$A42,T_StockCount[WeekIndex],50),IF(('T_SelfStock'!AY46&lt;&gt;""),'T_SelfStock'!AY46,AX42-'Grid_Requirement'!AY42+'Grid_TTAFOutgoing'!AY42))</f>
        <v/>
      </c>
      <c r="AZ42">
        <f>IF(COUNTIFS(T_StockCount[Part Name],$A42,T_StockCount[WeekIndex],51)&gt;0,SUMIFS(T_StockCount[CountedQty],T_StockCount[Part Name],$A42,T_StockCount[WeekIndex],51),IF(('T_SelfStock'!AZ46&lt;&gt;""),'T_SelfStock'!AZ46,AY42-'Grid_Requirement'!AZ42+'Grid_TTAFOutgoing'!AZ42))</f>
        <v/>
      </c>
      <c r="BA42">
        <f>IF(COUNTIFS(T_StockCount[Part Name],$A42,T_StockCount[WeekIndex],52)&gt;0,SUMIFS(T_StockCount[CountedQty],T_StockCount[Part Name],$A42,T_StockCount[WeekIndex],52),IF(('T_SelfStock'!BA46&lt;&gt;""),'T_SelfStock'!BA46,AZ42-'Grid_Requirement'!BA42+'Grid_TTAFOutgoing'!BA42))</f>
        <v/>
      </c>
      <c r="BB42">
        <f>IF(COUNTIFS(T_StockCount[Part Name],$A42,T_StockCount[WeekIndex],53)&gt;0,SUMIFS(T_StockCount[CountedQty],T_StockCount[Part Name],$A42,T_StockCount[WeekIndex],53),IF(('T_SelfStock'!BB46&lt;&gt;""),'T_SelfStock'!BB46,BA42-'Grid_Requirement'!BB42+'Grid_TTAFOutgoing'!BB42))</f>
        <v/>
      </c>
      <c r="BC42">
        <f>IF(COUNTIFS(T_StockCount[Part Name],$A42,T_StockCount[WeekIndex],54)&gt;0,SUMIFS(T_StockCount[CountedQty],T_StockCount[Part Name],$A42,T_StockCount[WeekIndex],54),IF(('T_SelfStock'!BC46&lt;&gt;""),'T_SelfStock'!BC46,BB42-'Grid_Requirement'!BC42+'Grid_TTAFOutgoing'!BC42))</f>
        <v/>
      </c>
      <c r="BD42">
        <f>IF(COUNTIFS(T_StockCount[Part Name],$A42,T_StockCount[WeekIndex],55)&gt;0,SUMIFS(T_StockCount[CountedQty],T_StockCount[Part Name],$A42,T_StockCount[WeekIndex],55),IF(('T_SelfStock'!BD46&lt;&gt;""),'T_SelfStock'!BD46,BC42-'Grid_Requirement'!BD42+'Grid_TTAFOutgoing'!BD42))</f>
        <v/>
      </c>
      <c r="BE42">
        <f>IF(COUNTIFS(T_StockCount[Part Name],$A42,T_StockCount[WeekIndex],56)&gt;0,SUMIFS(T_StockCount[CountedQty],T_StockCount[Part Name],$A42,T_StockCount[WeekIndex],56),IF(('T_SelfStock'!BE46&lt;&gt;""),'T_SelfStock'!BE46,BD42-'Grid_Requirement'!BE42+'Grid_TTAFOutgoing'!BE42))</f>
        <v/>
      </c>
      <c r="BF42">
        <f>IF(COUNTIFS(T_StockCount[Part Name],$A42,T_StockCount[WeekIndex],57)&gt;0,SUMIFS(T_StockCount[CountedQty],T_StockCount[Part Name],$A42,T_StockCount[WeekIndex],57),IF(('T_SelfStock'!BF46&lt;&gt;""),'T_SelfStock'!BF46,BE42-'Grid_Requirement'!BF42+'Grid_TTAFOutgoing'!BF42))</f>
        <v/>
      </c>
      <c r="BG42">
        <f>IF(COUNTIFS(T_StockCount[Part Name],$A42,T_StockCount[WeekIndex],58)&gt;0,SUMIFS(T_StockCount[CountedQty],T_StockCount[Part Name],$A42,T_StockCount[WeekIndex],58),IF(('T_SelfStock'!BG46&lt;&gt;""),'T_SelfStock'!BG46,BF42-'Grid_Requirement'!BG42+'Grid_TTAFOutgoing'!BG42))</f>
        <v/>
      </c>
      <c r="BH42">
        <f>IF(COUNTIFS(T_StockCount[Part Name],$A42,T_StockCount[WeekIndex],59)&gt;0,SUMIFS(T_StockCount[CountedQty],T_StockCount[Part Name],$A42,T_StockCount[WeekIndex],59),IF(('T_SelfStock'!BH46&lt;&gt;""),'T_SelfStock'!BH46,BG42-'Grid_Requirement'!BH42+'Grid_TTAFOutgoing'!BH42))</f>
        <v/>
      </c>
      <c r="BI42">
        <f>IF(COUNTIFS(T_StockCount[Part Name],$A42,T_StockCount[WeekIndex],60)&gt;0,SUMIFS(T_StockCount[CountedQty],T_StockCount[Part Name],$A42,T_StockCount[WeekIndex],60),IF(('T_SelfStock'!BI46&lt;&gt;""),'T_SelfStock'!BI46,BH42-'Grid_Requirement'!BI42+'Grid_TTAFOutgoing'!BI42))</f>
        <v/>
      </c>
      <c r="BJ42">
        <f>IF(COUNTIFS(T_StockCount[Part Name],$A42,T_StockCount[WeekIndex],61)&gt;0,SUMIFS(T_StockCount[CountedQty],T_StockCount[Part Name],$A42,T_StockCount[WeekIndex],61),IF(('T_SelfStock'!BJ46&lt;&gt;""),'T_SelfStock'!BJ46,BI42-'Grid_Requirement'!BJ42+'Grid_TTAFOutgoing'!BJ42))</f>
        <v/>
      </c>
      <c r="BK42">
        <f>IF(COUNTIFS(T_StockCount[Part Name],$A42,T_StockCount[WeekIndex],62)&gt;0,SUMIFS(T_StockCount[CountedQty],T_StockCount[Part Name],$A42,T_StockCount[WeekIndex],62),IF(('T_SelfStock'!BK46&lt;&gt;""),'T_SelfStock'!BK46,BJ42-'Grid_Requirement'!BK42+'Grid_TTAFOutgoing'!BK42))</f>
        <v/>
      </c>
      <c r="BL42">
        <f>IF(COUNTIFS(T_StockCount[Part Name],$A42,T_StockCount[WeekIndex],63)&gt;0,SUMIFS(T_StockCount[CountedQty],T_StockCount[Part Name],$A42,T_StockCount[WeekIndex],63),IF(('T_SelfStock'!BL46&lt;&gt;""),'T_SelfStock'!BL46,BK42-'Grid_Requirement'!BL42+'Grid_TTAFOutgoing'!BL42))</f>
        <v/>
      </c>
      <c r="BM42">
        <f>IF(COUNTIFS(T_StockCount[Part Name],$A42,T_StockCount[WeekIndex],64)&gt;0,SUMIFS(T_StockCount[CountedQty],T_StockCount[Part Name],$A42,T_StockCount[WeekIndex],64),IF(('T_SelfStock'!BM46&lt;&gt;""),'T_SelfStock'!BM46,BL42-'Grid_Requirement'!BM42+'Grid_TTAFOutgoing'!BM42))</f>
        <v/>
      </c>
      <c r="BN42">
        <f>IF(COUNTIFS(T_StockCount[Part Name],$A42,T_StockCount[WeekIndex],65)&gt;0,SUMIFS(T_StockCount[CountedQty],T_StockCount[Part Name],$A42,T_StockCount[WeekIndex],65),IF(('T_SelfStock'!BN46&lt;&gt;""),'T_SelfStock'!BN46,BM42-'Grid_Requirement'!BN42+'Grid_TTAFOutgoing'!BN42))</f>
        <v/>
      </c>
      <c r="BO42">
        <f>IF(COUNTIFS(T_StockCount[Part Name],$A42,T_StockCount[WeekIndex],66)&gt;0,SUMIFS(T_StockCount[CountedQty],T_StockCount[Part Name],$A42,T_StockCount[WeekIndex],66),IF(('T_SelfStock'!BO46&lt;&gt;""),'T_SelfStock'!BO46,BN42-'Grid_Requirement'!BO42+'Grid_TTAFOutgoing'!BO42))</f>
        <v/>
      </c>
      <c r="BP42">
        <f>IF(COUNTIFS(T_StockCount[Part Name],$A42,T_StockCount[WeekIndex],67)&gt;0,SUMIFS(T_StockCount[CountedQty],T_StockCount[Part Name],$A42,T_StockCount[WeekIndex],67),IF(('T_SelfStock'!BP46&lt;&gt;""),'T_SelfStock'!BP46,BO42-'Grid_Requirement'!BP42+'Grid_TTAFOutgoing'!BP42))</f>
        <v/>
      </c>
      <c r="BQ42">
        <f>IF(COUNTIFS(T_StockCount[Part Name],$A42,T_StockCount[WeekIndex],68)&gt;0,SUMIFS(T_StockCount[CountedQty],T_StockCount[Part Name],$A42,T_StockCount[WeekIndex],68),IF(('T_SelfStock'!BQ46&lt;&gt;""),'T_SelfStock'!BQ46,BP42-'Grid_Requirement'!BQ42+'Grid_TTAFOutgoing'!BQ42))</f>
        <v/>
      </c>
      <c r="BR42">
        <f>IF(COUNTIFS(T_StockCount[Part Name],$A42,T_StockCount[WeekIndex],69)&gt;0,SUMIFS(T_StockCount[CountedQty],T_StockCount[Part Name],$A42,T_StockCount[WeekIndex],69),IF(('T_SelfStock'!BR46&lt;&gt;""),'T_SelfStock'!BR46,BQ42-'Grid_Requirement'!BR42+'Grid_TTAFOutgoing'!BR42))</f>
        <v/>
      </c>
      <c r="BS42">
        <f>IF(COUNTIFS(T_StockCount[Part Name],$A42,T_StockCount[WeekIndex],70)&gt;0,SUMIFS(T_StockCount[CountedQty],T_StockCount[Part Name],$A42,T_StockCount[WeekIndex],70),IF(('T_SelfStock'!BS46&lt;&gt;""),'T_SelfStock'!BS46,BR42-'Grid_Requirement'!BS42+'Grid_TTAFOutgoing'!BS42))</f>
        <v/>
      </c>
      <c r="BT42">
        <f>IF(COUNTIFS(T_StockCount[Part Name],$A42,T_StockCount[WeekIndex],71)&gt;0,SUMIFS(T_StockCount[CountedQty],T_StockCount[Part Name],$A42,T_StockCount[WeekIndex],71),IF(('T_SelfStock'!BT46&lt;&gt;""),'T_SelfStock'!BT46,BS42-'Grid_Requirement'!BT42+'Grid_TTAFOutgoing'!BT42))</f>
        <v/>
      </c>
      <c r="BU42">
        <f>IF(COUNTIFS(T_StockCount[Part Name],$A42,T_StockCount[WeekIndex],72)&gt;0,SUMIFS(T_StockCount[CountedQty],T_StockCount[Part Name],$A42,T_StockCount[WeekIndex],72),IF(('T_SelfStock'!BU46&lt;&gt;""),'T_SelfStock'!BU46,BT42-'Grid_Requirement'!BU42+'Grid_TTAFOutgoing'!BU42))</f>
        <v/>
      </c>
      <c r="BV42">
        <f>IF(COUNTIFS(T_StockCount[Part Name],$A42,T_StockCount[WeekIndex],73)&gt;0,SUMIFS(T_StockCount[CountedQty],T_StockCount[Part Name],$A42,T_StockCount[WeekIndex],73),IF(('T_SelfStock'!BV46&lt;&gt;""),'T_SelfStock'!BV46,BU42-'Grid_Requirement'!BV42+'Grid_TTAFOutgoing'!BV42))</f>
        <v/>
      </c>
      <c r="BW42">
        <f>IF(COUNTIFS(T_StockCount[Part Name],$A42,T_StockCount[WeekIndex],74)&gt;0,SUMIFS(T_StockCount[CountedQty],T_StockCount[Part Name],$A42,T_StockCount[WeekIndex],74),IF(('T_SelfStock'!BW46&lt;&gt;""),'T_SelfStock'!BW46,BV42-'Grid_Requirement'!BW42+'Grid_TTAFOutgoing'!BW42))</f>
        <v/>
      </c>
      <c r="BX42">
        <f>IF(COUNTIFS(T_StockCount[Part Name],$A42,T_StockCount[WeekIndex],75)&gt;0,SUMIFS(T_StockCount[CountedQty],T_StockCount[Part Name],$A42,T_StockCount[WeekIndex],75),IF(('T_SelfStock'!BX46&lt;&gt;""),'T_SelfStock'!BX46,BW42-'Grid_Requirement'!BX42+'Grid_TTAFOutgoing'!BX42))</f>
        <v/>
      </c>
      <c r="BY42">
        <f>IF(COUNTIFS(T_StockCount[Part Name],$A42,T_StockCount[WeekIndex],76)&gt;0,SUMIFS(T_StockCount[CountedQty],T_StockCount[Part Name],$A42,T_StockCount[WeekIndex],76),IF(('T_SelfStock'!BY46&lt;&gt;""),'T_SelfStock'!BY46,BX42-'Grid_Requirement'!BY42+'Grid_TTAFOutgoing'!BY42))</f>
        <v/>
      </c>
      <c r="BZ42">
        <f>IF(COUNTIFS(T_StockCount[Part Name],$A42,T_StockCount[WeekIndex],77)&gt;0,SUMIFS(T_StockCount[CountedQty],T_StockCount[Part Name],$A42,T_StockCount[WeekIndex],77),IF(('T_SelfStock'!BZ46&lt;&gt;""),'T_SelfStock'!BZ46,BY42-'Grid_Requirement'!BZ42+'Grid_TTAFOutgoing'!BZ42))</f>
        <v/>
      </c>
      <c r="CA42">
        <f>IF(COUNTIFS(T_StockCount[Part Name],$A42,T_StockCount[WeekIndex],78)&gt;0,SUMIFS(T_StockCount[CountedQty],T_StockCount[Part Name],$A42,T_StockCount[WeekIndex],78),IF(('T_SelfStock'!CA46&lt;&gt;""),'T_SelfStock'!CA46,BZ42-'Grid_Requirement'!CA42+'Grid_TTAFOutgoing'!CA42))</f>
        <v/>
      </c>
      <c r="CB42">
        <f>IF(COUNTIFS(T_StockCount[Part Name],$A42,T_StockCount[WeekIndex],79)&gt;0,SUMIFS(T_StockCount[CountedQty],T_StockCount[Part Name],$A42,T_StockCount[WeekIndex],79),IF(('T_SelfStock'!CB46&lt;&gt;""),'T_SelfStock'!CB46,CA42-'Grid_Requirement'!CB42+'Grid_TTAFOutgoing'!CB42))</f>
        <v/>
      </c>
      <c r="CC42">
        <f>IF(COUNTIFS(T_StockCount[Part Name],$A42,T_StockCount[WeekIndex],80)&gt;0,SUMIFS(T_StockCount[CountedQty],T_StockCount[Part Name],$A42,T_StockCount[WeekIndex],80),IF(('T_SelfStock'!CC46&lt;&gt;""),'T_SelfStock'!CC46,CB42-'Grid_Requirement'!CC42+'Grid_TTAFOutgoing'!CC42))</f>
        <v/>
      </c>
      <c r="CD42">
        <f>IF(COUNTIFS(T_StockCount[Part Name],$A42,T_StockCount[WeekIndex],81)&gt;0,SUMIFS(T_StockCount[CountedQty],T_StockCount[Part Name],$A42,T_StockCount[WeekIndex],81),IF(('T_SelfStock'!CD46&lt;&gt;""),'T_SelfStock'!CD46,CC42-'Grid_Requirement'!CD42+'Grid_TTAFOutgoing'!CD42))</f>
        <v/>
      </c>
      <c r="CE42">
        <f>IF(COUNTIFS(T_StockCount[Part Name],$A42,T_StockCount[WeekIndex],82)&gt;0,SUMIFS(T_StockCount[CountedQty],T_StockCount[Part Name],$A42,T_StockCount[WeekIndex],82),IF(('T_SelfStock'!CE46&lt;&gt;""),'T_SelfStock'!CE46,CD42-'Grid_Requirement'!CE42+'Grid_TTAFOutgoing'!CE42))</f>
        <v/>
      </c>
      <c r="CF42">
        <f>IF(COUNTIFS(T_StockCount[Part Name],$A42,T_StockCount[WeekIndex],83)&gt;0,SUMIFS(T_StockCount[CountedQty],T_StockCount[Part Name],$A42,T_StockCount[WeekIndex],83),IF(('T_SelfStock'!CF46&lt;&gt;""),'T_SelfStock'!CF46,CE42-'Grid_Requirement'!CF42+'Grid_TTAFOutgoing'!CF42))</f>
        <v/>
      </c>
      <c r="CG42">
        <f>IF(COUNTIFS(T_StockCount[Part Name],$A42,T_StockCount[WeekIndex],84)&gt;0,SUMIFS(T_StockCount[CountedQty],T_StockCount[Part Name],$A42,T_StockCount[WeekIndex],84),IF(('T_SelfStock'!CG46&lt;&gt;""),'T_SelfStock'!CG46,CF42-'Grid_Requirement'!CG42+'Grid_TTAFOutgoing'!CG42))</f>
        <v/>
      </c>
      <c r="CH42">
        <f>IF(COUNTIFS(T_StockCount[Part Name],$A42,T_StockCount[WeekIndex],85)&gt;0,SUMIFS(T_StockCount[CountedQty],T_StockCount[Part Name],$A42,T_StockCount[WeekIndex],85),IF(('T_SelfStock'!CH46&lt;&gt;""),'T_SelfStock'!CH46,CG42-'Grid_Requirement'!CH42+'Grid_TTAFOutgoing'!CH42))</f>
        <v/>
      </c>
      <c r="CI42">
        <f>IF(COUNTIFS(T_StockCount[Part Name],$A42,T_StockCount[WeekIndex],86)&gt;0,SUMIFS(T_StockCount[CountedQty],T_StockCount[Part Name],$A42,T_StockCount[WeekIndex],86),IF(('T_SelfStock'!CI46&lt;&gt;""),'T_SelfStock'!CI46,CH42-'Grid_Requirement'!CI42+'Grid_TTAFOutgoing'!CI42))</f>
        <v/>
      </c>
      <c r="CJ42">
        <f>IF(COUNTIFS(T_StockCount[Part Name],$A42,T_StockCount[WeekIndex],87)&gt;0,SUMIFS(T_StockCount[CountedQty],T_StockCount[Part Name],$A42,T_StockCount[WeekIndex],87),IF(('T_SelfStock'!CJ46&lt;&gt;""),'T_SelfStock'!CJ46,CI42-'Grid_Requirement'!CJ42+'Grid_TTAFOutgoing'!CJ42))</f>
        <v/>
      </c>
      <c r="CK42">
        <f>IF(COUNTIFS(T_StockCount[Part Name],$A42,T_StockCount[WeekIndex],88)&gt;0,SUMIFS(T_StockCount[CountedQty],T_StockCount[Part Name],$A42,T_StockCount[WeekIndex],88),IF(('T_SelfStock'!CK46&lt;&gt;""),'T_SelfStock'!CK46,CJ42-'Grid_Requirement'!CK42+'Grid_TTAFOutgoing'!CK42))</f>
        <v/>
      </c>
      <c r="CL42">
        <f>IF(COUNTIFS(T_StockCount[Part Name],$A42,T_StockCount[WeekIndex],89)&gt;0,SUMIFS(T_StockCount[CountedQty],T_StockCount[Part Name],$A42,T_StockCount[WeekIndex],89),IF(('T_SelfStock'!CL46&lt;&gt;""),'T_SelfStock'!CL46,CK42-'Grid_Requirement'!CL42+'Grid_TTAFOutgoing'!CL42))</f>
        <v/>
      </c>
      <c r="CM42">
        <f>IF(COUNTIFS(T_StockCount[Part Name],$A42,T_StockCount[WeekIndex],90)&gt;0,SUMIFS(T_StockCount[CountedQty],T_StockCount[Part Name],$A42,T_StockCount[WeekIndex],90),IF(('T_SelfStock'!CM46&lt;&gt;""),'T_SelfStock'!CM46,CL42-'Grid_Requirement'!CM42+'Grid_TTAFOutgoing'!CM42))</f>
        <v/>
      </c>
      <c r="CN42">
        <f>IF(COUNTIFS(T_StockCount[Part Name],$A42,T_StockCount[WeekIndex],91)&gt;0,SUMIFS(T_StockCount[CountedQty],T_StockCount[Part Name],$A42,T_StockCount[WeekIndex],91),IF(('T_SelfStock'!CN46&lt;&gt;""),'T_SelfStock'!CN46,CM42-'Grid_Requirement'!CN42+'Grid_TTAFOutgoing'!CN42))</f>
        <v/>
      </c>
      <c r="CO42">
        <f>IF(COUNTIFS(T_StockCount[Part Name],$A42,T_StockCount[WeekIndex],92)&gt;0,SUMIFS(T_StockCount[CountedQty],T_StockCount[Part Name],$A42,T_StockCount[WeekIndex],92),IF(('T_SelfStock'!CO46&lt;&gt;""),'T_SelfStock'!CO46,CN42-'Grid_Requirement'!CO42+'Grid_TTAFOutgoing'!CO42))</f>
        <v/>
      </c>
      <c r="CP42">
        <f>IF(COUNTIFS(T_StockCount[Part Name],$A42,T_StockCount[WeekIndex],93)&gt;0,SUMIFS(T_StockCount[CountedQty],T_StockCount[Part Name],$A42,T_StockCount[WeekIndex],93),IF(('T_SelfStock'!CP46&lt;&gt;""),'T_SelfStock'!CP46,CO42-'Grid_Requirement'!CP42+'Grid_TTAFOutgoing'!CP42))</f>
        <v/>
      </c>
      <c r="CQ42">
        <f>IF(COUNTIFS(T_StockCount[Part Name],$A42,T_StockCount[WeekIndex],94)&gt;0,SUMIFS(T_StockCount[CountedQty],T_StockCount[Part Name],$A42,T_StockCount[WeekIndex],94),IF(('T_SelfStock'!CQ46&lt;&gt;""),'T_SelfStock'!CQ46,CP42-'Grid_Requirement'!CQ42+'Grid_TTAFOutgoing'!CQ42))</f>
        <v/>
      </c>
      <c r="CR42">
        <f>IF(COUNTIFS(T_StockCount[Part Name],$A42,T_StockCount[WeekIndex],95)&gt;0,SUMIFS(T_StockCount[CountedQty],T_StockCount[Part Name],$A42,T_StockCount[WeekIndex],95),IF(('T_SelfStock'!CR46&lt;&gt;""),'T_SelfStock'!CR46,CQ42-'Grid_Requirement'!CR42+'Grid_TTAFOutgoing'!CR42))</f>
        <v/>
      </c>
      <c r="CS42">
        <f>IF(COUNTIFS(T_StockCount[Part Name],$A42,T_StockCount[WeekIndex],96)&gt;0,SUMIFS(T_StockCount[CountedQty],T_StockCount[Part Name],$A42,T_StockCount[WeekIndex],96),IF(('T_SelfStock'!CS46&lt;&gt;""),'T_SelfStock'!CS46,CR42-'Grid_Requirement'!CS42+'Grid_TTAFOutgoing'!CS42))</f>
        <v/>
      </c>
      <c r="CT42">
        <f>IF(COUNTIFS(T_StockCount[Part Name],$A42,T_StockCount[WeekIndex],97)&gt;0,SUMIFS(T_StockCount[CountedQty],T_StockCount[Part Name],$A42,T_StockCount[WeekIndex],97),IF(('T_SelfStock'!CT46&lt;&gt;""),'T_SelfStock'!CT46,CS42-'Grid_Requirement'!CT42+'Grid_TTAFOutgoing'!CT42))</f>
        <v/>
      </c>
      <c r="CU42">
        <f>IF(COUNTIFS(T_StockCount[Part Name],$A42,T_StockCount[WeekIndex],98)&gt;0,SUMIFS(T_StockCount[CountedQty],T_StockCount[Part Name],$A42,T_StockCount[WeekIndex],98),IF(('T_SelfStock'!CU46&lt;&gt;""),'T_SelfStock'!CU46,CT42-'Grid_Requirement'!CU42+'Grid_TTAFOutgoing'!CU42))</f>
        <v/>
      </c>
      <c r="CV42">
        <f>IF(COUNTIFS(T_StockCount[Part Name],$A42,T_StockCount[WeekIndex],99)&gt;0,SUMIFS(T_StockCount[CountedQty],T_StockCount[Part Name],$A42,T_StockCount[WeekIndex],99),IF(('T_SelfStock'!CV46&lt;&gt;""),'T_SelfStock'!CV46,CU42-'Grid_Requirement'!CV42+'Grid_TTAFOutgoing'!CV42))</f>
        <v/>
      </c>
      <c r="CW42">
        <f>IF(COUNTIFS(T_StockCount[Part Name],$A42,T_StockCount[WeekIndex],100)&gt;0,SUMIFS(T_StockCount[CountedQty],T_StockCount[Part Name],$A42,T_StockCount[WeekIndex],100),IF(('T_SelfStock'!CW46&lt;&gt;""),'T_SelfStock'!CW46,CV42-'Grid_Requirement'!CW42+'Grid_TTAFOutgoing'!CW42))</f>
        <v/>
      </c>
      <c r="CX42">
        <f>IF(COUNTIFS(T_StockCount[Part Name],$A42,T_StockCount[WeekIndex],101)&gt;0,SUMIFS(T_StockCount[CountedQty],T_StockCount[Part Name],$A42,T_StockCount[WeekIndex],101),IF(('T_SelfStock'!CX46&lt;&gt;""),'T_SelfStock'!CX46,CW42-'Grid_Requirement'!CX42+'Grid_TTAFOutgoing'!CX42))</f>
        <v/>
      </c>
      <c r="CY42">
        <f>IF(COUNTIFS(T_StockCount[Part Name],$A42,T_StockCount[WeekIndex],102)&gt;0,SUMIFS(T_StockCount[CountedQty],T_StockCount[Part Name],$A42,T_StockCount[WeekIndex],102),IF(('T_SelfStock'!CY46&lt;&gt;""),'T_SelfStock'!CY46,CX42-'Grid_Requirement'!CY42+'Grid_TTAFOutgoing'!CY42))</f>
        <v/>
      </c>
      <c r="CZ42">
        <f>IF(COUNTIFS(T_StockCount[Part Name],$A42,T_StockCount[WeekIndex],103)&gt;0,SUMIFS(T_StockCount[CountedQty],T_StockCount[Part Name],$A42,T_StockCount[WeekIndex],103),IF(('T_SelfStock'!CZ46&lt;&gt;""),'T_SelfStock'!CZ46,CY42-'Grid_Requirement'!CZ42+'Grid_TTAFOutgoing'!CZ42))</f>
        <v/>
      </c>
      <c r="DA42">
        <f>IF(COUNTIFS(T_StockCount[Part Name],$A42,T_StockCount[WeekIndex],104)&gt;0,SUMIFS(T_StockCount[CountedQty],T_StockCount[Part Name],$A42,T_StockCount[WeekIndex],104),IF(('T_SelfStock'!DA46&lt;&gt;""),'T_SelfStock'!DA46,CZ42-'Grid_Requirement'!DA42+'Grid_TTAFOutgoing'!DA42))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Name],$A43,T_StockCount[WeekIndex],1),IF(('T_SelfStock'!B47&lt;&gt;""),'T_SelfStock'!B47,IFERROR(INDEX(T_OpeningStock[Opening_Qty],MATCH($A43,T_OpeningStock[Part Name],0)),0)-'Grid_Requirement'!B43+'Grid_TTAFOutgoing'!B43))</f>
        <v/>
      </c>
      <c r="C43">
        <f>IF(COUNTIFS(T_StockCount[Part Name],$A43,T_StockCount[WeekIndex],2)&gt;0,SUMIFS(T_StockCount[CountedQty],T_StockCount[Part Name],$A43,T_StockCount[WeekIndex],2),IF(('T_SelfStock'!C47&lt;&gt;""),'T_SelfStock'!C47,B43-'Grid_Requirement'!C43+'Grid_TTAFOutgoing'!C43))</f>
        <v/>
      </c>
      <c r="D43">
        <f>IF(COUNTIFS(T_StockCount[Part Name],$A43,T_StockCount[WeekIndex],3)&gt;0,SUMIFS(T_StockCount[CountedQty],T_StockCount[Part Name],$A43,T_StockCount[WeekIndex],3),IF(('T_SelfStock'!D47&lt;&gt;""),'T_SelfStock'!D47,C43-'Grid_Requirement'!D43+'Grid_TTAFOutgoing'!D43))</f>
        <v/>
      </c>
      <c r="E43">
        <f>IF(COUNTIFS(T_StockCount[Part Name],$A43,T_StockCount[WeekIndex],4)&gt;0,SUMIFS(T_StockCount[CountedQty],T_StockCount[Part Name],$A43,T_StockCount[WeekIndex],4),IF(('T_SelfStock'!E47&lt;&gt;""),'T_SelfStock'!E47,D43-'Grid_Requirement'!E43+'Grid_TTAFOutgoing'!E43))</f>
        <v/>
      </c>
      <c r="F43">
        <f>IF(COUNTIFS(T_StockCount[Part Name],$A43,T_StockCount[WeekIndex],5)&gt;0,SUMIFS(T_StockCount[CountedQty],T_StockCount[Part Name],$A43,T_StockCount[WeekIndex],5),IF(('T_SelfStock'!F47&lt;&gt;""),'T_SelfStock'!F47,E43-'Grid_Requirement'!F43+'Grid_TTAFOutgoing'!F43))</f>
        <v/>
      </c>
      <c r="G43">
        <f>IF(COUNTIFS(T_StockCount[Part Name],$A43,T_StockCount[WeekIndex],6)&gt;0,SUMIFS(T_StockCount[CountedQty],T_StockCount[Part Name],$A43,T_StockCount[WeekIndex],6),IF(('T_SelfStock'!G47&lt;&gt;""),'T_SelfStock'!G47,F43-'Grid_Requirement'!G43+'Grid_TTAFOutgoing'!G43))</f>
        <v/>
      </c>
      <c r="H43">
        <f>IF(COUNTIFS(T_StockCount[Part Name],$A43,T_StockCount[WeekIndex],7)&gt;0,SUMIFS(T_StockCount[CountedQty],T_StockCount[Part Name],$A43,T_StockCount[WeekIndex],7),IF(('T_SelfStock'!H47&lt;&gt;""),'T_SelfStock'!H47,G43-'Grid_Requirement'!H43+'Grid_TTAFOutgoing'!H43))</f>
        <v/>
      </c>
      <c r="I43">
        <f>IF(COUNTIFS(T_StockCount[Part Name],$A43,T_StockCount[WeekIndex],8)&gt;0,SUMIFS(T_StockCount[CountedQty],T_StockCount[Part Name],$A43,T_StockCount[WeekIndex],8),IF(('T_SelfStock'!I47&lt;&gt;""),'T_SelfStock'!I47,H43-'Grid_Requirement'!I43+'Grid_TTAFOutgoing'!I43))</f>
        <v/>
      </c>
      <c r="J43">
        <f>IF(COUNTIFS(T_StockCount[Part Name],$A43,T_StockCount[WeekIndex],9)&gt;0,SUMIFS(T_StockCount[CountedQty],T_StockCount[Part Name],$A43,T_StockCount[WeekIndex],9),IF(('T_SelfStock'!J47&lt;&gt;""),'T_SelfStock'!J47,I43-'Grid_Requirement'!J43+'Grid_TTAFOutgoing'!J43))</f>
        <v/>
      </c>
      <c r="K43">
        <f>IF(COUNTIFS(T_StockCount[Part Name],$A43,T_StockCount[WeekIndex],10)&gt;0,SUMIFS(T_StockCount[CountedQty],T_StockCount[Part Name],$A43,T_StockCount[WeekIndex],10),IF(('T_SelfStock'!K47&lt;&gt;""),'T_SelfStock'!K47,J43-'Grid_Requirement'!K43+'Grid_TTAFOutgoing'!K43))</f>
        <v/>
      </c>
      <c r="L43">
        <f>IF(COUNTIFS(T_StockCount[Part Name],$A43,T_StockCount[WeekIndex],11)&gt;0,SUMIFS(T_StockCount[CountedQty],T_StockCount[Part Name],$A43,T_StockCount[WeekIndex],11),IF(('T_SelfStock'!L47&lt;&gt;""),'T_SelfStock'!L47,K43-'Grid_Requirement'!L43+'Grid_TTAFOutgoing'!L43))</f>
        <v/>
      </c>
      <c r="M43">
        <f>IF(COUNTIFS(T_StockCount[Part Name],$A43,T_StockCount[WeekIndex],12)&gt;0,SUMIFS(T_StockCount[CountedQty],T_StockCount[Part Name],$A43,T_StockCount[WeekIndex],12),IF(('T_SelfStock'!M47&lt;&gt;""),'T_SelfStock'!M47,L43-'Grid_Requirement'!M43+'Grid_TTAFOutgoing'!M43))</f>
        <v/>
      </c>
      <c r="N43">
        <f>IF(COUNTIFS(T_StockCount[Part Name],$A43,T_StockCount[WeekIndex],13)&gt;0,SUMIFS(T_StockCount[CountedQty],T_StockCount[Part Name],$A43,T_StockCount[WeekIndex],13),IF(('T_SelfStock'!N47&lt;&gt;""),'T_SelfStock'!N47,M43-'Grid_Requirement'!N43+'Grid_TTAFOutgoing'!N43))</f>
        <v/>
      </c>
      <c r="O43">
        <f>IF(COUNTIFS(T_StockCount[Part Name],$A43,T_StockCount[WeekIndex],14)&gt;0,SUMIFS(T_StockCount[CountedQty],T_StockCount[Part Name],$A43,T_StockCount[WeekIndex],14),IF(('T_SelfStock'!O47&lt;&gt;""),'T_SelfStock'!O47,N43-'Grid_Requirement'!O43+'Grid_TTAFOutgoing'!O43))</f>
        <v/>
      </c>
      <c r="P43">
        <f>IF(COUNTIFS(T_StockCount[Part Name],$A43,T_StockCount[WeekIndex],15)&gt;0,SUMIFS(T_StockCount[CountedQty],T_StockCount[Part Name],$A43,T_StockCount[WeekIndex],15),IF(('T_SelfStock'!P47&lt;&gt;""),'T_SelfStock'!P47,O43-'Grid_Requirement'!P43+'Grid_TTAFOutgoing'!P43))</f>
        <v/>
      </c>
      <c r="Q43">
        <f>IF(COUNTIFS(T_StockCount[Part Name],$A43,T_StockCount[WeekIndex],16)&gt;0,SUMIFS(T_StockCount[CountedQty],T_StockCount[Part Name],$A43,T_StockCount[WeekIndex],16),IF(('T_SelfStock'!Q47&lt;&gt;""),'T_SelfStock'!Q47,P43-'Grid_Requirement'!Q43+'Grid_TTAFOutgoing'!Q43))</f>
        <v/>
      </c>
      <c r="R43">
        <f>IF(COUNTIFS(T_StockCount[Part Name],$A43,T_StockCount[WeekIndex],17)&gt;0,SUMIFS(T_StockCount[CountedQty],T_StockCount[Part Name],$A43,T_StockCount[WeekIndex],17),IF(('T_SelfStock'!R47&lt;&gt;""),'T_SelfStock'!R47,Q43-'Grid_Requirement'!R43+'Grid_TTAFOutgoing'!R43))</f>
        <v/>
      </c>
      <c r="S43">
        <f>IF(COUNTIFS(T_StockCount[Part Name],$A43,T_StockCount[WeekIndex],18)&gt;0,SUMIFS(T_StockCount[CountedQty],T_StockCount[Part Name],$A43,T_StockCount[WeekIndex],18),IF(('T_SelfStock'!S47&lt;&gt;""),'T_SelfStock'!S47,R43-'Grid_Requirement'!S43+'Grid_TTAFOutgoing'!S43))</f>
        <v/>
      </c>
      <c r="T43">
        <f>IF(COUNTIFS(T_StockCount[Part Name],$A43,T_StockCount[WeekIndex],19)&gt;0,SUMIFS(T_StockCount[CountedQty],T_StockCount[Part Name],$A43,T_StockCount[WeekIndex],19),IF(('T_SelfStock'!T47&lt;&gt;""),'T_SelfStock'!T47,S43-'Grid_Requirement'!T43+'Grid_TTAFOutgoing'!T43))</f>
        <v/>
      </c>
      <c r="U43">
        <f>IF(COUNTIFS(T_StockCount[Part Name],$A43,T_StockCount[WeekIndex],20)&gt;0,SUMIFS(T_StockCount[CountedQty],T_StockCount[Part Name],$A43,T_StockCount[WeekIndex],20),IF(('T_SelfStock'!U47&lt;&gt;""),'T_SelfStock'!U47,T43-'Grid_Requirement'!U43+'Grid_TTAFOutgoing'!U43))</f>
        <v/>
      </c>
      <c r="V43">
        <f>IF(COUNTIFS(T_StockCount[Part Name],$A43,T_StockCount[WeekIndex],21)&gt;0,SUMIFS(T_StockCount[CountedQty],T_StockCount[Part Name],$A43,T_StockCount[WeekIndex],21),IF(('T_SelfStock'!V47&lt;&gt;""),'T_SelfStock'!V47,U43-'Grid_Requirement'!V43+'Grid_TTAFOutgoing'!V43))</f>
        <v/>
      </c>
      <c r="W43">
        <f>IF(COUNTIFS(T_StockCount[Part Name],$A43,T_StockCount[WeekIndex],22)&gt;0,SUMIFS(T_StockCount[CountedQty],T_StockCount[Part Name],$A43,T_StockCount[WeekIndex],22),IF(('T_SelfStock'!W47&lt;&gt;""),'T_SelfStock'!W47,V43-'Grid_Requirement'!W43+'Grid_TTAFOutgoing'!W43))</f>
        <v/>
      </c>
      <c r="X43">
        <f>IF(COUNTIFS(T_StockCount[Part Name],$A43,T_StockCount[WeekIndex],23)&gt;0,SUMIFS(T_StockCount[CountedQty],T_StockCount[Part Name],$A43,T_StockCount[WeekIndex],23),IF(('T_SelfStock'!X47&lt;&gt;""),'T_SelfStock'!X47,W43-'Grid_Requirement'!X43+'Grid_TTAFOutgoing'!X43))</f>
        <v/>
      </c>
      <c r="Y43">
        <f>IF(COUNTIFS(T_StockCount[Part Name],$A43,T_StockCount[WeekIndex],24)&gt;0,SUMIFS(T_StockCount[CountedQty],T_StockCount[Part Name],$A43,T_StockCount[WeekIndex],24),IF(('T_SelfStock'!Y47&lt;&gt;""),'T_SelfStock'!Y47,X43-'Grid_Requirement'!Y43+'Grid_TTAFOutgoing'!Y43))</f>
        <v/>
      </c>
      <c r="Z43">
        <f>IF(COUNTIFS(T_StockCount[Part Name],$A43,T_StockCount[WeekIndex],25)&gt;0,SUMIFS(T_StockCount[CountedQty],T_StockCount[Part Name],$A43,T_StockCount[WeekIndex],25),IF(('T_SelfStock'!Z47&lt;&gt;""),'T_SelfStock'!Z47,Y43-'Grid_Requirement'!Z43+'Grid_TTAFOutgoing'!Z43))</f>
        <v/>
      </c>
      <c r="AA43">
        <f>IF(COUNTIFS(T_StockCount[Part Name],$A43,T_StockCount[WeekIndex],26)&gt;0,SUMIFS(T_StockCount[CountedQty],T_StockCount[Part Name],$A43,T_StockCount[WeekIndex],26),IF(('T_SelfStock'!AA47&lt;&gt;""),'T_SelfStock'!AA47,Z43-'Grid_Requirement'!AA43+'Grid_TTAFOutgoing'!AA43))</f>
        <v/>
      </c>
      <c r="AB43">
        <f>IF(COUNTIFS(T_StockCount[Part Name],$A43,T_StockCount[WeekIndex],27)&gt;0,SUMIFS(T_StockCount[CountedQty],T_StockCount[Part Name],$A43,T_StockCount[WeekIndex],27),IF(('T_SelfStock'!AB47&lt;&gt;""),'T_SelfStock'!AB47,AA43-'Grid_Requirement'!AB43+'Grid_TTAFOutgoing'!AB43))</f>
        <v/>
      </c>
      <c r="AC43">
        <f>IF(COUNTIFS(T_StockCount[Part Name],$A43,T_StockCount[WeekIndex],28)&gt;0,SUMIFS(T_StockCount[CountedQty],T_StockCount[Part Name],$A43,T_StockCount[WeekIndex],28),IF(('T_SelfStock'!AC47&lt;&gt;""),'T_SelfStock'!AC47,AB43-'Grid_Requirement'!AC43+'Grid_TTAFOutgoing'!AC43))</f>
        <v/>
      </c>
      <c r="AD43">
        <f>IF(COUNTIFS(T_StockCount[Part Name],$A43,T_StockCount[WeekIndex],29)&gt;0,SUMIFS(T_StockCount[CountedQty],T_StockCount[Part Name],$A43,T_StockCount[WeekIndex],29),IF(('T_SelfStock'!AD47&lt;&gt;""),'T_SelfStock'!AD47,AC43-'Grid_Requirement'!AD43+'Grid_TTAFOutgoing'!AD43))</f>
        <v/>
      </c>
      <c r="AE43">
        <f>IF(COUNTIFS(T_StockCount[Part Name],$A43,T_StockCount[WeekIndex],30)&gt;0,SUMIFS(T_StockCount[CountedQty],T_StockCount[Part Name],$A43,T_StockCount[WeekIndex],30),IF(('T_SelfStock'!AE47&lt;&gt;""),'T_SelfStock'!AE47,AD43-'Grid_Requirement'!AE43+'Grid_TTAFOutgoing'!AE43))</f>
        <v/>
      </c>
      <c r="AF43">
        <f>IF(COUNTIFS(T_StockCount[Part Name],$A43,T_StockCount[WeekIndex],31)&gt;0,SUMIFS(T_StockCount[CountedQty],T_StockCount[Part Name],$A43,T_StockCount[WeekIndex],31),IF(('T_SelfStock'!AF47&lt;&gt;""),'T_SelfStock'!AF47,AE43-'Grid_Requirement'!AF43+'Grid_TTAFOutgoing'!AF43))</f>
        <v/>
      </c>
      <c r="AG43">
        <f>IF(COUNTIFS(T_StockCount[Part Name],$A43,T_StockCount[WeekIndex],32)&gt;0,SUMIFS(T_StockCount[CountedQty],T_StockCount[Part Name],$A43,T_StockCount[WeekIndex],32),IF(('T_SelfStock'!AG47&lt;&gt;""),'T_SelfStock'!AG47,AF43-'Grid_Requirement'!AG43+'Grid_TTAFOutgoing'!AG43))</f>
        <v/>
      </c>
      <c r="AH43">
        <f>IF(COUNTIFS(T_StockCount[Part Name],$A43,T_StockCount[WeekIndex],33)&gt;0,SUMIFS(T_StockCount[CountedQty],T_StockCount[Part Name],$A43,T_StockCount[WeekIndex],33),IF(('T_SelfStock'!AH47&lt;&gt;""),'T_SelfStock'!AH47,AG43-'Grid_Requirement'!AH43+'Grid_TTAFOutgoing'!AH43))</f>
        <v/>
      </c>
      <c r="AI43">
        <f>IF(COUNTIFS(T_StockCount[Part Name],$A43,T_StockCount[WeekIndex],34)&gt;0,SUMIFS(T_StockCount[CountedQty],T_StockCount[Part Name],$A43,T_StockCount[WeekIndex],34),IF(('T_SelfStock'!AI47&lt;&gt;""),'T_SelfStock'!AI47,AH43-'Grid_Requirement'!AI43+'Grid_TTAFOutgoing'!AI43))</f>
        <v/>
      </c>
      <c r="AJ43">
        <f>IF(COUNTIFS(T_StockCount[Part Name],$A43,T_StockCount[WeekIndex],35)&gt;0,SUMIFS(T_StockCount[CountedQty],T_StockCount[Part Name],$A43,T_StockCount[WeekIndex],35),IF(('T_SelfStock'!AJ47&lt;&gt;""),'T_SelfStock'!AJ47,AI43-'Grid_Requirement'!AJ43+'Grid_TTAFOutgoing'!AJ43))</f>
        <v/>
      </c>
      <c r="AK43">
        <f>IF(COUNTIFS(T_StockCount[Part Name],$A43,T_StockCount[WeekIndex],36)&gt;0,SUMIFS(T_StockCount[CountedQty],T_StockCount[Part Name],$A43,T_StockCount[WeekIndex],36),IF(('T_SelfStock'!AK47&lt;&gt;""),'T_SelfStock'!AK47,AJ43-'Grid_Requirement'!AK43+'Grid_TTAFOutgoing'!AK43))</f>
        <v/>
      </c>
      <c r="AL43">
        <f>IF(COUNTIFS(T_StockCount[Part Name],$A43,T_StockCount[WeekIndex],37)&gt;0,SUMIFS(T_StockCount[CountedQty],T_StockCount[Part Name],$A43,T_StockCount[WeekIndex],37),IF(('T_SelfStock'!AL47&lt;&gt;""),'T_SelfStock'!AL47,AK43-'Grid_Requirement'!AL43+'Grid_TTAFOutgoing'!AL43))</f>
        <v/>
      </c>
      <c r="AM43">
        <f>IF(COUNTIFS(T_StockCount[Part Name],$A43,T_StockCount[WeekIndex],38)&gt;0,SUMIFS(T_StockCount[CountedQty],T_StockCount[Part Name],$A43,T_StockCount[WeekIndex],38),IF(('T_SelfStock'!AM47&lt;&gt;""),'T_SelfStock'!AM47,AL43-'Grid_Requirement'!AM43+'Grid_TTAFOutgoing'!AM43))</f>
        <v/>
      </c>
      <c r="AN43">
        <f>IF(COUNTIFS(T_StockCount[Part Name],$A43,T_StockCount[WeekIndex],39)&gt;0,SUMIFS(T_StockCount[CountedQty],T_StockCount[Part Name],$A43,T_StockCount[WeekIndex],39),IF(('T_SelfStock'!AN47&lt;&gt;""),'T_SelfStock'!AN47,AM43-'Grid_Requirement'!AN43+'Grid_TTAFOutgoing'!AN43))</f>
        <v/>
      </c>
      <c r="AO43">
        <f>IF(COUNTIFS(T_StockCount[Part Name],$A43,T_StockCount[WeekIndex],40)&gt;0,SUMIFS(T_StockCount[CountedQty],T_StockCount[Part Name],$A43,T_StockCount[WeekIndex],40),IF(('T_SelfStock'!AO47&lt;&gt;""),'T_SelfStock'!AO47,AN43-'Grid_Requirement'!AO43+'Grid_TTAFOutgoing'!AO43))</f>
        <v/>
      </c>
      <c r="AP43">
        <f>IF(COUNTIFS(T_StockCount[Part Name],$A43,T_StockCount[WeekIndex],41)&gt;0,SUMIFS(T_StockCount[CountedQty],T_StockCount[Part Name],$A43,T_StockCount[WeekIndex],41),IF(('T_SelfStock'!AP47&lt;&gt;""),'T_SelfStock'!AP47,AO43-'Grid_Requirement'!AP43+'Grid_TTAFOutgoing'!AP43))</f>
        <v/>
      </c>
      <c r="AQ43">
        <f>IF(COUNTIFS(T_StockCount[Part Name],$A43,T_StockCount[WeekIndex],42)&gt;0,SUMIFS(T_StockCount[CountedQty],T_StockCount[Part Name],$A43,T_StockCount[WeekIndex],42),IF(('T_SelfStock'!AQ47&lt;&gt;""),'T_SelfStock'!AQ47,AP43-'Grid_Requirement'!AQ43+'Grid_TTAFOutgoing'!AQ43))</f>
        <v/>
      </c>
      <c r="AR43">
        <f>IF(COUNTIFS(T_StockCount[Part Name],$A43,T_StockCount[WeekIndex],43)&gt;0,SUMIFS(T_StockCount[CountedQty],T_StockCount[Part Name],$A43,T_StockCount[WeekIndex],43),IF(('T_SelfStock'!AR47&lt;&gt;""),'T_SelfStock'!AR47,AQ43-'Grid_Requirement'!AR43+'Grid_TTAFOutgoing'!AR43))</f>
        <v/>
      </c>
      <c r="AS43">
        <f>IF(COUNTIFS(T_StockCount[Part Name],$A43,T_StockCount[WeekIndex],44)&gt;0,SUMIFS(T_StockCount[CountedQty],T_StockCount[Part Name],$A43,T_StockCount[WeekIndex],44),IF(('T_SelfStock'!AS47&lt;&gt;""),'T_SelfStock'!AS47,AR43-'Grid_Requirement'!AS43+'Grid_TTAFOutgoing'!AS43))</f>
        <v/>
      </c>
      <c r="AT43">
        <f>IF(COUNTIFS(T_StockCount[Part Name],$A43,T_StockCount[WeekIndex],45)&gt;0,SUMIFS(T_StockCount[CountedQty],T_StockCount[Part Name],$A43,T_StockCount[WeekIndex],45),IF(('T_SelfStock'!AT47&lt;&gt;""),'T_SelfStock'!AT47,AS43-'Grid_Requirement'!AT43+'Grid_TTAFOutgoing'!AT43))</f>
        <v/>
      </c>
      <c r="AU43">
        <f>IF(COUNTIFS(T_StockCount[Part Name],$A43,T_StockCount[WeekIndex],46)&gt;0,SUMIFS(T_StockCount[CountedQty],T_StockCount[Part Name],$A43,T_StockCount[WeekIndex],46),IF(('T_SelfStock'!AU47&lt;&gt;""),'T_SelfStock'!AU47,AT43-'Grid_Requirement'!AU43+'Grid_TTAFOutgoing'!AU43))</f>
        <v/>
      </c>
      <c r="AV43">
        <f>IF(COUNTIFS(T_StockCount[Part Name],$A43,T_StockCount[WeekIndex],47)&gt;0,SUMIFS(T_StockCount[CountedQty],T_StockCount[Part Name],$A43,T_StockCount[WeekIndex],47),IF(('T_SelfStock'!AV47&lt;&gt;""),'T_SelfStock'!AV47,AU43-'Grid_Requirement'!AV43+'Grid_TTAFOutgoing'!AV43))</f>
        <v/>
      </c>
      <c r="AW43">
        <f>IF(COUNTIFS(T_StockCount[Part Name],$A43,T_StockCount[WeekIndex],48)&gt;0,SUMIFS(T_StockCount[CountedQty],T_StockCount[Part Name],$A43,T_StockCount[WeekIndex],48),IF(('T_SelfStock'!AW47&lt;&gt;""),'T_SelfStock'!AW47,AV43-'Grid_Requirement'!AW43+'Grid_TTAFOutgoing'!AW43))</f>
        <v/>
      </c>
      <c r="AX43">
        <f>IF(COUNTIFS(T_StockCount[Part Name],$A43,T_StockCount[WeekIndex],49)&gt;0,SUMIFS(T_StockCount[CountedQty],T_StockCount[Part Name],$A43,T_StockCount[WeekIndex],49),IF(('T_SelfStock'!AX47&lt;&gt;""),'T_SelfStock'!AX47,AW43-'Grid_Requirement'!AX43+'Grid_TTAFOutgoing'!AX43))</f>
        <v/>
      </c>
      <c r="AY43">
        <f>IF(COUNTIFS(T_StockCount[Part Name],$A43,T_StockCount[WeekIndex],50)&gt;0,SUMIFS(T_StockCount[CountedQty],T_StockCount[Part Name],$A43,T_StockCount[WeekIndex],50),IF(('T_SelfStock'!AY47&lt;&gt;""),'T_SelfStock'!AY47,AX43-'Grid_Requirement'!AY43+'Grid_TTAFOutgoing'!AY43))</f>
        <v/>
      </c>
      <c r="AZ43">
        <f>IF(COUNTIFS(T_StockCount[Part Name],$A43,T_StockCount[WeekIndex],51)&gt;0,SUMIFS(T_StockCount[CountedQty],T_StockCount[Part Name],$A43,T_StockCount[WeekIndex],51),IF(('T_SelfStock'!AZ47&lt;&gt;""),'T_SelfStock'!AZ47,AY43-'Grid_Requirement'!AZ43+'Grid_TTAFOutgoing'!AZ43))</f>
        <v/>
      </c>
      <c r="BA43">
        <f>IF(COUNTIFS(T_StockCount[Part Name],$A43,T_StockCount[WeekIndex],52)&gt;0,SUMIFS(T_StockCount[CountedQty],T_StockCount[Part Name],$A43,T_StockCount[WeekIndex],52),IF(('T_SelfStock'!BA47&lt;&gt;""),'T_SelfStock'!BA47,AZ43-'Grid_Requirement'!BA43+'Grid_TTAFOutgoing'!BA43))</f>
        <v/>
      </c>
      <c r="BB43">
        <f>IF(COUNTIFS(T_StockCount[Part Name],$A43,T_StockCount[WeekIndex],53)&gt;0,SUMIFS(T_StockCount[CountedQty],T_StockCount[Part Name],$A43,T_StockCount[WeekIndex],53),IF(('T_SelfStock'!BB47&lt;&gt;""),'T_SelfStock'!BB47,BA43-'Grid_Requirement'!BB43+'Grid_TTAFOutgoing'!BB43))</f>
        <v/>
      </c>
      <c r="BC43">
        <f>IF(COUNTIFS(T_StockCount[Part Name],$A43,T_StockCount[WeekIndex],54)&gt;0,SUMIFS(T_StockCount[CountedQty],T_StockCount[Part Name],$A43,T_StockCount[WeekIndex],54),IF(('T_SelfStock'!BC47&lt;&gt;""),'T_SelfStock'!BC47,BB43-'Grid_Requirement'!BC43+'Grid_TTAFOutgoing'!BC43))</f>
        <v/>
      </c>
      <c r="BD43">
        <f>IF(COUNTIFS(T_StockCount[Part Name],$A43,T_StockCount[WeekIndex],55)&gt;0,SUMIFS(T_StockCount[CountedQty],T_StockCount[Part Name],$A43,T_StockCount[WeekIndex],55),IF(('T_SelfStock'!BD47&lt;&gt;""),'T_SelfStock'!BD47,BC43-'Grid_Requirement'!BD43+'Grid_TTAFOutgoing'!BD43))</f>
        <v/>
      </c>
      <c r="BE43">
        <f>IF(COUNTIFS(T_StockCount[Part Name],$A43,T_StockCount[WeekIndex],56)&gt;0,SUMIFS(T_StockCount[CountedQty],T_StockCount[Part Name],$A43,T_StockCount[WeekIndex],56),IF(('T_SelfStock'!BE47&lt;&gt;""),'T_SelfStock'!BE47,BD43-'Grid_Requirement'!BE43+'Grid_TTAFOutgoing'!BE43))</f>
        <v/>
      </c>
      <c r="BF43">
        <f>IF(COUNTIFS(T_StockCount[Part Name],$A43,T_StockCount[WeekIndex],57)&gt;0,SUMIFS(T_StockCount[CountedQty],T_StockCount[Part Name],$A43,T_StockCount[WeekIndex],57),IF(('T_SelfStock'!BF47&lt;&gt;""),'T_SelfStock'!BF47,BE43-'Grid_Requirement'!BF43+'Grid_TTAFOutgoing'!BF43))</f>
        <v/>
      </c>
      <c r="BG43">
        <f>IF(COUNTIFS(T_StockCount[Part Name],$A43,T_StockCount[WeekIndex],58)&gt;0,SUMIFS(T_StockCount[CountedQty],T_StockCount[Part Name],$A43,T_StockCount[WeekIndex],58),IF(('T_SelfStock'!BG47&lt;&gt;""),'T_SelfStock'!BG47,BF43-'Grid_Requirement'!BG43+'Grid_TTAFOutgoing'!BG43))</f>
        <v/>
      </c>
      <c r="BH43">
        <f>IF(COUNTIFS(T_StockCount[Part Name],$A43,T_StockCount[WeekIndex],59)&gt;0,SUMIFS(T_StockCount[CountedQty],T_StockCount[Part Name],$A43,T_StockCount[WeekIndex],59),IF(('T_SelfStock'!BH47&lt;&gt;""),'T_SelfStock'!BH47,BG43-'Grid_Requirement'!BH43+'Grid_TTAFOutgoing'!BH43))</f>
        <v/>
      </c>
      <c r="BI43">
        <f>IF(COUNTIFS(T_StockCount[Part Name],$A43,T_StockCount[WeekIndex],60)&gt;0,SUMIFS(T_StockCount[CountedQty],T_StockCount[Part Name],$A43,T_StockCount[WeekIndex],60),IF(('T_SelfStock'!BI47&lt;&gt;""),'T_SelfStock'!BI47,BH43-'Grid_Requirement'!BI43+'Grid_TTAFOutgoing'!BI43))</f>
        <v/>
      </c>
      <c r="BJ43">
        <f>IF(COUNTIFS(T_StockCount[Part Name],$A43,T_StockCount[WeekIndex],61)&gt;0,SUMIFS(T_StockCount[CountedQty],T_StockCount[Part Name],$A43,T_StockCount[WeekIndex],61),IF(('T_SelfStock'!BJ47&lt;&gt;""),'T_SelfStock'!BJ47,BI43-'Grid_Requirement'!BJ43+'Grid_TTAFOutgoing'!BJ43))</f>
        <v/>
      </c>
      <c r="BK43">
        <f>IF(COUNTIFS(T_StockCount[Part Name],$A43,T_StockCount[WeekIndex],62)&gt;0,SUMIFS(T_StockCount[CountedQty],T_StockCount[Part Name],$A43,T_StockCount[WeekIndex],62),IF(('T_SelfStock'!BK47&lt;&gt;""),'T_SelfStock'!BK47,BJ43-'Grid_Requirement'!BK43+'Grid_TTAFOutgoing'!BK43))</f>
        <v/>
      </c>
      <c r="BL43">
        <f>IF(COUNTIFS(T_StockCount[Part Name],$A43,T_StockCount[WeekIndex],63)&gt;0,SUMIFS(T_StockCount[CountedQty],T_StockCount[Part Name],$A43,T_StockCount[WeekIndex],63),IF(('T_SelfStock'!BL47&lt;&gt;""),'T_SelfStock'!BL47,BK43-'Grid_Requirement'!BL43+'Grid_TTAFOutgoing'!BL43))</f>
        <v/>
      </c>
      <c r="BM43">
        <f>IF(COUNTIFS(T_StockCount[Part Name],$A43,T_StockCount[WeekIndex],64)&gt;0,SUMIFS(T_StockCount[CountedQty],T_StockCount[Part Name],$A43,T_StockCount[WeekIndex],64),IF(('T_SelfStock'!BM47&lt;&gt;""),'T_SelfStock'!BM47,BL43-'Grid_Requirement'!BM43+'Grid_TTAFOutgoing'!BM43))</f>
        <v/>
      </c>
      <c r="BN43">
        <f>IF(COUNTIFS(T_StockCount[Part Name],$A43,T_StockCount[WeekIndex],65)&gt;0,SUMIFS(T_StockCount[CountedQty],T_StockCount[Part Name],$A43,T_StockCount[WeekIndex],65),IF(('T_SelfStock'!BN47&lt;&gt;""),'T_SelfStock'!BN47,BM43-'Grid_Requirement'!BN43+'Grid_TTAFOutgoing'!BN43))</f>
        <v/>
      </c>
      <c r="BO43">
        <f>IF(COUNTIFS(T_StockCount[Part Name],$A43,T_StockCount[WeekIndex],66)&gt;0,SUMIFS(T_StockCount[CountedQty],T_StockCount[Part Name],$A43,T_StockCount[WeekIndex],66),IF(('T_SelfStock'!BO47&lt;&gt;""),'T_SelfStock'!BO47,BN43-'Grid_Requirement'!BO43+'Grid_TTAFOutgoing'!BO43))</f>
        <v/>
      </c>
      <c r="BP43">
        <f>IF(COUNTIFS(T_StockCount[Part Name],$A43,T_StockCount[WeekIndex],67)&gt;0,SUMIFS(T_StockCount[CountedQty],T_StockCount[Part Name],$A43,T_StockCount[WeekIndex],67),IF(('T_SelfStock'!BP47&lt;&gt;""),'T_SelfStock'!BP47,BO43-'Grid_Requirement'!BP43+'Grid_TTAFOutgoing'!BP43))</f>
        <v/>
      </c>
      <c r="BQ43">
        <f>IF(COUNTIFS(T_StockCount[Part Name],$A43,T_StockCount[WeekIndex],68)&gt;0,SUMIFS(T_StockCount[CountedQty],T_StockCount[Part Name],$A43,T_StockCount[WeekIndex],68),IF(('T_SelfStock'!BQ47&lt;&gt;""),'T_SelfStock'!BQ47,BP43-'Grid_Requirement'!BQ43+'Grid_TTAFOutgoing'!BQ43))</f>
        <v/>
      </c>
      <c r="BR43">
        <f>IF(COUNTIFS(T_StockCount[Part Name],$A43,T_StockCount[WeekIndex],69)&gt;0,SUMIFS(T_StockCount[CountedQty],T_StockCount[Part Name],$A43,T_StockCount[WeekIndex],69),IF(('T_SelfStock'!BR47&lt;&gt;""),'T_SelfStock'!BR47,BQ43-'Grid_Requirement'!BR43+'Grid_TTAFOutgoing'!BR43))</f>
        <v/>
      </c>
      <c r="BS43">
        <f>IF(COUNTIFS(T_StockCount[Part Name],$A43,T_StockCount[WeekIndex],70)&gt;0,SUMIFS(T_StockCount[CountedQty],T_StockCount[Part Name],$A43,T_StockCount[WeekIndex],70),IF(('T_SelfStock'!BS47&lt;&gt;""),'T_SelfStock'!BS47,BR43-'Grid_Requirement'!BS43+'Grid_TTAFOutgoing'!BS43))</f>
        <v/>
      </c>
      <c r="BT43">
        <f>IF(COUNTIFS(T_StockCount[Part Name],$A43,T_StockCount[WeekIndex],71)&gt;0,SUMIFS(T_StockCount[CountedQty],T_StockCount[Part Name],$A43,T_StockCount[WeekIndex],71),IF(('T_SelfStock'!BT47&lt;&gt;""),'T_SelfStock'!BT47,BS43-'Grid_Requirement'!BT43+'Grid_TTAFOutgoing'!BT43))</f>
        <v/>
      </c>
      <c r="BU43">
        <f>IF(COUNTIFS(T_StockCount[Part Name],$A43,T_StockCount[WeekIndex],72)&gt;0,SUMIFS(T_StockCount[CountedQty],T_StockCount[Part Name],$A43,T_StockCount[WeekIndex],72),IF(('T_SelfStock'!BU47&lt;&gt;""),'T_SelfStock'!BU47,BT43-'Grid_Requirement'!BU43+'Grid_TTAFOutgoing'!BU43))</f>
        <v/>
      </c>
      <c r="BV43">
        <f>IF(COUNTIFS(T_StockCount[Part Name],$A43,T_StockCount[WeekIndex],73)&gt;0,SUMIFS(T_StockCount[CountedQty],T_StockCount[Part Name],$A43,T_StockCount[WeekIndex],73),IF(('T_SelfStock'!BV47&lt;&gt;""),'T_SelfStock'!BV47,BU43-'Grid_Requirement'!BV43+'Grid_TTAFOutgoing'!BV43))</f>
        <v/>
      </c>
      <c r="BW43">
        <f>IF(COUNTIFS(T_StockCount[Part Name],$A43,T_StockCount[WeekIndex],74)&gt;0,SUMIFS(T_StockCount[CountedQty],T_StockCount[Part Name],$A43,T_StockCount[WeekIndex],74),IF(('T_SelfStock'!BW47&lt;&gt;""),'T_SelfStock'!BW47,BV43-'Grid_Requirement'!BW43+'Grid_TTAFOutgoing'!BW43))</f>
        <v/>
      </c>
      <c r="BX43">
        <f>IF(COUNTIFS(T_StockCount[Part Name],$A43,T_StockCount[WeekIndex],75)&gt;0,SUMIFS(T_StockCount[CountedQty],T_StockCount[Part Name],$A43,T_StockCount[WeekIndex],75),IF(('T_SelfStock'!BX47&lt;&gt;""),'T_SelfStock'!BX47,BW43-'Grid_Requirement'!BX43+'Grid_TTAFOutgoing'!BX43))</f>
        <v/>
      </c>
      <c r="BY43">
        <f>IF(COUNTIFS(T_StockCount[Part Name],$A43,T_StockCount[WeekIndex],76)&gt;0,SUMIFS(T_StockCount[CountedQty],T_StockCount[Part Name],$A43,T_StockCount[WeekIndex],76),IF(('T_SelfStock'!BY47&lt;&gt;""),'T_SelfStock'!BY47,BX43-'Grid_Requirement'!BY43+'Grid_TTAFOutgoing'!BY43))</f>
        <v/>
      </c>
      <c r="BZ43">
        <f>IF(COUNTIFS(T_StockCount[Part Name],$A43,T_StockCount[WeekIndex],77)&gt;0,SUMIFS(T_StockCount[CountedQty],T_StockCount[Part Name],$A43,T_StockCount[WeekIndex],77),IF(('T_SelfStock'!BZ47&lt;&gt;""),'T_SelfStock'!BZ47,BY43-'Grid_Requirement'!BZ43+'Grid_TTAFOutgoing'!BZ43))</f>
        <v/>
      </c>
      <c r="CA43">
        <f>IF(COUNTIFS(T_StockCount[Part Name],$A43,T_StockCount[WeekIndex],78)&gt;0,SUMIFS(T_StockCount[CountedQty],T_StockCount[Part Name],$A43,T_StockCount[WeekIndex],78),IF(('T_SelfStock'!CA47&lt;&gt;""),'T_SelfStock'!CA47,BZ43-'Grid_Requirement'!CA43+'Grid_TTAFOutgoing'!CA43))</f>
        <v/>
      </c>
      <c r="CB43">
        <f>IF(COUNTIFS(T_StockCount[Part Name],$A43,T_StockCount[WeekIndex],79)&gt;0,SUMIFS(T_StockCount[CountedQty],T_StockCount[Part Name],$A43,T_StockCount[WeekIndex],79),IF(('T_SelfStock'!CB47&lt;&gt;""),'T_SelfStock'!CB47,CA43-'Grid_Requirement'!CB43+'Grid_TTAFOutgoing'!CB43))</f>
        <v/>
      </c>
      <c r="CC43">
        <f>IF(COUNTIFS(T_StockCount[Part Name],$A43,T_StockCount[WeekIndex],80)&gt;0,SUMIFS(T_StockCount[CountedQty],T_StockCount[Part Name],$A43,T_StockCount[WeekIndex],80),IF(('T_SelfStock'!CC47&lt;&gt;""),'T_SelfStock'!CC47,CB43-'Grid_Requirement'!CC43+'Grid_TTAFOutgoing'!CC43))</f>
        <v/>
      </c>
      <c r="CD43">
        <f>IF(COUNTIFS(T_StockCount[Part Name],$A43,T_StockCount[WeekIndex],81)&gt;0,SUMIFS(T_StockCount[CountedQty],T_StockCount[Part Name],$A43,T_StockCount[WeekIndex],81),IF(('T_SelfStock'!CD47&lt;&gt;""),'T_SelfStock'!CD47,CC43-'Grid_Requirement'!CD43+'Grid_TTAFOutgoing'!CD43))</f>
        <v/>
      </c>
      <c r="CE43">
        <f>IF(COUNTIFS(T_StockCount[Part Name],$A43,T_StockCount[WeekIndex],82)&gt;0,SUMIFS(T_StockCount[CountedQty],T_StockCount[Part Name],$A43,T_StockCount[WeekIndex],82),IF(('T_SelfStock'!CE47&lt;&gt;""),'T_SelfStock'!CE47,CD43-'Grid_Requirement'!CE43+'Grid_TTAFOutgoing'!CE43))</f>
        <v/>
      </c>
      <c r="CF43">
        <f>IF(COUNTIFS(T_StockCount[Part Name],$A43,T_StockCount[WeekIndex],83)&gt;0,SUMIFS(T_StockCount[CountedQty],T_StockCount[Part Name],$A43,T_StockCount[WeekIndex],83),IF(('T_SelfStock'!CF47&lt;&gt;""),'T_SelfStock'!CF47,CE43-'Grid_Requirement'!CF43+'Grid_TTAFOutgoing'!CF43))</f>
        <v/>
      </c>
      <c r="CG43">
        <f>IF(COUNTIFS(T_StockCount[Part Name],$A43,T_StockCount[WeekIndex],84)&gt;0,SUMIFS(T_StockCount[CountedQty],T_StockCount[Part Name],$A43,T_StockCount[WeekIndex],84),IF(('T_SelfStock'!CG47&lt;&gt;""),'T_SelfStock'!CG47,CF43-'Grid_Requirement'!CG43+'Grid_TTAFOutgoing'!CG43))</f>
        <v/>
      </c>
      <c r="CH43">
        <f>IF(COUNTIFS(T_StockCount[Part Name],$A43,T_StockCount[WeekIndex],85)&gt;0,SUMIFS(T_StockCount[CountedQty],T_StockCount[Part Name],$A43,T_StockCount[WeekIndex],85),IF(('T_SelfStock'!CH47&lt;&gt;""),'T_SelfStock'!CH47,CG43-'Grid_Requirement'!CH43+'Grid_TTAFOutgoing'!CH43))</f>
        <v/>
      </c>
      <c r="CI43">
        <f>IF(COUNTIFS(T_StockCount[Part Name],$A43,T_StockCount[WeekIndex],86)&gt;0,SUMIFS(T_StockCount[CountedQty],T_StockCount[Part Name],$A43,T_StockCount[WeekIndex],86),IF(('T_SelfStock'!CI47&lt;&gt;""),'T_SelfStock'!CI47,CH43-'Grid_Requirement'!CI43+'Grid_TTAFOutgoing'!CI43))</f>
        <v/>
      </c>
      <c r="CJ43">
        <f>IF(COUNTIFS(T_StockCount[Part Name],$A43,T_StockCount[WeekIndex],87)&gt;0,SUMIFS(T_StockCount[CountedQty],T_StockCount[Part Name],$A43,T_StockCount[WeekIndex],87),IF(('T_SelfStock'!CJ47&lt;&gt;""),'T_SelfStock'!CJ47,CI43-'Grid_Requirement'!CJ43+'Grid_TTAFOutgoing'!CJ43))</f>
        <v/>
      </c>
      <c r="CK43">
        <f>IF(COUNTIFS(T_StockCount[Part Name],$A43,T_StockCount[WeekIndex],88)&gt;0,SUMIFS(T_StockCount[CountedQty],T_StockCount[Part Name],$A43,T_StockCount[WeekIndex],88),IF(('T_SelfStock'!CK47&lt;&gt;""),'T_SelfStock'!CK47,CJ43-'Grid_Requirement'!CK43+'Grid_TTAFOutgoing'!CK43))</f>
        <v/>
      </c>
      <c r="CL43">
        <f>IF(COUNTIFS(T_StockCount[Part Name],$A43,T_StockCount[WeekIndex],89)&gt;0,SUMIFS(T_StockCount[CountedQty],T_StockCount[Part Name],$A43,T_StockCount[WeekIndex],89),IF(('T_SelfStock'!CL47&lt;&gt;""),'T_SelfStock'!CL47,CK43-'Grid_Requirement'!CL43+'Grid_TTAFOutgoing'!CL43))</f>
        <v/>
      </c>
      <c r="CM43">
        <f>IF(COUNTIFS(T_StockCount[Part Name],$A43,T_StockCount[WeekIndex],90)&gt;0,SUMIFS(T_StockCount[CountedQty],T_StockCount[Part Name],$A43,T_StockCount[WeekIndex],90),IF(('T_SelfStock'!CM47&lt;&gt;""),'T_SelfStock'!CM47,CL43-'Grid_Requirement'!CM43+'Grid_TTAFOutgoing'!CM43))</f>
        <v/>
      </c>
      <c r="CN43">
        <f>IF(COUNTIFS(T_StockCount[Part Name],$A43,T_StockCount[WeekIndex],91)&gt;0,SUMIFS(T_StockCount[CountedQty],T_StockCount[Part Name],$A43,T_StockCount[WeekIndex],91),IF(('T_SelfStock'!CN47&lt;&gt;""),'T_SelfStock'!CN47,CM43-'Grid_Requirement'!CN43+'Grid_TTAFOutgoing'!CN43))</f>
        <v/>
      </c>
      <c r="CO43">
        <f>IF(COUNTIFS(T_StockCount[Part Name],$A43,T_StockCount[WeekIndex],92)&gt;0,SUMIFS(T_StockCount[CountedQty],T_StockCount[Part Name],$A43,T_StockCount[WeekIndex],92),IF(('T_SelfStock'!CO47&lt;&gt;""),'T_SelfStock'!CO47,CN43-'Grid_Requirement'!CO43+'Grid_TTAFOutgoing'!CO43))</f>
        <v/>
      </c>
      <c r="CP43">
        <f>IF(COUNTIFS(T_StockCount[Part Name],$A43,T_StockCount[WeekIndex],93)&gt;0,SUMIFS(T_StockCount[CountedQty],T_StockCount[Part Name],$A43,T_StockCount[WeekIndex],93),IF(('T_SelfStock'!CP47&lt;&gt;""),'T_SelfStock'!CP47,CO43-'Grid_Requirement'!CP43+'Grid_TTAFOutgoing'!CP43))</f>
        <v/>
      </c>
      <c r="CQ43">
        <f>IF(COUNTIFS(T_StockCount[Part Name],$A43,T_StockCount[WeekIndex],94)&gt;0,SUMIFS(T_StockCount[CountedQty],T_StockCount[Part Name],$A43,T_StockCount[WeekIndex],94),IF(('T_SelfStock'!CQ47&lt;&gt;""),'T_SelfStock'!CQ47,CP43-'Grid_Requirement'!CQ43+'Grid_TTAFOutgoing'!CQ43))</f>
        <v/>
      </c>
      <c r="CR43">
        <f>IF(COUNTIFS(T_StockCount[Part Name],$A43,T_StockCount[WeekIndex],95)&gt;0,SUMIFS(T_StockCount[CountedQty],T_StockCount[Part Name],$A43,T_StockCount[WeekIndex],95),IF(('T_SelfStock'!CR47&lt;&gt;""),'T_SelfStock'!CR47,CQ43-'Grid_Requirement'!CR43+'Grid_TTAFOutgoing'!CR43))</f>
        <v/>
      </c>
      <c r="CS43">
        <f>IF(COUNTIFS(T_StockCount[Part Name],$A43,T_StockCount[WeekIndex],96)&gt;0,SUMIFS(T_StockCount[CountedQty],T_StockCount[Part Name],$A43,T_StockCount[WeekIndex],96),IF(('T_SelfStock'!CS47&lt;&gt;""),'T_SelfStock'!CS47,CR43-'Grid_Requirement'!CS43+'Grid_TTAFOutgoing'!CS43))</f>
        <v/>
      </c>
      <c r="CT43">
        <f>IF(COUNTIFS(T_StockCount[Part Name],$A43,T_StockCount[WeekIndex],97)&gt;0,SUMIFS(T_StockCount[CountedQty],T_StockCount[Part Name],$A43,T_StockCount[WeekIndex],97),IF(('T_SelfStock'!CT47&lt;&gt;""),'T_SelfStock'!CT47,CS43-'Grid_Requirement'!CT43+'Grid_TTAFOutgoing'!CT43))</f>
        <v/>
      </c>
      <c r="CU43">
        <f>IF(COUNTIFS(T_StockCount[Part Name],$A43,T_StockCount[WeekIndex],98)&gt;0,SUMIFS(T_StockCount[CountedQty],T_StockCount[Part Name],$A43,T_StockCount[WeekIndex],98),IF(('T_SelfStock'!CU47&lt;&gt;""),'T_SelfStock'!CU47,CT43-'Grid_Requirement'!CU43+'Grid_TTAFOutgoing'!CU43))</f>
        <v/>
      </c>
      <c r="CV43">
        <f>IF(COUNTIFS(T_StockCount[Part Name],$A43,T_StockCount[WeekIndex],99)&gt;0,SUMIFS(T_StockCount[CountedQty],T_StockCount[Part Name],$A43,T_StockCount[WeekIndex],99),IF(('T_SelfStock'!CV47&lt;&gt;""),'T_SelfStock'!CV47,CU43-'Grid_Requirement'!CV43+'Grid_TTAFOutgoing'!CV43))</f>
        <v/>
      </c>
      <c r="CW43">
        <f>IF(COUNTIFS(T_StockCount[Part Name],$A43,T_StockCount[WeekIndex],100)&gt;0,SUMIFS(T_StockCount[CountedQty],T_StockCount[Part Name],$A43,T_StockCount[WeekIndex],100),IF(('T_SelfStock'!CW47&lt;&gt;""),'T_SelfStock'!CW47,CV43-'Grid_Requirement'!CW43+'Grid_TTAFOutgoing'!CW43))</f>
        <v/>
      </c>
      <c r="CX43">
        <f>IF(COUNTIFS(T_StockCount[Part Name],$A43,T_StockCount[WeekIndex],101)&gt;0,SUMIFS(T_StockCount[CountedQty],T_StockCount[Part Name],$A43,T_StockCount[WeekIndex],101),IF(('T_SelfStock'!CX47&lt;&gt;""),'T_SelfStock'!CX47,CW43-'Grid_Requirement'!CX43+'Grid_TTAFOutgoing'!CX43))</f>
        <v/>
      </c>
      <c r="CY43">
        <f>IF(COUNTIFS(T_StockCount[Part Name],$A43,T_StockCount[WeekIndex],102)&gt;0,SUMIFS(T_StockCount[CountedQty],T_StockCount[Part Name],$A43,T_StockCount[WeekIndex],102),IF(('T_SelfStock'!CY47&lt;&gt;""),'T_SelfStock'!CY47,CX43-'Grid_Requirement'!CY43+'Grid_TTAFOutgoing'!CY43))</f>
        <v/>
      </c>
      <c r="CZ43">
        <f>IF(COUNTIFS(T_StockCount[Part Name],$A43,T_StockCount[WeekIndex],103)&gt;0,SUMIFS(T_StockCount[CountedQty],T_StockCount[Part Name],$A43,T_StockCount[WeekIndex],103),IF(('T_SelfStock'!CZ47&lt;&gt;""),'T_SelfStock'!CZ47,CY43-'Grid_Requirement'!CZ43+'Grid_TTAFOutgoing'!CZ43))</f>
        <v/>
      </c>
      <c r="DA43">
        <f>IF(COUNTIFS(T_StockCount[Part Name],$A43,T_StockCount[WeekIndex],104)&gt;0,SUMIFS(T_StockCount[CountedQty],T_StockCount[Part Name],$A43,T_StockCount[WeekIndex],104),IF(('T_SelfStock'!DA47&lt;&gt;""),'T_SelfStock'!DA47,CZ43-'Grid_Requirement'!DA43+'Grid_TTAFOutgoing'!DA43))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Name],$A44,T_StockCount[WeekIndex],1),IF(('T_SelfStock'!B48&lt;&gt;""),'T_SelfStock'!B48,IFERROR(INDEX(T_OpeningStock[Opening_Qty],MATCH($A44,T_OpeningStock[Part Name],0)),0)-'Grid_Requirement'!B44+'Grid_TTAFOutgoing'!B44))</f>
        <v/>
      </c>
      <c r="C44">
        <f>IF(COUNTIFS(T_StockCount[Part Name],$A44,T_StockCount[WeekIndex],2)&gt;0,SUMIFS(T_StockCount[CountedQty],T_StockCount[Part Name],$A44,T_StockCount[WeekIndex],2),IF(('T_SelfStock'!C48&lt;&gt;""),'T_SelfStock'!C48,B44-'Grid_Requirement'!C44+'Grid_TTAFOutgoing'!C44))</f>
        <v/>
      </c>
      <c r="D44">
        <f>IF(COUNTIFS(T_StockCount[Part Name],$A44,T_StockCount[WeekIndex],3)&gt;0,SUMIFS(T_StockCount[CountedQty],T_StockCount[Part Name],$A44,T_StockCount[WeekIndex],3),IF(('T_SelfStock'!D48&lt;&gt;""),'T_SelfStock'!D48,C44-'Grid_Requirement'!D44+'Grid_TTAFOutgoing'!D44))</f>
        <v/>
      </c>
      <c r="E44">
        <f>IF(COUNTIFS(T_StockCount[Part Name],$A44,T_StockCount[WeekIndex],4)&gt;0,SUMIFS(T_StockCount[CountedQty],T_StockCount[Part Name],$A44,T_StockCount[WeekIndex],4),IF(('T_SelfStock'!E48&lt;&gt;""),'T_SelfStock'!E48,D44-'Grid_Requirement'!E44+'Grid_TTAFOutgoing'!E44))</f>
        <v/>
      </c>
      <c r="F44">
        <f>IF(COUNTIFS(T_StockCount[Part Name],$A44,T_StockCount[WeekIndex],5)&gt;0,SUMIFS(T_StockCount[CountedQty],T_StockCount[Part Name],$A44,T_StockCount[WeekIndex],5),IF(('T_SelfStock'!F48&lt;&gt;""),'T_SelfStock'!F48,E44-'Grid_Requirement'!F44+'Grid_TTAFOutgoing'!F44))</f>
        <v/>
      </c>
      <c r="G44">
        <f>IF(COUNTIFS(T_StockCount[Part Name],$A44,T_StockCount[WeekIndex],6)&gt;0,SUMIFS(T_StockCount[CountedQty],T_StockCount[Part Name],$A44,T_StockCount[WeekIndex],6),IF(('T_SelfStock'!G48&lt;&gt;""),'T_SelfStock'!G48,F44-'Grid_Requirement'!G44+'Grid_TTAFOutgoing'!G44))</f>
        <v/>
      </c>
      <c r="H44">
        <f>IF(COUNTIFS(T_StockCount[Part Name],$A44,T_StockCount[WeekIndex],7)&gt;0,SUMIFS(T_StockCount[CountedQty],T_StockCount[Part Name],$A44,T_StockCount[WeekIndex],7),IF(('T_SelfStock'!H48&lt;&gt;""),'T_SelfStock'!H48,G44-'Grid_Requirement'!H44+'Grid_TTAFOutgoing'!H44))</f>
        <v/>
      </c>
      <c r="I44">
        <f>IF(COUNTIFS(T_StockCount[Part Name],$A44,T_StockCount[WeekIndex],8)&gt;0,SUMIFS(T_StockCount[CountedQty],T_StockCount[Part Name],$A44,T_StockCount[WeekIndex],8),IF(('T_SelfStock'!I48&lt;&gt;""),'T_SelfStock'!I48,H44-'Grid_Requirement'!I44+'Grid_TTAFOutgoing'!I44))</f>
        <v/>
      </c>
      <c r="J44">
        <f>IF(COUNTIFS(T_StockCount[Part Name],$A44,T_StockCount[WeekIndex],9)&gt;0,SUMIFS(T_StockCount[CountedQty],T_StockCount[Part Name],$A44,T_StockCount[WeekIndex],9),IF(('T_SelfStock'!J48&lt;&gt;""),'T_SelfStock'!J48,I44-'Grid_Requirement'!J44+'Grid_TTAFOutgoing'!J44))</f>
        <v/>
      </c>
      <c r="K44">
        <f>IF(COUNTIFS(T_StockCount[Part Name],$A44,T_StockCount[WeekIndex],10)&gt;0,SUMIFS(T_StockCount[CountedQty],T_StockCount[Part Name],$A44,T_StockCount[WeekIndex],10),IF(('T_SelfStock'!K48&lt;&gt;""),'T_SelfStock'!K48,J44-'Grid_Requirement'!K44+'Grid_TTAFOutgoing'!K44))</f>
        <v/>
      </c>
      <c r="L44">
        <f>IF(COUNTIFS(T_StockCount[Part Name],$A44,T_StockCount[WeekIndex],11)&gt;0,SUMIFS(T_StockCount[CountedQty],T_StockCount[Part Name],$A44,T_StockCount[WeekIndex],11),IF(('T_SelfStock'!L48&lt;&gt;""),'T_SelfStock'!L48,K44-'Grid_Requirement'!L44+'Grid_TTAFOutgoing'!L44))</f>
        <v/>
      </c>
      <c r="M44">
        <f>IF(COUNTIFS(T_StockCount[Part Name],$A44,T_StockCount[WeekIndex],12)&gt;0,SUMIFS(T_StockCount[CountedQty],T_StockCount[Part Name],$A44,T_StockCount[WeekIndex],12),IF(('T_SelfStock'!M48&lt;&gt;""),'T_SelfStock'!M48,L44-'Grid_Requirement'!M44+'Grid_TTAFOutgoing'!M44))</f>
        <v/>
      </c>
      <c r="N44">
        <f>IF(COUNTIFS(T_StockCount[Part Name],$A44,T_StockCount[WeekIndex],13)&gt;0,SUMIFS(T_StockCount[CountedQty],T_StockCount[Part Name],$A44,T_StockCount[WeekIndex],13),IF(('T_SelfStock'!N48&lt;&gt;""),'T_SelfStock'!N48,M44-'Grid_Requirement'!N44+'Grid_TTAFOutgoing'!N44))</f>
        <v/>
      </c>
      <c r="O44">
        <f>IF(COUNTIFS(T_StockCount[Part Name],$A44,T_StockCount[WeekIndex],14)&gt;0,SUMIFS(T_StockCount[CountedQty],T_StockCount[Part Name],$A44,T_StockCount[WeekIndex],14),IF(('T_SelfStock'!O48&lt;&gt;""),'T_SelfStock'!O48,N44-'Grid_Requirement'!O44+'Grid_TTAFOutgoing'!O44))</f>
        <v/>
      </c>
      <c r="P44">
        <f>IF(COUNTIFS(T_StockCount[Part Name],$A44,T_StockCount[WeekIndex],15)&gt;0,SUMIFS(T_StockCount[CountedQty],T_StockCount[Part Name],$A44,T_StockCount[WeekIndex],15),IF(('T_SelfStock'!P48&lt;&gt;""),'T_SelfStock'!P48,O44-'Grid_Requirement'!P44+'Grid_TTAFOutgoing'!P44))</f>
        <v/>
      </c>
      <c r="Q44">
        <f>IF(COUNTIFS(T_StockCount[Part Name],$A44,T_StockCount[WeekIndex],16)&gt;0,SUMIFS(T_StockCount[CountedQty],T_StockCount[Part Name],$A44,T_StockCount[WeekIndex],16),IF(('T_SelfStock'!Q48&lt;&gt;""),'T_SelfStock'!Q48,P44-'Grid_Requirement'!Q44+'Grid_TTAFOutgoing'!Q44))</f>
        <v/>
      </c>
      <c r="R44">
        <f>IF(COUNTIFS(T_StockCount[Part Name],$A44,T_StockCount[WeekIndex],17)&gt;0,SUMIFS(T_StockCount[CountedQty],T_StockCount[Part Name],$A44,T_StockCount[WeekIndex],17),IF(('T_SelfStock'!R48&lt;&gt;""),'T_SelfStock'!R48,Q44-'Grid_Requirement'!R44+'Grid_TTAFOutgoing'!R44))</f>
        <v/>
      </c>
      <c r="S44">
        <f>IF(COUNTIFS(T_StockCount[Part Name],$A44,T_StockCount[WeekIndex],18)&gt;0,SUMIFS(T_StockCount[CountedQty],T_StockCount[Part Name],$A44,T_StockCount[WeekIndex],18),IF(('T_SelfStock'!S48&lt;&gt;""),'T_SelfStock'!S48,R44-'Grid_Requirement'!S44+'Grid_TTAFOutgoing'!S44))</f>
        <v/>
      </c>
      <c r="T44">
        <f>IF(COUNTIFS(T_StockCount[Part Name],$A44,T_StockCount[WeekIndex],19)&gt;0,SUMIFS(T_StockCount[CountedQty],T_StockCount[Part Name],$A44,T_StockCount[WeekIndex],19),IF(('T_SelfStock'!T48&lt;&gt;""),'T_SelfStock'!T48,S44-'Grid_Requirement'!T44+'Grid_TTAFOutgoing'!T44))</f>
        <v/>
      </c>
      <c r="U44">
        <f>IF(COUNTIFS(T_StockCount[Part Name],$A44,T_StockCount[WeekIndex],20)&gt;0,SUMIFS(T_StockCount[CountedQty],T_StockCount[Part Name],$A44,T_StockCount[WeekIndex],20),IF(('T_SelfStock'!U48&lt;&gt;""),'T_SelfStock'!U48,T44-'Grid_Requirement'!U44+'Grid_TTAFOutgoing'!U44))</f>
        <v/>
      </c>
      <c r="V44">
        <f>IF(COUNTIFS(T_StockCount[Part Name],$A44,T_StockCount[WeekIndex],21)&gt;0,SUMIFS(T_StockCount[CountedQty],T_StockCount[Part Name],$A44,T_StockCount[WeekIndex],21),IF(('T_SelfStock'!V48&lt;&gt;""),'T_SelfStock'!V48,U44-'Grid_Requirement'!V44+'Grid_TTAFOutgoing'!V44))</f>
        <v/>
      </c>
      <c r="W44">
        <f>IF(COUNTIFS(T_StockCount[Part Name],$A44,T_StockCount[WeekIndex],22)&gt;0,SUMIFS(T_StockCount[CountedQty],T_StockCount[Part Name],$A44,T_StockCount[WeekIndex],22),IF(('T_SelfStock'!W48&lt;&gt;""),'T_SelfStock'!W48,V44-'Grid_Requirement'!W44+'Grid_TTAFOutgoing'!W44))</f>
        <v/>
      </c>
      <c r="X44">
        <f>IF(COUNTIFS(T_StockCount[Part Name],$A44,T_StockCount[WeekIndex],23)&gt;0,SUMIFS(T_StockCount[CountedQty],T_StockCount[Part Name],$A44,T_StockCount[WeekIndex],23),IF(('T_SelfStock'!X48&lt;&gt;""),'T_SelfStock'!X48,W44-'Grid_Requirement'!X44+'Grid_TTAFOutgoing'!X44))</f>
        <v/>
      </c>
      <c r="Y44">
        <f>IF(COUNTIFS(T_StockCount[Part Name],$A44,T_StockCount[WeekIndex],24)&gt;0,SUMIFS(T_StockCount[CountedQty],T_StockCount[Part Name],$A44,T_StockCount[WeekIndex],24),IF(('T_SelfStock'!Y48&lt;&gt;""),'T_SelfStock'!Y48,X44-'Grid_Requirement'!Y44+'Grid_TTAFOutgoing'!Y44))</f>
        <v/>
      </c>
      <c r="Z44">
        <f>IF(COUNTIFS(T_StockCount[Part Name],$A44,T_StockCount[WeekIndex],25)&gt;0,SUMIFS(T_StockCount[CountedQty],T_StockCount[Part Name],$A44,T_StockCount[WeekIndex],25),IF(('T_SelfStock'!Z48&lt;&gt;""),'T_SelfStock'!Z48,Y44-'Grid_Requirement'!Z44+'Grid_TTAFOutgoing'!Z44))</f>
        <v/>
      </c>
      <c r="AA44">
        <f>IF(COUNTIFS(T_StockCount[Part Name],$A44,T_StockCount[WeekIndex],26)&gt;0,SUMIFS(T_StockCount[CountedQty],T_StockCount[Part Name],$A44,T_StockCount[WeekIndex],26),IF(('T_SelfStock'!AA48&lt;&gt;""),'T_SelfStock'!AA48,Z44-'Grid_Requirement'!AA44+'Grid_TTAFOutgoing'!AA44))</f>
        <v/>
      </c>
      <c r="AB44">
        <f>IF(COUNTIFS(T_StockCount[Part Name],$A44,T_StockCount[WeekIndex],27)&gt;0,SUMIFS(T_StockCount[CountedQty],T_StockCount[Part Name],$A44,T_StockCount[WeekIndex],27),IF(('T_SelfStock'!AB48&lt;&gt;""),'T_SelfStock'!AB48,AA44-'Grid_Requirement'!AB44+'Grid_TTAFOutgoing'!AB44))</f>
        <v/>
      </c>
      <c r="AC44">
        <f>IF(COUNTIFS(T_StockCount[Part Name],$A44,T_StockCount[WeekIndex],28)&gt;0,SUMIFS(T_StockCount[CountedQty],T_StockCount[Part Name],$A44,T_StockCount[WeekIndex],28),IF(('T_SelfStock'!AC48&lt;&gt;""),'T_SelfStock'!AC48,AB44-'Grid_Requirement'!AC44+'Grid_TTAFOutgoing'!AC44))</f>
        <v/>
      </c>
      <c r="AD44">
        <f>IF(COUNTIFS(T_StockCount[Part Name],$A44,T_StockCount[WeekIndex],29)&gt;0,SUMIFS(T_StockCount[CountedQty],T_StockCount[Part Name],$A44,T_StockCount[WeekIndex],29),IF(('T_SelfStock'!AD48&lt;&gt;""),'T_SelfStock'!AD48,AC44-'Grid_Requirement'!AD44+'Grid_TTAFOutgoing'!AD44))</f>
        <v/>
      </c>
      <c r="AE44">
        <f>IF(COUNTIFS(T_StockCount[Part Name],$A44,T_StockCount[WeekIndex],30)&gt;0,SUMIFS(T_StockCount[CountedQty],T_StockCount[Part Name],$A44,T_StockCount[WeekIndex],30),IF(('T_SelfStock'!AE48&lt;&gt;""),'T_SelfStock'!AE48,AD44-'Grid_Requirement'!AE44+'Grid_TTAFOutgoing'!AE44))</f>
        <v/>
      </c>
      <c r="AF44">
        <f>IF(COUNTIFS(T_StockCount[Part Name],$A44,T_StockCount[WeekIndex],31)&gt;0,SUMIFS(T_StockCount[CountedQty],T_StockCount[Part Name],$A44,T_StockCount[WeekIndex],31),IF(('T_SelfStock'!AF48&lt;&gt;""),'T_SelfStock'!AF48,AE44-'Grid_Requirement'!AF44+'Grid_TTAFOutgoing'!AF44))</f>
        <v/>
      </c>
      <c r="AG44">
        <f>IF(COUNTIFS(T_StockCount[Part Name],$A44,T_StockCount[WeekIndex],32)&gt;0,SUMIFS(T_StockCount[CountedQty],T_StockCount[Part Name],$A44,T_StockCount[WeekIndex],32),IF(('T_SelfStock'!AG48&lt;&gt;""),'T_SelfStock'!AG48,AF44-'Grid_Requirement'!AG44+'Grid_TTAFOutgoing'!AG44))</f>
        <v/>
      </c>
      <c r="AH44">
        <f>IF(COUNTIFS(T_StockCount[Part Name],$A44,T_StockCount[WeekIndex],33)&gt;0,SUMIFS(T_StockCount[CountedQty],T_StockCount[Part Name],$A44,T_StockCount[WeekIndex],33),IF(('T_SelfStock'!AH48&lt;&gt;""),'T_SelfStock'!AH48,AG44-'Grid_Requirement'!AH44+'Grid_TTAFOutgoing'!AH44))</f>
        <v/>
      </c>
      <c r="AI44">
        <f>IF(COUNTIFS(T_StockCount[Part Name],$A44,T_StockCount[WeekIndex],34)&gt;0,SUMIFS(T_StockCount[CountedQty],T_StockCount[Part Name],$A44,T_StockCount[WeekIndex],34),IF(('T_SelfStock'!AI48&lt;&gt;""),'T_SelfStock'!AI48,AH44-'Grid_Requirement'!AI44+'Grid_TTAFOutgoing'!AI44))</f>
        <v/>
      </c>
      <c r="AJ44">
        <f>IF(COUNTIFS(T_StockCount[Part Name],$A44,T_StockCount[WeekIndex],35)&gt;0,SUMIFS(T_StockCount[CountedQty],T_StockCount[Part Name],$A44,T_StockCount[WeekIndex],35),IF(('T_SelfStock'!AJ48&lt;&gt;""),'T_SelfStock'!AJ48,AI44-'Grid_Requirement'!AJ44+'Grid_TTAFOutgoing'!AJ44))</f>
        <v/>
      </c>
      <c r="AK44">
        <f>IF(COUNTIFS(T_StockCount[Part Name],$A44,T_StockCount[WeekIndex],36)&gt;0,SUMIFS(T_StockCount[CountedQty],T_StockCount[Part Name],$A44,T_StockCount[WeekIndex],36),IF(('T_SelfStock'!AK48&lt;&gt;""),'T_SelfStock'!AK48,AJ44-'Grid_Requirement'!AK44+'Grid_TTAFOutgoing'!AK44))</f>
        <v/>
      </c>
      <c r="AL44">
        <f>IF(COUNTIFS(T_StockCount[Part Name],$A44,T_StockCount[WeekIndex],37)&gt;0,SUMIFS(T_StockCount[CountedQty],T_StockCount[Part Name],$A44,T_StockCount[WeekIndex],37),IF(('T_SelfStock'!AL48&lt;&gt;""),'T_SelfStock'!AL48,AK44-'Grid_Requirement'!AL44+'Grid_TTAFOutgoing'!AL44))</f>
        <v/>
      </c>
      <c r="AM44">
        <f>IF(COUNTIFS(T_StockCount[Part Name],$A44,T_StockCount[WeekIndex],38)&gt;0,SUMIFS(T_StockCount[CountedQty],T_StockCount[Part Name],$A44,T_StockCount[WeekIndex],38),IF(('T_SelfStock'!AM48&lt;&gt;""),'T_SelfStock'!AM48,AL44-'Grid_Requirement'!AM44+'Grid_TTAFOutgoing'!AM44))</f>
        <v/>
      </c>
      <c r="AN44">
        <f>IF(COUNTIFS(T_StockCount[Part Name],$A44,T_StockCount[WeekIndex],39)&gt;0,SUMIFS(T_StockCount[CountedQty],T_StockCount[Part Name],$A44,T_StockCount[WeekIndex],39),IF(('T_SelfStock'!AN48&lt;&gt;""),'T_SelfStock'!AN48,AM44-'Grid_Requirement'!AN44+'Grid_TTAFOutgoing'!AN44))</f>
        <v/>
      </c>
      <c r="AO44">
        <f>IF(COUNTIFS(T_StockCount[Part Name],$A44,T_StockCount[WeekIndex],40)&gt;0,SUMIFS(T_StockCount[CountedQty],T_StockCount[Part Name],$A44,T_StockCount[WeekIndex],40),IF(('T_SelfStock'!AO48&lt;&gt;""),'T_SelfStock'!AO48,AN44-'Grid_Requirement'!AO44+'Grid_TTAFOutgoing'!AO44))</f>
        <v/>
      </c>
      <c r="AP44">
        <f>IF(COUNTIFS(T_StockCount[Part Name],$A44,T_StockCount[WeekIndex],41)&gt;0,SUMIFS(T_StockCount[CountedQty],T_StockCount[Part Name],$A44,T_StockCount[WeekIndex],41),IF(('T_SelfStock'!AP48&lt;&gt;""),'T_SelfStock'!AP48,AO44-'Grid_Requirement'!AP44+'Grid_TTAFOutgoing'!AP44))</f>
        <v/>
      </c>
      <c r="AQ44">
        <f>IF(COUNTIFS(T_StockCount[Part Name],$A44,T_StockCount[WeekIndex],42)&gt;0,SUMIFS(T_StockCount[CountedQty],T_StockCount[Part Name],$A44,T_StockCount[WeekIndex],42),IF(('T_SelfStock'!AQ48&lt;&gt;""),'T_SelfStock'!AQ48,AP44-'Grid_Requirement'!AQ44+'Grid_TTAFOutgoing'!AQ44))</f>
        <v/>
      </c>
      <c r="AR44">
        <f>IF(COUNTIFS(T_StockCount[Part Name],$A44,T_StockCount[WeekIndex],43)&gt;0,SUMIFS(T_StockCount[CountedQty],T_StockCount[Part Name],$A44,T_StockCount[WeekIndex],43),IF(('T_SelfStock'!AR48&lt;&gt;""),'T_SelfStock'!AR48,AQ44-'Grid_Requirement'!AR44+'Grid_TTAFOutgoing'!AR44))</f>
        <v/>
      </c>
      <c r="AS44">
        <f>IF(COUNTIFS(T_StockCount[Part Name],$A44,T_StockCount[WeekIndex],44)&gt;0,SUMIFS(T_StockCount[CountedQty],T_StockCount[Part Name],$A44,T_StockCount[WeekIndex],44),IF(('T_SelfStock'!AS48&lt;&gt;""),'T_SelfStock'!AS48,AR44-'Grid_Requirement'!AS44+'Grid_TTAFOutgoing'!AS44))</f>
        <v/>
      </c>
      <c r="AT44">
        <f>IF(COUNTIFS(T_StockCount[Part Name],$A44,T_StockCount[WeekIndex],45)&gt;0,SUMIFS(T_StockCount[CountedQty],T_StockCount[Part Name],$A44,T_StockCount[WeekIndex],45),IF(('T_SelfStock'!AT48&lt;&gt;""),'T_SelfStock'!AT48,AS44-'Grid_Requirement'!AT44+'Grid_TTAFOutgoing'!AT44))</f>
        <v/>
      </c>
      <c r="AU44">
        <f>IF(COUNTIFS(T_StockCount[Part Name],$A44,T_StockCount[WeekIndex],46)&gt;0,SUMIFS(T_StockCount[CountedQty],T_StockCount[Part Name],$A44,T_StockCount[WeekIndex],46),IF(('T_SelfStock'!AU48&lt;&gt;""),'T_SelfStock'!AU48,AT44-'Grid_Requirement'!AU44+'Grid_TTAFOutgoing'!AU44))</f>
        <v/>
      </c>
      <c r="AV44">
        <f>IF(COUNTIFS(T_StockCount[Part Name],$A44,T_StockCount[WeekIndex],47)&gt;0,SUMIFS(T_StockCount[CountedQty],T_StockCount[Part Name],$A44,T_StockCount[WeekIndex],47),IF(('T_SelfStock'!AV48&lt;&gt;""),'T_SelfStock'!AV48,AU44-'Grid_Requirement'!AV44+'Grid_TTAFOutgoing'!AV44))</f>
        <v/>
      </c>
      <c r="AW44">
        <f>IF(COUNTIFS(T_StockCount[Part Name],$A44,T_StockCount[WeekIndex],48)&gt;0,SUMIFS(T_StockCount[CountedQty],T_StockCount[Part Name],$A44,T_StockCount[WeekIndex],48),IF(('T_SelfStock'!AW48&lt;&gt;""),'T_SelfStock'!AW48,AV44-'Grid_Requirement'!AW44+'Grid_TTAFOutgoing'!AW44))</f>
        <v/>
      </c>
      <c r="AX44">
        <f>IF(COUNTIFS(T_StockCount[Part Name],$A44,T_StockCount[WeekIndex],49)&gt;0,SUMIFS(T_StockCount[CountedQty],T_StockCount[Part Name],$A44,T_StockCount[WeekIndex],49),IF(('T_SelfStock'!AX48&lt;&gt;""),'T_SelfStock'!AX48,AW44-'Grid_Requirement'!AX44+'Grid_TTAFOutgoing'!AX44))</f>
        <v/>
      </c>
      <c r="AY44">
        <f>IF(COUNTIFS(T_StockCount[Part Name],$A44,T_StockCount[WeekIndex],50)&gt;0,SUMIFS(T_StockCount[CountedQty],T_StockCount[Part Name],$A44,T_StockCount[WeekIndex],50),IF(('T_SelfStock'!AY48&lt;&gt;""),'T_SelfStock'!AY48,AX44-'Grid_Requirement'!AY44+'Grid_TTAFOutgoing'!AY44))</f>
        <v/>
      </c>
      <c r="AZ44">
        <f>IF(COUNTIFS(T_StockCount[Part Name],$A44,T_StockCount[WeekIndex],51)&gt;0,SUMIFS(T_StockCount[CountedQty],T_StockCount[Part Name],$A44,T_StockCount[WeekIndex],51),IF(('T_SelfStock'!AZ48&lt;&gt;""),'T_SelfStock'!AZ48,AY44-'Grid_Requirement'!AZ44+'Grid_TTAFOutgoing'!AZ44))</f>
        <v/>
      </c>
      <c r="BA44">
        <f>IF(COUNTIFS(T_StockCount[Part Name],$A44,T_StockCount[WeekIndex],52)&gt;0,SUMIFS(T_StockCount[CountedQty],T_StockCount[Part Name],$A44,T_StockCount[WeekIndex],52),IF(('T_SelfStock'!BA48&lt;&gt;""),'T_SelfStock'!BA48,AZ44-'Grid_Requirement'!BA44+'Grid_TTAFOutgoing'!BA44))</f>
        <v/>
      </c>
      <c r="BB44">
        <f>IF(COUNTIFS(T_StockCount[Part Name],$A44,T_StockCount[WeekIndex],53)&gt;0,SUMIFS(T_StockCount[CountedQty],T_StockCount[Part Name],$A44,T_StockCount[WeekIndex],53),IF(('T_SelfStock'!BB48&lt;&gt;""),'T_SelfStock'!BB48,BA44-'Grid_Requirement'!BB44+'Grid_TTAFOutgoing'!BB44))</f>
        <v/>
      </c>
      <c r="BC44">
        <f>IF(COUNTIFS(T_StockCount[Part Name],$A44,T_StockCount[WeekIndex],54)&gt;0,SUMIFS(T_StockCount[CountedQty],T_StockCount[Part Name],$A44,T_StockCount[WeekIndex],54),IF(('T_SelfStock'!BC48&lt;&gt;""),'T_SelfStock'!BC48,BB44-'Grid_Requirement'!BC44+'Grid_TTAFOutgoing'!BC44))</f>
        <v/>
      </c>
      <c r="BD44">
        <f>IF(COUNTIFS(T_StockCount[Part Name],$A44,T_StockCount[WeekIndex],55)&gt;0,SUMIFS(T_StockCount[CountedQty],T_StockCount[Part Name],$A44,T_StockCount[WeekIndex],55),IF(('T_SelfStock'!BD48&lt;&gt;""),'T_SelfStock'!BD48,BC44-'Grid_Requirement'!BD44+'Grid_TTAFOutgoing'!BD44))</f>
        <v/>
      </c>
      <c r="BE44">
        <f>IF(COUNTIFS(T_StockCount[Part Name],$A44,T_StockCount[WeekIndex],56)&gt;0,SUMIFS(T_StockCount[CountedQty],T_StockCount[Part Name],$A44,T_StockCount[WeekIndex],56),IF(('T_SelfStock'!BE48&lt;&gt;""),'T_SelfStock'!BE48,BD44-'Grid_Requirement'!BE44+'Grid_TTAFOutgoing'!BE44))</f>
        <v/>
      </c>
      <c r="BF44">
        <f>IF(COUNTIFS(T_StockCount[Part Name],$A44,T_StockCount[WeekIndex],57)&gt;0,SUMIFS(T_StockCount[CountedQty],T_StockCount[Part Name],$A44,T_StockCount[WeekIndex],57),IF(('T_SelfStock'!BF48&lt;&gt;""),'T_SelfStock'!BF48,BE44-'Grid_Requirement'!BF44+'Grid_TTAFOutgoing'!BF44))</f>
        <v/>
      </c>
      <c r="BG44">
        <f>IF(COUNTIFS(T_StockCount[Part Name],$A44,T_StockCount[WeekIndex],58)&gt;0,SUMIFS(T_StockCount[CountedQty],T_StockCount[Part Name],$A44,T_StockCount[WeekIndex],58),IF(('T_SelfStock'!BG48&lt;&gt;""),'T_SelfStock'!BG48,BF44-'Grid_Requirement'!BG44+'Grid_TTAFOutgoing'!BG44))</f>
        <v/>
      </c>
      <c r="BH44">
        <f>IF(COUNTIFS(T_StockCount[Part Name],$A44,T_StockCount[WeekIndex],59)&gt;0,SUMIFS(T_StockCount[CountedQty],T_StockCount[Part Name],$A44,T_StockCount[WeekIndex],59),IF(('T_SelfStock'!BH48&lt;&gt;""),'T_SelfStock'!BH48,BG44-'Grid_Requirement'!BH44+'Grid_TTAFOutgoing'!BH44))</f>
        <v/>
      </c>
      <c r="BI44">
        <f>IF(COUNTIFS(T_StockCount[Part Name],$A44,T_StockCount[WeekIndex],60)&gt;0,SUMIFS(T_StockCount[CountedQty],T_StockCount[Part Name],$A44,T_StockCount[WeekIndex],60),IF(('T_SelfStock'!BI48&lt;&gt;""),'T_SelfStock'!BI48,BH44-'Grid_Requirement'!BI44+'Grid_TTAFOutgoing'!BI44))</f>
        <v/>
      </c>
      <c r="BJ44">
        <f>IF(COUNTIFS(T_StockCount[Part Name],$A44,T_StockCount[WeekIndex],61)&gt;0,SUMIFS(T_StockCount[CountedQty],T_StockCount[Part Name],$A44,T_StockCount[WeekIndex],61),IF(('T_SelfStock'!BJ48&lt;&gt;""),'T_SelfStock'!BJ48,BI44-'Grid_Requirement'!BJ44+'Grid_TTAFOutgoing'!BJ44))</f>
        <v/>
      </c>
      <c r="BK44">
        <f>IF(COUNTIFS(T_StockCount[Part Name],$A44,T_StockCount[WeekIndex],62)&gt;0,SUMIFS(T_StockCount[CountedQty],T_StockCount[Part Name],$A44,T_StockCount[WeekIndex],62),IF(('T_SelfStock'!BK48&lt;&gt;""),'T_SelfStock'!BK48,BJ44-'Grid_Requirement'!BK44+'Grid_TTAFOutgoing'!BK44))</f>
        <v/>
      </c>
      <c r="BL44">
        <f>IF(COUNTIFS(T_StockCount[Part Name],$A44,T_StockCount[WeekIndex],63)&gt;0,SUMIFS(T_StockCount[CountedQty],T_StockCount[Part Name],$A44,T_StockCount[WeekIndex],63),IF(('T_SelfStock'!BL48&lt;&gt;""),'T_SelfStock'!BL48,BK44-'Grid_Requirement'!BL44+'Grid_TTAFOutgoing'!BL44))</f>
        <v/>
      </c>
      <c r="BM44">
        <f>IF(COUNTIFS(T_StockCount[Part Name],$A44,T_StockCount[WeekIndex],64)&gt;0,SUMIFS(T_StockCount[CountedQty],T_StockCount[Part Name],$A44,T_StockCount[WeekIndex],64),IF(('T_SelfStock'!BM48&lt;&gt;""),'T_SelfStock'!BM48,BL44-'Grid_Requirement'!BM44+'Grid_TTAFOutgoing'!BM44))</f>
        <v/>
      </c>
      <c r="BN44">
        <f>IF(COUNTIFS(T_StockCount[Part Name],$A44,T_StockCount[WeekIndex],65)&gt;0,SUMIFS(T_StockCount[CountedQty],T_StockCount[Part Name],$A44,T_StockCount[WeekIndex],65),IF(('T_SelfStock'!BN48&lt;&gt;""),'T_SelfStock'!BN48,BM44-'Grid_Requirement'!BN44+'Grid_TTAFOutgoing'!BN44))</f>
        <v/>
      </c>
      <c r="BO44">
        <f>IF(COUNTIFS(T_StockCount[Part Name],$A44,T_StockCount[WeekIndex],66)&gt;0,SUMIFS(T_StockCount[CountedQty],T_StockCount[Part Name],$A44,T_StockCount[WeekIndex],66),IF(('T_SelfStock'!BO48&lt;&gt;""),'T_SelfStock'!BO48,BN44-'Grid_Requirement'!BO44+'Grid_TTAFOutgoing'!BO44))</f>
        <v/>
      </c>
      <c r="BP44">
        <f>IF(COUNTIFS(T_StockCount[Part Name],$A44,T_StockCount[WeekIndex],67)&gt;0,SUMIFS(T_StockCount[CountedQty],T_StockCount[Part Name],$A44,T_StockCount[WeekIndex],67),IF(('T_SelfStock'!BP48&lt;&gt;""),'T_SelfStock'!BP48,BO44-'Grid_Requirement'!BP44+'Grid_TTAFOutgoing'!BP44))</f>
        <v/>
      </c>
      <c r="BQ44">
        <f>IF(COUNTIFS(T_StockCount[Part Name],$A44,T_StockCount[WeekIndex],68)&gt;0,SUMIFS(T_StockCount[CountedQty],T_StockCount[Part Name],$A44,T_StockCount[WeekIndex],68),IF(('T_SelfStock'!BQ48&lt;&gt;""),'T_SelfStock'!BQ48,BP44-'Grid_Requirement'!BQ44+'Grid_TTAFOutgoing'!BQ44))</f>
        <v/>
      </c>
      <c r="BR44">
        <f>IF(COUNTIFS(T_StockCount[Part Name],$A44,T_StockCount[WeekIndex],69)&gt;0,SUMIFS(T_StockCount[CountedQty],T_StockCount[Part Name],$A44,T_StockCount[WeekIndex],69),IF(('T_SelfStock'!BR48&lt;&gt;""),'T_SelfStock'!BR48,BQ44-'Grid_Requirement'!BR44+'Grid_TTAFOutgoing'!BR44))</f>
        <v/>
      </c>
      <c r="BS44">
        <f>IF(COUNTIFS(T_StockCount[Part Name],$A44,T_StockCount[WeekIndex],70)&gt;0,SUMIFS(T_StockCount[CountedQty],T_StockCount[Part Name],$A44,T_StockCount[WeekIndex],70),IF(('T_SelfStock'!BS48&lt;&gt;""),'T_SelfStock'!BS48,BR44-'Grid_Requirement'!BS44+'Grid_TTAFOutgoing'!BS44))</f>
        <v/>
      </c>
      <c r="BT44">
        <f>IF(COUNTIFS(T_StockCount[Part Name],$A44,T_StockCount[WeekIndex],71)&gt;0,SUMIFS(T_StockCount[CountedQty],T_StockCount[Part Name],$A44,T_StockCount[WeekIndex],71),IF(('T_SelfStock'!BT48&lt;&gt;""),'T_SelfStock'!BT48,BS44-'Grid_Requirement'!BT44+'Grid_TTAFOutgoing'!BT44))</f>
        <v/>
      </c>
      <c r="BU44">
        <f>IF(COUNTIFS(T_StockCount[Part Name],$A44,T_StockCount[WeekIndex],72)&gt;0,SUMIFS(T_StockCount[CountedQty],T_StockCount[Part Name],$A44,T_StockCount[WeekIndex],72),IF(('T_SelfStock'!BU48&lt;&gt;""),'T_SelfStock'!BU48,BT44-'Grid_Requirement'!BU44+'Grid_TTAFOutgoing'!BU44))</f>
        <v/>
      </c>
      <c r="BV44">
        <f>IF(COUNTIFS(T_StockCount[Part Name],$A44,T_StockCount[WeekIndex],73)&gt;0,SUMIFS(T_StockCount[CountedQty],T_StockCount[Part Name],$A44,T_StockCount[WeekIndex],73),IF(('T_SelfStock'!BV48&lt;&gt;""),'T_SelfStock'!BV48,BU44-'Grid_Requirement'!BV44+'Grid_TTAFOutgoing'!BV44))</f>
        <v/>
      </c>
      <c r="BW44">
        <f>IF(COUNTIFS(T_StockCount[Part Name],$A44,T_StockCount[WeekIndex],74)&gt;0,SUMIFS(T_StockCount[CountedQty],T_StockCount[Part Name],$A44,T_StockCount[WeekIndex],74),IF(('T_SelfStock'!BW48&lt;&gt;""),'T_SelfStock'!BW48,BV44-'Grid_Requirement'!BW44+'Grid_TTAFOutgoing'!BW44))</f>
        <v/>
      </c>
      <c r="BX44">
        <f>IF(COUNTIFS(T_StockCount[Part Name],$A44,T_StockCount[WeekIndex],75)&gt;0,SUMIFS(T_StockCount[CountedQty],T_StockCount[Part Name],$A44,T_StockCount[WeekIndex],75),IF(('T_SelfStock'!BX48&lt;&gt;""),'T_SelfStock'!BX48,BW44-'Grid_Requirement'!BX44+'Grid_TTAFOutgoing'!BX44))</f>
        <v/>
      </c>
      <c r="BY44">
        <f>IF(COUNTIFS(T_StockCount[Part Name],$A44,T_StockCount[WeekIndex],76)&gt;0,SUMIFS(T_StockCount[CountedQty],T_StockCount[Part Name],$A44,T_StockCount[WeekIndex],76),IF(('T_SelfStock'!BY48&lt;&gt;""),'T_SelfStock'!BY48,BX44-'Grid_Requirement'!BY44+'Grid_TTAFOutgoing'!BY44))</f>
        <v/>
      </c>
      <c r="BZ44">
        <f>IF(COUNTIFS(T_StockCount[Part Name],$A44,T_StockCount[WeekIndex],77)&gt;0,SUMIFS(T_StockCount[CountedQty],T_StockCount[Part Name],$A44,T_StockCount[WeekIndex],77),IF(('T_SelfStock'!BZ48&lt;&gt;""),'T_SelfStock'!BZ48,BY44-'Grid_Requirement'!BZ44+'Grid_TTAFOutgoing'!BZ44))</f>
        <v/>
      </c>
      <c r="CA44">
        <f>IF(COUNTIFS(T_StockCount[Part Name],$A44,T_StockCount[WeekIndex],78)&gt;0,SUMIFS(T_StockCount[CountedQty],T_StockCount[Part Name],$A44,T_StockCount[WeekIndex],78),IF(('T_SelfStock'!CA48&lt;&gt;""),'T_SelfStock'!CA48,BZ44-'Grid_Requirement'!CA44+'Grid_TTAFOutgoing'!CA44))</f>
        <v/>
      </c>
      <c r="CB44">
        <f>IF(COUNTIFS(T_StockCount[Part Name],$A44,T_StockCount[WeekIndex],79)&gt;0,SUMIFS(T_StockCount[CountedQty],T_StockCount[Part Name],$A44,T_StockCount[WeekIndex],79),IF(('T_SelfStock'!CB48&lt;&gt;""),'T_SelfStock'!CB48,CA44-'Grid_Requirement'!CB44+'Grid_TTAFOutgoing'!CB44))</f>
        <v/>
      </c>
      <c r="CC44">
        <f>IF(COUNTIFS(T_StockCount[Part Name],$A44,T_StockCount[WeekIndex],80)&gt;0,SUMIFS(T_StockCount[CountedQty],T_StockCount[Part Name],$A44,T_StockCount[WeekIndex],80),IF(('T_SelfStock'!CC48&lt;&gt;""),'T_SelfStock'!CC48,CB44-'Grid_Requirement'!CC44+'Grid_TTAFOutgoing'!CC44))</f>
        <v/>
      </c>
      <c r="CD44">
        <f>IF(COUNTIFS(T_StockCount[Part Name],$A44,T_StockCount[WeekIndex],81)&gt;0,SUMIFS(T_StockCount[CountedQty],T_StockCount[Part Name],$A44,T_StockCount[WeekIndex],81),IF(('T_SelfStock'!CD48&lt;&gt;""),'T_SelfStock'!CD48,CC44-'Grid_Requirement'!CD44+'Grid_TTAFOutgoing'!CD44))</f>
        <v/>
      </c>
      <c r="CE44">
        <f>IF(COUNTIFS(T_StockCount[Part Name],$A44,T_StockCount[WeekIndex],82)&gt;0,SUMIFS(T_StockCount[CountedQty],T_StockCount[Part Name],$A44,T_StockCount[WeekIndex],82),IF(('T_SelfStock'!CE48&lt;&gt;""),'T_SelfStock'!CE48,CD44-'Grid_Requirement'!CE44+'Grid_TTAFOutgoing'!CE44))</f>
        <v/>
      </c>
      <c r="CF44">
        <f>IF(COUNTIFS(T_StockCount[Part Name],$A44,T_StockCount[WeekIndex],83)&gt;0,SUMIFS(T_StockCount[CountedQty],T_StockCount[Part Name],$A44,T_StockCount[WeekIndex],83),IF(('T_SelfStock'!CF48&lt;&gt;""),'T_SelfStock'!CF48,CE44-'Grid_Requirement'!CF44+'Grid_TTAFOutgoing'!CF44))</f>
        <v/>
      </c>
      <c r="CG44">
        <f>IF(COUNTIFS(T_StockCount[Part Name],$A44,T_StockCount[WeekIndex],84)&gt;0,SUMIFS(T_StockCount[CountedQty],T_StockCount[Part Name],$A44,T_StockCount[WeekIndex],84),IF(('T_SelfStock'!CG48&lt;&gt;""),'T_SelfStock'!CG48,CF44-'Grid_Requirement'!CG44+'Grid_TTAFOutgoing'!CG44))</f>
        <v/>
      </c>
      <c r="CH44">
        <f>IF(COUNTIFS(T_StockCount[Part Name],$A44,T_StockCount[WeekIndex],85)&gt;0,SUMIFS(T_StockCount[CountedQty],T_StockCount[Part Name],$A44,T_StockCount[WeekIndex],85),IF(('T_SelfStock'!CH48&lt;&gt;""),'T_SelfStock'!CH48,CG44-'Grid_Requirement'!CH44+'Grid_TTAFOutgoing'!CH44))</f>
        <v/>
      </c>
      <c r="CI44">
        <f>IF(COUNTIFS(T_StockCount[Part Name],$A44,T_StockCount[WeekIndex],86)&gt;0,SUMIFS(T_StockCount[CountedQty],T_StockCount[Part Name],$A44,T_StockCount[WeekIndex],86),IF(('T_SelfStock'!CI48&lt;&gt;""),'T_SelfStock'!CI48,CH44-'Grid_Requirement'!CI44+'Grid_TTAFOutgoing'!CI44))</f>
        <v/>
      </c>
      <c r="CJ44">
        <f>IF(COUNTIFS(T_StockCount[Part Name],$A44,T_StockCount[WeekIndex],87)&gt;0,SUMIFS(T_StockCount[CountedQty],T_StockCount[Part Name],$A44,T_StockCount[WeekIndex],87),IF(('T_SelfStock'!CJ48&lt;&gt;""),'T_SelfStock'!CJ48,CI44-'Grid_Requirement'!CJ44+'Grid_TTAFOutgoing'!CJ44))</f>
        <v/>
      </c>
      <c r="CK44">
        <f>IF(COUNTIFS(T_StockCount[Part Name],$A44,T_StockCount[WeekIndex],88)&gt;0,SUMIFS(T_StockCount[CountedQty],T_StockCount[Part Name],$A44,T_StockCount[WeekIndex],88),IF(('T_SelfStock'!CK48&lt;&gt;""),'T_SelfStock'!CK48,CJ44-'Grid_Requirement'!CK44+'Grid_TTAFOutgoing'!CK44))</f>
        <v/>
      </c>
      <c r="CL44">
        <f>IF(COUNTIFS(T_StockCount[Part Name],$A44,T_StockCount[WeekIndex],89)&gt;0,SUMIFS(T_StockCount[CountedQty],T_StockCount[Part Name],$A44,T_StockCount[WeekIndex],89),IF(('T_SelfStock'!CL48&lt;&gt;""),'T_SelfStock'!CL48,CK44-'Grid_Requirement'!CL44+'Grid_TTAFOutgoing'!CL44))</f>
        <v/>
      </c>
      <c r="CM44">
        <f>IF(COUNTIFS(T_StockCount[Part Name],$A44,T_StockCount[WeekIndex],90)&gt;0,SUMIFS(T_StockCount[CountedQty],T_StockCount[Part Name],$A44,T_StockCount[WeekIndex],90),IF(('T_SelfStock'!CM48&lt;&gt;""),'T_SelfStock'!CM48,CL44-'Grid_Requirement'!CM44+'Grid_TTAFOutgoing'!CM44))</f>
        <v/>
      </c>
      <c r="CN44">
        <f>IF(COUNTIFS(T_StockCount[Part Name],$A44,T_StockCount[WeekIndex],91)&gt;0,SUMIFS(T_StockCount[CountedQty],T_StockCount[Part Name],$A44,T_StockCount[WeekIndex],91),IF(('T_SelfStock'!CN48&lt;&gt;""),'T_SelfStock'!CN48,CM44-'Grid_Requirement'!CN44+'Grid_TTAFOutgoing'!CN44))</f>
        <v/>
      </c>
      <c r="CO44">
        <f>IF(COUNTIFS(T_StockCount[Part Name],$A44,T_StockCount[WeekIndex],92)&gt;0,SUMIFS(T_StockCount[CountedQty],T_StockCount[Part Name],$A44,T_StockCount[WeekIndex],92),IF(('T_SelfStock'!CO48&lt;&gt;""),'T_SelfStock'!CO48,CN44-'Grid_Requirement'!CO44+'Grid_TTAFOutgoing'!CO44))</f>
        <v/>
      </c>
      <c r="CP44">
        <f>IF(COUNTIFS(T_StockCount[Part Name],$A44,T_StockCount[WeekIndex],93)&gt;0,SUMIFS(T_StockCount[CountedQty],T_StockCount[Part Name],$A44,T_StockCount[WeekIndex],93),IF(('T_SelfStock'!CP48&lt;&gt;""),'T_SelfStock'!CP48,CO44-'Grid_Requirement'!CP44+'Grid_TTAFOutgoing'!CP44))</f>
        <v/>
      </c>
      <c r="CQ44">
        <f>IF(COUNTIFS(T_StockCount[Part Name],$A44,T_StockCount[WeekIndex],94)&gt;0,SUMIFS(T_StockCount[CountedQty],T_StockCount[Part Name],$A44,T_StockCount[WeekIndex],94),IF(('T_SelfStock'!CQ48&lt;&gt;""),'T_SelfStock'!CQ48,CP44-'Grid_Requirement'!CQ44+'Grid_TTAFOutgoing'!CQ44))</f>
        <v/>
      </c>
      <c r="CR44">
        <f>IF(COUNTIFS(T_StockCount[Part Name],$A44,T_StockCount[WeekIndex],95)&gt;0,SUMIFS(T_StockCount[CountedQty],T_StockCount[Part Name],$A44,T_StockCount[WeekIndex],95),IF(('T_SelfStock'!CR48&lt;&gt;""),'T_SelfStock'!CR48,CQ44-'Grid_Requirement'!CR44+'Grid_TTAFOutgoing'!CR44))</f>
        <v/>
      </c>
      <c r="CS44">
        <f>IF(COUNTIFS(T_StockCount[Part Name],$A44,T_StockCount[WeekIndex],96)&gt;0,SUMIFS(T_StockCount[CountedQty],T_StockCount[Part Name],$A44,T_StockCount[WeekIndex],96),IF(('T_SelfStock'!CS48&lt;&gt;""),'T_SelfStock'!CS48,CR44-'Grid_Requirement'!CS44+'Grid_TTAFOutgoing'!CS44))</f>
        <v/>
      </c>
      <c r="CT44">
        <f>IF(COUNTIFS(T_StockCount[Part Name],$A44,T_StockCount[WeekIndex],97)&gt;0,SUMIFS(T_StockCount[CountedQty],T_StockCount[Part Name],$A44,T_StockCount[WeekIndex],97),IF(('T_SelfStock'!CT48&lt;&gt;""),'T_SelfStock'!CT48,CS44-'Grid_Requirement'!CT44+'Grid_TTAFOutgoing'!CT44))</f>
        <v/>
      </c>
      <c r="CU44">
        <f>IF(COUNTIFS(T_StockCount[Part Name],$A44,T_StockCount[WeekIndex],98)&gt;0,SUMIFS(T_StockCount[CountedQty],T_StockCount[Part Name],$A44,T_StockCount[WeekIndex],98),IF(('T_SelfStock'!CU48&lt;&gt;""),'T_SelfStock'!CU48,CT44-'Grid_Requirement'!CU44+'Grid_TTAFOutgoing'!CU44))</f>
        <v/>
      </c>
      <c r="CV44">
        <f>IF(COUNTIFS(T_StockCount[Part Name],$A44,T_StockCount[WeekIndex],99)&gt;0,SUMIFS(T_StockCount[CountedQty],T_StockCount[Part Name],$A44,T_StockCount[WeekIndex],99),IF(('T_SelfStock'!CV48&lt;&gt;""),'T_SelfStock'!CV48,CU44-'Grid_Requirement'!CV44+'Grid_TTAFOutgoing'!CV44))</f>
        <v/>
      </c>
      <c r="CW44">
        <f>IF(COUNTIFS(T_StockCount[Part Name],$A44,T_StockCount[WeekIndex],100)&gt;0,SUMIFS(T_StockCount[CountedQty],T_StockCount[Part Name],$A44,T_StockCount[WeekIndex],100),IF(('T_SelfStock'!CW48&lt;&gt;""),'T_SelfStock'!CW48,CV44-'Grid_Requirement'!CW44+'Grid_TTAFOutgoing'!CW44))</f>
        <v/>
      </c>
      <c r="CX44">
        <f>IF(COUNTIFS(T_StockCount[Part Name],$A44,T_StockCount[WeekIndex],101)&gt;0,SUMIFS(T_StockCount[CountedQty],T_StockCount[Part Name],$A44,T_StockCount[WeekIndex],101),IF(('T_SelfStock'!CX48&lt;&gt;""),'T_SelfStock'!CX48,CW44-'Grid_Requirement'!CX44+'Grid_TTAFOutgoing'!CX44))</f>
        <v/>
      </c>
      <c r="CY44">
        <f>IF(COUNTIFS(T_StockCount[Part Name],$A44,T_StockCount[WeekIndex],102)&gt;0,SUMIFS(T_StockCount[CountedQty],T_StockCount[Part Name],$A44,T_StockCount[WeekIndex],102),IF(('T_SelfStock'!CY48&lt;&gt;""),'T_SelfStock'!CY48,CX44-'Grid_Requirement'!CY44+'Grid_TTAFOutgoing'!CY44))</f>
        <v/>
      </c>
      <c r="CZ44">
        <f>IF(COUNTIFS(T_StockCount[Part Name],$A44,T_StockCount[WeekIndex],103)&gt;0,SUMIFS(T_StockCount[CountedQty],T_StockCount[Part Name],$A44,T_StockCount[WeekIndex],103),IF(('T_SelfStock'!CZ48&lt;&gt;""),'T_SelfStock'!CZ48,CY44-'Grid_Requirement'!CZ44+'Grid_TTAFOutgoing'!CZ44))</f>
        <v/>
      </c>
      <c r="DA44">
        <f>IF(COUNTIFS(T_StockCount[Part Name],$A44,T_StockCount[WeekIndex],104)&gt;0,SUMIFS(T_StockCount[CountedQty],T_StockCount[Part Name],$A44,T_StockCount[WeekIndex],104),IF(('T_SelfStock'!DA48&lt;&gt;""),'T_SelfStock'!DA48,CZ44-'Grid_Requirement'!DA44+'Grid_TTAFOutgoing'!DA44))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Name],$A45,T_StockCount[WeekIndex],1),IF(('T_SelfStock'!B49&lt;&gt;""),'T_SelfStock'!B49,IFERROR(INDEX(T_OpeningStock[Opening_Qty],MATCH($A45,T_OpeningStock[Part Name],0)),0)-'Grid_Requirement'!B45+'Grid_TTAFOutgoing'!B45))</f>
        <v/>
      </c>
      <c r="C45">
        <f>IF(COUNTIFS(T_StockCount[Part Name],$A45,T_StockCount[WeekIndex],2)&gt;0,SUMIFS(T_StockCount[CountedQty],T_StockCount[Part Name],$A45,T_StockCount[WeekIndex],2),IF(('T_SelfStock'!C49&lt;&gt;""),'T_SelfStock'!C49,B45-'Grid_Requirement'!C45+'Grid_TTAFOutgoing'!C45))</f>
        <v/>
      </c>
      <c r="D45">
        <f>IF(COUNTIFS(T_StockCount[Part Name],$A45,T_StockCount[WeekIndex],3)&gt;0,SUMIFS(T_StockCount[CountedQty],T_StockCount[Part Name],$A45,T_StockCount[WeekIndex],3),IF(('T_SelfStock'!D49&lt;&gt;""),'T_SelfStock'!D49,C45-'Grid_Requirement'!D45+'Grid_TTAFOutgoing'!D45))</f>
        <v/>
      </c>
      <c r="E45">
        <f>IF(COUNTIFS(T_StockCount[Part Name],$A45,T_StockCount[WeekIndex],4)&gt;0,SUMIFS(T_StockCount[CountedQty],T_StockCount[Part Name],$A45,T_StockCount[WeekIndex],4),IF(('T_SelfStock'!E49&lt;&gt;""),'T_SelfStock'!E49,D45-'Grid_Requirement'!E45+'Grid_TTAFOutgoing'!E45))</f>
        <v/>
      </c>
      <c r="F45">
        <f>IF(COUNTIFS(T_StockCount[Part Name],$A45,T_StockCount[WeekIndex],5)&gt;0,SUMIFS(T_StockCount[CountedQty],T_StockCount[Part Name],$A45,T_StockCount[WeekIndex],5),IF(('T_SelfStock'!F49&lt;&gt;""),'T_SelfStock'!F49,E45-'Grid_Requirement'!F45+'Grid_TTAFOutgoing'!F45))</f>
        <v/>
      </c>
      <c r="G45">
        <f>IF(COUNTIFS(T_StockCount[Part Name],$A45,T_StockCount[WeekIndex],6)&gt;0,SUMIFS(T_StockCount[CountedQty],T_StockCount[Part Name],$A45,T_StockCount[WeekIndex],6),IF(('T_SelfStock'!G49&lt;&gt;""),'T_SelfStock'!G49,F45-'Grid_Requirement'!G45+'Grid_TTAFOutgoing'!G45))</f>
        <v/>
      </c>
      <c r="H45">
        <f>IF(COUNTIFS(T_StockCount[Part Name],$A45,T_StockCount[WeekIndex],7)&gt;0,SUMIFS(T_StockCount[CountedQty],T_StockCount[Part Name],$A45,T_StockCount[WeekIndex],7),IF(('T_SelfStock'!H49&lt;&gt;""),'T_SelfStock'!H49,G45-'Grid_Requirement'!H45+'Grid_TTAFOutgoing'!H45))</f>
        <v/>
      </c>
      <c r="I45">
        <f>IF(COUNTIFS(T_StockCount[Part Name],$A45,T_StockCount[WeekIndex],8)&gt;0,SUMIFS(T_StockCount[CountedQty],T_StockCount[Part Name],$A45,T_StockCount[WeekIndex],8),IF(('T_SelfStock'!I49&lt;&gt;""),'T_SelfStock'!I49,H45-'Grid_Requirement'!I45+'Grid_TTAFOutgoing'!I45))</f>
        <v/>
      </c>
      <c r="J45">
        <f>IF(COUNTIFS(T_StockCount[Part Name],$A45,T_StockCount[WeekIndex],9)&gt;0,SUMIFS(T_StockCount[CountedQty],T_StockCount[Part Name],$A45,T_StockCount[WeekIndex],9),IF(('T_SelfStock'!J49&lt;&gt;""),'T_SelfStock'!J49,I45-'Grid_Requirement'!J45+'Grid_TTAFOutgoing'!J45))</f>
        <v/>
      </c>
      <c r="K45">
        <f>IF(COUNTIFS(T_StockCount[Part Name],$A45,T_StockCount[WeekIndex],10)&gt;0,SUMIFS(T_StockCount[CountedQty],T_StockCount[Part Name],$A45,T_StockCount[WeekIndex],10),IF(('T_SelfStock'!K49&lt;&gt;""),'T_SelfStock'!K49,J45-'Grid_Requirement'!K45+'Grid_TTAFOutgoing'!K45))</f>
        <v/>
      </c>
      <c r="L45">
        <f>IF(COUNTIFS(T_StockCount[Part Name],$A45,T_StockCount[WeekIndex],11)&gt;0,SUMIFS(T_StockCount[CountedQty],T_StockCount[Part Name],$A45,T_StockCount[WeekIndex],11),IF(('T_SelfStock'!L49&lt;&gt;""),'T_SelfStock'!L49,K45-'Grid_Requirement'!L45+'Grid_TTAFOutgoing'!L45))</f>
        <v/>
      </c>
      <c r="M45">
        <f>IF(COUNTIFS(T_StockCount[Part Name],$A45,T_StockCount[WeekIndex],12)&gt;0,SUMIFS(T_StockCount[CountedQty],T_StockCount[Part Name],$A45,T_StockCount[WeekIndex],12),IF(('T_SelfStock'!M49&lt;&gt;""),'T_SelfStock'!M49,L45-'Grid_Requirement'!M45+'Grid_TTAFOutgoing'!M45))</f>
        <v/>
      </c>
      <c r="N45">
        <f>IF(COUNTIFS(T_StockCount[Part Name],$A45,T_StockCount[WeekIndex],13)&gt;0,SUMIFS(T_StockCount[CountedQty],T_StockCount[Part Name],$A45,T_StockCount[WeekIndex],13),IF(('T_SelfStock'!N49&lt;&gt;""),'T_SelfStock'!N49,M45-'Grid_Requirement'!N45+'Grid_TTAFOutgoing'!N45))</f>
        <v/>
      </c>
      <c r="O45">
        <f>IF(COUNTIFS(T_StockCount[Part Name],$A45,T_StockCount[WeekIndex],14)&gt;0,SUMIFS(T_StockCount[CountedQty],T_StockCount[Part Name],$A45,T_StockCount[WeekIndex],14),IF(('T_SelfStock'!O49&lt;&gt;""),'T_SelfStock'!O49,N45-'Grid_Requirement'!O45+'Grid_TTAFOutgoing'!O45))</f>
        <v/>
      </c>
      <c r="P45">
        <f>IF(COUNTIFS(T_StockCount[Part Name],$A45,T_StockCount[WeekIndex],15)&gt;0,SUMIFS(T_StockCount[CountedQty],T_StockCount[Part Name],$A45,T_StockCount[WeekIndex],15),IF(('T_SelfStock'!P49&lt;&gt;""),'T_SelfStock'!P49,O45-'Grid_Requirement'!P45+'Grid_TTAFOutgoing'!P45))</f>
        <v/>
      </c>
      <c r="Q45">
        <f>IF(COUNTIFS(T_StockCount[Part Name],$A45,T_StockCount[WeekIndex],16)&gt;0,SUMIFS(T_StockCount[CountedQty],T_StockCount[Part Name],$A45,T_StockCount[WeekIndex],16),IF(('T_SelfStock'!Q49&lt;&gt;""),'T_SelfStock'!Q49,P45-'Grid_Requirement'!Q45+'Grid_TTAFOutgoing'!Q45))</f>
        <v/>
      </c>
      <c r="R45">
        <f>IF(COUNTIFS(T_StockCount[Part Name],$A45,T_StockCount[WeekIndex],17)&gt;0,SUMIFS(T_StockCount[CountedQty],T_StockCount[Part Name],$A45,T_StockCount[WeekIndex],17),IF(('T_SelfStock'!R49&lt;&gt;""),'T_SelfStock'!R49,Q45-'Grid_Requirement'!R45+'Grid_TTAFOutgoing'!R45))</f>
        <v/>
      </c>
      <c r="S45">
        <f>IF(COUNTIFS(T_StockCount[Part Name],$A45,T_StockCount[WeekIndex],18)&gt;0,SUMIFS(T_StockCount[CountedQty],T_StockCount[Part Name],$A45,T_StockCount[WeekIndex],18),IF(('T_SelfStock'!S49&lt;&gt;""),'T_SelfStock'!S49,R45-'Grid_Requirement'!S45+'Grid_TTAFOutgoing'!S45))</f>
        <v/>
      </c>
      <c r="T45">
        <f>IF(COUNTIFS(T_StockCount[Part Name],$A45,T_StockCount[WeekIndex],19)&gt;0,SUMIFS(T_StockCount[CountedQty],T_StockCount[Part Name],$A45,T_StockCount[WeekIndex],19),IF(('T_SelfStock'!T49&lt;&gt;""),'T_SelfStock'!T49,S45-'Grid_Requirement'!T45+'Grid_TTAFOutgoing'!T45))</f>
        <v/>
      </c>
      <c r="U45">
        <f>IF(COUNTIFS(T_StockCount[Part Name],$A45,T_StockCount[WeekIndex],20)&gt;0,SUMIFS(T_StockCount[CountedQty],T_StockCount[Part Name],$A45,T_StockCount[WeekIndex],20),IF(('T_SelfStock'!U49&lt;&gt;""),'T_SelfStock'!U49,T45-'Grid_Requirement'!U45+'Grid_TTAFOutgoing'!U45))</f>
        <v/>
      </c>
      <c r="V45">
        <f>IF(COUNTIFS(T_StockCount[Part Name],$A45,T_StockCount[WeekIndex],21)&gt;0,SUMIFS(T_StockCount[CountedQty],T_StockCount[Part Name],$A45,T_StockCount[WeekIndex],21),IF(('T_SelfStock'!V49&lt;&gt;""),'T_SelfStock'!V49,U45-'Grid_Requirement'!V45+'Grid_TTAFOutgoing'!V45))</f>
        <v/>
      </c>
      <c r="W45">
        <f>IF(COUNTIFS(T_StockCount[Part Name],$A45,T_StockCount[WeekIndex],22)&gt;0,SUMIFS(T_StockCount[CountedQty],T_StockCount[Part Name],$A45,T_StockCount[WeekIndex],22),IF(('T_SelfStock'!W49&lt;&gt;""),'T_SelfStock'!W49,V45-'Grid_Requirement'!W45+'Grid_TTAFOutgoing'!W45))</f>
        <v/>
      </c>
      <c r="X45">
        <f>IF(COUNTIFS(T_StockCount[Part Name],$A45,T_StockCount[WeekIndex],23)&gt;0,SUMIFS(T_StockCount[CountedQty],T_StockCount[Part Name],$A45,T_StockCount[WeekIndex],23),IF(('T_SelfStock'!X49&lt;&gt;""),'T_SelfStock'!X49,W45-'Grid_Requirement'!X45+'Grid_TTAFOutgoing'!X45))</f>
        <v/>
      </c>
      <c r="Y45">
        <f>IF(COUNTIFS(T_StockCount[Part Name],$A45,T_StockCount[WeekIndex],24)&gt;0,SUMIFS(T_StockCount[CountedQty],T_StockCount[Part Name],$A45,T_StockCount[WeekIndex],24),IF(('T_SelfStock'!Y49&lt;&gt;""),'T_SelfStock'!Y49,X45-'Grid_Requirement'!Y45+'Grid_TTAFOutgoing'!Y45))</f>
        <v/>
      </c>
      <c r="Z45">
        <f>IF(COUNTIFS(T_StockCount[Part Name],$A45,T_StockCount[WeekIndex],25)&gt;0,SUMIFS(T_StockCount[CountedQty],T_StockCount[Part Name],$A45,T_StockCount[WeekIndex],25),IF(('T_SelfStock'!Z49&lt;&gt;""),'T_SelfStock'!Z49,Y45-'Grid_Requirement'!Z45+'Grid_TTAFOutgoing'!Z45))</f>
        <v/>
      </c>
      <c r="AA45">
        <f>IF(COUNTIFS(T_StockCount[Part Name],$A45,T_StockCount[WeekIndex],26)&gt;0,SUMIFS(T_StockCount[CountedQty],T_StockCount[Part Name],$A45,T_StockCount[WeekIndex],26),IF(('T_SelfStock'!AA49&lt;&gt;""),'T_SelfStock'!AA49,Z45-'Grid_Requirement'!AA45+'Grid_TTAFOutgoing'!AA45))</f>
        <v/>
      </c>
      <c r="AB45">
        <f>IF(COUNTIFS(T_StockCount[Part Name],$A45,T_StockCount[WeekIndex],27)&gt;0,SUMIFS(T_StockCount[CountedQty],T_StockCount[Part Name],$A45,T_StockCount[WeekIndex],27),IF(('T_SelfStock'!AB49&lt;&gt;""),'T_SelfStock'!AB49,AA45-'Grid_Requirement'!AB45+'Grid_TTAFOutgoing'!AB45))</f>
        <v/>
      </c>
      <c r="AC45">
        <f>IF(COUNTIFS(T_StockCount[Part Name],$A45,T_StockCount[WeekIndex],28)&gt;0,SUMIFS(T_StockCount[CountedQty],T_StockCount[Part Name],$A45,T_StockCount[WeekIndex],28),IF(('T_SelfStock'!AC49&lt;&gt;""),'T_SelfStock'!AC49,AB45-'Grid_Requirement'!AC45+'Grid_TTAFOutgoing'!AC45))</f>
        <v/>
      </c>
      <c r="AD45">
        <f>IF(COUNTIFS(T_StockCount[Part Name],$A45,T_StockCount[WeekIndex],29)&gt;0,SUMIFS(T_StockCount[CountedQty],T_StockCount[Part Name],$A45,T_StockCount[WeekIndex],29),IF(('T_SelfStock'!AD49&lt;&gt;""),'T_SelfStock'!AD49,AC45-'Grid_Requirement'!AD45+'Grid_TTAFOutgoing'!AD45))</f>
        <v/>
      </c>
      <c r="AE45">
        <f>IF(COUNTIFS(T_StockCount[Part Name],$A45,T_StockCount[WeekIndex],30)&gt;0,SUMIFS(T_StockCount[CountedQty],T_StockCount[Part Name],$A45,T_StockCount[WeekIndex],30),IF(('T_SelfStock'!AE49&lt;&gt;""),'T_SelfStock'!AE49,AD45-'Grid_Requirement'!AE45+'Grid_TTAFOutgoing'!AE45))</f>
        <v/>
      </c>
      <c r="AF45">
        <f>IF(COUNTIFS(T_StockCount[Part Name],$A45,T_StockCount[WeekIndex],31)&gt;0,SUMIFS(T_StockCount[CountedQty],T_StockCount[Part Name],$A45,T_StockCount[WeekIndex],31),IF(('T_SelfStock'!AF49&lt;&gt;""),'T_SelfStock'!AF49,AE45-'Grid_Requirement'!AF45+'Grid_TTAFOutgoing'!AF45))</f>
        <v/>
      </c>
      <c r="AG45">
        <f>IF(COUNTIFS(T_StockCount[Part Name],$A45,T_StockCount[WeekIndex],32)&gt;0,SUMIFS(T_StockCount[CountedQty],T_StockCount[Part Name],$A45,T_StockCount[WeekIndex],32),IF(('T_SelfStock'!AG49&lt;&gt;""),'T_SelfStock'!AG49,AF45-'Grid_Requirement'!AG45+'Grid_TTAFOutgoing'!AG45))</f>
        <v/>
      </c>
      <c r="AH45">
        <f>IF(COUNTIFS(T_StockCount[Part Name],$A45,T_StockCount[WeekIndex],33)&gt;0,SUMIFS(T_StockCount[CountedQty],T_StockCount[Part Name],$A45,T_StockCount[WeekIndex],33),IF(('T_SelfStock'!AH49&lt;&gt;""),'T_SelfStock'!AH49,AG45-'Grid_Requirement'!AH45+'Grid_TTAFOutgoing'!AH45))</f>
        <v/>
      </c>
      <c r="AI45">
        <f>IF(COUNTIFS(T_StockCount[Part Name],$A45,T_StockCount[WeekIndex],34)&gt;0,SUMIFS(T_StockCount[CountedQty],T_StockCount[Part Name],$A45,T_StockCount[WeekIndex],34),IF(('T_SelfStock'!AI49&lt;&gt;""),'T_SelfStock'!AI49,AH45-'Grid_Requirement'!AI45+'Grid_TTAFOutgoing'!AI45))</f>
        <v/>
      </c>
      <c r="AJ45">
        <f>IF(COUNTIFS(T_StockCount[Part Name],$A45,T_StockCount[WeekIndex],35)&gt;0,SUMIFS(T_StockCount[CountedQty],T_StockCount[Part Name],$A45,T_StockCount[WeekIndex],35),IF(('T_SelfStock'!AJ49&lt;&gt;""),'T_SelfStock'!AJ49,AI45-'Grid_Requirement'!AJ45+'Grid_TTAFOutgoing'!AJ45))</f>
        <v/>
      </c>
      <c r="AK45">
        <f>IF(COUNTIFS(T_StockCount[Part Name],$A45,T_StockCount[WeekIndex],36)&gt;0,SUMIFS(T_StockCount[CountedQty],T_StockCount[Part Name],$A45,T_StockCount[WeekIndex],36),IF(('T_SelfStock'!AK49&lt;&gt;""),'T_SelfStock'!AK49,AJ45-'Grid_Requirement'!AK45+'Grid_TTAFOutgoing'!AK45))</f>
        <v/>
      </c>
      <c r="AL45">
        <f>IF(COUNTIFS(T_StockCount[Part Name],$A45,T_StockCount[WeekIndex],37)&gt;0,SUMIFS(T_StockCount[CountedQty],T_StockCount[Part Name],$A45,T_StockCount[WeekIndex],37),IF(('T_SelfStock'!AL49&lt;&gt;""),'T_SelfStock'!AL49,AK45-'Grid_Requirement'!AL45+'Grid_TTAFOutgoing'!AL45))</f>
        <v/>
      </c>
      <c r="AM45">
        <f>IF(COUNTIFS(T_StockCount[Part Name],$A45,T_StockCount[WeekIndex],38)&gt;0,SUMIFS(T_StockCount[CountedQty],T_StockCount[Part Name],$A45,T_StockCount[WeekIndex],38),IF(('T_SelfStock'!AM49&lt;&gt;""),'T_SelfStock'!AM49,AL45-'Grid_Requirement'!AM45+'Grid_TTAFOutgoing'!AM45))</f>
        <v/>
      </c>
      <c r="AN45">
        <f>IF(COUNTIFS(T_StockCount[Part Name],$A45,T_StockCount[WeekIndex],39)&gt;0,SUMIFS(T_StockCount[CountedQty],T_StockCount[Part Name],$A45,T_StockCount[WeekIndex],39),IF(('T_SelfStock'!AN49&lt;&gt;""),'T_SelfStock'!AN49,AM45-'Grid_Requirement'!AN45+'Grid_TTAFOutgoing'!AN45))</f>
        <v/>
      </c>
      <c r="AO45">
        <f>IF(COUNTIFS(T_StockCount[Part Name],$A45,T_StockCount[WeekIndex],40)&gt;0,SUMIFS(T_StockCount[CountedQty],T_StockCount[Part Name],$A45,T_StockCount[WeekIndex],40),IF(('T_SelfStock'!AO49&lt;&gt;""),'T_SelfStock'!AO49,AN45-'Grid_Requirement'!AO45+'Grid_TTAFOutgoing'!AO45))</f>
        <v/>
      </c>
      <c r="AP45">
        <f>IF(COUNTIFS(T_StockCount[Part Name],$A45,T_StockCount[WeekIndex],41)&gt;0,SUMIFS(T_StockCount[CountedQty],T_StockCount[Part Name],$A45,T_StockCount[WeekIndex],41),IF(('T_SelfStock'!AP49&lt;&gt;""),'T_SelfStock'!AP49,AO45-'Grid_Requirement'!AP45+'Grid_TTAFOutgoing'!AP45))</f>
        <v/>
      </c>
      <c r="AQ45">
        <f>IF(COUNTIFS(T_StockCount[Part Name],$A45,T_StockCount[WeekIndex],42)&gt;0,SUMIFS(T_StockCount[CountedQty],T_StockCount[Part Name],$A45,T_StockCount[WeekIndex],42),IF(('T_SelfStock'!AQ49&lt;&gt;""),'T_SelfStock'!AQ49,AP45-'Grid_Requirement'!AQ45+'Grid_TTAFOutgoing'!AQ45))</f>
        <v/>
      </c>
      <c r="AR45">
        <f>IF(COUNTIFS(T_StockCount[Part Name],$A45,T_StockCount[WeekIndex],43)&gt;0,SUMIFS(T_StockCount[CountedQty],T_StockCount[Part Name],$A45,T_StockCount[WeekIndex],43),IF(('T_SelfStock'!AR49&lt;&gt;""),'T_SelfStock'!AR49,AQ45-'Grid_Requirement'!AR45+'Grid_TTAFOutgoing'!AR45))</f>
        <v/>
      </c>
      <c r="AS45">
        <f>IF(COUNTIFS(T_StockCount[Part Name],$A45,T_StockCount[WeekIndex],44)&gt;0,SUMIFS(T_StockCount[CountedQty],T_StockCount[Part Name],$A45,T_StockCount[WeekIndex],44),IF(('T_SelfStock'!AS49&lt;&gt;""),'T_SelfStock'!AS49,AR45-'Grid_Requirement'!AS45+'Grid_TTAFOutgoing'!AS45))</f>
        <v/>
      </c>
      <c r="AT45">
        <f>IF(COUNTIFS(T_StockCount[Part Name],$A45,T_StockCount[WeekIndex],45)&gt;0,SUMIFS(T_StockCount[CountedQty],T_StockCount[Part Name],$A45,T_StockCount[WeekIndex],45),IF(('T_SelfStock'!AT49&lt;&gt;""),'T_SelfStock'!AT49,AS45-'Grid_Requirement'!AT45+'Grid_TTAFOutgoing'!AT45))</f>
        <v/>
      </c>
      <c r="AU45">
        <f>IF(COUNTIFS(T_StockCount[Part Name],$A45,T_StockCount[WeekIndex],46)&gt;0,SUMIFS(T_StockCount[CountedQty],T_StockCount[Part Name],$A45,T_StockCount[WeekIndex],46),IF(('T_SelfStock'!AU49&lt;&gt;""),'T_SelfStock'!AU49,AT45-'Grid_Requirement'!AU45+'Grid_TTAFOutgoing'!AU45))</f>
        <v/>
      </c>
      <c r="AV45">
        <f>IF(COUNTIFS(T_StockCount[Part Name],$A45,T_StockCount[WeekIndex],47)&gt;0,SUMIFS(T_StockCount[CountedQty],T_StockCount[Part Name],$A45,T_StockCount[WeekIndex],47),IF(('T_SelfStock'!AV49&lt;&gt;""),'T_SelfStock'!AV49,AU45-'Grid_Requirement'!AV45+'Grid_TTAFOutgoing'!AV45))</f>
        <v/>
      </c>
      <c r="AW45">
        <f>IF(COUNTIFS(T_StockCount[Part Name],$A45,T_StockCount[WeekIndex],48)&gt;0,SUMIFS(T_StockCount[CountedQty],T_StockCount[Part Name],$A45,T_StockCount[WeekIndex],48),IF(('T_SelfStock'!AW49&lt;&gt;""),'T_SelfStock'!AW49,AV45-'Grid_Requirement'!AW45+'Grid_TTAFOutgoing'!AW45))</f>
        <v/>
      </c>
      <c r="AX45">
        <f>IF(COUNTIFS(T_StockCount[Part Name],$A45,T_StockCount[WeekIndex],49)&gt;0,SUMIFS(T_StockCount[CountedQty],T_StockCount[Part Name],$A45,T_StockCount[WeekIndex],49),IF(('T_SelfStock'!AX49&lt;&gt;""),'T_SelfStock'!AX49,AW45-'Grid_Requirement'!AX45+'Grid_TTAFOutgoing'!AX45))</f>
        <v/>
      </c>
      <c r="AY45">
        <f>IF(COUNTIFS(T_StockCount[Part Name],$A45,T_StockCount[WeekIndex],50)&gt;0,SUMIFS(T_StockCount[CountedQty],T_StockCount[Part Name],$A45,T_StockCount[WeekIndex],50),IF(('T_SelfStock'!AY49&lt;&gt;""),'T_SelfStock'!AY49,AX45-'Grid_Requirement'!AY45+'Grid_TTAFOutgoing'!AY45))</f>
        <v/>
      </c>
      <c r="AZ45">
        <f>IF(COUNTIFS(T_StockCount[Part Name],$A45,T_StockCount[WeekIndex],51)&gt;0,SUMIFS(T_StockCount[CountedQty],T_StockCount[Part Name],$A45,T_StockCount[WeekIndex],51),IF(('T_SelfStock'!AZ49&lt;&gt;""),'T_SelfStock'!AZ49,AY45-'Grid_Requirement'!AZ45+'Grid_TTAFOutgoing'!AZ45))</f>
        <v/>
      </c>
      <c r="BA45">
        <f>IF(COUNTIFS(T_StockCount[Part Name],$A45,T_StockCount[WeekIndex],52)&gt;0,SUMIFS(T_StockCount[CountedQty],T_StockCount[Part Name],$A45,T_StockCount[WeekIndex],52),IF(('T_SelfStock'!BA49&lt;&gt;""),'T_SelfStock'!BA49,AZ45-'Grid_Requirement'!BA45+'Grid_TTAFOutgoing'!BA45))</f>
        <v/>
      </c>
      <c r="BB45">
        <f>IF(COUNTIFS(T_StockCount[Part Name],$A45,T_StockCount[WeekIndex],53)&gt;0,SUMIFS(T_StockCount[CountedQty],T_StockCount[Part Name],$A45,T_StockCount[WeekIndex],53),IF(('T_SelfStock'!BB49&lt;&gt;""),'T_SelfStock'!BB49,BA45-'Grid_Requirement'!BB45+'Grid_TTAFOutgoing'!BB45))</f>
        <v/>
      </c>
      <c r="BC45">
        <f>IF(COUNTIFS(T_StockCount[Part Name],$A45,T_StockCount[WeekIndex],54)&gt;0,SUMIFS(T_StockCount[CountedQty],T_StockCount[Part Name],$A45,T_StockCount[WeekIndex],54),IF(('T_SelfStock'!BC49&lt;&gt;""),'T_SelfStock'!BC49,BB45-'Grid_Requirement'!BC45+'Grid_TTAFOutgoing'!BC45))</f>
        <v/>
      </c>
      <c r="BD45">
        <f>IF(COUNTIFS(T_StockCount[Part Name],$A45,T_StockCount[WeekIndex],55)&gt;0,SUMIFS(T_StockCount[CountedQty],T_StockCount[Part Name],$A45,T_StockCount[WeekIndex],55),IF(('T_SelfStock'!BD49&lt;&gt;""),'T_SelfStock'!BD49,BC45-'Grid_Requirement'!BD45+'Grid_TTAFOutgoing'!BD45))</f>
        <v/>
      </c>
      <c r="BE45">
        <f>IF(COUNTIFS(T_StockCount[Part Name],$A45,T_StockCount[WeekIndex],56)&gt;0,SUMIFS(T_StockCount[CountedQty],T_StockCount[Part Name],$A45,T_StockCount[WeekIndex],56),IF(('T_SelfStock'!BE49&lt;&gt;""),'T_SelfStock'!BE49,BD45-'Grid_Requirement'!BE45+'Grid_TTAFOutgoing'!BE45))</f>
        <v/>
      </c>
      <c r="BF45">
        <f>IF(COUNTIFS(T_StockCount[Part Name],$A45,T_StockCount[WeekIndex],57)&gt;0,SUMIFS(T_StockCount[CountedQty],T_StockCount[Part Name],$A45,T_StockCount[WeekIndex],57),IF(('T_SelfStock'!BF49&lt;&gt;""),'T_SelfStock'!BF49,BE45-'Grid_Requirement'!BF45+'Grid_TTAFOutgoing'!BF45))</f>
        <v/>
      </c>
      <c r="BG45">
        <f>IF(COUNTIFS(T_StockCount[Part Name],$A45,T_StockCount[WeekIndex],58)&gt;0,SUMIFS(T_StockCount[CountedQty],T_StockCount[Part Name],$A45,T_StockCount[WeekIndex],58),IF(('T_SelfStock'!BG49&lt;&gt;""),'T_SelfStock'!BG49,BF45-'Grid_Requirement'!BG45+'Grid_TTAFOutgoing'!BG45))</f>
        <v/>
      </c>
      <c r="BH45">
        <f>IF(COUNTIFS(T_StockCount[Part Name],$A45,T_StockCount[WeekIndex],59)&gt;0,SUMIFS(T_StockCount[CountedQty],T_StockCount[Part Name],$A45,T_StockCount[WeekIndex],59),IF(('T_SelfStock'!BH49&lt;&gt;""),'T_SelfStock'!BH49,BG45-'Grid_Requirement'!BH45+'Grid_TTAFOutgoing'!BH45))</f>
        <v/>
      </c>
      <c r="BI45">
        <f>IF(COUNTIFS(T_StockCount[Part Name],$A45,T_StockCount[WeekIndex],60)&gt;0,SUMIFS(T_StockCount[CountedQty],T_StockCount[Part Name],$A45,T_StockCount[WeekIndex],60),IF(('T_SelfStock'!BI49&lt;&gt;""),'T_SelfStock'!BI49,BH45-'Grid_Requirement'!BI45+'Grid_TTAFOutgoing'!BI45))</f>
        <v/>
      </c>
      <c r="BJ45">
        <f>IF(COUNTIFS(T_StockCount[Part Name],$A45,T_StockCount[WeekIndex],61)&gt;0,SUMIFS(T_StockCount[CountedQty],T_StockCount[Part Name],$A45,T_StockCount[WeekIndex],61),IF(('T_SelfStock'!BJ49&lt;&gt;""),'T_SelfStock'!BJ49,BI45-'Grid_Requirement'!BJ45+'Grid_TTAFOutgoing'!BJ45))</f>
        <v/>
      </c>
      <c r="BK45">
        <f>IF(COUNTIFS(T_StockCount[Part Name],$A45,T_StockCount[WeekIndex],62)&gt;0,SUMIFS(T_StockCount[CountedQty],T_StockCount[Part Name],$A45,T_StockCount[WeekIndex],62),IF(('T_SelfStock'!BK49&lt;&gt;""),'T_SelfStock'!BK49,BJ45-'Grid_Requirement'!BK45+'Grid_TTAFOutgoing'!BK45))</f>
        <v/>
      </c>
      <c r="BL45">
        <f>IF(COUNTIFS(T_StockCount[Part Name],$A45,T_StockCount[WeekIndex],63)&gt;0,SUMIFS(T_StockCount[CountedQty],T_StockCount[Part Name],$A45,T_StockCount[WeekIndex],63),IF(('T_SelfStock'!BL49&lt;&gt;""),'T_SelfStock'!BL49,BK45-'Grid_Requirement'!BL45+'Grid_TTAFOutgoing'!BL45))</f>
        <v/>
      </c>
      <c r="BM45">
        <f>IF(COUNTIFS(T_StockCount[Part Name],$A45,T_StockCount[WeekIndex],64)&gt;0,SUMIFS(T_StockCount[CountedQty],T_StockCount[Part Name],$A45,T_StockCount[WeekIndex],64),IF(('T_SelfStock'!BM49&lt;&gt;""),'T_SelfStock'!BM49,BL45-'Grid_Requirement'!BM45+'Grid_TTAFOutgoing'!BM45))</f>
        <v/>
      </c>
      <c r="BN45">
        <f>IF(COUNTIFS(T_StockCount[Part Name],$A45,T_StockCount[WeekIndex],65)&gt;0,SUMIFS(T_StockCount[CountedQty],T_StockCount[Part Name],$A45,T_StockCount[WeekIndex],65),IF(('T_SelfStock'!BN49&lt;&gt;""),'T_SelfStock'!BN49,BM45-'Grid_Requirement'!BN45+'Grid_TTAFOutgoing'!BN45))</f>
        <v/>
      </c>
      <c r="BO45">
        <f>IF(COUNTIFS(T_StockCount[Part Name],$A45,T_StockCount[WeekIndex],66)&gt;0,SUMIFS(T_StockCount[CountedQty],T_StockCount[Part Name],$A45,T_StockCount[WeekIndex],66),IF(('T_SelfStock'!BO49&lt;&gt;""),'T_SelfStock'!BO49,BN45-'Grid_Requirement'!BO45+'Grid_TTAFOutgoing'!BO45))</f>
        <v/>
      </c>
      <c r="BP45">
        <f>IF(COUNTIFS(T_StockCount[Part Name],$A45,T_StockCount[WeekIndex],67)&gt;0,SUMIFS(T_StockCount[CountedQty],T_StockCount[Part Name],$A45,T_StockCount[WeekIndex],67),IF(('T_SelfStock'!BP49&lt;&gt;""),'T_SelfStock'!BP49,BO45-'Grid_Requirement'!BP45+'Grid_TTAFOutgoing'!BP45))</f>
        <v/>
      </c>
      <c r="BQ45">
        <f>IF(COUNTIFS(T_StockCount[Part Name],$A45,T_StockCount[WeekIndex],68)&gt;0,SUMIFS(T_StockCount[CountedQty],T_StockCount[Part Name],$A45,T_StockCount[WeekIndex],68),IF(('T_SelfStock'!BQ49&lt;&gt;""),'T_SelfStock'!BQ49,BP45-'Grid_Requirement'!BQ45+'Grid_TTAFOutgoing'!BQ45))</f>
        <v/>
      </c>
      <c r="BR45">
        <f>IF(COUNTIFS(T_StockCount[Part Name],$A45,T_StockCount[WeekIndex],69)&gt;0,SUMIFS(T_StockCount[CountedQty],T_StockCount[Part Name],$A45,T_StockCount[WeekIndex],69),IF(('T_SelfStock'!BR49&lt;&gt;""),'T_SelfStock'!BR49,BQ45-'Grid_Requirement'!BR45+'Grid_TTAFOutgoing'!BR45))</f>
        <v/>
      </c>
      <c r="BS45">
        <f>IF(COUNTIFS(T_StockCount[Part Name],$A45,T_StockCount[WeekIndex],70)&gt;0,SUMIFS(T_StockCount[CountedQty],T_StockCount[Part Name],$A45,T_StockCount[WeekIndex],70),IF(('T_SelfStock'!BS49&lt;&gt;""),'T_SelfStock'!BS49,BR45-'Grid_Requirement'!BS45+'Grid_TTAFOutgoing'!BS45))</f>
        <v/>
      </c>
      <c r="BT45">
        <f>IF(COUNTIFS(T_StockCount[Part Name],$A45,T_StockCount[WeekIndex],71)&gt;0,SUMIFS(T_StockCount[CountedQty],T_StockCount[Part Name],$A45,T_StockCount[WeekIndex],71),IF(('T_SelfStock'!BT49&lt;&gt;""),'T_SelfStock'!BT49,BS45-'Grid_Requirement'!BT45+'Grid_TTAFOutgoing'!BT45))</f>
        <v/>
      </c>
      <c r="BU45">
        <f>IF(COUNTIFS(T_StockCount[Part Name],$A45,T_StockCount[WeekIndex],72)&gt;0,SUMIFS(T_StockCount[CountedQty],T_StockCount[Part Name],$A45,T_StockCount[WeekIndex],72),IF(('T_SelfStock'!BU49&lt;&gt;""),'T_SelfStock'!BU49,BT45-'Grid_Requirement'!BU45+'Grid_TTAFOutgoing'!BU45))</f>
        <v/>
      </c>
      <c r="BV45">
        <f>IF(COUNTIFS(T_StockCount[Part Name],$A45,T_StockCount[WeekIndex],73)&gt;0,SUMIFS(T_StockCount[CountedQty],T_StockCount[Part Name],$A45,T_StockCount[WeekIndex],73),IF(('T_SelfStock'!BV49&lt;&gt;""),'T_SelfStock'!BV49,BU45-'Grid_Requirement'!BV45+'Grid_TTAFOutgoing'!BV45))</f>
        <v/>
      </c>
      <c r="BW45">
        <f>IF(COUNTIFS(T_StockCount[Part Name],$A45,T_StockCount[WeekIndex],74)&gt;0,SUMIFS(T_StockCount[CountedQty],T_StockCount[Part Name],$A45,T_StockCount[WeekIndex],74),IF(('T_SelfStock'!BW49&lt;&gt;""),'T_SelfStock'!BW49,BV45-'Grid_Requirement'!BW45+'Grid_TTAFOutgoing'!BW45))</f>
        <v/>
      </c>
      <c r="BX45">
        <f>IF(COUNTIFS(T_StockCount[Part Name],$A45,T_StockCount[WeekIndex],75)&gt;0,SUMIFS(T_StockCount[CountedQty],T_StockCount[Part Name],$A45,T_StockCount[WeekIndex],75),IF(('T_SelfStock'!BX49&lt;&gt;""),'T_SelfStock'!BX49,BW45-'Grid_Requirement'!BX45+'Grid_TTAFOutgoing'!BX45))</f>
        <v/>
      </c>
      <c r="BY45">
        <f>IF(COUNTIFS(T_StockCount[Part Name],$A45,T_StockCount[WeekIndex],76)&gt;0,SUMIFS(T_StockCount[CountedQty],T_StockCount[Part Name],$A45,T_StockCount[WeekIndex],76),IF(('T_SelfStock'!BY49&lt;&gt;""),'T_SelfStock'!BY49,BX45-'Grid_Requirement'!BY45+'Grid_TTAFOutgoing'!BY45))</f>
        <v/>
      </c>
      <c r="BZ45">
        <f>IF(COUNTIFS(T_StockCount[Part Name],$A45,T_StockCount[WeekIndex],77)&gt;0,SUMIFS(T_StockCount[CountedQty],T_StockCount[Part Name],$A45,T_StockCount[WeekIndex],77),IF(('T_SelfStock'!BZ49&lt;&gt;""),'T_SelfStock'!BZ49,BY45-'Grid_Requirement'!BZ45+'Grid_TTAFOutgoing'!BZ45))</f>
        <v/>
      </c>
      <c r="CA45">
        <f>IF(COUNTIFS(T_StockCount[Part Name],$A45,T_StockCount[WeekIndex],78)&gt;0,SUMIFS(T_StockCount[CountedQty],T_StockCount[Part Name],$A45,T_StockCount[WeekIndex],78),IF(('T_SelfStock'!CA49&lt;&gt;""),'T_SelfStock'!CA49,BZ45-'Grid_Requirement'!CA45+'Grid_TTAFOutgoing'!CA45))</f>
        <v/>
      </c>
      <c r="CB45">
        <f>IF(COUNTIFS(T_StockCount[Part Name],$A45,T_StockCount[WeekIndex],79)&gt;0,SUMIFS(T_StockCount[CountedQty],T_StockCount[Part Name],$A45,T_StockCount[WeekIndex],79),IF(('T_SelfStock'!CB49&lt;&gt;""),'T_SelfStock'!CB49,CA45-'Grid_Requirement'!CB45+'Grid_TTAFOutgoing'!CB45))</f>
        <v/>
      </c>
      <c r="CC45">
        <f>IF(COUNTIFS(T_StockCount[Part Name],$A45,T_StockCount[WeekIndex],80)&gt;0,SUMIFS(T_StockCount[CountedQty],T_StockCount[Part Name],$A45,T_StockCount[WeekIndex],80),IF(('T_SelfStock'!CC49&lt;&gt;""),'T_SelfStock'!CC49,CB45-'Grid_Requirement'!CC45+'Grid_TTAFOutgoing'!CC45))</f>
        <v/>
      </c>
      <c r="CD45">
        <f>IF(COUNTIFS(T_StockCount[Part Name],$A45,T_StockCount[WeekIndex],81)&gt;0,SUMIFS(T_StockCount[CountedQty],T_StockCount[Part Name],$A45,T_StockCount[WeekIndex],81),IF(('T_SelfStock'!CD49&lt;&gt;""),'T_SelfStock'!CD49,CC45-'Grid_Requirement'!CD45+'Grid_TTAFOutgoing'!CD45))</f>
        <v/>
      </c>
      <c r="CE45">
        <f>IF(COUNTIFS(T_StockCount[Part Name],$A45,T_StockCount[WeekIndex],82)&gt;0,SUMIFS(T_StockCount[CountedQty],T_StockCount[Part Name],$A45,T_StockCount[WeekIndex],82),IF(('T_SelfStock'!CE49&lt;&gt;""),'T_SelfStock'!CE49,CD45-'Grid_Requirement'!CE45+'Grid_TTAFOutgoing'!CE45))</f>
        <v/>
      </c>
      <c r="CF45">
        <f>IF(COUNTIFS(T_StockCount[Part Name],$A45,T_StockCount[WeekIndex],83)&gt;0,SUMIFS(T_StockCount[CountedQty],T_StockCount[Part Name],$A45,T_StockCount[WeekIndex],83),IF(('T_SelfStock'!CF49&lt;&gt;""),'T_SelfStock'!CF49,CE45-'Grid_Requirement'!CF45+'Grid_TTAFOutgoing'!CF45))</f>
        <v/>
      </c>
      <c r="CG45">
        <f>IF(COUNTIFS(T_StockCount[Part Name],$A45,T_StockCount[WeekIndex],84)&gt;0,SUMIFS(T_StockCount[CountedQty],T_StockCount[Part Name],$A45,T_StockCount[WeekIndex],84),IF(('T_SelfStock'!CG49&lt;&gt;""),'T_SelfStock'!CG49,CF45-'Grid_Requirement'!CG45+'Grid_TTAFOutgoing'!CG45))</f>
        <v/>
      </c>
      <c r="CH45">
        <f>IF(COUNTIFS(T_StockCount[Part Name],$A45,T_StockCount[WeekIndex],85)&gt;0,SUMIFS(T_StockCount[CountedQty],T_StockCount[Part Name],$A45,T_StockCount[WeekIndex],85),IF(('T_SelfStock'!CH49&lt;&gt;""),'T_SelfStock'!CH49,CG45-'Grid_Requirement'!CH45+'Grid_TTAFOutgoing'!CH45))</f>
        <v/>
      </c>
      <c r="CI45">
        <f>IF(COUNTIFS(T_StockCount[Part Name],$A45,T_StockCount[WeekIndex],86)&gt;0,SUMIFS(T_StockCount[CountedQty],T_StockCount[Part Name],$A45,T_StockCount[WeekIndex],86),IF(('T_SelfStock'!CI49&lt;&gt;""),'T_SelfStock'!CI49,CH45-'Grid_Requirement'!CI45+'Grid_TTAFOutgoing'!CI45))</f>
        <v/>
      </c>
      <c r="CJ45">
        <f>IF(COUNTIFS(T_StockCount[Part Name],$A45,T_StockCount[WeekIndex],87)&gt;0,SUMIFS(T_StockCount[CountedQty],T_StockCount[Part Name],$A45,T_StockCount[WeekIndex],87),IF(('T_SelfStock'!CJ49&lt;&gt;""),'T_SelfStock'!CJ49,CI45-'Grid_Requirement'!CJ45+'Grid_TTAFOutgoing'!CJ45))</f>
        <v/>
      </c>
      <c r="CK45">
        <f>IF(COUNTIFS(T_StockCount[Part Name],$A45,T_StockCount[WeekIndex],88)&gt;0,SUMIFS(T_StockCount[CountedQty],T_StockCount[Part Name],$A45,T_StockCount[WeekIndex],88),IF(('T_SelfStock'!CK49&lt;&gt;""),'T_SelfStock'!CK49,CJ45-'Grid_Requirement'!CK45+'Grid_TTAFOutgoing'!CK45))</f>
        <v/>
      </c>
      <c r="CL45">
        <f>IF(COUNTIFS(T_StockCount[Part Name],$A45,T_StockCount[WeekIndex],89)&gt;0,SUMIFS(T_StockCount[CountedQty],T_StockCount[Part Name],$A45,T_StockCount[WeekIndex],89),IF(('T_SelfStock'!CL49&lt;&gt;""),'T_SelfStock'!CL49,CK45-'Grid_Requirement'!CL45+'Grid_TTAFOutgoing'!CL45))</f>
        <v/>
      </c>
      <c r="CM45">
        <f>IF(COUNTIFS(T_StockCount[Part Name],$A45,T_StockCount[WeekIndex],90)&gt;0,SUMIFS(T_StockCount[CountedQty],T_StockCount[Part Name],$A45,T_StockCount[WeekIndex],90),IF(('T_SelfStock'!CM49&lt;&gt;""),'T_SelfStock'!CM49,CL45-'Grid_Requirement'!CM45+'Grid_TTAFOutgoing'!CM45))</f>
        <v/>
      </c>
      <c r="CN45">
        <f>IF(COUNTIFS(T_StockCount[Part Name],$A45,T_StockCount[WeekIndex],91)&gt;0,SUMIFS(T_StockCount[CountedQty],T_StockCount[Part Name],$A45,T_StockCount[WeekIndex],91),IF(('T_SelfStock'!CN49&lt;&gt;""),'T_SelfStock'!CN49,CM45-'Grid_Requirement'!CN45+'Grid_TTAFOutgoing'!CN45))</f>
        <v/>
      </c>
      <c r="CO45">
        <f>IF(COUNTIFS(T_StockCount[Part Name],$A45,T_StockCount[WeekIndex],92)&gt;0,SUMIFS(T_StockCount[CountedQty],T_StockCount[Part Name],$A45,T_StockCount[WeekIndex],92),IF(('T_SelfStock'!CO49&lt;&gt;""),'T_SelfStock'!CO49,CN45-'Grid_Requirement'!CO45+'Grid_TTAFOutgoing'!CO45))</f>
        <v/>
      </c>
      <c r="CP45">
        <f>IF(COUNTIFS(T_StockCount[Part Name],$A45,T_StockCount[WeekIndex],93)&gt;0,SUMIFS(T_StockCount[CountedQty],T_StockCount[Part Name],$A45,T_StockCount[WeekIndex],93),IF(('T_SelfStock'!CP49&lt;&gt;""),'T_SelfStock'!CP49,CO45-'Grid_Requirement'!CP45+'Grid_TTAFOutgoing'!CP45))</f>
        <v/>
      </c>
      <c r="CQ45">
        <f>IF(COUNTIFS(T_StockCount[Part Name],$A45,T_StockCount[WeekIndex],94)&gt;0,SUMIFS(T_StockCount[CountedQty],T_StockCount[Part Name],$A45,T_StockCount[WeekIndex],94),IF(('T_SelfStock'!CQ49&lt;&gt;""),'T_SelfStock'!CQ49,CP45-'Grid_Requirement'!CQ45+'Grid_TTAFOutgoing'!CQ45))</f>
        <v/>
      </c>
      <c r="CR45">
        <f>IF(COUNTIFS(T_StockCount[Part Name],$A45,T_StockCount[WeekIndex],95)&gt;0,SUMIFS(T_StockCount[CountedQty],T_StockCount[Part Name],$A45,T_StockCount[WeekIndex],95),IF(('T_SelfStock'!CR49&lt;&gt;""),'T_SelfStock'!CR49,CQ45-'Grid_Requirement'!CR45+'Grid_TTAFOutgoing'!CR45))</f>
        <v/>
      </c>
      <c r="CS45">
        <f>IF(COUNTIFS(T_StockCount[Part Name],$A45,T_StockCount[WeekIndex],96)&gt;0,SUMIFS(T_StockCount[CountedQty],T_StockCount[Part Name],$A45,T_StockCount[WeekIndex],96),IF(('T_SelfStock'!CS49&lt;&gt;""),'T_SelfStock'!CS49,CR45-'Grid_Requirement'!CS45+'Grid_TTAFOutgoing'!CS45))</f>
        <v/>
      </c>
      <c r="CT45">
        <f>IF(COUNTIFS(T_StockCount[Part Name],$A45,T_StockCount[WeekIndex],97)&gt;0,SUMIFS(T_StockCount[CountedQty],T_StockCount[Part Name],$A45,T_StockCount[WeekIndex],97),IF(('T_SelfStock'!CT49&lt;&gt;""),'T_SelfStock'!CT49,CS45-'Grid_Requirement'!CT45+'Grid_TTAFOutgoing'!CT45))</f>
        <v/>
      </c>
      <c r="CU45">
        <f>IF(COUNTIFS(T_StockCount[Part Name],$A45,T_StockCount[WeekIndex],98)&gt;0,SUMIFS(T_StockCount[CountedQty],T_StockCount[Part Name],$A45,T_StockCount[WeekIndex],98),IF(('T_SelfStock'!CU49&lt;&gt;""),'T_SelfStock'!CU49,CT45-'Grid_Requirement'!CU45+'Grid_TTAFOutgoing'!CU45))</f>
        <v/>
      </c>
      <c r="CV45">
        <f>IF(COUNTIFS(T_StockCount[Part Name],$A45,T_StockCount[WeekIndex],99)&gt;0,SUMIFS(T_StockCount[CountedQty],T_StockCount[Part Name],$A45,T_StockCount[WeekIndex],99),IF(('T_SelfStock'!CV49&lt;&gt;""),'T_SelfStock'!CV49,CU45-'Grid_Requirement'!CV45+'Grid_TTAFOutgoing'!CV45))</f>
        <v/>
      </c>
      <c r="CW45">
        <f>IF(COUNTIFS(T_StockCount[Part Name],$A45,T_StockCount[WeekIndex],100)&gt;0,SUMIFS(T_StockCount[CountedQty],T_StockCount[Part Name],$A45,T_StockCount[WeekIndex],100),IF(('T_SelfStock'!CW49&lt;&gt;""),'T_SelfStock'!CW49,CV45-'Grid_Requirement'!CW45+'Grid_TTAFOutgoing'!CW45))</f>
        <v/>
      </c>
      <c r="CX45">
        <f>IF(COUNTIFS(T_StockCount[Part Name],$A45,T_StockCount[WeekIndex],101)&gt;0,SUMIFS(T_StockCount[CountedQty],T_StockCount[Part Name],$A45,T_StockCount[WeekIndex],101),IF(('T_SelfStock'!CX49&lt;&gt;""),'T_SelfStock'!CX49,CW45-'Grid_Requirement'!CX45+'Grid_TTAFOutgoing'!CX45))</f>
        <v/>
      </c>
      <c r="CY45">
        <f>IF(COUNTIFS(T_StockCount[Part Name],$A45,T_StockCount[WeekIndex],102)&gt;0,SUMIFS(T_StockCount[CountedQty],T_StockCount[Part Name],$A45,T_StockCount[WeekIndex],102),IF(('T_SelfStock'!CY49&lt;&gt;""),'T_SelfStock'!CY49,CX45-'Grid_Requirement'!CY45+'Grid_TTAFOutgoing'!CY45))</f>
        <v/>
      </c>
      <c r="CZ45">
        <f>IF(COUNTIFS(T_StockCount[Part Name],$A45,T_StockCount[WeekIndex],103)&gt;0,SUMIFS(T_StockCount[CountedQty],T_StockCount[Part Name],$A45,T_StockCount[WeekIndex],103),IF(('T_SelfStock'!CZ49&lt;&gt;""),'T_SelfStock'!CZ49,CY45-'Grid_Requirement'!CZ45+'Grid_TTAFOutgoing'!CZ45))</f>
        <v/>
      </c>
      <c r="DA45">
        <f>IF(COUNTIFS(T_StockCount[Part Name],$A45,T_StockCount[WeekIndex],104)&gt;0,SUMIFS(T_StockCount[CountedQty],T_StockCount[Part Name],$A45,T_StockCount[WeekIndex],104),IF(('T_SelfStock'!DA49&lt;&gt;""),'T_SelfStock'!DA49,CZ45-'Grid_Requirement'!DA45+'Grid_TTAFOutgoing'!DA45))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Name],$A2,T_StockCount[WeekIndex],1)&gt;0,0,IF(('T_TTAFStock'!B6&lt;&gt;""),'T_TTAFStock'!B6,0+'Grid_Incoming'!B2-'Grid_TTAFOutgoing'!B2))</f>
        <v/>
      </c>
      <c r="C2">
        <f>IF(COUNTIFS(T_StockCount[Part Name],$A2,T_StockCount[WeekIndex],2)&gt;0,0,IF(('T_TTAFStock'!C6&lt;&gt;""),'T_TTAFStock'!C6,B2+'Grid_Incoming'!C2-'Grid_TTAFOutgoing'!C2))</f>
        <v/>
      </c>
      <c r="D2">
        <f>IF(COUNTIFS(T_StockCount[Part Name],$A2,T_StockCount[WeekIndex],3)&gt;0,0,IF(('T_TTAFStock'!D6&lt;&gt;""),'T_TTAFStock'!D6,C2+'Grid_Incoming'!D2-'Grid_TTAFOutgoing'!D2))</f>
        <v/>
      </c>
      <c r="E2">
        <f>IF(COUNTIFS(T_StockCount[Part Name],$A2,T_StockCount[WeekIndex],4)&gt;0,0,IF(('T_TTAFStock'!E6&lt;&gt;""),'T_TTAFStock'!E6,D2+'Grid_Incoming'!E2-'Grid_TTAFOutgoing'!E2))</f>
        <v/>
      </c>
      <c r="F2">
        <f>IF(COUNTIFS(T_StockCount[Part Name],$A2,T_StockCount[WeekIndex],5)&gt;0,0,IF(('T_TTAFStock'!F6&lt;&gt;""),'T_TTAFStock'!F6,E2+'Grid_Incoming'!F2-'Grid_TTAFOutgoing'!F2))</f>
        <v/>
      </c>
      <c r="G2">
        <f>IF(COUNTIFS(T_StockCount[Part Name],$A2,T_StockCount[WeekIndex],6)&gt;0,0,IF(('T_TTAFStock'!G6&lt;&gt;""),'T_TTAFStock'!G6,F2+'Grid_Incoming'!G2-'Grid_TTAFOutgoing'!G2))</f>
        <v/>
      </c>
      <c r="H2">
        <f>IF(COUNTIFS(T_StockCount[Part Name],$A2,T_StockCount[WeekIndex],7)&gt;0,0,IF(('T_TTAFStock'!H6&lt;&gt;""),'T_TTAFStock'!H6,G2+'Grid_Incoming'!H2-'Grid_TTAFOutgoing'!H2))</f>
        <v/>
      </c>
      <c r="I2">
        <f>IF(COUNTIFS(T_StockCount[Part Name],$A2,T_StockCount[WeekIndex],8)&gt;0,0,IF(('T_TTAFStock'!I6&lt;&gt;""),'T_TTAFStock'!I6,H2+'Grid_Incoming'!I2-'Grid_TTAFOutgoing'!I2))</f>
        <v/>
      </c>
      <c r="J2">
        <f>IF(COUNTIFS(T_StockCount[Part Name],$A2,T_StockCount[WeekIndex],9)&gt;0,0,IF(('T_TTAFStock'!J6&lt;&gt;""),'T_TTAFStock'!J6,I2+'Grid_Incoming'!J2-'Grid_TTAFOutgoing'!J2))</f>
        <v/>
      </c>
      <c r="K2">
        <f>IF(COUNTIFS(T_StockCount[Part Name],$A2,T_StockCount[WeekIndex],10)&gt;0,0,IF(('T_TTAFStock'!K6&lt;&gt;""),'T_TTAFStock'!K6,J2+'Grid_Incoming'!K2-'Grid_TTAFOutgoing'!K2))</f>
        <v/>
      </c>
      <c r="L2">
        <f>IF(COUNTIFS(T_StockCount[Part Name],$A2,T_StockCount[WeekIndex],11)&gt;0,0,IF(('T_TTAFStock'!L6&lt;&gt;""),'T_TTAFStock'!L6,K2+'Grid_Incoming'!L2-'Grid_TTAFOutgoing'!L2))</f>
        <v/>
      </c>
      <c r="M2">
        <f>IF(COUNTIFS(T_StockCount[Part Name],$A2,T_StockCount[WeekIndex],12)&gt;0,0,IF(('T_TTAFStock'!M6&lt;&gt;""),'T_TTAFStock'!M6,L2+'Grid_Incoming'!M2-'Grid_TTAFOutgoing'!M2))</f>
        <v/>
      </c>
      <c r="N2">
        <f>IF(COUNTIFS(T_StockCount[Part Name],$A2,T_StockCount[WeekIndex],13)&gt;0,0,IF(('T_TTAFStock'!N6&lt;&gt;""),'T_TTAFStock'!N6,M2+'Grid_Incoming'!N2-'Grid_TTAFOutgoing'!N2))</f>
        <v/>
      </c>
      <c r="O2">
        <f>IF(COUNTIFS(T_StockCount[Part Name],$A2,T_StockCount[WeekIndex],14)&gt;0,0,IF(('T_TTAFStock'!O6&lt;&gt;""),'T_TTAFStock'!O6,N2+'Grid_Incoming'!O2-'Grid_TTAFOutgoing'!O2))</f>
        <v/>
      </c>
      <c r="P2">
        <f>IF(COUNTIFS(T_StockCount[Part Name],$A2,T_StockCount[WeekIndex],15)&gt;0,0,IF(('T_TTAFStock'!P6&lt;&gt;""),'T_TTAFStock'!P6,O2+'Grid_Incoming'!P2-'Grid_TTAFOutgoing'!P2))</f>
        <v/>
      </c>
      <c r="Q2">
        <f>IF(COUNTIFS(T_StockCount[Part Name],$A2,T_StockCount[WeekIndex],16)&gt;0,0,IF(('T_TTAFStock'!Q6&lt;&gt;""),'T_TTAFStock'!Q6,P2+'Grid_Incoming'!Q2-'Grid_TTAFOutgoing'!Q2))</f>
        <v/>
      </c>
      <c r="R2">
        <f>IF(COUNTIFS(T_StockCount[Part Name],$A2,T_StockCount[WeekIndex],17)&gt;0,0,IF(('T_TTAFStock'!R6&lt;&gt;""),'T_TTAFStock'!R6,Q2+'Grid_Incoming'!R2-'Grid_TTAFOutgoing'!R2))</f>
        <v/>
      </c>
      <c r="S2">
        <f>IF(COUNTIFS(T_StockCount[Part Name],$A2,T_StockCount[WeekIndex],18)&gt;0,0,IF(('T_TTAFStock'!S6&lt;&gt;""),'T_TTAFStock'!S6,R2+'Grid_Incoming'!S2-'Grid_TTAFOutgoing'!S2))</f>
        <v/>
      </c>
      <c r="T2">
        <f>IF(COUNTIFS(T_StockCount[Part Name],$A2,T_StockCount[WeekIndex],19)&gt;0,0,IF(('T_TTAFStock'!T6&lt;&gt;""),'T_TTAFStock'!T6,S2+'Grid_Incoming'!T2-'Grid_TTAFOutgoing'!T2))</f>
        <v/>
      </c>
      <c r="U2">
        <f>IF(COUNTIFS(T_StockCount[Part Name],$A2,T_StockCount[WeekIndex],20)&gt;0,0,IF(('T_TTAFStock'!U6&lt;&gt;""),'T_TTAFStock'!U6,T2+'Grid_Incoming'!U2-'Grid_TTAFOutgoing'!U2))</f>
        <v/>
      </c>
      <c r="V2">
        <f>IF(COUNTIFS(T_StockCount[Part Name],$A2,T_StockCount[WeekIndex],21)&gt;0,0,IF(('T_TTAFStock'!V6&lt;&gt;""),'T_TTAFStock'!V6,U2+'Grid_Incoming'!V2-'Grid_TTAFOutgoing'!V2))</f>
        <v/>
      </c>
      <c r="W2">
        <f>IF(COUNTIFS(T_StockCount[Part Name],$A2,T_StockCount[WeekIndex],22)&gt;0,0,IF(('T_TTAFStock'!W6&lt;&gt;""),'T_TTAFStock'!W6,V2+'Grid_Incoming'!W2-'Grid_TTAFOutgoing'!W2))</f>
        <v/>
      </c>
      <c r="X2">
        <f>IF(COUNTIFS(T_StockCount[Part Name],$A2,T_StockCount[WeekIndex],23)&gt;0,0,IF(('T_TTAFStock'!X6&lt;&gt;""),'T_TTAFStock'!X6,W2+'Grid_Incoming'!X2-'Grid_TTAFOutgoing'!X2))</f>
        <v/>
      </c>
      <c r="Y2">
        <f>IF(COUNTIFS(T_StockCount[Part Name],$A2,T_StockCount[WeekIndex],24)&gt;0,0,IF(('T_TTAFStock'!Y6&lt;&gt;""),'T_TTAFStock'!Y6,X2+'Grid_Incoming'!Y2-'Grid_TTAFOutgoing'!Y2))</f>
        <v/>
      </c>
      <c r="Z2">
        <f>IF(COUNTIFS(T_StockCount[Part Name],$A2,T_StockCount[WeekIndex],25)&gt;0,0,IF(('T_TTAFStock'!Z6&lt;&gt;""),'T_TTAFStock'!Z6,Y2+'Grid_Incoming'!Z2-'Grid_TTAFOutgoing'!Z2))</f>
        <v/>
      </c>
      <c r="AA2">
        <f>IF(COUNTIFS(T_StockCount[Part Name],$A2,T_StockCount[WeekIndex],26)&gt;0,0,IF(('T_TTAFStock'!AA6&lt;&gt;""),'T_TTAFStock'!AA6,Z2+'Grid_Incoming'!AA2-'Grid_TTAFOutgoing'!AA2))</f>
        <v/>
      </c>
      <c r="AB2">
        <f>IF(COUNTIFS(T_StockCount[Part Name],$A2,T_StockCount[WeekIndex],27)&gt;0,0,IF(('T_TTAFStock'!AB6&lt;&gt;""),'T_TTAFStock'!AB6,AA2+'Grid_Incoming'!AB2-'Grid_TTAFOutgoing'!AB2))</f>
        <v/>
      </c>
      <c r="AC2">
        <f>IF(COUNTIFS(T_StockCount[Part Name],$A2,T_StockCount[WeekIndex],28)&gt;0,0,IF(('T_TTAFStock'!AC6&lt;&gt;""),'T_TTAFStock'!AC6,AB2+'Grid_Incoming'!AC2-'Grid_TTAFOutgoing'!AC2))</f>
        <v/>
      </c>
      <c r="AD2">
        <f>IF(COUNTIFS(T_StockCount[Part Name],$A2,T_StockCount[WeekIndex],29)&gt;0,0,IF(('T_TTAFStock'!AD6&lt;&gt;""),'T_TTAFStock'!AD6,AC2+'Grid_Incoming'!AD2-'Grid_TTAFOutgoing'!AD2))</f>
        <v/>
      </c>
      <c r="AE2">
        <f>IF(COUNTIFS(T_StockCount[Part Name],$A2,T_StockCount[WeekIndex],30)&gt;0,0,IF(('T_TTAFStock'!AE6&lt;&gt;""),'T_TTAFStock'!AE6,AD2+'Grid_Incoming'!AE2-'Grid_TTAFOutgoing'!AE2))</f>
        <v/>
      </c>
      <c r="AF2">
        <f>IF(COUNTIFS(T_StockCount[Part Name],$A2,T_StockCount[WeekIndex],31)&gt;0,0,IF(('T_TTAFStock'!AF6&lt;&gt;""),'T_TTAFStock'!AF6,AE2+'Grid_Incoming'!AF2-'Grid_TTAFOutgoing'!AF2))</f>
        <v/>
      </c>
      <c r="AG2">
        <f>IF(COUNTIFS(T_StockCount[Part Name],$A2,T_StockCount[WeekIndex],32)&gt;0,0,IF(('T_TTAFStock'!AG6&lt;&gt;""),'T_TTAFStock'!AG6,AF2+'Grid_Incoming'!AG2-'Grid_TTAFOutgoing'!AG2))</f>
        <v/>
      </c>
      <c r="AH2">
        <f>IF(COUNTIFS(T_StockCount[Part Name],$A2,T_StockCount[WeekIndex],33)&gt;0,0,IF(('T_TTAFStock'!AH6&lt;&gt;""),'T_TTAFStock'!AH6,AG2+'Grid_Incoming'!AH2-'Grid_TTAFOutgoing'!AH2))</f>
        <v/>
      </c>
      <c r="AI2">
        <f>IF(COUNTIFS(T_StockCount[Part Name],$A2,T_StockCount[WeekIndex],34)&gt;0,0,IF(('T_TTAFStock'!AI6&lt;&gt;""),'T_TTAFStock'!AI6,AH2+'Grid_Incoming'!AI2-'Grid_TTAFOutgoing'!AI2))</f>
        <v/>
      </c>
      <c r="AJ2">
        <f>IF(COUNTIFS(T_StockCount[Part Name],$A2,T_StockCount[WeekIndex],35)&gt;0,0,IF(('T_TTAFStock'!AJ6&lt;&gt;""),'T_TTAFStock'!AJ6,AI2+'Grid_Incoming'!AJ2-'Grid_TTAFOutgoing'!AJ2))</f>
        <v/>
      </c>
      <c r="AK2">
        <f>IF(COUNTIFS(T_StockCount[Part Name],$A2,T_StockCount[WeekIndex],36)&gt;0,0,IF(('T_TTAFStock'!AK6&lt;&gt;""),'T_TTAFStock'!AK6,AJ2+'Grid_Incoming'!AK2-'Grid_TTAFOutgoing'!AK2))</f>
        <v/>
      </c>
      <c r="AL2">
        <f>IF(COUNTIFS(T_StockCount[Part Name],$A2,T_StockCount[WeekIndex],37)&gt;0,0,IF(('T_TTAFStock'!AL6&lt;&gt;""),'T_TTAFStock'!AL6,AK2+'Grid_Incoming'!AL2-'Grid_TTAFOutgoing'!AL2))</f>
        <v/>
      </c>
      <c r="AM2">
        <f>IF(COUNTIFS(T_StockCount[Part Name],$A2,T_StockCount[WeekIndex],38)&gt;0,0,IF(('T_TTAFStock'!AM6&lt;&gt;""),'T_TTAFStock'!AM6,AL2+'Grid_Incoming'!AM2-'Grid_TTAFOutgoing'!AM2))</f>
        <v/>
      </c>
      <c r="AN2">
        <f>IF(COUNTIFS(T_StockCount[Part Name],$A2,T_StockCount[WeekIndex],39)&gt;0,0,IF(('T_TTAFStock'!AN6&lt;&gt;""),'T_TTAFStock'!AN6,AM2+'Grid_Incoming'!AN2-'Grid_TTAFOutgoing'!AN2))</f>
        <v/>
      </c>
      <c r="AO2">
        <f>IF(COUNTIFS(T_StockCount[Part Name],$A2,T_StockCount[WeekIndex],40)&gt;0,0,IF(('T_TTAFStock'!AO6&lt;&gt;""),'T_TTAFStock'!AO6,AN2+'Grid_Incoming'!AO2-'Grid_TTAFOutgoing'!AO2))</f>
        <v/>
      </c>
      <c r="AP2">
        <f>IF(COUNTIFS(T_StockCount[Part Name],$A2,T_StockCount[WeekIndex],41)&gt;0,0,IF(('T_TTAFStock'!AP6&lt;&gt;""),'T_TTAFStock'!AP6,AO2+'Grid_Incoming'!AP2-'Grid_TTAFOutgoing'!AP2))</f>
        <v/>
      </c>
      <c r="AQ2">
        <f>IF(COUNTIFS(T_StockCount[Part Name],$A2,T_StockCount[WeekIndex],42)&gt;0,0,IF(('T_TTAFStock'!AQ6&lt;&gt;""),'T_TTAFStock'!AQ6,AP2+'Grid_Incoming'!AQ2-'Grid_TTAFOutgoing'!AQ2))</f>
        <v/>
      </c>
      <c r="AR2">
        <f>IF(COUNTIFS(T_StockCount[Part Name],$A2,T_StockCount[WeekIndex],43)&gt;0,0,IF(('T_TTAFStock'!AR6&lt;&gt;""),'T_TTAFStock'!AR6,AQ2+'Grid_Incoming'!AR2-'Grid_TTAFOutgoing'!AR2))</f>
        <v/>
      </c>
      <c r="AS2">
        <f>IF(COUNTIFS(T_StockCount[Part Name],$A2,T_StockCount[WeekIndex],44)&gt;0,0,IF(('T_TTAFStock'!AS6&lt;&gt;""),'T_TTAFStock'!AS6,AR2+'Grid_Incoming'!AS2-'Grid_TTAFOutgoing'!AS2))</f>
        <v/>
      </c>
      <c r="AT2">
        <f>IF(COUNTIFS(T_StockCount[Part Name],$A2,T_StockCount[WeekIndex],45)&gt;0,0,IF(('T_TTAFStock'!AT6&lt;&gt;""),'T_TTAFStock'!AT6,AS2+'Grid_Incoming'!AT2-'Grid_TTAFOutgoing'!AT2))</f>
        <v/>
      </c>
      <c r="AU2">
        <f>IF(COUNTIFS(T_StockCount[Part Name],$A2,T_StockCount[WeekIndex],46)&gt;0,0,IF(('T_TTAFStock'!AU6&lt;&gt;""),'T_TTAFStock'!AU6,AT2+'Grid_Incoming'!AU2-'Grid_TTAFOutgoing'!AU2))</f>
        <v/>
      </c>
      <c r="AV2">
        <f>IF(COUNTIFS(T_StockCount[Part Name],$A2,T_StockCount[WeekIndex],47)&gt;0,0,IF(('T_TTAFStock'!AV6&lt;&gt;""),'T_TTAFStock'!AV6,AU2+'Grid_Incoming'!AV2-'Grid_TTAFOutgoing'!AV2))</f>
        <v/>
      </c>
      <c r="AW2">
        <f>IF(COUNTIFS(T_StockCount[Part Name],$A2,T_StockCount[WeekIndex],48)&gt;0,0,IF(('T_TTAFStock'!AW6&lt;&gt;""),'T_TTAFStock'!AW6,AV2+'Grid_Incoming'!AW2-'Grid_TTAFOutgoing'!AW2))</f>
        <v/>
      </c>
      <c r="AX2">
        <f>IF(COUNTIFS(T_StockCount[Part Name],$A2,T_StockCount[WeekIndex],49)&gt;0,0,IF(('T_TTAFStock'!AX6&lt;&gt;""),'T_TTAFStock'!AX6,AW2+'Grid_Incoming'!AX2-'Grid_TTAFOutgoing'!AX2))</f>
        <v/>
      </c>
      <c r="AY2">
        <f>IF(COUNTIFS(T_StockCount[Part Name],$A2,T_StockCount[WeekIndex],50)&gt;0,0,IF(('T_TTAFStock'!AY6&lt;&gt;""),'T_TTAFStock'!AY6,AX2+'Grid_Incoming'!AY2-'Grid_TTAFOutgoing'!AY2))</f>
        <v/>
      </c>
      <c r="AZ2">
        <f>IF(COUNTIFS(T_StockCount[Part Name],$A2,T_StockCount[WeekIndex],51)&gt;0,0,IF(('T_TTAFStock'!AZ6&lt;&gt;""),'T_TTAFStock'!AZ6,AY2+'Grid_Incoming'!AZ2-'Grid_TTAFOutgoing'!AZ2))</f>
        <v/>
      </c>
      <c r="BA2">
        <f>IF(COUNTIFS(T_StockCount[Part Name],$A2,T_StockCount[WeekIndex],52)&gt;0,0,IF(('T_TTAFStock'!BA6&lt;&gt;""),'T_TTAFStock'!BA6,AZ2+'Grid_Incoming'!BA2-'Grid_TTAFOutgoing'!BA2))</f>
        <v/>
      </c>
      <c r="BB2">
        <f>IF(COUNTIFS(T_StockCount[Part Name],$A2,T_StockCount[WeekIndex],53)&gt;0,0,IF(('T_TTAFStock'!BB6&lt;&gt;""),'T_TTAFStock'!BB6,BA2+'Grid_Incoming'!BB2-'Grid_TTAFOutgoing'!BB2))</f>
        <v/>
      </c>
      <c r="BC2">
        <f>IF(COUNTIFS(T_StockCount[Part Name],$A2,T_StockCount[WeekIndex],54)&gt;0,0,IF(('T_TTAFStock'!BC6&lt;&gt;""),'T_TTAFStock'!BC6,BB2+'Grid_Incoming'!BC2-'Grid_TTAFOutgoing'!BC2))</f>
        <v/>
      </c>
      <c r="BD2">
        <f>IF(COUNTIFS(T_StockCount[Part Name],$A2,T_StockCount[WeekIndex],55)&gt;0,0,IF(('T_TTAFStock'!BD6&lt;&gt;""),'T_TTAFStock'!BD6,BC2+'Grid_Incoming'!BD2-'Grid_TTAFOutgoing'!BD2))</f>
        <v/>
      </c>
      <c r="BE2">
        <f>IF(COUNTIFS(T_StockCount[Part Name],$A2,T_StockCount[WeekIndex],56)&gt;0,0,IF(('T_TTAFStock'!BE6&lt;&gt;""),'T_TTAFStock'!BE6,BD2+'Grid_Incoming'!BE2-'Grid_TTAFOutgoing'!BE2))</f>
        <v/>
      </c>
      <c r="BF2">
        <f>IF(COUNTIFS(T_StockCount[Part Name],$A2,T_StockCount[WeekIndex],57)&gt;0,0,IF(('T_TTAFStock'!BF6&lt;&gt;""),'T_TTAFStock'!BF6,BE2+'Grid_Incoming'!BF2-'Grid_TTAFOutgoing'!BF2))</f>
        <v/>
      </c>
      <c r="BG2">
        <f>IF(COUNTIFS(T_StockCount[Part Name],$A2,T_StockCount[WeekIndex],58)&gt;0,0,IF(('T_TTAFStock'!BG6&lt;&gt;""),'T_TTAFStock'!BG6,BF2+'Grid_Incoming'!BG2-'Grid_TTAFOutgoing'!BG2))</f>
        <v/>
      </c>
      <c r="BH2">
        <f>IF(COUNTIFS(T_StockCount[Part Name],$A2,T_StockCount[WeekIndex],59)&gt;0,0,IF(('T_TTAFStock'!BH6&lt;&gt;""),'T_TTAFStock'!BH6,BG2+'Grid_Incoming'!BH2-'Grid_TTAFOutgoing'!BH2))</f>
        <v/>
      </c>
      <c r="BI2">
        <f>IF(COUNTIFS(T_StockCount[Part Name],$A2,T_StockCount[WeekIndex],60)&gt;0,0,IF(('T_TTAFStock'!BI6&lt;&gt;""),'T_TTAFStock'!BI6,BH2+'Grid_Incoming'!BI2-'Grid_TTAFOutgoing'!BI2))</f>
        <v/>
      </c>
      <c r="BJ2">
        <f>IF(COUNTIFS(T_StockCount[Part Name],$A2,T_StockCount[WeekIndex],61)&gt;0,0,IF(('T_TTAFStock'!BJ6&lt;&gt;""),'T_TTAFStock'!BJ6,BI2+'Grid_Incoming'!BJ2-'Grid_TTAFOutgoing'!BJ2))</f>
        <v/>
      </c>
      <c r="BK2">
        <f>IF(COUNTIFS(T_StockCount[Part Name],$A2,T_StockCount[WeekIndex],62)&gt;0,0,IF(('T_TTAFStock'!BK6&lt;&gt;""),'T_TTAFStock'!BK6,BJ2+'Grid_Incoming'!BK2-'Grid_TTAFOutgoing'!BK2))</f>
        <v/>
      </c>
      <c r="BL2">
        <f>IF(COUNTIFS(T_StockCount[Part Name],$A2,T_StockCount[WeekIndex],63)&gt;0,0,IF(('T_TTAFStock'!BL6&lt;&gt;""),'T_TTAFStock'!BL6,BK2+'Grid_Incoming'!BL2-'Grid_TTAFOutgoing'!BL2))</f>
        <v/>
      </c>
      <c r="BM2">
        <f>IF(COUNTIFS(T_StockCount[Part Name],$A2,T_StockCount[WeekIndex],64)&gt;0,0,IF(('T_TTAFStock'!BM6&lt;&gt;""),'T_TTAFStock'!BM6,BL2+'Grid_Incoming'!BM2-'Grid_TTAFOutgoing'!BM2))</f>
        <v/>
      </c>
      <c r="BN2">
        <f>IF(COUNTIFS(T_StockCount[Part Name],$A2,T_StockCount[WeekIndex],65)&gt;0,0,IF(('T_TTAFStock'!BN6&lt;&gt;""),'T_TTAFStock'!BN6,BM2+'Grid_Incoming'!BN2-'Grid_TTAFOutgoing'!BN2))</f>
        <v/>
      </c>
      <c r="BO2">
        <f>IF(COUNTIFS(T_StockCount[Part Name],$A2,T_StockCount[WeekIndex],66)&gt;0,0,IF(('T_TTAFStock'!BO6&lt;&gt;""),'T_TTAFStock'!BO6,BN2+'Grid_Incoming'!BO2-'Grid_TTAFOutgoing'!BO2))</f>
        <v/>
      </c>
      <c r="BP2">
        <f>IF(COUNTIFS(T_StockCount[Part Name],$A2,T_StockCount[WeekIndex],67)&gt;0,0,IF(('T_TTAFStock'!BP6&lt;&gt;""),'T_TTAFStock'!BP6,BO2+'Grid_Incoming'!BP2-'Grid_TTAFOutgoing'!BP2))</f>
        <v/>
      </c>
      <c r="BQ2">
        <f>IF(COUNTIFS(T_StockCount[Part Name],$A2,T_StockCount[WeekIndex],68)&gt;0,0,IF(('T_TTAFStock'!BQ6&lt;&gt;""),'T_TTAFStock'!BQ6,BP2+'Grid_Incoming'!BQ2-'Grid_TTAFOutgoing'!BQ2))</f>
        <v/>
      </c>
      <c r="BR2">
        <f>IF(COUNTIFS(T_StockCount[Part Name],$A2,T_StockCount[WeekIndex],69)&gt;0,0,IF(('T_TTAFStock'!BR6&lt;&gt;""),'T_TTAFStock'!BR6,BQ2+'Grid_Incoming'!BR2-'Grid_TTAFOutgoing'!BR2))</f>
        <v/>
      </c>
      <c r="BS2">
        <f>IF(COUNTIFS(T_StockCount[Part Name],$A2,T_StockCount[WeekIndex],70)&gt;0,0,IF(('T_TTAFStock'!BS6&lt;&gt;""),'T_TTAFStock'!BS6,BR2+'Grid_Incoming'!BS2-'Grid_TTAFOutgoing'!BS2))</f>
        <v/>
      </c>
      <c r="BT2">
        <f>IF(COUNTIFS(T_StockCount[Part Name],$A2,T_StockCount[WeekIndex],71)&gt;0,0,IF(('T_TTAFStock'!BT6&lt;&gt;""),'T_TTAFStock'!BT6,BS2+'Grid_Incoming'!BT2-'Grid_TTAFOutgoing'!BT2))</f>
        <v/>
      </c>
      <c r="BU2">
        <f>IF(COUNTIFS(T_StockCount[Part Name],$A2,T_StockCount[WeekIndex],72)&gt;0,0,IF(('T_TTAFStock'!BU6&lt;&gt;""),'T_TTAFStock'!BU6,BT2+'Grid_Incoming'!BU2-'Grid_TTAFOutgoing'!BU2))</f>
        <v/>
      </c>
      <c r="BV2">
        <f>IF(COUNTIFS(T_StockCount[Part Name],$A2,T_StockCount[WeekIndex],73)&gt;0,0,IF(('T_TTAFStock'!BV6&lt;&gt;""),'T_TTAFStock'!BV6,BU2+'Grid_Incoming'!BV2-'Grid_TTAFOutgoing'!BV2))</f>
        <v/>
      </c>
      <c r="BW2">
        <f>IF(COUNTIFS(T_StockCount[Part Name],$A2,T_StockCount[WeekIndex],74)&gt;0,0,IF(('T_TTAFStock'!BW6&lt;&gt;""),'T_TTAFStock'!BW6,BV2+'Grid_Incoming'!BW2-'Grid_TTAFOutgoing'!BW2))</f>
        <v/>
      </c>
      <c r="BX2">
        <f>IF(COUNTIFS(T_StockCount[Part Name],$A2,T_StockCount[WeekIndex],75)&gt;0,0,IF(('T_TTAFStock'!BX6&lt;&gt;""),'T_TTAFStock'!BX6,BW2+'Grid_Incoming'!BX2-'Grid_TTAFOutgoing'!BX2))</f>
        <v/>
      </c>
      <c r="BY2">
        <f>IF(COUNTIFS(T_StockCount[Part Name],$A2,T_StockCount[WeekIndex],76)&gt;0,0,IF(('T_TTAFStock'!BY6&lt;&gt;""),'T_TTAFStock'!BY6,BX2+'Grid_Incoming'!BY2-'Grid_TTAFOutgoing'!BY2))</f>
        <v/>
      </c>
      <c r="BZ2">
        <f>IF(COUNTIFS(T_StockCount[Part Name],$A2,T_StockCount[WeekIndex],77)&gt;0,0,IF(('T_TTAFStock'!BZ6&lt;&gt;""),'T_TTAFStock'!BZ6,BY2+'Grid_Incoming'!BZ2-'Grid_TTAFOutgoing'!BZ2))</f>
        <v/>
      </c>
      <c r="CA2">
        <f>IF(COUNTIFS(T_StockCount[Part Name],$A2,T_StockCount[WeekIndex],78)&gt;0,0,IF(('T_TTAFStock'!CA6&lt;&gt;""),'T_TTAFStock'!CA6,BZ2+'Grid_Incoming'!CA2-'Grid_TTAFOutgoing'!CA2))</f>
        <v/>
      </c>
      <c r="CB2">
        <f>IF(COUNTIFS(T_StockCount[Part Name],$A2,T_StockCount[WeekIndex],79)&gt;0,0,IF(('T_TTAFStock'!CB6&lt;&gt;""),'T_TTAFStock'!CB6,CA2+'Grid_Incoming'!CB2-'Grid_TTAFOutgoing'!CB2))</f>
        <v/>
      </c>
      <c r="CC2">
        <f>IF(COUNTIFS(T_StockCount[Part Name],$A2,T_StockCount[WeekIndex],80)&gt;0,0,IF(('T_TTAFStock'!CC6&lt;&gt;""),'T_TTAFStock'!CC6,CB2+'Grid_Incoming'!CC2-'Grid_TTAFOutgoing'!CC2))</f>
        <v/>
      </c>
      <c r="CD2">
        <f>IF(COUNTIFS(T_StockCount[Part Name],$A2,T_StockCount[WeekIndex],81)&gt;0,0,IF(('T_TTAFStock'!CD6&lt;&gt;""),'T_TTAFStock'!CD6,CC2+'Grid_Incoming'!CD2-'Grid_TTAFOutgoing'!CD2))</f>
        <v/>
      </c>
      <c r="CE2">
        <f>IF(COUNTIFS(T_StockCount[Part Name],$A2,T_StockCount[WeekIndex],82)&gt;0,0,IF(('T_TTAFStock'!CE6&lt;&gt;""),'T_TTAFStock'!CE6,CD2+'Grid_Incoming'!CE2-'Grid_TTAFOutgoing'!CE2))</f>
        <v/>
      </c>
      <c r="CF2">
        <f>IF(COUNTIFS(T_StockCount[Part Name],$A2,T_StockCount[WeekIndex],83)&gt;0,0,IF(('T_TTAFStock'!CF6&lt;&gt;""),'T_TTAFStock'!CF6,CE2+'Grid_Incoming'!CF2-'Grid_TTAFOutgoing'!CF2))</f>
        <v/>
      </c>
      <c r="CG2">
        <f>IF(COUNTIFS(T_StockCount[Part Name],$A2,T_StockCount[WeekIndex],84)&gt;0,0,IF(('T_TTAFStock'!CG6&lt;&gt;""),'T_TTAFStock'!CG6,CF2+'Grid_Incoming'!CG2-'Grid_TTAFOutgoing'!CG2))</f>
        <v/>
      </c>
      <c r="CH2">
        <f>IF(COUNTIFS(T_StockCount[Part Name],$A2,T_StockCount[WeekIndex],85)&gt;0,0,IF(('T_TTAFStock'!CH6&lt;&gt;""),'T_TTAFStock'!CH6,CG2+'Grid_Incoming'!CH2-'Grid_TTAFOutgoing'!CH2))</f>
        <v/>
      </c>
      <c r="CI2">
        <f>IF(COUNTIFS(T_StockCount[Part Name],$A2,T_StockCount[WeekIndex],86)&gt;0,0,IF(('T_TTAFStock'!CI6&lt;&gt;""),'T_TTAFStock'!CI6,CH2+'Grid_Incoming'!CI2-'Grid_TTAFOutgoing'!CI2))</f>
        <v/>
      </c>
      <c r="CJ2">
        <f>IF(COUNTIFS(T_StockCount[Part Name],$A2,T_StockCount[WeekIndex],87)&gt;0,0,IF(('T_TTAFStock'!CJ6&lt;&gt;""),'T_TTAFStock'!CJ6,CI2+'Grid_Incoming'!CJ2-'Grid_TTAFOutgoing'!CJ2))</f>
        <v/>
      </c>
      <c r="CK2">
        <f>IF(COUNTIFS(T_StockCount[Part Name],$A2,T_StockCount[WeekIndex],88)&gt;0,0,IF(('T_TTAFStock'!CK6&lt;&gt;""),'T_TTAFStock'!CK6,CJ2+'Grid_Incoming'!CK2-'Grid_TTAFOutgoing'!CK2))</f>
        <v/>
      </c>
      <c r="CL2">
        <f>IF(COUNTIFS(T_StockCount[Part Name],$A2,T_StockCount[WeekIndex],89)&gt;0,0,IF(('T_TTAFStock'!CL6&lt;&gt;""),'T_TTAFStock'!CL6,CK2+'Grid_Incoming'!CL2-'Grid_TTAFOutgoing'!CL2))</f>
        <v/>
      </c>
      <c r="CM2">
        <f>IF(COUNTIFS(T_StockCount[Part Name],$A2,T_StockCount[WeekIndex],90)&gt;0,0,IF(('T_TTAFStock'!CM6&lt;&gt;""),'T_TTAFStock'!CM6,CL2+'Grid_Incoming'!CM2-'Grid_TTAFOutgoing'!CM2))</f>
        <v/>
      </c>
      <c r="CN2">
        <f>IF(COUNTIFS(T_StockCount[Part Name],$A2,T_StockCount[WeekIndex],91)&gt;0,0,IF(('T_TTAFStock'!CN6&lt;&gt;""),'T_TTAFStock'!CN6,CM2+'Grid_Incoming'!CN2-'Grid_TTAFOutgoing'!CN2))</f>
        <v/>
      </c>
      <c r="CO2">
        <f>IF(COUNTIFS(T_StockCount[Part Name],$A2,T_StockCount[WeekIndex],92)&gt;0,0,IF(('T_TTAFStock'!CO6&lt;&gt;""),'T_TTAFStock'!CO6,CN2+'Grid_Incoming'!CO2-'Grid_TTAFOutgoing'!CO2))</f>
        <v/>
      </c>
      <c r="CP2">
        <f>IF(COUNTIFS(T_StockCount[Part Name],$A2,T_StockCount[WeekIndex],93)&gt;0,0,IF(('T_TTAFStock'!CP6&lt;&gt;""),'T_TTAFStock'!CP6,CO2+'Grid_Incoming'!CP2-'Grid_TTAFOutgoing'!CP2))</f>
        <v/>
      </c>
      <c r="CQ2">
        <f>IF(COUNTIFS(T_StockCount[Part Name],$A2,T_StockCount[WeekIndex],94)&gt;0,0,IF(('T_TTAFStock'!CQ6&lt;&gt;""),'T_TTAFStock'!CQ6,CP2+'Grid_Incoming'!CQ2-'Grid_TTAFOutgoing'!CQ2))</f>
        <v/>
      </c>
      <c r="CR2">
        <f>IF(COUNTIFS(T_StockCount[Part Name],$A2,T_StockCount[WeekIndex],95)&gt;0,0,IF(('T_TTAFStock'!CR6&lt;&gt;""),'T_TTAFStock'!CR6,CQ2+'Grid_Incoming'!CR2-'Grid_TTAFOutgoing'!CR2))</f>
        <v/>
      </c>
      <c r="CS2">
        <f>IF(COUNTIFS(T_StockCount[Part Name],$A2,T_StockCount[WeekIndex],96)&gt;0,0,IF(('T_TTAFStock'!CS6&lt;&gt;""),'T_TTAFStock'!CS6,CR2+'Grid_Incoming'!CS2-'Grid_TTAFOutgoing'!CS2))</f>
        <v/>
      </c>
      <c r="CT2">
        <f>IF(COUNTIFS(T_StockCount[Part Name],$A2,T_StockCount[WeekIndex],97)&gt;0,0,IF(('T_TTAFStock'!CT6&lt;&gt;""),'T_TTAFStock'!CT6,CS2+'Grid_Incoming'!CT2-'Grid_TTAFOutgoing'!CT2))</f>
        <v/>
      </c>
      <c r="CU2">
        <f>IF(COUNTIFS(T_StockCount[Part Name],$A2,T_StockCount[WeekIndex],98)&gt;0,0,IF(('T_TTAFStock'!CU6&lt;&gt;""),'T_TTAFStock'!CU6,CT2+'Grid_Incoming'!CU2-'Grid_TTAFOutgoing'!CU2))</f>
        <v/>
      </c>
      <c r="CV2">
        <f>IF(COUNTIFS(T_StockCount[Part Name],$A2,T_StockCount[WeekIndex],99)&gt;0,0,IF(('T_TTAFStock'!CV6&lt;&gt;""),'T_TTAFStock'!CV6,CU2+'Grid_Incoming'!CV2-'Grid_TTAFOutgoing'!CV2))</f>
        <v/>
      </c>
      <c r="CW2">
        <f>IF(COUNTIFS(T_StockCount[Part Name],$A2,T_StockCount[WeekIndex],100)&gt;0,0,IF(('T_TTAFStock'!CW6&lt;&gt;""),'T_TTAFStock'!CW6,CV2+'Grid_Incoming'!CW2-'Grid_TTAFOutgoing'!CW2))</f>
        <v/>
      </c>
      <c r="CX2">
        <f>IF(COUNTIFS(T_StockCount[Part Name],$A2,T_StockCount[WeekIndex],101)&gt;0,0,IF(('T_TTAFStock'!CX6&lt;&gt;""),'T_TTAFStock'!CX6,CW2+'Grid_Incoming'!CX2-'Grid_TTAFOutgoing'!CX2))</f>
        <v/>
      </c>
      <c r="CY2">
        <f>IF(COUNTIFS(T_StockCount[Part Name],$A2,T_StockCount[WeekIndex],102)&gt;0,0,IF(('T_TTAFStock'!CY6&lt;&gt;""),'T_TTAFStock'!CY6,CX2+'Grid_Incoming'!CY2-'Grid_TTAFOutgoing'!CY2))</f>
        <v/>
      </c>
      <c r="CZ2">
        <f>IF(COUNTIFS(T_StockCount[Part Name],$A2,T_StockCount[WeekIndex],103)&gt;0,0,IF(('T_TTAFStock'!CZ6&lt;&gt;""),'T_TTAFStock'!CZ6,CY2+'Grid_Incoming'!CZ2-'Grid_TTAFOutgoing'!CZ2))</f>
        <v/>
      </c>
      <c r="DA2">
        <f>IF(COUNTIFS(T_StockCount[Part Name],$A2,T_StockCount[WeekIndex],104)&gt;0,0,IF(('T_TTAFStock'!DA6&lt;&gt;""),'T_TTAFStock'!DA6,CZ2+'Grid_Incoming'!DA2-'Grid_TTAFOutgoing'!DA2))</f>
        <v/>
      </c>
    </row>
    <row r="3">
      <c r="A3" t="inlineStr">
        <is>
          <t>CHEM-1670</t>
        </is>
      </c>
      <c r="B3">
        <f>IF(COUNTIFS(T_StockCount[Part Name],$A3,T_StockCount[WeekIndex],1)&gt;0,0,IF(('T_TTAFStock'!B7&lt;&gt;""),'T_TTAFStock'!B7,0+'Grid_Incoming'!B3-'Grid_TTAFOutgoing'!B3))</f>
        <v/>
      </c>
      <c r="C3">
        <f>IF(COUNTIFS(T_StockCount[Part Name],$A3,T_StockCount[WeekIndex],2)&gt;0,0,IF(('T_TTAFStock'!C7&lt;&gt;""),'T_TTAFStock'!C7,B3+'Grid_Incoming'!C3-'Grid_TTAFOutgoing'!C3))</f>
        <v/>
      </c>
      <c r="D3">
        <f>IF(COUNTIFS(T_StockCount[Part Name],$A3,T_StockCount[WeekIndex],3)&gt;0,0,IF(('T_TTAFStock'!D7&lt;&gt;""),'T_TTAFStock'!D7,C3+'Grid_Incoming'!D3-'Grid_TTAFOutgoing'!D3))</f>
        <v/>
      </c>
      <c r="E3">
        <f>IF(COUNTIFS(T_StockCount[Part Name],$A3,T_StockCount[WeekIndex],4)&gt;0,0,IF(('T_TTAFStock'!E7&lt;&gt;""),'T_TTAFStock'!E7,D3+'Grid_Incoming'!E3-'Grid_TTAFOutgoing'!E3))</f>
        <v/>
      </c>
      <c r="F3">
        <f>IF(COUNTIFS(T_StockCount[Part Name],$A3,T_StockCount[WeekIndex],5)&gt;0,0,IF(('T_TTAFStock'!F7&lt;&gt;""),'T_TTAFStock'!F7,E3+'Grid_Incoming'!F3-'Grid_TTAFOutgoing'!F3))</f>
        <v/>
      </c>
      <c r="G3">
        <f>IF(COUNTIFS(T_StockCount[Part Name],$A3,T_StockCount[WeekIndex],6)&gt;0,0,IF(('T_TTAFStock'!G7&lt;&gt;""),'T_TTAFStock'!G7,F3+'Grid_Incoming'!G3-'Grid_TTAFOutgoing'!G3))</f>
        <v/>
      </c>
      <c r="H3">
        <f>IF(COUNTIFS(T_StockCount[Part Name],$A3,T_StockCount[WeekIndex],7)&gt;0,0,IF(('T_TTAFStock'!H7&lt;&gt;""),'T_TTAFStock'!H7,G3+'Grid_Incoming'!H3-'Grid_TTAFOutgoing'!H3))</f>
        <v/>
      </c>
      <c r="I3">
        <f>IF(COUNTIFS(T_StockCount[Part Name],$A3,T_StockCount[WeekIndex],8)&gt;0,0,IF(('T_TTAFStock'!I7&lt;&gt;""),'T_TTAFStock'!I7,H3+'Grid_Incoming'!I3-'Grid_TTAFOutgoing'!I3))</f>
        <v/>
      </c>
      <c r="J3">
        <f>IF(COUNTIFS(T_StockCount[Part Name],$A3,T_StockCount[WeekIndex],9)&gt;0,0,IF(('T_TTAFStock'!J7&lt;&gt;""),'T_TTAFStock'!J7,I3+'Grid_Incoming'!J3-'Grid_TTAFOutgoing'!J3))</f>
        <v/>
      </c>
      <c r="K3">
        <f>IF(COUNTIFS(T_StockCount[Part Name],$A3,T_StockCount[WeekIndex],10)&gt;0,0,IF(('T_TTAFStock'!K7&lt;&gt;""),'T_TTAFStock'!K7,J3+'Grid_Incoming'!K3-'Grid_TTAFOutgoing'!K3))</f>
        <v/>
      </c>
      <c r="L3">
        <f>IF(COUNTIFS(T_StockCount[Part Name],$A3,T_StockCount[WeekIndex],11)&gt;0,0,IF(('T_TTAFStock'!L7&lt;&gt;""),'T_TTAFStock'!L7,K3+'Grid_Incoming'!L3-'Grid_TTAFOutgoing'!L3))</f>
        <v/>
      </c>
      <c r="M3">
        <f>IF(COUNTIFS(T_StockCount[Part Name],$A3,T_StockCount[WeekIndex],12)&gt;0,0,IF(('T_TTAFStock'!M7&lt;&gt;""),'T_TTAFStock'!M7,L3+'Grid_Incoming'!M3-'Grid_TTAFOutgoing'!M3))</f>
        <v/>
      </c>
      <c r="N3">
        <f>IF(COUNTIFS(T_StockCount[Part Name],$A3,T_StockCount[WeekIndex],13)&gt;0,0,IF(('T_TTAFStock'!N7&lt;&gt;""),'T_TTAFStock'!N7,M3+'Grid_Incoming'!N3-'Grid_TTAFOutgoing'!N3))</f>
        <v/>
      </c>
      <c r="O3">
        <f>IF(COUNTIFS(T_StockCount[Part Name],$A3,T_StockCount[WeekIndex],14)&gt;0,0,IF(('T_TTAFStock'!O7&lt;&gt;""),'T_TTAFStock'!O7,N3+'Grid_Incoming'!O3-'Grid_TTAFOutgoing'!O3))</f>
        <v/>
      </c>
      <c r="P3">
        <f>IF(COUNTIFS(T_StockCount[Part Name],$A3,T_StockCount[WeekIndex],15)&gt;0,0,IF(('T_TTAFStock'!P7&lt;&gt;""),'T_TTAFStock'!P7,O3+'Grid_Incoming'!P3-'Grid_TTAFOutgoing'!P3))</f>
        <v/>
      </c>
      <c r="Q3">
        <f>IF(COUNTIFS(T_StockCount[Part Name],$A3,T_StockCount[WeekIndex],16)&gt;0,0,IF(('T_TTAFStock'!Q7&lt;&gt;""),'T_TTAFStock'!Q7,P3+'Grid_Incoming'!Q3-'Grid_TTAFOutgoing'!Q3))</f>
        <v/>
      </c>
      <c r="R3">
        <f>IF(COUNTIFS(T_StockCount[Part Name],$A3,T_StockCount[WeekIndex],17)&gt;0,0,IF(('T_TTAFStock'!R7&lt;&gt;""),'T_TTAFStock'!R7,Q3+'Grid_Incoming'!R3-'Grid_TTAFOutgoing'!R3))</f>
        <v/>
      </c>
      <c r="S3">
        <f>IF(COUNTIFS(T_StockCount[Part Name],$A3,T_StockCount[WeekIndex],18)&gt;0,0,IF(('T_TTAFStock'!S7&lt;&gt;""),'T_TTAFStock'!S7,R3+'Grid_Incoming'!S3-'Grid_TTAFOutgoing'!S3))</f>
        <v/>
      </c>
      <c r="T3">
        <f>IF(COUNTIFS(T_StockCount[Part Name],$A3,T_StockCount[WeekIndex],19)&gt;0,0,IF(('T_TTAFStock'!T7&lt;&gt;""),'T_TTAFStock'!T7,S3+'Grid_Incoming'!T3-'Grid_TTAFOutgoing'!T3))</f>
        <v/>
      </c>
      <c r="U3">
        <f>IF(COUNTIFS(T_StockCount[Part Name],$A3,T_StockCount[WeekIndex],20)&gt;0,0,IF(('T_TTAFStock'!U7&lt;&gt;""),'T_TTAFStock'!U7,T3+'Grid_Incoming'!U3-'Grid_TTAFOutgoing'!U3))</f>
        <v/>
      </c>
      <c r="V3">
        <f>IF(COUNTIFS(T_StockCount[Part Name],$A3,T_StockCount[WeekIndex],21)&gt;0,0,IF(('T_TTAFStock'!V7&lt;&gt;""),'T_TTAFStock'!V7,U3+'Grid_Incoming'!V3-'Grid_TTAFOutgoing'!V3))</f>
        <v/>
      </c>
      <c r="W3">
        <f>IF(COUNTIFS(T_StockCount[Part Name],$A3,T_StockCount[WeekIndex],22)&gt;0,0,IF(('T_TTAFStock'!W7&lt;&gt;""),'T_TTAFStock'!W7,V3+'Grid_Incoming'!W3-'Grid_TTAFOutgoing'!W3))</f>
        <v/>
      </c>
      <c r="X3">
        <f>IF(COUNTIFS(T_StockCount[Part Name],$A3,T_StockCount[WeekIndex],23)&gt;0,0,IF(('T_TTAFStock'!X7&lt;&gt;""),'T_TTAFStock'!X7,W3+'Grid_Incoming'!X3-'Grid_TTAFOutgoing'!X3))</f>
        <v/>
      </c>
      <c r="Y3">
        <f>IF(COUNTIFS(T_StockCount[Part Name],$A3,T_StockCount[WeekIndex],24)&gt;0,0,IF(('T_TTAFStock'!Y7&lt;&gt;""),'T_TTAFStock'!Y7,X3+'Grid_Incoming'!Y3-'Grid_TTAFOutgoing'!Y3))</f>
        <v/>
      </c>
      <c r="Z3">
        <f>IF(COUNTIFS(T_StockCount[Part Name],$A3,T_StockCount[WeekIndex],25)&gt;0,0,IF(('T_TTAFStock'!Z7&lt;&gt;""),'T_TTAFStock'!Z7,Y3+'Grid_Incoming'!Z3-'Grid_TTAFOutgoing'!Z3))</f>
        <v/>
      </c>
      <c r="AA3">
        <f>IF(COUNTIFS(T_StockCount[Part Name],$A3,T_StockCount[WeekIndex],26)&gt;0,0,IF(('T_TTAFStock'!AA7&lt;&gt;""),'T_TTAFStock'!AA7,Z3+'Grid_Incoming'!AA3-'Grid_TTAFOutgoing'!AA3))</f>
        <v/>
      </c>
      <c r="AB3">
        <f>IF(COUNTIFS(T_StockCount[Part Name],$A3,T_StockCount[WeekIndex],27)&gt;0,0,IF(('T_TTAFStock'!AB7&lt;&gt;""),'T_TTAFStock'!AB7,AA3+'Grid_Incoming'!AB3-'Grid_TTAFOutgoing'!AB3))</f>
        <v/>
      </c>
      <c r="AC3">
        <f>IF(COUNTIFS(T_StockCount[Part Name],$A3,T_StockCount[WeekIndex],28)&gt;0,0,IF(('T_TTAFStock'!AC7&lt;&gt;""),'T_TTAFStock'!AC7,AB3+'Grid_Incoming'!AC3-'Grid_TTAFOutgoing'!AC3))</f>
        <v/>
      </c>
      <c r="AD3">
        <f>IF(COUNTIFS(T_StockCount[Part Name],$A3,T_StockCount[WeekIndex],29)&gt;0,0,IF(('T_TTAFStock'!AD7&lt;&gt;""),'T_TTAFStock'!AD7,AC3+'Grid_Incoming'!AD3-'Grid_TTAFOutgoing'!AD3))</f>
        <v/>
      </c>
      <c r="AE3">
        <f>IF(COUNTIFS(T_StockCount[Part Name],$A3,T_StockCount[WeekIndex],30)&gt;0,0,IF(('T_TTAFStock'!AE7&lt;&gt;""),'T_TTAFStock'!AE7,AD3+'Grid_Incoming'!AE3-'Grid_TTAFOutgoing'!AE3))</f>
        <v/>
      </c>
      <c r="AF3">
        <f>IF(COUNTIFS(T_StockCount[Part Name],$A3,T_StockCount[WeekIndex],31)&gt;0,0,IF(('T_TTAFStock'!AF7&lt;&gt;""),'T_TTAFStock'!AF7,AE3+'Grid_Incoming'!AF3-'Grid_TTAFOutgoing'!AF3))</f>
        <v/>
      </c>
      <c r="AG3">
        <f>IF(COUNTIFS(T_StockCount[Part Name],$A3,T_StockCount[WeekIndex],32)&gt;0,0,IF(('T_TTAFStock'!AG7&lt;&gt;""),'T_TTAFStock'!AG7,AF3+'Grid_Incoming'!AG3-'Grid_TTAFOutgoing'!AG3))</f>
        <v/>
      </c>
      <c r="AH3">
        <f>IF(COUNTIFS(T_StockCount[Part Name],$A3,T_StockCount[WeekIndex],33)&gt;0,0,IF(('T_TTAFStock'!AH7&lt;&gt;""),'T_TTAFStock'!AH7,AG3+'Grid_Incoming'!AH3-'Grid_TTAFOutgoing'!AH3))</f>
        <v/>
      </c>
      <c r="AI3">
        <f>IF(COUNTIFS(T_StockCount[Part Name],$A3,T_StockCount[WeekIndex],34)&gt;0,0,IF(('T_TTAFStock'!AI7&lt;&gt;""),'T_TTAFStock'!AI7,AH3+'Grid_Incoming'!AI3-'Grid_TTAFOutgoing'!AI3))</f>
        <v/>
      </c>
      <c r="AJ3">
        <f>IF(COUNTIFS(T_StockCount[Part Name],$A3,T_StockCount[WeekIndex],35)&gt;0,0,IF(('T_TTAFStock'!AJ7&lt;&gt;""),'T_TTAFStock'!AJ7,AI3+'Grid_Incoming'!AJ3-'Grid_TTAFOutgoing'!AJ3))</f>
        <v/>
      </c>
      <c r="AK3">
        <f>IF(COUNTIFS(T_StockCount[Part Name],$A3,T_StockCount[WeekIndex],36)&gt;0,0,IF(('T_TTAFStock'!AK7&lt;&gt;""),'T_TTAFStock'!AK7,AJ3+'Grid_Incoming'!AK3-'Grid_TTAFOutgoing'!AK3))</f>
        <v/>
      </c>
      <c r="AL3">
        <f>IF(COUNTIFS(T_StockCount[Part Name],$A3,T_StockCount[WeekIndex],37)&gt;0,0,IF(('T_TTAFStock'!AL7&lt;&gt;""),'T_TTAFStock'!AL7,AK3+'Grid_Incoming'!AL3-'Grid_TTAFOutgoing'!AL3))</f>
        <v/>
      </c>
      <c r="AM3">
        <f>IF(COUNTIFS(T_StockCount[Part Name],$A3,T_StockCount[WeekIndex],38)&gt;0,0,IF(('T_TTAFStock'!AM7&lt;&gt;""),'T_TTAFStock'!AM7,AL3+'Grid_Incoming'!AM3-'Grid_TTAFOutgoing'!AM3))</f>
        <v/>
      </c>
      <c r="AN3">
        <f>IF(COUNTIFS(T_StockCount[Part Name],$A3,T_StockCount[WeekIndex],39)&gt;0,0,IF(('T_TTAFStock'!AN7&lt;&gt;""),'T_TTAFStock'!AN7,AM3+'Grid_Incoming'!AN3-'Grid_TTAFOutgoing'!AN3))</f>
        <v/>
      </c>
      <c r="AO3">
        <f>IF(COUNTIFS(T_StockCount[Part Name],$A3,T_StockCount[WeekIndex],40)&gt;0,0,IF(('T_TTAFStock'!AO7&lt;&gt;""),'T_TTAFStock'!AO7,AN3+'Grid_Incoming'!AO3-'Grid_TTAFOutgoing'!AO3))</f>
        <v/>
      </c>
      <c r="AP3">
        <f>IF(COUNTIFS(T_StockCount[Part Name],$A3,T_StockCount[WeekIndex],41)&gt;0,0,IF(('T_TTAFStock'!AP7&lt;&gt;""),'T_TTAFStock'!AP7,AO3+'Grid_Incoming'!AP3-'Grid_TTAFOutgoing'!AP3))</f>
        <v/>
      </c>
      <c r="AQ3">
        <f>IF(COUNTIFS(T_StockCount[Part Name],$A3,T_StockCount[WeekIndex],42)&gt;0,0,IF(('T_TTAFStock'!AQ7&lt;&gt;""),'T_TTAFStock'!AQ7,AP3+'Grid_Incoming'!AQ3-'Grid_TTAFOutgoing'!AQ3))</f>
        <v/>
      </c>
      <c r="AR3">
        <f>IF(COUNTIFS(T_StockCount[Part Name],$A3,T_StockCount[WeekIndex],43)&gt;0,0,IF(('T_TTAFStock'!AR7&lt;&gt;""),'T_TTAFStock'!AR7,AQ3+'Grid_Incoming'!AR3-'Grid_TTAFOutgoing'!AR3))</f>
        <v/>
      </c>
      <c r="AS3">
        <f>IF(COUNTIFS(T_StockCount[Part Name],$A3,T_StockCount[WeekIndex],44)&gt;0,0,IF(('T_TTAFStock'!AS7&lt;&gt;""),'T_TTAFStock'!AS7,AR3+'Grid_Incoming'!AS3-'Grid_TTAFOutgoing'!AS3))</f>
        <v/>
      </c>
      <c r="AT3">
        <f>IF(COUNTIFS(T_StockCount[Part Name],$A3,T_StockCount[WeekIndex],45)&gt;0,0,IF(('T_TTAFStock'!AT7&lt;&gt;""),'T_TTAFStock'!AT7,AS3+'Grid_Incoming'!AT3-'Grid_TTAFOutgoing'!AT3))</f>
        <v/>
      </c>
      <c r="AU3">
        <f>IF(COUNTIFS(T_StockCount[Part Name],$A3,T_StockCount[WeekIndex],46)&gt;0,0,IF(('T_TTAFStock'!AU7&lt;&gt;""),'T_TTAFStock'!AU7,AT3+'Grid_Incoming'!AU3-'Grid_TTAFOutgoing'!AU3))</f>
        <v/>
      </c>
      <c r="AV3">
        <f>IF(COUNTIFS(T_StockCount[Part Name],$A3,T_StockCount[WeekIndex],47)&gt;0,0,IF(('T_TTAFStock'!AV7&lt;&gt;""),'T_TTAFStock'!AV7,AU3+'Grid_Incoming'!AV3-'Grid_TTAFOutgoing'!AV3))</f>
        <v/>
      </c>
      <c r="AW3">
        <f>IF(COUNTIFS(T_StockCount[Part Name],$A3,T_StockCount[WeekIndex],48)&gt;0,0,IF(('T_TTAFStock'!AW7&lt;&gt;""),'T_TTAFStock'!AW7,AV3+'Grid_Incoming'!AW3-'Grid_TTAFOutgoing'!AW3))</f>
        <v/>
      </c>
      <c r="AX3">
        <f>IF(COUNTIFS(T_StockCount[Part Name],$A3,T_StockCount[WeekIndex],49)&gt;0,0,IF(('T_TTAFStock'!AX7&lt;&gt;""),'T_TTAFStock'!AX7,AW3+'Grid_Incoming'!AX3-'Grid_TTAFOutgoing'!AX3))</f>
        <v/>
      </c>
      <c r="AY3">
        <f>IF(COUNTIFS(T_StockCount[Part Name],$A3,T_StockCount[WeekIndex],50)&gt;0,0,IF(('T_TTAFStock'!AY7&lt;&gt;""),'T_TTAFStock'!AY7,AX3+'Grid_Incoming'!AY3-'Grid_TTAFOutgoing'!AY3))</f>
        <v/>
      </c>
      <c r="AZ3">
        <f>IF(COUNTIFS(T_StockCount[Part Name],$A3,T_StockCount[WeekIndex],51)&gt;0,0,IF(('T_TTAFStock'!AZ7&lt;&gt;""),'T_TTAFStock'!AZ7,AY3+'Grid_Incoming'!AZ3-'Grid_TTAFOutgoing'!AZ3))</f>
        <v/>
      </c>
      <c r="BA3">
        <f>IF(COUNTIFS(T_StockCount[Part Name],$A3,T_StockCount[WeekIndex],52)&gt;0,0,IF(('T_TTAFStock'!BA7&lt;&gt;""),'T_TTAFStock'!BA7,AZ3+'Grid_Incoming'!BA3-'Grid_TTAFOutgoing'!BA3))</f>
        <v/>
      </c>
      <c r="BB3">
        <f>IF(COUNTIFS(T_StockCount[Part Name],$A3,T_StockCount[WeekIndex],53)&gt;0,0,IF(('T_TTAFStock'!BB7&lt;&gt;""),'T_TTAFStock'!BB7,BA3+'Grid_Incoming'!BB3-'Grid_TTAFOutgoing'!BB3))</f>
        <v/>
      </c>
      <c r="BC3">
        <f>IF(COUNTIFS(T_StockCount[Part Name],$A3,T_StockCount[WeekIndex],54)&gt;0,0,IF(('T_TTAFStock'!BC7&lt;&gt;""),'T_TTAFStock'!BC7,BB3+'Grid_Incoming'!BC3-'Grid_TTAFOutgoing'!BC3))</f>
        <v/>
      </c>
      <c r="BD3">
        <f>IF(COUNTIFS(T_StockCount[Part Name],$A3,T_StockCount[WeekIndex],55)&gt;0,0,IF(('T_TTAFStock'!BD7&lt;&gt;""),'T_TTAFStock'!BD7,BC3+'Grid_Incoming'!BD3-'Grid_TTAFOutgoing'!BD3))</f>
        <v/>
      </c>
      <c r="BE3">
        <f>IF(COUNTIFS(T_StockCount[Part Name],$A3,T_StockCount[WeekIndex],56)&gt;0,0,IF(('T_TTAFStock'!BE7&lt;&gt;""),'T_TTAFStock'!BE7,BD3+'Grid_Incoming'!BE3-'Grid_TTAFOutgoing'!BE3))</f>
        <v/>
      </c>
      <c r="BF3">
        <f>IF(COUNTIFS(T_StockCount[Part Name],$A3,T_StockCount[WeekIndex],57)&gt;0,0,IF(('T_TTAFStock'!BF7&lt;&gt;""),'T_TTAFStock'!BF7,BE3+'Grid_Incoming'!BF3-'Grid_TTAFOutgoing'!BF3))</f>
        <v/>
      </c>
      <c r="BG3">
        <f>IF(COUNTIFS(T_StockCount[Part Name],$A3,T_StockCount[WeekIndex],58)&gt;0,0,IF(('T_TTAFStock'!BG7&lt;&gt;""),'T_TTAFStock'!BG7,BF3+'Grid_Incoming'!BG3-'Grid_TTAFOutgoing'!BG3))</f>
        <v/>
      </c>
      <c r="BH3">
        <f>IF(COUNTIFS(T_StockCount[Part Name],$A3,T_StockCount[WeekIndex],59)&gt;0,0,IF(('T_TTAFStock'!BH7&lt;&gt;""),'T_TTAFStock'!BH7,BG3+'Grid_Incoming'!BH3-'Grid_TTAFOutgoing'!BH3))</f>
        <v/>
      </c>
      <c r="BI3">
        <f>IF(COUNTIFS(T_StockCount[Part Name],$A3,T_StockCount[WeekIndex],60)&gt;0,0,IF(('T_TTAFStock'!BI7&lt;&gt;""),'T_TTAFStock'!BI7,BH3+'Grid_Incoming'!BI3-'Grid_TTAFOutgoing'!BI3))</f>
        <v/>
      </c>
      <c r="BJ3">
        <f>IF(COUNTIFS(T_StockCount[Part Name],$A3,T_StockCount[WeekIndex],61)&gt;0,0,IF(('T_TTAFStock'!BJ7&lt;&gt;""),'T_TTAFStock'!BJ7,BI3+'Grid_Incoming'!BJ3-'Grid_TTAFOutgoing'!BJ3))</f>
        <v/>
      </c>
      <c r="BK3">
        <f>IF(COUNTIFS(T_StockCount[Part Name],$A3,T_StockCount[WeekIndex],62)&gt;0,0,IF(('T_TTAFStock'!BK7&lt;&gt;""),'T_TTAFStock'!BK7,BJ3+'Grid_Incoming'!BK3-'Grid_TTAFOutgoing'!BK3))</f>
        <v/>
      </c>
      <c r="BL3">
        <f>IF(COUNTIFS(T_StockCount[Part Name],$A3,T_StockCount[WeekIndex],63)&gt;0,0,IF(('T_TTAFStock'!BL7&lt;&gt;""),'T_TTAFStock'!BL7,BK3+'Grid_Incoming'!BL3-'Grid_TTAFOutgoing'!BL3))</f>
        <v/>
      </c>
      <c r="BM3">
        <f>IF(COUNTIFS(T_StockCount[Part Name],$A3,T_StockCount[WeekIndex],64)&gt;0,0,IF(('T_TTAFStock'!BM7&lt;&gt;""),'T_TTAFStock'!BM7,BL3+'Grid_Incoming'!BM3-'Grid_TTAFOutgoing'!BM3))</f>
        <v/>
      </c>
      <c r="BN3">
        <f>IF(COUNTIFS(T_StockCount[Part Name],$A3,T_StockCount[WeekIndex],65)&gt;0,0,IF(('T_TTAFStock'!BN7&lt;&gt;""),'T_TTAFStock'!BN7,BM3+'Grid_Incoming'!BN3-'Grid_TTAFOutgoing'!BN3))</f>
        <v/>
      </c>
      <c r="BO3">
        <f>IF(COUNTIFS(T_StockCount[Part Name],$A3,T_StockCount[WeekIndex],66)&gt;0,0,IF(('T_TTAFStock'!BO7&lt;&gt;""),'T_TTAFStock'!BO7,BN3+'Grid_Incoming'!BO3-'Grid_TTAFOutgoing'!BO3))</f>
        <v/>
      </c>
      <c r="BP3">
        <f>IF(COUNTIFS(T_StockCount[Part Name],$A3,T_StockCount[WeekIndex],67)&gt;0,0,IF(('T_TTAFStock'!BP7&lt;&gt;""),'T_TTAFStock'!BP7,BO3+'Grid_Incoming'!BP3-'Grid_TTAFOutgoing'!BP3))</f>
        <v/>
      </c>
      <c r="BQ3">
        <f>IF(COUNTIFS(T_StockCount[Part Name],$A3,T_StockCount[WeekIndex],68)&gt;0,0,IF(('T_TTAFStock'!BQ7&lt;&gt;""),'T_TTAFStock'!BQ7,BP3+'Grid_Incoming'!BQ3-'Grid_TTAFOutgoing'!BQ3))</f>
        <v/>
      </c>
      <c r="BR3">
        <f>IF(COUNTIFS(T_StockCount[Part Name],$A3,T_StockCount[WeekIndex],69)&gt;0,0,IF(('T_TTAFStock'!BR7&lt;&gt;""),'T_TTAFStock'!BR7,BQ3+'Grid_Incoming'!BR3-'Grid_TTAFOutgoing'!BR3))</f>
        <v/>
      </c>
      <c r="BS3">
        <f>IF(COUNTIFS(T_StockCount[Part Name],$A3,T_StockCount[WeekIndex],70)&gt;0,0,IF(('T_TTAFStock'!BS7&lt;&gt;""),'T_TTAFStock'!BS7,BR3+'Grid_Incoming'!BS3-'Grid_TTAFOutgoing'!BS3))</f>
        <v/>
      </c>
      <c r="BT3">
        <f>IF(COUNTIFS(T_StockCount[Part Name],$A3,T_StockCount[WeekIndex],71)&gt;0,0,IF(('T_TTAFStock'!BT7&lt;&gt;""),'T_TTAFStock'!BT7,BS3+'Grid_Incoming'!BT3-'Grid_TTAFOutgoing'!BT3))</f>
        <v/>
      </c>
      <c r="BU3">
        <f>IF(COUNTIFS(T_StockCount[Part Name],$A3,T_StockCount[WeekIndex],72)&gt;0,0,IF(('T_TTAFStock'!BU7&lt;&gt;""),'T_TTAFStock'!BU7,BT3+'Grid_Incoming'!BU3-'Grid_TTAFOutgoing'!BU3))</f>
        <v/>
      </c>
      <c r="BV3">
        <f>IF(COUNTIFS(T_StockCount[Part Name],$A3,T_StockCount[WeekIndex],73)&gt;0,0,IF(('T_TTAFStock'!BV7&lt;&gt;""),'T_TTAFStock'!BV7,BU3+'Grid_Incoming'!BV3-'Grid_TTAFOutgoing'!BV3))</f>
        <v/>
      </c>
      <c r="BW3">
        <f>IF(COUNTIFS(T_StockCount[Part Name],$A3,T_StockCount[WeekIndex],74)&gt;0,0,IF(('T_TTAFStock'!BW7&lt;&gt;""),'T_TTAFStock'!BW7,BV3+'Grid_Incoming'!BW3-'Grid_TTAFOutgoing'!BW3))</f>
        <v/>
      </c>
      <c r="BX3">
        <f>IF(COUNTIFS(T_StockCount[Part Name],$A3,T_StockCount[WeekIndex],75)&gt;0,0,IF(('T_TTAFStock'!BX7&lt;&gt;""),'T_TTAFStock'!BX7,BW3+'Grid_Incoming'!BX3-'Grid_TTAFOutgoing'!BX3))</f>
        <v/>
      </c>
      <c r="BY3">
        <f>IF(COUNTIFS(T_StockCount[Part Name],$A3,T_StockCount[WeekIndex],76)&gt;0,0,IF(('T_TTAFStock'!BY7&lt;&gt;""),'T_TTAFStock'!BY7,BX3+'Grid_Incoming'!BY3-'Grid_TTAFOutgoing'!BY3))</f>
        <v/>
      </c>
      <c r="BZ3">
        <f>IF(COUNTIFS(T_StockCount[Part Name],$A3,T_StockCount[WeekIndex],77)&gt;0,0,IF(('T_TTAFStock'!BZ7&lt;&gt;""),'T_TTAFStock'!BZ7,BY3+'Grid_Incoming'!BZ3-'Grid_TTAFOutgoing'!BZ3))</f>
        <v/>
      </c>
      <c r="CA3">
        <f>IF(COUNTIFS(T_StockCount[Part Name],$A3,T_StockCount[WeekIndex],78)&gt;0,0,IF(('T_TTAFStock'!CA7&lt;&gt;""),'T_TTAFStock'!CA7,BZ3+'Grid_Incoming'!CA3-'Grid_TTAFOutgoing'!CA3))</f>
        <v/>
      </c>
      <c r="CB3">
        <f>IF(COUNTIFS(T_StockCount[Part Name],$A3,T_StockCount[WeekIndex],79)&gt;0,0,IF(('T_TTAFStock'!CB7&lt;&gt;""),'T_TTAFStock'!CB7,CA3+'Grid_Incoming'!CB3-'Grid_TTAFOutgoing'!CB3))</f>
        <v/>
      </c>
      <c r="CC3">
        <f>IF(COUNTIFS(T_StockCount[Part Name],$A3,T_StockCount[WeekIndex],80)&gt;0,0,IF(('T_TTAFStock'!CC7&lt;&gt;""),'T_TTAFStock'!CC7,CB3+'Grid_Incoming'!CC3-'Grid_TTAFOutgoing'!CC3))</f>
        <v/>
      </c>
      <c r="CD3">
        <f>IF(COUNTIFS(T_StockCount[Part Name],$A3,T_StockCount[WeekIndex],81)&gt;0,0,IF(('T_TTAFStock'!CD7&lt;&gt;""),'T_TTAFStock'!CD7,CC3+'Grid_Incoming'!CD3-'Grid_TTAFOutgoing'!CD3))</f>
        <v/>
      </c>
      <c r="CE3">
        <f>IF(COUNTIFS(T_StockCount[Part Name],$A3,T_StockCount[WeekIndex],82)&gt;0,0,IF(('T_TTAFStock'!CE7&lt;&gt;""),'T_TTAFStock'!CE7,CD3+'Grid_Incoming'!CE3-'Grid_TTAFOutgoing'!CE3))</f>
        <v/>
      </c>
      <c r="CF3">
        <f>IF(COUNTIFS(T_StockCount[Part Name],$A3,T_StockCount[WeekIndex],83)&gt;0,0,IF(('T_TTAFStock'!CF7&lt;&gt;""),'T_TTAFStock'!CF7,CE3+'Grid_Incoming'!CF3-'Grid_TTAFOutgoing'!CF3))</f>
        <v/>
      </c>
      <c r="CG3">
        <f>IF(COUNTIFS(T_StockCount[Part Name],$A3,T_StockCount[WeekIndex],84)&gt;0,0,IF(('T_TTAFStock'!CG7&lt;&gt;""),'T_TTAFStock'!CG7,CF3+'Grid_Incoming'!CG3-'Grid_TTAFOutgoing'!CG3))</f>
        <v/>
      </c>
      <c r="CH3">
        <f>IF(COUNTIFS(T_StockCount[Part Name],$A3,T_StockCount[WeekIndex],85)&gt;0,0,IF(('T_TTAFStock'!CH7&lt;&gt;""),'T_TTAFStock'!CH7,CG3+'Grid_Incoming'!CH3-'Grid_TTAFOutgoing'!CH3))</f>
        <v/>
      </c>
      <c r="CI3">
        <f>IF(COUNTIFS(T_StockCount[Part Name],$A3,T_StockCount[WeekIndex],86)&gt;0,0,IF(('T_TTAFStock'!CI7&lt;&gt;""),'T_TTAFStock'!CI7,CH3+'Grid_Incoming'!CI3-'Grid_TTAFOutgoing'!CI3))</f>
        <v/>
      </c>
      <c r="CJ3">
        <f>IF(COUNTIFS(T_StockCount[Part Name],$A3,T_StockCount[WeekIndex],87)&gt;0,0,IF(('T_TTAFStock'!CJ7&lt;&gt;""),'T_TTAFStock'!CJ7,CI3+'Grid_Incoming'!CJ3-'Grid_TTAFOutgoing'!CJ3))</f>
        <v/>
      </c>
      <c r="CK3">
        <f>IF(COUNTIFS(T_StockCount[Part Name],$A3,T_StockCount[WeekIndex],88)&gt;0,0,IF(('T_TTAFStock'!CK7&lt;&gt;""),'T_TTAFStock'!CK7,CJ3+'Grid_Incoming'!CK3-'Grid_TTAFOutgoing'!CK3))</f>
        <v/>
      </c>
      <c r="CL3">
        <f>IF(COUNTIFS(T_StockCount[Part Name],$A3,T_StockCount[WeekIndex],89)&gt;0,0,IF(('T_TTAFStock'!CL7&lt;&gt;""),'T_TTAFStock'!CL7,CK3+'Grid_Incoming'!CL3-'Grid_TTAFOutgoing'!CL3))</f>
        <v/>
      </c>
      <c r="CM3">
        <f>IF(COUNTIFS(T_StockCount[Part Name],$A3,T_StockCount[WeekIndex],90)&gt;0,0,IF(('T_TTAFStock'!CM7&lt;&gt;""),'T_TTAFStock'!CM7,CL3+'Grid_Incoming'!CM3-'Grid_TTAFOutgoing'!CM3))</f>
        <v/>
      </c>
      <c r="CN3">
        <f>IF(COUNTIFS(T_StockCount[Part Name],$A3,T_StockCount[WeekIndex],91)&gt;0,0,IF(('T_TTAFStock'!CN7&lt;&gt;""),'T_TTAFStock'!CN7,CM3+'Grid_Incoming'!CN3-'Grid_TTAFOutgoing'!CN3))</f>
        <v/>
      </c>
      <c r="CO3">
        <f>IF(COUNTIFS(T_StockCount[Part Name],$A3,T_StockCount[WeekIndex],92)&gt;0,0,IF(('T_TTAFStock'!CO7&lt;&gt;""),'T_TTAFStock'!CO7,CN3+'Grid_Incoming'!CO3-'Grid_TTAFOutgoing'!CO3))</f>
        <v/>
      </c>
      <c r="CP3">
        <f>IF(COUNTIFS(T_StockCount[Part Name],$A3,T_StockCount[WeekIndex],93)&gt;0,0,IF(('T_TTAFStock'!CP7&lt;&gt;""),'T_TTAFStock'!CP7,CO3+'Grid_Incoming'!CP3-'Grid_TTAFOutgoing'!CP3))</f>
        <v/>
      </c>
      <c r="CQ3">
        <f>IF(COUNTIFS(T_StockCount[Part Name],$A3,T_StockCount[WeekIndex],94)&gt;0,0,IF(('T_TTAFStock'!CQ7&lt;&gt;""),'T_TTAFStock'!CQ7,CP3+'Grid_Incoming'!CQ3-'Grid_TTAFOutgoing'!CQ3))</f>
        <v/>
      </c>
      <c r="CR3">
        <f>IF(COUNTIFS(T_StockCount[Part Name],$A3,T_StockCount[WeekIndex],95)&gt;0,0,IF(('T_TTAFStock'!CR7&lt;&gt;""),'T_TTAFStock'!CR7,CQ3+'Grid_Incoming'!CR3-'Grid_TTAFOutgoing'!CR3))</f>
        <v/>
      </c>
      <c r="CS3">
        <f>IF(COUNTIFS(T_StockCount[Part Name],$A3,T_StockCount[WeekIndex],96)&gt;0,0,IF(('T_TTAFStock'!CS7&lt;&gt;""),'T_TTAFStock'!CS7,CR3+'Grid_Incoming'!CS3-'Grid_TTAFOutgoing'!CS3))</f>
        <v/>
      </c>
      <c r="CT3">
        <f>IF(COUNTIFS(T_StockCount[Part Name],$A3,T_StockCount[WeekIndex],97)&gt;0,0,IF(('T_TTAFStock'!CT7&lt;&gt;""),'T_TTAFStock'!CT7,CS3+'Grid_Incoming'!CT3-'Grid_TTAFOutgoing'!CT3))</f>
        <v/>
      </c>
      <c r="CU3">
        <f>IF(COUNTIFS(T_StockCount[Part Name],$A3,T_StockCount[WeekIndex],98)&gt;0,0,IF(('T_TTAFStock'!CU7&lt;&gt;""),'T_TTAFStock'!CU7,CT3+'Grid_Incoming'!CU3-'Grid_TTAFOutgoing'!CU3))</f>
        <v/>
      </c>
      <c r="CV3">
        <f>IF(COUNTIFS(T_StockCount[Part Name],$A3,T_StockCount[WeekIndex],99)&gt;0,0,IF(('T_TTAFStock'!CV7&lt;&gt;""),'T_TTAFStock'!CV7,CU3+'Grid_Incoming'!CV3-'Grid_TTAFOutgoing'!CV3))</f>
        <v/>
      </c>
      <c r="CW3">
        <f>IF(COUNTIFS(T_StockCount[Part Name],$A3,T_StockCount[WeekIndex],100)&gt;0,0,IF(('T_TTAFStock'!CW7&lt;&gt;""),'T_TTAFStock'!CW7,CV3+'Grid_Incoming'!CW3-'Grid_TTAFOutgoing'!CW3))</f>
        <v/>
      </c>
      <c r="CX3">
        <f>IF(COUNTIFS(T_StockCount[Part Name],$A3,T_StockCount[WeekIndex],101)&gt;0,0,IF(('T_TTAFStock'!CX7&lt;&gt;""),'T_TTAFStock'!CX7,CW3+'Grid_Incoming'!CX3-'Grid_TTAFOutgoing'!CX3))</f>
        <v/>
      </c>
      <c r="CY3">
        <f>IF(COUNTIFS(T_StockCount[Part Name],$A3,T_StockCount[WeekIndex],102)&gt;0,0,IF(('T_TTAFStock'!CY7&lt;&gt;""),'T_TTAFStock'!CY7,CX3+'Grid_Incoming'!CY3-'Grid_TTAFOutgoing'!CY3))</f>
        <v/>
      </c>
      <c r="CZ3">
        <f>IF(COUNTIFS(T_StockCount[Part Name],$A3,T_StockCount[WeekIndex],103)&gt;0,0,IF(('T_TTAFStock'!CZ7&lt;&gt;""),'T_TTAFStock'!CZ7,CY3+'Grid_Incoming'!CZ3-'Grid_TTAFOutgoing'!CZ3))</f>
        <v/>
      </c>
      <c r="DA3">
        <f>IF(COUNTIFS(T_StockCount[Part Name],$A3,T_StockCount[WeekIndex],104)&gt;0,0,IF(('T_TTAFStock'!DA7&lt;&gt;""),'T_TTAFStock'!DA7,CZ3+'Grid_Incoming'!DA3-'Grid_TTAFOutgoing'!DA3))</f>
        <v/>
      </c>
    </row>
    <row r="4">
      <c r="A4" t="inlineStr">
        <is>
          <t>CHEM-1700</t>
        </is>
      </c>
      <c r="B4">
        <f>IF(COUNTIFS(T_StockCount[Part Name],$A4,T_StockCount[WeekIndex],1)&gt;0,0,IF(('T_TTAFStock'!B8&lt;&gt;""),'T_TTAFStock'!B8,0+'Grid_Incoming'!B4-'Grid_TTAFOutgoing'!B4))</f>
        <v/>
      </c>
      <c r="C4">
        <f>IF(COUNTIFS(T_StockCount[Part Name],$A4,T_StockCount[WeekIndex],2)&gt;0,0,IF(('T_TTAFStock'!C8&lt;&gt;""),'T_TTAFStock'!C8,B4+'Grid_Incoming'!C4-'Grid_TTAFOutgoing'!C4))</f>
        <v/>
      </c>
      <c r="D4">
        <f>IF(COUNTIFS(T_StockCount[Part Name],$A4,T_StockCount[WeekIndex],3)&gt;0,0,IF(('T_TTAFStock'!D8&lt;&gt;""),'T_TTAFStock'!D8,C4+'Grid_Incoming'!D4-'Grid_TTAFOutgoing'!D4))</f>
        <v/>
      </c>
      <c r="E4">
        <f>IF(COUNTIFS(T_StockCount[Part Name],$A4,T_StockCount[WeekIndex],4)&gt;0,0,IF(('T_TTAFStock'!E8&lt;&gt;""),'T_TTAFStock'!E8,D4+'Grid_Incoming'!E4-'Grid_TTAFOutgoing'!E4))</f>
        <v/>
      </c>
      <c r="F4">
        <f>IF(COUNTIFS(T_StockCount[Part Name],$A4,T_StockCount[WeekIndex],5)&gt;0,0,IF(('T_TTAFStock'!F8&lt;&gt;""),'T_TTAFStock'!F8,E4+'Grid_Incoming'!F4-'Grid_TTAFOutgoing'!F4))</f>
        <v/>
      </c>
      <c r="G4">
        <f>IF(COUNTIFS(T_StockCount[Part Name],$A4,T_StockCount[WeekIndex],6)&gt;0,0,IF(('T_TTAFStock'!G8&lt;&gt;""),'T_TTAFStock'!G8,F4+'Grid_Incoming'!G4-'Grid_TTAFOutgoing'!G4))</f>
        <v/>
      </c>
      <c r="H4">
        <f>IF(COUNTIFS(T_StockCount[Part Name],$A4,T_StockCount[WeekIndex],7)&gt;0,0,IF(('T_TTAFStock'!H8&lt;&gt;""),'T_TTAFStock'!H8,G4+'Grid_Incoming'!H4-'Grid_TTAFOutgoing'!H4))</f>
        <v/>
      </c>
      <c r="I4">
        <f>IF(COUNTIFS(T_StockCount[Part Name],$A4,T_StockCount[WeekIndex],8)&gt;0,0,IF(('T_TTAFStock'!I8&lt;&gt;""),'T_TTAFStock'!I8,H4+'Grid_Incoming'!I4-'Grid_TTAFOutgoing'!I4))</f>
        <v/>
      </c>
      <c r="J4">
        <f>IF(COUNTIFS(T_StockCount[Part Name],$A4,T_StockCount[WeekIndex],9)&gt;0,0,IF(('T_TTAFStock'!J8&lt;&gt;""),'T_TTAFStock'!J8,I4+'Grid_Incoming'!J4-'Grid_TTAFOutgoing'!J4))</f>
        <v/>
      </c>
      <c r="K4">
        <f>IF(COUNTIFS(T_StockCount[Part Name],$A4,T_StockCount[WeekIndex],10)&gt;0,0,IF(('T_TTAFStock'!K8&lt;&gt;""),'T_TTAFStock'!K8,J4+'Grid_Incoming'!K4-'Grid_TTAFOutgoing'!K4))</f>
        <v/>
      </c>
      <c r="L4">
        <f>IF(COUNTIFS(T_StockCount[Part Name],$A4,T_StockCount[WeekIndex],11)&gt;0,0,IF(('T_TTAFStock'!L8&lt;&gt;""),'T_TTAFStock'!L8,K4+'Grid_Incoming'!L4-'Grid_TTAFOutgoing'!L4))</f>
        <v/>
      </c>
      <c r="M4">
        <f>IF(COUNTIFS(T_StockCount[Part Name],$A4,T_StockCount[WeekIndex],12)&gt;0,0,IF(('T_TTAFStock'!M8&lt;&gt;""),'T_TTAFStock'!M8,L4+'Grid_Incoming'!M4-'Grid_TTAFOutgoing'!M4))</f>
        <v/>
      </c>
      <c r="N4">
        <f>IF(COUNTIFS(T_StockCount[Part Name],$A4,T_StockCount[WeekIndex],13)&gt;0,0,IF(('T_TTAFStock'!N8&lt;&gt;""),'T_TTAFStock'!N8,M4+'Grid_Incoming'!N4-'Grid_TTAFOutgoing'!N4))</f>
        <v/>
      </c>
      <c r="O4">
        <f>IF(COUNTIFS(T_StockCount[Part Name],$A4,T_StockCount[WeekIndex],14)&gt;0,0,IF(('T_TTAFStock'!O8&lt;&gt;""),'T_TTAFStock'!O8,N4+'Grid_Incoming'!O4-'Grid_TTAFOutgoing'!O4))</f>
        <v/>
      </c>
      <c r="P4">
        <f>IF(COUNTIFS(T_StockCount[Part Name],$A4,T_StockCount[WeekIndex],15)&gt;0,0,IF(('T_TTAFStock'!P8&lt;&gt;""),'T_TTAFStock'!P8,O4+'Grid_Incoming'!P4-'Grid_TTAFOutgoing'!P4))</f>
        <v/>
      </c>
      <c r="Q4">
        <f>IF(COUNTIFS(T_StockCount[Part Name],$A4,T_StockCount[WeekIndex],16)&gt;0,0,IF(('T_TTAFStock'!Q8&lt;&gt;""),'T_TTAFStock'!Q8,P4+'Grid_Incoming'!Q4-'Grid_TTAFOutgoing'!Q4))</f>
        <v/>
      </c>
      <c r="R4">
        <f>IF(COUNTIFS(T_StockCount[Part Name],$A4,T_StockCount[WeekIndex],17)&gt;0,0,IF(('T_TTAFStock'!R8&lt;&gt;""),'T_TTAFStock'!R8,Q4+'Grid_Incoming'!R4-'Grid_TTAFOutgoing'!R4))</f>
        <v/>
      </c>
      <c r="S4">
        <f>IF(COUNTIFS(T_StockCount[Part Name],$A4,T_StockCount[WeekIndex],18)&gt;0,0,IF(('T_TTAFStock'!S8&lt;&gt;""),'T_TTAFStock'!S8,R4+'Grid_Incoming'!S4-'Grid_TTAFOutgoing'!S4))</f>
        <v/>
      </c>
      <c r="T4">
        <f>IF(COUNTIFS(T_StockCount[Part Name],$A4,T_StockCount[WeekIndex],19)&gt;0,0,IF(('T_TTAFStock'!T8&lt;&gt;""),'T_TTAFStock'!T8,S4+'Grid_Incoming'!T4-'Grid_TTAFOutgoing'!T4))</f>
        <v/>
      </c>
      <c r="U4">
        <f>IF(COUNTIFS(T_StockCount[Part Name],$A4,T_StockCount[WeekIndex],20)&gt;0,0,IF(('T_TTAFStock'!U8&lt;&gt;""),'T_TTAFStock'!U8,T4+'Grid_Incoming'!U4-'Grid_TTAFOutgoing'!U4))</f>
        <v/>
      </c>
      <c r="V4">
        <f>IF(COUNTIFS(T_StockCount[Part Name],$A4,T_StockCount[WeekIndex],21)&gt;0,0,IF(('T_TTAFStock'!V8&lt;&gt;""),'T_TTAFStock'!V8,U4+'Grid_Incoming'!V4-'Grid_TTAFOutgoing'!V4))</f>
        <v/>
      </c>
      <c r="W4">
        <f>IF(COUNTIFS(T_StockCount[Part Name],$A4,T_StockCount[WeekIndex],22)&gt;0,0,IF(('T_TTAFStock'!W8&lt;&gt;""),'T_TTAFStock'!W8,V4+'Grid_Incoming'!W4-'Grid_TTAFOutgoing'!W4))</f>
        <v/>
      </c>
      <c r="X4">
        <f>IF(COUNTIFS(T_StockCount[Part Name],$A4,T_StockCount[WeekIndex],23)&gt;0,0,IF(('T_TTAFStock'!X8&lt;&gt;""),'T_TTAFStock'!X8,W4+'Grid_Incoming'!X4-'Grid_TTAFOutgoing'!X4))</f>
        <v/>
      </c>
      <c r="Y4">
        <f>IF(COUNTIFS(T_StockCount[Part Name],$A4,T_StockCount[WeekIndex],24)&gt;0,0,IF(('T_TTAFStock'!Y8&lt;&gt;""),'T_TTAFStock'!Y8,X4+'Grid_Incoming'!Y4-'Grid_TTAFOutgoing'!Y4))</f>
        <v/>
      </c>
      <c r="Z4">
        <f>IF(COUNTIFS(T_StockCount[Part Name],$A4,T_StockCount[WeekIndex],25)&gt;0,0,IF(('T_TTAFStock'!Z8&lt;&gt;""),'T_TTAFStock'!Z8,Y4+'Grid_Incoming'!Z4-'Grid_TTAFOutgoing'!Z4))</f>
        <v/>
      </c>
      <c r="AA4">
        <f>IF(COUNTIFS(T_StockCount[Part Name],$A4,T_StockCount[WeekIndex],26)&gt;0,0,IF(('T_TTAFStock'!AA8&lt;&gt;""),'T_TTAFStock'!AA8,Z4+'Grid_Incoming'!AA4-'Grid_TTAFOutgoing'!AA4))</f>
        <v/>
      </c>
      <c r="AB4">
        <f>IF(COUNTIFS(T_StockCount[Part Name],$A4,T_StockCount[WeekIndex],27)&gt;0,0,IF(('T_TTAFStock'!AB8&lt;&gt;""),'T_TTAFStock'!AB8,AA4+'Grid_Incoming'!AB4-'Grid_TTAFOutgoing'!AB4))</f>
        <v/>
      </c>
      <c r="AC4">
        <f>IF(COUNTIFS(T_StockCount[Part Name],$A4,T_StockCount[WeekIndex],28)&gt;0,0,IF(('T_TTAFStock'!AC8&lt;&gt;""),'T_TTAFStock'!AC8,AB4+'Grid_Incoming'!AC4-'Grid_TTAFOutgoing'!AC4))</f>
        <v/>
      </c>
      <c r="AD4">
        <f>IF(COUNTIFS(T_StockCount[Part Name],$A4,T_StockCount[WeekIndex],29)&gt;0,0,IF(('T_TTAFStock'!AD8&lt;&gt;""),'T_TTAFStock'!AD8,AC4+'Grid_Incoming'!AD4-'Grid_TTAFOutgoing'!AD4))</f>
        <v/>
      </c>
      <c r="AE4">
        <f>IF(COUNTIFS(T_StockCount[Part Name],$A4,T_StockCount[WeekIndex],30)&gt;0,0,IF(('T_TTAFStock'!AE8&lt;&gt;""),'T_TTAFStock'!AE8,AD4+'Grid_Incoming'!AE4-'Grid_TTAFOutgoing'!AE4))</f>
        <v/>
      </c>
      <c r="AF4">
        <f>IF(COUNTIFS(T_StockCount[Part Name],$A4,T_StockCount[WeekIndex],31)&gt;0,0,IF(('T_TTAFStock'!AF8&lt;&gt;""),'T_TTAFStock'!AF8,AE4+'Grid_Incoming'!AF4-'Grid_TTAFOutgoing'!AF4))</f>
        <v/>
      </c>
      <c r="AG4">
        <f>IF(COUNTIFS(T_StockCount[Part Name],$A4,T_StockCount[WeekIndex],32)&gt;0,0,IF(('T_TTAFStock'!AG8&lt;&gt;""),'T_TTAFStock'!AG8,AF4+'Grid_Incoming'!AG4-'Grid_TTAFOutgoing'!AG4))</f>
        <v/>
      </c>
      <c r="AH4">
        <f>IF(COUNTIFS(T_StockCount[Part Name],$A4,T_StockCount[WeekIndex],33)&gt;0,0,IF(('T_TTAFStock'!AH8&lt;&gt;""),'T_TTAFStock'!AH8,AG4+'Grid_Incoming'!AH4-'Grid_TTAFOutgoing'!AH4))</f>
        <v/>
      </c>
      <c r="AI4">
        <f>IF(COUNTIFS(T_StockCount[Part Name],$A4,T_StockCount[WeekIndex],34)&gt;0,0,IF(('T_TTAFStock'!AI8&lt;&gt;""),'T_TTAFStock'!AI8,AH4+'Grid_Incoming'!AI4-'Grid_TTAFOutgoing'!AI4))</f>
        <v/>
      </c>
      <c r="AJ4">
        <f>IF(COUNTIFS(T_StockCount[Part Name],$A4,T_StockCount[WeekIndex],35)&gt;0,0,IF(('T_TTAFStock'!AJ8&lt;&gt;""),'T_TTAFStock'!AJ8,AI4+'Grid_Incoming'!AJ4-'Grid_TTAFOutgoing'!AJ4))</f>
        <v/>
      </c>
      <c r="AK4">
        <f>IF(COUNTIFS(T_StockCount[Part Name],$A4,T_StockCount[WeekIndex],36)&gt;0,0,IF(('T_TTAFStock'!AK8&lt;&gt;""),'T_TTAFStock'!AK8,AJ4+'Grid_Incoming'!AK4-'Grid_TTAFOutgoing'!AK4))</f>
        <v/>
      </c>
      <c r="AL4">
        <f>IF(COUNTIFS(T_StockCount[Part Name],$A4,T_StockCount[WeekIndex],37)&gt;0,0,IF(('T_TTAFStock'!AL8&lt;&gt;""),'T_TTAFStock'!AL8,AK4+'Grid_Incoming'!AL4-'Grid_TTAFOutgoing'!AL4))</f>
        <v/>
      </c>
      <c r="AM4">
        <f>IF(COUNTIFS(T_StockCount[Part Name],$A4,T_StockCount[WeekIndex],38)&gt;0,0,IF(('T_TTAFStock'!AM8&lt;&gt;""),'T_TTAFStock'!AM8,AL4+'Grid_Incoming'!AM4-'Grid_TTAFOutgoing'!AM4))</f>
        <v/>
      </c>
      <c r="AN4">
        <f>IF(COUNTIFS(T_StockCount[Part Name],$A4,T_StockCount[WeekIndex],39)&gt;0,0,IF(('T_TTAFStock'!AN8&lt;&gt;""),'T_TTAFStock'!AN8,AM4+'Grid_Incoming'!AN4-'Grid_TTAFOutgoing'!AN4))</f>
        <v/>
      </c>
      <c r="AO4">
        <f>IF(COUNTIFS(T_StockCount[Part Name],$A4,T_StockCount[WeekIndex],40)&gt;0,0,IF(('T_TTAFStock'!AO8&lt;&gt;""),'T_TTAFStock'!AO8,AN4+'Grid_Incoming'!AO4-'Grid_TTAFOutgoing'!AO4))</f>
        <v/>
      </c>
      <c r="AP4">
        <f>IF(COUNTIFS(T_StockCount[Part Name],$A4,T_StockCount[WeekIndex],41)&gt;0,0,IF(('T_TTAFStock'!AP8&lt;&gt;""),'T_TTAFStock'!AP8,AO4+'Grid_Incoming'!AP4-'Grid_TTAFOutgoing'!AP4))</f>
        <v/>
      </c>
      <c r="AQ4">
        <f>IF(COUNTIFS(T_StockCount[Part Name],$A4,T_StockCount[WeekIndex],42)&gt;0,0,IF(('T_TTAFStock'!AQ8&lt;&gt;""),'T_TTAFStock'!AQ8,AP4+'Grid_Incoming'!AQ4-'Grid_TTAFOutgoing'!AQ4))</f>
        <v/>
      </c>
      <c r="AR4">
        <f>IF(COUNTIFS(T_StockCount[Part Name],$A4,T_StockCount[WeekIndex],43)&gt;0,0,IF(('T_TTAFStock'!AR8&lt;&gt;""),'T_TTAFStock'!AR8,AQ4+'Grid_Incoming'!AR4-'Grid_TTAFOutgoing'!AR4))</f>
        <v/>
      </c>
      <c r="AS4">
        <f>IF(COUNTIFS(T_StockCount[Part Name],$A4,T_StockCount[WeekIndex],44)&gt;0,0,IF(('T_TTAFStock'!AS8&lt;&gt;""),'T_TTAFStock'!AS8,AR4+'Grid_Incoming'!AS4-'Grid_TTAFOutgoing'!AS4))</f>
        <v/>
      </c>
      <c r="AT4">
        <f>IF(COUNTIFS(T_StockCount[Part Name],$A4,T_StockCount[WeekIndex],45)&gt;0,0,IF(('T_TTAFStock'!AT8&lt;&gt;""),'T_TTAFStock'!AT8,AS4+'Grid_Incoming'!AT4-'Grid_TTAFOutgoing'!AT4))</f>
        <v/>
      </c>
      <c r="AU4">
        <f>IF(COUNTIFS(T_StockCount[Part Name],$A4,T_StockCount[WeekIndex],46)&gt;0,0,IF(('T_TTAFStock'!AU8&lt;&gt;""),'T_TTAFStock'!AU8,AT4+'Grid_Incoming'!AU4-'Grid_TTAFOutgoing'!AU4))</f>
        <v/>
      </c>
      <c r="AV4">
        <f>IF(COUNTIFS(T_StockCount[Part Name],$A4,T_StockCount[WeekIndex],47)&gt;0,0,IF(('T_TTAFStock'!AV8&lt;&gt;""),'T_TTAFStock'!AV8,AU4+'Grid_Incoming'!AV4-'Grid_TTAFOutgoing'!AV4))</f>
        <v/>
      </c>
      <c r="AW4">
        <f>IF(COUNTIFS(T_StockCount[Part Name],$A4,T_StockCount[WeekIndex],48)&gt;0,0,IF(('T_TTAFStock'!AW8&lt;&gt;""),'T_TTAFStock'!AW8,AV4+'Grid_Incoming'!AW4-'Grid_TTAFOutgoing'!AW4))</f>
        <v/>
      </c>
      <c r="AX4">
        <f>IF(COUNTIFS(T_StockCount[Part Name],$A4,T_StockCount[WeekIndex],49)&gt;0,0,IF(('T_TTAFStock'!AX8&lt;&gt;""),'T_TTAFStock'!AX8,AW4+'Grid_Incoming'!AX4-'Grid_TTAFOutgoing'!AX4))</f>
        <v/>
      </c>
      <c r="AY4">
        <f>IF(COUNTIFS(T_StockCount[Part Name],$A4,T_StockCount[WeekIndex],50)&gt;0,0,IF(('T_TTAFStock'!AY8&lt;&gt;""),'T_TTAFStock'!AY8,AX4+'Grid_Incoming'!AY4-'Grid_TTAFOutgoing'!AY4))</f>
        <v/>
      </c>
      <c r="AZ4">
        <f>IF(COUNTIFS(T_StockCount[Part Name],$A4,T_StockCount[WeekIndex],51)&gt;0,0,IF(('T_TTAFStock'!AZ8&lt;&gt;""),'T_TTAFStock'!AZ8,AY4+'Grid_Incoming'!AZ4-'Grid_TTAFOutgoing'!AZ4))</f>
        <v/>
      </c>
      <c r="BA4">
        <f>IF(COUNTIFS(T_StockCount[Part Name],$A4,T_StockCount[WeekIndex],52)&gt;0,0,IF(('T_TTAFStock'!BA8&lt;&gt;""),'T_TTAFStock'!BA8,AZ4+'Grid_Incoming'!BA4-'Grid_TTAFOutgoing'!BA4))</f>
        <v/>
      </c>
      <c r="BB4">
        <f>IF(COUNTIFS(T_StockCount[Part Name],$A4,T_StockCount[WeekIndex],53)&gt;0,0,IF(('T_TTAFStock'!BB8&lt;&gt;""),'T_TTAFStock'!BB8,BA4+'Grid_Incoming'!BB4-'Grid_TTAFOutgoing'!BB4))</f>
        <v/>
      </c>
      <c r="BC4">
        <f>IF(COUNTIFS(T_StockCount[Part Name],$A4,T_StockCount[WeekIndex],54)&gt;0,0,IF(('T_TTAFStock'!BC8&lt;&gt;""),'T_TTAFStock'!BC8,BB4+'Grid_Incoming'!BC4-'Grid_TTAFOutgoing'!BC4))</f>
        <v/>
      </c>
      <c r="BD4">
        <f>IF(COUNTIFS(T_StockCount[Part Name],$A4,T_StockCount[WeekIndex],55)&gt;0,0,IF(('T_TTAFStock'!BD8&lt;&gt;""),'T_TTAFStock'!BD8,BC4+'Grid_Incoming'!BD4-'Grid_TTAFOutgoing'!BD4))</f>
        <v/>
      </c>
      <c r="BE4">
        <f>IF(COUNTIFS(T_StockCount[Part Name],$A4,T_StockCount[WeekIndex],56)&gt;0,0,IF(('T_TTAFStock'!BE8&lt;&gt;""),'T_TTAFStock'!BE8,BD4+'Grid_Incoming'!BE4-'Grid_TTAFOutgoing'!BE4))</f>
        <v/>
      </c>
      <c r="BF4">
        <f>IF(COUNTIFS(T_StockCount[Part Name],$A4,T_StockCount[WeekIndex],57)&gt;0,0,IF(('T_TTAFStock'!BF8&lt;&gt;""),'T_TTAFStock'!BF8,BE4+'Grid_Incoming'!BF4-'Grid_TTAFOutgoing'!BF4))</f>
        <v/>
      </c>
      <c r="BG4">
        <f>IF(COUNTIFS(T_StockCount[Part Name],$A4,T_StockCount[WeekIndex],58)&gt;0,0,IF(('T_TTAFStock'!BG8&lt;&gt;""),'T_TTAFStock'!BG8,BF4+'Grid_Incoming'!BG4-'Grid_TTAFOutgoing'!BG4))</f>
        <v/>
      </c>
      <c r="BH4">
        <f>IF(COUNTIFS(T_StockCount[Part Name],$A4,T_StockCount[WeekIndex],59)&gt;0,0,IF(('T_TTAFStock'!BH8&lt;&gt;""),'T_TTAFStock'!BH8,BG4+'Grid_Incoming'!BH4-'Grid_TTAFOutgoing'!BH4))</f>
        <v/>
      </c>
      <c r="BI4">
        <f>IF(COUNTIFS(T_StockCount[Part Name],$A4,T_StockCount[WeekIndex],60)&gt;0,0,IF(('T_TTAFStock'!BI8&lt;&gt;""),'T_TTAFStock'!BI8,BH4+'Grid_Incoming'!BI4-'Grid_TTAFOutgoing'!BI4))</f>
        <v/>
      </c>
      <c r="BJ4">
        <f>IF(COUNTIFS(T_StockCount[Part Name],$A4,T_StockCount[WeekIndex],61)&gt;0,0,IF(('T_TTAFStock'!BJ8&lt;&gt;""),'T_TTAFStock'!BJ8,BI4+'Grid_Incoming'!BJ4-'Grid_TTAFOutgoing'!BJ4))</f>
        <v/>
      </c>
      <c r="BK4">
        <f>IF(COUNTIFS(T_StockCount[Part Name],$A4,T_StockCount[WeekIndex],62)&gt;0,0,IF(('T_TTAFStock'!BK8&lt;&gt;""),'T_TTAFStock'!BK8,BJ4+'Grid_Incoming'!BK4-'Grid_TTAFOutgoing'!BK4))</f>
        <v/>
      </c>
      <c r="BL4">
        <f>IF(COUNTIFS(T_StockCount[Part Name],$A4,T_StockCount[WeekIndex],63)&gt;0,0,IF(('T_TTAFStock'!BL8&lt;&gt;""),'T_TTAFStock'!BL8,BK4+'Grid_Incoming'!BL4-'Grid_TTAFOutgoing'!BL4))</f>
        <v/>
      </c>
      <c r="BM4">
        <f>IF(COUNTIFS(T_StockCount[Part Name],$A4,T_StockCount[WeekIndex],64)&gt;0,0,IF(('T_TTAFStock'!BM8&lt;&gt;""),'T_TTAFStock'!BM8,BL4+'Grid_Incoming'!BM4-'Grid_TTAFOutgoing'!BM4))</f>
        <v/>
      </c>
      <c r="BN4">
        <f>IF(COUNTIFS(T_StockCount[Part Name],$A4,T_StockCount[WeekIndex],65)&gt;0,0,IF(('T_TTAFStock'!BN8&lt;&gt;""),'T_TTAFStock'!BN8,BM4+'Grid_Incoming'!BN4-'Grid_TTAFOutgoing'!BN4))</f>
        <v/>
      </c>
      <c r="BO4">
        <f>IF(COUNTIFS(T_StockCount[Part Name],$A4,T_StockCount[WeekIndex],66)&gt;0,0,IF(('T_TTAFStock'!BO8&lt;&gt;""),'T_TTAFStock'!BO8,BN4+'Grid_Incoming'!BO4-'Grid_TTAFOutgoing'!BO4))</f>
        <v/>
      </c>
      <c r="BP4">
        <f>IF(COUNTIFS(T_StockCount[Part Name],$A4,T_StockCount[WeekIndex],67)&gt;0,0,IF(('T_TTAFStock'!BP8&lt;&gt;""),'T_TTAFStock'!BP8,BO4+'Grid_Incoming'!BP4-'Grid_TTAFOutgoing'!BP4))</f>
        <v/>
      </c>
      <c r="BQ4">
        <f>IF(COUNTIFS(T_StockCount[Part Name],$A4,T_StockCount[WeekIndex],68)&gt;0,0,IF(('T_TTAFStock'!BQ8&lt;&gt;""),'T_TTAFStock'!BQ8,BP4+'Grid_Incoming'!BQ4-'Grid_TTAFOutgoing'!BQ4))</f>
        <v/>
      </c>
      <c r="BR4">
        <f>IF(COUNTIFS(T_StockCount[Part Name],$A4,T_StockCount[WeekIndex],69)&gt;0,0,IF(('T_TTAFStock'!BR8&lt;&gt;""),'T_TTAFStock'!BR8,BQ4+'Grid_Incoming'!BR4-'Grid_TTAFOutgoing'!BR4))</f>
        <v/>
      </c>
      <c r="BS4">
        <f>IF(COUNTIFS(T_StockCount[Part Name],$A4,T_StockCount[WeekIndex],70)&gt;0,0,IF(('T_TTAFStock'!BS8&lt;&gt;""),'T_TTAFStock'!BS8,BR4+'Grid_Incoming'!BS4-'Grid_TTAFOutgoing'!BS4))</f>
        <v/>
      </c>
      <c r="BT4">
        <f>IF(COUNTIFS(T_StockCount[Part Name],$A4,T_StockCount[WeekIndex],71)&gt;0,0,IF(('T_TTAFStock'!BT8&lt;&gt;""),'T_TTAFStock'!BT8,BS4+'Grid_Incoming'!BT4-'Grid_TTAFOutgoing'!BT4))</f>
        <v/>
      </c>
      <c r="BU4">
        <f>IF(COUNTIFS(T_StockCount[Part Name],$A4,T_StockCount[WeekIndex],72)&gt;0,0,IF(('T_TTAFStock'!BU8&lt;&gt;""),'T_TTAFStock'!BU8,BT4+'Grid_Incoming'!BU4-'Grid_TTAFOutgoing'!BU4))</f>
        <v/>
      </c>
      <c r="BV4">
        <f>IF(COUNTIFS(T_StockCount[Part Name],$A4,T_StockCount[WeekIndex],73)&gt;0,0,IF(('T_TTAFStock'!BV8&lt;&gt;""),'T_TTAFStock'!BV8,BU4+'Grid_Incoming'!BV4-'Grid_TTAFOutgoing'!BV4))</f>
        <v/>
      </c>
      <c r="BW4">
        <f>IF(COUNTIFS(T_StockCount[Part Name],$A4,T_StockCount[WeekIndex],74)&gt;0,0,IF(('T_TTAFStock'!BW8&lt;&gt;""),'T_TTAFStock'!BW8,BV4+'Grid_Incoming'!BW4-'Grid_TTAFOutgoing'!BW4))</f>
        <v/>
      </c>
      <c r="BX4">
        <f>IF(COUNTIFS(T_StockCount[Part Name],$A4,T_StockCount[WeekIndex],75)&gt;0,0,IF(('T_TTAFStock'!BX8&lt;&gt;""),'T_TTAFStock'!BX8,BW4+'Grid_Incoming'!BX4-'Grid_TTAFOutgoing'!BX4))</f>
        <v/>
      </c>
      <c r="BY4">
        <f>IF(COUNTIFS(T_StockCount[Part Name],$A4,T_StockCount[WeekIndex],76)&gt;0,0,IF(('T_TTAFStock'!BY8&lt;&gt;""),'T_TTAFStock'!BY8,BX4+'Grid_Incoming'!BY4-'Grid_TTAFOutgoing'!BY4))</f>
        <v/>
      </c>
      <c r="BZ4">
        <f>IF(COUNTIFS(T_StockCount[Part Name],$A4,T_StockCount[WeekIndex],77)&gt;0,0,IF(('T_TTAFStock'!BZ8&lt;&gt;""),'T_TTAFStock'!BZ8,BY4+'Grid_Incoming'!BZ4-'Grid_TTAFOutgoing'!BZ4))</f>
        <v/>
      </c>
      <c r="CA4">
        <f>IF(COUNTIFS(T_StockCount[Part Name],$A4,T_StockCount[WeekIndex],78)&gt;0,0,IF(('T_TTAFStock'!CA8&lt;&gt;""),'T_TTAFStock'!CA8,BZ4+'Grid_Incoming'!CA4-'Grid_TTAFOutgoing'!CA4))</f>
        <v/>
      </c>
      <c r="CB4">
        <f>IF(COUNTIFS(T_StockCount[Part Name],$A4,T_StockCount[WeekIndex],79)&gt;0,0,IF(('T_TTAFStock'!CB8&lt;&gt;""),'T_TTAFStock'!CB8,CA4+'Grid_Incoming'!CB4-'Grid_TTAFOutgoing'!CB4))</f>
        <v/>
      </c>
      <c r="CC4">
        <f>IF(COUNTIFS(T_StockCount[Part Name],$A4,T_StockCount[WeekIndex],80)&gt;0,0,IF(('T_TTAFStock'!CC8&lt;&gt;""),'T_TTAFStock'!CC8,CB4+'Grid_Incoming'!CC4-'Grid_TTAFOutgoing'!CC4))</f>
        <v/>
      </c>
      <c r="CD4">
        <f>IF(COUNTIFS(T_StockCount[Part Name],$A4,T_StockCount[WeekIndex],81)&gt;0,0,IF(('T_TTAFStock'!CD8&lt;&gt;""),'T_TTAFStock'!CD8,CC4+'Grid_Incoming'!CD4-'Grid_TTAFOutgoing'!CD4))</f>
        <v/>
      </c>
      <c r="CE4">
        <f>IF(COUNTIFS(T_StockCount[Part Name],$A4,T_StockCount[WeekIndex],82)&gt;0,0,IF(('T_TTAFStock'!CE8&lt;&gt;""),'T_TTAFStock'!CE8,CD4+'Grid_Incoming'!CE4-'Grid_TTAFOutgoing'!CE4))</f>
        <v/>
      </c>
      <c r="CF4">
        <f>IF(COUNTIFS(T_StockCount[Part Name],$A4,T_StockCount[WeekIndex],83)&gt;0,0,IF(('T_TTAFStock'!CF8&lt;&gt;""),'T_TTAFStock'!CF8,CE4+'Grid_Incoming'!CF4-'Grid_TTAFOutgoing'!CF4))</f>
        <v/>
      </c>
      <c r="CG4">
        <f>IF(COUNTIFS(T_StockCount[Part Name],$A4,T_StockCount[WeekIndex],84)&gt;0,0,IF(('T_TTAFStock'!CG8&lt;&gt;""),'T_TTAFStock'!CG8,CF4+'Grid_Incoming'!CG4-'Grid_TTAFOutgoing'!CG4))</f>
        <v/>
      </c>
      <c r="CH4">
        <f>IF(COUNTIFS(T_StockCount[Part Name],$A4,T_StockCount[WeekIndex],85)&gt;0,0,IF(('T_TTAFStock'!CH8&lt;&gt;""),'T_TTAFStock'!CH8,CG4+'Grid_Incoming'!CH4-'Grid_TTAFOutgoing'!CH4))</f>
        <v/>
      </c>
      <c r="CI4">
        <f>IF(COUNTIFS(T_StockCount[Part Name],$A4,T_StockCount[WeekIndex],86)&gt;0,0,IF(('T_TTAFStock'!CI8&lt;&gt;""),'T_TTAFStock'!CI8,CH4+'Grid_Incoming'!CI4-'Grid_TTAFOutgoing'!CI4))</f>
        <v/>
      </c>
      <c r="CJ4">
        <f>IF(COUNTIFS(T_StockCount[Part Name],$A4,T_StockCount[WeekIndex],87)&gt;0,0,IF(('T_TTAFStock'!CJ8&lt;&gt;""),'T_TTAFStock'!CJ8,CI4+'Grid_Incoming'!CJ4-'Grid_TTAFOutgoing'!CJ4))</f>
        <v/>
      </c>
      <c r="CK4">
        <f>IF(COUNTIFS(T_StockCount[Part Name],$A4,T_StockCount[WeekIndex],88)&gt;0,0,IF(('T_TTAFStock'!CK8&lt;&gt;""),'T_TTAFStock'!CK8,CJ4+'Grid_Incoming'!CK4-'Grid_TTAFOutgoing'!CK4))</f>
        <v/>
      </c>
      <c r="CL4">
        <f>IF(COUNTIFS(T_StockCount[Part Name],$A4,T_StockCount[WeekIndex],89)&gt;0,0,IF(('T_TTAFStock'!CL8&lt;&gt;""),'T_TTAFStock'!CL8,CK4+'Grid_Incoming'!CL4-'Grid_TTAFOutgoing'!CL4))</f>
        <v/>
      </c>
      <c r="CM4">
        <f>IF(COUNTIFS(T_StockCount[Part Name],$A4,T_StockCount[WeekIndex],90)&gt;0,0,IF(('T_TTAFStock'!CM8&lt;&gt;""),'T_TTAFStock'!CM8,CL4+'Grid_Incoming'!CM4-'Grid_TTAFOutgoing'!CM4))</f>
        <v/>
      </c>
      <c r="CN4">
        <f>IF(COUNTIFS(T_StockCount[Part Name],$A4,T_StockCount[WeekIndex],91)&gt;0,0,IF(('T_TTAFStock'!CN8&lt;&gt;""),'T_TTAFStock'!CN8,CM4+'Grid_Incoming'!CN4-'Grid_TTAFOutgoing'!CN4))</f>
        <v/>
      </c>
      <c r="CO4">
        <f>IF(COUNTIFS(T_StockCount[Part Name],$A4,T_StockCount[WeekIndex],92)&gt;0,0,IF(('T_TTAFStock'!CO8&lt;&gt;""),'T_TTAFStock'!CO8,CN4+'Grid_Incoming'!CO4-'Grid_TTAFOutgoing'!CO4))</f>
        <v/>
      </c>
      <c r="CP4">
        <f>IF(COUNTIFS(T_StockCount[Part Name],$A4,T_StockCount[WeekIndex],93)&gt;0,0,IF(('T_TTAFStock'!CP8&lt;&gt;""),'T_TTAFStock'!CP8,CO4+'Grid_Incoming'!CP4-'Grid_TTAFOutgoing'!CP4))</f>
        <v/>
      </c>
      <c r="CQ4">
        <f>IF(COUNTIFS(T_StockCount[Part Name],$A4,T_StockCount[WeekIndex],94)&gt;0,0,IF(('T_TTAFStock'!CQ8&lt;&gt;""),'T_TTAFStock'!CQ8,CP4+'Grid_Incoming'!CQ4-'Grid_TTAFOutgoing'!CQ4))</f>
        <v/>
      </c>
      <c r="CR4">
        <f>IF(COUNTIFS(T_StockCount[Part Name],$A4,T_StockCount[WeekIndex],95)&gt;0,0,IF(('T_TTAFStock'!CR8&lt;&gt;""),'T_TTAFStock'!CR8,CQ4+'Grid_Incoming'!CR4-'Grid_TTAFOutgoing'!CR4))</f>
        <v/>
      </c>
      <c r="CS4">
        <f>IF(COUNTIFS(T_StockCount[Part Name],$A4,T_StockCount[WeekIndex],96)&gt;0,0,IF(('T_TTAFStock'!CS8&lt;&gt;""),'T_TTAFStock'!CS8,CR4+'Grid_Incoming'!CS4-'Grid_TTAFOutgoing'!CS4))</f>
        <v/>
      </c>
      <c r="CT4">
        <f>IF(COUNTIFS(T_StockCount[Part Name],$A4,T_StockCount[WeekIndex],97)&gt;0,0,IF(('T_TTAFStock'!CT8&lt;&gt;""),'T_TTAFStock'!CT8,CS4+'Grid_Incoming'!CT4-'Grid_TTAFOutgoing'!CT4))</f>
        <v/>
      </c>
      <c r="CU4">
        <f>IF(COUNTIFS(T_StockCount[Part Name],$A4,T_StockCount[WeekIndex],98)&gt;0,0,IF(('T_TTAFStock'!CU8&lt;&gt;""),'T_TTAFStock'!CU8,CT4+'Grid_Incoming'!CU4-'Grid_TTAFOutgoing'!CU4))</f>
        <v/>
      </c>
      <c r="CV4">
        <f>IF(COUNTIFS(T_StockCount[Part Name],$A4,T_StockCount[WeekIndex],99)&gt;0,0,IF(('T_TTAFStock'!CV8&lt;&gt;""),'T_TTAFStock'!CV8,CU4+'Grid_Incoming'!CV4-'Grid_TTAFOutgoing'!CV4))</f>
        <v/>
      </c>
      <c r="CW4">
        <f>IF(COUNTIFS(T_StockCount[Part Name],$A4,T_StockCount[WeekIndex],100)&gt;0,0,IF(('T_TTAFStock'!CW8&lt;&gt;""),'T_TTAFStock'!CW8,CV4+'Grid_Incoming'!CW4-'Grid_TTAFOutgoing'!CW4))</f>
        <v/>
      </c>
      <c r="CX4">
        <f>IF(COUNTIFS(T_StockCount[Part Name],$A4,T_StockCount[WeekIndex],101)&gt;0,0,IF(('T_TTAFStock'!CX8&lt;&gt;""),'T_TTAFStock'!CX8,CW4+'Grid_Incoming'!CX4-'Grid_TTAFOutgoing'!CX4))</f>
        <v/>
      </c>
      <c r="CY4">
        <f>IF(COUNTIFS(T_StockCount[Part Name],$A4,T_StockCount[WeekIndex],102)&gt;0,0,IF(('T_TTAFStock'!CY8&lt;&gt;""),'T_TTAFStock'!CY8,CX4+'Grid_Incoming'!CY4-'Grid_TTAFOutgoing'!CY4))</f>
        <v/>
      </c>
      <c r="CZ4">
        <f>IF(COUNTIFS(T_StockCount[Part Name],$A4,T_StockCount[WeekIndex],103)&gt;0,0,IF(('T_TTAFStock'!CZ8&lt;&gt;""),'T_TTAFStock'!CZ8,CY4+'Grid_Incoming'!CZ4-'Grid_TTAFOutgoing'!CZ4))</f>
        <v/>
      </c>
      <c r="DA4">
        <f>IF(COUNTIFS(T_StockCount[Part Name],$A4,T_StockCount[WeekIndex],104)&gt;0,0,IF(('T_TTAFStock'!DA8&lt;&gt;""),'T_TTAFStock'!DA8,CZ4+'Grid_Incoming'!DA4-'Grid_TTAFOutgoing'!DA4))</f>
        <v/>
      </c>
    </row>
    <row r="5">
      <c r="A5" t="inlineStr">
        <is>
          <t>CHEM-1420</t>
        </is>
      </c>
      <c r="B5">
        <f>IF(COUNTIFS(T_StockCount[Part Name],$A5,T_StockCount[WeekIndex],1)&gt;0,0,IF(('T_TTAFStock'!B9&lt;&gt;""),'T_TTAFStock'!B9,0+'Grid_Incoming'!B5-'Grid_TTAFOutgoing'!B5))</f>
        <v/>
      </c>
      <c r="C5">
        <f>IF(COUNTIFS(T_StockCount[Part Name],$A5,T_StockCount[WeekIndex],2)&gt;0,0,IF(('T_TTAFStock'!C9&lt;&gt;""),'T_TTAFStock'!C9,B5+'Grid_Incoming'!C5-'Grid_TTAFOutgoing'!C5))</f>
        <v/>
      </c>
      <c r="D5">
        <f>IF(COUNTIFS(T_StockCount[Part Name],$A5,T_StockCount[WeekIndex],3)&gt;0,0,IF(('T_TTAFStock'!D9&lt;&gt;""),'T_TTAFStock'!D9,C5+'Grid_Incoming'!D5-'Grid_TTAFOutgoing'!D5))</f>
        <v/>
      </c>
      <c r="E5">
        <f>IF(COUNTIFS(T_StockCount[Part Name],$A5,T_StockCount[WeekIndex],4)&gt;0,0,IF(('T_TTAFStock'!E9&lt;&gt;""),'T_TTAFStock'!E9,D5+'Grid_Incoming'!E5-'Grid_TTAFOutgoing'!E5))</f>
        <v/>
      </c>
      <c r="F5">
        <f>IF(COUNTIFS(T_StockCount[Part Name],$A5,T_StockCount[WeekIndex],5)&gt;0,0,IF(('T_TTAFStock'!F9&lt;&gt;""),'T_TTAFStock'!F9,E5+'Grid_Incoming'!F5-'Grid_TTAFOutgoing'!F5))</f>
        <v/>
      </c>
      <c r="G5">
        <f>IF(COUNTIFS(T_StockCount[Part Name],$A5,T_StockCount[WeekIndex],6)&gt;0,0,IF(('T_TTAFStock'!G9&lt;&gt;""),'T_TTAFStock'!G9,F5+'Grid_Incoming'!G5-'Grid_TTAFOutgoing'!G5))</f>
        <v/>
      </c>
      <c r="H5">
        <f>IF(COUNTIFS(T_StockCount[Part Name],$A5,T_StockCount[WeekIndex],7)&gt;0,0,IF(('T_TTAFStock'!H9&lt;&gt;""),'T_TTAFStock'!H9,G5+'Grid_Incoming'!H5-'Grid_TTAFOutgoing'!H5))</f>
        <v/>
      </c>
      <c r="I5">
        <f>IF(COUNTIFS(T_StockCount[Part Name],$A5,T_StockCount[WeekIndex],8)&gt;0,0,IF(('T_TTAFStock'!I9&lt;&gt;""),'T_TTAFStock'!I9,H5+'Grid_Incoming'!I5-'Grid_TTAFOutgoing'!I5))</f>
        <v/>
      </c>
      <c r="J5">
        <f>IF(COUNTIFS(T_StockCount[Part Name],$A5,T_StockCount[WeekIndex],9)&gt;0,0,IF(('T_TTAFStock'!J9&lt;&gt;""),'T_TTAFStock'!J9,I5+'Grid_Incoming'!J5-'Grid_TTAFOutgoing'!J5))</f>
        <v/>
      </c>
      <c r="K5">
        <f>IF(COUNTIFS(T_StockCount[Part Name],$A5,T_StockCount[WeekIndex],10)&gt;0,0,IF(('T_TTAFStock'!K9&lt;&gt;""),'T_TTAFStock'!K9,J5+'Grid_Incoming'!K5-'Grid_TTAFOutgoing'!K5))</f>
        <v/>
      </c>
      <c r="L5">
        <f>IF(COUNTIFS(T_StockCount[Part Name],$A5,T_StockCount[WeekIndex],11)&gt;0,0,IF(('T_TTAFStock'!L9&lt;&gt;""),'T_TTAFStock'!L9,K5+'Grid_Incoming'!L5-'Grid_TTAFOutgoing'!L5))</f>
        <v/>
      </c>
      <c r="M5">
        <f>IF(COUNTIFS(T_StockCount[Part Name],$A5,T_StockCount[WeekIndex],12)&gt;0,0,IF(('T_TTAFStock'!M9&lt;&gt;""),'T_TTAFStock'!M9,L5+'Grid_Incoming'!M5-'Grid_TTAFOutgoing'!M5))</f>
        <v/>
      </c>
      <c r="N5">
        <f>IF(COUNTIFS(T_StockCount[Part Name],$A5,T_StockCount[WeekIndex],13)&gt;0,0,IF(('T_TTAFStock'!N9&lt;&gt;""),'T_TTAFStock'!N9,M5+'Grid_Incoming'!N5-'Grid_TTAFOutgoing'!N5))</f>
        <v/>
      </c>
      <c r="O5">
        <f>IF(COUNTIFS(T_StockCount[Part Name],$A5,T_StockCount[WeekIndex],14)&gt;0,0,IF(('T_TTAFStock'!O9&lt;&gt;""),'T_TTAFStock'!O9,N5+'Grid_Incoming'!O5-'Grid_TTAFOutgoing'!O5))</f>
        <v/>
      </c>
      <c r="P5">
        <f>IF(COUNTIFS(T_StockCount[Part Name],$A5,T_StockCount[WeekIndex],15)&gt;0,0,IF(('T_TTAFStock'!P9&lt;&gt;""),'T_TTAFStock'!P9,O5+'Grid_Incoming'!P5-'Grid_TTAFOutgoing'!P5))</f>
        <v/>
      </c>
      <c r="Q5">
        <f>IF(COUNTIFS(T_StockCount[Part Name],$A5,T_StockCount[WeekIndex],16)&gt;0,0,IF(('T_TTAFStock'!Q9&lt;&gt;""),'T_TTAFStock'!Q9,P5+'Grid_Incoming'!Q5-'Grid_TTAFOutgoing'!Q5))</f>
        <v/>
      </c>
      <c r="R5">
        <f>IF(COUNTIFS(T_StockCount[Part Name],$A5,T_StockCount[WeekIndex],17)&gt;0,0,IF(('T_TTAFStock'!R9&lt;&gt;""),'T_TTAFStock'!R9,Q5+'Grid_Incoming'!R5-'Grid_TTAFOutgoing'!R5))</f>
        <v/>
      </c>
      <c r="S5">
        <f>IF(COUNTIFS(T_StockCount[Part Name],$A5,T_StockCount[WeekIndex],18)&gt;0,0,IF(('T_TTAFStock'!S9&lt;&gt;""),'T_TTAFStock'!S9,R5+'Grid_Incoming'!S5-'Grid_TTAFOutgoing'!S5))</f>
        <v/>
      </c>
      <c r="T5">
        <f>IF(COUNTIFS(T_StockCount[Part Name],$A5,T_StockCount[WeekIndex],19)&gt;0,0,IF(('T_TTAFStock'!T9&lt;&gt;""),'T_TTAFStock'!T9,S5+'Grid_Incoming'!T5-'Grid_TTAFOutgoing'!T5))</f>
        <v/>
      </c>
      <c r="U5">
        <f>IF(COUNTIFS(T_StockCount[Part Name],$A5,T_StockCount[WeekIndex],20)&gt;0,0,IF(('T_TTAFStock'!U9&lt;&gt;""),'T_TTAFStock'!U9,T5+'Grid_Incoming'!U5-'Grid_TTAFOutgoing'!U5))</f>
        <v/>
      </c>
      <c r="V5">
        <f>IF(COUNTIFS(T_StockCount[Part Name],$A5,T_StockCount[WeekIndex],21)&gt;0,0,IF(('T_TTAFStock'!V9&lt;&gt;""),'T_TTAFStock'!V9,U5+'Grid_Incoming'!V5-'Grid_TTAFOutgoing'!V5))</f>
        <v/>
      </c>
      <c r="W5">
        <f>IF(COUNTIFS(T_StockCount[Part Name],$A5,T_StockCount[WeekIndex],22)&gt;0,0,IF(('T_TTAFStock'!W9&lt;&gt;""),'T_TTAFStock'!W9,V5+'Grid_Incoming'!W5-'Grid_TTAFOutgoing'!W5))</f>
        <v/>
      </c>
      <c r="X5">
        <f>IF(COUNTIFS(T_StockCount[Part Name],$A5,T_StockCount[WeekIndex],23)&gt;0,0,IF(('T_TTAFStock'!X9&lt;&gt;""),'T_TTAFStock'!X9,W5+'Grid_Incoming'!X5-'Grid_TTAFOutgoing'!X5))</f>
        <v/>
      </c>
      <c r="Y5">
        <f>IF(COUNTIFS(T_StockCount[Part Name],$A5,T_StockCount[WeekIndex],24)&gt;0,0,IF(('T_TTAFStock'!Y9&lt;&gt;""),'T_TTAFStock'!Y9,X5+'Grid_Incoming'!Y5-'Grid_TTAFOutgoing'!Y5))</f>
        <v/>
      </c>
      <c r="Z5">
        <f>IF(COUNTIFS(T_StockCount[Part Name],$A5,T_StockCount[WeekIndex],25)&gt;0,0,IF(('T_TTAFStock'!Z9&lt;&gt;""),'T_TTAFStock'!Z9,Y5+'Grid_Incoming'!Z5-'Grid_TTAFOutgoing'!Z5))</f>
        <v/>
      </c>
      <c r="AA5">
        <f>IF(COUNTIFS(T_StockCount[Part Name],$A5,T_StockCount[WeekIndex],26)&gt;0,0,IF(('T_TTAFStock'!AA9&lt;&gt;""),'T_TTAFStock'!AA9,Z5+'Grid_Incoming'!AA5-'Grid_TTAFOutgoing'!AA5))</f>
        <v/>
      </c>
      <c r="AB5">
        <f>IF(COUNTIFS(T_StockCount[Part Name],$A5,T_StockCount[WeekIndex],27)&gt;0,0,IF(('T_TTAFStock'!AB9&lt;&gt;""),'T_TTAFStock'!AB9,AA5+'Grid_Incoming'!AB5-'Grid_TTAFOutgoing'!AB5))</f>
        <v/>
      </c>
      <c r="AC5">
        <f>IF(COUNTIFS(T_StockCount[Part Name],$A5,T_StockCount[WeekIndex],28)&gt;0,0,IF(('T_TTAFStock'!AC9&lt;&gt;""),'T_TTAFStock'!AC9,AB5+'Grid_Incoming'!AC5-'Grid_TTAFOutgoing'!AC5))</f>
        <v/>
      </c>
      <c r="AD5">
        <f>IF(COUNTIFS(T_StockCount[Part Name],$A5,T_StockCount[WeekIndex],29)&gt;0,0,IF(('T_TTAFStock'!AD9&lt;&gt;""),'T_TTAFStock'!AD9,AC5+'Grid_Incoming'!AD5-'Grid_TTAFOutgoing'!AD5))</f>
        <v/>
      </c>
      <c r="AE5">
        <f>IF(COUNTIFS(T_StockCount[Part Name],$A5,T_StockCount[WeekIndex],30)&gt;0,0,IF(('T_TTAFStock'!AE9&lt;&gt;""),'T_TTAFStock'!AE9,AD5+'Grid_Incoming'!AE5-'Grid_TTAFOutgoing'!AE5))</f>
        <v/>
      </c>
      <c r="AF5">
        <f>IF(COUNTIFS(T_StockCount[Part Name],$A5,T_StockCount[WeekIndex],31)&gt;0,0,IF(('T_TTAFStock'!AF9&lt;&gt;""),'T_TTAFStock'!AF9,AE5+'Grid_Incoming'!AF5-'Grid_TTAFOutgoing'!AF5))</f>
        <v/>
      </c>
      <c r="AG5">
        <f>IF(COUNTIFS(T_StockCount[Part Name],$A5,T_StockCount[WeekIndex],32)&gt;0,0,IF(('T_TTAFStock'!AG9&lt;&gt;""),'T_TTAFStock'!AG9,AF5+'Grid_Incoming'!AG5-'Grid_TTAFOutgoing'!AG5))</f>
        <v/>
      </c>
      <c r="AH5">
        <f>IF(COUNTIFS(T_StockCount[Part Name],$A5,T_StockCount[WeekIndex],33)&gt;0,0,IF(('T_TTAFStock'!AH9&lt;&gt;""),'T_TTAFStock'!AH9,AG5+'Grid_Incoming'!AH5-'Grid_TTAFOutgoing'!AH5))</f>
        <v/>
      </c>
      <c r="AI5">
        <f>IF(COUNTIFS(T_StockCount[Part Name],$A5,T_StockCount[WeekIndex],34)&gt;0,0,IF(('T_TTAFStock'!AI9&lt;&gt;""),'T_TTAFStock'!AI9,AH5+'Grid_Incoming'!AI5-'Grid_TTAFOutgoing'!AI5))</f>
        <v/>
      </c>
      <c r="AJ5">
        <f>IF(COUNTIFS(T_StockCount[Part Name],$A5,T_StockCount[WeekIndex],35)&gt;0,0,IF(('T_TTAFStock'!AJ9&lt;&gt;""),'T_TTAFStock'!AJ9,AI5+'Grid_Incoming'!AJ5-'Grid_TTAFOutgoing'!AJ5))</f>
        <v/>
      </c>
      <c r="AK5">
        <f>IF(COUNTIFS(T_StockCount[Part Name],$A5,T_StockCount[WeekIndex],36)&gt;0,0,IF(('T_TTAFStock'!AK9&lt;&gt;""),'T_TTAFStock'!AK9,AJ5+'Grid_Incoming'!AK5-'Grid_TTAFOutgoing'!AK5))</f>
        <v/>
      </c>
      <c r="AL5">
        <f>IF(COUNTIFS(T_StockCount[Part Name],$A5,T_StockCount[WeekIndex],37)&gt;0,0,IF(('T_TTAFStock'!AL9&lt;&gt;""),'T_TTAFStock'!AL9,AK5+'Grid_Incoming'!AL5-'Grid_TTAFOutgoing'!AL5))</f>
        <v/>
      </c>
      <c r="AM5">
        <f>IF(COUNTIFS(T_StockCount[Part Name],$A5,T_StockCount[WeekIndex],38)&gt;0,0,IF(('T_TTAFStock'!AM9&lt;&gt;""),'T_TTAFStock'!AM9,AL5+'Grid_Incoming'!AM5-'Grid_TTAFOutgoing'!AM5))</f>
        <v/>
      </c>
      <c r="AN5">
        <f>IF(COUNTIFS(T_StockCount[Part Name],$A5,T_StockCount[WeekIndex],39)&gt;0,0,IF(('T_TTAFStock'!AN9&lt;&gt;""),'T_TTAFStock'!AN9,AM5+'Grid_Incoming'!AN5-'Grid_TTAFOutgoing'!AN5))</f>
        <v/>
      </c>
      <c r="AO5">
        <f>IF(COUNTIFS(T_StockCount[Part Name],$A5,T_StockCount[WeekIndex],40)&gt;0,0,IF(('T_TTAFStock'!AO9&lt;&gt;""),'T_TTAFStock'!AO9,AN5+'Grid_Incoming'!AO5-'Grid_TTAFOutgoing'!AO5))</f>
        <v/>
      </c>
      <c r="AP5">
        <f>IF(COUNTIFS(T_StockCount[Part Name],$A5,T_StockCount[WeekIndex],41)&gt;0,0,IF(('T_TTAFStock'!AP9&lt;&gt;""),'T_TTAFStock'!AP9,AO5+'Grid_Incoming'!AP5-'Grid_TTAFOutgoing'!AP5))</f>
        <v/>
      </c>
      <c r="AQ5">
        <f>IF(COUNTIFS(T_StockCount[Part Name],$A5,T_StockCount[WeekIndex],42)&gt;0,0,IF(('T_TTAFStock'!AQ9&lt;&gt;""),'T_TTAFStock'!AQ9,AP5+'Grid_Incoming'!AQ5-'Grid_TTAFOutgoing'!AQ5))</f>
        <v/>
      </c>
      <c r="AR5">
        <f>IF(COUNTIFS(T_StockCount[Part Name],$A5,T_StockCount[WeekIndex],43)&gt;0,0,IF(('T_TTAFStock'!AR9&lt;&gt;""),'T_TTAFStock'!AR9,AQ5+'Grid_Incoming'!AR5-'Grid_TTAFOutgoing'!AR5))</f>
        <v/>
      </c>
      <c r="AS5">
        <f>IF(COUNTIFS(T_StockCount[Part Name],$A5,T_StockCount[WeekIndex],44)&gt;0,0,IF(('T_TTAFStock'!AS9&lt;&gt;""),'T_TTAFStock'!AS9,AR5+'Grid_Incoming'!AS5-'Grid_TTAFOutgoing'!AS5))</f>
        <v/>
      </c>
      <c r="AT5">
        <f>IF(COUNTIFS(T_StockCount[Part Name],$A5,T_StockCount[WeekIndex],45)&gt;0,0,IF(('T_TTAFStock'!AT9&lt;&gt;""),'T_TTAFStock'!AT9,AS5+'Grid_Incoming'!AT5-'Grid_TTAFOutgoing'!AT5))</f>
        <v/>
      </c>
      <c r="AU5">
        <f>IF(COUNTIFS(T_StockCount[Part Name],$A5,T_StockCount[WeekIndex],46)&gt;0,0,IF(('T_TTAFStock'!AU9&lt;&gt;""),'T_TTAFStock'!AU9,AT5+'Grid_Incoming'!AU5-'Grid_TTAFOutgoing'!AU5))</f>
        <v/>
      </c>
      <c r="AV5">
        <f>IF(COUNTIFS(T_StockCount[Part Name],$A5,T_StockCount[WeekIndex],47)&gt;0,0,IF(('T_TTAFStock'!AV9&lt;&gt;""),'T_TTAFStock'!AV9,AU5+'Grid_Incoming'!AV5-'Grid_TTAFOutgoing'!AV5))</f>
        <v/>
      </c>
      <c r="AW5">
        <f>IF(COUNTIFS(T_StockCount[Part Name],$A5,T_StockCount[WeekIndex],48)&gt;0,0,IF(('T_TTAFStock'!AW9&lt;&gt;""),'T_TTAFStock'!AW9,AV5+'Grid_Incoming'!AW5-'Grid_TTAFOutgoing'!AW5))</f>
        <v/>
      </c>
      <c r="AX5">
        <f>IF(COUNTIFS(T_StockCount[Part Name],$A5,T_StockCount[WeekIndex],49)&gt;0,0,IF(('T_TTAFStock'!AX9&lt;&gt;""),'T_TTAFStock'!AX9,AW5+'Grid_Incoming'!AX5-'Grid_TTAFOutgoing'!AX5))</f>
        <v/>
      </c>
      <c r="AY5">
        <f>IF(COUNTIFS(T_StockCount[Part Name],$A5,T_StockCount[WeekIndex],50)&gt;0,0,IF(('T_TTAFStock'!AY9&lt;&gt;""),'T_TTAFStock'!AY9,AX5+'Grid_Incoming'!AY5-'Grid_TTAFOutgoing'!AY5))</f>
        <v/>
      </c>
      <c r="AZ5">
        <f>IF(COUNTIFS(T_StockCount[Part Name],$A5,T_StockCount[WeekIndex],51)&gt;0,0,IF(('T_TTAFStock'!AZ9&lt;&gt;""),'T_TTAFStock'!AZ9,AY5+'Grid_Incoming'!AZ5-'Grid_TTAFOutgoing'!AZ5))</f>
        <v/>
      </c>
      <c r="BA5">
        <f>IF(COUNTIFS(T_StockCount[Part Name],$A5,T_StockCount[WeekIndex],52)&gt;0,0,IF(('T_TTAFStock'!BA9&lt;&gt;""),'T_TTAFStock'!BA9,AZ5+'Grid_Incoming'!BA5-'Grid_TTAFOutgoing'!BA5))</f>
        <v/>
      </c>
      <c r="BB5">
        <f>IF(COUNTIFS(T_StockCount[Part Name],$A5,T_StockCount[WeekIndex],53)&gt;0,0,IF(('T_TTAFStock'!BB9&lt;&gt;""),'T_TTAFStock'!BB9,BA5+'Grid_Incoming'!BB5-'Grid_TTAFOutgoing'!BB5))</f>
        <v/>
      </c>
      <c r="BC5">
        <f>IF(COUNTIFS(T_StockCount[Part Name],$A5,T_StockCount[WeekIndex],54)&gt;0,0,IF(('T_TTAFStock'!BC9&lt;&gt;""),'T_TTAFStock'!BC9,BB5+'Grid_Incoming'!BC5-'Grid_TTAFOutgoing'!BC5))</f>
        <v/>
      </c>
      <c r="BD5">
        <f>IF(COUNTIFS(T_StockCount[Part Name],$A5,T_StockCount[WeekIndex],55)&gt;0,0,IF(('T_TTAFStock'!BD9&lt;&gt;""),'T_TTAFStock'!BD9,BC5+'Grid_Incoming'!BD5-'Grid_TTAFOutgoing'!BD5))</f>
        <v/>
      </c>
      <c r="BE5">
        <f>IF(COUNTIFS(T_StockCount[Part Name],$A5,T_StockCount[WeekIndex],56)&gt;0,0,IF(('T_TTAFStock'!BE9&lt;&gt;""),'T_TTAFStock'!BE9,BD5+'Grid_Incoming'!BE5-'Grid_TTAFOutgoing'!BE5))</f>
        <v/>
      </c>
      <c r="BF5">
        <f>IF(COUNTIFS(T_StockCount[Part Name],$A5,T_StockCount[WeekIndex],57)&gt;0,0,IF(('T_TTAFStock'!BF9&lt;&gt;""),'T_TTAFStock'!BF9,BE5+'Grid_Incoming'!BF5-'Grid_TTAFOutgoing'!BF5))</f>
        <v/>
      </c>
      <c r="BG5">
        <f>IF(COUNTIFS(T_StockCount[Part Name],$A5,T_StockCount[WeekIndex],58)&gt;0,0,IF(('T_TTAFStock'!BG9&lt;&gt;""),'T_TTAFStock'!BG9,BF5+'Grid_Incoming'!BG5-'Grid_TTAFOutgoing'!BG5))</f>
        <v/>
      </c>
      <c r="BH5">
        <f>IF(COUNTIFS(T_StockCount[Part Name],$A5,T_StockCount[WeekIndex],59)&gt;0,0,IF(('T_TTAFStock'!BH9&lt;&gt;""),'T_TTAFStock'!BH9,BG5+'Grid_Incoming'!BH5-'Grid_TTAFOutgoing'!BH5))</f>
        <v/>
      </c>
      <c r="BI5">
        <f>IF(COUNTIFS(T_StockCount[Part Name],$A5,T_StockCount[WeekIndex],60)&gt;0,0,IF(('T_TTAFStock'!BI9&lt;&gt;""),'T_TTAFStock'!BI9,BH5+'Grid_Incoming'!BI5-'Grid_TTAFOutgoing'!BI5))</f>
        <v/>
      </c>
      <c r="BJ5">
        <f>IF(COUNTIFS(T_StockCount[Part Name],$A5,T_StockCount[WeekIndex],61)&gt;0,0,IF(('T_TTAFStock'!BJ9&lt;&gt;""),'T_TTAFStock'!BJ9,BI5+'Grid_Incoming'!BJ5-'Grid_TTAFOutgoing'!BJ5))</f>
        <v/>
      </c>
      <c r="BK5">
        <f>IF(COUNTIFS(T_StockCount[Part Name],$A5,T_StockCount[WeekIndex],62)&gt;0,0,IF(('T_TTAFStock'!BK9&lt;&gt;""),'T_TTAFStock'!BK9,BJ5+'Grid_Incoming'!BK5-'Grid_TTAFOutgoing'!BK5))</f>
        <v/>
      </c>
      <c r="BL5">
        <f>IF(COUNTIFS(T_StockCount[Part Name],$A5,T_StockCount[WeekIndex],63)&gt;0,0,IF(('T_TTAFStock'!BL9&lt;&gt;""),'T_TTAFStock'!BL9,BK5+'Grid_Incoming'!BL5-'Grid_TTAFOutgoing'!BL5))</f>
        <v/>
      </c>
      <c r="BM5">
        <f>IF(COUNTIFS(T_StockCount[Part Name],$A5,T_StockCount[WeekIndex],64)&gt;0,0,IF(('T_TTAFStock'!BM9&lt;&gt;""),'T_TTAFStock'!BM9,BL5+'Grid_Incoming'!BM5-'Grid_TTAFOutgoing'!BM5))</f>
        <v/>
      </c>
      <c r="BN5">
        <f>IF(COUNTIFS(T_StockCount[Part Name],$A5,T_StockCount[WeekIndex],65)&gt;0,0,IF(('T_TTAFStock'!BN9&lt;&gt;""),'T_TTAFStock'!BN9,BM5+'Grid_Incoming'!BN5-'Grid_TTAFOutgoing'!BN5))</f>
        <v/>
      </c>
      <c r="BO5">
        <f>IF(COUNTIFS(T_StockCount[Part Name],$A5,T_StockCount[WeekIndex],66)&gt;0,0,IF(('T_TTAFStock'!BO9&lt;&gt;""),'T_TTAFStock'!BO9,BN5+'Grid_Incoming'!BO5-'Grid_TTAFOutgoing'!BO5))</f>
        <v/>
      </c>
      <c r="BP5">
        <f>IF(COUNTIFS(T_StockCount[Part Name],$A5,T_StockCount[WeekIndex],67)&gt;0,0,IF(('T_TTAFStock'!BP9&lt;&gt;""),'T_TTAFStock'!BP9,BO5+'Grid_Incoming'!BP5-'Grid_TTAFOutgoing'!BP5))</f>
        <v/>
      </c>
      <c r="BQ5">
        <f>IF(COUNTIFS(T_StockCount[Part Name],$A5,T_StockCount[WeekIndex],68)&gt;0,0,IF(('T_TTAFStock'!BQ9&lt;&gt;""),'T_TTAFStock'!BQ9,BP5+'Grid_Incoming'!BQ5-'Grid_TTAFOutgoing'!BQ5))</f>
        <v/>
      </c>
      <c r="BR5">
        <f>IF(COUNTIFS(T_StockCount[Part Name],$A5,T_StockCount[WeekIndex],69)&gt;0,0,IF(('T_TTAFStock'!BR9&lt;&gt;""),'T_TTAFStock'!BR9,BQ5+'Grid_Incoming'!BR5-'Grid_TTAFOutgoing'!BR5))</f>
        <v/>
      </c>
      <c r="BS5">
        <f>IF(COUNTIFS(T_StockCount[Part Name],$A5,T_StockCount[WeekIndex],70)&gt;0,0,IF(('T_TTAFStock'!BS9&lt;&gt;""),'T_TTAFStock'!BS9,BR5+'Grid_Incoming'!BS5-'Grid_TTAFOutgoing'!BS5))</f>
        <v/>
      </c>
      <c r="BT5">
        <f>IF(COUNTIFS(T_StockCount[Part Name],$A5,T_StockCount[WeekIndex],71)&gt;0,0,IF(('T_TTAFStock'!BT9&lt;&gt;""),'T_TTAFStock'!BT9,BS5+'Grid_Incoming'!BT5-'Grid_TTAFOutgoing'!BT5))</f>
        <v/>
      </c>
      <c r="BU5">
        <f>IF(COUNTIFS(T_StockCount[Part Name],$A5,T_StockCount[WeekIndex],72)&gt;0,0,IF(('T_TTAFStock'!BU9&lt;&gt;""),'T_TTAFStock'!BU9,BT5+'Grid_Incoming'!BU5-'Grid_TTAFOutgoing'!BU5))</f>
        <v/>
      </c>
      <c r="BV5">
        <f>IF(COUNTIFS(T_StockCount[Part Name],$A5,T_StockCount[WeekIndex],73)&gt;0,0,IF(('T_TTAFStock'!BV9&lt;&gt;""),'T_TTAFStock'!BV9,BU5+'Grid_Incoming'!BV5-'Grid_TTAFOutgoing'!BV5))</f>
        <v/>
      </c>
      <c r="BW5">
        <f>IF(COUNTIFS(T_StockCount[Part Name],$A5,T_StockCount[WeekIndex],74)&gt;0,0,IF(('T_TTAFStock'!BW9&lt;&gt;""),'T_TTAFStock'!BW9,BV5+'Grid_Incoming'!BW5-'Grid_TTAFOutgoing'!BW5))</f>
        <v/>
      </c>
      <c r="BX5">
        <f>IF(COUNTIFS(T_StockCount[Part Name],$A5,T_StockCount[WeekIndex],75)&gt;0,0,IF(('T_TTAFStock'!BX9&lt;&gt;""),'T_TTAFStock'!BX9,BW5+'Grid_Incoming'!BX5-'Grid_TTAFOutgoing'!BX5))</f>
        <v/>
      </c>
      <c r="BY5">
        <f>IF(COUNTIFS(T_StockCount[Part Name],$A5,T_StockCount[WeekIndex],76)&gt;0,0,IF(('T_TTAFStock'!BY9&lt;&gt;""),'T_TTAFStock'!BY9,BX5+'Grid_Incoming'!BY5-'Grid_TTAFOutgoing'!BY5))</f>
        <v/>
      </c>
      <c r="BZ5">
        <f>IF(COUNTIFS(T_StockCount[Part Name],$A5,T_StockCount[WeekIndex],77)&gt;0,0,IF(('T_TTAFStock'!BZ9&lt;&gt;""),'T_TTAFStock'!BZ9,BY5+'Grid_Incoming'!BZ5-'Grid_TTAFOutgoing'!BZ5))</f>
        <v/>
      </c>
      <c r="CA5">
        <f>IF(COUNTIFS(T_StockCount[Part Name],$A5,T_StockCount[WeekIndex],78)&gt;0,0,IF(('T_TTAFStock'!CA9&lt;&gt;""),'T_TTAFStock'!CA9,BZ5+'Grid_Incoming'!CA5-'Grid_TTAFOutgoing'!CA5))</f>
        <v/>
      </c>
      <c r="CB5">
        <f>IF(COUNTIFS(T_StockCount[Part Name],$A5,T_StockCount[WeekIndex],79)&gt;0,0,IF(('T_TTAFStock'!CB9&lt;&gt;""),'T_TTAFStock'!CB9,CA5+'Grid_Incoming'!CB5-'Grid_TTAFOutgoing'!CB5))</f>
        <v/>
      </c>
      <c r="CC5">
        <f>IF(COUNTIFS(T_StockCount[Part Name],$A5,T_StockCount[WeekIndex],80)&gt;0,0,IF(('T_TTAFStock'!CC9&lt;&gt;""),'T_TTAFStock'!CC9,CB5+'Grid_Incoming'!CC5-'Grid_TTAFOutgoing'!CC5))</f>
        <v/>
      </c>
      <c r="CD5">
        <f>IF(COUNTIFS(T_StockCount[Part Name],$A5,T_StockCount[WeekIndex],81)&gt;0,0,IF(('T_TTAFStock'!CD9&lt;&gt;""),'T_TTAFStock'!CD9,CC5+'Grid_Incoming'!CD5-'Grid_TTAFOutgoing'!CD5))</f>
        <v/>
      </c>
      <c r="CE5">
        <f>IF(COUNTIFS(T_StockCount[Part Name],$A5,T_StockCount[WeekIndex],82)&gt;0,0,IF(('T_TTAFStock'!CE9&lt;&gt;""),'T_TTAFStock'!CE9,CD5+'Grid_Incoming'!CE5-'Grid_TTAFOutgoing'!CE5))</f>
        <v/>
      </c>
      <c r="CF5">
        <f>IF(COUNTIFS(T_StockCount[Part Name],$A5,T_StockCount[WeekIndex],83)&gt;0,0,IF(('T_TTAFStock'!CF9&lt;&gt;""),'T_TTAFStock'!CF9,CE5+'Grid_Incoming'!CF5-'Grid_TTAFOutgoing'!CF5))</f>
        <v/>
      </c>
      <c r="CG5">
        <f>IF(COUNTIFS(T_StockCount[Part Name],$A5,T_StockCount[WeekIndex],84)&gt;0,0,IF(('T_TTAFStock'!CG9&lt;&gt;""),'T_TTAFStock'!CG9,CF5+'Grid_Incoming'!CG5-'Grid_TTAFOutgoing'!CG5))</f>
        <v/>
      </c>
      <c r="CH5">
        <f>IF(COUNTIFS(T_StockCount[Part Name],$A5,T_StockCount[WeekIndex],85)&gt;0,0,IF(('T_TTAFStock'!CH9&lt;&gt;""),'T_TTAFStock'!CH9,CG5+'Grid_Incoming'!CH5-'Grid_TTAFOutgoing'!CH5))</f>
        <v/>
      </c>
      <c r="CI5">
        <f>IF(COUNTIFS(T_StockCount[Part Name],$A5,T_StockCount[WeekIndex],86)&gt;0,0,IF(('T_TTAFStock'!CI9&lt;&gt;""),'T_TTAFStock'!CI9,CH5+'Grid_Incoming'!CI5-'Grid_TTAFOutgoing'!CI5))</f>
        <v/>
      </c>
      <c r="CJ5">
        <f>IF(COUNTIFS(T_StockCount[Part Name],$A5,T_StockCount[WeekIndex],87)&gt;0,0,IF(('T_TTAFStock'!CJ9&lt;&gt;""),'T_TTAFStock'!CJ9,CI5+'Grid_Incoming'!CJ5-'Grid_TTAFOutgoing'!CJ5))</f>
        <v/>
      </c>
      <c r="CK5">
        <f>IF(COUNTIFS(T_StockCount[Part Name],$A5,T_StockCount[WeekIndex],88)&gt;0,0,IF(('T_TTAFStock'!CK9&lt;&gt;""),'T_TTAFStock'!CK9,CJ5+'Grid_Incoming'!CK5-'Grid_TTAFOutgoing'!CK5))</f>
        <v/>
      </c>
      <c r="CL5">
        <f>IF(COUNTIFS(T_StockCount[Part Name],$A5,T_StockCount[WeekIndex],89)&gt;0,0,IF(('T_TTAFStock'!CL9&lt;&gt;""),'T_TTAFStock'!CL9,CK5+'Grid_Incoming'!CL5-'Grid_TTAFOutgoing'!CL5))</f>
        <v/>
      </c>
      <c r="CM5">
        <f>IF(COUNTIFS(T_StockCount[Part Name],$A5,T_StockCount[WeekIndex],90)&gt;0,0,IF(('T_TTAFStock'!CM9&lt;&gt;""),'T_TTAFStock'!CM9,CL5+'Grid_Incoming'!CM5-'Grid_TTAFOutgoing'!CM5))</f>
        <v/>
      </c>
      <c r="CN5">
        <f>IF(COUNTIFS(T_StockCount[Part Name],$A5,T_StockCount[WeekIndex],91)&gt;0,0,IF(('T_TTAFStock'!CN9&lt;&gt;""),'T_TTAFStock'!CN9,CM5+'Grid_Incoming'!CN5-'Grid_TTAFOutgoing'!CN5))</f>
        <v/>
      </c>
      <c r="CO5">
        <f>IF(COUNTIFS(T_StockCount[Part Name],$A5,T_StockCount[WeekIndex],92)&gt;0,0,IF(('T_TTAFStock'!CO9&lt;&gt;""),'T_TTAFStock'!CO9,CN5+'Grid_Incoming'!CO5-'Grid_TTAFOutgoing'!CO5))</f>
        <v/>
      </c>
      <c r="CP5">
        <f>IF(COUNTIFS(T_StockCount[Part Name],$A5,T_StockCount[WeekIndex],93)&gt;0,0,IF(('T_TTAFStock'!CP9&lt;&gt;""),'T_TTAFStock'!CP9,CO5+'Grid_Incoming'!CP5-'Grid_TTAFOutgoing'!CP5))</f>
        <v/>
      </c>
      <c r="CQ5">
        <f>IF(COUNTIFS(T_StockCount[Part Name],$A5,T_StockCount[WeekIndex],94)&gt;0,0,IF(('T_TTAFStock'!CQ9&lt;&gt;""),'T_TTAFStock'!CQ9,CP5+'Grid_Incoming'!CQ5-'Grid_TTAFOutgoing'!CQ5))</f>
        <v/>
      </c>
      <c r="CR5">
        <f>IF(COUNTIFS(T_StockCount[Part Name],$A5,T_StockCount[WeekIndex],95)&gt;0,0,IF(('T_TTAFStock'!CR9&lt;&gt;""),'T_TTAFStock'!CR9,CQ5+'Grid_Incoming'!CR5-'Grid_TTAFOutgoing'!CR5))</f>
        <v/>
      </c>
      <c r="CS5">
        <f>IF(COUNTIFS(T_StockCount[Part Name],$A5,T_StockCount[WeekIndex],96)&gt;0,0,IF(('T_TTAFStock'!CS9&lt;&gt;""),'T_TTAFStock'!CS9,CR5+'Grid_Incoming'!CS5-'Grid_TTAFOutgoing'!CS5))</f>
        <v/>
      </c>
      <c r="CT5">
        <f>IF(COUNTIFS(T_StockCount[Part Name],$A5,T_StockCount[WeekIndex],97)&gt;0,0,IF(('T_TTAFStock'!CT9&lt;&gt;""),'T_TTAFStock'!CT9,CS5+'Grid_Incoming'!CT5-'Grid_TTAFOutgoing'!CT5))</f>
        <v/>
      </c>
      <c r="CU5">
        <f>IF(COUNTIFS(T_StockCount[Part Name],$A5,T_StockCount[WeekIndex],98)&gt;0,0,IF(('T_TTAFStock'!CU9&lt;&gt;""),'T_TTAFStock'!CU9,CT5+'Grid_Incoming'!CU5-'Grid_TTAFOutgoing'!CU5))</f>
        <v/>
      </c>
      <c r="CV5">
        <f>IF(COUNTIFS(T_StockCount[Part Name],$A5,T_StockCount[WeekIndex],99)&gt;0,0,IF(('T_TTAFStock'!CV9&lt;&gt;""),'T_TTAFStock'!CV9,CU5+'Grid_Incoming'!CV5-'Grid_TTAFOutgoing'!CV5))</f>
        <v/>
      </c>
      <c r="CW5">
        <f>IF(COUNTIFS(T_StockCount[Part Name],$A5,T_StockCount[WeekIndex],100)&gt;0,0,IF(('T_TTAFStock'!CW9&lt;&gt;""),'T_TTAFStock'!CW9,CV5+'Grid_Incoming'!CW5-'Grid_TTAFOutgoing'!CW5))</f>
        <v/>
      </c>
      <c r="CX5">
        <f>IF(COUNTIFS(T_StockCount[Part Name],$A5,T_StockCount[WeekIndex],101)&gt;0,0,IF(('T_TTAFStock'!CX9&lt;&gt;""),'T_TTAFStock'!CX9,CW5+'Grid_Incoming'!CX5-'Grid_TTAFOutgoing'!CX5))</f>
        <v/>
      </c>
      <c r="CY5">
        <f>IF(COUNTIFS(T_StockCount[Part Name],$A5,T_StockCount[WeekIndex],102)&gt;0,0,IF(('T_TTAFStock'!CY9&lt;&gt;""),'T_TTAFStock'!CY9,CX5+'Grid_Incoming'!CY5-'Grid_TTAFOutgoing'!CY5))</f>
        <v/>
      </c>
      <c r="CZ5">
        <f>IF(COUNTIFS(T_StockCount[Part Name],$A5,T_StockCount[WeekIndex],103)&gt;0,0,IF(('T_TTAFStock'!CZ9&lt;&gt;""),'T_TTAFStock'!CZ9,CY5+'Grid_Incoming'!CZ5-'Grid_TTAFOutgoing'!CZ5))</f>
        <v/>
      </c>
      <c r="DA5">
        <f>IF(COUNTIFS(T_StockCount[Part Name],$A5,T_StockCount[WeekIndex],104)&gt;0,0,IF(('T_TTAFStock'!DA9&lt;&gt;""),'T_TTAFStock'!DA9,CZ5+'Grid_Incoming'!DA5-'Grid_TTAFOutgoing'!DA5))</f>
        <v/>
      </c>
    </row>
    <row r="6">
      <c r="A6" t="inlineStr">
        <is>
          <t>CHEM-1530</t>
        </is>
      </c>
      <c r="B6">
        <f>IF(COUNTIFS(T_StockCount[Part Name],$A6,T_StockCount[WeekIndex],1)&gt;0,0,IF(('T_TTAFStock'!B10&lt;&gt;""),'T_TTAFStock'!B10,0+'Grid_Incoming'!B6-'Grid_TTAFOutgoing'!B6))</f>
        <v/>
      </c>
      <c r="C6">
        <f>IF(COUNTIFS(T_StockCount[Part Name],$A6,T_StockCount[WeekIndex],2)&gt;0,0,IF(('T_TTAFStock'!C10&lt;&gt;""),'T_TTAFStock'!C10,B6+'Grid_Incoming'!C6-'Grid_TTAFOutgoing'!C6))</f>
        <v/>
      </c>
      <c r="D6">
        <f>IF(COUNTIFS(T_StockCount[Part Name],$A6,T_StockCount[WeekIndex],3)&gt;0,0,IF(('T_TTAFStock'!D10&lt;&gt;""),'T_TTAFStock'!D10,C6+'Grid_Incoming'!D6-'Grid_TTAFOutgoing'!D6))</f>
        <v/>
      </c>
      <c r="E6">
        <f>IF(COUNTIFS(T_StockCount[Part Name],$A6,T_StockCount[WeekIndex],4)&gt;0,0,IF(('T_TTAFStock'!E10&lt;&gt;""),'T_TTAFStock'!E10,D6+'Grid_Incoming'!E6-'Grid_TTAFOutgoing'!E6))</f>
        <v/>
      </c>
      <c r="F6">
        <f>IF(COUNTIFS(T_StockCount[Part Name],$A6,T_StockCount[WeekIndex],5)&gt;0,0,IF(('T_TTAFStock'!F10&lt;&gt;""),'T_TTAFStock'!F10,E6+'Grid_Incoming'!F6-'Grid_TTAFOutgoing'!F6))</f>
        <v/>
      </c>
      <c r="G6">
        <f>IF(COUNTIFS(T_StockCount[Part Name],$A6,T_StockCount[WeekIndex],6)&gt;0,0,IF(('T_TTAFStock'!G10&lt;&gt;""),'T_TTAFStock'!G10,F6+'Grid_Incoming'!G6-'Grid_TTAFOutgoing'!G6))</f>
        <v/>
      </c>
      <c r="H6">
        <f>IF(COUNTIFS(T_StockCount[Part Name],$A6,T_StockCount[WeekIndex],7)&gt;0,0,IF(('T_TTAFStock'!H10&lt;&gt;""),'T_TTAFStock'!H10,G6+'Grid_Incoming'!H6-'Grid_TTAFOutgoing'!H6))</f>
        <v/>
      </c>
      <c r="I6">
        <f>IF(COUNTIFS(T_StockCount[Part Name],$A6,T_StockCount[WeekIndex],8)&gt;0,0,IF(('T_TTAFStock'!I10&lt;&gt;""),'T_TTAFStock'!I10,H6+'Grid_Incoming'!I6-'Grid_TTAFOutgoing'!I6))</f>
        <v/>
      </c>
      <c r="J6">
        <f>IF(COUNTIFS(T_StockCount[Part Name],$A6,T_StockCount[WeekIndex],9)&gt;0,0,IF(('T_TTAFStock'!J10&lt;&gt;""),'T_TTAFStock'!J10,I6+'Grid_Incoming'!J6-'Grid_TTAFOutgoing'!J6))</f>
        <v/>
      </c>
      <c r="K6">
        <f>IF(COUNTIFS(T_StockCount[Part Name],$A6,T_StockCount[WeekIndex],10)&gt;0,0,IF(('T_TTAFStock'!K10&lt;&gt;""),'T_TTAFStock'!K10,J6+'Grid_Incoming'!K6-'Grid_TTAFOutgoing'!K6))</f>
        <v/>
      </c>
      <c r="L6">
        <f>IF(COUNTIFS(T_StockCount[Part Name],$A6,T_StockCount[WeekIndex],11)&gt;0,0,IF(('T_TTAFStock'!L10&lt;&gt;""),'T_TTAFStock'!L10,K6+'Grid_Incoming'!L6-'Grid_TTAFOutgoing'!L6))</f>
        <v/>
      </c>
      <c r="M6">
        <f>IF(COUNTIFS(T_StockCount[Part Name],$A6,T_StockCount[WeekIndex],12)&gt;0,0,IF(('T_TTAFStock'!M10&lt;&gt;""),'T_TTAFStock'!M10,L6+'Grid_Incoming'!M6-'Grid_TTAFOutgoing'!M6))</f>
        <v/>
      </c>
      <c r="N6">
        <f>IF(COUNTIFS(T_StockCount[Part Name],$A6,T_StockCount[WeekIndex],13)&gt;0,0,IF(('T_TTAFStock'!N10&lt;&gt;""),'T_TTAFStock'!N10,M6+'Grid_Incoming'!N6-'Grid_TTAFOutgoing'!N6))</f>
        <v/>
      </c>
      <c r="O6">
        <f>IF(COUNTIFS(T_StockCount[Part Name],$A6,T_StockCount[WeekIndex],14)&gt;0,0,IF(('T_TTAFStock'!O10&lt;&gt;""),'T_TTAFStock'!O10,N6+'Grid_Incoming'!O6-'Grid_TTAFOutgoing'!O6))</f>
        <v/>
      </c>
      <c r="P6">
        <f>IF(COUNTIFS(T_StockCount[Part Name],$A6,T_StockCount[WeekIndex],15)&gt;0,0,IF(('T_TTAFStock'!P10&lt;&gt;""),'T_TTAFStock'!P10,O6+'Grid_Incoming'!P6-'Grid_TTAFOutgoing'!P6))</f>
        <v/>
      </c>
      <c r="Q6">
        <f>IF(COUNTIFS(T_StockCount[Part Name],$A6,T_StockCount[WeekIndex],16)&gt;0,0,IF(('T_TTAFStock'!Q10&lt;&gt;""),'T_TTAFStock'!Q10,P6+'Grid_Incoming'!Q6-'Grid_TTAFOutgoing'!Q6))</f>
        <v/>
      </c>
      <c r="R6">
        <f>IF(COUNTIFS(T_StockCount[Part Name],$A6,T_StockCount[WeekIndex],17)&gt;0,0,IF(('T_TTAFStock'!R10&lt;&gt;""),'T_TTAFStock'!R10,Q6+'Grid_Incoming'!R6-'Grid_TTAFOutgoing'!R6))</f>
        <v/>
      </c>
      <c r="S6">
        <f>IF(COUNTIFS(T_StockCount[Part Name],$A6,T_StockCount[WeekIndex],18)&gt;0,0,IF(('T_TTAFStock'!S10&lt;&gt;""),'T_TTAFStock'!S10,R6+'Grid_Incoming'!S6-'Grid_TTAFOutgoing'!S6))</f>
        <v/>
      </c>
      <c r="T6">
        <f>IF(COUNTIFS(T_StockCount[Part Name],$A6,T_StockCount[WeekIndex],19)&gt;0,0,IF(('T_TTAFStock'!T10&lt;&gt;""),'T_TTAFStock'!T10,S6+'Grid_Incoming'!T6-'Grid_TTAFOutgoing'!T6))</f>
        <v/>
      </c>
      <c r="U6">
        <f>IF(COUNTIFS(T_StockCount[Part Name],$A6,T_StockCount[WeekIndex],20)&gt;0,0,IF(('T_TTAFStock'!U10&lt;&gt;""),'T_TTAFStock'!U10,T6+'Grid_Incoming'!U6-'Grid_TTAFOutgoing'!U6))</f>
        <v/>
      </c>
      <c r="V6">
        <f>IF(COUNTIFS(T_StockCount[Part Name],$A6,T_StockCount[WeekIndex],21)&gt;0,0,IF(('T_TTAFStock'!V10&lt;&gt;""),'T_TTAFStock'!V10,U6+'Grid_Incoming'!V6-'Grid_TTAFOutgoing'!V6))</f>
        <v/>
      </c>
      <c r="W6">
        <f>IF(COUNTIFS(T_StockCount[Part Name],$A6,T_StockCount[WeekIndex],22)&gt;0,0,IF(('T_TTAFStock'!W10&lt;&gt;""),'T_TTAFStock'!W10,V6+'Grid_Incoming'!W6-'Grid_TTAFOutgoing'!W6))</f>
        <v/>
      </c>
      <c r="X6">
        <f>IF(COUNTIFS(T_StockCount[Part Name],$A6,T_StockCount[WeekIndex],23)&gt;0,0,IF(('T_TTAFStock'!X10&lt;&gt;""),'T_TTAFStock'!X10,W6+'Grid_Incoming'!X6-'Grid_TTAFOutgoing'!X6))</f>
        <v/>
      </c>
      <c r="Y6">
        <f>IF(COUNTIFS(T_StockCount[Part Name],$A6,T_StockCount[WeekIndex],24)&gt;0,0,IF(('T_TTAFStock'!Y10&lt;&gt;""),'T_TTAFStock'!Y10,X6+'Grid_Incoming'!Y6-'Grid_TTAFOutgoing'!Y6))</f>
        <v/>
      </c>
      <c r="Z6">
        <f>IF(COUNTIFS(T_StockCount[Part Name],$A6,T_StockCount[WeekIndex],25)&gt;0,0,IF(('T_TTAFStock'!Z10&lt;&gt;""),'T_TTAFStock'!Z10,Y6+'Grid_Incoming'!Z6-'Grid_TTAFOutgoing'!Z6))</f>
        <v/>
      </c>
      <c r="AA6">
        <f>IF(COUNTIFS(T_StockCount[Part Name],$A6,T_StockCount[WeekIndex],26)&gt;0,0,IF(('T_TTAFStock'!AA10&lt;&gt;""),'T_TTAFStock'!AA10,Z6+'Grid_Incoming'!AA6-'Grid_TTAFOutgoing'!AA6))</f>
        <v/>
      </c>
      <c r="AB6">
        <f>IF(COUNTIFS(T_StockCount[Part Name],$A6,T_StockCount[WeekIndex],27)&gt;0,0,IF(('T_TTAFStock'!AB10&lt;&gt;""),'T_TTAFStock'!AB10,AA6+'Grid_Incoming'!AB6-'Grid_TTAFOutgoing'!AB6))</f>
        <v/>
      </c>
      <c r="AC6">
        <f>IF(COUNTIFS(T_StockCount[Part Name],$A6,T_StockCount[WeekIndex],28)&gt;0,0,IF(('T_TTAFStock'!AC10&lt;&gt;""),'T_TTAFStock'!AC10,AB6+'Grid_Incoming'!AC6-'Grid_TTAFOutgoing'!AC6))</f>
        <v/>
      </c>
      <c r="AD6">
        <f>IF(COUNTIFS(T_StockCount[Part Name],$A6,T_StockCount[WeekIndex],29)&gt;0,0,IF(('T_TTAFStock'!AD10&lt;&gt;""),'T_TTAFStock'!AD10,AC6+'Grid_Incoming'!AD6-'Grid_TTAFOutgoing'!AD6))</f>
        <v/>
      </c>
      <c r="AE6">
        <f>IF(COUNTIFS(T_StockCount[Part Name],$A6,T_StockCount[WeekIndex],30)&gt;0,0,IF(('T_TTAFStock'!AE10&lt;&gt;""),'T_TTAFStock'!AE10,AD6+'Grid_Incoming'!AE6-'Grid_TTAFOutgoing'!AE6))</f>
        <v/>
      </c>
      <c r="AF6">
        <f>IF(COUNTIFS(T_StockCount[Part Name],$A6,T_StockCount[WeekIndex],31)&gt;0,0,IF(('T_TTAFStock'!AF10&lt;&gt;""),'T_TTAFStock'!AF10,AE6+'Grid_Incoming'!AF6-'Grid_TTAFOutgoing'!AF6))</f>
        <v/>
      </c>
      <c r="AG6">
        <f>IF(COUNTIFS(T_StockCount[Part Name],$A6,T_StockCount[WeekIndex],32)&gt;0,0,IF(('T_TTAFStock'!AG10&lt;&gt;""),'T_TTAFStock'!AG10,AF6+'Grid_Incoming'!AG6-'Grid_TTAFOutgoing'!AG6))</f>
        <v/>
      </c>
      <c r="AH6">
        <f>IF(COUNTIFS(T_StockCount[Part Name],$A6,T_StockCount[WeekIndex],33)&gt;0,0,IF(('T_TTAFStock'!AH10&lt;&gt;""),'T_TTAFStock'!AH10,AG6+'Grid_Incoming'!AH6-'Grid_TTAFOutgoing'!AH6))</f>
        <v/>
      </c>
      <c r="AI6">
        <f>IF(COUNTIFS(T_StockCount[Part Name],$A6,T_StockCount[WeekIndex],34)&gt;0,0,IF(('T_TTAFStock'!AI10&lt;&gt;""),'T_TTAFStock'!AI10,AH6+'Grid_Incoming'!AI6-'Grid_TTAFOutgoing'!AI6))</f>
        <v/>
      </c>
      <c r="AJ6">
        <f>IF(COUNTIFS(T_StockCount[Part Name],$A6,T_StockCount[WeekIndex],35)&gt;0,0,IF(('T_TTAFStock'!AJ10&lt;&gt;""),'T_TTAFStock'!AJ10,AI6+'Grid_Incoming'!AJ6-'Grid_TTAFOutgoing'!AJ6))</f>
        <v/>
      </c>
      <c r="AK6">
        <f>IF(COUNTIFS(T_StockCount[Part Name],$A6,T_StockCount[WeekIndex],36)&gt;0,0,IF(('T_TTAFStock'!AK10&lt;&gt;""),'T_TTAFStock'!AK10,AJ6+'Grid_Incoming'!AK6-'Grid_TTAFOutgoing'!AK6))</f>
        <v/>
      </c>
      <c r="AL6">
        <f>IF(COUNTIFS(T_StockCount[Part Name],$A6,T_StockCount[WeekIndex],37)&gt;0,0,IF(('T_TTAFStock'!AL10&lt;&gt;""),'T_TTAFStock'!AL10,AK6+'Grid_Incoming'!AL6-'Grid_TTAFOutgoing'!AL6))</f>
        <v/>
      </c>
      <c r="AM6">
        <f>IF(COUNTIFS(T_StockCount[Part Name],$A6,T_StockCount[WeekIndex],38)&gt;0,0,IF(('T_TTAFStock'!AM10&lt;&gt;""),'T_TTAFStock'!AM10,AL6+'Grid_Incoming'!AM6-'Grid_TTAFOutgoing'!AM6))</f>
        <v/>
      </c>
      <c r="AN6">
        <f>IF(COUNTIFS(T_StockCount[Part Name],$A6,T_StockCount[WeekIndex],39)&gt;0,0,IF(('T_TTAFStock'!AN10&lt;&gt;""),'T_TTAFStock'!AN10,AM6+'Grid_Incoming'!AN6-'Grid_TTAFOutgoing'!AN6))</f>
        <v/>
      </c>
      <c r="AO6">
        <f>IF(COUNTIFS(T_StockCount[Part Name],$A6,T_StockCount[WeekIndex],40)&gt;0,0,IF(('T_TTAFStock'!AO10&lt;&gt;""),'T_TTAFStock'!AO10,AN6+'Grid_Incoming'!AO6-'Grid_TTAFOutgoing'!AO6))</f>
        <v/>
      </c>
      <c r="AP6">
        <f>IF(COUNTIFS(T_StockCount[Part Name],$A6,T_StockCount[WeekIndex],41)&gt;0,0,IF(('T_TTAFStock'!AP10&lt;&gt;""),'T_TTAFStock'!AP10,AO6+'Grid_Incoming'!AP6-'Grid_TTAFOutgoing'!AP6))</f>
        <v/>
      </c>
      <c r="AQ6">
        <f>IF(COUNTIFS(T_StockCount[Part Name],$A6,T_StockCount[WeekIndex],42)&gt;0,0,IF(('T_TTAFStock'!AQ10&lt;&gt;""),'T_TTAFStock'!AQ10,AP6+'Grid_Incoming'!AQ6-'Grid_TTAFOutgoing'!AQ6))</f>
        <v/>
      </c>
      <c r="AR6">
        <f>IF(COUNTIFS(T_StockCount[Part Name],$A6,T_StockCount[WeekIndex],43)&gt;0,0,IF(('T_TTAFStock'!AR10&lt;&gt;""),'T_TTAFStock'!AR10,AQ6+'Grid_Incoming'!AR6-'Grid_TTAFOutgoing'!AR6))</f>
        <v/>
      </c>
      <c r="AS6">
        <f>IF(COUNTIFS(T_StockCount[Part Name],$A6,T_StockCount[WeekIndex],44)&gt;0,0,IF(('T_TTAFStock'!AS10&lt;&gt;""),'T_TTAFStock'!AS10,AR6+'Grid_Incoming'!AS6-'Grid_TTAFOutgoing'!AS6))</f>
        <v/>
      </c>
      <c r="AT6">
        <f>IF(COUNTIFS(T_StockCount[Part Name],$A6,T_StockCount[WeekIndex],45)&gt;0,0,IF(('T_TTAFStock'!AT10&lt;&gt;""),'T_TTAFStock'!AT10,AS6+'Grid_Incoming'!AT6-'Grid_TTAFOutgoing'!AT6))</f>
        <v/>
      </c>
      <c r="AU6">
        <f>IF(COUNTIFS(T_StockCount[Part Name],$A6,T_StockCount[WeekIndex],46)&gt;0,0,IF(('T_TTAFStock'!AU10&lt;&gt;""),'T_TTAFStock'!AU10,AT6+'Grid_Incoming'!AU6-'Grid_TTAFOutgoing'!AU6))</f>
        <v/>
      </c>
      <c r="AV6">
        <f>IF(COUNTIFS(T_StockCount[Part Name],$A6,T_StockCount[WeekIndex],47)&gt;0,0,IF(('T_TTAFStock'!AV10&lt;&gt;""),'T_TTAFStock'!AV10,AU6+'Grid_Incoming'!AV6-'Grid_TTAFOutgoing'!AV6))</f>
        <v/>
      </c>
      <c r="AW6">
        <f>IF(COUNTIFS(T_StockCount[Part Name],$A6,T_StockCount[WeekIndex],48)&gt;0,0,IF(('T_TTAFStock'!AW10&lt;&gt;""),'T_TTAFStock'!AW10,AV6+'Grid_Incoming'!AW6-'Grid_TTAFOutgoing'!AW6))</f>
        <v/>
      </c>
      <c r="AX6">
        <f>IF(COUNTIFS(T_StockCount[Part Name],$A6,T_StockCount[WeekIndex],49)&gt;0,0,IF(('T_TTAFStock'!AX10&lt;&gt;""),'T_TTAFStock'!AX10,AW6+'Grid_Incoming'!AX6-'Grid_TTAFOutgoing'!AX6))</f>
        <v/>
      </c>
      <c r="AY6">
        <f>IF(COUNTIFS(T_StockCount[Part Name],$A6,T_StockCount[WeekIndex],50)&gt;0,0,IF(('T_TTAFStock'!AY10&lt;&gt;""),'T_TTAFStock'!AY10,AX6+'Grid_Incoming'!AY6-'Grid_TTAFOutgoing'!AY6))</f>
        <v/>
      </c>
      <c r="AZ6">
        <f>IF(COUNTIFS(T_StockCount[Part Name],$A6,T_StockCount[WeekIndex],51)&gt;0,0,IF(('T_TTAFStock'!AZ10&lt;&gt;""),'T_TTAFStock'!AZ10,AY6+'Grid_Incoming'!AZ6-'Grid_TTAFOutgoing'!AZ6))</f>
        <v/>
      </c>
      <c r="BA6">
        <f>IF(COUNTIFS(T_StockCount[Part Name],$A6,T_StockCount[WeekIndex],52)&gt;0,0,IF(('T_TTAFStock'!BA10&lt;&gt;""),'T_TTAFStock'!BA10,AZ6+'Grid_Incoming'!BA6-'Grid_TTAFOutgoing'!BA6))</f>
        <v/>
      </c>
      <c r="BB6">
        <f>IF(COUNTIFS(T_StockCount[Part Name],$A6,T_StockCount[WeekIndex],53)&gt;0,0,IF(('T_TTAFStock'!BB10&lt;&gt;""),'T_TTAFStock'!BB10,BA6+'Grid_Incoming'!BB6-'Grid_TTAFOutgoing'!BB6))</f>
        <v/>
      </c>
      <c r="BC6">
        <f>IF(COUNTIFS(T_StockCount[Part Name],$A6,T_StockCount[WeekIndex],54)&gt;0,0,IF(('T_TTAFStock'!BC10&lt;&gt;""),'T_TTAFStock'!BC10,BB6+'Grid_Incoming'!BC6-'Grid_TTAFOutgoing'!BC6))</f>
        <v/>
      </c>
      <c r="BD6">
        <f>IF(COUNTIFS(T_StockCount[Part Name],$A6,T_StockCount[WeekIndex],55)&gt;0,0,IF(('T_TTAFStock'!BD10&lt;&gt;""),'T_TTAFStock'!BD10,BC6+'Grid_Incoming'!BD6-'Grid_TTAFOutgoing'!BD6))</f>
        <v/>
      </c>
      <c r="BE6">
        <f>IF(COUNTIFS(T_StockCount[Part Name],$A6,T_StockCount[WeekIndex],56)&gt;0,0,IF(('T_TTAFStock'!BE10&lt;&gt;""),'T_TTAFStock'!BE10,BD6+'Grid_Incoming'!BE6-'Grid_TTAFOutgoing'!BE6))</f>
        <v/>
      </c>
      <c r="BF6">
        <f>IF(COUNTIFS(T_StockCount[Part Name],$A6,T_StockCount[WeekIndex],57)&gt;0,0,IF(('T_TTAFStock'!BF10&lt;&gt;""),'T_TTAFStock'!BF10,BE6+'Grid_Incoming'!BF6-'Grid_TTAFOutgoing'!BF6))</f>
        <v/>
      </c>
      <c r="BG6">
        <f>IF(COUNTIFS(T_StockCount[Part Name],$A6,T_StockCount[WeekIndex],58)&gt;0,0,IF(('T_TTAFStock'!BG10&lt;&gt;""),'T_TTAFStock'!BG10,BF6+'Grid_Incoming'!BG6-'Grid_TTAFOutgoing'!BG6))</f>
        <v/>
      </c>
      <c r="BH6">
        <f>IF(COUNTIFS(T_StockCount[Part Name],$A6,T_StockCount[WeekIndex],59)&gt;0,0,IF(('T_TTAFStock'!BH10&lt;&gt;""),'T_TTAFStock'!BH10,BG6+'Grid_Incoming'!BH6-'Grid_TTAFOutgoing'!BH6))</f>
        <v/>
      </c>
      <c r="BI6">
        <f>IF(COUNTIFS(T_StockCount[Part Name],$A6,T_StockCount[WeekIndex],60)&gt;0,0,IF(('T_TTAFStock'!BI10&lt;&gt;""),'T_TTAFStock'!BI10,BH6+'Grid_Incoming'!BI6-'Grid_TTAFOutgoing'!BI6))</f>
        <v/>
      </c>
      <c r="BJ6">
        <f>IF(COUNTIFS(T_StockCount[Part Name],$A6,T_StockCount[WeekIndex],61)&gt;0,0,IF(('T_TTAFStock'!BJ10&lt;&gt;""),'T_TTAFStock'!BJ10,BI6+'Grid_Incoming'!BJ6-'Grid_TTAFOutgoing'!BJ6))</f>
        <v/>
      </c>
      <c r="BK6">
        <f>IF(COUNTIFS(T_StockCount[Part Name],$A6,T_StockCount[WeekIndex],62)&gt;0,0,IF(('T_TTAFStock'!BK10&lt;&gt;""),'T_TTAFStock'!BK10,BJ6+'Grid_Incoming'!BK6-'Grid_TTAFOutgoing'!BK6))</f>
        <v/>
      </c>
      <c r="BL6">
        <f>IF(COUNTIFS(T_StockCount[Part Name],$A6,T_StockCount[WeekIndex],63)&gt;0,0,IF(('T_TTAFStock'!BL10&lt;&gt;""),'T_TTAFStock'!BL10,BK6+'Grid_Incoming'!BL6-'Grid_TTAFOutgoing'!BL6))</f>
        <v/>
      </c>
      <c r="BM6">
        <f>IF(COUNTIFS(T_StockCount[Part Name],$A6,T_StockCount[WeekIndex],64)&gt;0,0,IF(('T_TTAFStock'!BM10&lt;&gt;""),'T_TTAFStock'!BM10,BL6+'Grid_Incoming'!BM6-'Grid_TTAFOutgoing'!BM6))</f>
        <v/>
      </c>
      <c r="BN6">
        <f>IF(COUNTIFS(T_StockCount[Part Name],$A6,T_StockCount[WeekIndex],65)&gt;0,0,IF(('T_TTAFStock'!BN10&lt;&gt;""),'T_TTAFStock'!BN10,BM6+'Grid_Incoming'!BN6-'Grid_TTAFOutgoing'!BN6))</f>
        <v/>
      </c>
      <c r="BO6">
        <f>IF(COUNTIFS(T_StockCount[Part Name],$A6,T_StockCount[WeekIndex],66)&gt;0,0,IF(('T_TTAFStock'!BO10&lt;&gt;""),'T_TTAFStock'!BO10,BN6+'Grid_Incoming'!BO6-'Grid_TTAFOutgoing'!BO6))</f>
        <v/>
      </c>
      <c r="BP6">
        <f>IF(COUNTIFS(T_StockCount[Part Name],$A6,T_StockCount[WeekIndex],67)&gt;0,0,IF(('T_TTAFStock'!BP10&lt;&gt;""),'T_TTAFStock'!BP10,BO6+'Grid_Incoming'!BP6-'Grid_TTAFOutgoing'!BP6))</f>
        <v/>
      </c>
      <c r="BQ6">
        <f>IF(COUNTIFS(T_StockCount[Part Name],$A6,T_StockCount[WeekIndex],68)&gt;0,0,IF(('T_TTAFStock'!BQ10&lt;&gt;""),'T_TTAFStock'!BQ10,BP6+'Grid_Incoming'!BQ6-'Grid_TTAFOutgoing'!BQ6))</f>
        <v/>
      </c>
      <c r="BR6">
        <f>IF(COUNTIFS(T_StockCount[Part Name],$A6,T_StockCount[WeekIndex],69)&gt;0,0,IF(('T_TTAFStock'!BR10&lt;&gt;""),'T_TTAFStock'!BR10,BQ6+'Grid_Incoming'!BR6-'Grid_TTAFOutgoing'!BR6))</f>
        <v/>
      </c>
      <c r="BS6">
        <f>IF(COUNTIFS(T_StockCount[Part Name],$A6,T_StockCount[WeekIndex],70)&gt;0,0,IF(('T_TTAFStock'!BS10&lt;&gt;""),'T_TTAFStock'!BS10,BR6+'Grid_Incoming'!BS6-'Grid_TTAFOutgoing'!BS6))</f>
        <v/>
      </c>
      <c r="BT6">
        <f>IF(COUNTIFS(T_StockCount[Part Name],$A6,T_StockCount[WeekIndex],71)&gt;0,0,IF(('T_TTAFStock'!BT10&lt;&gt;""),'T_TTAFStock'!BT10,BS6+'Grid_Incoming'!BT6-'Grid_TTAFOutgoing'!BT6))</f>
        <v/>
      </c>
      <c r="BU6">
        <f>IF(COUNTIFS(T_StockCount[Part Name],$A6,T_StockCount[WeekIndex],72)&gt;0,0,IF(('T_TTAFStock'!BU10&lt;&gt;""),'T_TTAFStock'!BU10,BT6+'Grid_Incoming'!BU6-'Grid_TTAFOutgoing'!BU6))</f>
        <v/>
      </c>
      <c r="BV6">
        <f>IF(COUNTIFS(T_StockCount[Part Name],$A6,T_StockCount[WeekIndex],73)&gt;0,0,IF(('T_TTAFStock'!BV10&lt;&gt;""),'T_TTAFStock'!BV10,BU6+'Grid_Incoming'!BV6-'Grid_TTAFOutgoing'!BV6))</f>
        <v/>
      </c>
      <c r="BW6">
        <f>IF(COUNTIFS(T_StockCount[Part Name],$A6,T_StockCount[WeekIndex],74)&gt;0,0,IF(('T_TTAFStock'!BW10&lt;&gt;""),'T_TTAFStock'!BW10,BV6+'Grid_Incoming'!BW6-'Grid_TTAFOutgoing'!BW6))</f>
        <v/>
      </c>
      <c r="BX6">
        <f>IF(COUNTIFS(T_StockCount[Part Name],$A6,T_StockCount[WeekIndex],75)&gt;0,0,IF(('T_TTAFStock'!BX10&lt;&gt;""),'T_TTAFStock'!BX10,BW6+'Grid_Incoming'!BX6-'Grid_TTAFOutgoing'!BX6))</f>
        <v/>
      </c>
      <c r="BY6">
        <f>IF(COUNTIFS(T_StockCount[Part Name],$A6,T_StockCount[WeekIndex],76)&gt;0,0,IF(('T_TTAFStock'!BY10&lt;&gt;""),'T_TTAFStock'!BY10,BX6+'Grid_Incoming'!BY6-'Grid_TTAFOutgoing'!BY6))</f>
        <v/>
      </c>
      <c r="BZ6">
        <f>IF(COUNTIFS(T_StockCount[Part Name],$A6,T_StockCount[WeekIndex],77)&gt;0,0,IF(('T_TTAFStock'!BZ10&lt;&gt;""),'T_TTAFStock'!BZ10,BY6+'Grid_Incoming'!BZ6-'Grid_TTAFOutgoing'!BZ6))</f>
        <v/>
      </c>
      <c r="CA6">
        <f>IF(COUNTIFS(T_StockCount[Part Name],$A6,T_StockCount[WeekIndex],78)&gt;0,0,IF(('T_TTAFStock'!CA10&lt;&gt;""),'T_TTAFStock'!CA10,BZ6+'Grid_Incoming'!CA6-'Grid_TTAFOutgoing'!CA6))</f>
        <v/>
      </c>
      <c r="CB6">
        <f>IF(COUNTIFS(T_StockCount[Part Name],$A6,T_StockCount[WeekIndex],79)&gt;0,0,IF(('T_TTAFStock'!CB10&lt;&gt;""),'T_TTAFStock'!CB10,CA6+'Grid_Incoming'!CB6-'Grid_TTAFOutgoing'!CB6))</f>
        <v/>
      </c>
      <c r="CC6">
        <f>IF(COUNTIFS(T_StockCount[Part Name],$A6,T_StockCount[WeekIndex],80)&gt;0,0,IF(('T_TTAFStock'!CC10&lt;&gt;""),'T_TTAFStock'!CC10,CB6+'Grid_Incoming'!CC6-'Grid_TTAFOutgoing'!CC6))</f>
        <v/>
      </c>
      <c r="CD6">
        <f>IF(COUNTIFS(T_StockCount[Part Name],$A6,T_StockCount[WeekIndex],81)&gt;0,0,IF(('T_TTAFStock'!CD10&lt;&gt;""),'T_TTAFStock'!CD10,CC6+'Grid_Incoming'!CD6-'Grid_TTAFOutgoing'!CD6))</f>
        <v/>
      </c>
      <c r="CE6">
        <f>IF(COUNTIFS(T_StockCount[Part Name],$A6,T_StockCount[WeekIndex],82)&gt;0,0,IF(('T_TTAFStock'!CE10&lt;&gt;""),'T_TTAFStock'!CE10,CD6+'Grid_Incoming'!CE6-'Grid_TTAFOutgoing'!CE6))</f>
        <v/>
      </c>
      <c r="CF6">
        <f>IF(COUNTIFS(T_StockCount[Part Name],$A6,T_StockCount[WeekIndex],83)&gt;0,0,IF(('T_TTAFStock'!CF10&lt;&gt;""),'T_TTAFStock'!CF10,CE6+'Grid_Incoming'!CF6-'Grid_TTAFOutgoing'!CF6))</f>
        <v/>
      </c>
      <c r="CG6">
        <f>IF(COUNTIFS(T_StockCount[Part Name],$A6,T_StockCount[WeekIndex],84)&gt;0,0,IF(('T_TTAFStock'!CG10&lt;&gt;""),'T_TTAFStock'!CG10,CF6+'Grid_Incoming'!CG6-'Grid_TTAFOutgoing'!CG6))</f>
        <v/>
      </c>
      <c r="CH6">
        <f>IF(COUNTIFS(T_StockCount[Part Name],$A6,T_StockCount[WeekIndex],85)&gt;0,0,IF(('T_TTAFStock'!CH10&lt;&gt;""),'T_TTAFStock'!CH10,CG6+'Grid_Incoming'!CH6-'Grid_TTAFOutgoing'!CH6))</f>
        <v/>
      </c>
      <c r="CI6">
        <f>IF(COUNTIFS(T_StockCount[Part Name],$A6,T_StockCount[WeekIndex],86)&gt;0,0,IF(('T_TTAFStock'!CI10&lt;&gt;""),'T_TTAFStock'!CI10,CH6+'Grid_Incoming'!CI6-'Grid_TTAFOutgoing'!CI6))</f>
        <v/>
      </c>
      <c r="CJ6">
        <f>IF(COUNTIFS(T_StockCount[Part Name],$A6,T_StockCount[WeekIndex],87)&gt;0,0,IF(('T_TTAFStock'!CJ10&lt;&gt;""),'T_TTAFStock'!CJ10,CI6+'Grid_Incoming'!CJ6-'Grid_TTAFOutgoing'!CJ6))</f>
        <v/>
      </c>
      <c r="CK6">
        <f>IF(COUNTIFS(T_StockCount[Part Name],$A6,T_StockCount[WeekIndex],88)&gt;0,0,IF(('T_TTAFStock'!CK10&lt;&gt;""),'T_TTAFStock'!CK10,CJ6+'Grid_Incoming'!CK6-'Grid_TTAFOutgoing'!CK6))</f>
        <v/>
      </c>
      <c r="CL6">
        <f>IF(COUNTIFS(T_StockCount[Part Name],$A6,T_StockCount[WeekIndex],89)&gt;0,0,IF(('T_TTAFStock'!CL10&lt;&gt;""),'T_TTAFStock'!CL10,CK6+'Grid_Incoming'!CL6-'Grid_TTAFOutgoing'!CL6))</f>
        <v/>
      </c>
      <c r="CM6">
        <f>IF(COUNTIFS(T_StockCount[Part Name],$A6,T_StockCount[WeekIndex],90)&gt;0,0,IF(('T_TTAFStock'!CM10&lt;&gt;""),'T_TTAFStock'!CM10,CL6+'Grid_Incoming'!CM6-'Grid_TTAFOutgoing'!CM6))</f>
        <v/>
      </c>
      <c r="CN6">
        <f>IF(COUNTIFS(T_StockCount[Part Name],$A6,T_StockCount[WeekIndex],91)&gt;0,0,IF(('T_TTAFStock'!CN10&lt;&gt;""),'T_TTAFStock'!CN10,CM6+'Grid_Incoming'!CN6-'Grid_TTAFOutgoing'!CN6))</f>
        <v/>
      </c>
      <c r="CO6">
        <f>IF(COUNTIFS(T_StockCount[Part Name],$A6,T_StockCount[WeekIndex],92)&gt;0,0,IF(('T_TTAFStock'!CO10&lt;&gt;""),'T_TTAFStock'!CO10,CN6+'Grid_Incoming'!CO6-'Grid_TTAFOutgoing'!CO6))</f>
        <v/>
      </c>
      <c r="CP6">
        <f>IF(COUNTIFS(T_StockCount[Part Name],$A6,T_StockCount[WeekIndex],93)&gt;0,0,IF(('T_TTAFStock'!CP10&lt;&gt;""),'T_TTAFStock'!CP10,CO6+'Grid_Incoming'!CP6-'Grid_TTAFOutgoing'!CP6))</f>
        <v/>
      </c>
      <c r="CQ6">
        <f>IF(COUNTIFS(T_StockCount[Part Name],$A6,T_StockCount[WeekIndex],94)&gt;0,0,IF(('T_TTAFStock'!CQ10&lt;&gt;""),'T_TTAFStock'!CQ10,CP6+'Grid_Incoming'!CQ6-'Grid_TTAFOutgoing'!CQ6))</f>
        <v/>
      </c>
      <c r="CR6">
        <f>IF(COUNTIFS(T_StockCount[Part Name],$A6,T_StockCount[WeekIndex],95)&gt;0,0,IF(('T_TTAFStock'!CR10&lt;&gt;""),'T_TTAFStock'!CR10,CQ6+'Grid_Incoming'!CR6-'Grid_TTAFOutgoing'!CR6))</f>
        <v/>
      </c>
      <c r="CS6">
        <f>IF(COUNTIFS(T_StockCount[Part Name],$A6,T_StockCount[WeekIndex],96)&gt;0,0,IF(('T_TTAFStock'!CS10&lt;&gt;""),'T_TTAFStock'!CS10,CR6+'Grid_Incoming'!CS6-'Grid_TTAFOutgoing'!CS6))</f>
        <v/>
      </c>
      <c r="CT6">
        <f>IF(COUNTIFS(T_StockCount[Part Name],$A6,T_StockCount[WeekIndex],97)&gt;0,0,IF(('T_TTAFStock'!CT10&lt;&gt;""),'T_TTAFStock'!CT10,CS6+'Grid_Incoming'!CT6-'Grid_TTAFOutgoing'!CT6))</f>
        <v/>
      </c>
      <c r="CU6">
        <f>IF(COUNTIFS(T_StockCount[Part Name],$A6,T_StockCount[WeekIndex],98)&gt;0,0,IF(('T_TTAFStock'!CU10&lt;&gt;""),'T_TTAFStock'!CU10,CT6+'Grid_Incoming'!CU6-'Grid_TTAFOutgoing'!CU6))</f>
        <v/>
      </c>
      <c r="CV6">
        <f>IF(COUNTIFS(T_StockCount[Part Name],$A6,T_StockCount[WeekIndex],99)&gt;0,0,IF(('T_TTAFStock'!CV10&lt;&gt;""),'T_TTAFStock'!CV10,CU6+'Grid_Incoming'!CV6-'Grid_TTAFOutgoing'!CV6))</f>
        <v/>
      </c>
      <c r="CW6">
        <f>IF(COUNTIFS(T_StockCount[Part Name],$A6,T_StockCount[WeekIndex],100)&gt;0,0,IF(('T_TTAFStock'!CW10&lt;&gt;""),'T_TTAFStock'!CW10,CV6+'Grid_Incoming'!CW6-'Grid_TTAFOutgoing'!CW6))</f>
        <v/>
      </c>
      <c r="CX6">
        <f>IF(COUNTIFS(T_StockCount[Part Name],$A6,T_StockCount[WeekIndex],101)&gt;0,0,IF(('T_TTAFStock'!CX10&lt;&gt;""),'T_TTAFStock'!CX10,CW6+'Grid_Incoming'!CX6-'Grid_TTAFOutgoing'!CX6))</f>
        <v/>
      </c>
      <c r="CY6">
        <f>IF(COUNTIFS(T_StockCount[Part Name],$A6,T_StockCount[WeekIndex],102)&gt;0,0,IF(('T_TTAFStock'!CY10&lt;&gt;""),'T_TTAFStock'!CY10,CX6+'Grid_Incoming'!CY6-'Grid_TTAFOutgoing'!CY6))</f>
        <v/>
      </c>
      <c r="CZ6">
        <f>IF(COUNTIFS(T_StockCount[Part Name],$A6,T_StockCount[WeekIndex],103)&gt;0,0,IF(('T_TTAFStock'!CZ10&lt;&gt;""),'T_TTAFStock'!CZ10,CY6+'Grid_Incoming'!CZ6-'Grid_TTAFOutgoing'!CZ6))</f>
        <v/>
      </c>
      <c r="DA6">
        <f>IF(COUNTIFS(T_StockCount[Part Name],$A6,T_StockCount[WeekIndex],104)&gt;0,0,IF(('T_TTAFStock'!DA10&lt;&gt;""),'T_TTAFStock'!DA10,CZ6+'Grid_Incoming'!DA6-'Grid_TTAFOutgoing'!DA6))</f>
        <v/>
      </c>
    </row>
    <row r="7">
      <c r="A7" t="inlineStr">
        <is>
          <t>CHEM-1540</t>
        </is>
      </c>
      <c r="B7">
        <f>IF(COUNTIFS(T_StockCount[Part Name],$A7,T_StockCount[WeekIndex],1)&gt;0,0,IF(('T_TTAFStock'!B11&lt;&gt;""),'T_TTAFStock'!B11,0+'Grid_Incoming'!B7-'Grid_TTAFOutgoing'!B7))</f>
        <v/>
      </c>
      <c r="C7">
        <f>IF(COUNTIFS(T_StockCount[Part Name],$A7,T_StockCount[WeekIndex],2)&gt;0,0,IF(('T_TTAFStock'!C11&lt;&gt;""),'T_TTAFStock'!C11,B7+'Grid_Incoming'!C7-'Grid_TTAFOutgoing'!C7))</f>
        <v/>
      </c>
      <c r="D7">
        <f>IF(COUNTIFS(T_StockCount[Part Name],$A7,T_StockCount[WeekIndex],3)&gt;0,0,IF(('T_TTAFStock'!D11&lt;&gt;""),'T_TTAFStock'!D11,C7+'Grid_Incoming'!D7-'Grid_TTAFOutgoing'!D7))</f>
        <v/>
      </c>
      <c r="E7">
        <f>IF(COUNTIFS(T_StockCount[Part Name],$A7,T_StockCount[WeekIndex],4)&gt;0,0,IF(('T_TTAFStock'!E11&lt;&gt;""),'T_TTAFStock'!E11,D7+'Grid_Incoming'!E7-'Grid_TTAFOutgoing'!E7))</f>
        <v/>
      </c>
      <c r="F7">
        <f>IF(COUNTIFS(T_StockCount[Part Name],$A7,T_StockCount[WeekIndex],5)&gt;0,0,IF(('T_TTAFStock'!F11&lt;&gt;""),'T_TTAFStock'!F11,E7+'Grid_Incoming'!F7-'Grid_TTAFOutgoing'!F7))</f>
        <v/>
      </c>
      <c r="G7">
        <f>IF(COUNTIFS(T_StockCount[Part Name],$A7,T_StockCount[WeekIndex],6)&gt;0,0,IF(('T_TTAFStock'!G11&lt;&gt;""),'T_TTAFStock'!G11,F7+'Grid_Incoming'!G7-'Grid_TTAFOutgoing'!G7))</f>
        <v/>
      </c>
      <c r="H7">
        <f>IF(COUNTIFS(T_StockCount[Part Name],$A7,T_StockCount[WeekIndex],7)&gt;0,0,IF(('T_TTAFStock'!H11&lt;&gt;""),'T_TTAFStock'!H11,G7+'Grid_Incoming'!H7-'Grid_TTAFOutgoing'!H7))</f>
        <v/>
      </c>
      <c r="I7">
        <f>IF(COUNTIFS(T_StockCount[Part Name],$A7,T_StockCount[WeekIndex],8)&gt;0,0,IF(('T_TTAFStock'!I11&lt;&gt;""),'T_TTAFStock'!I11,H7+'Grid_Incoming'!I7-'Grid_TTAFOutgoing'!I7))</f>
        <v/>
      </c>
      <c r="J7">
        <f>IF(COUNTIFS(T_StockCount[Part Name],$A7,T_StockCount[WeekIndex],9)&gt;0,0,IF(('T_TTAFStock'!J11&lt;&gt;""),'T_TTAFStock'!J11,I7+'Grid_Incoming'!J7-'Grid_TTAFOutgoing'!J7))</f>
        <v/>
      </c>
      <c r="K7">
        <f>IF(COUNTIFS(T_StockCount[Part Name],$A7,T_StockCount[WeekIndex],10)&gt;0,0,IF(('T_TTAFStock'!K11&lt;&gt;""),'T_TTAFStock'!K11,J7+'Grid_Incoming'!K7-'Grid_TTAFOutgoing'!K7))</f>
        <v/>
      </c>
      <c r="L7">
        <f>IF(COUNTIFS(T_StockCount[Part Name],$A7,T_StockCount[WeekIndex],11)&gt;0,0,IF(('T_TTAFStock'!L11&lt;&gt;""),'T_TTAFStock'!L11,K7+'Grid_Incoming'!L7-'Grid_TTAFOutgoing'!L7))</f>
        <v/>
      </c>
      <c r="M7">
        <f>IF(COUNTIFS(T_StockCount[Part Name],$A7,T_StockCount[WeekIndex],12)&gt;0,0,IF(('T_TTAFStock'!M11&lt;&gt;""),'T_TTAFStock'!M11,L7+'Grid_Incoming'!M7-'Grid_TTAFOutgoing'!M7))</f>
        <v/>
      </c>
      <c r="N7">
        <f>IF(COUNTIFS(T_StockCount[Part Name],$A7,T_StockCount[WeekIndex],13)&gt;0,0,IF(('T_TTAFStock'!N11&lt;&gt;""),'T_TTAFStock'!N11,M7+'Grid_Incoming'!N7-'Grid_TTAFOutgoing'!N7))</f>
        <v/>
      </c>
      <c r="O7">
        <f>IF(COUNTIFS(T_StockCount[Part Name],$A7,T_StockCount[WeekIndex],14)&gt;0,0,IF(('T_TTAFStock'!O11&lt;&gt;""),'T_TTAFStock'!O11,N7+'Grid_Incoming'!O7-'Grid_TTAFOutgoing'!O7))</f>
        <v/>
      </c>
      <c r="P7">
        <f>IF(COUNTIFS(T_StockCount[Part Name],$A7,T_StockCount[WeekIndex],15)&gt;0,0,IF(('T_TTAFStock'!P11&lt;&gt;""),'T_TTAFStock'!P11,O7+'Grid_Incoming'!P7-'Grid_TTAFOutgoing'!P7))</f>
        <v/>
      </c>
      <c r="Q7">
        <f>IF(COUNTIFS(T_StockCount[Part Name],$A7,T_StockCount[WeekIndex],16)&gt;0,0,IF(('T_TTAFStock'!Q11&lt;&gt;""),'T_TTAFStock'!Q11,P7+'Grid_Incoming'!Q7-'Grid_TTAFOutgoing'!Q7))</f>
        <v/>
      </c>
      <c r="R7">
        <f>IF(COUNTIFS(T_StockCount[Part Name],$A7,T_StockCount[WeekIndex],17)&gt;0,0,IF(('T_TTAFStock'!R11&lt;&gt;""),'T_TTAFStock'!R11,Q7+'Grid_Incoming'!R7-'Grid_TTAFOutgoing'!R7))</f>
        <v/>
      </c>
      <c r="S7">
        <f>IF(COUNTIFS(T_StockCount[Part Name],$A7,T_StockCount[WeekIndex],18)&gt;0,0,IF(('T_TTAFStock'!S11&lt;&gt;""),'T_TTAFStock'!S11,R7+'Grid_Incoming'!S7-'Grid_TTAFOutgoing'!S7))</f>
        <v/>
      </c>
      <c r="T7">
        <f>IF(COUNTIFS(T_StockCount[Part Name],$A7,T_StockCount[WeekIndex],19)&gt;0,0,IF(('T_TTAFStock'!T11&lt;&gt;""),'T_TTAFStock'!T11,S7+'Grid_Incoming'!T7-'Grid_TTAFOutgoing'!T7))</f>
        <v/>
      </c>
      <c r="U7">
        <f>IF(COUNTIFS(T_StockCount[Part Name],$A7,T_StockCount[WeekIndex],20)&gt;0,0,IF(('T_TTAFStock'!U11&lt;&gt;""),'T_TTAFStock'!U11,T7+'Grid_Incoming'!U7-'Grid_TTAFOutgoing'!U7))</f>
        <v/>
      </c>
      <c r="V7">
        <f>IF(COUNTIFS(T_StockCount[Part Name],$A7,T_StockCount[WeekIndex],21)&gt;0,0,IF(('T_TTAFStock'!V11&lt;&gt;""),'T_TTAFStock'!V11,U7+'Grid_Incoming'!V7-'Grid_TTAFOutgoing'!V7))</f>
        <v/>
      </c>
      <c r="W7">
        <f>IF(COUNTIFS(T_StockCount[Part Name],$A7,T_StockCount[WeekIndex],22)&gt;0,0,IF(('T_TTAFStock'!W11&lt;&gt;""),'T_TTAFStock'!W11,V7+'Grid_Incoming'!W7-'Grid_TTAFOutgoing'!W7))</f>
        <v/>
      </c>
      <c r="X7">
        <f>IF(COUNTIFS(T_StockCount[Part Name],$A7,T_StockCount[WeekIndex],23)&gt;0,0,IF(('T_TTAFStock'!X11&lt;&gt;""),'T_TTAFStock'!X11,W7+'Grid_Incoming'!X7-'Grid_TTAFOutgoing'!X7))</f>
        <v/>
      </c>
      <c r="Y7">
        <f>IF(COUNTIFS(T_StockCount[Part Name],$A7,T_StockCount[WeekIndex],24)&gt;0,0,IF(('T_TTAFStock'!Y11&lt;&gt;""),'T_TTAFStock'!Y11,X7+'Grid_Incoming'!Y7-'Grid_TTAFOutgoing'!Y7))</f>
        <v/>
      </c>
      <c r="Z7">
        <f>IF(COUNTIFS(T_StockCount[Part Name],$A7,T_StockCount[WeekIndex],25)&gt;0,0,IF(('T_TTAFStock'!Z11&lt;&gt;""),'T_TTAFStock'!Z11,Y7+'Grid_Incoming'!Z7-'Grid_TTAFOutgoing'!Z7))</f>
        <v/>
      </c>
      <c r="AA7">
        <f>IF(COUNTIFS(T_StockCount[Part Name],$A7,T_StockCount[WeekIndex],26)&gt;0,0,IF(('T_TTAFStock'!AA11&lt;&gt;""),'T_TTAFStock'!AA11,Z7+'Grid_Incoming'!AA7-'Grid_TTAFOutgoing'!AA7))</f>
        <v/>
      </c>
      <c r="AB7">
        <f>IF(COUNTIFS(T_StockCount[Part Name],$A7,T_StockCount[WeekIndex],27)&gt;0,0,IF(('T_TTAFStock'!AB11&lt;&gt;""),'T_TTAFStock'!AB11,AA7+'Grid_Incoming'!AB7-'Grid_TTAFOutgoing'!AB7))</f>
        <v/>
      </c>
      <c r="AC7">
        <f>IF(COUNTIFS(T_StockCount[Part Name],$A7,T_StockCount[WeekIndex],28)&gt;0,0,IF(('T_TTAFStock'!AC11&lt;&gt;""),'T_TTAFStock'!AC11,AB7+'Grid_Incoming'!AC7-'Grid_TTAFOutgoing'!AC7))</f>
        <v/>
      </c>
      <c r="AD7">
        <f>IF(COUNTIFS(T_StockCount[Part Name],$A7,T_StockCount[WeekIndex],29)&gt;0,0,IF(('T_TTAFStock'!AD11&lt;&gt;""),'T_TTAFStock'!AD11,AC7+'Grid_Incoming'!AD7-'Grid_TTAFOutgoing'!AD7))</f>
        <v/>
      </c>
      <c r="AE7">
        <f>IF(COUNTIFS(T_StockCount[Part Name],$A7,T_StockCount[WeekIndex],30)&gt;0,0,IF(('T_TTAFStock'!AE11&lt;&gt;""),'T_TTAFStock'!AE11,AD7+'Grid_Incoming'!AE7-'Grid_TTAFOutgoing'!AE7))</f>
        <v/>
      </c>
      <c r="AF7">
        <f>IF(COUNTIFS(T_StockCount[Part Name],$A7,T_StockCount[WeekIndex],31)&gt;0,0,IF(('T_TTAFStock'!AF11&lt;&gt;""),'T_TTAFStock'!AF11,AE7+'Grid_Incoming'!AF7-'Grid_TTAFOutgoing'!AF7))</f>
        <v/>
      </c>
      <c r="AG7">
        <f>IF(COUNTIFS(T_StockCount[Part Name],$A7,T_StockCount[WeekIndex],32)&gt;0,0,IF(('T_TTAFStock'!AG11&lt;&gt;""),'T_TTAFStock'!AG11,AF7+'Grid_Incoming'!AG7-'Grid_TTAFOutgoing'!AG7))</f>
        <v/>
      </c>
      <c r="AH7">
        <f>IF(COUNTIFS(T_StockCount[Part Name],$A7,T_StockCount[WeekIndex],33)&gt;0,0,IF(('T_TTAFStock'!AH11&lt;&gt;""),'T_TTAFStock'!AH11,AG7+'Grid_Incoming'!AH7-'Grid_TTAFOutgoing'!AH7))</f>
        <v/>
      </c>
      <c r="AI7">
        <f>IF(COUNTIFS(T_StockCount[Part Name],$A7,T_StockCount[WeekIndex],34)&gt;0,0,IF(('T_TTAFStock'!AI11&lt;&gt;""),'T_TTAFStock'!AI11,AH7+'Grid_Incoming'!AI7-'Grid_TTAFOutgoing'!AI7))</f>
        <v/>
      </c>
      <c r="AJ7">
        <f>IF(COUNTIFS(T_StockCount[Part Name],$A7,T_StockCount[WeekIndex],35)&gt;0,0,IF(('T_TTAFStock'!AJ11&lt;&gt;""),'T_TTAFStock'!AJ11,AI7+'Grid_Incoming'!AJ7-'Grid_TTAFOutgoing'!AJ7))</f>
        <v/>
      </c>
      <c r="AK7">
        <f>IF(COUNTIFS(T_StockCount[Part Name],$A7,T_StockCount[WeekIndex],36)&gt;0,0,IF(('T_TTAFStock'!AK11&lt;&gt;""),'T_TTAFStock'!AK11,AJ7+'Grid_Incoming'!AK7-'Grid_TTAFOutgoing'!AK7))</f>
        <v/>
      </c>
      <c r="AL7">
        <f>IF(COUNTIFS(T_StockCount[Part Name],$A7,T_StockCount[WeekIndex],37)&gt;0,0,IF(('T_TTAFStock'!AL11&lt;&gt;""),'T_TTAFStock'!AL11,AK7+'Grid_Incoming'!AL7-'Grid_TTAFOutgoing'!AL7))</f>
        <v/>
      </c>
      <c r="AM7">
        <f>IF(COUNTIFS(T_StockCount[Part Name],$A7,T_StockCount[WeekIndex],38)&gt;0,0,IF(('T_TTAFStock'!AM11&lt;&gt;""),'T_TTAFStock'!AM11,AL7+'Grid_Incoming'!AM7-'Grid_TTAFOutgoing'!AM7))</f>
        <v/>
      </c>
      <c r="AN7">
        <f>IF(COUNTIFS(T_StockCount[Part Name],$A7,T_StockCount[WeekIndex],39)&gt;0,0,IF(('T_TTAFStock'!AN11&lt;&gt;""),'T_TTAFStock'!AN11,AM7+'Grid_Incoming'!AN7-'Grid_TTAFOutgoing'!AN7))</f>
        <v/>
      </c>
      <c r="AO7">
        <f>IF(COUNTIFS(T_StockCount[Part Name],$A7,T_StockCount[WeekIndex],40)&gt;0,0,IF(('T_TTAFStock'!AO11&lt;&gt;""),'T_TTAFStock'!AO11,AN7+'Grid_Incoming'!AO7-'Grid_TTAFOutgoing'!AO7))</f>
        <v/>
      </c>
      <c r="AP7">
        <f>IF(COUNTIFS(T_StockCount[Part Name],$A7,T_StockCount[WeekIndex],41)&gt;0,0,IF(('T_TTAFStock'!AP11&lt;&gt;""),'T_TTAFStock'!AP11,AO7+'Grid_Incoming'!AP7-'Grid_TTAFOutgoing'!AP7))</f>
        <v/>
      </c>
      <c r="AQ7">
        <f>IF(COUNTIFS(T_StockCount[Part Name],$A7,T_StockCount[WeekIndex],42)&gt;0,0,IF(('T_TTAFStock'!AQ11&lt;&gt;""),'T_TTAFStock'!AQ11,AP7+'Grid_Incoming'!AQ7-'Grid_TTAFOutgoing'!AQ7))</f>
        <v/>
      </c>
      <c r="AR7">
        <f>IF(COUNTIFS(T_StockCount[Part Name],$A7,T_StockCount[WeekIndex],43)&gt;0,0,IF(('T_TTAFStock'!AR11&lt;&gt;""),'T_TTAFStock'!AR11,AQ7+'Grid_Incoming'!AR7-'Grid_TTAFOutgoing'!AR7))</f>
        <v/>
      </c>
      <c r="AS7">
        <f>IF(COUNTIFS(T_StockCount[Part Name],$A7,T_StockCount[WeekIndex],44)&gt;0,0,IF(('T_TTAFStock'!AS11&lt;&gt;""),'T_TTAFStock'!AS11,AR7+'Grid_Incoming'!AS7-'Grid_TTAFOutgoing'!AS7))</f>
        <v/>
      </c>
      <c r="AT7">
        <f>IF(COUNTIFS(T_StockCount[Part Name],$A7,T_StockCount[WeekIndex],45)&gt;0,0,IF(('T_TTAFStock'!AT11&lt;&gt;""),'T_TTAFStock'!AT11,AS7+'Grid_Incoming'!AT7-'Grid_TTAFOutgoing'!AT7))</f>
        <v/>
      </c>
      <c r="AU7">
        <f>IF(COUNTIFS(T_StockCount[Part Name],$A7,T_StockCount[WeekIndex],46)&gt;0,0,IF(('T_TTAFStock'!AU11&lt;&gt;""),'T_TTAFStock'!AU11,AT7+'Grid_Incoming'!AU7-'Grid_TTAFOutgoing'!AU7))</f>
        <v/>
      </c>
      <c r="AV7">
        <f>IF(COUNTIFS(T_StockCount[Part Name],$A7,T_StockCount[WeekIndex],47)&gt;0,0,IF(('T_TTAFStock'!AV11&lt;&gt;""),'T_TTAFStock'!AV11,AU7+'Grid_Incoming'!AV7-'Grid_TTAFOutgoing'!AV7))</f>
        <v/>
      </c>
      <c r="AW7">
        <f>IF(COUNTIFS(T_StockCount[Part Name],$A7,T_StockCount[WeekIndex],48)&gt;0,0,IF(('T_TTAFStock'!AW11&lt;&gt;""),'T_TTAFStock'!AW11,AV7+'Grid_Incoming'!AW7-'Grid_TTAFOutgoing'!AW7))</f>
        <v/>
      </c>
      <c r="AX7">
        <f>IF(COUNTIFS(T_StockCount[Part Name],$A7,T_StockCount[WeekIndex],49)&gt;0,0,IF(('T_TTAFStock'!AX11&lt;&gt;""),'T_TTAFStock'!AX11,AW7+'Grid_Incoming'!AX7-'Grid_TTAFOutgoing'!AX7))</f>
        <v/>
      </c>
      <c r="AY7">
        <f>IF(COUNTIFS(T_StockCount[Part Name],$A7,T_StockCount[WeekIndex],50)&gt;0,0,IF(('T_TTAFStock'!AY11&lt;&gt;""),'T_TTAFStock'!AY11,AX7+'Grid_Incoming'!AY7-'Grid_TTAFOutgoing'!AY7))</f>
        <v/>
      </c>
      <c r="AZ7">
        <f>IF(COUNTIFS(T_StockCount[Part Name],$A7,T_StockCount[WeekIndex],51)&gt;0,0,IF(('T_TTAFStock'!AZ11&lt;&gt;""),'T_TTAFStock'!AZ11,AY7+'Grid_Incoming'!AZ7-'Grid_TTAFOutgoing'!AZ7))</f>
        <v/>
      </c>
      <c r="BA7">
        <f>IF(COUNTIFS(T_StockCount[Part Name],$A7,T_StockCount[WeekIndex],52)&gt;0,0,IF(('T_TTAFStock'!BA11&lt;&gt;""),'T_TTAFStock'!BA11,AZ7+'Grid_Incoming'!BA7-'Grid_TTAFOutgoing'!BA7))</f>
        <v/>
      </c>
      <c r="BB7">
        <f>IF(COUNTIFS(T_StockCount[Part Name],$A7,T_StockCount[WeekIndex],53)&gt;0,0,IF(('T_TTAFStock'!BB11&lt;&gt;""),'T_TTAFStock'!BB11,BA7+'Grid_Incoming'!BB7-'Grid_TTAFOutgoing'!BB7))</f>
        <v/>
      </c>
      <c r="BC7">
        <f>IF(COUNTIFS(T_StockCount[Part Name],$A7,T_StockCount[WeekIndex],54)&gt;0,0,IF(('T_TTAFStock'!BC11&lt;&gt;""),'T_TTAFStock'!BC11,BB7+'Grid_Incoming'!BC7-'Grid_TTAFOutgoing'!BC7))</f>
        <v/>
      </c>
      <c r="BD7">
        <f>IF(COUNTIFS(T_StockCount[Part Name],$A7,T_StockCount[WeekIndex],55)&gt;0,0,IF(('T_TTAFStock'!BD11&lt;&gt;""),'T_TTAFStock'!BD11,BC7+'Grid_Incoming'!BD7-'Grid_TTAFOutgoing'!BD7))</f>
        <v/>
      </c>
      <c r="BE7">
        <f>IF(COUNTIFS(T_StockCount[Part Name],$A7,T_StockCount[WeekIndex],56)&gt;0,0,IF(('T_TTAFStock'!BE11&lt;&gt;""),'T_TTAFStock'!BE11,BD7+'Grid_Incoming'!BE7-'Grid_TTAFOutgoing'!BE7))</f>
        <v/>
      </c>
      <c r="BF7">
        <f>IF(COUNTIFS(T_StockCount[Part Name],$A7,T_StockCount[WeekIndex],57)&gt;0,0,IF(('T_TTAFStock'!BF11&lt;&gt;""),'T_TTAFStock'!BF11,BE7+'Grid_Incoming'!BF7-'Grid_TTAFOutgoing'!BF7))</f>
        <v/>
      </c>
      <c r="BG7">
        <f>IF(COUNTIFS(T_StockCount[Part Name],$A7,T_StockCount[WeekIndex],58)&gt;0,0,IF(('T_TTAFStock'!BG11&lt;&gt;""),'T_TTAFStock'!BG11,BF7+'Grid_Incoming'!BG7-'Grid_TTAFOutgoing'!BG7))</f>
        <v/>
      </c>
      <c r="BH7">
        <f>IF(COUNTIFS(T_StockCount[Part Name],$A7,T_StockCount[WeekIndex],59)&gt;0,0,IF(('T_TTAFStock'!BH11&lt;&gt;""),'T_TTAFStock'!BH11,BG7+'Grid_Incoming'!BH7-'Grid_TTAFOutgoing'!BH7))</f>
        <v/>
      </c>
      <c r="BI7">
        <f>IF(COUNTIFS(T_StockCount[Part Name],$A7,T_StockCount[WeekIndex],60)&gt;0,0,IF(('T_TTAFStock'!BI11&lt;&gt;""),'T_TTAFStock'!BI11,BH7+'Grid_Incoming'!BI7-'Grid_TTAFOutgoing'!BI7))</f>
        <v/>
      </c>
      <c r="BJ7">
        <f>IF(COUNTIFS(T_StockCount[Part Name],$A7,T_StockCount[WeekIndex],61)&gt;0,0,IF(('T_TTAFStock'!BJ11&lt;&gt;""),'T_TTAFStock'!BJ11,BI7+'Grid_Incoming'!BJ7-'Grid_TTAFOutgoing'!BJ7))</f>
        <v/>
      </c>
      <c r="BK7">
        <f>IF(COUNTIFS(T_StockCount[Part Name],$A7,T_StockCount[WeekIndex],62)&gt;0,0,IF(('T_TTAFStock'!BK11&lt;&gt;""),'T_TTAFStock'!BK11,BJ7+'Grid_Incoming'!BK7-'Grid_TTAFOutgoing'!BK7))</f>
        <v/>
      </c>
      <c r="BL7">
        <f>IF(COUNTIFS(T_StockCount[Part Name],$A7,T_StockCount[WeekIndex],63)&gt;0,0,IF(('T_TTAFStock'!BL11&lt;&gt;""),'T_TTAFStock'!BL11,BK7+'Grid_Incoming'!BL7-'Grid_TTAFOutgoing'!BL7))</f>
        <v/>
      </c>
      <c r="BM7">
        <f>IF(COUNTIFS(T_StockCount[Part Name],$A7,T_StockCount[WeekIndex],64)&gt;0,0,IF(('T_TTAFStock'!BM11&lt;&gt;""),'T_TTAFStock'!BM11,BL7+'Grid_Incoming'!BM7-'Grid_TTAFOutgoing'!BM7))</f>
        <v/>
      </c>
      <c r="BN7">
        <f>IF(COUNTIFS(T_StockCount[Part Name],$A7,T_StockCount[WeekIndex],65)&gt;0,0,IF(('T_TTAFStock'!BN11&lt;&gt;""),'T_TTAFStock'!BN11,BM7+'Grid_Incoming'!BN7-'Grid_TTAFOutgoing'!BN7))</f>
        <v/>
      </c>
      <c r="BO7">
        <f>IF(COUNTIFS(T_StockCount[Part Name],$A7,T_StockCount[WeekIndex],66)&gt;0,0,IF(('T_TTAFStock'!BO11&lt;&gt;""),'T_TTAFStock'!BO11,BN7+'Grid_Incoming'!BO7-'Grid_TTAFOutgoing'!BO7))</f>
        <v/>
      </c>
      <c r="BP7">
        <f>IF(COUNTIFS(T_StockCount[Part Name],$A7,T_StockCount[WeekIndex],67)&gt;0,0,IF(('T_TTAFStock'!BP11&lt;&gt;""),'T_TTAFStock'!BP11,BO7+'Grid_Incoming'!BP7-'Grid_TTAFOutgoing'!BP7))</f>
        <v/>
      </c>
      <c r="BQ7">
        <f>IF(COUNTIFS(T_StockCount[Part Name],$A7,T_StockCount[WeekIndex],68)&gt;0,0,IF(('T_TTAFStock'!BQ11&lt;&gt;""),'T_TTAFStock'!BQ11,BP7+'Grid_Incoming'!BQ7-'Grid_TTAFOutgoing'!BQ7))</f>
        <v/>
      </c>
      <c r="BR7">
        <f>IF(COUNTIFS(T_StockCount[Part Name],$A7,T_StockCount[WeekIndex],69)&gt;0,0,IF(('T_TTAFStock'!BR11&lt;&gt;""),'T_TTAFStock'!BR11,BQ7+'Grid_Incoming'!BR7-'Grid_TTAFOutgoing'!BR7))</f>
        <v/>
      </c>
      <c r="BS7">
        <f>IF(COUNTIFS(T_StockCount[Part Name],$A7,T_StockCount[WeekIndex],70)&gt;0,0,IF(('T_TTAFStock'!BS11&lt;&gt;""),'T_TTAFStock'!BS11,BR7+'Grid_Incoming'!BS7-'Grid_TTAFOutgoing'!BS7))</f>
        <v/>
      </c>
      <c r="BT7">
        <f>IF(COUNTIFS(T_StockCount[Part Name],$A7,T_StockCount[WeekIndex],71)&gt;0,0,IF(('T_TTAFStock'!BT11&lt;&gt;""),'T_TTAFStock'!BT11,BS7+'Grid_Incoming'!BT7-'Grid_TTAFOutgoing'!BT7))</f>
        <v/>
      </c>
      <c r="BU7">
        <f>IF(COUNTIFS(T_StockCount[Part Name],$A7,T_StockCount[WeekIndex],72)&gt;0,0,IF(('T_TTAFStock'!BU11&lt;&gt;""),'T_TTAFStock'!BU11,BT7+'Grid_Incoming'!BU7-'Grid_TTAFOutgoing'!BU7))</f>
        <v/>
      </c>
      <c r="BV7">
        <f>IF(COUNTIFS(T_StockCount[Part Name],$A7,T_StockCount[WeekIndex],73)&gt;0,0,IF(('T_TTAFStock'!BV11&lt;&gt;""),'T_TTAFStock'!BV11,BU7+'Grid_Incoming'!BV7-'Grid_TTAFOutgoing'!BV7))</f>
        <v/>
      </c>
      <c r="BW7">
        <f>IF(COUNTIFS(T_StockCount[Part Name],$A7,T_StockCount[WeekIndex],74)&gt;0,0,IF(('T_TTAFStock'!BW11&lt;&gt;""),'T_TTAFStock'!BW11,BV7+'Grid_Incoming'!BW7-'Grid_TTAFOutgoing'!BW7))</f>
        <v/>
      </c>
      <c r="BX7">
        <f>IF(COUNTIFS(T_StockCount[Part Name],$A7,T_StockCount[WeekIndex],75)&gt;0,0,IF(('T_TTAFStock'!BX11&lt;&gt;""),'T_TTAFStock'!BX11,BW7+'Grid_Incoming'!BX7-'Grid_TTAFOutgoing'!BX7))</f>
        <v/>
      </c>
      <c r="BY7">
        <f>IF(COUNTIFS(T_StockCount[Part Name],$A7,T_StockCount[WeekIndex],76)&gt;0,0,IF(('T_TTAFStock'!BY11&lt;&gt;""),'T_TTAFStock'!BY11,BX7+'Grid_Incoming'!BY7-'Grid_TTAFOutgoing'!BY7))</f>
        <v/>
      </c>
      <c r="BZ7">
        <f>IF(COUNTIFS(T_StockCount[Part Name],$A7,T_StockCount[WeekIndex],77)&gt;0,0,IF(('T_TTAFStock'!BZ11&lt;&gt;""),'T_TTAFStock'!BZ11,BY7+'Grid_Incoming'!BZ7-'Grid_TTAFOutgoing'!BZ7))</f>
        <v/>
      </c>
      <c r="CA7">
        <f>IF(COUNTIFS(T_StockCount[Part Name],$A7,T_StockCount[WeekIndex],78)&gt;0,0,IF(('T_TTAFStock'!CA11&lt;&gt;""),'T_TTAFStock'!CA11,BZ7+'Grid_Incoming'!CA7-'Grid_TTAFOutgoing'!CA7))</f>
        <v/>
      </c>
      <c r="CB7">
        <f>IF(COUNTIFS(T_StockCount[Part Name],$A7,T_StockCount[WeekIndex],79)&gt;0,0,IF(('T_TTAFStock'!CB11&lt;&gt;""),'T_TTAFStock'!CB11,CA7+'Grid_Incoming'!CB7-'Grid_TTAFOutgoing'!CB7))</f>
        <v/>
      </c>
      <c r="CC7">
        <f>IF(COUNTIFS(T_StockCount[Part Name],$A7,T_StockCount[WeekIndex],80)&gt;0,0,IF(('T_TTAFStock'!CC11&lt;&gt;""),'T_TTAFStock'!CC11,CB7+'Grid_Incoming'!CC7-'Grid_TTAFOutgoing'!CC7))</f>
        <v/>
      </c>
      <c r="CD7">
        <f>IF(COUNTIFS(T_StockCount[Part Name],$A7,T_StockCount[WeekIndex],81)&gt;0,0,IF(('T_TTAFStock'!CD11&lt;&gt;""),'T_TTAFStock'!CD11,CC7+'Grid_Incoming'!CD7-'Grid_TTAFOutgoing'!CD7))</f>
        <v/>
      </c>
      <c r="CE7">
        <f>IF(COUNTIFS(T_StockCount[Part Name],$A7,T_StockCount[WeekIndex],82)&gt;0,0,IF(('T_TTAFStock'!CE11&lt;&gt;""),'T_TTAFStock'!CE11,CD7+'Grid_Incoming'!CE7-'Grid_TTAFOutgoing'!CE7))</f>
        <v/>
      </c>
      <c r="CF7">
        <f>IF(COUNTIFS(T_StockCount[Part Name],$A7,T_StockCount[WeekIndex],83)&gt;0,0,IF(('T_TTAFStock'!CF11&lt;&gt;""),'T_TTAFStock'!CF11,CE7+'Grid_Incoming'!CF7-'Grid_TTAFOutgoing'!CF7))</f>
        <v/>
      </c>
      <c r="CG7">
        <f>IF(COUNTIFS(T_StockCount[Part Name],$A7,T_StockCount[WeekIndex],84)&gt;0,0,IF(('T_TTAFStock'!CG11&lt;&gt;""),'T_TTAFStock'!CG11,CF7+'Grid_Incoming'!CG7-'Grid_TTAFOutgoing'!CG7))</f>
        <v/>
      </c>
      <c r="CH7">
        <f>IF(COUNTIFS(T_StockCount[Part Name],$A7,T_StockCount[WeekIndex],85)&gt;0,0,IF(('T_TTAFStock'!CH11&lt;&gt;""),'T_TTAFStock'!CH11,CG7+'Grid_Incoming'!CH7-'Grid_TTAFOutgoing'!CH7))</f>
        <v/>
      </c>
      <c r="CI7">
        <f>IF(COUNTIFS(T_StockCount[Part Name],$A7,T_StockCount[WeekIndex],86)&gt;0,0,IF(('T_TTAFStock'!CI11&lt;&gt;""),'T_TTAFStock'!CI11,CH7+'Grid_Incoming'!CI7-'Grid_TTAFOutgoing'!CI7))</f>
        <v/>
      </c>
      <c r="CJ7">
        <f>IF(COUNTIFS(T_StockCount[Part Name],$A7,T_StockCount[WeekIndex],87)&gt;0,0,IF(('T_TTAFStock'!CJ11&lt;&gt;""),'T_TTAFStock'!CJ11,CI7+'Grid_Incoming'!CJ7-'Grid_TTAFOutgoing'!CJ7))</f>
        <v/>
      </c>
      <c r="CK7">
        <f>IF(COUNTIFS(T_StockCount[Part Name],$A7,T_StockCount[WeekIndex],88)&gt;0,0,IF(('T_TTAFStock'!CK11&lt;&gt;""),'T_TTAFStock'!CK11,CJ7+'Grid_Incoming'!CK7-'Grid_TTAFOutgoing'!CK7))</f>
        <v/>
      </c>
      <c r="CL7">
        <f>IF(COUNTIFS(T_StockCount[Part Name],$A7,T_StockCount[WeekIndex],89)&gt;0,0,IF(('T_TTAFStock'!CL11&lt;&gt;""),'T_TTAFStock'!CL11,CK7+'Grid_Incoming'!CL7-'Grid_TTAFOutgoing'!CL7))</f>
        <v/>
      </c>
      <c r="CM7">
        <f>IF(COUNTIFS(T_StockCount[Part Name],$A7,T_StockCount[WeekIndex],90)&gt;0,0,IF(('T_TTAFStock'!CM11&lt;&gt;""),'T_TTAFStock'!CM11,CL7+'Grid_Incoming'!CM7-'Grid_TTAFOutgoing'!CM7))</f>
        <v/>
      </c>
      <c r="CN7">
        <f>IF(COUNTIFS(T_StockCount[Part Name],$A7,T_StockCount[WeekIndex],91)&gt;0,0,IF(('T_TTAFStock'!CN11&lt;&gt;""),'T_TTAFStock'!CN11,CM7+'Grid_Incoming'!CN7-'Grid_TTAFOutgoing'!CN7))</f>
        <v/>
      </c>
      <c r="CO7">
        <f>IF(COUNTIFS(T_StockCount[Part Name],$A7,T_StockCount[WeekIndex],92)&gt;0,0,IF(('T_TTAFStock'!CO11&lt;&gt;""),'T_TTAFStock'!CO11,CN7+'Grid_Incoming'!CO7-'Grid_TTAFOutgoing'!CO7))</f>
        <v/>
      </c>
      <c r="CP7">
        <f>IF(COUNTIFS(T_StockCount[Part Name],$A7,T_StockCount[WeekIndex],93)&gt;0,0,IF(('T_TTAFStock'!CP11&lt;&gt;""),'T_TTAFStock'!CP11,CO7+'Grid_Incoming'!CP7-'Grid_TTAFOutgoing'!CP7))</f>
        <v/>
      </c>
      <c r="CQ7">
        <f>IF(COUNTIFS(T_StockCount[Part Name],$A7,T_StockCount[WeekIndex],94)&gt;0,0,IF(('T_TTAFStock'!CQ11&lt;&gt;""),'T_TTAFStock'!CQ11,CP7+'Grid_Incoming'!CQ7-'Grid_TTAFOutgoing'!CQ7))</f>
        <v/>
      </c>
      <c r="CR7">
        <f>IF(COUNTIFS(T_StockCount[Part Name],$A7,T_StockCount[WeekIndex],95)&gt;0,0,IF(('T_TTAFStock'!CR11&lt;&gt;""),'T_TTAFStock'!CR11,CQ7+'Grid_Incoming'!CR7-'Grid_TTAFOutgoing'!CR7))</f>
        <v/>
      </c>
      <c r="CS7">
        <f>IF(COUNTIFS(T_StockCount[Part Name],$A7,T_StockCount[WeekIndex],96)&gt;0,0,IF(('T_TTAFStock'!CS11&lt;&gt;""),'T_TTAFStock'!CS11,CR7+'Grid_Incoming'!CS7-'Grid_TTAFOutgoing'!CS7))</f>
        <v/>
      </c>
      <c r="CT7">
        <f>IF(COUNTIFS(T_StockCount[Part Name],$A7,T_StockCount[WeekIndex],97)&gt;0,0,IF(('T_TTAFStock'!CT11&lt;&gt;""),'T_TTAFStock'!CT11,CS7+'Grid_Incoming'!CT7-'Grid_TTAFOutgoing'!CT7))</f>
        <v/>
      </c>
      <c r="CU7">
        <f>IF(COUNTIFS(T_StockCount[Part Name],$A7,T_StockCount[WeekIndex],98)&gt;0,0,IF(('T_TTAFStock'!CU11&lt;&gt;""),'T_TTAFStock'!CU11,CT7+'Grid_Incoming'!CU7-'Grid_TTAFOutgoing'!CU7))</f>
        <v/>
      </c>
      <c r="CV7">
        <f>IF(COUNTIFS(T_StockCount[Part Name],$A7,T_StockCount[WeekIndex],99)&gt;0,0,IF(('T_TTAFStock'!CV11&lt;&gt;""),'T_TTAFStock'!CV11,CU7+'Grid_Incoming'!CV7-'Grid_TTAFOutgoing'!CV7))</f>
        <v/>
      </c>
      <c r="CW7">
        <f>IF(COUNTIFS(T_StockCount[Part Name],$A7,T_StockCount[WeekIndex],100)&gt;0,0,IF(('T_TTAFStock'!CW11&lt;&gt;""),'T_TTAFStock'!CW11,CV7+'Grid_Incoming'!CW7-'Grid_TTAFOutgoing'!CW7))</f>
        <v/>
      </c>
      <c r="CX7">
        <f>IF(COUNTIFS(T_StockCount[Part Name],$A7,T_StockCount[WeekIndex],101)&gt;0,0,IF(('T_TTAFStock'!CX11&lt;&gt;""),'T_TTAFStock'!CX11,CW7+'Grid_Incoming'!CX7-'Grid_TTAFOutgoing'!CX7))</f>
        <v/>
      </c>
      <c r="CY7">
        <f>IF(COUNTIFS(T_StockCount[Part Name],$A7,T_StockCount[WeekIndex],102)&gt;0,0,IF(('T_TTAFStock'!CY11&lt;&gt;""),'T_TTAFStock'!CY11,CX7+'Grid_Incoming'!CY7-'Grid_TTAFOutgoing'!CY7))</f>
        <v/>
      </c>
      <c r="CZ7">
        <f>IF(COUNTIFS(T_StockCount[Part Name],$A7,T_StockCount[WeekIndex],103)&gt;0,0,IF(('T_TTAFStock'!CZ11&lt;&gt;""),'T_TTAFStock'!CZ11,CY7+'Grid_Incoming'!CZ7-'Grid_TTAFOutgoing'!CZ7))</f>
        <v/>
      </c>
      <c r="DA7">
        <f>IF(COUNTIFS(T_StockCount[Part Name],$A7,T_StockCount[WeekIndex],104)&gt;0,0,IF(('T_TTAFStock'!DA11&lt;&gt;""),'T_TTAFStock'!DA11,CZ7+'Grid_Incoming'!DA7-'Grid_TTAFOutgoing'!DA7))</f>
        <v/>
      </c>
    </row>
    <row r="8">
      <c r="A8" t="inlineStr">
        <is>
          <t>CHEM-1690</t>
        </is>
      </c>
      <c r="B8">
        <f>IF(COUNTIFS(T_StockCount[Part Name],$A8,T_StockCount[WeekIndex],1)&gt;0,0,IF(('T_TTAFStock'!B12&lt;&gt;""),'T_TTAFStock'!B12,0+'Grid_Incoming'!B8-'Grid_TTAFOutgoing'!B8))</f>
        <v/>
      </c>
      <c r="C8">
        <f>IF(COUNTIFS(T_StockCount[Part Name],$A8,T_StockCount[WeekIndex],2)&gt;0,0,IF(('T_TTAFStock'!C12&lt;&gt;""),'T_TTAFStock'!C12,B8+'Grid_Incoming'!C8-'Grid_TTAFOutgoing'!C8))</f>
        <v/>
      </c>
      <c r="D8">
        <f>IF(COUNTIFS(T_StockCount[Part Name],$A8,T_StockCount[WeekIndex],3)&gt;0,0,IF(('T_TTAFStock'!D12&lt;&gt;""),'T_TTAFStock'!D12,C8+'Grid_Incoming'!D8-'Grid_TTAFOutgoing'!D8))</f>
        <v/>
      </c>
      <c r="E8">
        <f>IF(COUNTIFS(T_StockCount[Part Name],$A8,T_StockCount[WeekIndex],4)&gt;0,0,IF(('T_TTAFStock'!E12&lt;&gt;""),'T_TTAFStock'!E12,D8+'Grid_Incoming'!E8-'Grid_TTAFOutgoing'!E8))</f>
        <v/>
      </c>
      <c r="F8">
        <f>IF(COUNTIFS(T_StockCount[Part Name],$A8,T_StockCount[WeekIndex],5)&gt;0,0,IF(('T_TTAFStock'!F12&lt;&gt;""),'T_TTAFStock'!F12,E8+'Grid_Incoming'!F8-'Grid_TTAFOutgoing'!F8))</f>
        <v/>
      </c>
      <c r="G8">
        <f>IF(COUNTIFS(T_StockCount[Part Name],$A8,T_StockCount[WeekIndex],6)&gt;0,0,IF(('T_TTAFStock'!G12&lt;&gt;""),'T_TTAFStock'!G12,F8+'Grid_Incoming'!G8-'Grid_TTAFOutgoing'!G8))</f>
        <v/>
      </c>
      <c r="H8">
        <f>IF(COUNTIFS(T_StockCount[Part Name],$A8,T_StockCount[WeekIndex],7)&gt;0,0,IF(('T_TTAFStock'!H12&lt;&gt;""),'T_TTAFStock'!H12,G8+'Grid_Incoming'!H8-'Grid_TTAFOutgoing'!H8))</f>
        <v/>
      </c>
      <c r="I8">
        <f>IF(COUNTIFS(T_StockCount[Part Name],$A8,T_StockCount[WeekIndex],8)&gt;0,0,IF(('T_TTAFStock'!I12&lt;&gt;""),'T_TTAFStock'!I12,H8+'Grid_Incoming'!I8-'Grid_TTAFOutgoing'!I8))</f>
        <v/>
      </c>
      <c r="J8">
        <f>IF(COUNTIFS(T_StockCount[Part Name],$A8,T_StockCount[WeekIndex],9)&gt;0,0,IF(('T_TTAFStock'!J12&lt;&gt;""),'T_TTAFStock'!J12,I8+'Grid_Incoming'!J8-'Grid_TTAFOutgoing'!J8))</f>
        <v/>
      </c>
      <c r="K8">
        <f>IF(COUNTIFS(T_StockCount[Part Name],$A8,T_StockCount[WeekIndex],10)&gt;0,0,IF(('T_TTAFStock'!K12&lt;&gt;""),'T_TTAFStock'!K12,J8+'Grid_Incoming'!K8-'Grid_TTAFOutgoing'!K8))</f>
        <v/>
      </c>
      <c r="L8">
        <f>IF(COUNTIFS(T_StockCount[Part Name],$A8,T_StockCount[WeekIndex],11)&gt;0,0,IF(('T_TTAFStock'!L12&lt;&gt;""),'T_TTAFStock'!L12,K8+'Grid_Incoming'!L8-'Grid_TTAFOutgoing'!L8))</f>
        <v/>
      </c>
      <c r="M8">
        <f>IF(COUNTIFS(T_StockCount[Part Name],$A8,T_StockCount[WeekIndex],12)&gt;0,0,IF(('T_TTAFStock'!M12&lt;&gt;""),'T_TTAFStock'!M12,L8+'Grid_Incoming'!M8-'Grid_TTAFOutgoing'!M8))</f>
        <v/>
      </c>
      <c r="N8">
        <f>IF(COUNTIFS(T_StockCount[Part Name],$A8,T_StockCount[WeekIndex],13)&gt;0,0,IF(('T_TTAFStock'!N12&lt;&gt;""),'T_TTAFStock'!N12,M8+'Grid_Incoming'!N8-'Grid_TTAFOutgoing'!N8))</f>
        <v/>
      </c>
      <c r="O8">
        <f>IF(COUNTIFS(T_StockCount[Part Name],$A8,T_StockCount[WeekIndex],14)&gt;0,0,IF(('T_TTAFStock'!O12&lt;&gt;""),'T_TTAFStock'!O12,N8+'Grid_Incoming'!O8-'Grid_TTAFOutgoing'!O8))</f>
        <v/>
      </c>
      <c r="P8">
        <f>IF(COUNTIFS(T_StockCount[Part Name],$A8,T_StockCount[WeekIndex],15)&gt;0,0,IF(('T_TTAFStock'!P12&lt;&gt;""),'T_TTAFStock'!P12,O8+'Grid_Incoming'!P8-'Grid_TTAFOutgoing'!P8))</f>
        <v/>
      </c>
      <c r="Q8">
        <f>IF(COUNTIFS(T_StockCount[Part Name],$A8,T_StockCount[WeekIndex],16)&gt;0,0,IF(('T_TTAFStock'!Q12&lt;&gt;""),'T_TTAFStock'!Q12,P8+'Grid_Incoming'!Q8-'Grid_TTAFOutgoing'!Q8))</f>
        <v/>
      </c>
      <c r="R8">
        <f>IF(COUNTIFS(T_StockCount[Part Name],$A8,T_StockCount[WeekIndex],17)&gt;0,0,IF(('T_TTAFStock'!R12&lt;&gt;""),'T_TTAFStock'!R12,Q8+'Grid_Incoming'!R8-'Grid_TTAFOutgoing'!R8))</f>
        <v/>
      </c>
      <c r="S8">
        <f>IF(COUNTIFS(T_StockCount[Part Name],$A8,T_StockCount[WeekIndex],18)&gt;0,0,IF(('T_TTAFStock'!S12&lt;&gt;""),'T_TTAFStock'!S12,R8+'Grid_Incoming'!S8-'Grid_TTAFOutgoing'!S8))</f>
        <v/>
      </c>
      <c r="T8">
        <f>IF(COUNTIFS(T_StockCount[Part Name],$A8,T_StockCount[WeekIndex],19)&gt;0,0,IF(('T_TTAFStock'!T12&lt;&gt;""),'T_TTAFStock'!T12,S8+'Grid_Incoming'!T8-'Grid_TTAFOutgoing'!T8))</f>
        <v/>
      </c>
      <c r="U8">
        <f>IF(COUNTIFS(T_StockCount[Part Name],$A8,T_StockCount[WeekIndex],20)&gt;0,0,IF(('T_TTAFStock'!U12&lt;&gt;""),'T_TTAFStock'!U12,T8+'Grid_Incoming'!U8-'Grid_TTAFOutgoing'!U8))</f>
        <v/>
      </c>
      <c r="V8">
        <f>IF(COUNTIFS(T_StockCount[Part Name],$A8,T_StockCount[WeekIndex],21)&gt;0,0,IF(('T_TTAFStock'!V12&lt;&gt;""),'T_TTAFStock'!V12,U8+'Grid_Incoming'!V8-'Grid_TTAFOutgoing'!V8))</f>
        <v/>
      </c>
      <c r="W8">
        <f>IF(COUNTIFS(T_StockCount[Part Name],$A8,T_StockCount[WeekIndex],22)&gt;0,0,IF(('T_TTAFStock'!W12&lt;&gt;""),'T_TTAFStock'!W12,V8+'Grid_Incoming'!W8-'Grid_TTAFOutgoing'!W8))</f>
        <v/>
      </c>
      <c r="X8">
        <f>IF(COUNTIFS(T_StockCount[Part Name],$A8,T_StockCount[WeekIndex],23)&gt;0,0,IF(('T_TTAFStock'!X12&lt;&gt;""),'T_TTAFStock'!X12,W8+'Grid_Incoming'!X8-'Grid_TTAFOutgoing'!X8))</f>
        <v/>
      </c>
      <c r="Y8">
        <f>IF(COUNTIFS(T_StockCount[Part Name],$A8,T_StockCount[WeekIndex],24)&gt;0,0,IF(('T_TTAFStock'!Y12&lt;&gt;""),'T_TTAFStock'!Y12,X8+'Grid_Incoming'!Y8-'Grid_TTAFOutgoing'!Y8))</f>
        <v/>
      </c>
      <c r="Z8">
        <f>IF(COUNTIFS(T_StockCount[Part Name],$A8,T_StockCount[WeekIndex],25)&gt;0,0,IF(('T_TTAFStock'!Z12&lt;&gt;""),'T_TTAFStock'!Z12,Y8+'Grid_Incoming'!Z8-'Grid_TTAFOutgoing'!Z8))</f>
        <v/>
      </c>
      <c r="AA8">
        <f>IF(COUNTIFS(T_StockCount[Part Name],$A8,T_StockCount[WeekIndex],26)&gt;0,0,IF(('T_TTAFStock'!AA12&lt;&gt;""),'T_TTAFStock'!AA12,Z8+'Grid_Incoming'!AA8-'Grid_TTAFOutgoing'!AA8))</f>
        <v/>
      </c>
      <c r="AB8">
        <f>IF(COUNTIFS(T_StockCount[Part Name],$A8,T_StockCount[WeekIndex],27)&gt;0,0,IF(('T_TTAFStock'!AB12&lt;&gt;""),'T_TTAFStock'!AB12,AA8+'Grid_Incoming'!AB8-'Grid_TTAFOutgoing'!AB8))</f>
        <v/>
      </c>
      <c r="AC8">
        <f>IF(COUNTIFS(T_StockCount[Part Name],$A8,T_StockCount[WeekIndex],28)&gt;0,0,IF(('T_TTAFStock'!AC12&lt;&gt;""),'T_TTAFStock'!AC12,AB8+'Grid_Incoming'!AC8-'Grid_TTAFOutgoing'!AC8))</f>
        <v/>
      </c>
      <c r="AD8">
        <f>IF(COUNTIFS(T_StockCount[Part Name],$A8,T_StockCount[WeekIndex],29)&gt;0,0,IF(('T_TTAFStock'!AD12&lt;&gt;""),'T_TTAFStock'!AD12,AC8+'Grid_Incoming'!AD8-'Grid_TTAFOutgoing'!AD8))</f>
        <v/>
      </c>
      <c r="AE8">
        <f>IF(COUNTIFS(T_StockCount[Part Name],$A8,T_StockCount[WeekIndex],30)&gt;0,0,IF(('T_TTAFStock'!AE12&lt;&gt;""),'T_TTAFStock'!AE12,AD8+'Grid_Incoming'!AE8-'Grid_TTAFOutgoing'!AE8))</f>
        <v/>
      </c>
      <c r="AF8">
        <f>IF(COUNTIFS(T_StockCount[Part Name],$A8,T_StockCount[WeekIndex],31)&gt;0,0,IF(('T_TTAFStock'!AF12&lt;&gt;""),'T_TTAFStock'!AF12,AE8+'Grid_Incoming'!AF8-'Grid_TTAFOutgoing'!AF8))</f>
        <v/>
      </c>
      <c r="AG8">
        <f>IF(COUNTIFS(T_StockCount[Part Name],$A8,T_StockCount[WeekIndex],32)&gt;0,0,IF(('T_TTAFStock'!AG12&lt;&gt;""),'T_TTAFStock'!AG12,AF8+'Grid_Incoming'!AG8-'Grid_TTAFOutgoing'!AG8))</f>
        <v/>
      </c>
      <c r="AH8">
        <f>IF(COUNTIFS(T_StockCount[Part Name],$A8,T_StockCount[WeekIndex],33)&gt;0,0,IF(('T_TTAFStock'!AH12&lt;&gt;""),'T_TTAFStock'!AH12,AG8+'Grid_Incoming'!AH8-'Grid_TTAFOutgoing'!AH8))</f>
        <v/>
      </c>
      <c r="AI8">
        <f>IF(COUNTIFS(T_StockCount[Part Name],$A8,T_StockCount[WeekIndex],34)&gt;0,0,IF(('T_TTAFStock'!AI12&lt;&gt;""),'T_TTAFStock'!AI12,AH8+'Grid_Incoming'!AI8-'Grid_TTAFOutgoing'!AI8))</f>
        <v/>
      </c>
      <c r="AJ8">
        <f>IF(COUNTIFS(T_StockCount[Part Name],$A8,T_StockCount[WeekIndex],35)&gt;0,0,IF(('T_TTAFStock'!AJ12&lt;&gt;""),'T_TTAFStock'!AJ12,AI8+'Grid_Incoming'!AJ8-'Grid_TTAFOutgoing'!AJ8))</f>
        <v/>
      </c>
      <c r="AK8">
        <f>IF(COUNTIFS(T_StockCount[Part Name],$A8,T_StockCount[WeekIndex],36)&gt;0,0,IF(('T_TTAFStock'!AK12&lt;&gt;""),'T_TTAFStock'!AK12,AJ8+'Grid_Incoming'!AK8-'Grid_TTAFOutgoing'!AK8))</f>
        <v/>
      </c>
      <c r="AL8">
        <f>IF(COUNTIFS(T_StockCount[Part Name],$A8,T_StockCount[WeekIndex],37)&gt;0,0,IF(('T_TTAFStock'!AL12&lt;&gt;""),'T_TTAFStock'!AL12,AK8+'Grid_Incoming'!AL8-'Grid_TTAFOutgoing'!AL8))</f>
        <v/>
      </c>
      <c r="AM8">
        <f>IF(COUNTIFS(T_StockCount[Part Name],$A8,T_StockCount[WeekIndex],38)&gt;0,0,IF(('T_TTAFStock'!AM12&lt;&gt;""),'T_TTAFStock'!AM12,AL8+'Grid_Incoming'!AM8-'Grid_TTAFOutgoing'!AM8))</f>
        <v/>
      </c>
      <c r="AN8">
        <f>IF(COUNTIFS(T_StockCount[Part Name],$A8,T_StockCount[WeekIndex],39)&gt;0,0,IF(('T_TTAFStock'!AN12&lt;&gt;""),'T_TTAFStock'!AN12,AM8+'Grid_Incoming'!AN8-'Grid_TTAFOutgoing'!AN8))</f>
        <v/>
      </c>
      <c r="AO8">
        <f>IF(COUNTIFS(T_StockCount[Part Name],$A8,T_StockCount[WeekIndex],40)&gt;0,0,IF(('T_TTAFStock'!AO12&lt;&gt;""),'T_TTAFStock'!AO12,AN8+'Grid_Incoming'!AO8-'Grid_TTAFOutgoing'!AO8))</f>
        <v/>
      </c>
      <c r="AP8">
        <f>IF(COUNTIFS(T_StockCount[Part Name],$A8,T_StockCount[WeekIndex],41)&gt;0,0,IF(('T_TTAFStock'!AP12&lt;&gt;""),'T_TTAFStock'!AP12,AO8+'Grid_Incoming'!AP8-'Grid_TTAFOutgoing'!AP8))</f>
        <v/>
      </c>
      <c r="AQ8">
        <f>IF(COUNTIFS(T_StockCount[Part Name],$A8,T_StockCount[WeekIndex],42)&gt;0,0,IF(('T_TTAFStock'!AQ12&lt;&gt;""),'T_TTAFStock'!AQ12,AP8+'Grid_Incoming'!AQ8-'Grid_TTAFOutgoing'!AQ8))</f>
        <v/>
      </c>
      <c r="AR8">
        <f>IF(COUNTIFS(T_StockCount[Part Name],$A8,T_StockCount[WeekIndex],43)&gt;0,0,IF(('T_TTAFStock'!AR12&lt;&gt;""),'T_TTAFStock'!AR12,AQ8+'Grid_Incoming'!AR8-'Grid_TTAFOutgoing'!AR8))</f>
        <v/>
      </c>
      <c r="AS8">
        <f>IF(COUNTIFS(T_StockCount[Part Name],$A8,T_StockCount[WeekIndex],44)&gt;0,0,IF(('T_TTAFStock'!AS12&lt;&gt;""),'T_TTAFStock'!AS12,AR8+'Grid_Incoming'!AS8-'Grid_TTAFOutgoing'!AS8))</f>
        <v/>
      </c>
      <c r="AT8">
        <f>IF(COUNTIFS(T_StockCount[Part Name],$A8,T_StockCount[WeekIndex],45)&gt;0,0,IF(('T_TTAFStock'!AT12&lt;&gt;""),'T_TTAFStock'!AT12,AS8+'Grid_Incoming'!AT8-'Grid_TTAFOutgoing'!AT8))</f>
        <v/>
      </c>
      <c r="AU8">
        <f>IF(COUNTIFS(T_StockCount[Part Name],$A8,T_StockCount[WeekIndex],46)&gt;0,0,IF(('T_TTAFStock'!AU12&lt;&gt;""),'T_TTAFStock'!AU12,AT8+'Grid_Incoming'!AU8-'Grid_TTAFOutgoing'!AU8))</f>
        <v/>
      </c>
      <c r="AV8">
        <f>IF(COUNTIFS(T_StockCount[Part Name],$A8,T_StockCount[WeekIndex],47)&gt;0,0,IF(('T_TTAFStock'!AV12&lt;&gt;""),'T_TTAFStock'!AV12,AU8+'Grid_Incoming'!AV8-'Grid_TTAFOutgoing'!AV8))</f>
        <v/>
      </c>
      <c r="AW8">
        <f>IF(COUNTIFS(T_StockCount[Part Name],$A8,T_StockCount[WeekIndex],48)&gt;0,0,IF(('T_TTAFStock'!AW12&lt;&gt;""),'T_TTAFStock'!AW12,AV8+'Grid_Incoming'!AW8-'Grid_TTAFOutgoing'!AW8))</f>
        <v/>
      </c>
      <c r="AX8">
        <f>IF(COUNTIFS(T_StockCount[Part Name],$A8,T_StockCount[WeekIndex],49)&gt;0,0,IF(('T_TTAFStock'!AX12&lt;&gt;""),'T_TTAFStock'!AX12,AW8+'Grid_Incoming'!AX8-'Grid_TTAFOutgoing'!AX8))</f>
        <v/>
      </c>
      <c r="AY8">
        <f>IF(COUNTIFS(T_StockCount[Part Name],$A8,T_StockCount[WeekIndex],50)&gt;0,0,IF(('T_TTAFStock'!AY12&lt;&gt;""),'T_TTAFStock'!AY12,AX8+'Grid_Incoming'!AY8-'Grid_TTAFOutgoing'!AY8))</f>
        <v/>
      </c>
      <c r="AZ8">
        <f>IF(COUNTIFS(T_StockCount[Part Name],$A8,T_StockCount[WeekIndex],51)&gt;0,0,IF(('T_TTAFStock'!AZ12&lt;&gt;""),'T_TTAFStock'!AZ12,AY8+'Grid_Incoming'!AZ8-'Grid_TTAFOutgoing'!AZ8))</f>
        <v/>
      </c>
      <c r="BA8">
        <f>IF(COUNTIFS(T_StockCount[Part Name],$A8,T_StockCount[WeekIndex],52)&gt;0,0,IF(('T_TTAFStock'!BA12&lt;&gt;""),'T_TTAFStock'!BA12,AZ8+'Grid_Incoming'!BA8-'Grid_TTAFOutgoing'!BA8))</f>
        <v/>
      </c>
      <c r="BB8">
        <f>IF(COUNTIFS(T_StockCount[Part Name],$A8,T_StockCount[WeekIndex],53)&gt;0,0,IF(('T_TTAFStock'!BB12&lt;&gt;""),'T_TTAFStock'!BB12,BA8+'Grid_Incoming'!BB8-'Grid_TTAFOutgoing'!BB8))</f>
        <v/>
      </c>
      <c r="BC8">
        <f>IF(COUNTIFS(T_StockCount[Part Name],$A8,T_StockCount[WeekIndex],54)&gt;0,0,IF(('T_TTAFStock'!BC12&lt;&gt;""),'T_TTAFStock'!BC12,BB8+'Grid_Incoming'!BC8-'Grid_TTAFOutgoing'!BC8))</f>
        <v/>
      </c>
      <c r="BD8">
        <f>IF(COUNTIFS(T_StockCount[Part Name],$A8,T_StockCount[WeekIndex],55)&gt;0,0,IF(('T_TTAFStock'!BD12&lt;&gt;""),'T_TTAFStock'!BD12,BC8+'Grid_Incoming'!BD8-'Grid_TTAFOutgoing'!BD8))</f>
        <v/>
      </c>
      <c r="BE8">
        <f>IF(COUNTIFS(T_StockCount[Part Name],$A8,T_StockCount[WeekIndex],56)&gt;0,0,IF(('T_TTAFStock'!BE12&lt;&gt;""),'T_TTAFStock'!BE12,BD8+'Grid_Incoming'!BE8-'Grid_TTAFOutgoing'!BE8))</f>
        <v/>
      </c>
      <c r="BF8">
        <f>IF(COUNTIFS(T_StockCount[Part Name],$A8,T_StockCount[WeekIndex],57)&gt;0,0,IF(('T_TTAFStock'!BF12&lt;&gt;""),'T_TTAFStock'!BF12,BE8+'Grid_Incoming'!BF8-'Grid_TTAFOutgoing'!BF8))</f>
        <v/>
      </c>
      <c r="BG8">
        <f>IF(COUNTIFS(T_StockCount[Part Name],$A8,T_StockCount[WeekIndex],58)&gt;0,0,IF(('T_TTAFStock'!BG12&lt;&gt;""),'T_TTAFStock'!BG12,BF8+'Grid_Incoming'!BG8-'Grid_TTAFOutgoing'!BG8))</f>
        <v/>
      </c>
      <c r="BH8">
        <f>IF(COUNTIFS(T_StockCount[Part Name],$A8,T_StockCount[WeekIndex],59)&gt;0,0,IF(('T_TTAFStock'!BH12&lt;&gt;""),'T_TTAFStock'!BH12,BG8+'Grid_Incoming'!BH8-'Grid_TTAFOutgoing'!BH8))</f>
        <v/>
      </c>
      <c r="BI8">
        <f>IF(COUNTIFS(T_StockCount[Part Name],$A8,T_StockCount[WeekIndex],60)&gt;0,0,IF(('T_TTAFStock'!BI12&lt;&gt;""),'T_TTAFStock'!BI12,BH8+'Grid_Incoming'!BI8-'Grid_TTAFOutgoing'!BI8))</f>
        <v/>
      </c>
      <c r="BJ8">
        <f>IF(COUNTIFS(T_StockCount[Part Name],$A8,T_StockCount[WeekIndex],61)&gt;0,0,IF(('T_TTAFStock'!BJ12&lt;&gt;""),'T_TTAFStock'!BJ12,BI8+'Grid_Incoming'!BJ8-'Grid_TTAFOutgoing'!BJ8))</f>
        <v/>
      </c>
      <c r="BK8">
        <f>IF(COUNTIFS(T_StockCount[Part Name],$A8,T_StockCount[WeekIndex],62)&gt;0,0,IF(('T_TTAFStock'!BK12&lt;&gt;""),'T_TTAFStock'!BK12,BJ8+'Grid_Incoming'!BK8-'Grid_TTAFOutgoing'!BK8))</f>
        <v/>
      </c>
      <c r="BL8">
        <f>IF(COUNTIFS(T_StockCount[Part Name],$A8,T_StockCount[WeekIndex],63)&gt;0,0,IF(('T_TTAFStock'!BL12&lt;&gt;""),'T_TTAFStock'!BL12,BK8+'Grid_Incoming'!BL8-'Grid_TTAFOutgoing'!BL8))</f>
        <v/>
      </c>
      <c r="BM8">
        <f>IF(COUNTIFS(T_StockCount[Part Name],$A8,T_StockCount[WeekIndex],64)&gt;0,0,IF(('T_TTAFStock'!BM12&lt;&gt;""),'T_TTAFStock'!BM12,BL8+'Grid_Incoming'!BM8-'Grid_TTAFOutgoing'!BM8))</f>
        <v/>
      </c>
      <c r="BN8">
        <f>IF(COUNTIFS(T_StockCount[Part Name],$A8,T_StockCount[WeekIndex],65)&gt;0,0,IF(('T_TTAFStock'!BN12&lt;&gt;""),'T_TTAFStock'!BN12,BM8+'Grid_Incoming'!BN8-'Grid_TTAFOutgoing'!BN8))</f>
        <v/>
      </c>
      <c r="BO8">
        <f>IF(COUNTIFS(T_StockCount[Part Name],$A8,T_StockCount[WeekIndex],66)&gt;0,0,IF(('T_TTAFStock'!BO12&lt;&gt;""),'T_TTAFStock'!BO12,BN8+'Grid_Incoming'!BO8-'Grid_TTAFOutgoing'!BO8))</f>
        <v/>
      </c>
      <c r="BP8">
        <f>IF(COUNTIFS(T_StockCount[Part Name],$A8,T_StockCount[WeekIndex],67)&gt;0,0,IF(('T_TTAFStock'!BP12&lt;&gt;""),'T_TTAFStock'!BP12,BO8+'Grid_Incoming'!BP8-'Grid_TTAFOutgoing'!BP8))</f>
        <v/>
      </c>
      <c r="BQ8">
        <f>IF(COUNTIFS(T_StockCount[Part Name],$A8,T_StockCount[WeekIndex],68)&gt;0,0,IF(('T_TTAFStock'!BQ12&lt;&gt;""),'T_TTAFStock'!BQ12,BP8+'Grid_Incoming'!BQ8-'Grid_TTAFOutgoing'!BQ8))</f>
        <v/>
      </c>
      <c r="BR8">
        <f>IF(COUNTIFS(T_StockCount[Part Name],$A8,T_StockCount[WeekIndex],69)&gt;0,0,IF(('T_TTAFStock'!BR12&lt;&gt;""),'T_TTAFStock'!BR12,BQ8+'Grid_Incoming'!BR8-'Grid_TTAFOutgoing'!BR8))</f>
        <v/>
      </c>
      <c r="BS8">
        <f>IF(COUNTIFS(T_StockCount[Part Name],$A8,T_StockCount[WeekIndex],70)&gt;0,0,IF(('T_TTAFStock'!BS12&lt;&gt;""),'T_TTAFStock'!BS12,BR8+'Grid_Incoming'!BS8-'Grid_TTAFOutgoing'!BS8))</f>
        <v/>
      </c>
      <c r="BT8">
        <f>IF(COUNTIFS(T_StockCount[Part Name],$A8,T_StockCount[WeekIndex],71)&gt;0,0,IF(('T_TTAFStock'!BT12&lt;&gt;""),'T_TTAFStock'!BT12,BS8+'Grid_Incoming'!BT8-'Grid_TTAFOutgoing'!BT8))</f>
        <v/>
      </c>
      <c r="BU8">
        <f>IF(COUNTIFS(T_StockCount[Part Name],$A8,T_StockCount[WeekIndex],72)&gt;0,0,IF(('T_TTAFStock'!BU12&lt;&gt;""),'T_TTAFStock'!BU12,BT8+'Grid_Incoming'!BU8-'Grid_TTAFOutgoing'!BU8))</f>
        <v/>
      </c>
      <c r="BV8">
        <f>IF(COUNTIFS(T_StockCount[Part Name],$A8,T_StockCount[WeekIndex],73)&gt;0,0,IF(('T_TTAFStock'!BV12&lt;&gt;""),'T_TTAFStock'!BV12,BU8+'Grid_Incoming'!BV8-'Grid_TTAFOutgoing'!BV8))</f>
        <v/>
      </c>
      <c r="BW8">
        <f>IF(COUNTIFS(T_StockCount[Part Name],$A8,T_StockCount[WeekIndex],74)&gt;0,0,IF(('T_TTAFStock'!BW12&lt;&gt;""),'T_TTAFStock'!BW12,BV8+'Grid_Incoming'!BW8-'Grid_TTAFOutgoing'!BW8))</f>
        <v/>
      </c>
      <c r="BX8">
        <f>IF(COUNTIFS(T_StockCount[Part Name],$A8,T_StockCount[WeekIndex],75)&gt;0,0,IF(('T_TTAFStock'!BX12&lt;&gt;""),'T_TTAFStock'!BX12,BW8+'Grid_Incoming'!BX8-'Grid_TTAFOutgoing'!BX8))</f>
        <v/>
      </c>
      <c r="BY8">
        <f>IF(COUNTIFS(T_StockCount[Part Name],$A8,T_StockCount[WeekIndex],76)&gt;0,0,IF(('T_TTAFStock'!BY12&lt;&gt;""),'T_TTAFStock'!BY12,BX8+'Grid_Incoming'!BY8-'Grid_TTAFOutgoing'!BY8))</f>
        <v/>
      </c>
      <c r="BZ8">
        <f>IF(COUNTIFS(T_StockCount[Part Name],$A8,T_StockCount[WeekIndex],77)&gt;0,0,IF(('T_TTAFStock'!BZ12&lt;&gt;""),'T_TTAFStock'!BZ12,BY8+'Grid_Incoming'!BZ8-'Grid_TTAFOutgoing'!BZ8))</f>
        <v/>
      </c>
      <c r="CA8">
        <f>IF(COUNTIFS(T_StockCount[Part Name],$A8,T_StockCount[WeekIndex],78)&gt;0,0,IF(('T_TTAFStock'!CA12&lt;&gt;""),'T_TTAFStock'!CA12,BZ8+'Grid_Incoming'!CA8-'Grid_TTAFOutgoing'!CA8))</f>
        <v/>
      </c>
      <c r="CB8">
        <f>IF(COUNTIFS(T_StockCount[Part Name],$A8,T_StockCount[WeekIndex],79)&gt;0,0,IF(('T_TTAFStock'!CB12&lt;&gt;""),'T_TTAFStock'!CB12,CA8+'Grid_Incoming'!CB8-'Grid_TTAFOutgoing'!CB8))</f>
        <v/>
      </c>
      <c r="CC8">
        <f>IF(COUNTIFS(T_StockCount[Part Name],$A8,T_StockCount[WeekIndex],80)&gt;0,0,IF(('T_TTAFStock'!CC12&lt;&gt;""),'T_TTAFStock'!CC12,CB8+'Grid_Incoming'!CC8-'Grid_TTAFOutgoing'!CC8))</f>
        <v/>
      </c>
      <c r="CD8">
        <f>IF(COUNTIFS(T_StockCount[Part Name],$A8,T_StockCount[WeekIndex],81)&gt;0,0,IF(('T_TTAFStock'!CD12&lt;&gt;""),'T_TTAFStock'!CD12,CC8+'Grid_Incoming'!CD8-'Grid_TTAFOutgoing'!CD8))</f>
        <v/>
      </c>
      <c r="CE8">
        <f>IF(COUNTIFS(T_StockCount[Part Name],$A8,T_StockCount[WeekIndex],82)&gt;0,0,IF(('T_TTAFStock'!CE12&lt;&gt;""),'T_TTAFStock'!CE12,CD8+'Grid_Incoming'!CE8-'Grid_TTAFOutgoing'!CE8))</f>
        <v/>
      </c>
      <c r="CF8">
        <f>IF(COUNTIFS(T_StockCount[Part Name],$A8,T_StockCount[WeekIndex],83)&gt;0,0,IF(('T_TTAFStock'!CF12&lt;&gt;""),'T_TTAFStock'!CF12,CE8+'Grid_Incoming'!CF8-'Grid_TTAFOutgoing'!CF8))</f>
        <v/>
      </c>
      <c r="CG8">
        <f>IF(COUNTIFS(T_StockCount[Part Name],$A8,T_StockCount[WeekIndex],84)&gt;0,0,IF(('T_TTAFStock'!CG12&lt;&gt;""),'T_TTAFStock'!CG12,CF8+'Grid_Incoming'!CG8-'Grid_TTAFOutgoing'!CG8))</f>
        <v/>
      </c>
      <c r="CH8">
        <f>IF(COUNTIFS(T_StockCount[Part Name],$A8,T_StockCount[WeekIndex],85)&gt;0,0,IF(('T_TTAFStock'!CH12&lt;&gt;""),'T_TTAFStock'!CH12,CG8+'Grid_Incoming'!CH8-'Grid_TTAFOutgoing'!CH8))</f>
        <v/>
      </c>
      <c r="CI8">
        <f>IF(COUNTIFS(T_StockCount[Part Name],$A8,T_StockCount[WeekIndex],86)&gt;0,0,IF(('T_TTAFStock'!CI12&lt;&gt;""),'T_TTAFStock'!CI12,CH8+'Grid_Incoming'!CI8-'Grid_TTAFOutgoing'!CI8))</f>
        <v/>
      </c>
      <c r="CJ8">
        <f>IF(COUNTIFS(T_StockCount[Part Name],$A8,T_StockCount[WeekIndex],87)&gt;0,0,IF(('T_TTAFStock'!CJ12&lt;&gt;""),'T_TTAFStock'!CJ12,CI8+'Grid_Incoming'!CJ8-'Grid_TTAFOutgoing'!CJ8))</f>
        <v/>
      </c>
      <c r="CK8">
        <f>IF(COUNTIFS(T_StockCount[Part Name],$A8,T_StockCount[WeekIndex],88)&gt;0,0,IF(('T_TTAFStock'!CK12&lt;&gt;""),'T_TTAFStock'!CK12,CJ8+'Grid_Incoming'!CK8-'Grid_TTAFOutgoing'!CK8))</f>
        <v/>
      </c>
      <c r="CL8">
        <f>IF(COUNTIFS(T_StockCount[Part Name],$A8,T_StockCount[WeekIndex],89)&gt;0,0,IF(('T_TTAFStock'!CL12&lt;&gt;""),'T_TTAFStock'!CL12,CK8+'Grid_Incoming'!CL8-'Grid_TTAFOutgoing'!CL8))</f>
        <v/>
      </c>
      <c r="CM8">
        <f>IF(COUNTIFS(T_StockCount[Part Name],$A8,T_StockCount[WeekIndex],90)&gt;0,0,IF(('T_TTAFStock'!CM12&lt;&gt;""),'T_TTAFStock'!CM12,CL8+'Grid_Incoming'!CM8-'Grid_TTAFOutgoing'!CM8))</f>
        <v/>
      </c>
      <c r="CN8">
        <f>IF(COUNTIFS(T_StockCount[Part Name],$A8,T_StockCount[WeekIndex],91)&gt;0,0,IF(('T_TTAFStock'!CN12&lt;&gt;""),'T_TTAFStock'!CN12,CM8+'Grid_Incoming'!CN8-'Grid_TTAFOutgoing'!CN8))</f>
        <v/>
      </c>
      <c r="CO8">
        <f>IF(COUNTIFS(T_StockCount[Part Name],$A8,T_StockCount[WeekIndex],92)&gt;0,0,IF(('T_TTAFStock'!CO12&lt;&gt;""),'T_TTAFStock'!CO12,CN8+'Grid_Incoming'!CO8-'Grid_TTAFOutgoing'!CO8))</f>
        <v/>
      </c>
      <c r="CP8">
        <f>IF(COUNTIFS(T_StockCount[Part Name],$A8,T_StockCount[WeekIndex],93)&gt;0,0,IF(('T_TTAFStock'!CP12&lt;&gt;""),'T_TTAFStock'!CP12,CO8+'Grid_Incoming'!CP8-'Grid_TTAFOutgoing'!CP8))</f>
        <v/>
      </c>
      <c r="CQ8">
        <f>IF(COUNTIFS(T_StockCount[Part Name],$A8,T_StockCount[WeekIndex],94)&gt;0,0,IF(('T_TTAFStock'!CQ12&lt;&gt;""),'T_TTAFStock'!CQ12,CP8+'Grid_Incoming'!CQ8-'Grid_TTAFOutgoing'!CQ8))</f>
        <v/>
      </c>
      <c r="CR8">
        <f>IF(COUNTIFS(T_StockCount[Part Name],$A8,T_StockCount[WeekIndex],95)&gt;0,0,IF(('T_TTAFStock'!CR12&lt;&gt;""),'T_TTAFStock'!CR12,CQ8+'Grid_Incoming'!CR8-'Grid_TTAFOutgoing'!CR8))</f>
        <v/>
      </c>
      <c r="CS8">
        <f>IF(COUNTIFS(T_StockCount[Part Name],$A8,T_StockCount[WeekIndex],96)&gt;0,0,IF(('T_TTAFStock'!CS12&lt;&gt;""),'T_TTAFStock'!CS12,CR8+'Grid_Incoming'!CS8-'Grid_TTAFOutgoing'!CS8))</f>
        <v/>
      </c>
      <c r="CT8">
        <f>IF(COUNTIFS(T_StockCount[Part Name],$A8,T_StockCount[WeekIndex],97)&gt;0,0,IF(('T_TTAFStock'!CT12&lt;&gt;""),'T_TTAFStock'!CT12,CS8+'Grid_Incoming'!CT8-'Grid_TTAFOutgoing'!CT8))</f>
        <v/>
      </c>
      <c r="CU8">
        <f>IF(COUNTIFS(T_StockCount[Part Name],$A8,T_StockCount[WeekIndex],98)&gt;0,0,IF(('T_TTAFStock'!CU12&lt;&gt;""),'T_TTAFStock'!CU12,CT8+'Grid_Incoming'!CU8-'Grid_TTAFOutgoing'!CU8))</f>
        <v/>
      </c>
      <c r="CV8">
        <f>IF(COUNTIFS(T_StockCount[Part Name],$A8,T_StockCount[WeekIndex],99)&gt;0,0,IF(('T_TTAFStock'!CV12&lt;&gt;""),'T_TTAFStock'!CV12,CU8+'Grid_Incoming'!CV8-'Grid_TTAFOutgoing'!CV8))</f>
        <v/>
      </c>
      <c r="CW8">
        <f>IF(COUNTIFS(T_StockCount[Part Name],$A8,T_StockCount[WeekIndex],100)&gt;0,0,IF(('T_TTAFStock'!CW12&lt;&gt;""),'T_TTAFStock'!CW12,CV8+'Grid_Incoming'!CW8-'Grid_TTAFOutgoing'!CW8))</f>
        <v/>
      </c>
      <c r="CX8">
        <f>IF(COUNTIFS(T_StockCount[Part Name],$A8,T_StockCount[WeekIndex],101)&gt;0,0,IF(('T_TTAFStock'!CX12&lt;&gt;""),'T_TTAFStock'!CX12,CW8+'Grid_Incoming'!CX8-'Grid_TTAFOutgoing'!CX8))</f>
        <v/>
      </c>
      <c r="CY8">
        <f>IF(COUNTIFS(T_StockCount[Part Name],$A8,T_StockCount[WeekIndex],102)&gt;0,0,IF(('T_TTAFStock'!CY12&lt;&gt;""),'T_TTAFStock'!CY12,CX8+'Grid_Incoming'!CY8-'Grid_TTAFOutgoing'!CY8))</f>
        <v/>
      </c>
      <c r="CZ8">
        <f>IF(COUNTIFS(T_StockCount[Part Name],$A8,T_StockCount[WeekIndex],103)&gt;0,0,IF(('T_TTAFStock'!CZ12&lt;&gt;""),'T_TTAFStock'!CZ12,CY8+'Grid_Incoming'!CZ8-'Grid_TTAFOutgoing'!CZ8))</f>
        <v/>
      </c>
      <c r="DA8">
        <f>IF(COUNTIFS(T_StockCount[Part Name],$A8,T_StockCount[WeekIndex],104)&gt;0,0,IF(('T_TTAFStock'!DA12&lt;&gt;""),'T_TTAFStock'!DA12,CZ8+'Grid_Incoming'!DA8-'Grid_TTAFOutgoing'!DA8))</f>
        <v/>
      </c>
    </row>
    <row r="9">
      <c r="A9" t="inlineStr">
        <is>
          <t>CHEM-1720</t>
        </is>
      </c>
      <c r="B9">
        <f>IF(COUNTIFS(T_StockCount[Part Name],$A9,T_StockCount[WeekIndex],1)&gt;0,0,IF(('T_TTAFStock'!B13&lt;&gt;""),'T_TTAFStock'!B13,0+'Grid_Incoming'!B9-'Grid_TTAFOutgoing'!B9))</f>
        <v/>
      </c>
      <c r="C9">
        <f>IF(COUNTIFS(T_StockCount[Part Name],$A9,T_StockCount[WeekIndex],2)&gt;0,0,IF(('T_TTAFStock'!C13&lt;&gt;""),'T_TTAFStock'!C13,B9+'Grid_Incoming'!C9-'Grid_TTAFOutgoing'!C9))</f>
        <v/>
      </c>
      <c r="D9">
        <f>IF(COUNTIFS(T_StockCount[Part Name],$A9,T_StockCount[WeekIndex],3)&gt;0,0,IF(('T_TTAFStock'!D13&lt;&gt;""),'T_TTAFStock'!D13,C9+'Grid_Incoming'!D9-'Grid_TTAFOutgoing'!D9))</f>
        <v/>
      </c>
      <c r="E9">
        <f>IF(COUNTIFS(T_StockCount[Part Name],$A9,T_StockCount[WeekIndex],4)&gt;0,0,IF(('T_TTAFStock'!E13&lt;&gt;""),'T_TTAFStock'!E13,D9+'Grid_Incoming'!E9-'Grid_TTAFOutgoing'!E9))</f>
        <v/>
      </c>
      <c r="F9">
        <f>IF(COUNTIFS(T_StockCount[Part Name],$A9,T_StockCount[WeekIndex],5)&gt;0,0,IF(('T_TTAFStock'!F13&lt;&gt;""),'T_TTAFStock'!F13,E9+'Grid_Incoming'!F9-'Grid_TTAFOutgoing'!F9))</f>
        <v/>
      </c>
      <c r="G9">
        <f>IF(COUNTIFS(T_StockCount[Part Name],$A9,T_StockCount[WeekIndex],6)&gt;0,0,IF(('T_TTAFStock'!G13&lt;&gt;""),'T_TTAFStock'!G13,F9+'Grid_Incoming'!G9-'Grid_TTAFOutgoing'!G9))</f>
        <v/>
      </c>
      <c r="H9">
        <f>IF(COUNTIFS(T_StockCount[Part Name],$A9,T_StockCount[WeekIndex],7)&gt;0,0,IF(('T_TTAFStock'!H13&lt;&gt;""),'T_TTAFStock'!H13,G9+'Grid_Incoming'!H9-'Grid_TTAFOutgoing'!H9))</f>
        <v/>
      </c>
      <c r="I9">
        <f>IF(COUNTIFS(T_StockCount[Part Name],$A9,T_StockCount[WeekIndex],8)&gt;0,0,IF(('T_TTAFStock'!I13&lt;&gt;""),'T_TTAFStock'!I13,H9+'Grid_Incoming'!I9-'Grid_TTAFOutgoing'!I9))</f>
        <v/>
      </c>
      <c r="J9">
        <f>IF(COUNTIFS(T_StockCount[Part Name],$A9,T_StockCount[WeekIndex],9)&gt;0,0,IF(('T_TTAFStock'!J13&lt;&gt;""),'T_TTAFStock'!J13,I9+'Grid_Incoming'!J9-'Grid_TTAFOutgoing'!J9))</f>
        <v/>
      </c>
      <c r="K9">
        <f>IF(COUNTIFS(T_StockCount[Part Name],$A9,T_StockCount[WeekIndex],10)&gt;0,0,IF(('T_TTAFStock'!K13&lt;&gt;""),'T_TTAFStock'!K13,J9+'Grid_Incoming'!K9-'Grid_TTAFOutgoing'!K9))</f>
        <v/>
      </c>
      <c r="L9">
        <f>IF(COUNTIFS(T_StockCount[Part Name],$A9,T_StockCount[WeekIndex],11)&gt;0,0,IF(('T_TTAFStock'!L13&lt;&gt;""),'T_TTAFStock'!L13,K9+'Grid_Incoming'!L9-'Grid_TTAFOutgoing'!L9))</f>
        <v/>
      </c>
      <c r="M9">
        <f>IF(COUNTIFS(T_StockCount[Part Name],$A9,T_StockCount[WeekIndex],12)&gt;0,0,IF(('T_TTAFStock'!M13&lt;&gt;""),'T_TTAFStock'!M13,L9+'Grid_Incoming'!M9-'Grid_TTAFOutgoing'!M9))</f>
        <v/>
      </c>
      <c r="N9">
        <f>IF(COUNTIFS(T_StockCount[Part Name],$A9,T_StockCount[WeekIndex],13)&gt;0,0,IF(('T_TTAFStock'!N13&lt;&gt;""),'T_TTAFStock'!N13,M9+'Grid_Incoming'!N9-'Grid_TTAFOutgoing'!N9))</f>
        <v/>
      </c>
      <c r="O9">
        <f>IF(COUNTIFS(T_StockCount[Part Name],$A9,T_StockCount[WeekIndex],14)&gt;0,0,IF(('T_TTAFStock'!O13&lt;&gt;""),'T_TTAFStock'!O13,N9+'Grid_Incoming'!O9-'Grid_TTAFOutgoing'!O9))</f>
        <v/>
      </c>
      <c r="P9">
        <f>IF(COUNTIFS(T_StockCount[Part Name],$A9,T_StockCount[WeekIndex],15)&gt;0,0,IF(('T_TTAFStock'!P13&lt;&gt;""),'T_TTAFStock'!P13,O9+'Grid_Incoming'!P9-'Grid_TTAFOutgoing'!P9))</f>
        <v/>
      </c>
      <c r="Q9">
        <f>IF(COUNTIFS(T_StockCount[Part Name],$A9,T_StockCount[WeekIndex],16)&gt;0,0,IF(('T_TTAFStock'!Q13&lt;&gt;""),'T_TTAFStock'!Q13,P9+'Grid_Incoming'!Q9-'Grid_TTAFOutgoing'!Q9))</f>
        <v/>
      </c>
      <c r="R9">
        <f>IF(COUNTIFS(T_StockCount[Part Name],$A9,T_StockCount[WeekIndex],17)&gt;0,0,IF(('T_TTAFStock'!R13&lt;&gt;""),'T_TTAFStock'!R13,Q9+'Grid_Incoming'!R9-'Grid_TTAFOutgoing'!R9))</f>
        <v/>
      </c>
      <c r="S9">
        <f>IF(COUNTIFS(T_StockCount[Part Name],$A9,T_StockCount[WeekIndex],18)&gt;0,0,IF(('T_TTAFStock'!S13&lt;&gt;""),'T_TTAFStock'!S13,R9+'Grid_Incoming'!S9-'Grid_TTAFOutgoing'!S9))</f>
        <v/>
      </c>
      <c r="T9">
        <f>IF(COUNTIFS(T_StockCount[Part Name],$A9,T_StockCount[WeekIndex],19)&gt;0,0,IF(('T_TTAFStock'!T13&lt;&gt;""),'T_TTAFStock'!T13,S9+'Grid_Incoming'!T9-'Grid_TTAFOutgoing'!T9))</f>
        <v/>
      </c>
      <c r="U9">
        <f>IF(COUNTIFS(T_StockCount[Part Name],$A9,T_StockCount[WeekIndex],20)&gt;0,0,IF(('T_TTAFStock'!U13&lt;&gt;""),'T_TTAFStock'!U13,T9+'Grid_Incoming'!U9-'Grid_TTAFOutgoing'!U9))</f>
        <v/>
      </c>
      <c r="V9">
        <f>IF(COUNTIFS(T_StockCount[Part Name],$A9,T_StockCount[WeekIndex],21)&gt;0,0,IF(('T_TTAFStock'!V13&lt;&gt;""),'T_TTAFStock'!V13,U9+'Grid_Incoming'!V9-'Grid_TTAFOutgoing'!V9))</f>
        <v/>
      </c>
      <c r="W9">
        <f>IF(COUNTIFS(T_StockCount[Part Name],$A9,T_StockCount[WeekIndex],22)&gt;0,0,IF(('T_TTAFStock'!W13&lt;&gt;""),'T_TTAFStock'!W13,V9+'Grid_Incoming'!W9-'Grid_TTAFOutgoing'!W9))</f>
        <v/>
      </c>
      <c r="X9">
        <f>IF(COUNTIFS(T_StockCount[Part Name],$A9,T_StockCount[WeekIndex],23)&gt;0,0,IF(('T_TTAFStock'!X13&lt;&gt;""),'T_TTAFStock'!X13,W9+'Grid_Incoming'!X9-'Grid_TTAFOutgoing'!X9))</f>
        <v/>
      </c>
      <c r="Y9">
        <f>IF(COUNTIFS(T_StockCount[Part Name],$A9,T_StockCount[WeekIndex],24)&gt;0,0,IF(('T_TTAFStock'!Y13&lt;&gt;""),'T_TTAFStock'!Y13,X9+'Grid_Incoming'!Y9-'Grid_TTAFOutgoing'!Y9))</f>
        <v/>
      </c>
      <c r="Z9">
        <f>IF(COUNTIFS(T_StockCount[Part Name],$A9,T_StockCount[WeekIndex],25)&gt;0,0,IF(('T_TTAFStock'!Z13&lt;&gt;""),'T_TTAFStock'!Z13,Y9+'Grid_Incoming'!Z9-'Grid_TTAFOutgoing'!Z9))</f>
        <v/>
      </c>
      <c r="AA9">
        <f>IF(COUNTIFS(T_StockCount[Part Name],$A9,T_StockCount[WeekIndex],26)&gt;0,0,IF(('T_TTAFStock'!AA13&lt;&gt;""),'T_TTAFStock'!AA13,Z9+'Grid_Incoming'!AA9-'Grid_TTAFOutgoing'!AA9))</f>
        <v/>
      </c>
      <c r="AB9">
        <f>IF(COUNTIFS(T_StockCount[Part Name],$A9,T_StockCount[WeekIndex],27)&gt;0,0,IF(('T_TTAFStock'!AB13&lt;&gt;""),'T_TTAFStock'!AB13,AA9+'Grid_Incoming'!AB9-'Grid_TTAFOutgoing'!AB9))</f>
        <v/>
      </c>
      <c r="AC9">
        <f>IF(COUNTIFS(T_StockCount[Part Name],$A9,T_StockCount[WeekIndex],28)&gt;0,0,IF(('T_TTAFStock'!AC13&lt;&gt;""),'T_TTAFStock'!AC13,AB9+'Grid_Incoming'!AC9-'Grid_TTAFOutgoing'!AC9))</f>
        <v/>
      </c>
      <c r="AD9">
        <f>IF(COUNTIFS(T_StockCount[Part Name],$A9,T_StockCount[WeekIndex],29)&gt;0,0,IF(('T_TTAFStock'!AD13&lt;&gt;""),'T_TTAFStock'!AD13,AC9+'Grid_Incoming'!AD9-'Grid_TTAFOutgoing'!AD9))</f>
        <v/>
      </c>
      <c r="AE9">
        <f>IF(COUNTIFS(T_StockCount[Part Name],$A9,T_StockCount[WeekIndex],30)&gt;0,0,IF(('T_TTAFStock'!AE13&lt;&gt;""),'T_TTAFStock'!AE13,AD9+'Grid_Incoming'!AE9-'Grid_TTAFOutgoing'!AE9))</f>
        <v/>
      </c>
      <c r="AF9">
        <f>IF(COUNTIFS(T_StockCount[Part Name],$A9,T_StockCount[WeekIndex],31)&gt;0,0,IF(('T_TTAFStock'!AF13&lt;&gt;""),'T_TTAFStock'!AF13,AE9+'Grid_Incoming'!AF9-'Grid_TTAFOutgoing'!AF9))</f>
        <v/>
      </c>
      <c r="AG9">
        <f>IF(COUNTIFS(T_StockCount[Part Name],$A9,T_StockCount[WeekIndex],32)&gt;0,0,IF(('T_TTAFStock'!AG13&lt;&gt;""),'T_TTAFStock'!AG13,AF9+'Grid_Incoming'!AG9-'Grid_TTAFOutgoing'!AG9))</f>
        <v/>
      </c>
      <c r="AH9">
        <f>IF(COUNTIFS(T_StockCount[Part Name],$A9,T_StockCount[WeekIndex],33)&gt;0,0,IF(('T_TTAFStock'!AH13&lt;&gt;""),'T_TTAFStock'!AH13,AG9+'Grid_Incoming'!AH9-'Grid_TTAFOutgoing'!AH9))</f>
        <v/>
      </c>
      <c r="AI9">
        <f>IF(COUNTIFS(T_StockCount[Part Name],$A9,T_StockCount[WeekIndex],34)&gt;0,0,IF(('T_TTAFStock'!AI13&lt;&gt;""),'T_TTAFStock'!AI13,AH9+'Grid_Incoming'!AI9-'Grid_TTAFOutgoing'!AI9))</f>
        <v/>
      </c>
      <c r="AJ9">
        <f>IF(COUNTIFS(T_StockCount[Part Name],$A9,T_StockCount[WeekIndex],35)&gt;0,0,IF(('T_TTAFStock'!AJ13&lt;&gt;""),'T_TTAFStock'!AJ13,AI9+'Grid_Incoming'!AJ9-'Grid_TTAFOutgoing'!AJ9))</f>
        <v/>
      </c>
      <c r="AK9">
        <f>IF(COUNTIFS(T_StockCount[Part Name],$A9,T_StockCount[WeekIndex],36)&gt;0,0,IF(('T_TTAFStock'!AK13&lt;&gt;""),'T_TTAFStock'!AK13,AJ9+'Grid_Incoming'!AK9-'Grid_TTAFOutgoing'!AK9))</f>
        <v/>
      </c>
      <c r="AL9">
        <f>IF(COUNTIFS(T_StockCount[Part Name],$A9,T_StockCount[WeekIndex],37)&gt;0,0,IF(('T_TTAFStock'!AL13&lt;&gt;""),'T_TTAFStock'!AL13,AK9+'Grid_Incoming'!AL9-'Grid_TTAFOutgoing'!AL9))</f>
        <v/>
      </c>
      <c r="AM9">
        <f>IF(COUNTIFS(T_StockCount[Part Name],$A9,T_StockCount[WeekIndex],38)&gt;0,0,IF(('T_TTAFStock'!AM13&lt;&gt;""),'T_TTAFStock'!AM13,AL9+'Grid_Incoming'!AM9-'Grid_TTAFOutgoing'!AM9))</f>
        <v/>
      </c>
      <c r="AN9">
        <f>IF(COUNTIFS(T_StockCount[Part Name],$A9,T_StockCount[WeekIndex],39)&gt;0,0,IF(('T_TTAFStock'!AN13&lt;&gt;""),'T_TTAFStock'!AN13,AM9+'Grid_Incoming'!AN9-'Grid_TTAFOutgoing'!AN9))</f>
        <v/>
      </c>
      <c r="AO9">
        <f>IF(COUNTIFS(T_StockCount[Part Name],$A9,T_StockCount[WeekIndex],40)&gt;0,0,IF(('T_TTAFStock'!AO13&lt;&gt;""),'T_TTAFStock'!AO13,AN9+'Grid_Incoming'!AO9-'Grid_TTAFOutgoing'!AO9))</f>
        <v/>
      </c>
      <c r="AP9">
        <f>IF(COUNTIFS(T_StockCount[Part Name],$A9,T_StockCount[WeekIndex],41)&gt;0,0,IF(('T_TTAFStock'!AP13&lt;&gt;""),'T_TTAFStock'!AP13,AO9+'Grid_Incoming'!AP9-'Grid_TTAFOutgoing'!AP9))</f>
        <v/>
      </c>
      <c r="AQ9">
        <f>IF(COUNTIFS(T_StockCount[Part Name],$A9,T_StockCount[WeekIndex],42)&gt;0,0,IF(('T_TTAFStock'!AQ13&lt;&gt;""),'T_TTAFStock'!AQ13,AP9+'Grid_Incoming'!AQ9-'Grid_TTAFOutgoing'!AQ9))</f>
        <v/>
      </c>
      <c r="AR9">
        <f>IF(COUNTIFS(T_StockCount[Part Name],$A9,T_StockCount[WeekIndex],43)&gt;0,0,IF(('T_TTAFStock'!AR13&lt;&gt;""),'T_TTAFStock'!AR13,AQ9+'Grid_Incoming'!AR9-'Grid_TTAFOutgoing'!AR9))</f>
        <v/>
      </c>
      <c r="AS9">
        <f>IF(COUNTIFS(T_StockCount[Part Name],$A9,T_StockCount[WeekIndex],44)&gt;0,0,IF(('T_TTAFStock'!AS13&lt;&gt;""),'T_TTAFStock'!AS13,AR9+'Grid_Incoming'!AS9-'Grid_TTAFOutgoing'!AS9))</f>
        <v/>
      </c>
      <c r="AT9">
        <f>IF(COUNTIFS(T_StockCount[Part Name],$A9,T_StockCount[WeekIndex],45)&gt;0,0,IF(('T_TTAFStock'!AT13&lt;&gt;""),'T_TTAFStock'!AT13,AS9+'Grid_Incoming'!AT9-'Grid_TTAFOutgoing'!AT9))</f>
        <v/>
      </c>
      <c r="AU9">
        <f>IF(COUNTIFS(T_StockCount[Part Name],$A9,T_StockCount[WeekIndex],46)&gt;0,0,IF(('T_TTAFStock'!AU13&lt;&gt;""),'T_TTAFStock'!AU13,AT9+'Grid_Incoming'!AU9-'Grid_TTAFOutgoing'!AU9))</f>
        <v/>
      </c>
      <c r="AV9">
        <f>IF(COUNTIFS(T_StockCount[Part Name],$A9,T_StockCount[WeekIndex],47)&gt;0,0,IF(('T_TTAFStock'!AV13&lt;&gt;""),'T_TTAFStock'!AV13,AU9+'Grid_Incoming'!AV9-'Grid_TTAFOutgoing'!AV9))</f>
        <v/>
      </c>
      <c r="AW9">
        <f>IF(COUNTIFS(T_StockCount[Part Name],$A9,T_StockCount[WeekIndex],48)&gt;0,0,IF(('T_TTAFStock'!AW13&lt;&gt;""),'T_TTAFStock'!AW13,AV9+'Grid_Incoming'!AW9-'Grid_TTAFOutgoing'!AW9))</f>
        <v/>
      </c>
      <c r="AX9">
        <f>IF(COUNTIFS(T_StockCount[Part Name],$A9,T_StockCount[WeekIndex],49)&gt;0,0,IF(('T_TTAFStock'!AX13&lt;&gt;""),'T_TTAFStock'!AX13,AW9+'Grid_Incoming'!AX9-'Grid_TTAFOutgoing'!AX9))</f>
        <v/>
      </c>
      <c r="AY9">
        <f>IF(COUNTIFS(T_StockCount[Part Name],$A9,T_StockCount[WeekIndex],50)&gt;0,0,IF(('T_TTAFStock'!AY13&lt;&gt;""),'T_TTAFStock'!AY13,AX9+'Grid_Incoming'!AY9-'Grid_TTAFOutgoing'!AY9))</f>
        <v/>
      </c>
      <c r="AZ9">
        <f>IF(COUNTIFS(T_StockCount[Part Name],$A9,T_StockCount[WeekIndex],51)&gt;0,0,IF(('T_TTAFStock'!AZ13&lt;&gt;""),'T_TTAFStock'!AZ13,AY9+'Grid_Incoming'!AZ9-'Grid_TTAFOutgoing'!AZ9))</f>
        <v/>
      </c>
      <c r="BA9">
        <f>IF(COUNTIFS(T_StockCount[Part Name],$A9,T_StockCount[WeekIndex],52)&gt;0,0,IF(('T_TTAFStock'!BA13&lt;&gt;""),'T_TTAFStock'!BA13,AZ9+'Grid_Incoming'!BA9-'Grid_TTAFOutgoing'!BA9))</f>
        <v/>
      </c>
      <c r="BB9">
        <f>IF(COUNTIFS(T_StockCount[Part Name],$A9,T_StockCount[WeekIndex],53)&gt;0,0,IF(('T_TTAFStock'!BB13&lt;&gt;""),'T_TTAFStock'!BB13,BA9+'Grid_Incoming'!BB9-'Grid_TTAFOutgoing'!BB9))</f>
        <v/>
      </c>
      <c r="BC9">
        <f>IF(COUNTIFS(T_StockCount[Part Name],$A9,T_StockCount[WeekIndex],54)&gt;0,0,IF(('T_TTAFStock'!BC13&lt;&gt;""),'T_TTAFStock'!BC13,BB9+'Grid_Incoming'!BC9-'Grid_TTAFOutgoing'!BC9))</f>
        <v/>
      </c>
      <c r="BD9">
        <f>IF(COUNTIFS(T_StockCount[Part Name],$A9,T_StockCount[WeekIndex],55)&gt;0,0,IF(('T_TTAFStock'!BD13&lt;&gt;""),'T_TTAFStock'!BD13,BC9+'Grid_Incoming'!BD9-'Grid_TTAFOutgoing'!BD9))</f>
        <v/>
      </c>
      <c r="BE9">
        <f>IF(COUNTIFS(T_StockCount[Part Name],$A9,T_StockCount[WeekIndex],56)&gt;0,0,IF(('T_TTAFStock'!BE13&lt;&gt;""),'T_TTAFStock'!BE13,BD9+'Grid_Incoming'!BE9-'Grid_TTAFOutgoing'!BE9))</f>
        <v/>
      </c>
      <c r="BF9">
        <f>IF(COUNTIFS(T_StockCount[Part Name],$A9,T_StockCount[WeekIndex],57)&gt;0,0,IF(('T_TTAFStock'!BF13&lt;&gt;""),'T_TTAFStock'!BF13,BE9+'Grid_Incoming'!BF9-'Grid_TTAFOutgoing'!BF9))</f>
        <v/>
      </c>
      <c r="BG9">
        <f>IF(COUNTIFS(T_StockCount[Part Name],$A9,T_StockCount[WeekIndex],58)&gt;0,0,IF(('T_TTAFStock'!BG13&lt;&gt;""),'T_TTAFStock'!BG13,BF9+'Grid_Incoming'!BG9-'Grid_TTAFOutgoing'!BG9))</f>
        <v/>
      </c>
      <c r="BH9">
        <f>IF(COUNTIFS(T_StockCount[Part Name],$A9,T_StockCount[WeekIndex],59)&gt;0,0,IF(('T_TTAFStock'!BH13&lt;&gt;""),'T_TTAFStock'!BH13,BG9+'Grid_Incoming'!BH9-'Grid_TTAFOutgoing'!BH9))</f>
        <v/>
      </c>
      <c r="BI9">
        <f>IF(COUNTIFS(T_StockCount[Part Name],$A9,T_StockCount[WeekIndex],60)&gt;0,0,IF(('T_TTAFStock'!BI13&lt;&gt;""),'T_TTAFStock'!BI13,BH9+'Grid_Incoming'!BI9-'Grid_TTAFOutgoing'!BI9))</f>
        <v/>
      </c>
      <c r="BJ9">
        <f>IF(COUNTIFS(T_StockCount[Part Name],$A9,T_StockCount[WeekIndex],61)&gt;0,0,IF(('T_TTAFStock'!BJ13&lt;&gt;""),'T_TTAFStock'!BJ13,BI9+'Grid_Incoming'!BJ9-'Grid_TTAFOutgoing'!BJ9))</f>
        <v/>
      </c>
      <c r="BK9">
        <f>IF(COUNTIFS(T_StockCount[Part Name],$A9,T_StockCount[WeekIndex],62)&gt;0,0,IF(('T_TTAFStock'!BK13&lt;&gt;""),'T_TTAFStock'!BK13,BJ9+'Grid_Incoming'!BK9-'Grid_TTAFOutgoing'!BK9))</f>
        <v/>
      </c>
      <c r="BL9">
        <f>IF(COUNTIFS(T_StockCount[Part Name],$A9,T_StockCount[WeekIndex],63)&gt;0,0,IF(('T_TTAFStock'!BL13&lt;&gt;""),'T_TTAFStock'!BL13,BK9+'Grid_Incoming'!BL9-'Grid_TTAFOutgoing'!BL9))</f>
        <v/>
      </c>
      <c r="BM9">
        <f>IF(COUNTIFS(T_StockCount[Part Name],$A9,T_StockCount[WeekIndex],64)&gt;0,0,IF(('T_TTAFStock'!BM13&lt;&gt;""),'T_TTAFStock'!BM13,BL9+'Grid_Incoming'!BM9-'Grid_TTAFOutgoing'!BM9))</f>
        <v/>
      </c>
      <c r="BN9">
        <f>IF(COUNTIFS(T_StockCount[Part Name],$A9,T_StockCount[WeekIndex],65)&gt;0,0,IF(('T_TTAFStock'!BN13&lt;&gt;""),'T_TTAFStock'!BN13,BM9+'Grid_Incoming'!BN9-'Grid_TTAFOutgoing'!BN9))</f>
        <v/>
      </c>
      <c r="BO9">
        <f>IF(COUNTIFS(T_StockCount[Part Name],$A9,T_StockCount[WeekIndex],66)&gt;0,0,IF(('T_TTAFStock'!BO13&lt;&gt;""),'T_TTAFStock'!BO13,BN9+'Grid_Incoming'!BO9-'Grid_TTAFOutgoing'!BO9))</f>
        <v/>
      </c>
      <c r="BP9">
        <f>IF(COUNTIFS(T_StockCount[Part Name],$A9,T_StockCount[WeekIndex],67)&gt;0,0,IF(('T_TTAFStock'!BP13&lt;&gt;""),'T_TTAFStock'!BP13,BO9+'Grid_Incoming'!BP9-'Grid_TTAFOutgoing'!BP9))</f>
        <v/>
      </c>
      <c r="BQ9">
        <f>IF(COUNTIFS(T_StockCount[Part Name],$A9,T_StockCount[WeekIndex],68)&gt;0,0,IF(('T_TTAFStock'!BQ13&lt;&gt;""),'T_TTAFStock'!BQ13,BP9+'Grid_Incoming'!BQ9-'Grid_TTAFOutgoing'!BQ9))</f>
        <v/>
      </c>
      <c r="BR9">
        <f>IF(COUNTIFS(T_StockCount[Part Name],$A9,T_StockCount[WeekIndex],69)&gt;0,0,IF(('T_TTAFStock'!BR13&lt;&gt;""),'T_TTAFStock'!BR13,BQ9+'Grid_Incoming'!BR9-'Grid_TTAFOutgoing'!BR9))</f>
        <v/>
      </c>
      <c r="BS9">
        <f>IF(COUNTIFS(T_StockCount[Part Name],$A9,T_StockCount[WeekIndex],70)&gt;0,0,IF(('T_TTAFStock'!BS13&lt;&gt;""),'T_TTAFStock'!BS13,BR9+'Grid_Incoming'!BS9-'Grid_TTAFOutgoing'!BS9))</f>
        <v/>
      </c>
      <c r="BT9">
        <f>IF(COUNTIFS(T_StockCount[Part Name],$A9,T_StockCount[WeekIndex],71)&gt;0,0,IF(('T_TTAFStock'!BT13&lt;&gt;""),'T_TTAFStock'!BT13,BS9+'Grid_Incoming'!BT9-'Grid_TTAFOutgoing'!BT9))</f>
        <v/>
      </c>
      <c r="BU9">
        <f>IF(COUNTIFS(T_StockCount[Part Name],$A9,T_StockCount[WeekIndex],72)&gt;0,0,IF(('T_TTAFStock'!BU13&lt;&gt;""),'T_TTAFStock'!BU13,BT9+'Grid_Incoming'!BU9-'Grid_TTAFOutgoing'!BU9))</f>
        <v/>
      </c>
      <c r="BV9">
        <f>IF(COUNTIFS(T_StockCount[Part Name],$A9,T_StockCount[WeekIndex],73)&gt;0,0,IF(('T_TTAFStock'!BV13&lt;&gt;""),'T_TTAFStock'!BV13,BU9+'Grid_Incoming'!BV9-'Grid_TTAFOutgoing'!BV9))</f>
        <v/>
      </c>
      <c r="BW9">
        <f>IF(COUNTIFS(T_StockCount[Part Name],$A9,T_StockCount[WeekIndex],74)&gt;0,0,IF(('T_TTAFStock'!BW13&lt;&gt;""),'T_TTAFStock'!BW13,BV9+'Grid_Incoming'!BW9-'Grid_TTAFOutgoing'!BW9))</f>
        <v/>
      </c>
      <c r="BX9">
        <f>IF(COUNTIFS(T_StockCount[Part Name],$A9,T_StockCount[WeekIndex],75)&gt;0,0,IF(('T_TTAFStock'!BX13&lt;&gt;""),'T_TTAFStock'!BX13,BW9+'Grid_Incoming'!BX9-'Grid_TTAFOutgoing'!BX9))</f>
        <v/>
      </c>
      <c r="BY9">
        <f>IF(COUNTIFS(T_StockCount[Part Name],$A9,T_StockCount[WeekIndex],76)&gt;0,0,IF(('T_TTAFStock'!BY13&lt;&gt;""),'T_TTAFStock'!BY13,BX9+'Grid_Incoming'!BY9-'Grid_TTAFOutgoing'!BY9))</f>
        <v/>
      </c>
      <c r="BZ9">
        <f>IF(COUNTIFS(T_StockCount[Part Name],$A9,T_StockCount[WeekIndex],77)&gt;0,0,IF(('T_TTAFStock'!BZ13&lt;&gt;""),'T_TTAFStock'!BZ13,BY9+'Grid_Incoming'!BZ9-'Grid_TTAFOutgoing'!BZ9))</f>
        <v/>
      </c>
      <c r="CA9">
        <f>IF(COUNTIFS(T_StockCount[Part Name],$A9,T_StockCount[WeekIndex],78)&gt;0,0,IF(('T_TTAFStock'!CA13&lt;&gt;""),'T_TTAFStock'!CA13,BZ9+'Grid_Incoming'!CA9-'Grid_TTAFOutgoing'!CA9))</f>
        <v/>
      </c>
      <c r="CB9">
        <f>IF(COUNTIFS(T_StockCount[Part Name],$A9,T_StockCount[WeekIndex],79)&gt;0,0,IF(('T_TTAFStock'!CB13&lt;&gt;""),'T_TTAFStock'!CB13,CA9+'Grid_Incoming'!CB9-'Grid_TTAFOutgoing'!CB9))</f>
        <v/>
      </c>
      <c r="CC9">
        <f>IF(COUNTIFS(T_StockCount[Part Name],$A9,T_StockCount[WeekIndex],80)&gt;0,0,IF(('T_TTAFStock'!CC13&lt;&gt;""),'T_TTAFStock'!CC13,CB9+'Grid_Incoming'!CC9-'Grid_TTAFOutgoing'!CC9))</f>
        <v/>
      </c>
      <c r="CD9">
        <f>IF(COUNTIFS(T_StockCount[Part Name],$A9,T_StockCount[WeekIndex],81)&gt;0,0,IF(('T_TTAFStock'!CD13&lt;&gt;""),'T_TTAFStock'!CD13,CC9+'Grid_Incoming'!CD9-'Grid_TTAFOutgoing'!CD9))</f>
        <v/>
      </c>
      <c r="CE9">
        <f>IF(COUNTIFS(T_StockCount[Part Name],$A9,T_StockCount[WeekIndex],82)&gt;0,0,IF(('T_TTAFStock'!CE13&lt;&gt;""),'T_TTAFStock'!CE13,CD9+'Grid_Incoming'!CE9-'Grid_TTAFOutgoing'!CE9))</f>
        <v/>
      </c>
      <c r="CF9">
        <f>IF(COUNTIFS(T_StockCount[Part Name],$A9,T_StockCount[WeekIndex],83)&gt;0,0,IF(('T_TTAFStock'!CF13&lt;&gt;""),'T_TTAFStock'!CF13,CE9+'Grid_Incoming'!CF9-'Grid_TTAFOutgoing'!CF9))</f>
        <v/>
      </c>
      <c r="CG9">
        <f>IF(COUNTIFS(T_StockCount[Part Name],$A9,T_StockCount[WeekIndex],84)&gt;0,0,IF(('T_TTAFStock'!CG13&lt;&gt;""),'T_TTAFStock'!CG13,CF9+'Grid_Incoming'!CG9-'Grid_TTAFOutgoing'!CG9))</f>
        <v/>
      </c>
      <c r="CH9">
        <f>IF(COUNTIFS(T_StockCount[Part Name],$A9,T_StockCount[WeekIndex],85)&gt;0,0,IF(('T_TTAFStock'!CH13&lt;&gt;""),'T_TTAFStock'!CH13,CG9+'Grid_Incoming'!CH9-'Grid_TTAFOutgoing'!CH9))</f>
        <v/>
      </c>
      <c r="CI9">
        <f>IF(COUNTIFS(T_StockCount[Part Name],$A9,T_StockCount[WeekIndex],86)&gt;0,0,IF(('T_TTAFStock'!CI13&lt;&gt;""),'T_TTAFStock'!CI13,CH9+'Grid_Incoming'!CI9-'Grid_TTAFOutgoing'!CI9))</f>
        <v/>
      </c>
      <c r="CJ9">
        <f>IF(COUNTIFS(T_StockCount[Part Name],$A9,T_StockCount[WeekIndex],87)&gt;0,0,IF(('T_TTAFStock'!CJ13&lt;&gt;""),'T_TTAFStock'!CJ13,CI9+'Grid_Incoming'!CJ9-'Grid_TTAFOutgoing'!CJ9))</f>
        <v/>
      </c>
      <c r="CK9">
        <f>IF(COUNTIFS(T_StockCount[Part Name],$A9,T_StockCount[WeekIndex],88)&gt;0,0,IF(('T_TTAFStock'!CK13&lt;&gt;""),'T_TTAFStock'!CK13,CJ9+'Grid_Incoming'!CK9-'Grid_TTAFOutgoing'!CK9))</f>
        <v/>
      </c>
      <c r="CL9">
        <f>IF(COUNTIFS(T_StockCount[Part Name],$A9,T_StockCount[WeekIndex],89)&gt;0,0,IF(('T_TTAFStock'!CL13&lt;&gt;""),'T_TTAFStock'!CL13,CK9+'Grid_Incoming'!CL9-'Grid_TTAFOutgoing'!CL9))</f>
        <v/>
      </c>
      <c r="CM9">
        <f>IF(COUNTIFS(T_StockCount[Part Name],$A9,T_StockCount[WeekIndex],90)&gt;0,0,IF(('T_TTAFStock'!CM13&lt;&gt;""),'T_TTAFStock'!CM13,CL9+'Grid_Incoming'!CM9-'Grid_TTAFOutgoing'!CM9))</f>
        <v/>
      </c>
      <c r="CN9">
        <f>IF(COUNTIFS(T_StockCount[Part Name],$A9,T_StockCount[WeekIndex],91)&gt;0,0,IF(('T_TTAFStock'!CN13&lt;&gt;""),'T_TTAFStock'!CN13,CM9+'Grid_Incoming'!CN9-'Grid_TTAFOutgoing'!CN9))</f>
        <v/>
      </c>
      <c r="CO9">
        <f>IF(COUNTIFS(T_StockCount[Part Name],$A9,T_StockCount[WeekIndex],92)&gt;0,0,IF(('T_TTAFStock'!CO13&lt;&gt;""),'T_TTAFStock'!CO13,CN9+'Grid_Incoming'!CO9-'Grid_TTAFOutgoing'!CO9))</f>
        <v/>
      </c>
      <c r="CP9">
        <f>IF(COUNTIFS(T_StockCount[Part Name],$A9,T_StockCount[WeekIndex],93)&gt;0,0,IF(('T_TTAFStock'!CP13&lt;&gt;""),'T_TTAFStock'!CP13,CO9+'Grid_Incoming'!CP9-'Grid_TTAFOutgoing'!CP9))</f>
        <v/>
      </c>
      <c r="CQ9">
        <f>IF(COUNTIFS(T_StockCount[Part Name],$A9,T_StockCount[WeekIndex],94)&gt;0,0,IF(('T_TTAFStock'!CQ13&lt;&gt;""),'T_TTAFStock'!CQ13,CP9+'Grid_Incoming'!CQ9-'Grid_TTAFOutgoing'!CQ9))</f>
        <v/>
      </c>
      <c r="CR9">
        <f>IF(COUNTIFS(T_StockCount[Part Name],$A9,T_StockCount[WeekIndex],95)&gt;0,0,IF(('T_TTAFStock'!CR13&lt;&gt;""),'T_TTAFStock'!CR13,CQ9+'Grid_Incoming'!CR9-'Grid_TTAFOutgoing'!CR9))</f>
        <v/>
      </c>
      <c r="CS9">
        <f>IF(COUNTIFS(T_StockCount[Part Name],$A9,T_StockCount[WeekIndex],96)&gt;0,0,IF(('T_TTAFStock'!CS13&lt;&gt;""),'T_TTAFStock'!CS13,CR9+'Grid_Incoming'!CS9-'Grid_TTAFOutgoing'!CS9))</f>
        <v/>
      </c>
      <c r="CT9">
        <f>IF(COUNTIFS(T_StockCount[Part Name],$A9,T_StockCount[WeekIndex],97)&gt;0,0,IF(('T_TTAFStock'!CT13&lt;&gt;""),'T_TTAFStock'!CT13,CS9+'Grid_Incoming'!CT9-'Grid_TTAFOutgoing'!CT9))</f>
        <v/>
      </c>
      <c r="CU9">
        <f>IF(COUNTIFS(T_StockCount[Part Name],$A9,T_StockCount[WeekIndex],98)&gt;0,0,IF(('T_TTAFStock'!CU13&lt;&gt;""),'T_TTAFStock'!CU13,CT9+'Grid_Incoming'!CU9-'Grid_TTAFOutgoing'!CU9))</f>
        <v/>
      </c>
      <c r="CV9">
        <f>IF(COUNTIFS(T_StockCount[Part Name],$A9,T_StockCount[WeekIndex],99)&gt;0,0,IF(('T_TTAFStock'!CV13&lt;&gt;""),'T_TTAFStock'!CV13,CU9+'Grid_Incoming'!CV9-'Grid_TTAFOutgoing'!CV9))</f>
        <v/>
      </c>
      <c r="CW9">
        <f>IF(COUNTIFS(T_StockCount[Part Name],$A9,T_StockCount[WeekIndex],100)&gt;0,0,IF(('T_TTAFStock'!CW13&lt;&gt;""),'T_TTAFStock'!CW13,CV9+'Grid_Incoming'!CW9-'Grid_TTAFOutgoing'!CW9))</f>
        <v/>
      </c>
      <c r="CX9">
        <f>IF(COUNTIFS(T_StockCount[Part Name],$A9,T_StockCount[WeekIndex],101)&gt;0,0,IF(('T_TTAFStock'!CX13&lt;&gt;""),'T_TTAFStock'!CX13,CW9+'Grid_Incoming'!CX9-'Grid_TTAFOutgoing'!CX9))</f>
        <v/>
      </c>
      <c r="CY9">
        <f>IF(COUNTIFS(T_StockCount[Part Name],$A9,T_StockCount[WeekIndex],102)&gt;0,0,IF(('T_TTAFStock'!CY13&lt;&gt;""),'T_TTAFStock'!CY13,CX9+'Grid_Incoming'!CY9-'Grid_TTAFOutgoing'!CY9))</f>
        <v/>
      </c>
      <c r="CZ9">
        <f>IF(COUNTIFS(T_StockCount[Part Name],$A9,T_StockCount[WeekIndex],103)&gt;0,0,IF(('T_TTAFStock'!CZ13&lt;&gt;""),'T_TTAFStock'!CZ13,CY9+'Grid_Incoming'!CZ9-'Grid_TTAFOutgoing'!CZ9))</f>
        <v/>
      </c>
      <c r="DA9">
        <f>IF(COUNTIFS(T_StockCount[Part Name],$A9,T_StockCount[WeekIndex],104)&gt;0,0,IF(('T_TTAFStock'!DA13&lt;&gt;""),'T_TTAFStock'!DA13,CZ9+'Grid_Incoming'!DA9-'Grid_TTAFOutgoing'!DA9))</f>
        <v/>
      </c>
    </row>
    <row r="10">
      <c r="A10" t="inlineStr">
        <is>
          <t>CHEM-1440</t>
        </is>
      </c>
      <c r="B10">
        <f>IF(COUNTIFS(T_StockCount[Part Name],$A10,T_StockCount[WeekIndex],1)&gt;0,0,IF(('T_TTAFStock'!B14&lt;&gt;""),'T_TTAFStock'!B14,0+'Grid_Incoming'!B10-'Grid_TTAFOutgoing'!B10))</f>
        <v/>
      </c>
      <c r="C10">
        <f>IF(COUNTIFS(T_StockCount[Part Name],$A10,T_StockCount[WeekIndex],2)&gt;0,0,IF(('T_TTAFStock'!C14&lt;&gt;""),'T_TTAFStock'!C14,B10+'Grid_Incoming'!C10-'Grid_TTAFOutgoing'!C10))</f>
        <v/>
      </c>
      <c r="D10">
        <f>IF(COUNTIFS(T_StockCount[Part Name],$A10,T_StockCount[WeekIndex],3)&gt;0,0,IF(('T_TTAFStock'!D14&lt;&gt;""),'T_TTAFStock'!D14,C10+'Grid_Incoming'!D10-'Grid_TTAFOutgoing'!D10))</f>
        <v/>
      </c>
      <c r="E10">
        <f>IF(COUNTIFS(T_StockCount[Part Name],$A10,T_StockCount[WeekIndex],4)&gt;0,0,IF(('T_TTAFStock'!E14&lt;&gt;""),'T_TTAFStock'!E14,D10+'Grid_Incoming'!E10-'Grid_TTAFOutgoing'!E10))</f>
        <v/>
      </c>
      <c r="F10">
        <f>IF(COUNTIFS(T_StockCount[Part Name],$A10,T_StockCount[WeekIndex],5)&gt;0,0,IF(('T_TTAFStock'!F14&lt;&gt;""),'T_TTAFStock'!F14,E10+'Grid_Incoming'!F10-'Grid_TTAFOutgoing'!F10))</f>
        <v/>
      </c>
      <c r="G10">
        <f>IF(COUNTIFS(T_StockCount[Part Name],$A10,T_StockCount[WeekIndex],6)&gt;0,0,IF(('T_TTAFStock'!G14&lt;&gt;""),'T_TTAFStock'!G14,F10+'Grid_Incoming'!G10-'Grid_TTAFOutgoing'!G10))</f>
        <v/>
      </c>
      <c r="H10">
        <f>IF(COUNTIFS(T_StockCount[Part Name],$A10,T_StockCount[WeekIndex],7)&gt;0,0,IF(('T_TTAFStock'!H14&lt;&gt;""),'T_TTAFStock'!H14,G10+'Grid_Incoming'!H10-'Grid_TTAFOutgoing'!H10))</f>
        <v/>
      </c>
      <c r="I10">
        <f>IF(COUNTIFS(T_StockCount[Part Name],$A10,T_StockCount[WeekIndex],8)&gt;0,0,IF(('T_TTAFStock'!I14&lt;&gt;""),'T_TTAFStock'!I14,H10+'Grid_Incoming'!I10-'Grid_TTAFOutgoing'!I10))</f>
        <v/>
      </c>
      <c r="J10">
        <f>IF(COUNTIFS(T_StockCount[Part Name],$A10,T_StockCount[WeekIndex],9)&gt;0,0,IF(('T_TTAFStock'!J14&lt;&gt;""),'T_TTAFStock'!J14,I10+'Grid_Incoming'!J10-'Grid_TTAFOutgoing'!J10))</f>
        <v/>
      </c>
      <c r="K10">
        <f>IF(COUNTIFS(T_StockCount[Part Name],$A10,T_StockCount[WeekIndex],10)&gt;0,0,IF(('T_TTAFStock'!K14&lt;&gt;""),'T_TTAFStock'!K14,J10+'Grid_Incoming'!K10-'Grid_TTAFOutgoing'!K10))</f>
        <v/>
      </c>
      <c r="L10">
        <f>IF(COUNTIFS(T_StockCount[Part Name],$A10,T_StockCount[WeekIndex],11)&gt;0,0,IF(('T_TTAFStock'!L14&lt;&gt;""),'T_TTAFStock'!L14,K10+'Grid_Incoming'!L10-'Grid_TTAFOutgoing'!L10))</f>
        <v/>
      </c>
      <c r="M10">
        <f>IF(COUNTIFS(T_StockCount[Part Name],$A10,T_StockCount[WeekIndex],12)&gt;0,0,IF(('T_TTAFStock'!M14&lt;&gt;""),'T_TTAFStock'!M14,L10+'Grid_Incoming'!M10-'Grid_TTAFOutgoing'!M10))</f>
        <v/>
      </c>
      <c r="N10">
        <f>IF(COUNTIFS(T_StockCount[Part Name],$A10,T_StockCount[WeekIndex],13)&gt;0,0,IF(('T_TTAFStock'!N14&lt;&gt;""),'T_TTAFStock'!N14,M10+'Grid_Incoming'!N10-'Grid_TTAFOutgoing'!N10))</f>
        <v/>
      </c>
      <c r="O10">
        <f>IF(COUNTIFS(T_StockCount[Part Name],$A10,T_StockCount[WeekIndex],14)&gt;0,0,IF(('T_TTAFStock'!O14&lt;&gt;""),'T_TTAFStock'!O14,N10+'Grid_Incoming'!O10-'Grid_TTAFOutgoing'!O10))</f>
        <v/>
      </c>
      <c r="P10">
        <f>IF(COUNTIFS(T_StockCount[Part Name],$A10,T_StockCount[WeekIndex],15)&gt;0,0,IF(('T_TTAFStock'!P14&lt;&gt;""),'T_TTAFStock'!P14,O10+'Grid_Incoming'!P10-'Grid_TTAFOutgoing'!P10))</f>
        <v/>
      </c>
      <c r="Q10">
        <f>IF(COUNTIFS(T_StockCount[Part Name],$A10,T_StockCount[WeekIndex],16)&gt;0,0,IF(('T_TTAFStock'!Q14&lt;&gt;""),'T_TTAFStock'!Q14,P10+'Grid_Incoming'!Q10-'Grid_TTAFOutgoing'!Q10))</f>
        <v/>
      </c>
      <c r="R10">
        <f>IF(COUNTIFS(T_StockCount[Part Name],$A10,T_StockCount[WeekIndex],17)&gt;0,0,IF(('T_TTAFStock'!R14&lt;&gt;""),'T_TTAFStock'!R14,Q10+'Grid_Incoming'!R10-'Grid_TTAFOutgoing'!R10))</f>
        <v/>
      </c>
      <c r="S10">
        <f>IF(COUNTIFS(T_StockCount[Part Name],$A10,T_StockCount[WeekIndex],18)&gt;0,0,IF(('T_TTAFStock'!S14&lt;&gt;""),'T_TTAFStock'!S14,R10+'Grid_Incoming'!S10-'Grid_TTAFOutgoing'!S10))</f>
        <v/>
      </c>
      <c r="T10">
        <f>IF(COUNTIFS(T_StockCount[Part Name],$A10,T_StockCount[WeekIndex],19)&gt;0,0,IF(('T_TTAFStock'!T14&lt;&gt;""),'T_TTAFStock'!T14,S10+'Grid_Incoming'!T10-'Grid_TTAFOutgoing'!T10))</f>
        <v/>
      </c>
      <c r="U10">
        <f>IF(COUNTIFS(T_StockCount[Part Name],$A10,T_StockCount[WeekIndex],20)&gt;0,0,IF(('T_TTAFStock'!U14&lt;&gt;""),'T_TTAFStock'!U14,T10+'Grid_Incoming'!U10-'Grid_TTAFOutgoing'!U10))</f>
        <v/>
      </c>
      <c r="V10">
        <f>IF(COUNTIFS(T_StockCount[Part Name],$A10,T_StockCount[WeekIndex],21)&gt;0,0,IF(('T_TTAFStock'!V14&lt;&gt;""),'T_TTAFStock'!V14,U10+'Grid_Incoming'!V10-'Grid_TTAFOutgoing'!V10))</f>
        <v/>
      </c>
      <c r="W10">
        <f>IF(COUNTIFS(T_StockCount[Part Name],$A10,T_StockCount[WeekIndex],22)&gt;0,0,IF(('T_TTAFStock'!W14&lt;&gt;""),'T_TTAFStock'!W14,V10+'Grid_Incoming'!W10-'Grid_TTAFOutgoing'!W10))</f>
        <v/>
      </c>
      <c r="X10">
        <f>IF(COUNTIFS(T_StockCount[Part Name],$A10,T_StockCount[WeekIndex],23)&gt;0,0,IF(('T_TTAFStock'!X14&lt;&gt;""),'T_TTAFStock'!X14,W10+'Grid_Incoming'!X10-'Grid_TTAFOutgoing'!X10))</f>
        <v/>
      </c>
      <c r="Y10">
        <f>IF(COUNTIFS(T_StockCount[Part Name],$A10,T_StockCount[WeekIndex],24)&gt;0,0,IF(('T_TTAFStock'!Y14&lt;&gt;""),'T_TTAFStock'!Y14,X10+'Grid_Incoming'!Y10-'Grid_TTAFOutgoing'!Y10))</f>
        <v/>
      </c>
      <c r="Z10">
        <f>IF(COUNTIFS(T_StockCount[Part Name],$A10,T_StockCount[WeekIndex],25)&gt;0,0,IF(('T_TTAFStock'!Z14&lt;&gt;""),'T_TTAFStock'!Z14,Y10+'Grid_Incoming'!Z10-'Grid_TTAFOutgoing'!Z10))</f>
        <v/>
      </c>
      <c r="AA10">
        <f>IF(COUNTIFS(T_StockCount[Part Name],$A10,T_StockCount[WeekIndex],26)&gt;0,0,IF(('T_TTAFStock'!AA14&lt;&gt;""),'T_TTAFStock'!AA14,Z10+'Grid_Incoming'!AA10-'Grid_TTAFOutgoing'!AA10))</f>
        <v/>
      </c>
      <c r="AB10">
        <f>IF(COUNTIFS(T_StockCount[Part Name],$A10,T_StockCount[WeekIndex],27)&gt;0,0,IF(('T_TTAFStock'!AB14&lt;&gt;""),'T_TTAFStock'!AB14,AA10+'Grid_Incoming'!AB10-'Grid_TTAFOutgoing'!AB10))</f>
        <v/>
      </c>
      <c r="AC10">
        <f>IF(COUNTIFS(T_StockCount[Part Name],$A10,T_StockCount[WeekIndex],28)&gt;0,0,IF(('T_TTAFStock'!AC14&lt;&gt;""),'T_TTAFStock'!AC14,AB10+'Grid_Incoming'!AC10-'Grid_TTAFOutgoing'!AC10))</f>
        <v/>
      </c>
      <c r="AD10">
        <f>IF(COUNTIFS(T_StockCount[Part Name],$A10,T_StockCount[WeekIndex],29)&gt;0,0,IF(('T_TTAFStock'!AD14&lt;&gt;""),'T_TTAFStock'!AD14,AC10+'Grid_Incoming'!AD10-'Grid_TTAFOutgoing'!AD10))</f>
        <v/>
      </c>
      <c r="AE10">
        <f>IF(COUNTIFS(T_StockCount[Part Name],$A10,T_StockCount[WeekIndex],30)&gt;0,0,IF(('T_TTAFStock'!AE14&lt;&gt;""),'T_TTAFStock'!AE14,AD10+'Grid_Incoming'!AE10-'Grid_TTAFOutgoing'!AE10))</f>
        <v/>
      </c>
      <c r="AF10">
        <f>IF(COUNTIFS(T_StockCount[Part Name],$A10,T_StockCount[WeekIndex],31)&gt;0,0,IF(('T_TTAFStock'!AF14&lt;&gt;""),'T_TTAFStock'!AF14,AE10+'Grid_Incoming'!AF10-'Grid_TTAFOutgoing'!AF10))</f>
        <v/>
      </c>
      <c r="AG10">
        <f>IF(COUNTIFS(T_StockCount[Part Name],$A10,T_StockCount[WeekIndex],32)&gt;0,0,IF(('T_TTAFStock'!AG14&lt;&gt;""),'T_TTAFStock'!AG14,AF10+'Grid_Incoming'!AG10-'Grid_TTAFOutgoing'!AG10))</f>
        <v/>
      </c>
      <c r="AH10">
        <f>IF(COUNTIFS(T_StockCount[Part Name],$A10,T_StockCount[WeekIndex],33)&gt;0,0,IF(('T_TTAFStock'!AH14&lt;&gt;""),'T_TTAFStock'!AH14,AG10+'Grid_Incoming'!AH10-'Grid_TTAFOutgoing'!AH10))</f>
        <v/>
      </c>
      <c r="AI10">
        <f>IF(COUNTIFS(T_StockCount[Part Name],$A10,T_StockCount[WeekIndex],34)&gt;0,0,IF(('T_TTAFStock'!AI14&lt;&gt;""),'T_TTAFStock'!AI14,AH10+'Grid_Incoming'!AI10-'Grid_TTAFOutgoing'!AI10))</f>
        <v/>
      </c>
      <c r="AJ10">
        <f>IF(COUNTIFS(T_StockCount[Part Name],$A10,T_StockCount[WeekIndex],35)&gt;0,0,IF(('T_TTAFStock'!AJ14&lt;&gt;""),'T_TTAFStock'!AJ14,AI10+'Grid_Incoming'!AJ10-'Grid_TTAFOutgoing'!AJ10))</f>
        <v/>
      </c>
      <c r="AK10">
        <f>IF(COUNTIFS(T_StockCount[Part Name],$A10,T_StockCount[WeekIndex],36)&gt;0,0,IF(('T_TTAFStock'!AK14&lt;&gt;""),'T_TTAFStock'!AK14,AJ10+'Grid_Incoming'!AK10-'Grid_TTAFOutgoing'!AK10))</f>
        <v/>
      </c>
      <c r="AL10">
        <f>IF(COUNTIFS(T_StockCount[Part Name],$A10,T_StockCount[WeekIndex],37)&gt;0,0,IF(('T_TTAFStock'!AL14&lt;&gt;""),'T_TTAFStock'!AL14,AK10+'Grid_Incoming'!AL10-'Grid_TTAFOutgoing'!AL10))</f>
        <v/>
      </c>
      <c r="AM10">
        <f>IF(COUNTIFS(T_StockCount[Part Name],$A10,T_StockCount[WeekIndex],38)&gt;0,0,IF(('T_TTAFStock'!AM14&lt;&gt;""),'T_TTAFStock'!AM14,AL10+'Grid_Incoming'!AM10-'Grid_TTAFOutgoing'!AM10))</f>
        <v/>
      </c>
      <c r="AN10">
        <f>IF(COUNTIFS(T_StockCount[Part Name],$A10,T_StockCount[WeekIndex],39)&gt;0,0,IF(('T_TTAFStock'!AN14&lt;&gt;""),'T_TTAFStock'!AN14,AM10+'Grid_Incoming'!AN10-'Grid_TTAFOutgoing'!AN10))</f>
        <v/>
      </c>
      <c r="AO10">
        <f>IF(COUNTIFS(T_StockCount[Part Name],$A10,T_StockCount[WeekIndex],40)&gt;0,0,IF(('T_TTAFStock'!AO14&lt;&gt;""),'T_TTAFStock'!AO14,AN10+'Grid_Incoming'!AO10-'Grid_TTAFOutgoing'!AO10))</f>
        <v/>
      </c>
      <c r="AP10">
        <f>IF(COUNTIFS(T_StockCount[Part Name],$A10,T_StockCount[WeekIndex],41)&gt;0,0,IF(('T_TTAFStock'!AP14&lt;&gt;""),'T_TTAFStock'!AP14,AO10+'Grid_Incoming'!AP10-'Grid_TTAFOutgoing'!AP10))</f>
        <v/>
      </c>
      <c r="AQ10">
        <f>IF(COUNTIFS(T_StockCount[Part Name],$A10,T_StockCount[WeekIndex],42)&gt;0,0,IF(('T_TTAFStock'!AQ14&lt;&gt;""),'T_TTAFStock'!AQ14,AP10+'Grid_Incoming'!AQ10-'Grid_TTAFOutgoing'!AQ10))</f>
        <v/>
      </c>
      <c r="AR10">
        <f>IF(COUNTIFS(T_StockCount[Part Name],$A10,T_StockCount[WeekIndex],43)&gt;0,0,IF(('T_TTAFStock'!AR14&lt;&gt;""),'T_TTAFStock'!AR14,AQ10+'Grid_Incoming'!AR10-'Grid_TTAFOutgoing'!AR10))</f>
        <v/>
      </c>
      <c r="AS10">
        <f>IF(COUNTIFS(T_StockCount[Part Name],$A10,T_StockCount[WeekIndex],44)&gt;0,0,IF(('T_TTAFStock'!AS14&lt;&gt;""),'T_TTAFStock'!AS14,AR10+'Grid_Incoming'!AS10-'Grid_TTAFOutgoing'!AS10))</f>
        <v/>
      </c>
      <c r="AT10">
        <f>IF(COUNTIFS(T_StockCount[Part Name],$A10,T_StockCount[WeekIndex],45)&gt;0,0,IF(('T_TTAFStock'!AT14&lt;&gt;""),'T_TTAFStock'!AT14,AS10+'Grid_Incoming'!AT10-'Grid_TTAFOutgoing'!AT10))</f>
        <v/>
      </c>
      <c r="AU10">
        <f>IF(COUNTIFS(T_StockCount[Part Name],$A10,T_StockCount[WeekIndex],46)&gt;0,0,IF(('T_TTAFStock'!AU14&lt;&gt;""),'T_TTAFStock'!AU14,AT10+'Grid_Incoming'!AU10-'Grid_TTAFOutgoing'!AU10))</f>
        <v/>
      </c>
      <c r="AV10">
        <f>IF(COUNTIFS(T_StockCount[Part Name],$A10,T_StockCount[WeekIndex],47)&gt;0,0,IF(('T_TTAFStock'!AV14&lt;&gt;""),'T_TTAFStock'!AV14,AU10+'Grid_Incoming'!AV10-'Grid_TTAFOutgoing'!AV10))</f>
        <v/>
      </c>
      <c r="AW10">
        <f>IF(COUNTIFS(T_StockCount[Part Name],$A10,T_StockCount[WeekIndex],48)&gt;0,0,IF(('T_TTAFStock'!AW14&lt;&gt;""),'T_TTAFStock'!AW14,AV10+'Grid_Incoming'!AW10-'Grid_TTAFOutgoing'!AW10))</f>
        <v/>
      </c>
      <c r="AX10">
        <f>IF(COUNTIFS(T_StockCount[Part Name],$A10,T_StockCount[WeekIndex],49)&gt;0,0,IF(('T_TTAFStock'!AX14&lt;&gt;""),'T_TTAFStock'!AX14,AW10+'Grid_Incoming'!AX10-'Grid_TTAFOutgoing'!AX10))</f>
        <v/>
      </c>
      <c r="AY10">
        <f>IF(COUNTIFS(T_StockCount[Part Name],$A10,T_StockCount[WeekIndex],50)&gt;0,0,IF(('T_TTAFStock'!AY14&lt;&gt;""),'T_TTAFStock'!AY14,AX10+'Grid_Incoming'!AY10-'Grid_TTAFOutgoing'!AY10))</f>
        <v/>
      </c>
      <c r="AZ10">
        <f>IF(COUNTIFS(T_StockCount[Part Name],$A10,T_StockCount[WeekIndex],51)&gt;0,0,IF(('T_TTAFStock'!AZ14&lt;&gt;""),'T_TTAFStock'!AZ14,AY10+'Grid_Incoming'!AZ10-'Grid_TTAFOutgoing'!AZ10))</f>
        <v/>
      </c>
      <c r="BA10">
        <f>IF(COUNTIFS(T_StockCount[Part Name],$A10,T_StockCount[WeekIndex],52)&gt;0,0,IF(('T_TTAFStock'!BA14&lt;&gt;""),'T_TTAFStock'!BA14,AZ10+'Grid_Incoming'!BA10-'Grid_TTAFOutgoing'!BA10))</f>
        <v/>
      </c>
      <c r="BB10">
        <f>IF(COUNTIFS(T_StockCount[Part Name],$A10,T_StockCount[WeekIndex],53)&gt;0,0,IF(('T_TTAFStock'!BB14&lt;&gt;""),'T_TTAFStock'!BB14,BA10+'Grid_Incoming'!BB10-'Grid_TTAFOutgoing'!BB10))</f>
        <v/>
      </c>
      <c r="BC10">
        <f>IF(COUNTIFS(T_StockCount[Part Name],$A10,T_StockCount[WeekIndex],54)&gt;0,0,IF(('T_TTAFStock'!BC14&lt;&gt;""),'T_TTAFStock'!BC14,BB10+'Grid_Incoming'!BC10-'Grid_TTAFOutgoing'!BC10))</f>
        <v/>
      </c>
      <c r="BD10">
        <f>IF(COUNTIFS(T_StockCount[Part Name],$A10,T_StockCount[WeekIndex],55)&gt;0,0,IF(('T_TTAFStock'!BD14&lt;&gt;""),'T_TTAFStock'!BD14,BC10+'Grid_Incoming'!BD10-'Grid_TTAFOutgoing'!BD10))</f>
        <v/>
      </c>
      <c r="BE10">
        <f>IF(COUNTIFS(T_StockCount[Part Name],$A10,T_StockCount[WeekIndex],56)&gt;0,0,IF(('T_TTAFStock'!BE14&lt;&gt;""),'T_TTAFStock'!BE14,BD10+'Grid_Incoming'!BE10-'Grid_TTAFOutgoing'!BE10))</f>
        <v/>
      </c>
      <c r="BF10">
        <f>IF(COUNTIFS(T_StockCount[Part Name],$A10,T_StockCount[WeekIndex],57)&gt;0,0,IF(('T_TTAFStock'!BF14&lt;&gt;""),'T_TTAFStock'!BF14,BE10+'Grid_Incoming'!BF10-'Grid_TTAFOutgoing'!BF10))</f>
        <v/>
      </c>
      <c r="BG10">
        <f>IF(COUNTIFS(T_StockCount[Part Name],$A10,T_StockCount[WeekIndex],58)&gt;0,0,IF(('T_TTAFStock'!BG14&lt;&gt;""),'T_TTAFStock'!BG14,BF10+'Grid_Incoming'!BG10-'Grid_TTAFOutgoing'!BG10))</f>
        <v/>
      </c>
      <c r="BH10">
        <f>IF(COUNTIFS(T_StockCount[Part Name],$A10,T_StockCount[WeekIndex],59)&gt;0,0,IF(('T_TTAFStock'!BH14&lt;&gt;""),'T_TTAFStock'!BH14,BG10+'Grid_Incoming'!BH10-'Grid_TTAFOutgoing'!BH10))</f>
        <v/>
      </c>
      <c r="BI10">
        <f>IF(COUNTIFS(T_StockCount[Part Name],$A10,T_StockCount[WeekIndex],60)&gt;0,0,IF(('T_TTAFStock'!BI14&lt;&gt;""),'T_TTAFStock'!BI14,BH10+'Grid_Incoming'!BI10-'Grid_TTAFOutgoing'!BI10))</f>
        <v/>
      </c>
      <c r="BJ10">
        <f>IF(COUNTIFS(T_StockCount[Part Name],$A10,T_StockCount[WeekIndex],61)&gt;0,0,IF(('T_TTAFStock'!BJ14&lt;&gt;""),'T_TTAFStock'!BJ14,BI10+'Grid_Incoming'!BJ10-'Grid_TTAFOutgoing'!BJ10))</f>
        <v/>
      </c>
      <c r="BK10">
        <f>IF(COUNTIFS(T_StockCount[Part Name],$A10,T_StockCount[WeekIndex],62)&gt;0,0,IF(('T_TTAFStock'!BK14&lt;&gt;""),'T_TTAFStock'!BK14,BJ10+'Grid_Incoming'!BK10-'Grid_TTAFOutgoing'!BK10))</f>
        <v/>
      </c>
      <c r="BL10">
        <f>IF(COUNTIFS(T_StockCount[Part Name],$A10,T_StockCount[WeekIndex],63)&gt;0,0,IF(('T_TTAFStock'!BL14&lt;&gt;""),'T_TTAFStock'!BL14,BK10+'Grid_Incoming'!BL10-'Grid_TTAFOutgoing'!BL10))</f>
        <v/>
      </c>
      <c r="BM10">
        <f>IF(COUNTIFS(T_StockCount[Part Name],$A10,T_StockCount[WeekIndex],64)&gt;0,0,IF(('T_TTAFStock'!BM14&lt;&gt;""),'T_TTAFStock'!BM14,BL10+'Grid_Incoming'!BM10-'Grid_TTAFOutgoing'!BM10))</f>
        <v/>
      </c>
      <c r="BN10">
        <f>IF(COUNTIFS(T_StockCount[Part Name],$A10,T_StockCount[WeekIndex],65)&gt;0,0,IF(('T_TTAFStock'!BN14&lt;&gt;""),'T_TTAFStock'!BN14,BM10+'Grid_Incoming'!BN10-'Grid_TTAFOutgoing'!BN10))</f>
        <v/>
      </c>
      <c r="BO10">
        <f>IF(COUNTIFS(T_StockCount[Part Name],$A10,T_StockCount[WeekIndex],66)&gt;0,0,IF(('T_TTAFStock'!BO14&lt;&gt;""),'T_TTAFStock'!BO14,BN10+'Grid_Incoming'!BO10-'Grid_TTAFOutgoing'!BO10))</f>
        <v/>
      </c>
      <c r="BP10">
        <f>IF(COUNTIFS(T_StockCount[Part Name],$A10,T_StockCount[WeekIndex],67)&gt;0,0,IF(('T_TTAFStock'!BP14&lt;&gt;""),'T_TTAFStock'!BP14,BO10+'Grid_Incoming'!BP10-'Grid_TTAFOutgoing'!BP10))</f>
        <v/>
      </c>
      <c r="BQ10">
        <f>IF(COUNTIFS(T_StockCount[Part Name],$A10,T_StockCount[WeekIndex],68)&gt;0,0,IF(('T_TTAFStock'!BQ14&lt;&gt;""),'T_TTAFStock'!BQ14,BP10+'Grid_Incoming'!BQ10-'Grid_TTAFOutgoing'!BQ10))</f>
        <v/>
      </c>
      <c r="BR10">
        <f>IF(COUNTIFS(T_StockCount[Part Name],$A10,T_StockCount[WeekIndex],69)&gt;0,0,IF(('T_TTAFStock'!BR14&lt;&gt;""),'T_TTAFStock'!BR14,BQ10+'Grid_Incoming'!BR10-'Grid_TTAFOutgoing'!BR10))</f>
        <v/>
      </c>
      <c r="BS10">
        <f>IF(COUNTIFS(T_StockCount[Part Name],$A10,T_StockCount[WeekIndex],70)&gt;0,0,IF(('T_TTAFStock'!BS14&lt;&gt;""),'T_TTAFStock'!BS14,BR10+'Grid_Incoming'!BS10-'Grid_TTAFOutgoing'!BS10))</f>
        <v/>
      </c>
      <c r="BT10">
        <f>IF(COUNTIFS(T_StockCount[Part Name],$A10,T_StockCount[WeekIndex],71)&gt;0,0,IF(('T_TTAFStock'!BT14&lt;&gt;""),'T_TTAFStock'!BT14,BS10+'Grid_Incoming'!BT10-'Grid_TTAFOutgoing'!BT10))</f>
        <v/>
      </c>
      <c r="BU10">
        <f>IF(COUNTIFS(T_StockCount[Part Name],$A10,T_StockCount[WeekIndex],72)&gt;0,0,IF(('T_TTAFStock'!BU14&lt;&gt;""),'T_TTAFStock'!BU14,BT10+'Grid_Incoming'!BU10-'Grid_TTAFOutgoing'!BU10))</f>
        <v/>
      </c>
      <c r="BV10">
        <f>IF(COUNTIFS(T_StockCount[Part Name],$A10,T_StockCount[WeekIndex],73)&gt;0,0,IF(('T_TTAFStock'!BV14&lt;&gt;""),'T_TTAFStock'!BV14,BU10+'Grid_Incoming'!BV10-'Grid_TTAFOutgoing'!BV10))</f>
        <v/>
      </c>
      <c r="BW10">
        <f>IF(COUNTIFS(T_StockCount[Part Name],$A10,T_StockCount[WeekIndex],74)&gt;0,0,IF(('T_TTAFStock'!BW14&lt;&gt;""),'T_TTAFStock'!BW14,BV10+'Grid_Incoming'!BW10-'Grid_TTAFOutgoing'!BW10))</f>
        <v/>
      </c>
      <c r="BX10">
        <f>IF(COUNTIFS(T_StockCount[Part Name],$A10,T_StockCount[WeekIndex],75)&gt;0,0,IF(('T_TTAFStock'!BX14&lt;&gt;""),'T_TTAFStock'!BX14,BW10+'Grid_Incoming'!BX10-'Grid_TTAFOutgoing'!BX10))</f>
        <v/>
      </c>
      <c r="BY10">
        <f>IF(COUNTIFS(T_StockCount[Part Name],$A10,T_StockCount[WeekIndex],76)&gt;0,0,IF(('T_TTAFStock'!BY14&lt;&gt;""),'T_TTAFStock'!BY14,BX10+'Grid_Incoming'!BY10-'Grid_TTAFOutgoing'!BY10))</f>
        <v/>
      </c>
      <c r="BZ10">
        <f>IF(COUNTIFS(T_StockCount[Part Name],$A10,T_StockCount[WeekIndex],77)&gt;0,0,IF(('T_TTAFStock'!BZ14&lt;&gt;""),'T_TTAFStock'!BZ14,BY10+'Grid_Incoming'!BZ10-'Grid_TTAFOutgoing'!BZ10))</f>
        <v/>
      </c>
      <c r="CA10">
        <f>IF(COUNTIFS(T_StockCount[Part Name],$A10,T_StockCount[WeekIndex],78)&gt;0,0,IF(('T_TTAFStock'!CA14&lt;&gt;""),'T_TTAFStock'!CA14,BZ10+'Grid_Incoming'!CA10-'Grid_TTAFOutgoing'!CA10))</f>
        <v/>
      </c>
      <c r="CB10">
        <f>IF(COUNTIFS(T_StockCount[Part Name],$A10,T_StockCount[WeekIndex],79)&gt;0,0,IF(('T_TTAFStock'!CB14&lt;&gt;""),'T_TTAFStock'!CB14,CA10+'Grid_Incoming'!CB10-'Grid_TTAFOutgoing'!CB10))</f>
        <v/>
      </c>
      <c r="CC10">
        <f>IF(COUNTIFS(T_StockCount[Part Name],$A10,T_StockCount[WeekIndex],80)&gt;0,0,IF(('T_TTAFStock'!CC14&lt;&gt;""),'T_TTAFStock'!CC14,CB10+'Grid_Incoming'!CC10-'Grid_TTAFOutgoing'!CC10))</f>
        <v/>
      </c>
      <c r="CD10">
        <f>IF(COUNTIFS(T_StockCount[Part Name],$A10,T_StockCount[WeekIndex],81)&gt;0,0,IF(('T_TTAFStock'!CD14&lt;&gt;""),'T_TTAFStock'!CD14,CC10+'Grid_Incoming'!CD10-'Grid_TTAFOutgoing'!CD10))</f>
        <v/>
      </c>
      <c r="CE10">
        <f>IF(COUNTIFS(T_StockCount[Part Name],$A10,T_StockCount[WeekIndex],82)&gt;0,0,IF(('T_TTAFStock'!CE14&lt;&gt;""),'T_TTAFStock'!CE14,CD10+'Grid_Incoming'!CE10-'Grid_TTAFOutgoing'!CE10))</f>
        <v/>
      </c>
      <c r="CF10">
        <f>IF(COUNTIFS(T_StockCount[Part Name],$A10,T_StockCount[WeekIndex],83)&gt;0,0,IF(('T_TTAFStock'!CF14&lt;&gt;""),'T_TTAFStock'!CF14,CE10+'Grid_Incoming'!CF10-'Grid_TTAFOutgoing'!CF10))</f>
        <v/>
      </c>
      <c r="CG10">
        <f>IF(COUNTIFS(T_StockCount[Part Name],$A10,T_StockCount[WeekIndex],84)&gt;0,0,IF(('T_TTAFStock'!CG14&lt;&gt;""),'T_TTAFStock'!CG14,CF10+'Grid_Incoming'!CG10-'Grid_TTAFOutgoing'!CG10))</f>
        <v/>
      </c>
      <c r="CH10">
        <f>IF(COUNTIFS(T_StockCount[Part Name],$A10,T_StockCount[WeekIndex],85)&gt;0,0,IF(('T_TTAFStock'!CH14&lt;&gt;""),'T_TTAFStock'!CH14,CG10+'Grid_Incoming'!CH10-'Grid_TTAFOutgoing'!CH10))</f>
        <v/>
      </c>
      <c r="CI10">
        <f>IF(COUNTIFS(T_StockCount[Part Name],$A10,T_StockCount[WeekIndex],86)&gt;0,0,IF(('T_TTAFStock'!CI14&lt;&gt;""),'T_TTAFStock'!CI14,CH10+'Grid_Incoming'!CI10-'Grid_TTAFOutgoing'!CI10))</f>
        <v/>
      </c>
      <c r="CJ10">
        <f>IF(COUNTIFS(T_StockCount[Part Name],$A10,T_StockCount[WeekIndex],87)&gt;0,0,IF(('T_TTAFStock'!CJ14&lt;&gt;""),'T_TTAFStock'!CJ14,CI10+'Grid_Incoming'!CJ10-'Grid_TTAFOutgoing'!CJ10))</f>
        <v/>
      </c>
      <c r="CK10">
        <f>IF(COUNTIFS(T_StockCount[Part Name],$A10,T_StockCount[WeekIndex],88)&gt;0,0,IF(('T_TTAFStock'!CK14&lt;&gt;""),'T_TTAFStock'!CK14,CJ10+'Grid_Incoming'!CK10-'Grid_TTAFOutgoing'!CK10))</f>
        <v/>
      </c>
      <c r="CL10">
        <f>IF(COUNTIFS(T_StockCount[Part Name],$A10,T_StockCount[WeekIndex],89)&gt;0,0,IF(('T_TTAFStock'!CL14&lt;&gt;""),'T_TTAFStock'!CL14,CK10+'Grid_Incoming'!CL10-'Grid_TTAFOutgoing'!CL10))</f>
        <v/>
      </c>
      <c r="CM10">
        <f>IF(COUNTIFS(T_StockCount[Part Name],$A10,T_StockCount[WeekIndex],90)&gt;0,0,IF(('T_TTAFStock'!CM14&lt;&gt;""),'T_TTAFStock'!CM14,CL10+'Grid_Incoming'!CM10-'Grid_TTAFOutgoing'!CM10))</f>
        <v/>
      </c>
      <c r="CN10">
        <f>IF(COUNTIFS(T_StockCount[Part Name],$A10,T_StockCount[WeekIndex],91)&gt;0,0,IF(('T_TTAFStock'!CN14&lt;&gt;""),'T_TTAFStock'!CN14,CM10+'Grid_Incoming'!CN10-'Grid_TTAFOutgoing'!CN10))</f>
        <v/>
      </c>
      <c r="CO10">
        <f>IF(COUNTIFS(T_StockCount[Part Name],$A10,T_StockCount[WeekIndex],92)&gt;0,0,IF(('T_TTAFStock'!CO14&lt;&gt;""),'T_TTAFStock'!CO14,CN10+'Grid_Incoming'!CO10-'Grid_TTAFOutgoing'!CO10))</f>
        <v/>
      </c>
      <c r="CP10">
        <f>IF(COUNTIFS(T_StockCount[Part Name],$A10,T_StockCount[WeekIndex],93)&gt;0,0,IF(('T_TTAFStock'!CP14&lt;&gt;""),'T_TTAFStock'!CP14,CO10+'Grid_Incoming'!CP10-'Grid_TTAFOutgoing'!CP10))</f>
        <v/>
      </c>
      <c r="CQ10">
        <f>IF(COUNTIFS(T_StockCount[Part Name],$A10,T_StockCount[WeekIndex],94)&gt;0,0,IF(('T_TTAFStock'!CQ14&lt;&gt;""),'T_TTAFStock'!CQ14,CP10+'Grid_Incoming'!CQ10-'Grid_TTAFOutgoing'!CQ10))</f>
        <v/>
      </c>
      <c r="CR10">
        <f>IF(COUNTIFS(T_StockCount[Part Name],$A10,T_StockCount[WeekIndex],95)&gt;0,0,IF(('T_TTAFStock'!CR14&lt;&gt;""),'T_TTAFStock'!CR14,CQ10+'Grid_Incoming'!CR10-'Grid_TTAFOutgoing'!CR10))</f>
        <v/>
      </c>
      <c r="CS10">
        <f>IF(COUNTIFS(T_StockCount[Part Name],$A10,T_StockCount[WeekIndex],96)&gt;0,0,IF(('T_TTAFStock'!CS14&lt;&gt;""),'T_TTAFStock'!CS14,CR10+'Grid_Incoming'!CS10-'Grid_TTAFOutgoing'!CS10))</f>
        <v/>
      </c>
      <c r="CT10">
        <f>IF(COUNTIFS(T_StockCount[Part Name],$A10,T_StockCount[WeekIndex],97)&gt;0,0,IF(('T_TTAFStock'!CT14&lt;&gt;""),'T_TTAFStock'!CT14,CS10+'Grid_Incoming'!CT10-'Grid_TTAFOutgoing'!CT10))</f>
        <v/>
      </c>
      <c r="CU10">
        <f>IF(COUNTIFS(T_StockCount[Part Name],$A10,T_StockCount[WeekIndex],98)&gt;0,0,IF(('T_TTAFStock'!CU14&lt;&gt;""),'T_TTAFStock'!CU14,CT10+'Grid_Incoming'!CU10-'Grid_TTAFOutgoing'!CU10))</f>
        <v/>
      </c>
      <c r="CV10">
        <f>IF(COUNTIFS(T_StockCount[Part Name],$A10,T_StockCount[WeekIndex],99)&gt;0,0,IF(('T_TTAFStock'!CV14&lt;&gt;""),'T_TTAFStock'!CV14,CU10+'Grid_Incoming'!CV10-'Grid_TTAFOutgoing'!CV10))</f>
        <v/>
      </c>
      <c r="CW10">
        <f>IF(COUNTIFS(T_StockCount[Part Name],$A10,T_StockCount[WeekIndex],100)&gt;0,0,IF(('T_TTAFStock'!CW14&lt;&gt;""),'T_TTAFStock'!CW14,CV10+'Grid_Incoming'!CW10-'Grid_TTAFOutgoing'!CW10))</f>
        <v/>
      </c>
      <c r="CX10">
        <f>IF(COUNTIFS(T_StockCount[Part Name],$A10,T_StockCount[WeekIndex],101)&gt;0,0,IF(('T_TTAFStock'!CX14&lt;&gt;""),'T_TTAFStock'!CX14,CW10+'Grid_Incoming'!CX10-'Grid_TTAFOutgoing'!CX10))</f>
        <v/>
      </c>
      <c r="CY10">
        <f>IF(COUNTIFS(T_StockCount[Part Name],$A10,T_StockCount[WeekIndex],102)&gt;0,0,IF(('T_TTAFStock'!CY14&lt;&gt;""),'T_TTAFStock'!CY14,CX10+'Grid_Incoming'!CY10-'Grid_TTAFOutgoing'!CY10))</f>
        <v/>
      </c>
      <c r="CZ10">
        <f>IF(COUNTIFS(T_StockCount[Part Name],$A10,T_StockCount[WeekIndex],103)&gt;0,0,IF(('T_TTAFStock'!CZ14&lt;&gt;""),'T_TTAFStock'!CZ14,CY10+'Grid_Incoming'!CZ10-'Grid_TTAFOutgoing'!CZ10))</f>
        <v/>
      </c>
      <c r="DA10">
        <f>IF(COUNTIFS(T_StockCount[Part Name],$A10,T_StockCount[WeekIndex],104)&gt;0,0,IF(('T_TTAFStock'!DA14&lt;&gt;""),'T_TTAFStock'!DA14,CZ10+'Grid_Incoming'!DA10-'Grid_TTAFOutgoing'!DA10))</f>
        <v/>
      </c>
    </row>
    <row r="11">
      <c r="A11" t="inlineStr">
        <is>
          <t>4HL</t>
        </is>
      </c>
      <c r="B11">
        <f>IF(COUNTIFS(T_StockCount[Part Name],$A11,T_StockCount[WeekIndex],1)&gt;0,0,IF(('T_TTAFStock'!B15&lt;&gt;""),'T_TTAFStock'!B15,0+'Grid_Incoming'!B11-'Grid_TTAFOutgoing'!B11))</f>
        <v/>
      </c>
      <c r="C11">
        <f>IF(COUNTIFS(T_StockCount[Part Name],$A11,T_StockCount[WeekIndex],2)&gt;0,0,IF(('T_TTAFStock'!C15&lt;&gt;""),'T_TTAFStock'!C15,B11+'Grid_Incoming'!C11-'Grid_TTAFOutgoing'!C11))</f>
        <v/>
      </c>
      <c r="D11">
        <f>IF(COUNTIFS(T_StockCount[Part Name],$A11,T_StockCount[WeekIndex],3)&gt;0,0,IF(('T_TTAFStock'!D15&lt;&gt;""),'T_TTAFStock'!D15,C11+'Grid_Incoming'!D11-'Grid_TTAFOutgoing'!D11))</f>
        <v/>
      </c>
      <c r="E11">
        <f>IF(COUNTIFS(T_StockCount[Part Name],$A11,T_StockCount[WeekIndex],4)&gt;0,0,IF(('T_TTAFStock'!E15&lt;&gt;""),'T_TTAFStock'!E15,D11+'Grid_Incoming'!E11-'Grid_TTAFOutgoing'!E11))</f>
        <v/>
      </c>
      <c r="F11">
        <f>IF(COUNTIFS(T_StockCount[Part Name],$A11,T_StockCount[WeekIndex],5)&gt;0,0,IF(('T_TTAFStock'!F15&lt;&gt;""),'T_TTAFStock'!F15,E11+'Grid_Incoming'!F11-'Grid_TTAFOutgoing'!F11))</f>
        <v/>
      </c>
      <c r="G11">
        <f>IF(COUNTIFS(T_StockCount[Part Name],$A11,T_StockCount[WeekIndex],6)&gt;0,0,IF(('T_TTAFStock'!G15&lt;&gt;""),'T_TTAFStock'!G15,F11+'Grid_Incoming'!G11-'Grid_TTAFOutgoing'!G11))</f>
        <v/>
      </c>
      <c r="H11">
        <f>IF(COUNTIFS(T_StockCount[Part Name],$A11,T_StockCount[WeekIndex],7)&gt;0,0,IF(('T_TTAFStock'!H15&lt;&gt;""),'T_TTAFStock'!H15,G11+'Grid_Incoming'!H11-'Grid_TTAFOutgoing'!H11))</f>
        <v/>
      </c>
      <c r="I11">
        <f>IF(COUNTIFS(T_StockCount[Part Name],$A11,T_StockCount[WeekIndex],8)&gt;0,0,IF(('T_TTAFStock'!I15&lt;&gt;""),'T_TTAFStock'!I15,H11+'Grid_Incoming'!I11-'Grid_TTAFOutgoing'!I11))</f>
        <v/>
      </c>
      <c r="J11">
        <f>IF(COUNTIFS(T_StockCount[Part Name],$A11,T_StockCount[WeekIndex],9)&gt;0,0,IF(('T_TTAFStock'!J15&lt;&gt;""),'T_TTAFStock'!J15,I11+'Grid_Incoming'!J11-'Grid_TTAFOutgoing'!J11))</f>
        <v/>
      </c>
      <c r="K11">
        <f>IF(COUNTIFS(T_StockCount[Part Name],$A11,T_StockCount[WeekIndex],10)&gt;0,0,IF(('T_TTAFStock'!K15&lt;&gt;""),'T_TTAFStock'!K15,J11+'Grid_Incoming'!K11-'Grid_TTAFOutgoing'!K11))</f>
        <v/>
      </c>
      <c r="L11">
        <f>IF(COUNTIFS(T_StockCount[Part Name],$A11,T_StockCount[WeekIndex],11)&gt;0,0,IF(('T_TTAFStock'!L15&lt;&gt;""),'T_TTAFStock'!L15,K11+'Grid_Incoming'!L11-'Grid_TTAFOutgoing'!L11))</f>
        <v/>
      </c>
      <c r="M11">
        <f>IF(COUNTIFS(T_StockCount[Part Name],$A11,T_StockCount[WeekIndex],12)&gt;0,0,IF(('T_TTAFStock'!M15&lt;&gt;""),'T_TTAFStock'!M15,L11+'Grid_Incoming'!M11-'Grid_TTAFOutgoing'!M11))</f>
        <v/>
      </c>
      <c r="N11">
        <f>IF(COUNTIFS(T_StockCount[Part Name],$A11,T_StockCount[WeekIndex],13)&gt;0,0,IF(('T_TTAFStock'!N15&lt;&gt;""),'T_TTAFStock'!N15,M11+'Grid_Incoming'!N11-'Grid_TTAFOutgoing'!N11))</f>
        <v/>
      </c>
      <c r="O11">
        <f>IF(COUNTIFS(T_StockCount[Part Name],$A11,T_StockCount[WeekIndex],14)&gt;0,0,IF(('T_TTAFStock'!O15&lt;&gt;""),'T_TTAFStock'!O15,N11+'Grid_Incoming'!O11-'Grid_TTAFOutgoing'!O11))</f>
        <v/>
      </c>
      <c r="P11">
        <f>IF(COUNTIFS(T_StockCount[Part Name],$A11,T_StockCount[WeekIndex],15)&gt;0,0,IF(('T_TTAFStock'!P15&lt;&gt;""),'T_TTAFStock'!P15,O11+'Grid_Incoming'!P11-'Grid_TTAFOutgoing'!P11))</f>
        <v/>
      </c>
      <c r="Q11">
        <f>IF(COUNTIFS(T_StockCount[Part Name],$A11,T_StockCount[WeekIndex],16)&gt;0,0,IF(('T_TTAFStock'!Q15&lt;&gt;""),'T_TTAFStock'!Q15,P11+'Grid_Incoming'!Q11-'Grid_TTAFOutgoing'!Q11))</f>
        <v/>
      </c>
      <c r="R11">
        <f>IF(COUNTIFS(T_StockCount[Part Name],$A11,T_StockCount[WeekIndex],17)&gt;0,0,IF(('T_TTAFStock'!R15&lt;&gt;""),'T_TTAFStock'!R15,Q11+'Grid_Incoming'!R11-'Grid_TTAFOutgoing'!R11))</f>
        <v/>
      </c>
      <c r="S11">
        <f>IF(COUNTIFS(T_StockCount[Part Name],$A11,T_StockCount[WeekIndex],18)&gt;0,0,IF(('T_TTAFStock'!S15&lt;&gt;""),'T_TTAFStock'!S15,R11+'Grid_Incoming'!S11-'Grid_TTAFOutgoing'!S11))</f>
        <v/>
      </c>
      <c r="T11">
        <f>IF(COUNTIFS(T_StockCount[Part Name],$A11,T_StockCount[WeekIndex],19)&gt;0,0,IF(('T_TTAFStock'!T15&lt;&gt;""),'T_TTAFStock'!T15,S11+'Grid_Incoming'!T11-'Grid_TTAFOutgoing'!T11))</f>
        <v/>
      </c>
      <c r="U11">
        <f>IF(COUNTIFS(T_StockCount[Part Name],$A11,T_StockCount[WeekIndex],20)&gt;0,0,IF(('T_TTAFStock'!U15&lt;&gt;""),'T_TTAFStock'!U15,T11+'Grid_Incoming'!U11-'Grid_TTAFOutgoing'!U11))</f>
        <v/>
      </c>
      <c r="V11">
        <f>IF(COUNTIFS(T_StockCount[Part Name],$A11,T_StockCount[WeekIndex],21)&gt;0,0,IF(('T_TTAFStock'!V15&lt;&gt;""),'T_TTAFStock'!V15,U11+'Grid_Incoming'!V11-'Grid_TTAFOutgoing'!V11))</f>
        <v/>
      </c>
      <c r="W11">
        <f>IF(COUNTIFS(T_StockCount[Part Name],$A11,T_StockCount[WeekIndex],22)&gt;0,0,IF(('T_TTAFStock'!W15&lt;&gt;""),'T_TTAFStock'!W15,V11+'Grid_Incoming'!W11-'Grid_TTAFOutgoing'!W11))</f>
        <v/>
      </c>
      <c r="X11">
        <f>IF(COUNTIFS(T_StockCount[Part Name],$A11,T_StockCount[WeekIndex],23)&gt;0,0,IF(('T_TTAFStock'!X15&lt;&gt;""),'T_TTAFStock'!X15,W11+'Grid_Incoming'!X11-'Grid_TTAFOutgoing'!X11))</f>
        <v/>
      </c>
      <c r="Y11">
        <f>IF(COUNTIFS(T_StockCount[Part Name],$A11,T_StockCount[WeekIndex],24)&gt;0,0,IF(('T_TTAFStock'!Y15&lt;&gt;""),'T_TTAFStock'!Y15,X11+'Grid_Incoming'!Y11-'Grid_TTAFOutgoing'!Y11))</f>
        <v/>
      </c>
      <c r="Z11">
        <f>IF(COUNTIFS(T_StockCount[Part Name],$A11,T_StockCount[WeekIndex],25)&gt;0,0,IF(('T_TTAFStock'!Z15&lt;&gt;""),'T_TTAFStock'!Z15,Y11+'Grid_Incoming'!Z11-'Grid_TTAFOutgoing'!Z11))</f>
        <v/>
      </c>
      <c r="AA11">
        <f>IF(COUNTIFS(T_StockCount[Part Name],$A11,T_StockCount[WeekIndex],26)&gt;0,0,IF(('T_TTAFStock'!AA15&lt;&gt;""),'T_TTAFStock'!AA15,Z11+'Grid_Incoming'!AA11-'Grid_TTAFOutgoing'!AA11))</f>
        <v/>
      </c>
      <c r="AB11">
        <f>IF(COUNTIFS(T_StockCount[Part Name],$A11,T_StockCount[WeekIndex],27)&gt;0,0,IF(('T_TTAFStock'!AB15&lt;&gt;""),'T_TTAFStock'!AB15,AA11+'Grid_Incoming'!AB11-'Grid_TTAFOutgoing'!AB11))</f>
        <v/>
      </c>
      <c r="AC11">
        <f>IF(COUNTIFS(T_StockCount[Part Name],$A11,T_StockCount[WeekIndex],28)&gt;0,0,IF(('T_TTAFStock'!AC15&lt;&gt;""),'T_TTAFStock'!AC15,AB11+'Grid_Incoming'!AC11-'Grid_TTAFOutgoing'!AC11))</f>
        <v/>
      </c>
      <c r="AD11">
        <f>IF(COUNTIFS(T_StockCount[Part Name],$A11,T_StockCount[WeekIndex],29)&gt;0,0,IF(('T_TTAFStock'!AD15&lt;&gt;""),'T_TTAFStock'!AD15,AC11+'Grid_Incoming'!AD11-'Grid_TTAFOutgoing'!AD11))</f>
        <v/>
      </c>
      <c r="AE11">
        <f>IF(COUNTIFS(T_StockCount[Part Name],$A11,T_StockCount[WeekIndex],30)&gt;0,0,IF(('T_TTAFStock'!AE15&lt;&gt;""),'T_TTAFStock'!AE15,AD11+'Grid_Incoming'!AE11-'Grid_TTAFOutgoing'!AE11))</f>
        <v/>
      </c>
      <c r="AF11">
        <f>IF(COUNTIFS(T_StockCount[Part Name],$A11,T_StockCount[WeekIndex],31)&gt;0,0,IF(('T_TTAFStock'!AF15&lt;&gt;""),'T_TTAFStock'!AF15,AE11+'Grid_Incoming'!AF11-'Grid_TTAFOutgoing'!AF11))</f>
        <v/>
      </c>
      <c r="AG11">
        <f>IF(COUNTIFS(T_StockCount[Part Name],$A11,T_StockCount[WeekIndex],32)&gt;0,0,IF(('T_TTAFStock'!AG15&lt;&gt;""),'T_TTAFStock'!AG15,AF11+'Grid_Incoming'!AG11-'Grid_TTAFOutgoing'!AG11))</f>
        <v/>
      </c>
      <c r="AH11">
        <f>IF(COUNTIFS(T_StockCount[Part Name],$A11,T_StockCount[WeekIndex],33)&gt;0,0,IF(('T_TTAFStock'!AH15&lt;&gt;""),'T_TTAFStock'!AH15,AG11+'Grid_Incoming'!AH11-'Grid_TTAFOutgoing'!AH11))</f>
        <v/>
      </c>
      <c r="AI11">
        <f>IF(COUNTIFS(T_StockCount[Part Name],$A11,T_StockCount[WeekIndex],34)&gt;0,0,IF(('T_TTAFStock'!AI15&lt;&gt;""),'T_TTAFStock'!AI15,AH11+'Grid_Incoming'!AI11-'Grid_TTAFOutgoing'!AI11))</f>
        <v/>
      </c>
      <c r="AJ11">
        <f>IF(COUNTIFS(T_StockCount[Part Name],$A11,T_StockCount[WeekIndex],35)&gt;0,0,IF(('T_TTAFStock'!AJ15&lt;&gt;""),'T_TTAFStock'!AJ15,AI11+'Grid_Incoming'!AJ11-'Grid_TTAFOutgoing'!AJ11))</f>
        <v/>
      </c>
      <c r="AK11">
        <f>IF(COUNTIFS(T_StockCount[Part Name],$A11,T_StockCount[WeekIndex],36)&gt;0,0,IF(('T_TTAFStock'!AK15&lt;&gt;""),'T_TTAFStock'!AK15,AJ11+'Grid_Incoming'!AK11-'Grid_TTAFOutgoing'!AK11))</f>
        <v/>
      </c>
      <c r="AL11">
        <f>IF(COUNTIFS(T_StockCount[Part Name],$A11,T_StockCount[WeekIndex],37)&gt;0,0,IF(('T_TTAFStock'!AL15&lt;&gt;""),'T_TTAFStock'!AL15,AK11+'Grid_Incoming'!AL11-'Grid_TTAFOutgoing'!AL11))</f>
        <v/>
      </c>
      <c r="AM11">
        <f>IF(COUNTIFS(T_StockCount[Part Name],$A11,T_StockCount[WeekIndex],38)&gt;0,0,IF(('T_TTAFStock'!AM15&lt;&gt;""),'T_TTAFStock'!AM15,AL11+'Grid_Incoming'!AM11-'Grid_TTAFOutgoing'!AM11))</f>
        <v/>
      </c>
      <c r="AN11">
        <f>IF(COUNTIFS(T_StockCount[Part Name],$A11,T_StockCount[WeekIndex],39)&gt;0,0,IF(('T_TTAFStock'!AN15&lt;&gt;""),'T_TTAFStock'!AN15,AM11+'Grid_Incoming'!AN11-'Grid_TTAFOutgoing'!AN11))</f>
        <v/>
      </c>
      <c r="AO11">
        <f>IF(COUNTIFS(T_StockCount[Part Name],$A11,T_StockCount[WeekIndex],40)&gt;0,0,IF(('T_TTAFStock'!AO15&lt;&gt;""),'T_TTAFStock'!AO15,AN11+'Grid_Incoming'!AO11-'Grid_TTAFOutgoing'!AO11))</f>
        <v/>
      </c>
      <c r="AP11">
        <f>IF(COUNTIFS(T_StockCount[Part Name],$A11,T_StockCount[WeekIndex],41)&gt;0,0,IF(('T_TTAFStock'!AP15&lt;&gt;""),'T_TTAFStock'!AP15,AO11+'Grid_Incoming'!AP11-'Grid_TTAFOutgoing'!AP11))</f>
        <v/>
      </c>
      <c r="AQ11">
        <f>IF(COUNTIFS(T_StockCount[Part Name],$A11,T_StockCount[WeekIndex],42)&gt;0,0,IF(('T_TTAFStock'!AQ15&lt;&gt;""),'T_TTAFStock'!AQ15,AP11+'Grid_Incoming'!AQ11-'Grid_TTAFOutgoing'!AQ11))</f>
        <v/>
      </c>
      <c r="AR11">
        <f>IF(COUNTIFS(T_StockCount[Part Name],$A11,T_StockCount[WeekIndex],43)&gt;0,0,IF(('T_TTAFStock'!AR15&lt;&gt;""),'T_TTAFStock'!AR15,AQ11+'Grid_Incoming'!AR11-'Grid_TTAFOutgoing'!AR11))</f>
        <v/>
      </c>
      <c r="AS11">
        <f>IF(COUNTIFS(T_StockCount[Part Name],$A11,T_StockCount[WeekIndex],44)&gt;0,0,IF(('T_TTAFStock'!AS15&lt;&gt;""),'T_TTAFStock'!AS15,AR11+'Grid_Incoming'!AS11-'Grid_TTAFOutgoing'!AS11))</f>
        <v/>
      </c>
      <c r="AT11">
        <f>IF(COUNTIFS(T_StockCount[Part Name],$A11,T_StockCount[WeekIndex],45)&gt;0,0,IF(('T_TTAFStock'!AT15&lt;&gt;""),'T_TTAFStock'!AT15,AS11+'Grid_Incoming'!AT11-'Grid_TTAFOutgoing'!AT11))</f>
        <v/>
      </c>
      <c r="AU11">
        <f>IF(COUNTIFS(T_StockCount[Part Name],$A11,T_StockCount[WeekIndex],46)&gt;0,0,IF(('T_TTAFStock'!AU15&lt;&gt;""),'T_TTAFStock'!AU15,AT11+'Grid_Incoming'!AU11-'Grid_TTAFOutgoing'!AU11))</f>
        <v/>
      </c>
      <c r="AV11">
        <f>IF(COUNTIFS(T_StockCount[Part Name],$A11,T_StockCount[WeekIndex],47)&gt;0,0,IF(('T_TTAFStock'!AV15&lt;&gt;""),'T_TTAFStock'!AV15,AU11+'Grid_Incoming'!AV11-'Grid_TTAFOutgoing'!AV11))</f>
        <v/>
      </c>
      <c r="AW11">
        <f>IF(COUNTIFS(T_StockCount[Part Name],$A11,T_StockCount[WeekIndex],48)&gt;0,0,IF(('T_TTAFStock'!AW15&lt;&gt;""),'T_TTAFStock'!AW15,AV11+'Grid_Incoming'!AW11-'Grid_TTAFOutgoing'!AW11))</f>
        <v/>
      </c>
      <c r="AX11">
        <f>IF(COUNTIFS(T_StockCount[Part Name],$A11,T_StockCount[WeekIndex],49)&gt;0,0,IF(('T_TTAFStock'!AX15&lt;&gt;""),'T_TTAFStock'!AX15,AW11+'Grid_Incoming'!AX11-'Grid_TTAFOutgoing'!AX11))</f>
        <v/>
      </c>
      <c r="AY11">
        <f>IF(COUNTIFS(T_StockCount[Part Name],$A11,T_StockCount[WeekIndex],50)&gt;0,0,IF(('T_TTAFStock'!AY15&lt;&gt;""),'T_TTAFStock'!AY15,AX11+'Grid_Incoming'!AY11-'Grid_TTAFOutgoing'!AY11))</f>
        <v/>
      </c>
      <c r="AZ11">
        <f>IF(COUNTIFS(T_StockCount[Part Name],$A11,T_StockCount[WeekIndex],51)&gt;0,0,IF(('T_TTAFStock'!AZ15&lt;&gt;""),'T_TTAFStock'!AZ15,AY11+'Grid_Incoming'!AZ11-'Grid_TTAFOutgoing'!AZ11))</f>
        <v/>
      </c>
      <c r="BA11">
        <f>IF(COUNTIFS(T_StockCount[Part Name],$A11,T_StockCount[WeekIndex],52)&gt;0,0,IF(('T_TTAFStock'!BA15&lt;&gt;""),'T_TTAFStock'!BA15,AZ11+'Grid_Incoming'!BA11-'Grid_TTAFOutgoing'!BA11))</f>
        <v/>
      </c>
      <c r="BB11">
        <f>IF(COUNTIFS(T_StockCount[Part Name],$A11,T_StockCount[WeekIndex],53)&gt;0,0,IF(('T_TTAFStock'!BB15&lt;&gt;""),'T_TTAFStock'!BB15,BA11+'Grid_Incoming'!BB11-'Grid_TTAFOutgoing'!BB11))</f>
        <v/>
      </c>
      <c r="BC11">
        <f>IF(COUNTIFS(T_StockCount[Part Name],$A11,T_StockCount[WeekIndex],54)&gt;0,0,IF(('T_TTAFStock'!BC15&lt;&gt;""),'T_TTAFStock'!BC15,BB11+'Grid_Incoming'!BC11-'Grid_TTAFOutgoing'!BC11))</f>
        <v/>
      </c>
      <c r="BD11">
        <f>IF(COUNTIFS(T_StockCount[Part Name],$A11,T_StockCount[WeekIndex],55)&gt;0,0,IF(('T_TTAFStock'!BD15&lt;&gt;""),'T_TTAFStock'!BD15,BC11+'Grid_Incoming'!BD11-'Grid_TTAFOutgoing'!BD11))</f>
        <v/>
      </c>
      <c r="BE11">
        <f>IF(COUNTIFS(T_StockCount[Part Name],$A11,T_StockCount[WeekIndex],56)&gt;0,0,IF(('T_TTAFStock'!BE15&lt;&gt;""),'T_TTAFStock'!BE15,BD11+'Grid_Incoming'!BE11-'Grid_TTAFOutgoing'!BE11))</f>
        <v/>
      </c>
      <c r="BF11">
        <f>IF(COUNTIFS(T_StockCount[Part Name],$A11,T_StockCount[WeekIndex],57)&gt;0,0,IF(('T_TTAFStock'!BF15&lt;&gt;""),'T_TTAFStock'!BF15,BE11+'Grid_Incoming'!BF11-'Grid_TTAFOutgoing'!BF11))</f>
        <v/>
      </c>
      <c r="BG11">
        <f>IF(COUNTIFS(T_StockCount[Part Name],$A11,T_StockCount[WeekIndex],58)&gt;0,0,IF(('T_TTAFStock'!BG15&lt;&gt;""),'T_TTAFStock'!BG15,BF11+'Grid_Incoming'!BG11-'Grid_TTAFOutgoing'!BG11))</f>
        <v/>
      </c>
      <c r="BH11">
        <f>IF(COUNTIFS(T_StockCount[Part Name],$A11,T_StockCount[WeekIndex],59)&gt;0,0,IF(('T_TTAFStock'!BH15&lt;&gt;""),'T_TTAFStock'!BH15,BG11+'Grid_Incoming'!BH11-'Grid_TTAFOutgoing'!BH11))</f>
        <v/>
      </c>
      <c r="BI11">
        <f>IF(COUNTIFS(T_StockCount[Part Name],$A11,T_StockCount[WeekIndex],60)&gt;0,0,IF(('T_TTAFStock'!BI15&lt;&gt;""),'T_TTAFStock'!BI15,BH11+'Grid_Incoming'!BI11-'Grid_TTAFOutgoing'!BI11))</f>
        <v/>
      </c>
      <c r="BJ11">
        <f>IF(COUNTIFS(T_StockCount[Part Name],$A11,T_StockCount[WeekIndex],61)&gt;0,0,IF(('T_TTAFStock'!BJ15&lt;&gt;""),'T_TTAFStock'!BJ15,BI11+'Grid_Incoming'!BJ11-'Grid_TTAFOutgoing'!BJ11))</f>
        <v/>
      </c>
      <c r="BK11">
        <f>IF(COUNTIFS(T_StockCount[Part Name],$A11,T_StockCount[WeekIndex],62)&gt;0,0,IF(('T_TTAFStock'!BK15&lt;&gt;""),'T_TTAFStock'!BK15,BJ11+'Grid_Incoming'!BK11-'Grid_TTAFOutgoing'!BK11))</f>
        <v/>
      </c>
      <c r="BL11">
        <f>IF(COUNTIFS(T_StockCount[Part Name],$A11,T_StockCount[WeekIndex],63)&gt;0,0,IF(('T_TTAFStock'!BL15&lt;&gt;""),'T_TTAFStock'!BL15,BK11+'Grid_Incoming'!BL11-'Grid_TTAFOutgoing'!BL11))</f>
        <v/>
      </c>
      <c r="BM11">
        <f>IF(COUNTIFS(T_StockCount[Part Name],$A11,T_StockCount[WeekIndex],64)&gt;0,0,IF(('T_TTAFStock'!BM15&lt;&gt;""),'T_TTAFStock'!BM15,BL11+'Grid_Incoming'!BM11-'Grid_TTAFOutgoing'!BM11))</f>
        <v/>
      </c>
      <c r="BN11">
        <f>IF(COUNTIFS(T_StockCount[Part Name],$A11,T_StockCount[WeekIndex],65)&gt;0,0,IF(('T_TTAFStock'!BN15&lt;&gt;""),'T_TTAFStock'!BN15,BM11+'Grid_Incoming'!BN11-'Grid_TTAFOutgoing'!BN11))</f>
        <v/>
      </c>
      <c r="BO11">
        <f>IF(COUNTIFS(T_StockCount[Part Name],$A11,T_StockCount[WeekIndex],66)&gt;0,0,IF(('T_TTAFStock'!BO15&lt;&gt;""),'T_TTAFStock'!BO15,BN11+'Grid_Incoming'!BO11-'Grid_TTAFOutgoing'!BO11))</f>
        <v/>
      </c>
      <c r="BP11">
        <f>IF(COUNTIFS(T_StockCount[Part Name],$A11,T_StockCount[WeekIndex],67)&gt;0,0,IF(('T_TTAFStock'!BP15&lt;&gt;""),'T_TTAFStock'!BP15,BO11+'Grid_Incoming'!BP11-'Grid_TTAFOutgoing'!BP11))</f>
        <v/>
      </c>
      <c r="BQ11">
        <f>IF(COUNTIFS(T_StockCount[Part Name],$A11,T_StockCount[WeekIndex],68)&gt;0,0,IF(('T_TTAFStock'!BQ15&lt;&gt;""),'T_TTAFStock'!BQ15,BP11+'Grid_Incoming'!BQ11-'Grid_TTAFOutgoing'!BQ11))</f>
        <v/>
      </c>
      <c r="BR11">
        <f>IF(COUNTIFS(T_StockCount[Part Name],$A11,T_StockCount[WeekIndex],69)&gt;0,0,IF(('T_TTAFStock'!BR15&lt;&gt;""),'T_TTAFStock'!BR15,BQ11+'Grid_Incoming'!BR11-'Grid_TTAFOutgoing'!BR11))</f>
        <v/>
      </c>
      <c r="BS11">
        <f>IF(COUNTIFS(T_StockCount[Part Name],$A11,T_StockCount[WeekIndex],70)&gt;0,0,IF(('T_TTAFStock'!BS15&lt;&gt;""),'T_TTAFStock'!BS15,BR11+'Grid_Incoming'!BS11-'Grid_TTAFOutgoing'!BS11))</f>
        <v/>
      </c>
      <c r="BT11">
        <f>IF(COUNTIFS(T_StockCount[Part Name],$A11,T_StockCount[WeekIndex],71)&gt;0,0,IF(('T_TTAFStock'!BT15&lt;&gt;""),'T_TTAFStock'!BT15,BS11+'Grid_Incoming'!BT11-'Grid_TTAFOutgoing'!BT11))</f>
        <v/>
      </c>
      <c r="BU11">
        <f>IF(COUNTIFS(T_StockCount[Part Name],$A11,T_StockCount[WeekIndex],72)&gt;0,0,IF(('T_TTAFStock'!BU15&lt;&gt;""),'T_TTAFStock'!BU15,BT11+'Grid_Incoming'!BU11-'Grid_TTAFOutgoing'!BU11))</f>
        <v/>
      </c>
      <c r="BV11">
        <f>IF(COUNTIFS(T_StockCount[Part Name],$A11,T_StockCount[WeekIndex],73)&gt;0,0,IF(('T_TTAFStock'!BV15&lt;&gt;""),'T_TTAFStock'!BV15,BU11+'Grid_Incoming'!BV11-'Grid_TTAFOutgoing'!BV11))</f>
        <v/>
      </c>
      <c r="BW11">
        <f>IF(COUNTIFS(T_StockCount[Part Name],$A11,T_StockCount[WeekIndex],74)&gt;0,0,IF(('T_TTAFStock'!BW15&lt;&gt;""),'T_TTAFStock'!BW15,BV11+'Grid_Incoming'!BW11-'Grid_TTAFOutgoing'!BW11))</f>
        <v/>
      </c>
      <c r="BX11">
        <f>IF(COUNTIFS(T_StockCount[Part Name],$A11,T_StockCount[WeekIndex],75)&gt;0,0,IF(('T_TTAFStock'!BX15&lt;&gt;""),'T_TTAFStock'!BX15,BW11+'Grid_Incoming'!BX11-'Grid_TTAFOutgoing'!BX11))</f>
        <v/>
      </c>
      <c r="BY11">
        <f>IF(COUNTIFS(T_StockCount[Part Name],$A11,T_StockCount[WeekIndex],76)&gt;0,0,IF(('T_TTAFStock'!BY15&lt;&gt;""),'T_TTAFStock'!BY15,BX11+'Grid_Incoming'!BY11-'Grid_TTAFOutgoing'!BY11))</f>
        <v/>
      </c>
      <c r="BZ11">
        <f>IF(COUNTIFS(T_StockCount[Part Name],$A11,T_StockCount[WeekIndex],77)&gt;0,0,IF(('T_TTAFStock'!BZ15&lt;&gt;""),'T_TTAFStock'!BZ15,BY11+'Grid_Incoming'!BZ11-'Grid_TTAFOutgoing'!BZ11))</f>
        <v/>
      </c>
      <c r="CA11">
        <f>IF(COUNTIFS(T_StockCount[Part Name],$A11,T_StockCount[WeekIndex],78)&gt;0,0,IF(('T_TTAFStock'!CA15&lt;&gt;""),'T_TTAFStock'!CA15,BZ11+'Grid_Incoming'!CA11-'Grid_TTAFOutgoing'!CA11))</f>
        <v/>
      </c>
      <c r="CB11">
        <f>IF(COUNTIFS(T_StockCount[Part Name],$A11,T_StockCount[WeekIndex],79)&gt;0,0,IF(('T_TTAFStock'!CB15&lt;&gt;""),'T_TTAFStock'!CB15,CA11+'Grid_Incoming'!CB11-'Grid_TTAFOutgoing'!CB11))</f>
        <v/>
      </c>
      <c r="CC11">
        <f>IF(COUNTIFS(T_StockCount[Part Name],$A11,T_StockCount[WeekIndex],80)&gt;0,0,IF(('T_TTAFStock'!CC15&lt;&gt;""),'T_TTAFStock'!CC15,CB11+'Grid_Incoming'!CC11-'Grid_TTAFOutgoing'!CC11))</f>
        <v/>
      </c>
      <c r="CD11">
        <f>IF(COUNTIFS(T_StockCount[Part Name],$A11,T_StockCount[WeekIndex],81)&gt;0,0,IF(('T_TTAFStock'!CD15&lt;&gt;""),'T_TTAFStock'!CD15,CC11+'Grid_Incoming'!CD11-'Grid_TTAFOutgoing'!CD11))</f>
        <v/>
      </c>
      <c r="CE11">
        <f>IF(COUNTIFS(T_StockCount[Part Name],$A11,T_StockCount[WeekIndex],82)&gt;0,0,IF(('T_TTAFStock'!CE15&lt;&gt;""),'T_TTAFStock'!CE15,CD11+'Grid_Incoming'!CE11-'Grid_TTAFOutgoing'!CE11))</f>
        <v/>
      </c>
      <c r="CF11">
        <f>IF(COUNTIFS(T_StockCount[Part Name],$A11,T_StockCount[WeekIndex],83)&gt;0,0,IF(('T_TTAFStock'!CF15&lt;&gt;""),'T_TTAFStock'!CF15,CE11+'Grid_Incoming'!CF11-'Grid_TTAFOutgoing'!CF11))</f>
        <v/>
      </c>
      <c r="CG11">
        <f>IF(COUNTIFS(T_StockCount[Part Name],$A11,T_StockCount[WeekIndex],84)&gt;0,0,IF(('T_TTAFStock'!CG15&lt;&gt;""),'T_TTAFStock'!CG15,CF11+'Grid_Incoming'!CG11-'Grid_TTAFOutgoing'!CG11))</f>
        <v/>
      </c>
      <c r="CH11">
        <f>IF(COUNTIFS(T_StockCount[Part Name],$A11,T_StockCount[WeekIndex],85)&gt;0,0,IF(('T_TTAFStock'!CH15&lt;&gt;""),'T_TTAFStock'!CH15,CG11+'Grid_Incoming'!CH11-'Grid_TTAFOutgoing'!CH11))</f>
        <v/>
      </c>
      <c r="CI11">
        <f>IF(COUNTIFS(T_StockCount[Part Name],$A11,T_StockCount[WeekIndex],86)&gt;0,0,IF(('T_TTAFStock'!CI15&lt;&gt;""),'T_TTAFStock'!CI15,CH11+'Grid_Incoming'!CI11-'Grid_TTAFOutgoing'!CI11))</f>
        <v/>
      </c>
      <c r="CJ11">
        <f>IF(COUNTIFS(T_StockCount[Part Name],$A11,T_StockCount[WeekIndex],87)&gt;0,0,IF(('T_TTAFStock'!CJ15&lt;&gt;""),'T_TTAFStock'!CJ15,CI11+'Grid_Incoming'!CJ11-'Grid_TTAFOutgoing'!CJ11))</f>
        <v/>
      </c>
      <c r="CK11">
        <f>IF(COUNTIFS(T_StockCount[Part Name],$A11,T_StockCount[WeekIndex],88)&gt;0,0,IF(('T_TTAFStock'!CK15&lt;&gt;""),'T_TTAFStock'!CK15,CJ11+'Grid_Incoming'!CK11-'Grid_TTAFOutgoing'!CK11))</f>
        <v/>
      </c>
      <c r="CL11">
        <f>IF(COUNTIFS(T_StockCount[Part Name],$A11,T_StockCount[WeekIndex],89)&gt;0,0,IF(('T_TTAFStock'!CL15&lt;&gt;""),'T_TTAFStock'!CL15,CK11+'Grid_Incoming'!CL11-'Grid_TTAFOutgoing'!CL11))</f>
        <v/>
      </c>
      <c r="CM11">
        <f>IF(COUNTIFS(T_StockCount[Part Name],$A11,T_StockCount[WeekIndex],90)&gt;0,0,IF(('T_TTAFStock'!CM15&lt;&gt;""),'T_TTAFStock'!CM15,CL11+'Grid_Incoming'!CM11-'Grid_TTAFOutgoing'!CM11))</f>
        <v/>
      </c>
      <c r="CN11">
        <f>IF(COUNTIFS(T_StockCount[Part Name],$A11,T_StockCount[WeekIndex],91)&gt;0,0,IF(('T_TTAFStock'!CN15&lt;&gt;""),'T_TTAFStock'!CN15,CM11+'Grid_Incoming'!CN11-'Grid_TTAFOutgoing'!CN11))</f>
        <v/>
      </c>
      <c r="CO11">
        <f>IF(COUNTIFS(T_StockCount[Part Name],$A11,T_StockCount[WeekIndex],92)&gt;0,0,IF(('T_TTAFStock'!CO15&lt;&gt;""),'T_TTAFStock'!CO15,CN11+'Grid_Incoming'!CO11-'Grid_TTAFOutgoing'!CO11))</f>
        <v/>
      </c>
      <c r="CP11">
        <f>IF(COUNTIFS(T_StockCount[Part Name],$A11,T_StockCount[WeekIndex],93)&gt;0,0,IF(('T_TTAFStock'!CP15&lt;&gt;""),'T_TTAFStock'!CP15,CO11+'Grid_Incoming'!CP11-'Grid_TTAFOutgoing'!CP11))</f>
        <v/>
      </c>
      <c r="CQ11">
        <f>IF(COUNTIFS(T_StockCount[Part Name],$A11,T_StockCount[WeekIndex],94)&gt;0,0,IF(('T_TTAFStock'!CQ15&lt;&gt;""),'T_TTAFStock'!CQ15,CP11+'Grid_Incoming'!CQ11-'Grid_TTAFOutgoing'!CQ11))</f>
        <v/>
      </c>
      <c r="CR11">
        <f>IF(COUNTIFS(T_StockCount[Part Name],$A11,T_StockCount[WeekIndex],95)&gt;0,0,IF(('T_TTAFStock'!CR15&lt;&gt;""),'T_TTAFStock'!CR15,CQ11+'Grid_Incoming'!CR11-'Grid_TTAFOutgoing'!CR11))</f>
        <v/>
      </c>
      <c r="CS11">
        <f>IF(COUNTIFS(T_StockCount[Part Name],$A11,T_StockCount[WeekIndex],96)&gt;0,0,IF(('T_TTAFStock'!CS15&lt;&gt;""),'T_TTAFStock'!CS15,CR11+'Grid_Incoming'!CS11-'Grid_TTAFOutgoing'!CS11))</f>
        <v/>
      </c>
      <c r="CT11">
        <f>IF(COUNTIFS(T_StockCount[Part Name],$A11,T_StockCount[WeekIndex],97)&gt;0,0,IF(('T_TTAFStock'!CT15&lt;&gt;""),'T_TTAFStock'!CT15,CS11+'Grid_Incoming'!CT11-'Grid_TTAFOutgoing'!CT11))</f>
        <v/>
      </c>
      <c r="CU11">
        <f>IF(COUNTIFS(T_StockCount[Part Name],$A11,T_StockCount[WeekIndex],98)&gt;0,0,IF(('T_TTAFStock'!CU15&lt;&gt;""),'T_TTAFStock'!CU15,CT11+'Grid_Incoming'!CU11-'Grid_TTAFOutgoing'!CU11))</f>
        <v/>
      </c>
      <c r="CV11">
        <f>IF(COUNTIFS(T_StockCount[Part Name],$A11,T_StockCount[WeekIndex],99)&gt;0,0,IF(('T_TTAFStock'!CV15&lt;&gt;""),'T_TTAFStock'!CV15,CU11+'Grid_Incoming'!CV11-'Grid_TTAFOutgoing'!CV11))</f>
        <v/>
      </c>
      <c r="CW11">
        <f>IF(COUNTIFS(T_StockCount[Part Name],$A11,T_StockCount[WeekIndex],100)&gt;0,0,IF(('T_TTAFStock'!CW15&lt;&gt;""),'T_TTAFStock'!CW15,CV11+'Grid_Incoming'!CW11-'Grid_TTAFOutgoing'!CW11))</f>
        <v/>
      </c>
      <c r="CX11">
        <f>IF(COUNTIFS(T_StockCount[Part Name],$A11,T_StockCount[WeekIndex],101)&gt;0,0,IF(('T_TTAFStock'!CX15&lt;&gt;""),'T_TTAFStock'!CX15,CW11+'Grid_Incoming'!CX11-'Grid_TTAFOutgoing'!CX11))</f>
        <v/>
      </c>
      <c r="CY11">
        <f>IF(COUNTIFS(T_StockCount[Part Name],$A11,T_StockCount[WeekIndex],102)&gt;0,0,IF(('T_TTAFStock'!CY15&lt;&gt;""),'T_TTAFStock'!CY15,CX11+'Grid_Incoming'!CY11-'Grid_TTAFOutgoing'!CY11))</f>
        <v/>
      </c>
      <c r="CZ11">
        <f>IF(COUNTIFS(T_StockCount[Part Name],$A11,T_StockCount[WeekIndex],103)&gt;0,0,IF(('T_TTAFStock'!CZ15&lt;&gt;""),'T_TTAFStock'!CZ15,CY11+'Grid_Incoming'!CZ11-'Grid_TTAFOutgoing'!CZ11))</f>
        <v/>
      </c>
      <c r="DA11">
        <f>IF(COUNTIFS(T_StockCount[Part Name],$A11,T_StockCount[WeekIndex],104)&gt;0,0,IF(('T_TTAFStock'!DA15&lt;&gt;""),'T_TTAFStock'!DA15,CZ11+'Grid_Incoming'!DA11-'Grid_TTAFOutgoing'!DA11))</f>
        <v/>
      </c>
    </row>
    <row r="12">
      <c r="A12" t="inlineStr">
        <is>
          <t>1EK</t>
        </is>
      </c>
      <c r="B12">
        <f>IF(COUNTIFS(T_StockCount[Part Name],$A12,T_StockCount[WeekIndex],1)&gt;0,0,IF(('T_TTAFStock'!B16&lt;&gt;""),'T_TTAFStock'!B16,0+'Grid_Incoming'!B12-'Grid_TTAFOutgoing'!B12))</f>
        <v/>
      </c>
      <c r="C12">
        <f>IF(COUNTIFS(T_StockCount[Part Name],$A12,T_StockCount[WeekIndex],2)&gt;0,0,IF(('T_TTAFStock'!C16&lt;&gt;""),'T_TTAFStock'!C16,B12+'Grid_Incoming'!C12-'Grid_TTAFOutgoing'!C12))</f>
        <v/>
      </c>
      <c r="D12">
        <f>IF(COUNTIFS(T_StockCount[Part Name],$A12,T_StockCount[WeekIndex],3)&gt;0,0,IF(('T_TTAFStock'!D16&lt;&gt;""),'T_TTAFStock'!D16,C12+'Grid_Incoming'!D12-'Grid_TTAFOutgoing'!D12))</f>
        <v/>
      </c>
      <c r="E12">
        <f>IF(COUNTIFS(T_StockCount[Part Name],$A12,T_StockCount[WeekIndex],4)&gt;0,0,IF(('T_TTAFStock'!E16&lt;&gt;""),'T_TTAFStock'!E16,D12+'Grid_Incoming'!E12-'Grid_TTAFOutgoing'!E12))</f>
        <v/>
      </c>
      <c r="F12">
        <f>IF(COUNTIFS(T_StockCount[Part Name],$A12,T_StockCount[WeekIndex],5)&gt;0,0,IF(('T_TTAFStock'!F16&lt;&gt;""),'T_TTAFStock'!F16,E12+'Grid_Incoming'!F12-'Grid_TTAFOutgoing'!F12))</f>
        <v/>
      </c>
      <c r="G12">
        <f>IF(COUNTIFS(T_StockCount[Part Name],$A12,T_StockCount[WeekIndex],6)&gt;0,0,IF(('T_TTAFStock'!G16&lt;&gt;""),'T_TTAFStock'!G16,F12+'Grid_Incoming'!G12-'Grid_TTAFOutgoing'!G12))</f>
        <v/>
      </c>
      <c r="H12">
        <f>IF(COUNTIFS(T_StockCount[Part Name],$A12,T_StockCount[WeekIndex],7)&gt;0,0,IF(('T_TTAFStock'!H16&lt;&gt;""),'T_TTAFStock'!H16,G12+'Grid_Incoming'!H12-'Grid_TTAFOutgoing'!H12))</f>
        <v/>
      </c>
      <c r="I12">
        <f>IF(COUNTIFS(T_StockCount[Part Name],$A12,T_StockCount[WeekIndex],8)&gt;0,0,IF(('T_TTAFStock'!I16&lt;&gt;""),'T_TTAFStock'!I16,H12+'Grid_Incoming'!I12-'Grid_TTAFOutgoing'!I12))</f>
        <v/>
      </c>
      <c r="J12">
        <f>IF(COUNTIFS(T_StockCount[Part Name],$A12,T_StockCount[WeekIndex],9)&gt;0,0,IF(('T_TTAFStock'!J16&lt;&gt;""),'T_TTAFStock'!J16,I12+'Grid_Incoming'!J12-'Grid_TTAFOutgoing'!J12))</f>
        <v/>
      </c>
      <c r="K12">
        <f>IF(COUNTIFS(T_StockCount[Part Name],$A12,T_StockCount[WeekIndex],10)&gt;0,0,IF(('T_TTAFStock'!K16&lt;&gt;""),'T_TTAFStock'!K16,J12+'Grid_Incoming'!K12-'Grid_TTAFOutgoing'!K12))</f>
        <v/>
      </c>
      <c r="L12">
        <f>IF(COUNTIFS(T_StockCount[Part Name],$A12,T_StockCount[WeekIndex],11)&gt;0,0,IF(('T_TTAFStock'!L16&lt;&gt;""),'T_TTAFStock'!L16,K12+'Grid_Incoming'!L12-'Grid_TTAFOutgoing'!L12))</f>
        <v/>
      </c>
      <c r="M12">
        <f>IF(COUNTIFS(T_StockCount[Part Name],$A12,T_StockCount[WeekIndex],12)&gt;0,0,IF(('T_TTAFStock'!M16&lt;&gt;""),'T_TTAFStock'!M16,L12+'Grid_Incoming'!M12-'Grid_TTAFOutgoing'!M12))</f>
        <v/>
      </c>
      <c r="N12">
        <f>IF(COUNTIFS(T_StockCount[Part Name],$A12,T_StockCount[WeekIndex],13)&gt;0,0,IF(('T_TTAFStock'!N16&lt;&gt;""),'T_TTAFStock'!N16,M12+'Grid_Incoming'!N12-'Grid_TTAFOutgoing'!N12))</f>
        <v/>
      </c>
      <c r="O12">
        <f>IF(COUNTIFS(T_StockCount[Part Name],$A12,T_StockCount[WeekIndex],14)&gt;0,0,IF(('T_TTAFStock'!O16&lt;&gt;""),'T_TTAFStock'!O16,N12+'Grid_Incoming'!O12-'Grid_TTAFOutgoing'!O12))</f>
        <v/>
      </c>
      <c r="P12">
        <f>IF(COUNTIFS(T_StockCount[Part Name],$A12,T_StockCount[WeekIndex],15)&gt;0,0,IF(('T_TTAFStock'!P16&lt;&gt;""),'T_TTAFStock'!P16,O12+'Grid_Incoming'!P12-'Grid_TTAFOutgoing'!P12))</f>
        <v/>
      </c>
      <c r="Q12">
        <f>IF(COUNTIFS(T_StockCount[Part Name],$A12,T_StockCount[WeekIndex],16)&gt;0,0,IF(('T_TTAFStock'!Q16&lt;&gt;""),'T_TTAFStock'!Q16,P12+'Grid_Incoming'!Q12-'Grid_TTAFOutgoing'!Q12))</f>
        <v/>
      </c>
      <c r="R12">
        <f>IF(COUNTIFS(T_StockCount[Part Name],$A12,T_StockCount[WeekIndex],17)&gt;0,0,IF(('T_TTAFStock'!R16&lt;&gt;""),'T_TTAFStock'!R16,Q12+'Grid_Incoming'!R12-'Grid_TTAFOutgoing'!R12))</f>
        <v/>
      </c>
      <c r="S12">
        <f>IF(COUNTIFS(T_StockCount[Part Name],$A12,T_StockCount[WeekIndex],18)&gt;0,0,IF(('T_TTAFStock'!S16&lt;&gt;""),'T_TTAFStock'!S16,R12+'Grid_Incoming'!S12-'Grid_TTAFOutgoing'!S12))</f>
        <v/>
      </c>
      <c r="T12">
        <f>IF(COUNTIFS(T_StockCount[Part Name],$A12,T_StockCount[WeekIndex],19)&gt;0,0,IF(('T_TTAFStock'!T16&lt;&gt;""),'T_TTAFStock'!T16,S12+'Grid_Incoming'!T12-'Grid_TTAFOutgoing'!T12))</f>
        <v/>
      </c>
      <c r="U12">
        <f>IF(COUNTIFS(T_StockCount[Part Name],$A12,T_StockCount[WeekIndex],20)&gt;0,0,IF(('T_TTAFStock'!U16&lt;&gt;""),'T_TTAFStock'!U16,T12+'Grid_Incoming'!U12-'Grid_TTAFOutgoing'!U12))</f>
        <v/>
      </c>
      <c r="V12">
        <f>IF(COUNTIFS(T_StockCount[Part Name],$A12,T_StockCount[WeekIndex],21)&gt;0,0,IF(('T_TTAFStock'!V16&lt;&gt;""),'T_TTAFStock'!V16,U12+'Grid_Incoming'!V12-'Grid_TTAFOutgoing'!V12))</f>
        <v/>
      </c>
      <c r="W12">
        <f>IF(COUNTIFS(T_StockCount[Part Name],$A12,T_StockCount[WeekIndex],22)&gt;0,0,IF(('T_TTAFStock'!W16&lt;&gt;""),'T_TTAFStock'!W16,V12+'Grid_Incoming'!W12-'Grid_TTAFOutgoing'!W12))</f>
        <v/>
      </c>
      <c r="X12">
        <f>IF(COUNTIFS(T_StockCount[Part Name],$A12,T_StockCount[WeekIndex],23)&gt;0,0,IF(('T_TTAFStock'!X16&lt;&gt;""),'T_TTAFStock'!X16,W12+'Grid_Incoming'!X12-'Grid_TTAFOutgoing'!X12))</f>
        <v/>
      </c>
      <c r="Y12">
        <f>IF(COUNTIFS(T_StockCount[Part Name],$A12,T_StockCount[WeekIndex],24)&gt;0,0,IF(('T_TTAFStock'!Y16&lt;&gt;""),'T_TTAFStock'!Y16,X12+'Grid_Incoming'!Y12-'Grid_TTAFOutgoing'!Y12))</f>
        <v/>
      </c>
      <c r="Z12">
        <f>IF(COUNTIFS(T_StockCount[Part Name],$A12,T_StockCount[WeekIndex],25)&gt;0,0,IF(('T_TTAFStock'!Z16&lt;&gt;""),'T_TTAFStock'!Z16,Y12+'Grid_Incoming'!Z12-'Grid_TTAFOutgoing'!Z12))</f>
        <v/>
      </c>
      <c r="AA12">
        <f>IF(COUNTIFS(T_StockCount[Part Name],$A12,T_StockCount[WeekIndex],26)&gt;0,0,IF(('T_TTAFStock'!AA16&lt;&gt;""),'T_TTAFStock'!AA16,Z12+'Grid_Incoming'!AA12-'Grid_TTAFOutgoing'!AA12))</f>
        <v/>
      </c>
      <c r="AB12">
        <f>IF(COUNTIFS(T_StockCount[Part Name],$A12,T_StockCount[WeekIndex],27)&gt;0,0,IF(('T_TTAFStock'!AB16&lt;&gt;""),'T_TTAFStock'!AB16,AA12+'Grid_Incoming'!AB12-'Grid_TTAFOutgoing'!AB12))</f>
        <v/>
      </c>
      <c r="AC12">
        <f>IF(COUNTIFS(T_StockCount[Part Name],$A12,T_StockCount[WeekIndex],28)&gt;0,0,IF(('T_TTAFStock'!AC16&lt;&gt;""),'T_TTAFStock'!AC16,AB12+'Grid_Incoming'!AC12-'Grid_TTAFOutgoing'!AC12))</f>
        <v/>
      </c>
      <c r="AD12">
        <f>IF(COUNTIFS(T_StockCount[Part Name],$A12,T_StockCount[WeekIndex],29)&gt;0,0,IF(('T_TTAFStock'!AD16&lt;&gt;""),'T_TTAFStock'!AD16,AC12+'Grid_Incoming'!AD12-'Grid_TTAFOutgoing'!AD12))</f>
        <v/>
      </c>
      <c r="AE12">
        <f>IF(COUNTIFS(T_StockCount[Part Name],$A12,T_StockCount[WeekIndex],30)&gt;0,0,IF(('T_TTAFStock'!AE16&lt;&gt;""),'T_TTAFStock'!AE16,AD12+'Grid_Incoming'!AE12-'Grid_TTAFOutgoing'!AE12))</f>
        <v/>
      </c>
      <c r="AF12">
        <f>IF(COUNTIFS(T_StockCount[Part Name],$A12,T_StockCount[WeekIndex],31)&gt;0,0,IF(('T_TTAFStock'!AF16&lt;&gt;""),'T_TTAFStock'!AF16,AE12+'Grid_Incoming'!AF12-'Grid_TTAFOutgoing'!AF12))</f>
        <v/>
      </c>
      <c r="AG12">
        <f>IF(COUNTIFS(T_StockCount[Part Name],$A12,T_StockCount[WeekIndex],32)&gt;0,0,IF(('T_TTAFStock'!AG16&lt;&gt;""),'T_TTAFStock'!AG16,AF12+'Grid_Incoming'!AG12-'Grid_TTAFOutgoing'!AG12))</f>
        <v/>
      </c>
      <c r="AH12">
        <f>IF(COUNTIFS(T_StockCount[Part Name],$A12,T_StockCount[WeekIndex],33)&gt;0,0,IF(('T_TTAFStock'!AH16&lt;&gt;""),'T_TTAFStock'!AH16,AG12+'Grid_Incoming'!AH12-'Grid_TTAFOutgoing'!AH12))</f>
        <v/>
      </c>
      <c r="AI12">
        <f>IF(COUNTIFS(T_StockCount[Part Name],$A12,T_StockCount[WeekIndex],34)&gt;0,0,IF(('T_TTAFStock'!AI16&lt;&gt;""),'T_TTAFStock'!AI16,AH12+'Grid_Incoming'!AI12-'Grid_TTAFOutgoing'!AI12))</f>
        <v/>
      </c>
      <c r="AJ12">
        <f>IF(COUNTIFS(T_StockCount[Part Name],$A12,T_StockCount[WeekIndex],35)&gt;0,0,IF(('T_TTAFStock'!AJ16&lt;&gt;""),'T_TTAFStock'!AJ16,AI12+'Grid_Incoming'!AJ12-'Grid_TTAFOutgoing'!AJ12))</f>
        <v/>
      </c>
      <c r="AK12">
        <f>IF(COUNTIFS(T_StockCount[Part Name],$A12,T_StockCount[WeekIndex],36)&gt;0,0,IF(('T_TTAFStock'!AK16&lt;&gt;""),'T_TTAFStock'!AK16,AJ12+'Grid_Incoming'!AK12-'Grid_TTAFOutgoing'!AK12))</f>
        <v/>
      </c>
      <c r="AL12">
        <f>IF(COUNTIFS(T_StockCount[Part Name],$A12,T_StockCount[WeekIndex],37)&gt;0,0,IF(('T_TTAFStock'!AL16&lt;&gt;""),'T_TTAFStock'!AL16,AK12+'Grid_Incoming'!AL12-'Grid_TTAFOutgoing'!AL12))</f>
        <v/>
      </c>
      <c r="AM12">
        <f>IF(COUNTIFS(T_StockCount[Part Name],$A12,T_StockCount[WeekIndex],38)&gt;0,0,IF(('T_TTAFStock'!AM16&lt;&gt;""),'T_TTAFStock'!AM16,AL12+'Grid_Incoming'!AM12-'Grid_TTAFOutgoing'!AM12))</f>
        <v/>
      </c>
      <c r="AN12">
        <f>IF(COUNTIFS(T_StockCount[Part Name],$A12,T_StockCount[WeekIndex],39)&gt;0,0,IF(('T_TTAFStock'!AN16&lt;&gt;""),'T_TTAFStock'!AN16,AM12+'Grid_Incoming'!AN12-'Grid_TTAFOutgoing'!AN12))</f>
        <v/>
      </c>
      <c r="AO12">
        <f>IF(COUNTIFS(T_StockCount[Part Name],$A12,T_StockCount[WeekIndex],40)&gt;0,0,IF(('T_TTAFStock'!AO16&lt;&gt;""),'T_TTAFStock'!AO16,AN12+'Grid_Incoming'!AO12-'Grid_TTAFOutgoing'!AO12))</f>
        <v/>
      </c>
      <c r="AP12">
        <f>IF(COUNTIFS(T_StockCount[Part Name],$A12,T_StockCount[WeekIndex],41)&gt;0,0,IF(('T_TTAFStock'!AP16&lt;&gt;""),'T_TTAFStock'!AP16,AO12+'Grid_Incoming'!AP12-'Grid_TTAFOutgoing'!AP12))</f>
        <v/>
      </c>
      <c r="AQ12">
        <f>IF(COUNTIFS(T_StockCount[Part Name],$A12,T_StockCount[WeekIndex],42)&gt;0,0,IF(('T_TTAFStock'!AQ16&lt;&gt;""),'T_TTAFStock'!AQ16,AP12+'Grid_Incoming'!AQ12-'Grid_TTAFOutgoing'!AQ12))</f>
        <v/>
      </c>
      <c r="AR12">
        <f>IF(COUNTIFS(T_StockCount[Part Name],$A12,T_StockCount[WeekIndex],43)&gt;0,0,IF(('T_TTAFStock'!AR16&lt;&gt;""),'T_TTAFStock'!AR16,AQ12+'Grid_Incoming'!AR12-'Grid_TTAFOutgoing'!AR12))</f>
        <v/>
      </c>
      <c r="AS12">
        <f>IF(COUNTIFS(T_StockCount[Part Name],$A12,T_StockCount[WeekIndex],44)&gt;0,0,IF(('T_TTAFStock'!AS16&lt;&gt;""),'T_TTAFStock'!AS16,AR12+'Grid_Incoming'!AS12-'Grid_TTAFOutgoing'!AS12))</f>
        <v/>
      </c>
      <c r="AT12">
        <f>IF(COUNTIFS(T_StockCount[Part Name],$A12,T_StockCount[WeekIndex],45)&gt;0,0,IF(('T_TTAFStock'!AT16&lt;&gt;""),'T_TTAFStock'!AT16,AS12+'Grid_Incoming'!AT12-'Grid_TTAFOutgoing'!AT12))</f>
        <v/>
      </c>
      <c r="AU12">
        <f>IF(COUNTIFS(T_StockCount[Part Name],$A12,T_StockCount[WeekIndex],46)&gt;0,0,IF(('T_TTAFStock'!AU16&lt;&gt;""),'T_TTAFStock'!AU16,AT12+'Grid_Incoming'!AU12-'Grid_TTAFOutgoing'!AU12))</f>
        <v/>
      </c>
      <c r="AV12">
        <f>IF(COUNTIFS(T_StockCount[Part Name],$A12,T_StockCount[WeekIndex],47)&gt;0,0,IF(('T_TTAFStock'!AV16&lt;&gt;""),'T_TTAFStock'!AV16,AU12+'Grid_Incoming'!AV12-'Grid_TTAFOutgoing'!AV12))</f>
        <v/>
      </c>
      <c r="AW12">
        <f>IF(COUNTIFS(T_StockCount[Part Name],$A12,T_StockCount[WeekIndex],48)&gt;0,0,IF(('T_TTAFStock'!AW16&lt;&gt;""),'T_TTAFStock'!AW16,AV12+'Grid_Incoming'!AW12-'Grid_TTAFOutgoing'!AW12))</f>
        <v/>
      </c>
      <c r="AX12">
        <f>IF(COUNTIFS(T_StockCount[Part Name],$A12,T_StockCount[WeekIndex],49)&gt;0,0,IF(('T_TTAFStock'!AX16&lt;&gt;""),'T_TTAFStock'!AX16,AW12+'Grid_Incoming'!AX12-'Grid_TTAFOutgoing'!AX12))</f>
        <v/>
      </c>
      <c r="AY12">
        <f>IF(COUNTIFS(T_StockCount[Part Name],$A12,T_StockCount[WeekIndex],50)&gt;0,0,IF(('T_TTAFStock'!AY16&lt;&gt;""),'T_TTAFStock'!AY16,AX12+'Grid_Incoming'!AY12-'Grid_TTAFOutgoing'!AY12))</f>
        <v/>
      </c>
      <c r="AZ12">
        <f>IF(COUNTIFS(T_StockCount[Part Name],$A12,T_StockCount[WeekIndex],51)&gt;0,0,IF(('T_TTAFStock'!AZ16&lt;&gt;""),'T_TTAFStock'!AZ16,AY12+'Grid_Incoming'!AZ12-'Grid_TTAFOutgoing'!AZ12))</f>
        <v/>
      </c>
      <c r="BA12">
        <f>IF(COUNTIFS(T_StockCount[Part Name],$A12,T_StockCount[WeekIndex],52)&gt;0,0,IF(('T_TTAFStock'!BA16&lt;&gt;""),'T_TTAFStock'!BA16,AZ12+'Grid_Incoming'!BA12-'Grid_TTAFOutgoing'!BA12))</f>
        <v/>
      </c>
      <c r="BB12">
        <f>IF(COUNTIFS(T_StockCount[Part Name],$A12,T_StockCount[WeekIndex],53)&gt;0,0,IF(('T_TTAFStock'!BB16&lt;&gt;""),'T_TTAFStock'!BB16,BA12+'Grid_Incoming'!BB12-'Grid_TTAFOutgoing'!BB12))</f>
        <v/>
      </c>
      <c r="BC12">
        <f>IF(COUNTIFS(T_StockCount[Part Name],$A12,T_StockCount[WeekIndex],54)&gt;0,0,IF(('T_TTAFStock'!BC16&lt;&gt;""),'T_TTAFStock'!BC16,BB12+'Grid_Incoming'!BC12-'Grid_TTAFOutgoing'!BC12))</f>
        <v/>
      </c>
      <c r="BD12">
        <f>IF(COUNTIFS(T_StockCount[Part Name],$A12,T_StockCount[WeekIndex],55)&gt;0,0,IF(('T_TTAFStock'!BD16&lt;&gt;""),'T_TTAFStock'!BD16,BC12+'Grid_Incoming'!BD12-'Grid_TTAFOutgoing'!BD12))</f>
        <v/>
      </c>
      <c r="BE12">
        <f>IF(COUNTIFS(T_StockCount[Part Name],$A12,T_StockCount[WeekIndex],56)&gt;0,0,IF(('T_TTAFStock'!BE16&lt;&gt;""),'T_TTAFStock'!BE16,BD12+'Grid_Incoming'!BE12-'Grid_TTAFOutgoing'!BE12))</f>
        <v/>
      </c>
      <c r="BF12">
        <f>IF(COUNTIFS(T_StockCount[Part Name],$A12,T_StockCount[WeekIndex],57)&gt;0,0,IF(('T_TTAFStock'!BF16&lt;&gt;""),'T_TTAFStock'!BF16,BE12+'Grid_Incoming'!BF12-'Grid_TTAFOutgoing'!BF12))</f>
        <v/>
      </c>
      <c r="BG12">
        <f>IF(COUNTIFS(T_StockCount[Part Name],$A12,T_StockCount[WeekIndex],58)&gt;0,0,IF(('T_TTAFStock'!BG16&lt;&gt;""),'T_TTAFStock'!BG16,BF12+'Grid_Incoming'!BG12-'Grid_TTAFOutgoing'!BG12))</f>
        <v/>
      </c>
      <c r="BH12">
        <f>IF(COUNTIFS(T_StockCount[Part Name],$A12,T_StockCount[WeekIndex],59)&gt;0,0,IF(('T_TTAFStock'!BH16&lt;&gt;""),'T_TTAFStock'!BH16,BG12+'Grid_Incoming'!BH12-'Grid_TTAFOutgoing'!BH12))</f>
        <v/>
      </c>
      <c r="BI12">
        <f>IF(COUNTIFS(T_StockCount[Part Name],$A12,T_StockCount[WeekIndex],60)&gt;0,0,IF(('T_TTAFStock'!BI16&lt;&gt;""),'T_TTAFStock'!BI16,BH12+'Grid_Incoming'!BI12-'Grid_TTAFOutgoing'!BI12))</f>
        <v/>
      </c>
      <c r="BJ12">
        <f>IF(COUNTIFS(T_StockCount[Part Name],$A12,T_StockCount[WeekIndex],61)&gt;0,0,IF(('T_TTAFStock'!BJ16&lt;&gt;""),'T_TTAFStock'!BJ16,BI12+'Grid_Incoming'!BJ12-'Grid_TTAFOutgoing'!BJ12))</f>
        <v/>
      </c>
      <c r="BK12">
        <f>IF(COUNTIFS(T_StockCount[Part Name],$A12,T_StockCount[WeekIndex],62)&gt;0,0,IF(('T_TTAFStock'!BK16&lt;&gt;""),'T_TTAFStock'!BK16,BJ12+'Grid_Incoming'!BK12-'Grid_TTAFOutgoing'!BK12))</f>
        <v/>
      </c>
      <c r="BL12">
        <f>IF(COUNTIFS(T_StockCount[Part Name],$A12,T_StockCount[WeekIndex],63)&gt;0,0,IF(('T_TTAFStock'!BL16&lt;&gt;""),'T_TTAFStock'!BL16,BK12+'Grid_Incoming'!BL12-'Grid_TTAFOutgoing'!BL12))</f>
        <v/>
      </c>
      <c r="BM12">
        <f>IF(COUNTIFS(T_StockCount[Part Name],$A12,T_StockCount[WeekIndex],64)&gt;0,0,IF(('T_TTAFStock'!BM16&lt;&gt;""),'T_TTAFStock'!BM16,BL12+'Grid_Incoming'!BM12-'Grid_TTAFOutgoing'!BM12))</f>
        <v/>
      </c>
      <c r="BN12">
        <f>IF(COUNTIFS(T_StockCount[Part Name],$A12,T_StockCount[WeekIndex],65)&gt;0,0,IF(('T_TTAFStock'!BN16&lt;&gt;""),'T_TTAFStock'!BN16,BM12+'Grid_Incoming'!BN12-'Grid_TTAFOutgoing'!BN12))</f>
        <v/>
      </c>
      <c r="BO12">
        <f>IF(COUNTIFS(T_StockCount[Part Name],$A12,T_StockCount[WeekIndex],66)&gt;0,0,IF(('T_TTAFStock'!BO16&lt;&gt;""),'T_TTAFStock'!BO16,BN12+'Grid_Incoming'!BO12-'Grid_TTAFOutgoing'!BO12))</f>
        <v/>
      </c>
      <c r="BP12">
        <f>IF(COUNTIFS(T_StockCount[Part Name],$A12,T_StockCount[WeekIndex],67)&gt;0,0,IF(('T_TTAFStock'!BP16&lt;&gt;""),'T_TTAFStock'!BP16,BO12+'Grid_Incoming'!BP12-'Grid_TTAFOutgoing'!BP12))</f>
        <v/>
      </c>
      <c r="BQ12">
        <f>IF(COUNTIFS(T_StockCount[Part Name],$A12,T_StockCount[WeekIndex],68)&gt;0,0,IF(('T_TTAFStock'!BQ16&lt;&gt;""),'T_TTAFStock'!BQ16,BP12+'Grid_Incoming'!BQ12-'Grid_TTAFOutgoing'!BQ12))</f>
        <v/>
      </c>
      <c r="BR12">
        <f>IF(COUNTIFS(T_StockCount[Part Name],$A12,T_StockCount[WeekIndex],69)&gt;0,0,IF(('T_TTAFStock'!BR16&lt;&gt;""),'T_TTAFStock'!BR16,BQ12+'Grid_Incoming'!BR12-'Grid_TTAFOutgoing'!BR12))</f>
        <v/>
      </c>
      <c r="BS12">
        <f>IF(COUNTIFS(T_StockCount[Part Name],$A12,T_StockCount[WeekIndex],70)&gt;0,0,IF(('T_TTAFStock'!BS16&lt;&gt;""),'T_TTAFStock'!BS16,BR12+'Grid_Incoming'!BS12-'Grid_TTAFOutgoing'!BS12))</f>
        <v/>
      </c>
      <c r="BT12">
        <f>IF(COUNTIFS(T_StockCount[Part Name],$A12,T_StockCount[WeekIndex],71)&gt;0,0,IF(('T_TTAFStock'!BT16&lt;&gt;""),'T_TTAFStock'!BT16,BS12+'Grid_Incoming'!BT12-'Grid_TTAFOutgoing'!BT12))</f>
        <v/>
      </c>
      <c r="BU12">
        <f>IF(COUNTIFS(T_StockCount[Part Name],$A12,T_StockCount[WeekIndex],72)&gt;0,0,IF(('T_TTAFStock'!BU16&lt;&gt;""),'T_TTAFStock'!BU16,BT12+'Grid_Incoming'!BU12-'Grid_TTAFOutgoing'!BU12))</f>
        <v/>
      </c>
      <c r="BV12">
        <f>IF(COUNTIFS(T_StockCount[Part Name],$A12,T_StockCount[WeekIndex],73)&gt;0,0,IF(('T_TTAFStock'!BV16&lt;&gt;""),'T_TTAFStock'!BV16,BU12+'Grid_Incoming'!BV12-'Grid_TTAFOutgoing'!BV12))</f>
        <v/>
      </c>
      <c r="BW12">
        <f>IF(COUNTIFS(T_StockCount[Part Name],$A12,T_StockCount[WeekIndex],74)&gt;0,0,IF(('T_TTAFStock'!BW16&lt;&gt;""),'T_TTAFStock'!BW16,BV12+'Grid_Incoming'!BW12-'Grid_TTAFOutgoing'!BW12))</f>
        <v/>
      </c>
      <c r="BX12">
        <f>IF(COUNTIFS(T_StockCount[Part Name],$A12,T_StockCount[WeekIndex],75)&gt;0,0,IF(('T_TTAFStock'!BX16&lt;&gt;""),'T_TTAFStock'!BX16,BW12+'Grid_Incoming'!BX12-'Grid_TTAFOutgoing'!BX12))</f>
        <v/>
      </c>
      <c r="BY12">
        <f>IF(COUNTIFS(T_StockCount[Part Name],$A12,T_StockCount[WeekIndex],76)&gt;0,0,IF(('T_TTAFStock'!BY16&lt;&gt;""),'T_TTAFStock'!BY16,BX12+'Grid_Incoming'!BY12-'Grid_TTAFOutgoing'!BY12))</f>
        <v/>
      </c>
      <c r="BZ12">
        <f>IF(COUNTIFS(T_StockCount[Part Name],$A12,T_StockCount[WeekIndex],77)&gt;0,0,IF(('T_TTAFStock'!BZ16&lt;&gt;""),'T_TTAFStock'!BZ16,BY12+'Grid_Incoming'!BZ12-'Grid_TTAFOutgoing'!BZ12))</f>
        <v/>
      </c>
      <c r="CA12">
        <f>IF(COUNTIFS(T_StockCount[Part Name],$A12,T_StockCount[WeekIndex],78)&gt;0,0,IF(('T_TTAFStock'!CA16&lt;&gt;""),'T_TTAFStock'!CA16,BZ12+'Grid_Incoming'!CA12-'Grid_TTAFOutgoing'!CA12))</f>
        <v/>
      </c>
      <c r="CB12">
        <f>IF(COUNTIFS(T_StockCount[Part Name],$A12,T_StockCount[WeekIndex],79)&gt;0,0,IF(('T_TTAFStock'!CB16&lt;&gt;""),'T_TTAFStock'!CB16,CA12+'Grid_Incoming'!CB12-'Grid_TTAFOutgoing'!CB12))</f>
        <v/>
      </c>
      <c r="CC12">
        <f>IF(COUNTIFS(T_StockCount[Part Name],$A12,T_StockCount[WeekIndex],80)&gt;0,0,IF(('T_TTAFStock'!CC16&lt;&gt;""),'T_TTAFStock'!CC16,CB12+'Grid_Incoming'!CC12-'Grid_TTAFOutgoing'!CC12))</f>
        <v/>
      </c>
      <c r="CD12">
        <f>IF(COUNTIFS(T_StockCount[Part Name],$A12,T_StockCount[WeekIndex],81)&gt;0,0,IF(('T_TTAFStock'!CD16&lt;&gt;""),'T_TTAFStock'!CD16,CC12+'Grid_Incoming'!CD12-'Grid_TTAFOutgoing'!CD12))</f>
        <v/>
      </c>
      <c r="CE12">
        <f>IF(COUNTIFS(T_StockCount[Part Name],$A12,T_StockCount[WeekIndex],82)&gt;0,0,IF(('T_TTAFStock'!CE16&lt;&gt;""),'T_TTAFStock'!CE16,CD12+'Grid_Incoming'!CE12-'Grid_TTAFOutgoing'!CE12))</f>
        <v/>
      </c>
      <c r="CF12">
        <f>IF(COUNTIFS(T_StockCount[Part Name],$A12,T_StockCount[WeekIndex],83)&gt;0,0,IF(('T_TTAFStock'!CF16&lt;&gt;""),'T_TTAFStock'!CF16,CE12+'Grid_Incoming'!CF12-'Grid_TTAFOutgoing'!CF12))</f>
        <v/>
      </c>
      <c r="CG12">
        <f>IF(COUNTIFS(T_StockCount[Part Name],$A12,T_StockCount[WeekIndex],84)&gt;0,0,IF(('T_TTAFStock'!CG16&lt;&gt;""),'T_TTAFStock'!CG16,CF12+'Grid_Incoming'!CG12-'Grid_TTAFOutgoing'!CG12))</f>
        <v/>
      </c>
      <c r="CH12">
        <f>IF(COUNTIFS(T_StockCount[Part Name],$A12,T_StockCount[WeekIndex],85)&gt;0,0,IF(('T_TTAFStock'!CH16&lt;&gt;""),'T_TTAFStock'!CH16,CG12+'Grid_Incoming'!CH12-'Grid_TTAFOutgoing'!CH12))</f>
        <v/>
      </c>
      <c r="CI12">
        <f>IF(COUNTIFS(T_StockCount[Part Name],$A12,T_StockCount[WeekIndex],86)&gt;0,0,IF(('T_TTAFStock'!CI16&lt;&gt;""),'T_TTAFStock'!CI16,CH12+'Grid_Incoming'!CI12-'Grid_TTAFOutgoing'!CI12))</f>
        <v/>
      </c>
      <c r="CJ12">
        <f>IF(COUNTIFS(T_StockCount[Part Name],$A12,T_StockCount[WeekIndex],87)&gt;0,0,IF(('T_TTAFStock'!CJ16&lt;&gt;""),'T_TTAFStock'!CJ16,CI12+'Grid_Incoming'!CJ12-'Grid_TTAFOutgoing'!CJ12))</f>
        <v/>
      </c>
      <c r="CK12">
        <f>IF(COUNTIFS(T_StockCount[Part Name],$A12,T_StockCount[WeekIndex],88)&gt;0,0,IF(('T_TTAFStock'!CK16&lt;&gt;""),'T_TTAFStock'!CK16,CJ12+'Grid_Incoming'!CK12-'Grid_TTAFOutgoing'!CK12))</f>
        <v/>
      </c>
      <c r="CL12">
        <f>IF(COUNTIFS(T_StockCount[Part Name],$A12,T_StockCount[WeekIndex],89)&gt;0,0,IF(('T_TTAFStock'!CL16&lt;&gt;""),'T_TTAFStock'!CL16,CK12+'Grid_Incoming'!CL12-'Grid_TTAFOutgoing'!CL12))</f>
        <v/>
      </c>
      <c r="CM12">
        <f>IF(COUNTIFS(T_StockCount[Part Name],$A12,T_StockCount[WeekIndex],90)&gt;0,0,IF(('T_TTAFStock'!CM16&lt;&gt;""),'T_TTAFStock'!CM16,CL12+'Grid_Incoming'!CM12-'Grid_TTAFOutgoing'!CM12))</f>
        <v/>
      </c>
      <c r="CN12">
        <f>IF(COUNTIFS(T_StockCount[Part Name],$A12,T_StockCount[WeekIndex],91)&gt;0,0,IF(('T_TTAFStock'!CN16&lt;&gt;""),'T_TTAFStock'!CN16,CM12+'Grid_Incoming'!CN12-'Grid_TTAFOutgoing'!CN12))</f>
        <v/>
      </c>
      <c r="CO12">
        <f>IF(COUNTIFS(T_StockCount[Part Name],$A12,T_StockCount[WeekIndex],92)&gt;0,0,IF(('T_TTAFStock'!CO16&lt;&gt;""),'T_TTAFStock'!CO16,CN12+'Grid_Incoming'!CO12-'Grid_TTAFOutgoing'!CO12))</f>
        <v/>
      </c>
      <c r="CP12">
        <f>IF(COUNTIFS(T_StockCount[Part Name],$A12,T_StockCount[WeekIndex],93)&gt;0,0,IF(('T_TTAFStock'!CP16&lt;&gt;""),'T_TTAFStock'!CP16,CO12+'Grid_Incoming'!CP12-'Grid_TTAFOutgoing'!CP12))</f>
        <v/>
      </c>
      <c r="CQ12">
        <f>IF(COUNTIFS(T_StockCount[Part Name],$A12,T_StockCount[WeekIndex],94)&gt;0,0,IF(('T_TTAFStock'!CQ16&lt;&gt;""),'T_TTAFStock'!CQ16,CP12+'Grid_Incoming'!CQ12-'Grid_TTAFOutgoing'!CQ12))</f>
        <v/>
      </c>
      <c r="CR12">
        <f>IF(COUNTIFS(T_StockCount[Part Name],$A12,T_StockCount[WeekIndex],95)&gt;0,0,IF(('T_TTAFStock'!CR16&lt;&gt;""),'T_TTAFStock'!CR16,CQ12+'Grid_Incoming'!CR12-'Grid_TTAFOutgoing'!CR12))</f>
        <v/>
      </c>
      <c r="CS12">
        <f>IF(COUNTIFS(T_StockCount[Part Name],$A12,T_StockCount[WeekIndex],96)&gt;0,0,IF(('T_TTAFStock'!CS16&lt;&gt;""),'T_TTAFStock'!CS16,CR12+'Grid_Incoming'!CS12-'Grid_TTAFOutgoing'!CS12))</f>
        <v/>
      </c>
      <c r="CT12">
        <f>IF(COUNTIFS(T_StockCount[Part Name],$A12,T_StockCount[WeekIndex],97)&gt;0,0,IF(('T_TTAFStock'!CT16&lt;&gt;""),'T_TTAFStock'!CT16,CS12+'Grid_Incoming'!CT12-'Grid_TTAFOutgoing'!CT12))</f>
        <v/>
      </c>
      <c r="CU12">
        <f>IF(COUNTIFS(T_StockCount[Part Name],$A12,T_StockCount[WeekIndex],98)&gt;0,0,IF(('T_TTAFStock'!CU16&lt;&gt;""),'T_TTAFStock'!CU16,CT12+'Grid_Incoming'!CU12-'Grid_TTAFOutgoing'!CU12))</f>
        <v/>
      </c>
      <c r="CV12">
        <f>IF(COUNTIFS(T_StockCount[Part Name],$A12,T_StockCount[WeekIndex],99)&gt;0,0,IF(('T_TTAFStock'!CV16&lt;&gt;""),'T_TTAFStock'!CV16,CU12+'Grid_Incoming'!CV12-'Grid_TTAFOutgoing'!CV12))</f>
        <v/>
      </c>
      <c r="CW12">
        <f>IF(COUNTIFS(T_StockCount[Part Name],$A12,T_StockCount[WeekIndex],100)&gt;0,0,IF(('T_TTAFStock'!CW16&lt;&gt;""),'T_TTAFStock'!CW16,CV12+'Grid_Incoming'!CW12-'Grid_TTAFOutgoing'!CW12))</f>
        <v/>
      </c>
      <c r="CX12">
        <f>IF(COUNTIFS(T_StockCount[Part Name],$A12,T_StockCount[WeekIndex],101)&gt;0,0,IF(('T_TTAFStock'!CX16&lt;&gt;""),'T_TTAFStock'!CX16,CW12+'Grid_Incoming'!CX12-'Grid_TTAFOutgoing'!CX12))</f>
        <v/>
      </c>
      <c r="CY12">
        <f>IF(COUNTIFS(T_StockCount[Part Name],$A12,T_StockCount[WeekIndex],102)&gt;0,0,IF(('T_TTAFStock'!CY16&lt;&gt;""),'T_TTAFStock'!CY16,CX12+'Grid_Incoming'!CY12-'Grid_TTAFOutgoing'!CY12))</f>
        <v/>
      </c>
      <c r="CZ12">
        <f>IF(COUNTIFS(T_StockCount[Part Name],$A12,T_StockCount[WeekIndex],103)&gt;0,0,IF(('T_TTAFStock'!CZ16&lt;&gt;""),'T_TTAFStock'!CZ16,CY12+'Grid_Incoming'!CZ12-'Grid_TTAFOutgoing'!CZ12))</f>
        <v/>
      </c>
      <c r="DA12">
        <f>IF(COUNTIFS(T_StockCount[Part Name],$A12,T_StockCount[WeekIndex],104)&gt;0,0,IF(('T_TTAFStock'!DA16&lt;&gt;""),'T_TTAFStock'!DA16,CZ12+'Grid_Incoming'!DA12-'Grid_TTAFOutgoing'!DA12))</f>
        <v/>
      </c>
    </row>
    <row r="13">
      <c r="A13" t="inlineStr">
        <is>
          <t>7CL</t>
        </is>
      </c>
      <c r="B13">
        <f>IF(COUNTIFS(T_StockCount[Part Name],$A13,T_StockCount[WeekIndex],1)&gt;0,0,IF(('T_TTAFStock'!B17&lt;&gt;""),'T_TTAFStock'!B17,0+'Grid_Incoming'!B13-'Grid_TTAFOutgoing'!B13))</f>
        <v/>
      </c>
      <c r="C13">
        <f>IF(COUNTIFS(T_StockCount[Part Name],$A13,T_StockCount[WeekIndex],2)&gt;0,0,IF(('T_TTAFStock'!C17&lt;&gt;""),'T_TTAFStock'!C17,B13+'Grid_Incoming'!C13-'Grid_TTAFOutgoing'!C13))</f>
        <v/>
      </c>
      <c r="D13">
        <f>IF(COUNTIFS(T_StockCount[Part Name],$A13,T_StockCount[WeekIndex],3)&gt;0,0,IF(('T_TTAFStock'!D17&lt;&gt;""),'T_TTAFStock'!D17,C13+'Grid_Incoming'!D13-'Grid_TTAFOutgoing'!D13))</f>
        <v/>
      </c>
      <c r="E13">
        <f>IF(COUNTIFS(T_StockCount[Part Name],$A13,T_StockCount[WeekIndex],4)&gt;0,0,IF(('T_TTAFStock'!E17&lt;&gt;""),'T_TTAFStock'!E17,D13+'Grid_Incoming'!E13-'Grid_TTAFOutgoing'!E13))</f>
        <v/>
      </c>
      <c r="F13">
        <f>IF(COUNTIFS(T_StockCount[Part Name],$A13,T_StockCount[WeekIndex],5)&gt;0,0,IF(('T_TTAFStock'!F17&lt;&gt;""),'T_TTAFStock'!F17,E13+'Grid_Incoming'!F13-'Grid_TTAFOutgoing'!F13))</f>
        <v/>
      </c>
      <c r="G13">
        <f>IF(COUNTIFS(T_StockCount[Part Name],$A13,T_StockCount[WeekIndex],6)&gt;0,0,IF(('T_TTAFStock'!G17&lt;&gt;""),'T_TTAFStock'!G17,F13+'Grid_Incoming'!G13-'Grid_TTAFOutgoing'!G13))</f>
        <v/>
      </c>
      <c r="H13">
        <f>IF(COUNTIFS(T_StockCount[Part Name],$A13,T_StockCount[WeekIndex],7)&gt;0,0,IF(('T_TTAFStock'!H17&lt;&gt;""),'T_TTAFStock'!H17,G13+'Grid_Incoming'!H13-'Grid_TTAFOutgoing'!H13))</f>
        <v/>
      </c>
      <c r="I13">
        <f>IF(COUNTIFS(T_StockCount[Part Name],$A13,T_StockCount[WeekIndex],8)&gt;0,0,IF(('T_TTAFStock'!I17&lt;&gt;""),'T_TTAFStock'!I17,H13+'Grid_Incoming'!I13-'Grid_TTAFOutgoing'!I13))</f>
        <v/>
      </c>
      <c r="J13">
        <f>IF(COUNTIFS(T_StockCount[Part Name],$A13,T_StockCount[WeekIndex],9)&gt;0,0,IF(('T_TTAFStock'!J17&lt;&gt;""),'T_TTAFStock'!J17,I13+'Grid_Incoming'!J13-'Grid_TTAFOutgoing'!J13))</f>
        <v/>
      </c>
      <c r="K13">
        <f>IF(COUNTIFS(T_StockCount[Part Name],$A13,T_StockCount[WeekIndex],10)&gt;0,0,IF(('T_TTAFStock'!K17&lt;&gt;""),'T_TTAFStock'!K17,J13+'Grid_Incoming'!K13-'Grid_TTAFOutgoing'!K13))</f>
        <v/>
      </c>
      <c r="L13">
        <f>IF(COUNTIFS(T_StockCount[Part Name],$A13,T_StockCount[WeekIndex],11)&gt;0,0,IF(('T_TTAFStock'!L17&lt;&gt;""),'T_TTAFStock'!L17,K13+'Grid_Incoming'!L13-'Grid_TTAFOutgoing'!L13))</f>
        <v/>
      </c>
      <c r="M13">
        <f>IF(COUNTIFS(T_StockCount[Part Name],$A13,T_StockCount[WeekIndex],12)&gt;0,0,IF(('T_TTAFStock'!M17&lt;&gt;""),'T_TTAFStock'!M17,L13+'Grid_Incoming'!M13-'Grid_TTAFOutgoing'!M13))</f>
        <v/>
      </c>
      <c r="N13">
        <f>IF(COUNTIFS(T_StockCount[Part Name],$A13,T_StockCount[WeekIndex],13)&gt;0,0,IF(('T_TTAFStock'!N17&lt;&gt;""),'T_TTAFStock'!N17,M13+'Grid_Incoming'!N13-'Grid_TTAFOutgoing'!N13))</f>
        <v/>
      </c>
      <c r="O13">
        <f>IF(COUNTIFS(T_StockCount[Part Name],$A13,T_StockCount[WeekIndex],14)&gt;0,0,IF(('T_TTAFStock'!O17&lt;&gt;""),'T_TTAFStock'!O17,N13+'Grid_Incoming'!O13-'Grid_TTAFOutgoing'!O13))</f>
        <v/>
      </c>
      <c r="P13">
        <f>IF(COUNTIFS(T_StockCount[Part Name],$A13,T_StockCount[WeekIndex],15)&gt;0,0,IF(('T_TTAFStock'!P17&lt;&gt;""),'T_TTAFStock'!P17,O13+'Grid_Incoming'!P13-'Grid_TTAFOutgoing'!P13))</f>
        <v/>
      </c>
      <c r="Q13">
        <f>IF(COUNTIFS(T_StockCount[Part Name],$A13,T_StockCount[WeekIndex],16)&gt;0,0,IF(('T_TTAFStock'!Q17&lt;&gt;""),'T_TTAFStock'!Q17,P13+'Grid_Incoming'!Q13-'Grid_TTAFOutgoing'!Q13))</f>
        <v/>
      </c>
      <c r="R13">
        <f>IF(COUNTIFS(T_StockCount[Part Name],$A13,T_StockCount[WeekIndex],17)&gt;0,0,IF(('T_TTAFStock'!R17&lt;&gt;""),'T_TTAFStock'!R17,Q13+'Grid_Incoming'!R13-'Grid_TTAFOutgoing'!R13))</f>
        <v/>
      </c>
      <c r="S13">
        <f>IF(COUNTIFS(T_StockCount[Part Name],$A13,T_StockCount[WeekIndex],18)&gt;0,0,IF(('T_TTAFStock'!S17&lt;&gt;""),'T_TTAFStock'!S17,R13+'Grid_Incoming'!S13-'Grid_TTAFOutgoing'!S13))</f>
        <v/>
      </c>
      <c r="T13">
        <f>IF(COUNTIFS(T_StockCount[Part Name],$A13,T_StockCount[WeekIndex],19)&gt;0,0,IF(('T_TTAFStock'!T17&lt;&gt;""),'T_TTAFStock'!T17,S13+'Grid_Incoming'!T13-'Grid_TTAFOutgoing'!T13))</f>
        <v/>
      </c>
      <c r="U13">
        <f>IF(COUNTIFS(T_StockCount[Part Name],$A13,T_StockCount[WeekIndex],20)&gt;0,0,IF(('T_TTAFStock'!U17&lt;&gt;""),'T_TTAFStock'!U17,T13+'Grid_Incoming'!U13-'Grid_TTAFOutgoing'!U13))</f>
        <v/>
      </c>
      <c r="V13">
        <f>IF(COUNTIFS(T_StockCount[Part Name],$A13,T_StockCount[WeekIndex],21)&gt;0,0,IF(('T_TTAFStock'!V17&lt;&gt;""),'T_TTAFStock'!V17,U13+'Grid_Incoming'!V13-'Grid_TTAFOutgoing'!V13))</f>
        <v/>
      </c>
      <c r="W13">
        <f>IF(COUNTIFS(T_StockCount[Part Name],$A13,T_StockCount[WeekIndex],22)&gt;0,0,IF(('T_TTAFStock'!W17&lt;&gt;""),'T_TTAFStock'!W17,V13+'Grid_Incoming'!W13-'Grid_TTAFOutgoing'!W13))</f>
        <v/>
      </c>
      <c r="X13">
        <f>IF(COUNTIFS(T_StockCount[Part Name],$A13,T_StockCount[WeekIndex],23)&gt;0,0,IF(('T_TTAFStock'!X17&lt;&gt;""),'T_TTAFStock'!X17,W13+'Grid_Incoming'!X13-'Grid_TTAFOutgoing'!X13))</f>
        <v/>
      </c>
      <c r="Y13">
        <f>IF(COUNTIFS(T_StockCount[Part Name],$A13,T_StockCount[WeekIndex],24)&gt;0,0,IF(('T_TTAFStock'!Y17&lt;&gt;""),'T_TTAFStock'!Y17,X13+'Grid_Incoming'!Y13-'Grid_TTAFOutgoing'!Y13))</f>
        <v/>
      </c>
      <c r="Z13">
        <f>IF(COUNTIFS(T_StockCount[Part Name],$A13,T_StockCount[WeekIndex],25)&gt;0,0,IF(('T_TTAFStock'!Z17&lt;&gt;""),'T_TTAFStock'!Z17,Y13+'Grid_Incoming'!Z13-'Grid_TTAFOutgoing'!Z13))</f>
        <v/>
      </c>
      <c r="AA13">
        <f>IF(COUNTIFS(T_StockCount[Part Name],$A13,T_StockCount[WeekIndex],26)&gt;0,0,IF(('T_TTAFStock'!AA17&lt;&gt;""),'T_TTAFStock'!AA17,Z13+'Grid_Incoming'!AA13-'Grid_TTAFOutgoing'!AA13))</f>
        <v/>
      </c>
      <c r="AB13">
        <f>IF(COUNTIFS(T_StockCount[Part Name],$A13,T_StockCount[WeekIndex],27)&gt;0,0,IF(('T_TTAFStock'!AB17&lt;&gt;""),'T_TTAFStock'!AB17,AA13+'Grid_Incoming'!AB13-'Grid_TTAFOutgoing'!AB13))</f>
        <v/>
      </c>
      <c r="AC13">
        <f>IF(COUNTIFS(T_StockCount[Part Name],$A13,T_StockCount[WeekIndex],28)&gt;0,0,IF(('T_TTAFStock'!AC17&lt;&gt;""),'T_TTAFStock'!AC17,AB13+'Grid_Incoming'!AC13-'Grid_TTAFOutgoing'!AC13))</f>
        <v/>
      </c>
      <c r="AD13">
        <f>IF(COUNTIFS(T_StockCount[Part Name],$A13,T_StockCount[WeekIndex],29)&gt;0,0,IF(('T_TTAFStock'!AD17&lt;&gt;""),'T_TTAFStock'!AD17,AC13+'Grid_Incoming'!AD13-'Grid_TTAFOutgoing'!AD13))</f>
        <v/>
      </c>
      <c r="AE13">
        <f>IF(COUNTIFS(T_StockCount[Part Name],$A13,T_StockCount[WeekIndex],30)&gt;0,0,IF(('T_TTAFStock'!AE17&lt;&gt;""),'T_TTAFStock'!AE17,AD13+'Grid_Incoming'!AE13-'Grid_TTAFOutgoing'!AE13))</f>
        <v/>
      </c>
      <c r="AF13">
        <f>IF(COUNTIFS(T_StockCount[Part Name],$A13,T_StockCount[WeekIndex],31)&gt;0,0,IF(('T_TTAFStock'!AF17&lt;&gt;""),'T_TTAFStock'!AF17,AE13+'Grid_Incoming'!AF13-'Grid_TTAFOutgoing'!AF13))</f>
        <v/>
      </c>
      <c r="AG13">
        <f>IF(COUNTIFS(T_StockCount[Part Name],$A13,T_StockCount[WeekIndex],32)&gt;0,0,IF(('T_TTAFStock'!AG17&lt;&gt;""),'T_TTAFStock'!AG17,AF13+'Grid_Incoming'!AG13-'Grid_TTAFOutgoing'!AG13))</f>
        <v/>
      </c>
      <c r="AH13">
        <f>IF(COUNTIFS(T_StockCount[Part Name],$A13,T_StockCount[WeekIndex],33)&gt;0,0,IF(('T_TTAFStock'!AH17&lt;&gt;""),'T_TTAFStock'!AH17,AG13+'Grid_Incoming'!AH13-'Grid_TTAFOutgoing'!AH13))</f>
        <v/>
      </c>
      <c r="AI13">
        <f>IF(COUNTIFS(T_StockCount[Part Name],$A13,T_StockCount[WeekIndex],34)&gt;0,0,IF(('T_TTAFStock'!AI17&lt;&gt;""),'T_TTAFStock'!AI17,AH13+'Grid_Incoming'!AI13-'Grid_TTAFOutgoing'!AI13))</f>
        <v/>
      </c>
      <c r="AJ13">
        <f>IF(COUNTIFS(T_StockCount[Part Name],$A13,T_StockCount[WeekIndex],35)&gt;0,0,IF(('T_TTAFStock'!AJ17&lt;&gt;""),'T_TTAFStock'!AJ17,AI13+'Grid_Incoming'!AJ13-'Grid_TTAFOutgoing'!AJ13))</f>
        <v/>
      </c>
      <c r="AK13">
        <f>IF(COUNTIFS(T_StockCount[Part Name],$A13,T_StockCount[WeekIndex],36)&gt;0,0,IF(('T_TTAFStock'!AK17&lt;&gt;""),'T_TTAFStock'!AK17,AJ13+'Grid_Incoming'!AK13-'Grid_TTAFOutgoing'!AK13))</f>
        <v/>
      </c>
      <c r="AL13">
        <f>IF(COUNTIFS(T_StockCount[Part Name],$A13,T_StockCount[WeekIndex],37)&gt;0,0,IF(('T_TTAFStock'!AL17&lt;&gt;""),'T_TTAFStock'!AL17,AK13+'Grid_Incoming'!AL13-'Grid_TTAFOutgoing'!AL13))</f>
        <v/>
      </c>
      <c r="AM13">
        <f>IF(COUNTIFS(T_StockCount[Part Name],$A13,T_StockCount[WeekIndex],38)&gt;0,0,IF(('T_TTAFStock'!AM17&lt;&gt;""),'T_TTAFStock'!AM17,AL13+'Grid_Incoming'!AM13-'Grid_TTAFOutgoing'!AM13))</f>
        <v/>
      </c>
      <c r="AN13">
        <f>IF(COUNTIFS(T_StockCount[Part Name],$A13,T_StockCount[WeekIndex],39)&gt;0,0,IF(('T_TTAFStock'!AN17&lt;&gt;""),'T_TTAFStock'!AN17,AM13+'Grid_Incoming'!AN13-'Grid_TTAFOutgoing'!AN13))</f>
        <v/>
      </c>
      <c r="AO13">
        <f>IF(COUNTIFS(T_StockCount[Part Name],$A13,T_StockCount[WeekIndex],40)&gt;0,0,IF(('T_TTAFStock'!AO17&lt;&gt;""),'T_TTAFStock'!AO17,AN13+'Grid_Incoming'!AO13-'Grid_TTAFOutgoing'!AO13))</f>
        <v/>
      </c>
      <c r="AP13">
        <f>IF(COUNTIFS(T_StockCount[Part Name],$A13,T_StockCount[WeekIndex],41)&gt;0,0,IF(('T_TTAFStock'!AP17&lt;&gt;""),'T_TTAFStock'!AP17,AO13+'Grid_Incoming'!AP13-'Grid_TTAFOutgoing'!AP13))</f>
        <v/>
      </c>
      <c r="AQ13">
        <f>IF(COUNTIFS(T_StockCount[Part Name],$A13,T_StockCount[WeekIndex],42)&gt;0,0,IF(('T_TTAFStock'!AQ17&lt;&gt;""),'T_TTAFStock'!AQ17,AP13+'Grid_Incoming'!AQ13-'Grid_TTAFOutgoing'!AQ13))</f>
        <v/>
      </c>
      <c r="AR13">
        <f>IF(COUNTIFS(T_StockCount[Part Name],$A13,T_StockCount[WeekIndex],43)&gt;0,0,IF(('T_TTAFStock'!AR17&lt;&gt;""),'T_TTAFStock'!AR17,AQ13+'Grid_Incoming'!AR13-'Grid_TTAFOutgoing'!AR13))</f>
        <v/>
      </c>
      <c r="AS13">
        <f>IF(COUNTIFS(T_StockCount[Part Name],$A13,T_StockCount[WeekIndex],44)&gt;0,0,IF(('T_TTAFStock'!AS17&lt;&gt;""),'T_TTAFStock'!AS17,AR13+'Grid_Incoming'!AS13-'Grid_TTAFOutgoing'!AS13))</f>
        <v/>
      </c>
      <c r="AT13">
        <f>IF(COUNTIFS(T_StockCount[Part Name],$A13,T_StockCount[WeekIndex],45)&gt;0,0,IF(('T_TTAFStock'!AT17&lt;&gt;""),'T_TTAFStock'!AT17,AS13+'Grid_Incoming'!AT13-'Grid_TTAFOutgoing'!AT13))</f>
        <v/>
      </c>
      <c r="AU13">
        <f>IF(COUNTIFS(T_StockCount[Part Name],$A13,T_StockCount[WeekIndex],46)&gt;0,0,IF(('T_TTAFStock'!AU17&lt;&gt;""),'T_TTAFStock'!AU17,AT13+'Grid_Incoming'!AU13-'Grid_TTAFOutgoing'!AU13))</f>
        <v/>
      </c>
      <c r="AV13">
        <f>IF(COUNTIFS(T_StockCount[Part Name],$A13,T_StockCount[WeekIndex],47)&gt;0,0,IF(('T_TTAFStock'!AV17&lt;&gt;""),'T_TTAFStock'!AV17,AU13+'Grid_Incoming'!AV13-'Grid_TTAFOutgoing'!AV13))</f>
        <v/>
      </c>
      <c r="AW13">
        <f>IF(COUNTIFS(T_StockCount[Part Name],$A13,T_StockCount[WeekIndex],48)&gt;0,0,IF(('T_TTAFStock'!AW17&lt;&gt;""),'T_TTAFStock'!AW17,AV13+'Grid_Incoming'!AW13-'Grid_TTAFOutgoing'!AW13))</f>
        <v/>
      </c>
      <c r="AX13">
        <f>IF(COUNTIFS(T_StockCount[Part Name],$A13,T_StockCount[WeekIndex],49)&gt;0,0,IF(('T_TTAFStock'!AX17&lt;&gt;""),'T_TTAFStock'!AX17,AW13+'Grid_Incoming'!AX13-'Grid_TTAFOutgoing'!AX13))</f>
        <v/>
      </c>
      <c r="AY13">
        <f>IF(COUNTIFS(T_StockCount[Part Name],$A13,T_StockCount[WeekIndex],50)&gt;0,0,IF(('T_TTAFStock'!AY17&lt;&gt;""),'T_TTAFStock'!AY17,AX13+'Grid_Incoming'!AY13-'Grid_TTAFOutgoing'!AY13))</f>
        <v/>
      </c>
      <c r="AZ13">
        <f>IF(COUNTIFS(T_StockCount[Part Name],$A13,T_StockCount[WeekIndex],51)&gt;0,0,IF(('T_TTAFStock'!AZ17&lt;&gt;""),'T_TTAFStock'!AZ17,AY13+'Grid_Incoming'!AZ13-'Grid_TTAFOutgoing'!AZ13))</f>
        <v/>
      </c>
      <c r="BA13">
        <f>IF(COUNTIFS(T_StockCount[Part Name],$A13,T_StockCount[WeekIndex],52)&gt;0,0,IF(('T_TTAFStock'!BA17&lt;&gt;""),'T_TTAFStock'!BA17,AZ13+'Grid_Incoming'!BA13-'Grid_TTAFOutgoing'!BA13))</f>
        <v/>
      </c>
      <c r="BB13">
        <f>IF(COUNTIFS(T_StockCount[Part Name],$A13,T_StockCount[WeekIndex],53)&gt;0,0,IF(('T_TTAFStock'!BB17&lt;&gt;""),'T_TTAFStock'!BB17,BA13+'Grid_Incoming'!BB13-'Grid_TTAFOutgoing'!BB13))</f>
        <v/>
      </c>
      <c r="BC13">
        <f>IF(COUNTIFS(T_StockCount[Part Name],$A13,T_StockCount[WeekIndex],54)&gt;0,0,IF(('T_TTAFStock'!BC17&lt;&gt;""),'T_TTAFStock'!BC17,BB13+'Grid_Incoming'!BC13-'Grid_TTAFOutgoing'!BC13))</f>
        <v/>
      </c>
      <c r="BD13">
        <f>IF(COUNTIFS(T_StockCount[Part Name],$A13,T_StockCount[WeekIndex],55)&gt;0,0,IF(('T_TTAFStock'!BD17&lt;&gt;""),'T_TTAFStock'!BD17,BC13+'Grid_Incoming'!BD13-'Grid_TTAFOutgoing'!BD13))</f>
        <v/>
      </c>
      <c r="BE13">
        <f>IF(COUNTIFS(T_StockCount[Part Name],$A13,T_StockCount[WeekIndex],56)&gt;0,0,IF(('T_TTAFStock'!BE17&lt;&gt;""),'T_TTAFStock'!BE17,BD13+'Grid_Incoming'!BE13-'Grid_TTAFOutgoing'!BE13))</f>
        <v/>
      </c>
      <c r="BF13">
        <f>IF(COUNTIFS(T_StockCount[Part Name],$A13,T_StockCount[WeekIndex],57)&gt;0,0,IF(('T_TTAFStock'!BF17&lt;&gt;""),'T_TTAFStock'!BF17,BE13+'Grid_Incoming'!BF13-'Grid_TTAFOutgoing'!BF13))</f>
        <v/>
      </c>
      <c r="BG13">
        <f>IF(COUNTIFS(T_StockCount[Part Name],$A13,T_StockCount[WeekIndex],58)&gt;0,0,IF(('T_TTAFStock'!BG17&lt;&gt;""),'T_TTAFStock'!BG17,BF13+'Grid_Incoming'!BG13-'Grid_TTAFOutgoing'!BG13))</f>
        <v/>
      </c>
      <c r="BH13">
        <f>IF(COUNTIFS(T_StockCount[Part Name],$A13,T_StockCount[WeekIndex],59)&gt;0,0,IF(('T_TTAFStock'!BH17&lt;&gt;""),'T_TTAFStock'!BH17,BG13+'Grid_Incoming'!BH13-'Grid_TTAFOutgoing'!BH13))</f>
        <v/>
      </c>
      <c r="BI13">
        <f>IF(COUNTIFS(T_StockCount[Part Name],$A13,T_StockCount[WeekIndex],60)&gt;0,0,IF(('T_TTAFStock'!BI17&lt;&gt;""),'T_TTAFStock'!BI17,BH13+'Grid_Incoming'!BI13-'Grid_TTAFOutgoing'!BI13))</f>
        <v/>
      </c>
      <c r="BJ13">
        <f>IF(COUNTIFS(T_StockCount[Part Name],$A13,T_StockCount[WeekIndex],61)&gt;0,0,IF(('T_TTAFStock'!BJ17&lt;&gt;""),'T_TTAFStock'!BJ17,BI13+'Grid_Incoming'!BJ13-'Grid_TTAFOutgoing'!BJ13))</f>
        <v/>
      </c>
      <c r="BK13">
        <f>IF(COUNTIFS(T_StockCount[Part Name],$A13,T_StockCount[WeekIndex],62)&gt;0,0,IF(('T_TTAFStock'!BK17&lt;&gt;""),'T_TTAFStock'!BK17,BJ13+'Grid_Incoming'!BK13-'Grid_TTAFOutgoing'!BK13))</f>
        <v/>
      </c>
      <c r="BL13">
        <f>IF(COUNTIFS(T_StockCount[Part Name],$A13,T_StockCount[WeekIndex],63)&gt;0,0,IF(('T_TTAFStock'!BL17&lt;&gt;""),'T_TTAFStock'!BL17,BK13+'Grid_Incoming'!BL13-'Grid_TTAFOutgoing'!BL13))</f>
        <v/>
      </c>
      <c r="BM13">
        <f>IF(COUNTIFS(T_StockCount[Part Name],$A13,T_StockCount[WeekIndex],64)&gt;0,0,IF(('T_TTAFStock'!BM17&lt;&gt;""),'T_TTAFStock'!BM17,BL13+'Grid_Incoming'!BM13-'Grid_TTAFOutgoing'!BM13))</f>
        <v/>
      </c>
      <c r="BN13">
        <f>IF(COUNTIFS(T_StockCount[Part Name],$A13,T_StockCount[WeekIndex],65)&gt;0,0,IF(('T_TTAFStock'!BN17&lt;&gt;""),'T_TTAFStock'!BN17,BM13+'Grid_Incoming'!BN13-'Grid_TTAFOutgoing'!BN13))</f>
        <v/>
      </c>
      <c r="BO13">
        <f>IF(COUNTIFS(T_StockCount[Part Name],$A13,T_StockCount[WeekIndex],66)&gt;0,0,IF(('T_TTAFStock'!BO17&lt;&gt;""),'T_TTAFStock'!BO17,BN13+'Grid_Incoming'!BO13-'Grid_TTAFOutgoing'!BO13))</f>
        <v/>
      </c>
      <c r="BP13">
        <f>IF(COUNTIFS(T_StockCount[Part Name],$A13,T_StockCount[WeekIndex],67)&gt;0,0,IF(('T_TTAFStock'!BP17&lt;&gt;""),'T_TTAFStock'!BP17,BO13+'Grid_Incoming'!BP13-'Grid_TTAFOutgoing'!BP13))</f>
        <v/>
      </c>
      <c r="BQ13">
        <f>IF(COUNTIFS(T_StockCount[Part Name],$A13,T_StockCount[WeekIndex],68)&gt;0,0,IF(('T_TTAFStock'!BQ17&lt;&gt;""),'T_TTAFStock'!BQ17,BP13+'Grid_Incoming'!BQ13-'Grid_TTAFOutgoing'!BQ13))</f>
        <v/>
      </c>
      <c r="BR13">
        <f>IF(COUNTIFS(T_StockCount[Part Name],$A13,T_StockCount[WeekIndex],69)&gt;0,0,IF(('T_TTAFStock'!BR17&lt;&gt;""),'T_TTAFStock'!BR17,BQ13+'Grid_Incoming'!BR13-'Grid_TTAFOutgoing'!BR13))</f>
        <v/>
      </c>
      <c r="BS13">
        <f>IF(COUNTIFS(T_StockCount[Part Name],$A13,T_StockCount[WeekIndex],70)&gt;0,0,IF(('T_TTAFStock'!BS17&lt;&gt;""),'T_TTAFStock'!BS17,BR13+'Grid_Incoming'!BS13-'Grid_TTAFOutgoing'!BS13))</f>
        <v/>
      </c>
      <c r="BT13">
        <f>IF(COUNTIFS(T_StockCount[Part Name],$A13,T_StockCount[WeekIndex],71)&gt;0,0,IF(('T_TTAFStock'!BT17&lt;&gt;""),'T_TTAFStock'!BT17,BS13+'Grid_Incoming'!BT13-'Grid_TTAFOutgoing'!BT13))</f>
        <v/>
      </c>
      <c r="BU13">
        <f>IF(COUNTIFS(T_StockCount[Part Name],$A13,T_StockCount[WeekIndex],72)&gt;0,0,IF(('T_TTAFStock'!BU17&lt;&gt;""),'T_TTAFStock'!BU17,BT13+'Grid_Incoming'!BU13-'Grid_TTAFOutgoing'!BU13))</f>
        <v/>
      </c>
      <c r="BV13">
        <f>IF(COUNTIFS(T_StockCount[Part Name],$A13,T_StockCount[WeekIndex],73)&gt;0,0,IF(('T_TTAFStock'!BV17&lt;&gt;""),'T_TTAFStock'!BV17,BU13+'Grid_Incoming'!BV13-'Grid_TTAFOutgoing'!BV13))</f>
        <v/>
      </c>
      <c r="BW13">
        <f>IF(COUNTIFS(T_StockCount[Part Name],$A13,T_StockCount[WeekIndex],74)&gt;0,0,IF(('T_TTAFStock'!BW17&lt;&gt;""),'T_TTAFStock'!BW17,BV13+'Grid_Incoming'!BW13-'Grid_TTAFOutgoing'!BW13))</f>
        <v/>
      </c>
      <c r="BX13">
        <f>IF(COUNTIFS(T_StockCount[Part Name],$A13,T_StockCount[WeekIndex],75)&gt;0,0,IF(('T_TTAFStock'!BX17&lt;&gt;""),'T_TTAFStock'!BX17,BW13+'Grid_Incoming'!BX13-'Grid_TTAFOutgoing'!BX13))</f>
        <v/>
      </c>
      <c r="BY13">
        <f>IF(COUNTIFS(T_StockCount[Part Name],$A13,T_StockCount[WeekIndex],76)&gt;0,0,IF(('T_TTAFStock'!BY17&lt;&gt;""),'T_TTAFStock'!BY17,BX13+'Grid_Incoming'!BY13-'Grid_TTAFOutgoing'!BY13))</f>
        <v/>
      </c>
      <c r="BZ13">
        <f>IF(COUNTIFS(T_StockCount[Part Name],$A13,T_StockCount[WeekIndex],77)&gt;0,0,IF(('T_TTAFStock'!BZ17&lt;&gt;""),'T_TTAFStock'!BZ17,BY13+'Grid_Incoming'!BZ13-'Grid_TTAFOutgoing'!BZ13))</f>
        <v/>
      </c>
      <c r="CA13">
        <f>IF(COUNTIFS(T_StockCount[Part Name],$A13,T_StockCount[WeekIndex],78)&gt;0,0,IF(('T_TTAFStock'!CA17&lt;&gt;""),'T_TTAFStock'!CA17,BZ13+'Grid_Incoming'!CA13-'Grid_TTAFOutgoing'!CA13))</f>
        <v/>
      </c>
      <c r="CB13">
        <f>IF(COUNTIFS(T_StockCount[Part Name],$A13,T_StockCount[WeekIndex],79)&gt;0,0,IF(('T_TTAFStock'!CB17&lt;&gt;""),'T_TTAFStock'!CB17,CA13+'Grid_Incoming'!CB13-'Grid_TTAFOutgoing'!CB13))</f>
        <v/>
      </c>
      <c r="CC13">
        <f>IF(COUNTIFS(T_StockCount[Part Name],$A13,T_StockCount[WeekIndex],80)&gt;0,0,IF(('T_TTAFStock'!CC17&lt;&gt;""),'T_TTAFStock'!CC17,CB13+'Grid_Incoming'!CC13-'Grid_TTAFOutgoing'!CC13))</f>
        <v/>
      </c>
      <c r="CD13">
        <f>IF(COUNTIFS(T_StockCount[Part Name],$A13,T_StockCount[WeekIndex],81)&gt;0,0,IF(('T_TTAFStock'!CD17&lt;&gt;""),'T_TTAFStock'!CD17,CC13+'Grid_Incoming'!CD13-'Grid_TTAFOutgoing'!CD13))</f>
        <v/>
      </c>
      <c r="CE13">
        <f>IF(COUNTIFS(T_StockCount[Part Name],$A13,T_StockCount[WeekIndex],82)&gt;0,0,IF(('T_TTAFStock'!CE17&lt;&gt;""),'T_TTAFStock'!CE17,CD13+'Grid_Incoming'!CE13-'Grid_TTAFOutgoing'!CE13))</f>
        <v/>
      </c>
      <c r="CF13">
        <f>IF(COUNTIFS(T_StockCount[Part Name],$A13,T_StockCount[WeekIndex],83)&gt;0,0,IF(('T_TTAFStock'!CF17&lt;&gt;""),'T_TTAFStock'!CF17,CE13+'Grid_Incoming'!CF13-'Grid_TTAFOutgoing'!CF13))</f>
        <v/>
      </c>
      <c r="CG13">
        <f>IF(COUNTIFS(T_StockCount[Part Name],$A13,T_StockCount[WeekIndex],84)&gt;0,0,IF(('T_TTAFStock'!CG17&lt;&gt;""),'T_TTAFStock'!CG17,CF13+'Grid_Incoming'!CG13-'Grid_TTAFOutgoing'!CG13))</f>
        <v/>
      </c>
      <c r="CH13">
        <f>IF(COUNTIFS(T_StockCount[Part Name],$A13,T_StockCount[WeekIndex],85)&gt;0,0,IF(('T_TTAFStock'!CH17&lt;&gt;""),'T_TTAFStock'!CH17,CG13+'Grid_Incoming'!CH13-'Grid_TTAFOutgoing'!CH13))</f>
        <v/>
      </c>
      <c r="CI13">
        <f>IF(COUNTIFS(T_StockCount[Part Name],$A13,T_StockCount[WeekIndex],86)&gt;0,0,IF(('T_TTAFStock'!CI17&lt;&gt;""),'T_TTAFStock'!CI17,CH13+'Grid_Incoming'!CI13-'Grid_TTAFOutgoing'!CI13))</f>
        <v/>
      </c>
      <c r="CJ13">
        <f>IF(COUNTIFS(T_StockCount[Part Name],$A13,T_StockCount[WeekIndex],87)&gt;0,0,IF(('T_TTAFStock'!CJ17&lt;&gt;""),'T_TTAFStock'!CJ17,CI13+'Grid_Incoming'!CJ13-'Grid_TTAFOutgoing'!CJ13))</f>
        <v/>
      </c>
      <c r="CK13">
        <f>IF(COUNTIFS(T_StockCount[Part Name],$A13,T_StockCount[WeekIndex],88)&gt;0,0,IF(('T_TTAFStock'!CK17&lt;&gt;""),'T_TTAFStock'!CK17,CJ13+'Grid_Incoming'!CK13-'Grid_TTAFOutgoing'!CK13))</f>
        <v/>
      </c>
      <c r="CL13">
        <f>IF(COUNTIFS(T_StockCount[Part Name],$A13,T_StockCount[WeekIndex],89)&gt;0,0,IF(('T_TTAFStock'!CL17&lt;&gt;""),'T_TTAFStock'!CL17,CK13+'Grid_Incoming'!CL13-'Grid_TTAFOutgoing'!CL13))</f>
        <v/>
      </c>
      <c r="CM13">
        <f>IF(COUNTIFS(T_StockCount[Part Name],$A13,T_StockCount[WeekIndex],90)&gt;0,0,IF(('T_TTAFStock'!CM17&lt;&gt;""),'T_TTAFStock'!CM17,CL13+'Grid_Incoming'!CM13-'Grid_TTAFOutgoing'!CM13))</f>
        <v/>
      </c>
      <c r="CN13">
        <f>IF(COUNTIFS(T_StockCount[Part Name],$A13,T_StockCount[WeekIndex],91)&gt;0,0,IF(('T_TTAFStock'!CN17&lt;&gt;""),'T_TTAFStock'!CN17,CM13+'Grid_Incoming'!CN13-'Grid_TTAFOutgoing'!CN13))</f>
        <v/>
      </c>
      <c r="CO13">
        <f>IF(COUNTIFS(T_StockCount[Part Name],$A13,T_StockCount[WeekIndex],92)&gt;0,0,IF(('T_TTAFStock'!CO17&lt;&gt;""),'T_TTAFStock'!CO17,CN13+'Grid_Incoming'!CO13-'Grid_TTAFOutgoing'!CO13))</f>
        <v/>
      </c>
      <c r="CP13">
        <f>IF(COUNTIFS(T_StockCount[Part Name],$A13,T_StockCount[WeekIndex],93)&gt;0,0,IF(('T_TTAFStock'!CP17&lt;&gt;""),'T_TTAFStock'!CP17,CO13+'Grid_Incoming'!CP13-'Grid_TTAFOutgoing'!CP13))</f>
        <v/>
      </c>
      <c r="CQ13">
        <f>IF(COUNTIFS(T_StockCount[Part Name],$A13,T_StockCount[WeekIndex],94)&gt;0,0,IF(('T_TTAFStock'!CQ17&lt;&gt;""),'T_TTAFStock'!CQ17,CP13+'Grid_Incoming'!CQ13-'Grid_TTAFOutgoing'!CQ13))</f>
        <v/>
      </c>
      <c r="CR13">
        <f>IF(COUNTIFS(T_StockCount[Part Name],$A13,T_StockCount[WeekIndex],95)&gt;0,0,IF(('T_TTAFStock'!CR17&lt;&gt;""),'T_TTAFStock'!CR17,CQ13+'Grid_Incoming'!CR13-'Grid_TTAFOutgoing'!CR13))</f>
        <v/>
      </c>
      <c r="CS13">
        <f>IF(COUNTIFS(T_StockCount[Part Name],$A13,T_StockCount[WeekIndex],96)&gt;0,0,IF(('T_TTAFStock'!CS17&lt;&gt;""),'T_TTAFStock'!CS17,CR13+'Grid_Incoming'!CS13-'Grid_TTAFOutgoing'!CS13))</f>
        <v/>
      </c>
      <c r="CT13">
        <f>IF(COUNTIFS(T_StockCount[Part Name],$A13,T_StockCount[WeekIndex],97)&gt;0,0,IF(('T_TTAFStock'!CT17&lt;&gt;""),'T_TTAFStock'!CT17,CS13+'Grid_Incoming'!CT13-'Grid_TTAFOutgoing'!CT13))</f>
        <v/>
      </c>
      <c r="CU13">
        <f>IF(COUNTIFS(T_StockCount[Part Name],$A13,T_StockCount[WeekIndex],98)&gt;0,0,IF(('T_TTAFStock'!CU17&lt;&gt;""),'T_TTAFStock'!CU17,CT13+'Grid_Incoming'!CU13-'Grid_TTAFOutgoing'!CU13))</f>
        <v/>
      </c>
      <c r="CV13">
        <f>IF(COUNTIFS(T_StockCount[Part Name],$A13,T_StockCount[WeekIndex],99)&gt;0,0,IF(('T_TTAFStock'!CV17&lt;&gt;""),'T_TTAFStock'!CV17,CU13+'Grid_Incoming'!CV13-'Grid_TTAFOutgoing'!CV13))</f>
        <v/>
      </c>
      <c r="CW13">
        <f>IF(COUNTIFS(T_StockCount[Part Name],$A13,T_StockCount[WeekIndex],100)&gt;0,0,IF(('T_TTAFStock'!CW17&lt;&gt;""),'T_TTAFStock'!CW17,CV13+'Grid_Incoming'!CW13-'Grid_TTAFOutgoing'!CW13))</f>
        <v/>
      </c>
      <c r="CX13">
        <f>IF(COUNTIFS(T_StockCount[Part Name],$A13,T_StockCount[WeekIndex],101)&gt;0,0,IF(('T_TTAFStock'!CX17&lt;&gt;""),'T_TTAFStock'!CX17,CW13+'Grid_Incoming'!CX13-'Grid_TTAFOutgoing'!CX13))</f>
        <v/>
      </c>
      <c r="CY13">
        <f>IF(COUNTIFS(T_StockCount[Part Name],$A13,T_StockCount[WeekIndex],102)&gt;0,0,IF(('T_TTAFStock'!CY17&lt;&gt;""),'T_TTAFStock'!CY17,CX13+'Grid_Incoming'!CY13-'Grid_TTAFOutgoing'!CY13))</f>
        <v/>
      </c>
      <c r="CZ13">
        <f>IF(COUNTIFS(T_StockCount[Part Name],$A13,T_StockCount[WeekIndex],103)&gt;0,0,IF(('T_TTAFStock'!CZ17&lt;&gt;""),'T_TTAFStock'!CZ17,CY13+'Grid_Incoming'!CZ13-'Grid_TTAFOutgoing'!CZ13))</f>
        <v/>
      </c>
      <c r="DA13">
        <f>IF(COUNTIFS(T_StockCount[Part Name],$A13,T_StockCount[WeekIndex],104)&gt;0,0,IF(('T_TTAFStock'!DA17&lt;&gt;""),'T_TTAFStock'!DA17,CZ13+'Grid_Incoming'!DA13-'Grid_TTAFOutgoing'!DA13))</f>
        <v/>
      </c>
    </row>
    <row r="14">
      <c r="A14" t="inlineStr">
        <is>
          <t>9RN</t>
        </is>
      </c>
      <c r="B14">
        <f>IF(COUNTIFS(T_StockCount[Part Name],$A14,T_StockCount[WeekIndex],1)&gt;0,0,IF(('T_TTAFStock'!B18&lt;&gt;""),'T_TTAFStock'!B18,0+'Grid_Incoming'!B14-'Grid_TTAFOutgoing'!B14))</f>
        <v/>
      </c>
      <c r="C14">
        <f>IF(COUNTIFS(T_StockCount[Part Name],$A14,T_StockCount[WeekIndex],2)&gt;0,0,IF(('T_TTAFStock'!C18&lt;&gt;""),'T_TTAFStock'!C18,B14+'Grid_Incoming'!C14-'Grid_TTAFOutgoing'!C14))</f>
        <v/>
      </c>
      <c r="D14">
        <f>IF(COUNTIFS(T_StockCount[Part Name],$A14,T_StockCount[WeekIndex],3)&gt;0,0,IF(('T_TTAFStock'!D18&lt;&gt;""),'T_TTAFStock'!D18,C14+'Grid_Incoming'!D14-'Grid_TTAFOutgoing'!D14))</f>
        <v/>
      </c>
      <c r="E14">
        <f>IF(COUNTIFS(T_StockCount[Part Name],$A14,T_StockCount[WeekIndex],4)&gt;0,0,IF(('T_TTAFStock'!E18&lt;&gt;""),'T_TTAFStock'!E18,D14+'Grid_Incoming'!E14-'Grid_TTAFOutgoing'!E14))</f>
        <v/>
      </c>
      <c r="F14">
        <f>IF(COUNTIFS(T_StockCount[Part Name],$A14,T_StockCount[WeekIndex],5)&gt;0,0,IF(('T_TTAFStock'!F18&lt;&gt;""),'T_TTAFStock'!F18,E14+'Grid_Incoming'!F14-'Grid_TTAFOutgoing'!F14))</f>
        <v/>
      </c>
      <c r="G14">
        <f>IF(COUNTIFS(T_StockCount[Part Name],$A14,T_StockCount[WeekIndex],6)&gt;0,0,IF(('T_TTAFStock'!G18&lt;&gt;""),'T_TTAFStock'!G18,F14+'Grid_Incoming'!G14-'Grid_TTAFOutgoing'!G14))</f>
        <v/>
      </c>
      <c r="H14">
        <f>IF(COUNTIFS(T_StockCount[Part Name],$A14,T_StockCount[WeekIndex],7)&gt;0,0,IF(('T_TTAFStock'!H18&lt;&gt;""),'T_TTAFStock'!H18,G14+'Grid_Incoming'!H14-'Grid_TTAFOutgoing'!H14))</f>
        <v/>
      </c>
      <c r="I14">
        <f>IF(COUNTIFS(T_StockCount[Part Name],$A14,T_StockCount[WeekIndex],8)&gt;0,0,IF(('T_TTAFStock'!I18&lt;&gt;""),'T_TTAFStock'!I18,H14+'Grid_Incoming'!I14-'Grid_TTAFOutgoing'!I14))</f>
        <v/>
      </c>
      <c r="J14">
        <f>IF(COUNTIFS(T_StockCount[Part Name],$A14,T_StockCount[WeekIndex],9)&gt;0,0,IF(('T_TTAFStock'!J18&lt;&gt;""),'T_TTAFStock'!J18,I14+'Grid_Incoming'!J14-'Grid_TTAFOutgoing'!J14))</f>
        <v/>
      </c>
      <c r="K14">
        <f>IF(COUNTIFS(T_StockCount[Part Name],$A14,T_StockCount[WeekIndex],10)&gt;0,0,IF(('T_TTAFStock'!K18&lt;&gt;""),'T_TTAFStock'!K18,J14+'Grid_Incoming'!K14-'Grid_TTAFOutgoing'!K14))</f>
        <v/>
      </c>
      <c r="L14">
        <f>IF(COUNTIFS(T_StockCount[Part Name],$A14,T_StockCount[WeekIndex],11)&gt;0,0,IF(('T_TTAFStock'!L18&lt;&gt;""),'T_TTAFStock'!L18,K14+'Grid_Incoming'!L14-'Grid_TTAFOutgoing'!L14))</f>
        <v/>
      </c>
      <c r="M14">
        <f>IF(COUNTIFS(T_StockCount[Part Name],$A14,T_StockCount[WeekIndex],12)&gt;0,0,IF(('T_TTAFStock'!M18&lt;&gt;""),'T_TTAFStock'!M18,L14+'Grid_Incoming'!M14-'Grid_TTAFOutgoing'!M14))</f>
        <v/>
      </c>
      <c r="N14">
        <f>IF(COUNTIFS(T_StockCount[Part Name],$A14,T_StockCount[WeekIndex],13)&gt;0,0,IF(('T_TTAFStock'!N18&lt;&gt;""),'T_TTAFStock'!N18,M14+'Grid_Incoming'!N14-'Grid_TTAFOutgoing'!N14))</f>
        <v/>
      </c>
      <c r="O14">
        <f>IF(COUNTIFS(T_StockCount[Part Name],$A14,T_StockCount[WeekIndex],14)&gt;0,0,IF(('T_TTAFStock'!O18&lt;&gt;""),'T_TTAFStock'!O18,N14+'Grid_Incoming'!O14-'Grid_TTAFOutgoing'!O14))</f>
        <v/>
      </c>
      <c r="P14">
        <f>IF(COUNTIFS(T_StockCount[Part Name],$A14,T_StockCount[WeekIndex],15)&gt;0,0,IF(('T_TTAFStock'!P18&lt;&gt;""),'T_TTAFStock'!P18,O14+'Grid_Incoming'!P14-'Grid_TTAFOutgoing'!P14))</f>
        <v/>
      </c>
      <c r="Q14">
        <f>IF(COUNTIFS(T_StockCount[Part Name],$A14,T_StockCount[WeekIndex],16)&gt;0,0,IF(('T_TTAFStock'!Q18&lt;&gt;""),'T_TTAFStock'!Q18,P14+'Grid_Incoming'!Q14-'Grid_TTAFOutgoing'!Q14))</f>
        <v/>
      </c>
      <c r="R14">
        <f>IF(COUNTIFS(T_StockCount[Part Name],$A14,T_StockCount[WeekIndex],17)&gt;0,0,IF(('T_TTAFStock'!R18&lt;&gt;""),'T_TTAFStock'!R18,Q14+'Grid_Incoming'!R14-'Grid_TTAFOutgoing'!R14))</f>
        <v/>
      </c>
      <c r="S14">
        <f>IF(COUNTIFS(T_StockCount[Part Name],$A14,T_StockCount[WeekIndex],18)&gt;0,0,IF(('T_TTAFStock'!S18&lt;&gt;""),'T_TTAFStock'!S18,R14+'Grid_Incoming'!S14-'Grid_TTAFOutgoing'!S14))</f>
        <v/>
      </c>
      <c r="T14">
        <f>IF(COUNTIFS(T_StockCount[Part Name],$A14,T_StockCount[WeekIndex],19)&gt;0,0,IF(('T_TTAFStock'!T18&lt;&gt;""),'T_TTAFStock'!T18,S14+'Grid_Incoming'!T14-'Grid_TTAFOutgoing'!T14))</f>
        <v/>
      </c>
      <c r="U14">
        <f>IF(COUNTIFS(T_StockCount[Part Name],$A14,T_StockCount[WeekIndex],20)&gt;0,0,IF(('T_TTAFStock'!U18&lt;&gt;""),'T_TTAFStock'!U18,T14+'Grid_Incoming'!U14-'Grid_TTAFOutgoing'!U14))</f>
        <v/>
      </c>
      <c r="V14">
        <f>IF(COUNTIFS(T_StockCount[Part Name],$A14,T_StockCount[WeekIndex],21)&gt;0,0,IF(('T_TTAFStock'!V18&lt;&gt;""),'T_TTAFStock'!V18,U14+'Grid_Incoming'!V14-'Grid_TTAFOutgoing'!V14))</f>
        <v/>
      </c>
      <c r="W14">
        <f>IF(COUNTIFS(T_StockCount[Part Name],$A14,T_StockCount[WeekIndex],22)&gt;0,0,IF(('T_TTAFStock'!W18&lt;&gt;""),'T_TTAFStock'!W18,V14+'Grid_Incoming'!W14-'Grid_TTAFOutgoing'!W14))</f>
        <v/>
      </c>
      <c r="X14">
        <f>IF(COUNTIFS(T_StockCount[Part Name],$A14,T_StockCount[WeekIndex],23)&gt;0,0,IF(('T_TTAFStock'!X18&lt;&gt;""),'T_TTAFStock'!X18,W14+'Grid_Incoming'!X14-'Grid_TTAFOutgoing'!X14))</f>
        <v/>
      </c>
      <c r="Y14">
        <f>IF(COUNTIFS(T_StockCount[Part Name],$A14,T_StockCount[WeekIndex],24)&gt;0,0,IF(('T_TTAFStock'!Y18&lt;&gt;""),'T_TTAFStock'!Y18,X14+'Grid_Incoming'!Y14-'Grid_TTAFOutgoing'!Y14))</f>
        <v/>
      </c>
      <c r="Z14">
        <f>IF(COUNTIFS(T_StockCount[Part Name],$A14,T_StockCount[WeekIndex],25)&gt;0,0,IF(('T_TTAFStock'!Z18&lt;&gt;""),'T_TTAFStock'!Z18,Y14+'Grid_Incoming'!Z14-'Grid_TTAFOutgoing'!Z14))</f>
        <v/>
      </c>
      <c r="AA14">
        <f>IF(COUNTIFS(T_StockCount[Part Name],$A14,T_StockCount[WeekIndex],26)&gt;0,0,IF(('T_TTAFStock'!AA18&lt;&gt;""),'T_TTAFStock'!AA18,Z14+'Grid_Incoming'!AA14-'Grid_TTAFOutgoing'!AA14))</f>
        <v/>
      </c>
      <c r="AB14">
        <f>IF(COUNTIFS(T_StockCount[Part Name],$A14,T_StockCount[WeekIndex],27)&gt;0,0,IF(('T_TTAFStock'!AB18&lt;&gt;""),'T_TTAFStock'!AB18,AA14+'Grid_Incoming'!AB14-'Grid_TTAFOutgoing'!AB14))</f>
        <v/>
      </c>
      <c r="AC14">
        <f>IF(COUNTIFS(T_StockCount[Part Name],$A14,T_StockCount[WeekIndex],28)&gt;0,0,IF(('T_TTAFStock'!AC18&lt;&gt;""),'T_TTAFStock'!AC18,AB14+'Grid_Incoming'!AC14-'Grid_TTAFOutgoing'!AC14))</f>
        <v/>
      </c>
      <c r="AD14">
        <f>IF(COUNTIFS(T_StockCount[Part Name],$A14,T_StockCount[WeekIndex],29)&gt;0,0,IF(('T_TTAFStock'!AD18&lt;&gt;""),'T_TTAFStock'!AD18,AC14+'Grid_Incoming'!AD14-'Grid_TTAFOutgoing'!AD14))</f>
        <v/>
      </c>
      <c r="AE14">
        <f>IF(COUNTIFS(T_StockCount[Part Name],$A14,T_StockCount[WeekIndex],30)&gt;0,0,IF(('T_TTAFStock'!AE18&lt;&gt;""),'T_TTAFStock'!AE18,AD14+'Grid_Incoming'!AE14-'Grid_TTAFOutgoing'!AE14))</f>
        <v/>
      </c>
      <c r="AF14">
        <f>IF(COUNTIFS(T_StockCount[Part Name],$A14,T_StockCount[WeekIndex],31)&gt;0,0,IF(('T_TTAFStock'!AF18&lt;&gt;""),'T_TTAFStock'!AF18,AE14+'Grid_Incoming'!AF14-'Grid_TTAFOutgoing'!AF14))</f>
        <v/>
      </c>
      <c r="AG14">
        <f>IF(COUNTIFS(T_StockCount[Part Name],$A14,T_StockCount[WeekIndex],32)&gt;0,0,IF(('T_TTAFStock'!AG18&lt;&gt;""),'T_TTAFStock'!AG18,AF14+'Grid_Incoming'!AG14-'Grid_TTAFOutgoing'!AG14))</f>
        <v/>
      </c>
      <c r="AH14">
        <f>IF(COUNTIFS(T_StockCount[Part Name],$A14,T_StockCount[WeekIndex],33)&gt;0,0,IF(('T_TTAFStock'!AH18&lt;&gt;""),'T_TTAFStock'!AH18,AG14+'Grid_Incoming'!AH14-'Grid_TTAFOutgoing'!AH14))</f>
        <v/>
      </c>
      <c r="AI14">
        <f>IF(COUNTIFS(T_StockCount[Part Name],$A14,T_StockCount[WeekIndex],34)&gt;0,0,IF(('T_TTAFStock'!AI18&lt;&gt;""),'T_TTAFStock'!AI18,AH14+'Grid_Incoming'!AI14-'Grid_TTAFOutgoing'!AI14))</f>
        <v/>
      </c>
      <c r="AJ14">
        <f>IF(COUNTIFS(T_StockCount[Part Name],$A14,T_StockCount[WeekIndex],35)&gt;0,0,IF(('T_TTAFStock'!AJ18&lt;&gt;""),'T_TTAFStock'!AJ18,AI14+'Grid_Incoming'!AJ14-'Grid_TTAFOutgoing'!AJ14))</f>
        <v/>
      </c>
      <c r="AK14">
        <f>IF(COUNTIFS(T_StockCount[Part Name],$A14,T_StockCount[WeekIndex],36)&gt;0,0,IF(('T_TTAFStock'!AK18&lt;&gt;""),'T_TTAFStock'!AK18,AJ14+'Grid_Incoming'!AK14-'Grid_TTAFOutgoing'!AK14))</f>
        <v/>
      </c>
      <c r="AL14">
        <f>IF(COUNTIFS(T_StockCount[Part Name],$A14,T_StockCount[WeekIndex],37)&gt;0,0,IF(('T_TTAFStock'!AL18&lt;&gt;""),'T_TTAFStock'!AL18,AK14+'Grid_Incoming'!AL14-'Grid_TTAFOutgoing'!AL14))</f>
        <v/>
      </c>
      <c r="AM14">
        <f>IF(COUNTIFS(T_StockCount[Part Name],$A14,T_StockCount[WeekIndex],38)&gt;0,0,IF(('T_TTAFStock'!AM18&lt;&gt;""),'T_TTAFStock'!AM18,AL14+'Grid_Incoming'!AM14-'Grid_TTAFOutgoing'!AM14))</f>
        <v/>
      </c>
      <c r="AN14">
        <f>IF(COUNTIFS(T_StockCount[Part Name],$A14,T_StockCount[WeekIndex],39)&gt;0,0,IF(('T_TTAFStock'!AN18&lt;&gt;""),'T_TTAFStock'!AN18,AM14+'Grid_Incoming'!AN14-'Grid_TTAFOutgoing'!AN14))</f>
        <v/>
      </c>
      <c r="AO14">
        <f>IF(COUNTIFS(T_StockCount[Part Name],$A14,T_StockCount[WeekIndex],40)&gt;0,0,IF(('T_TTAFStock'!AO18&lt;&gt;""),'T_TTAFStock'!AO18,AN14+'Grid_Incoming'!AO14-'Grid_TTAFOutgoing'!AO14))</f>
        <v/>
      </c>
      <c r="AP14">
        <f>IF(COUNTIFS(T_StockCount[Part Name],$A14,T_StockCount[WeekIndex],41)&gt;0,0,IF(('T_TTAFStock'!AP18&lt;&gt;""),'T_TTAFStock'!AP18,AO14+'Grid_Incoming'!AP14-'Grid_TTAFOutgoing'!AP14))</f>
        <v/>
      </c>
      <c r="AQ14">
        <f>IF(COUNTIFS(T_StockCount[Part Name],$A14,T_StockCount[WeekIndex],42)&gt;0,0,IF(('T_TTAFStock'!AQ18&lt;&gt;""),'T_TTAFStock'!AQ18,AP14+'Grid_Incoming'!AQ14-'Grid_TTAFOutgoing'!AQ14))</f>
        <v/>
      </c>
      <c r="AR14">
        <f>IF(COUNTIFS(T_StockCount[Part Name],$A14,T_StockCount[WeekIndex],43)&gt;0,0,IF(('T_TTAFStock'!AR18&lt;&gt;""),'T_TTAFStock'!AR18,AQ14+'Grid_Incoming'!AR14-'Grid_TTAFOutgoing'!AR14))</f>
        <v/>
      </c>
      <c r="AS14">
        <f>IF(COUNTIFS(T_StockCount[Part Name],$A14,T_StockCount[WeekIndex],44)&gt;0,0,IF(('T_TTAFStock'!AS18&lt;&gt;""),'T_TTAFStock'!AS18,AR14+'Grid_Incoming'!AS14-'Grid_TTAFOutgoing'!AS14))</f>
        <v/>
      </c>
      <c r="AT14">
        <f>IF(COUNTIFS(T_StockCount[Part Name],$A14,T_StockCount[WeekIndex],45)&gt;0,0,IF(('T_TTAFStock'!AT18&lt;&gt;""),'T_TTAFStock'!AT18,AS14+'Grid_Incoming'!AT14-'Grid_TTAFOutgoing'!AT14))</f>
        <v/>
      </c>
      <c r="AU14">
        <f>IF(COUNTIFS(T_StockCount[Part Name],$A14,T_StockCount[WeekIndex],46)&gt;0,0,IF(('T_TTAFStock'!AU18&lt;&gt;""),'T_TTAFStock'!AU18,AT14+'Grid_Incoming'!AU14-'Grid_TTAFOutgoing'!AU14))</f>
        <v/>
      </c>
      <c r="AV14">
        <f>IF(COUNTIFS(T_StockCount[Part Name],$A14,T_StockCount[WeekIndex],47)&gt;0,0,IF(('T_TTAFStock'!AV18&lt;&gt;""),'T_TTAFStock'!AV18,AU14+'Grid_Incoming'!AV14-'Grid_TTAFOutgoing'!AV14))</f>
        <v/>
      </c>
      <c r="AW14">
        <f>IF(COUNTIFS(T_StockCount[Part Name],$A14,T_StockCount[WeekIndex],48)&gt;0,0,IF(('T_TTAFStock'!AW18&lt;&gt;""),'T_TTAFStock'!AW18,AV14+'Grid_Incoming'!AW14-'Grid_TTAFOutgoing'!AW14))</f>
        <v/>
      </c>
      <c r="AX14">
        <f>IF(COUNTIFS(T_StockCount[Part Name],$A14,T_StockCount[WeekIndex],49)&gt;0,0,IF(('T_TTAFStock'!AX18&lt;&gt;""),'T_TTAFStock'!AX18,AW14+'Grid_Incoming'!AX14-'Grid_TTAFOutgoing'!AX14))</f>
        <v/>
      </c>
      <c r="AY14">
        <f>IF(COUNTIFS(T_StockCount[Part Name],$A14,T_StockCount[WeekIndex],50)&gt;0,0,IF(('T_TTAFStock'!AY18&lt;&gt;""),'T_TTAFStock'!AY18,AX14+'Grid_Incoming'!AY14-'Grid_TTAFOutgoing'!AY14))</f>
        <v/>
      </c>
      <c r="AZ14">
        <f>IF(COUNTIFS(T_StockCount[Part Name],$A14,T_StockCount[WeekIndex],51)&gt;0,0,IF(('T_TTAFStock'!AZ18&lt;&gt;""),'T_TTAFStock'!AZ18,AY14+'Grid_Incoming'!AZ14-'Grid_TTAFOutgoing'!AZ14))</f>
        <v/>
      </c>
      <c r="BA14">
        <f>IF(COUNTIFS(T_StockCount[Part Name],$A14,T_StockCount[WeekIndex],52)&gt;0,0,IF(('T_TTAFStock'!BA18&lt;&gt;""),'T_TTAFStock'!BA18,AZ14+'Grid_Incoming'!BA14-'Grid_TTAFOutgoing'!BA14))</f>
        <v/>
      </c>
      <c r="BB14">
        <f>IF(COUNTIFS(T_StockCount[Part Name],$A14,T_StockCount[WeekIndex],53)&gt;0,0,IF(('T_TTAFStock'!BB18&lt;&gt;""),'T_TTAFStock'!BB18,BA14+'Grid_Incoming'!BB14-'Grid_TTAFOutgoing'!BB14))</f>
        <v/>
      </c>
      <c r="BC14">
        <f>IF(COUNTIFS(T_StockCount[Part Name],$A14,T_StockCount[WeekIndex],54)&gt;0,0,IF(('T_TTAFStock'!BC18&lt;&gt;""),'T_TTAFStock'!BC18,BB14+'Grid_Incoming'!BC14-'Grid_TTAFOutgoing'!BC14))</f>
        <v/>
      </c>
      <c r="BD14">
        <f>IF(COUNTIFS(T_StockCount[Part Name],$A14,T_StockCount[WeekIndex],55)&gt;0,0,IF(('T_TTAFStock'!BD18&lt;&gt;""),'T_TTAFStock'!BD18,BC14+'Grid_Incoming'!BD14-'Grid_TTAFOutgoing'!BD14))</f>
        <v/>
      </c>
      <c r="BE14">
        <f>IF(COUNTIFS(T_StockCount[Part Name],$A14,T_StockCount[WeekIndex],56)&gt;0,0,IF(('T_TTAFStock'!BE18&lt;&gt;""),'T_TTAFStock'!BE18,BD14+'Grid_Incoming'!BE14-'Grid_TTAFOutgoing'!BE14))</f>
        <v/>
      </c>
      <c r="BF14">
        <f>IF(COUNTIFS(T_StockCount[Part Name],$A14,T_StockCount[WeekIndex],57)&gt;0,0,IF(('T_TTAFStock'!BF18&lt;&gt;""),'T_TTAFStock'!BF18,BE14+'Grid_Incoming'!BF14-'Grid_TTAFOutgoing'!BF14))</f>
        <v/>
      </c>
      <c r="BG14">
        <f>IF(COUNTIFS(T_StockCount[Part Name],$A14,T_StockCount[WeekIndex],58)&gt;0,0,IF(('T_TTAFStock'!BG18&lt;&gt;""),'T_TTAFStock'!BG18,BF14+'Grid_Incoming'!BG14-'Grid_TTAFOutgoing'!BG14))</f>
        <v/>
      </c>
      <c r="BH14">
        <f>IF(COUNTIFS(T_StockCount[Part Name],$A14,T_StockCount[WeekIndex],59)&gt;0,0,IF(('T_TTAFStock'!BH18&lt;&gt;""),'T_TTAFStock'!BH18,BG14+'Grid_Incoming'!BH14-'Grid_TTAFOutgoing'!BH14))</f>
        <v/>
      </c>
      <c r="BI14">
        <f>IF(COUNTIFS(T_StockCount[Part Name],$A14,T_StockCount[WeekIndex],60)&gt;0,0,IF(('T_TTAFStock'!BI18&lt;&gt;""),'T_TTAFStock'!BI18,BH14+'Grid_Incoming'!BI14-'Grid_TTAFOutgoing'!BI14))</f>
        <v/>
      </c>
      <c r="BJ14">
        <f>IF(COUNTIFS(T_StockCount[Part Name],$A14,T_StockCount[WeekIndex],61)&gt;0,0,IF(('T_TTAFStock'!BJ18&lt;&gt;""),'T_TTAFStock'!BJ18,BI14+'Grid_Incoming'!BJ14-'Grid_TTAFOutgoing'!BJ14))</f>
        <v/>
      </c>
      <c r="BK14">
        <f>IF(COUNTIFS(T_StockCount[Part Name],$A14,T_StockCount[WeekIndex],62)&gt;0,0,IF(('T_TTAFStock'!BK18&lt;&gt;""),'T_TTAFStock'!BK18,BJ14+'Grid_Incoming'!BK14-'Grid_TTAFOutgoing'!BK14))</f>
        <v/>
      </c>
      <c r="BL14">
        <f>IF(COUNTIFS(T_StockCount[Part Name],$A14,T_StockCount[WeekIndex],63)&gt;0,0,IF(('T_TTAFStock'!BL18&lt;&gt;""),'T_TTAFStock'!BL18,BK14+'Grid_Incoming'!BL14-'Grid_TTAFOutgoing'!BL14))</f>
        <v/>
      </c>
      <c r="BM14">
        <f>IF(COUNTIFS(T_StockCount[Part Name],$A14,T_StockCount[WeekIndex],64)&gt;0,0,IF(('T_TTAFStock'!BM18&lt;&gt;""),'T_TTAFStock'!BM18,BL14+'Grid_Incoming'!BM14-'Grid_TTAFOutgoing'!BM14))</f>
        <v/>
      </c>
      <c r="BN14">
        <f>IF(COUNTIFS(T_StockCount[Part Name],$A14,T_StockCount[WeekIndex],65)&gt;0,0,IF(('T_TTAFStock'!BN18&lt;&gt;""),'T_TTAFStock'!BN18,BM14+'Grid_Incoming'!BN14-'Grid_TTAFOutgoing'!BN14))</f>
        <v/>
      </c>
      <c r="BO14">
        <f>IF(COUNTIFS(T_StockCount[Part Name],$A14,T_StockCount[WeekIndex],66)&gt;0,0,IF(('T_TTAFStock'!BO18&lt;&gt;""),'T_TTAFStock'!BO18,BN14+'Grid_Incoming'!BO14-'Grid_TTAFOutgoing'!BO14))</f>
        <v/>
      </c>
      <c r="BP14">
        <f>IF(COUNTIFS(T_StockCount[Part Name],$A14,T_StockCount[WeekIndex],67)&gt;0,0,IF(('T_TTAFStock'!BP18&lt;&gt;""),'T_TTAFStock'!BP18,BO14+'Grid_Incoming'!BP14-'Grid_TTAFOutgoing'!BP14))</f>
        <v/>
      </c>
      <c r="BQ14">
        <f>IF(COUNTIFS(T_StockCount[Part Name],$A14,T_StockCount[WeekIndex],68)&gt;0,0,IF(('T_TTAFStock'!BQ18&lt;&gt;""),'T_TTAFStock'!BQ18,BP14+'Grid_Incoming'!BQ14-'Grid_TTAFOutgoing'!BQ14))</f>
        <v/>
      </c>
      <c r="BR14">
        <f>IF(COUNTIFS(T_StockCount[Part Name],$A14,T_StockCount[WeekIndex],69)&gt;0,0,IF(('T_TTAFStock'!BR18&lt;&gt;""),'T_TTAFStock'!BR18,BQ14+'Grid_Incoming'!BR14-'Grid_TTAFOutgoing'!BR14))</f>
        <v/>
      </c>
      <c r="BS14">
        <f>IF(COUNTIFS(T_StockCount[Part Name],$A14,T_StockCount[WeekIndex],70)&gt;0,0,IF(('T_TTAFStock'!BS18&lt;&gt;""),'T_TTAFStock'!BS18,BR14+'Grid_Incoming'!BS14-'Grid_TTAFOutgoing'!BS14))</f>
        <v/>
      </c>
      <c r="BT14">
        <f>IF(COUNTIFS(T_StockCount[Part Name],$A14,T_StockCount[WeekIndex],71)&gt;0,0,IF(('T_TTAFStock'!BT18&lt;&gt;""),'T_TTAFStock'!BT18,BS14+'Grid_Incoming'!BT14-'Grid_TTAFOutgoing'!BT14))</f>
        <v/>
      </c>
      <c r="BU14">
        <f>IF(COUNTIFS(T_StockCount[Part Name],$A14,T_StockCount[WeekIndex],72)&gt;0,0,IF(('T_TTAFStock'!BU18&lt;&gt;""),'T_TTAFStock'!BU18,BT14+'Grid_Incoming'!BU14-'Grid_TTAFOutgoing'!BU14))</f>
        <v/>
      </c>
      <c r="BV14">
        <f>IF(COUNTIFS(T_StockCount[Part Name],$A14,T_StockCount[WeekIndex],73)&gt;0,0,IF(('T_TTAFStock'!BV18&lt;&gt;""),'T_TTAFStock'!BV18,BU14+'Grid_Incoming'!BV14-'Grid_TTAFOutgoing'!BV14))</f>
        <v/>
      </c>
      <c r="BW14">
        <f>IF(COUNTIFS(T_StockCount[Part Name],$A14,T_StockCount[WeekIndex],74)&gt;0,0,IF(('T_TTAFStock'!BW18&lt;&gt;""),'T_TTAFStock'!BW18,BV14+'Grid_Incoming'!BW14-'Grid_TTAFOutgoing'!BW14))</f>
        <v/>
      </c>
      <c r="BX14">
        <f>IF(COUNTIFS(T_StockCount[Part Name],$A14,T_StockCount[WeekIndex],75)&gt;0,0,IF(('T_TTAFStock'!BX18&lt;&gt;""),'T_TTAFStock'!BX18,BW14+'Grid_Incoming'!BX14-'Grid_TTAFOutgoing'!BX14))</f>
        <v/>
      </c>
      <c r="BY14">
        <f>IF(COUNTIFS(T_StockCount[Part Name],$A14,T_StockCount[WeekIndex],76)&gt;0,0,IF(('T_TTAFStock'!BY18&lt;&gt;""),'T_TTAFStock'!BY18,BX14+'Grid_Incoming'!BY14-'Grid_TTAFOutgoing'!BY14))</f>
        <v/>
      </c>
      <c r="BZ14">
        <f>IF(COUNTIFS(T_StockCount[Part Name],$A14,T_StockCount[WeekIndex],77)&gt;0,0,IF(('T_TTAFStock'!BZ18&lt;&gt;""),'T_TTAFStock'!BZ18,BY14+'Grid_Incoming'!BZ14-'Grid_TTAFOutgoing'!BZ14))</f>
        <v/>
      </c>
      <c r="CA14">
        <f>IF(COUNTIFS(T_StockCount[Part Name],$A14,T_StockCount[WeekIndex],78)&gt;0,0,IF(('T_TTAFStock'!CA18&lt;&gt;""),'T_TTAFStock'!CA18,BZ14+'Grid_Incoming'!CA14-'Grid_TTAFOutgoing'!CA14))</f>
        <v/>
      </c>
      <c r="CB14">
        <f>IF(COUNTIFS(T_StockCount[Part Name],$A14,T_StockCount[WeekIndex],79)&gt;0,0,IF(('T_TTAFStock'!CB18&lt;&gt;""),'T_TTAFStock'!CB18,CA14+'Grid_Incoming'!CB14-'Grid_TTAFOutgoing'!CB14))</f>
        <v/>
      </c>
      <c r="CC14">
        <f>IF(COUNTIFS(T_StockCount[Part Name],$A14,T_StockCount[WeekIndex],80)&gt;0,0,IF(('T_TTAFStock'!CC18&lt;&gt;""),'T_TTAFStock'!CC18,CB14+'Grid_Incoming'!CC14-'Grid_TTAFOutgoing'!CC14))</f>
        <v/>
      </c>
      <c r="CD14">
        <f>IF(COUNTIFS(T_StockCount[Part Name],$A14,T_StockCount[WeekIndex],81)&gt;0,0,IF(('T_TTAFStock'!CD18&lt;&gt;""),'T_TTAFStock'!CD18,CC14+'Grid_Incoming'!CD14-'Grid_TTAFOutgoing'!CD14))</f>
        <v/>
      </c>
      <c r="CE14">
        <f>IF(COUNTIFS(T_StockCount[Part Name],$A14,T_StockCount[WeekIndex],82)&gt;0,0,IF(('T_TTAFStock'!CE18&lt;&gt;""),'T_TTAFStock'!CE18,CD14+'Grid_Incoming'!CE14-'Grid_TTAFOutgoing'!CE14))</f>
        <v/>
      </c>
      <c r="CF14">
        <f>IF(COUNTIFS(T_StockCount[Part Name],$A14,T_StockCount[WeekIndex],83)&gt;0,0,IF(('T_TTAFStock'!CF18&lt;&gt;""),'T_TTAFStock'!CF18,CE14+'Grid_Incoming'!CF14-'Grid_TTAFOutgoing'!CF14))</f>
        <v/>
      </c>
      <c r="CG14">
        <f>IF(COUNTIFS(T_StockCount[Part Name],$A14,T_StockCount[WeekIndex],84)&gt;0,0,IF(('T_TTAFStock'!CG18&lt;&gt;""),'T_TTAFStock'!CG18,CF14+'Grid_Incoming'!CG14-'Grid_TTAFOutgoing'!CG14))</f>
        <v/>
      </c>
      <c r="CH14">
        <f>IF(COUNTIFS(T_StockCount[Part Name],$A14,T_StockCount[WeekIndex],85)&gt;0,0,IF(('T_TTAFStock'!CH18&lt;&gt;""),'T_TTAFStock'!CH18,CG14+'Grid_Incoming'!CH14-'Grid_TTAFOutgoing'!CH14))</f>
        <v/>
      </c>
      <c r="CI14">
        <f>IF(COUNTIFS(T_StockCount[Part Name],$A14,T_StockCount[WeekIndex],86)&gt;0,0,IF(('T_TTAFStock'!CI18&lt;&gt;""),'T_TTAFStock'!CI18,CH14+'Grid_Incoming'!CI14-'Grid_TTAFOutgoing'!CI14))</f>
        <v/>
      </c>
      <c r="CJ14">
        <f>IF(COUNTIFS(T_StockCount[Part Name],$A14,T_StockCount[WeekIndex],87)&gt;0,0,IF(('T_TTAFStock'!CJ18&lt;&gt;""),'T_TTAFStock'!CJ18,CI14+'Grid_Incoming'!CJ14-'Grid_TTAFOutgoing'!CJ14))</f>
        <v/>
      </c>
      <c r="CK14">
        <f>IF(COUNTIFS(T_StockCount[Part Name],$A14,T_StockCount[WeekIndex],88)&gt;0,0,IF(('T_TTAFStock'!CK18&lt;&gt;""),'T_TTAFStock'!CK18,CJ14+'Grid_Incoming'!CK14-'Grid_TTAFOutgoing'!CK14))</f>
        <v/>
      </c>
      <c r="CL14">
        <f>IF(COUNTIFS(T_StockCount[Part Name],$A14,T_StockCount[WeekIndex],89)&gt;0,0,IF(('T_TTAFStock'!CL18&lt;&gt;""),'T_TTAFStock'!CL18,CK14+'Grid_Incoming'!CL14-'Grid_TTAFOutgoing'!CL14))</f>
        <v/>
      </c>
      <c r="CM14">
        <f>IF(COUNTIFS(T_StockCount[Part Name],$A14,T_StockCount[WeekIndex],90)&gt;0,0,IF(('T_TTAFStock'!CM18&lt;&gt;""),'T_TTAFStock'!CM18,CL14+'Grid_Incoming'!CM14-'Grid_TTAFOutgoing'!CM14))</f>
        <v/>
      </c>
      <c r="CN14">
        <f>IF(COUNTIFS(T_StockCount[Part Name],$A14,T_StockCount[WeekIndex],91)&gt;0,0,IF(('T_TTAFStock'!CN18&lt;&gt;""),'T_TTAFStock'!CN18,CM14+'Grid_Incoming'!CN14-'Grid_TTAFOutgoing'!CN14))</f>
        <v/>
      </c>
      <c r="CO14">
        <f>IF(COUNTIFS(T_StockCount[Part Name],$A14,T_StockCount[WeekIndex],92)&gt;0,0,IF(('T_TTAFStock'!CO18&lt;&gt;""),'T_TTAFStock'!CO18,CN14+'Grid_Incoming'!CO14-'Grid_TTAFOutgoing'!CO14))</f>
        <v/>
      </c>
      <c r="CP14">
        <f>IF(COUNTIFS(T_StockCount[Part Name],$A14,T_StockCount[WeekIndex],93)&gt;0,0,IF(('T_TTAFStock'!CP18&lt;&gt;""),'T_TTAFStock'!CP18,CO14+'Grid_Incoming'!CP14-'Grid_TTAFOutgoing'!CP14))</f>
        <v/>
      </c>
      <c r="CQ14">
        <f>IF(COUNTIFS(T_StockCount[Part Name],$A14,T_StockCount[WeekIndex],94)&gt;0,0,IF(('T_TTAFStock'!CQ18&lt;&gt;""),'T_TTAFStock'!CQ18,CP14+'Grid_Incoming'!CQ14-'Grid_TTAFOutgoing'!CQ14))</f>
        <v/>
      </c>
      <c r="CR14">
        <f>IF(COUNTIFS(T_StockCount[Part Name],$A14,T_StockCount[WeekIndex],95)&gt;0,0,IF(('T_TTAFStock'!CR18&lt;&gt;""),'T_TTAFStock'!CR18,CQ14+'Grid_Incoming'!CR14-'Grid_TTAFOutgoing'!CR14))</f>
        <v/>
      </c>
      <c r="CS14">
        <f>IF(COUNTIFS(T_StockCount[Part Name],$A14,T_StockCount[WeekIndex],96)&gt;0,0,IF(('T_TTAFStock'!CS18&lt;&gt;""),'T_TTAFStock'!CS18,CR14+'Grid_Incoming'!CS14-'Grid_TTAFOutgoing'!CS14))</f>
        <v/>
      </c>
      <c r="CT14">
        <f>IF(COUNTIFS(T_StockCount[Part Name],$A14,T_StockCount[WeekIndex],97)&gt;0,0,IF(('T_TTAFStock'!CT18&lt;&gt;""),'T_TTAFStock'!CT18,CS14+'Grid_Incoming'!CT14-'Grid_TTAFOutgoing'!CT14))</f>
        <v/>
      </c>
      <c r="CU14">
        <f>IF(COUNTIFS(T_StockCount[Part Name],$A14,T_StockCount[WeekIndex],98)&gt;0,0,IF(('T_TTAFStock'!CU18&lt;&gt;""),'T_TTAFStock'!CU18,CT14+'Grid_Incoming'!CU14-'Grid_TTAFOutgoing'!CU14))</f>
        <v/>
      </c>
      <c r="CV14">
        <f>IF(COUNTIFS(T_StockCount[Part Name],$A14,T_StockCount[WeekIndex],99)&gt;0,0,IF(('T_TTAFStock'!CV18&lt;&gt;""),'T_TTAFStock'!CV18,CU14+'Grid_Incoming'!CV14-'Grid_TTAFOutgoing'!CV14))</f>
        <v/>
      </c>
      <c r="CW14">
        <f>IF(COUNTIFS(T_StockCount[Part Name],$A14,T_StockCount[WeekIndex],100)&gt;0,0,IF(('T_TTAFStock'!CW18&lt;&gt;""),'T_TTAFStock'!CW18,CV14+'Grid_Incoming'!CW14-'Grid_TTAFOutgoing'!CW14))</f>
        <v/>
      </c>
      <c r="CX14">
        <f>IF(COUNTIFS(T_StockCount[Part Name],$A14,T_StockCount[WeekIndex],101)&gt;0,0,IF(('T_TTAFStock'!CX18&lt;&gt;""),'T_TTAFStock'!CX18,CW14+'Grid_Incoming'!CX14-'Grid_TTAFOutgoing'!CX14))</f>
        <v/>
      </c>
      <c r="CY14">
        <f>IF(COUNTIFS(T_StockCount[Part Name],$A14,T_StockCount[WeekIndex],102)&gt;0,0,IF(('T_TTAFStock'!CY18&lt;&gt;""),'T_TTAFStock'!CY18,CX14+'Grid_Incoming'!CY14-'Grid_TTAFOutgoing'!CY14))</f>
        <v/>
      </c>
      <c r="CZ14">
        <f>IF(COUNTIFS(T_StockCount[Part Name],$A14,T_StockCount[WeekIndex],103)&gt;0,0,IF(('T_TTAFStock'!CZ18&lt;&gt;""),'T_TTAFStock'!CZ18,CY14+'Grid_Incoming'!CZ14-'Grid_TTAFOutgoing'!CZ14))</f>
        <v/>
      </c>
      <c r="DA14">
        <f>IF(COUNTIFS(T_StockCount[Part Name],$A14,T_StockCount[WeekIndex],104)&gt;0,0,IF(('T_TTAFStock'!DA18&lt;&gt;""),'T_TTAFStock'!DA18,CZ14+'Grid_Incoming'!DA14-'Grid_TTAFOutgoing'!DA14))</f>
        <v/>
      </c>
    </row>
    <row r="15">
      <c r="A15" t="inlineStr">
        <is>
          <t>CHEM-1400</t>
        </is>
      </c>
      <c r="B15">
        <f>IF(COUNTIFS(T_StockCount[Part Name],$A15,T_StockCount[WeekIndex],1)&gt;0,0,IF(('T_TTAFStock'!B19&lt;&gt;""),'T_TTAFStock'!B19,0+'Grid_Incoming'!B15-'Grid_TTAFOutgoing'!B15))</f>
        <v/>
      </c>
      <c r="C15">
        <f>IF(COUNTIFS(T_StockCount[Part Name],$A15,T_StockCount[WeekIndex],2)&gt;0,0,IF(('T_TTAFStock'!C19&lt;&gt;""),'T_TTAFStock'!C19,B15+'Grid_Incoming'!C15-'Grid_TTAFOutgoing'!C15))</f>
        <v/>
      </c>
      <c r="D15">
        <f>IF(COUNTIFS(T_StockCount[Part Name],$A15,T_StockCount[WeekIndex],3)&gt;0,0,IF(('T_TTAFStock'!D19&lt;&gt;""),'T_TTAFStock'!D19,C15+'Grid_Incoming'!D15-'Grid_TTAFOutgoing'!D15))</f>
        <v/>
      </c>
      <c r="E15">
        <f>IF(COUNTIFS(T_StockCount[Part Name],$A15,T_StockCount[WeekIndex],4)&gt;0,0,IF(('T_TTAFStock'!E19&lt;&gt;""),'T_TTAFStock'!E19,D15+'Grid_Incoming'!E15-'Grid_TTAFOutgoing'!E15))</f>
        <v/>
      </c>
      <c r="F15">
        <f>IF(COUNTIFS(T_StockCount[Part Name],$A15,T_StockCount[WeekIndex],5)&gt;0,0,IF(('T_TTAFStock'!F19&lt;&gt;""),'T_TTAFStock'!F19,E15+'Grid_Incoming'!F15-'Grid_TTAFOutgoing'!F15))</f>
        <v/>
      </c>
      <c r="G15">
        <f>IF(COUNTIFS(T_StockCount[Part Name],$A15,T_StockCount[WeekIndex],6)&gt;0,0,IF(('T_TTAFStock'!G19&lt;&gt;""),'T_TTAFStock'!G19,F15+'Grid_Incoming'!G15-'Grid_TTAFOutgoing'!G15))</f>
        <v/>
      </c>
      <c r="H15">
        <f>IF(COUNTIFS(T_StockCount[Part Name],$A15,T_StockCount[WeekIndex],7)&gt;0,0,IF(('T_TTAFStock'!H19&lt;&gt;""),'T_TTAFStock'!H19,G15+'Grid_Incoming'!H15-'Grid_TTAFOutgoing'!H15))</f>
        <v/>
      </c>
      <c r="I15">
        <f>IF(COUNTIFS(T_StockCount[Part Name],$A15,T_StockCount[WeekIndex],8)&gt;0,0,IF(('T_TTAFStock'!I19&lt;&gt;""),'T_TTAFStock'!I19,H15+'Grid_Incoming'!I15-'Grid_TTAFOutgoing'!I15))</f>
        <v/>
      </c>
      <c r="J15">
        <f>IF(COUNTIFS(T_StockCount[Part Name],$A15,T_StockCount[WeekIndex],9)&gt;0,0,IF(('T_TTAFStock'!J19&lt;&gt;""),'T_TTAFStock'!J19,I15+'Grid_Incoming'!J15-'Grid_TTAFOutgoing'!J15))</f>
        <v/>
      </c>
      <c r="K15">
        <f>IF(COUNTIFS(T_StockCount[Part Name],$A15,T_StockCount[WeekIndex],10)&gt;0,0,IF(('T_TTAFStock'!K19&lt;&gt;""),'T_TTAFStock'!K19,J15+'Grid_Incoming'!K15-'Grid_TTAFOutgoing'!K15))</f>
        <v/>
      </c>
      <c r="L15">
        <f>IF(COUNTIFS(T_StockCount[Part Name],$A15,T_StockCount[WeekIndex],11)&gt;0,0,IF(('T_TTAFStock'!L19&lt;&gt;""),'T_TTAFStock'!L19,K15+'Grid_Incoming'!L15-'Grid_TTAFOutgoing'!L15))</f>
        <v/>
      </c>
      <c r="M15">
        <f>IF(COUNTIFS(T_StockCount[Part Name],$A15,T_StockCount[WeekIndex],12)&gt;0,0,IF(('T_TTAFStock'!M19&lt;&gt;""),'T_TTAFStock'!M19,L15+'Grid_Incoming'!M15-'Grid_TTAFOutgoing'!M15))</f>
        <v/>
      </c>
      <c r="N15">
        <f>IF(COUNTIFS(T_StockCount[Part Name],$A15,T_StockCount[WeekIndex],13)&gt;0,0,IF(('T_TTAFStock'!N19&lt;&gt;""),'T_TTAFStock'!N19,M15+'Grid_Incoming'!N15-'Grid_TTAFOutgoing'!N15))</f>
        <v/>
      </c>
      <c r="O15">
        <f>IF(COUNTIFS(T_StockCount[Part Name],$A15,T_StockCount[WeekIndex],14)&gt;0,0,IF(('T_TTAFStock'!O19&lt;&gt;""),'T_TTAFStock'!O19,N15+'Grid_Incoming'!O15-'Grid_TTAFOutgoing'!O15))</f>
        <v/>
      </c>
      <c r="P15">
        <f>IF(COUNTIFS(T_StockCount[Part Name],$A15,T_StockCount[WeekIndex],15)&gt;0,0,IF(('T_TTAFStock'!P19&lt;&gt;""),'T_TTAFStock'!P19,O15+'Grid_Incoming'!P15-'Grid_TTAFOutgoing'!P15))</f>
        <v/>
      </c>
      <c r="Q15">
        <f>IF(COUNTIFS(T_StockCount[Part Name],$A15,T_StockCount[WeekIndex],16)&gt;0,0,IF(('T_TTAFStock'!Q19&lt;&gt;""),'T_TTAFStock'!Q19,P15+'Grid_Incoming'!Q15-'Grid_TTAFOutgoing'!Q15))</f>
        <v/>
      </c>
      <c r="R15">
        <f>IF(COUNTIFS(T_StockCount[Part Name],$A15,T_StockCount[WeekIndex],17)&gt;0,0,IF(('T_TTAFStock'!R19&lt;&gt;""),'T_TTAFStock'!R19,Q15+'Grid_Incoming'!R15-'Grid_TTAFOutgoing'!R15))</f>
        <v/>
      </c>
      <c r="S15">
        <f>IF(COUNTIFS(T_StockCount[Part Name],$A15,T_StockCount[WeekIndex],18)&gt;0,0,IF(('T_TTAFStock'!S19&lt;&gt;""),'T_TTAFStock'!S19,R15+'Grid_Incoming'!S15-'Grid_TTAFOutgoing'!S15))</f>
        <v/>
      </c>
      <c r="T15">
        <f>IF(COUNTIFS(T_StockCount[Part Name],$A15,T_StockCount[WeekIndex],19)&gt;0,0,IF(('T_TTAFStock'!T19&lt;&gt;""),'T_TTAFStock'!T19,S15+'Grid_Incoming'!T15-'Grid_TTAFOutgoing'!T15))</f>
        <v/>
      </c>
      <c r="U15">
        <f>IF(COUNTIFS(T_StockCount[Part Name],$A15,T_StockCount[WeekIndex],20)&gt;0,0,IF(('T_TTAFStock'!U19&lt;&gt;""),'T_TTAFStock'!U19,T15+'Grid_Incoming'!U15-'Grid_TTAFOutgoing'!U15))</f>
        <v/>
      </c>
      <c r="V15">
        <f>IF(COUNTIFS(T_StockCount[Part Name],$A15,T_StockCount[WeekIndex],21)&gt;0,0,IF(('T_TTAFStock'!V19&lt;&gt;""),'T_TTAFStock'!V19,U15+'Grid_Incoming'!V15-'Grid_TTAFOutgoing'!V15))</f>
        <v/>
      </c>
      <c r="W15">
        <f>IF(COUNTIFS(T_StockCount[Part Name],$A15,T_StockCount[WeekIndex],22)&gt;0,0,IF(('T_TTAFStock'!W19&lt;&gt;""),'T_TTAFStock'!W19,V15+'Grid_Incoming'!W15-'Grid_TTAFOutgoing'!W15))</f>
        <v/>
      </c>
      <c r="X15">
        <f>IF(COUNTIFS(T_StockCount[Part Name],$A15,T_StockCount[WeekIndex],23)&gt;0,0,IF(('T_TTAFStock'!X19&lt;&gt;""),'T_TTAFStock'!X19,W15+'Grid_Incoming'!X15-'Grid_TTAFOutgoing'!X15))</f>
        <v/>
      </c>
      <c r="Y15">
        <f>IF(COUNTIFS(T_StockCount[Part Name],$A15,T_StockCount[WeekIndex],24)&gt;0,0,IF(('T_TTAFStock'!Y19&lt;&gt;""),'T_TTAFStock'!Y19,X15+'Grid_Incoming'!Y15-'Grid_TTAFOutgoing'!Y15))</f>
        <v/>
      </c>
      <c r="Z15">
        <f>IF(COUNTIFS(T_StockCount[Part Name],$A15,T_StockCount[WeekIndex],25)&gt;0,0,IF(('T_TTAFStock'!Z19&lt;&gt;""),'T_TTAFStock'!Z19,Y15+'Grid_Incoming'!Z15-'Grid_TTAFOutgoing'!Z15))</f>
        <v/>
      </c>
      <c r="AA15">
        <f>IF(COUNTIFS(T_StockCount[Part Name],$A15,T_StockCount[WeekIndex],26)&gt;0,0,IF(('T_TTAFStock'!AA19&lt;&gt;""),'T_TTAFStock'!AA19,Z15+'Grid_Incoming'!AA15-'Grid_TTAFOutgoing'!AA15))</f>
        <v/>
      </c>
      <c r="AB15">
        <f>IF(COUNTIFS(T_StockCount[Part Name],$A15,T_StockCount[WeekIndex],27)&gt;0,0,IF(('T_TTAFStock'!AB19&lt;&gt;""),'T_TTAFStock'!AB19,AA15+'Grid_Incoming'!AB15-'Grid_TTAFOutgoing'!AB15))</f>
        <v/>
      </c>
      <c r="AC15">
        <f>IF(COUNTIFS(T_StockCount[Part Name],$A15,T_StockCount[WeekIndex],28)&gt;0,0,IF(('T_TTAFStock'!AC19&lt;&gt;""),'T_TTAFStock'!AC19,AB15+'Grid_Incoming'!AC15-'Grid_TTAFOutgoing'!AC15))</f>
        <v/>
      </c>
      <c r="AD15">
        <f>IF(COUNTIFS(T_StockCount[Part Name],$A15,T_StockCount[WeekIndex],29)&gt;0,0,IF(('T_TTAFStock'!AD19&lt;&gt;""),'T_TTAFStock'!AD19,AC15+'Grid_Incoming'!AD15-'Grid_TTAFOutgoing'!AD15))</f>
        <v/>
      </c>
      <c r="AE15">
        <f>IF(COUNTIFS(T_StockCount[Part Name],$A15,T_StockCount[WeekIndex],30)&gt;0,0,IF(('T_TTAFStock'!AE19&lt;&gt;""),'T_TTAFStock'!AE19,AD15+'Grid_Incoming'!AE15-'Grid_TTAFOutgoing'!AE15))</f>
        <v/>
      </c>
      <c r="AF15">
        <f>IF(COUNTIFS(T_StockCount[Part Name],$A15,T_StockCount[WeekIndex],31)&gt;0,0,IF(('T_TTAFStock'!AF19&lt;&gt;""),'T_TTAFStock'!AF19,AE15+'Grid_Incoming'!AF15-'Grid_TTAFOutgoing'!AF15))</f>
        <v/>
      </c>
      <c r="AG15">
        <f>IF(COUNTIFS(T_StockCount[Part Name],$A15,T_StockCount[WeekIndex],32)&gt;0,0,IF(('T_TTAFStock'!AG19&lt;&gt;""),'T_TTAFStock'!AG19,AF15+'Grid_Incoming'!AG15-'Grid_TTAFOutgoing'!AG15))</f>
        <v/>
      </c>
      <c r="AH15">
        <f>IF(COUNTIFS(T_StockCount[Part Name],$A15,T_StockCount[WeekIndex],33)&gt;0,0,IF(('T_TTAFStock'!AH19&lt;&gt;""),'T_TTAFStock'!AH19,AG15+'Grid_Incoming'!AH15-'Grid_TTAFOutgoing'!AH15))</f>
        <v/>
      </c>
      <c r="AI15">
        <f>IF(COUNTIFS(T_StockCount[Part Name],$A15,T_StockCount[WeekIndex],34)&gt;0,0,IF(('T_TTAFStock'!AI19&lt;&gt;""),'T_TTAFStock'!AI19,AH15+'Grid_Incoming'!AI15-'Grid_TTAFOutgoing'!AI15))</f>
        <v/>
      </c>
      <c r="AJ15">
        <f>IF(COUNTIFS(T_StockCount[Part Name],$A15,T_StockCount[WeekIndex],35)&gt;0,0,IF(('T_TTAFStock'!AJ19&lt;&gt;""),'T_TTAFStock'!AJ19,AI15+'Grid_Incoming'!AJ15-'Grid_TTAFOutgoing'!AJ15))</f>
        <v/>
      </c>
      <c r="AK15">
        <f>IF(COUNTIFS(T_StockCount[Part Name],$A15,T_StockCount[WeekIndex],36)&gt;0,0,IF(('T_TTAFStock'!AK19&lt;&gt;""),'T_TTAFStock'!AK19,AJ15+'Grid_Incoming'!AK15-'Grid_TTAFOutgoing'!AK15))</f>
        <v/>
      </c>
      <c r="AL15">
        <f>IF(COUNTIFS(T_StockCount[Part Name],$A15,T_StockCount[WeekIndex],37)&gt;0,0,IF(('T_TTAFStock'!AL19&lt;&gt;""),'T_TTAFStock'!AL19,AK15+'Grid_Incoming'!AL15-'Grid_TTAFOutgoing'!AL15))</f>
        <v/>
      </c>
      <c r="AM15">
        <f>IF(COUNTIFS(T_StockCount[Part Name],$A15,T_StockCount[WeekIndex],38)&gt;0,0,IF(('T_TTAFStock'!AM19&lt;&gt;""),'T_TTAFStock'!AM19,AL15+'Grid_Incoming'!AM15-'Grid_TTAFOutgoing'!AM15))</f>
        <v/>
      </c>
      <c r="AN15">
        <f>IF(COUNTIFS(T_StockCount[Part Name],$A15,T_StockCount[WeekIndex],39)&gt;0,0,IF(('T_TTAFStock'!AN19&lt;&gt;""),'T_TTAFStock'!AN19,AM15+'Grid_Incoming'!AN15-'Grid_TTAFOutgoing'!AN15))</f>
        <v/>
      </c>
      <c r="AO15">
        <f>IF(COUNTIFS(T_StockCount[Part Name],$A15,T_StockCount[WeekIndex],40)&gt;0,0,IF(('T_TTAFStock'!AO19&lt;&gt;""),'T_TTAFStock'!AO19,AN15+'Grid_Incoming'!AO15-'Grid_TTAFOutgoing'!AO15))</f>
        <v/>
      </c>
      <c r="AP15">
        <f>IF(COUNTIFS(T_StockCount[Part Name],$A15,T_StockCount[WeekIndex],41)&gt;0,0,IF(('T_TTAFStock'!AP19&lt;&gt;""),'T_TTAFStock'!AP19,AO15+'Grid_Incoming'!AP15-'Grid_TTAFOutgoing'!AP15))</f>
        <v/>
      </c>
      <c r="AQ15">
        <f>IF(COUNTIFS(T_StockCount[Part Name],$A15,T_StockCount[WeekIndex],42)&gt;0,0,IF(('T_TTAFStock'!AQ19&lt;&gt;""),'T_TTAFStock'!AQ19,AP15+'Grid_Incoming'!AQ15-'Grid_TTAFOutgoing'!AQ15))</f>
        <v/>
      </c>
      <c r="AR15">
        <f>IF(COUNTIFS(T_StockCount[Part Name],$A15,T_StockCount[WeekIndex],43)&gt;0,0,IF(('T_TTAFStock'!AR19&lt;&gt;""),'T_TTAFStock'!AR19,AQ15+'Grid_Incoming'!AR15-'Grid_TTAFOutgoing'!AR15))</f>
        <v/>
      </c>
      <c r="AS15">
        <f>IF(COUNTIFS(T_StockCount[Part Name],$A15,T_StockCount[WeekIndex],44)&gt;0,0,IF(('T_TTAFStock'!AS19&lt;&gt;""),'T_TTAFStock'!AS19,AR15+'Grid_Incoming'!AS15-'Grid_TTAFOutgoing'!AS15))</f>
        <v/>
      </c>
      <c r="AT15">
        <f>IF(COUNTIFS(T_StockCount[Part Name],$A15,T_StockCount[WeekIndex],45)&gt;0,0,IF(('T_TTAFStock'!AT19&lt;&gt;""),'T_TTAFStock'!AT19,AS15+'Grid_Incoming'!AT15-'Grid_TTAFOutgoing'!AT15))</f>
        <v/>
      </c>
      <c r="AU15">
        <f>IF(COUNTIFS(T_StockCount[Part Name],$A15,T_StockCount[WeekIndex],46)&gt;0,0,IF(('T_TTAFStock'!AU19&lt;&gt;""),'T_TTAFStock'!AU19,AT15+'Grid_Incoming'!AU15-'Grid_TTAFOutgoing'!AU15))</f>
        <v/>
      </c>
      <c r="AV15">
        <f>IF(COUNTIFS(T_StockCount[Part Name],$A15,T_StockCount[WeekIndex],47)&gt;0,0,IF(('T_TTAFStock'!AV19&lt;&gt;""),'T_TTAFStock'!AV19,AU15+'Grid_Incoming'!AV15-'Grid_TTAFOutgoing'!AV15))</f>
        <v/>
      </c>
      <c r="AW15">
        <f>IF(COUNTIFS(T_StockCount[Part Name],$A15,T_StockCount[WeekIndex],48)&gt;0,0,IF(('T_TTAFStock'!AW19&lt;&gt;""),'T_TTAFStock'!AW19,AV15+'Grid_Incoming'!AW15-'Grid_TTAFOutgoing'!AW15))</f>
        <v/>
      </c>
      <c r="AX15">
        <f>IF(COUNTIFS(T_StockCount[Part Name],$A15,T_StockCount[WeekIndex],49)&gt;0,0,IF(('T_TTAFStock'!AX19&lt;&gt;""),'T_TTAFStock'!AX19,AW15+'Grid_Incoming'!AX15-'Grid_TTAFOutgoing'!AX15))</f>
        <v/>
      </c>
      <c r="AY15">
        <f>IF(COUNTIFS(T_StockCount[Part Name],$A15,T_StockCount[WeekIndex],50)&gt;0,0,IF(('T_TTAFStock'!AY19&lt;&gt;""),'T_TTAFStock'!AY19,AX15+'Grid_Incoming'!AY15-'Grid_TTAFOutgoing'!AY15))</f>
        <v/>
      </c>
      <c r="AZ15">
        <f>IF(COUNTIFS(T_StockCount[Part Name],$A15,T_StockCount[WeekIndex],51)&gt;0,0,IF(('T_TTAFStock'!AZ19&lt;&gt;""),'T_TTAFStock'!AZ19,AY15+'Grid_Incoming'!AZ15-'Grid_TTAFOutgoing'!AZ15))</f>
        <v/>
      </c>
      <c r="BA15">
        <f>IF(COUNTIFS(T_StockCount[Part Name],$A15,T_StockCount[WeekIndex],52)&gt;0,0,IF(('T_TTAFStock'!BA19&lt;&gt;""),'T_TTAFStock'!BA19,AZ15+'Grid_Incoming'!BA15-'Grid_TTAFOutgoing'!BA15))</f>
        <v/>
      </c>
      <c r="BB15">
        <f>IF(COUNTIFS(T_StockCount[Part Name],$A15,T_StockCount[WeekIndex],53)&gt;0,0,IF(('T_TTAFStock'!BB19&lt;&gt;""),'T_TTAFStock'!BB19,BA15+'Grid_Incoming'!BB15-'Grid_TTAFOutgoing'!BB15))</f>
        <v/>
      </c>
      <c r="BC15">
        <f>IF(COUNTIFS(T_StockCount[Part Name],$A15,T_StockCount[WeekIndex],54)&gt;0,0,IF(('T_TTAFStock'!BC19&lt;&gt;""),'T_TTAFStock'!BC19,BB15+'Grid_Incoming'!BC15-'Grid_TTAFOutgoing'!BC15))</f>
        <v/>
      </c>
      <c r="BD15">
        <f>IF(COUNTIFS(T_StockCount[Part Name],$A15,T_StockCount[WeekIndex],55)&gt;0,0,IF(('T_TTAFStock'!BD19&lt;&gt;""),'T_TTAFStock'!BD19,BC15+'Grid_Incoming'!BD15-'Grid_TTAFOutgoing'!BD15))</f>
        <v/>
      </c>
      <c r="BE15">
        <f>IF(COUNTIFS(T_StockCount[Part Name],$A15,T_StockCount[WeekIndex],56)&gt;0,0,IF(('T_TTAFStock'!BE19&lt;&gt;""),'T_TTAFStock'!BE19,BD15+'Grid_Incoming'!BE15-'Grid_TTAFOutgoing'!BE15))</f>
        <v/>
      </c>
      <c r="BF15">
        <f>IF(COUNTIFS(T_StockCount[Part Name],$A15,T_StockCount[WeekIndex],57)&gt;0,0,IF(('T_TTAFStock'!BF19&lt;&gt;""),'T_TTAFStock'!BF19,BE15+'Grid_Incoming'!BF15-'Grid_TTAFOutgoing'!BF15))</f>
        <v/>
      </c>
      <c r="BG15">
        <f>IF(COUNTIFS(T_StockCount[Part Name],$A15,T_StockCount[WeekIndex],58)&gt;0,0,IF(('T_TTAFStock'!BG19&lt;&gt;""),'T_TTAFStock'!BG19,BF15+'Grid_Incoming'!BG15-'Grid_TTAFOutgoing'!BG15))</f>
        <v/>
      </c>
      <c r="BH15">
        <f>IF(COUNTIFS(T_StockCount[Part Name],$A15,T_StockCount[WeekIndex],59)&gt;0,0,IF(('T_TTAFStock'!BH19&lt;&gt;""),'T_TTAFStock'!BH19,BG15+'Grid_Incoming'!BH15-'Grid_TTAFOutgoing'!BH15))</f>
        <v/>
      </c>
      <c r="BI15">
        <f>IF(COUNTIFS(T_StockCount[Part Name],$A15,T_StockCount[WeekIndex],60)&gt;0,0,IF(('T_TTAFStock'!BI19&lt;&gt;""),'T_TTAFStock'!BI19,BH15+'Grid_Incoming'!BI15-'Grid_TTAFOutgoing'!BI15))</f>
        <v/>
      </c>
      <c r="BJ15">
        <f>IF(COUNTIFS(T_StockCount[Part Name],$A15,T_StockCount[WeekIndex],61)&gt;0,0,IF(('T_TTAFStock'!BJ19&lt;&gt;""),'T_TTAFStock'!BJ19,BI15+'Grid_Incoming'!BJ15-'Grid_TTAFOutgoing'!BJ15))</f>
        <v/>
      </c>
      <c r="BK15">
        <f>IF(COUNTIFS(T_StockCount[Part Name],$A15,T_StockCount[WeekIndex],62)&gt;0,0,IF(('T_TTAFStock'!BK19&lt;&gt;""),'T_TTAFStock'!BK19,BJ15+'Grid_Incoming'!BK15-'Grid_TTAFOutgoing'!BK15))</f>
        <v/>
      </c>
      <c r="BL15">
        <f>IF(COUNTIFS(T_StockCount[Part Name],$A15,T_StockCount[WeekIndex],63)&gt;0,0,IF(('T_TTAFStock'!BL19&lt;&gt;""),'T_TTAFStock'!BL19,BK15+'Grid_Incoming'!BL15-'Grid_TTAFOutgoing'!BL15))</f>
        <v/>
      </c>
      <c r="BM15">
        <f>IF(COUNTIFS(T_StockCount[Part Name],$A15,T_StockCount[WeekIndex],64)&gt;0,0,IF(('T_TTAFStock'!BM19&lt;&gt;""),'T_TTAFStock'!BM19,BL15+'Grid_Incoming'!BM15-'Grid_TTAFOutgoing'!BM15))</f>
        <v/>
      </c>
      <c r="BN15">
        <f>IF(COUNTIFS(T_StockCount[Part Name],$A15,T_StockCount[WeekIndex],65)&gt;0,0,IF(('T_TTAFStock'!BN19&lt;&gt;""),'T_TTAFStock'!BN19,BM15+'Grid_Incoming'!BN15-'Grid_TTAFOutgoing'!BN15))</f>
        <v/>
      </c>
      <c r="BO15">
        <f>IF(COUNTIFS(T_StockCount[Part Name],$A15,T_StockCount[WeekIndex],66)&gt;0,0,IF(('T_TTAFStock'!BO19&lt;&gt;""),'T_TTAFStock'!BO19,BN15+'Grid_Incoming'!BO15-'Grid_TTAFOutgoing'!BO15))</f>
        <v/>
      </c>
      <c r="BP15">
        <f>IF(COUNTIFS(T_StockCount[Part Name],$A15,T_StockCount[WeekIndex],67)&gt;0,0,IF(('T_TTAFStock'!BP19&lt;&gt;""),'T_TTAFStock'!BP19,BO15+'Grid_Incoming'!BP15-'Grid_TTAFOutgoing'!BP15))</f>
        <v/>
      </c>
      <c r="BQ15">
        <f>IF(COUNTIFS(T_StockCount[Part Name],$A15,T_StockCount[WeekIndex],68)&gt;0,0,IF(('T_TTAFStock'!BQ19&lt;&gt;""),'T_TTAFStock'!BQ19,BP15+'Grid_Incoming'!BQ15-'Grid_TTAFOutgoing'!BQ15))</f>
        <v/>
      </c>
      <c r="BR15">
        <f>IF(COUNTIFS(T_StockCount[Part Name],$A15,T_StockCount[WeekIndex],69)&gt;0,0,IF(('T_TTAFStock'!BR19&lt;&gt;""),'T_TTAFStock'!BR19,BQ15+'Grid_Incoming'!BR15-'Grid_TTAFOutgoing'!BR15))</f>
        <v/>
      </c>
      <c r="BS15">
        <f>IF(COUNTIFS(T_StockCount[Part Name],$A15,T_StockCount[WeekIndex],70)&gt;0,0,IF(('T_TTAFStock'!BS19&lt;&gt;""),'T_TTAFStock'!BS19,BR15+'Grid_Incoming'!BS15-'Grid_TTAFOutgoing'!BS15))</f>
        <v/>
      </c>
      <c r="BT15">
        <f>IF(COUNTIFS(T_StockCount[Part Name],$A15,T_StockCount[WeekIndex],71)&gt;0,0,IF(('T_TTAFStock'!BT19&lt;&gt;""),'T_TTAFStock'!BT19,BS15+'Grid_Incoming'!BT15-'Grid_TTAFOutgoing'!BT15))</f>
        <v/>
      </c>
      <c r="BU15">
        <f>IF(COUNTIFS(T_StockCount[Part Name],$A15,T_StockCount[WeekIndex],72)&gt;0,0,IF(('T_TTAFStock'!BU19&lt;&gt;""),'T_TTAFStock'!BU19,BT15+'Grid_Incoming'!BU15-'Grid_TTAFOutgoing'!BU15))</f>
        <v/>
      </c>
      <c r="BV15">
        <f>IF(COUNTIFS(T_StockCount[Part Name],$A15,T_StockCount[WeekIndex],73)&gt;0,0,IF(('T_TTAFStock'!BV19&lt;&gt;""),'T_TTAFStock'!BV19,BU15+'Grid_Incoming'!BV15-'Grid_TTAFOutgoing'!BV15))</f>
        <v/>
      </c>
      <c r="BW15">
        <f>IF(COUNTIFS(T_StockCount[Part Name],$A15,T_StockCount[WeekIndex],74)&gt;0,0,IF(('T_TTAFStock'!BW19&lt;&gt;""),'T_TTAFStock'!BW19,BV15+'Grid_Incoming'!BW15-'Grid_TTAFOutgoing'!BW15))</f>
        <v/>
      </c>
      <c r="BX15">
        <f>IF(COUNTIFS(T_StockCount[Part Name],$A15,T_StockCount[WeekIndex],75)&gt;0,0,IF(('T_TTAFStock'!BX19&lt;&gt;""),'T_TTAFStock'!BX19,BW15+'Grid_Incoming'!BX15-'Grid_TTAFOutgoing'!BX15))</f>
        <v/>
      </c>
      <c r="BY15">
        <f>IF(COUNTIFS(T_StockCount[Part Name],$A15,T_StockCount[WeekIndex],76)&gt;0,0,IF(('T_TTAFStock'!BY19&lt;&gt;""),'T_TTAFStock'!BY19,BX15+'Grid_Incoming'!BY15-'Grid_TTAFOutgoing'!BY15))</f>
        <v/>
      </c>
      <c r="BZ15">
        <f>IF(COUNTIFS(T_StockCount[Part Name],$A15,T_StockCount[WeekIndex],77)&gt;0,0,IF(('T_TTAFStock'!BZ19&lt;&gt;""),'T_TTAFStock'!BZ19,BY15+'Grid_Incoming'!BZ15-'Grid_TTAFOutgoing'!BZ15))</f>
        <v/>
      </c>
      <c r="CA15">
        <f>IF(COUNTIFS(T_StockCount[Part Name],$A15,T_StockCount[WeekIndex],78)&gt;0,0,IF(('T_TTAFStock'!CA19&lt;&gt;""),'T_TTAFStock'!CA19,BZ15+'Grid_Incoming'!CA15-'Grid_TTAFOutgoing'!CA15))</f>
        <v/>
      </c>
      <c r="CB15">
        <f>IF(COUNTIFS(T_StockCount[Part Name],$A15,T_StockCount[WeekIndex],79)&gt;0,0,IF(('T_TTAFStock'!CB19&lt;&gt;""),'T_TTAFStock'!CB19,CA15+'Grid_Incoming'!CB15-'Grid_TTAFOutgoing'!CB15))</f>
        <v/>
      </c>
      <c r="CC15">
        <f>IF(COUNTIFS(T_StockCount[Part Name],$A15,T_StockCount[WeekIndex],80)&gt;0,0,IF(('T_TTAFStock'!CC19&lt;&gt;""),'T_TTAFStock'!CC19,CB15+'Grid_Incoming'!CC15-'Grid_TTAFOutgoing'!CC15))</f>
        <v/>
      </c>
      <c r="CD15">
        <f>IF(COUNTIFS(T_StockCount[Part Name],$A15,T_StockCount[WeekIndex],81)&gt;0,0,IF(('T_TTAFStock'!CD19&lt;&gt;""),'T_TTAFStock'!CD19,CC15+'Grid_Incoming'!CD15-'Grid_TTAFOutgoing'!CD15))</f>
        <v/>
      </c>
      <c r="CE15">
        <f>IF(COUNTIFS(T_StockCount[Part Name],$A15,T_StockCount[WeekIndex],82)&gt;0,0,IF(('T_TTAFStock'!CE19&lt;&gt;""),'T_TTAFStock'!CE19,CD15+'Grid_Incoming'!CE15-'Grid_TTAFOutgoing'!CE15))</f>
        <v/>
      </c>
      <c r="CF15">
        <f>IF(COUNTIFS(T_StockCount[Part Name],$A15,T_StockCount[WeekIndex],83)&gt;0,0,IF(('T_TTAFStock'!CF19&lt;&gt;""),'T_TTAFStock'!CF19,CE15+'Grid_Incoming'!CF15-'Grid_TTAFOutgoing'!CF15))</f>
        <v/>
      </c>
      <c r="CG15">
        <f>IF(COUNTIFS(T_StockCount[Part Name],$A15,T_StockCount[WeekIndex],84)&gt;0,0,IF(('T_TTAFStock'!CG19&lt;&gt;""),'T_TTAFStock'!CG19,CF15+'Grid_Incoming'!CG15-'Grid_TTAFOutgoing'!CG15))</f>
        <v/>
      </c>
      <c r="CH15">
        <f>IF(COUNTIFS(T_StockCount[Part Name],$A15,T_StockCount[WeekIndex],85)&gt;0,0,IF(('T_TTAFStock'!CH19&lt;&gt;""),'T_TTAFStock'!CH19,CG15+'Grid_Incoming'!CH15-'Grid_TTAFOutgoing'!CH15))</f>
        <v/>
      </c>
      <c r="CI15">
        <f>IF(COUNTIFS(T_StockCount[Part Name],$A15,T_StockCount[WeekIndex],86)&gt;0,0,IF(('T_TTAFStock'!CI19&lt;&gt;""),'T_TTAFStock'!CI19,CH15+'Grid_Incoming'!CI15-'Grid_TTAFOutgoing'!CI15))</f>
        <v/>
      </c>
      <c r="CJ15">
        <f>IF(COUNTIFS(T_StockCount[Part Name],$A15,T_StockCount[WeekIndex],87)&gt;0,0,IF(('T_TTAFStock'!CJ19&lt;&gt;""),'T_TTAFStock'!CJ19,CI15+'Grid_Incoming'!CJ15-'Grid_TTAFOutgoing'!CJ15))</f>
        <v/>
      </c>
      <c r="CK15">
        <f>IF(COUNTIFS(T_StockCount[Part Name],$A15,T_StockCount[WeekIndex],88)&gt;0,0,IF(('T_TTAFStock'!CK19&lt;&gt;""),'T_TTAFStock'!CK19,CJ15+'Grid_Incoming'!CK15-'Grid_TTAFOutgoing'!CK15))</f>
        <v/>
      </c>
      <c r="CL15">
        <f>IF(COUNTIFS(T_StockCount[Part Name],$A15,T_StockCount[WeekIndex],89)&gt;0,0,IF(('T_TTAFStock'!CL19&lt;&gt;""),'T_TTAFStock'!CL19,CK15+'Grid_Incoming'!CL15-'Grid_TTAFOutgoing'!CL15))</f>
        <v/>
      </c>
      <c r="CM15">
        <f>IF(COUNTIFS(T_StockCount[Part Name],$A15,T_StockCount[WeekIndex],90)&gt;0,0,IF(('T_TTAFStock'!CM19&lt;&gt;""),'T_TTAFStock'!CM19,CL15+'Grid_Incoming'!CM15-'Grid_TTAFOutgoing'!CM15))</f>
        <v/>
      </c>
      <c r="CN15">
        <f>IF(COUNTIFS(T_StockCount[Part Name],$A15,T_StockCount[WeekIndex],91)&gt;0,0,IF(('T_TTAFStock'!CN19&lt;&gt;""),'T_TTAFStock'!CN19,CM15+'Grid_Incoming'!CN15-'Grid_TTAFOutgoing'!CN15))</f>
        <v/>
      </c>
      <c r="CO15">
        <f>IF(COUNTIFS(T_StockCount[Part Name],$A15,T_StockCount[WeekIndex],92)&gt;0,0,IF(('T_TTAFStock'!CO19&lt;&gt;""),'T_TTAFStock'!CO19,CN15+'Grid_Incoming'!CO15-'Grid_TTAFOutgoing'!CO15))</f>
        <v/>
      </c>
      <c r="CP15">
        <f>IF(COUNTIFS(T_StockCount[Part Name],$A15,T_StockCount[WeekIndex],93)&gt;0,0,IF(('T_TTAFStock'!CP19&lt;&gt;""),'T_TTAFStock'!CP19,CO15+'Grid_Incoming'!CP15-'Grid_TTAFOutgoing'!CP15))</f>
        <v/>
      </c>
      <c r="CQ15">
        <f>IF(COUNTIFS(T_StockCount[Part Name],$A15,T_StockCount[WeekIndex],94)&gt;0,0,IF(('T_TTAFStock'!CQ19&lt;&gt;""),'T_TTAFStock'!CQ19,CP15+'Grid_Incoming'!CQ15-'Grid_TTAFOutgoing'!CQ15))</f>
        <v/>
      </c>
      <c r="CR15">
        <f>IF(COUNTIFS(T_StockCount[Part Name],$A15,T_StockCount[WeekIndex],95)&gt;0,0,IF(('T_TTAFStock'!CR19&lt;&gt;""),'T_TTAFStock'!CR19,CQ15+'Grid_Incoming'!CR15-'Grid_TTAFOutgoing'!CR15))</f>
        <v/>
      </c>
      <c r="CS15">
        <f>IF(COUNTIFS(T_StockCount[Part Name],$A15,T_StockCount[WeekIndex],96)&gt;0,0,IF(('T_TTAFStock'!CS19&lt;&gt;""),'T_TTAFStock'!CS19,CR15+'Grid_Incoming'!CS15-'Grid_TTAFOutgoing'!CS15))</f>
        <v/>
      </c>
      <c r="CT15">
        <f>IF(COUNTIFS(T_StockCount[Part Name],$A15,T_StockCount[WeekIndex],97)&gt;0,0,IF(('T_TTAFStock'!CT19&lt;&gt;""),'T_TTAFStock'!CT19,CS15+'Grid_Incoming'!CT15-'Grid_TTAFOutgoing'!CT15))</f>
        <v/>
      </c>
      <c r="CU15">
        <f>IF(COUNTIFS(T_StockCount[Part Name],$A15,T_StockCount[WeekIndex],98)&gt;0,0,IF(('T_TTAFStock'!CU19&lt;&gt;""),'T_TTAFStock'!CU19,CT15+'Grid_Incoming'!CU15-'Grid_TTAFOutgoing'!CU15))</f>
        <v/>
      </c>
      <c r="CV15">
        <f>IF(COUNTIFS(T_StockCount[Part Name],$A15,T_StockCount[WeekIndex],99)&gt;0,0,IF(('T_TTAFStock'!CV19&lt;&gt;""),'T_TTAFStock'!CV19,CU15+'Grid_Incoming'!CV15-'Grid_TTAFOutgoing'!CV15))</f>
        <v/>
      </c>
      <c r="CW15">
        <f>IF(COUNTIFS(T_StockCount[Part Name],$A15,T_StockCount[WeekIndex],100)&gt;0,0,IF(('T_TTAFStock'!CW19&lt;&gt;""),'T_TTAFStock'!CW19,CV15+'Grid_Incoming'!CW15-'Grid_TTAFOutgoing'!CW15))</f>
        <v/>
      </c>
      <c r="CX15">
        <f>IF(COUNTIFS(T_StockCount[Part Name],$A15,T_StockCount[WeekIndex],101)&gt;0,0,IF(('T_TTAFStock'!CX19&lt;&gt;""),'T_TTAFStock'!CX19,CW15+'Grid_Incoming'!CX15-'Grid_TTAFOutgoing'!CX15))</f>
        <v/>
      </c>
      <c r="CY15">
        <f>IF(COUNTIFS(T_StockCount[Part Name],$A15,T_StockCount[WeekIndex],102)&gt;0,0,IF(('T_TTAFStock'!CY19&lt;&gt;""),'T_TTAFStock'!CY19,CX15+'Grid_Incoming'!CY15-'Grid_TTAFOutgoing'!CY15))</f>
        <v/>
      </c>
      <c r="CZ15">
        <f>IF(COUNTIFS(T_StockCount[Part Name],$A15,T_StockCount[WeekIndex],103)&gt;0,0,IF(('T_TTAFStock'!CZ19&lt;&gt;""),'T_TTAFStock'!CZ19,CY15+'Grid_Incoming'!CZ15-'Grid_TTAFOutgoing'!CZ15))</f>
        <v/>
      </c>
      <c r="DA15">
        <f>IF(COUNTIFS(T_StockCount[Part Name],$A15,T_StockCount[WeekIndex],104)&gt;0,0,IF(('T_TTAFStock'!DA19&lt;&gt;""),'T_TTAFStock'!DA19,CZ15+'Grid_Incoming'!DA15-'Grid_TTAFOutgoing'!DA15))</f>
        <v/>
      </c>
    </row>
    <row r="16">
      <c r="A16" t="inlineStr">
        <is>
          <t>CHEM-1570</t>
        </is>
      </c>
      <c r="B16">
        <f>IF(COUNTIFS(T_StockCount[Part Name],$A16,T_StockCount[WeekIndex],1)&gt;0,0,IF(('T_TTAFStock'!B20&lt;&gt;""),'T_TTAFStock'!B20,0+'Grid_Incoming'!B16-'Grid_TTAFOutgoing'!B16))</f>
        <v/>
      </c>
      <c r="C16">
        <f>IF(COUNTIFS(T_StockCount[Part Name],$A16,T_StockCount[WeekIndex],2)&gt;0,0,IF(('T_TTAFStock'!C20&lt;&gt;""),'T_TTAFStock'!C20,B16+'Grid_Incoming'!C16-'Grid_TTAFOutgoing'!C16))</f>
        <v/>
      </c>
      <c r="D16">
        <f>IF(COUNTIFS(T_StockCount[Part Name],$A16,T_StockCount[WeekIndex],3)&gt;0,0,IF(('T_TTAFStock'!D20&lt;&gt;""),'T_TTAFStock'!D20,C16+'Grid_Incoming'!D16-'Grid_TTAFOutgoing'!D16))</f>
        <v/>
      </c>
      <c r="E16">
        <f>IF(COUNTIFS(T_StockCount[Part Name],$A16,T_StockCount[WeekIndex],4)&gt;0,0,IF(('T_TTAFStock'!E20&lt;&gt;""),'T_TTAFStock'!E20,D16+'Grid_Incoming'!E16-'Grid_TTAFOutgoing'!E16))</f>
        <v/>
      </c>
      <c r="F16">
        <f>IF(COUNTIFS(T_StockCount[Part Name],$A16,T_StockCount[WeekIndex],5)&gt;0,0,IF(('T_TTAFStock'!F20&lt;&gt;""),'T_TTAFStock'!F20,E16+'Grid_Incoming'!F16-'Grid_TTAFOutgoing'!F16))</f>
        <v/>
      </c>
      <c r="G16">
        <f>IF(COUNTIFS(T_StockCount[Part Name],$A16,T_StockCount[WeekIndex],6)&gt;0,0,IF(('T_TTAFStock'!G20&lt;&gt;""),'T_TTAFStock'!G20,F16+'Grid_Incoming'!G16-'Grid_TTAFOutgoing'!G16))</f>
        <v/>
      </c>
      <c r="H16">
        <f>IF(COUNTIFS(T_StockCount[Part Name],$A16,T_StockCount[WeekIndex],7)&gt;0,0,IF(('T_TTAFStock'!H20&lt;&gt;""),'T_TTAFStock'!H20,G16+'Grid_Incoming'!H16-'Grid_TTAFOutgoing'!H16))</f>
        <v/>
      </c>
      <c r="I16">
        <f>IF(COUNTIFS(T_StockCount[Part Name],$A16,T_StockCount[WeekIndex],8)&gt;0,0,IF(('T_TTAFStock'!I20&lt;&gt;""),'T_TTAFStock'!I20,H16+'Grid_Incoming'!I16-'Grid_TTAFOutgoing'!I16))</f>
        <v/>
      </c>
      <c r="J16">
        <f>IF(COUNTIFS(T_StockCount[Part Name],$A16,T_StockCount[WeekIndex],9)&gt;0,0,IF(('T_TTAFStock'!J20&lt;&gt;""),'T_TTAFStock'!J20,I16+'Grid_Incoming'!J16-'Grid_TTAFOutgoing'!J16))</f>
        <v/>
      </c>
      <c r="K16">
        <f>IF(COUNTIFS(T_StockCount[Part Name],$A16,T_StockCount[WeekIndex],10)&gt;0,0,IF(('T_TTAFStock'!K20&lt;&gt;""),'T_TTAFStock'!K20,J16+'Grid_Incoming'!K16-'Grid_TTAFOutgoing'!K16))</f>
        <v/>
      </c>
      <c r="L16">
        <f>IF(COUNTIFS(T_StockCount[Part Name],$A16,T_StockCount[WeekIndex],11)&gt;0,0,IF(('T_TTAFStock'!L20&lt;&gt;""),'T_TTAFStock'!L20,K16+'Grid_Incoming'!L16-'Grid_TTAFOutgoing'!L16))</f>
        <v/>
      </c>
      <c r="M16">
        <f>IF(COUNTIFS(T_StockCount[Part Name],$A16,T_StockCount[WeekIndex],12)&gt;0,0,IF(('T_TTAFStock'!M20&lt;&gt;""),'T_TTAFStock'!M20,L16+'Grid_Incoming'!M16-'Grid_TTAFOutgoing'!M16))</f>
        <v/>
      </c>
      <c r="N16">
        <f>IF(COUNTIFS(T_StockCount[Part Name],$A16,T_StockCount[WeekIndex],13)&gt;0,0,IF(('T_TTAFStock'!N20&lt;&gt;""),'T_TTAFStock'!N20,M16+'Grid_Incoming'!N16-'Grid_TTAFOutgoing'!N16))</f>
        <v/>
      </c>
      <c r="O16">
        <f>IF(COUNTIFS(T_StockCount[Part Name],$A16,T_StockCount[WeekIndex],14)&gt;0,0,IF(('T_TTAFStock'!O20&lt;&gt;""),'T_TTAFStock'!O20,N16+'Grid_Incoming'!O16-'Grid_TTAFOutgoing'!O16))</f>
        <v/>
      </c>
      <c r="P16">
        <f>IF(COUNTIFS(T_StockCount[Part Name],$A16,T_StockCount[WeekIndex],15)&gt;0,0,IF(('T_TTAFStock'!P20&lt;&gt;""),'T_TTAFStock'!P20,O16+'Grid_Incoming'!P16-'Grid_TTAFOutgoing'!P16))</f>
        <v/>
      </c>
      <c r="Q16">
        <f>IF(COUNTIFS(T_StockCount[Part Name],$A16,T_StockCount[WeekIndex],16)&gt;0,0,IF(('T_TTAFStock'!Q20&lt;&gt;""),'T_TTAFStock'!Q20,P16+'Grid_Incoming'!Q16-'Grid_TTAFOutgoing'!Q16))</f>
        <v/>
      </c>
      <c r="R16">
        <f>IF(COUNTIFS(T_StockCount[Part Name],$A16,T_StockCount[WeekIndex],17)&gt;0,0,IF(('T_TTAFStock'!R20&lt;&gt;""),'T_TTAFStock'!R20,Q16+'Grid_Incoming'!R16-'Grid_TTAFOutgoing'!R16))</f>
        <v/>
      </c>
      <c r="S16">
        <f>IF(COUNTIFS(T_StockCount[Part Name],$A16,T_StockCount[WeekIndex],18)&gt;0,0,IF(('T_TTAFStock'!S20&lt;&gt;""),'T_TTAFStock'!S20,R16+'Grid_Incoming'!S16-'Grid_TTAFOutgoing'!S16))</f>
        <v/>
      </c>
      <c r="T16">
        <f>IF(COUNTIFS(T_StockCount[Part Name],$A16,T_StockCount[WeekIndex],19)&gt;0,0,IF(('T_TTAFStock'!T20&lt;&gt;""),'T_TTAFStock'!T20,S16+'Grid_Incoming'!T16-'Grid_TTAFOutgoing'!T16))</f>
        <v/>
      </c>
      <c r="U16">
        <f>IF(COUNTIFS(T_StockCount[Part Name],$A16,T_StockCount[WeekIndex],20)&gt;0,0,IF(('T_TTAFStock'!U20&lt;&gt;""),'T_TTAFStock'!U20,T16+'Grid_Incoming'!U16-'Grid_TTAFOutgoing'!U16))</f>
        <v/>
      </c>
      <c r="V16">
        <f>IF(COUNTIFS(T_StockCount[Part Name],$A16,T_StockCount[WeekIndex],21)&gt;0,0,IF(('T_TTAFStock'!V20&lt;&gt;""),'T_TTAFStock'!V20,U16+'Grid_Incoming'!V16-'Grid_TTAFOutgoing'!V16))</f>
        <v/>
      </c>
      <c r="W16">
        <f>IF(COUNTIFS(T_StockCount[Part Name],$A16,T_StockCount[WeekIndex],22)&gt;0,0,IF(('T_TTAFStock'!W20&lt;&gt;""),'T_TTAFStock'!W20,V16+'Grid_Incoming'!W16-'Grid_TTAFOutgoing'!W16))</f>
        <v/>
      </c>
      <c r="X16">
        <f>IF(COUNTIFS(T_StockCount[Part Name],$A16,T_StockCount[WeekIndex],23)&gt;0,0,IF(('T_TTAFStock'!X20&lt;&gt;""),'T_TTAFStock'!X20,W16+'Grid_Incoming'!X16-'Grid_TTAFOutgoing'!X16))</f>
        <v/>
      </c>
      <c r="Y16">
        <f>IF(COUNTIFS(T_StockCount[Part Name],$A16,T_StockCount[WeekIndex],24)&gt;0,0,IF(('T_TTAFStock'!Y20&lt;&gt;""),'T_TTAFStock'!Y20,X16+'Grid_Incoming'!Y16-'Grid_TTAFOutgoing'!Y16))</f>
        <v/>
      </c>
      <c r="Z16">
        <f>IF(COUNTIFS(T_StockCount[Part Name],$A16,T_StockCount[WeekIndex],25)&gt;0,0,IF(('T_TTAFStock'!Z20&lt;&gt;""),'T_TTAFStock'!Z20,Y16+'Grid_Incoming'!Z16-'Grid_TTAFOutgoing'!Z16))</f>
        <v/>
      </c>
      <c r="AA16">
        <f>IF(COUNTIFS(T_StockCount[Part Name],$A16,T_StockCount[WeekIndex],26)&gt;0,0,IF(('T_TTAFStock'!AA20&lt;&gt;""),'T_TTAFStock'!AA20,Z16+'Grid_Incoming'!AA16-'Grid_TTAFOutgoing'!AA16))</f>
        <v/>
      </c>
      <c r="AB16">
        <f>IF(COUNTIFS(T_StockCount[Part Name],$A16,T_StockCount[WeekIndex],27)&gt;0,0,IF(('T_TTAFStock'!AB20&lt;&gt;""),'T_TTAFStock'!AB20,AA16+'Grid_Incoming'!AB16-'Grid_TTAFOutgoing'!AB16))</f>
        <v/>
      </c>
      <c r="AC16">
        <f>IF(COUNTIFS(T_StockCount[Part Name],$A16,T_StockCount[WeekIndex],28)&gt;0,0,IF(('T_TTAFStock'!AC20&lt;&gt;""),'T_TTAFStock'!AC20,AB16+'Grid_Incoming'!AC16-'Grid_TTAFOutgoing'!AC16))</f>
        <v/>
      </c>
      <c r="AD16">
        <f>IF(COUNTIFS(T_StockCount[Part Name],$A16,T_StockCount[WeekIndex],29)&gt;0,0,IF(('T_TTAFStock'!AD20&lt;&gt;""),'T_TTAFStock'!AD20,AC16+'Grid_Incoming'!AD16-'Grid_TTAFOutgoing'!AD16))</f>
        <v/>
      </c>
      <c r="AE16">
        <f>IF(COUNTIFS(T_StockCount[Part Name],$A16,T_StockCount[WeekIndex],30)&gt;0,0,IF(('T_TTAFStock'!AE20&lt;&gt;""),'T_TTAFStock'!AE20,AD16+'Grid_Incoming'!AE16-'Grid_TTAFOutgoing'!AE16))</f>
        <v/>
      </c>
      <c r="AF16">
        <f>IF(COUNTIFS(T_StockCount[Part Name],$A16,T_StockCount[WeekIndex],31)&gt;0,0,IF(('T_TTAFStock'!AF20&lt;&gt;""),'T_TTAFStock'!AF20,AE16+'Grid_Incoming'!AF16-'Grid_TTAFOutgoing'!AF16))</f>
        <v/>
      </c>
      <c r="AG16">
        <f>IF(COUNTIFS(T_StockCount[Part Name],$A16,T_StockCount[WeekIndex],32)&gt;0,0,IF(('T_TTAFStock'!AG20&lt;&gt;""),'T_TTAFStock'!AG20,AF16+'Grid_Incoming'!AG16-'Grid_TTAFOutgoing'!AG16))</f>
        <v/>
      </c>
      <c r="AH16">
        <f>IF(COUNTIFS(T_StockCount[Part Name],$A16,T_StockCount[WeekIndex],33)&gt;0,0,IF(('T_TTAFStock'!AH20&lt;&gt;""),'T_TTAFStock'!AH20,AG16+'Grid_Incoming'!AH16-'Grid_TTAFOutgoing'!AH16))</f>
        <v/>
      </c>
      <c r="AI16">
        <f>IF(COUNTIFS(T_StockCount[Part Name],$A16,T_StockCount[WeekIndex],34)&gt;0,0,IF(('T_TTAFStock'!AI20&lt;&gt;""),'T_TTAFStock'!AI20,AH16+'Grid_Incoming'!AI16-'Grid_TTAFOutgoing'!AI16))</f>
        <v/>
      </c>
      <c r="AJ16">
        <f>IF(COUNTIFS(T_StockCount[Part Name],$A16,T_StockCount[WeekIndex],35)&gt;0,0,IF(('T_TTAFStock'!AJ20&lt;&gt;""),'T_TTAFStock'!AJ20,AI16+'Grid_Incoming'!AJ16-'Grid_TTAFOutgoing'!AJ16))</f>
        <v/>
      </c>
      <c r="AK16">
        <f>IF(COUNTIFS(T_StockCount[Part Name],$A16,T_StockCount[WeekIndex],36)&gt;0,0,IF(('T_TTAFStock'!AK20&lt;&gt;""),'T_TTAFStock'!AK20,AJ16+'Grid_Incoming'!AK16-'Grid_TTAFOutgoing'!AK16))</f>
        <v/>
      </c>
      <c r="AL16">
        <f>IF(COUNTIFS(T_StockCount[Part Name],$A16,T_StockCount[WeekIndex],37)&gt;0,0,IF(('T_TTAFStock'!AL20&lt;&gt;""),'T_TTAFStock'!AL20,AK16+'Grid_Incoming'!AL16-'Grid_TTAFOutgoing'!AL16))</f>
        <v/>
      </c>
      <c r="AM16">
        <f>IF(COUNTIFS(T_StockCount[Part Name],$A16,T_StockCount[WeekIndex],38)&gt;0,0,IF(('T_TTAFStock'!AM20&lt;&gt;""),'T_TTAFStock'!AM20,AL16+'Grid_Incoming'!AM16-'Grid_TTAFOutgoing'!AM16))</f>
        <v/>
      </c>
      <c r="AN16">
        <f>IF(COUNTIFS(T_StockCount[Part Name],$A16,T_StockCount[WeekIndex],39)&gt;0,0,IF(('T_TTAFStock'!AN20&lt;&gt;""),'T_TTAFStock'!AN20,AM16+'Grid_Incoming'!AN16-'Grid_TTAFOutgoing'!AN16))</f>
        <v/>
      </c>
      <c r="AO16">
        <f>IF(COUNTIFS(T_StockCount[Part Name],$A16,T_StockCount[WeekIndex],40)&gt;0,0,IF(('T_TTAFStock'!AO20&lt;&gt;""),'T_TTAFStock'!AO20,AN16+'Grid_Incoming'!AO16-'Grid_TTAFOutgoing'!AO16))</f>
        <v/>
      </c>
      <c r="AP16">
        <f>IF(COUNTIFS(T_StockCount[Part Name],$A16,T_StockCount[WeekIndex],41)&gt;0,0,IF(('T_TTAFStock'!AP20&lt;&gt;""),'T_TTAFStock'!AP20,AO16+'Grid_Incoming'!AP16-'Grid_TTAFOutgoing'!AP16))</f>
        <v/>
      </c>
      <c r="AQ16">
        <f>IF(COUNTIFS(T_StockCount[Part Name],$A16,T_StockCount[WeekIndex],42)&gt;0,0,IF(('T_TTAFStock'!AQ20&lt;&gt;""),'T_TTAFStock'!AQ20,AP16+'Grid_Incoming'!AQ16-'Grid_TTAFOutgoing'!AQ16))</f>
        <v/>
      </c>
      <c r="AR16">
        <f>IF(COUNTIFS(T_StockCount[Part Name],$A16,T_StockCount[WeekIndex],43)&gt;0,0,IF(('T_TTAFStock'!AR20&lt;&gt;""),'T_TTAFStock'!AR20,AQ16+'Grid_Incoming'!AR16-'Grid_TTAFOutgoing'!AR16))</f>
        <v/>
      </c>
      <c r="AS16">
        <f>IF(COUNTIFS(T_StockCount[Part Name],$A16,T_StockCount[WeekIndex],44)&gt;0,0,IF(('T_TTAFStock'!AS20&lt;&gt;""),'T_TTAFStock'!AS20,AR16+'Grid_Incoming'!AS16-'Grid_TTAFOutgoing'!AS16))</f>
        <v/>
      </c>
      <c r="AT16">
        <f>IF(COUNTIFS(T_StockCount[Part Name],$A16,T_StockCount[WeekIndex],45)&gt;0,0,IF(('T_TTAFStock'!AT20&lt;&gt;""),'T_TTAFStock'!AT20,AS16+'Grid_Incoming'!AT16-'Grid_TTAFOutgoing'!AT16))</f>
        <v/>
      </c>
      <c r="AU16">
        <f>IF(COUNTIFS(T_StockCount[Part Name],$A16,T_StockCount[WeekIndex],46)&gt;0,0,IF(('T_TTAFStock'!AU20&lt;&gt;""),'T_TTAFStock'!AU20,AT16+'Grid_Incoming'!AU16-'Grid_TTAFOutgoing'!AU16))</f>
        <v/>
      </c>
      <c r="AV16">
        <f>IF(COUNTIFS(T_StockCount[Part Name],$A16,T_StockCount[WeekIndex],47)&gt;0,0,IF(('T_TTAFStock'!AV20&lt;&gt;""),'T_TTAFStock'!AV20,AU16+'Grid_Incoming'!AV16-'Grid_TTAFOutgoing'!AV16))</f>
        <v/>
      </c>
      <c r="AW16">
        <f>IF(COUNTIFS(T_StockCount[Part Name],$A16,T_StockCount[WeekIndex],48)&gt;0,0,IF(('T_TTAFStock'!AW20&lt;&gt;""),'T_TTAFStock'!AW20,AV16+'Grid_Incoming'!AW16-'Grid_TTAFOutgoing'!AW16))</f>
        <v/>
      </c>
      <c r="AX16">
        <f>IF(COUNTIFS(T_StockCount[Part Name],$A16,T_StockCount[WeekIndex],49)&gt;0,0,IF(('T_TTAFStock'!AX20&lt;&gt;""),'T_TTAFStock'!AX20,AW16+'Grid_Incoming'!AX16-'Grid_TTAFOutgoing'!AX16))</f>
        <v/>
      </c>
      <c r="AY16">
        <f>IF(COUNTIFS(T_StockCount[Part Name],$A16,T_StockCount[WeekIndex],50)&gt;0,0,IF(('T_TTAFStock'!AY20&lt;&gt;""),'T_TTAFStock'!AY20,AX16+'Grid_Incoming'!AY16-'Grid_TTAFOutgoing'!AY16))</f>
        <v/>
      </c>
      <c r="AZ16">
        <f>IF(COUNTIFS(T_StockCount[Part Name],$A16,T_StockCount[WeekIndex],51)&gt;0,0,IF(('T_TTAFStock'!AZ20&lt;&gt;""),'T_TTAFStock'!AZ20,AY16+'Grid_Incoming'!AZ16-'Grid_TTAFOutgoing'!AZ16))</f>
        <v/>
      </c>
      <c r="BA16">
        <f>IF(COUNTIFS(T_StockCount[Part Name],$A16,T_StockCount[WeekIndex],52)&gt;0,0,IF(('T_TTAFStock'!BA20&lt;&gt;""),'T_TTAFStock'!BA20,AZ16+'Grid_Incoming'!BA16-'Grid_TTAFOutgoing'!BA16))</f>
        <v/>
      </c>
      <c r="BB16">
        <f>IF(COUNTIFS(T_StockCount[Part Name],$A16,T_StockCount[WeekIndex],53)&gt;0,0,IF(('T_TTAFStock'!BB20&lt;&gt;""),'T_TTAFStock'!BB20,BA16+'Grid_Incoming'!BB16-'Grid_TTAFOutgoing'!BB16))</f>
        <v/>
      </c>
      <c r="BC16">
        <f>IF(COUNTIFS(T_StockCount[Part Name],$A16,T_StockCount[WeekIndex],54)&gt;0,0,IF(('T_TTAFStock'!BC20&lt;&gt;""),'T_TTAFStock'!BC20,BB16+'Grid_Incoming'!BC16-'Grid_TTAFOutgoing'!BC16))</f>
        <v/>
      </c>
      <c r="BD16">
        <f>IF(COUNTIFS(T_StockCount[Part Name],$A16,T_StockCount[WeekIndex],55)&gt;0,0,IF(('T_TTAFStock'!BD20&lt;&gt;""),'T_TTAFStock'!BD20,BC16+'Grid_Incoming'!BD16-'Grid_TTAFOutgoing'!BD16))</f>
        <v/>
      </c>
      <c r="BE16">
        <f>IF(COUNTIFS(T_StockCount[Part Name],$A16,T_StockCount[WeekIndex],56)&gt;0,0,IF(('T_TTAFStock'!BE20&lt;&gt;""),'T_TTAFStock'!BE20,BD16+'Grid_Incoming'!BE16-'Grid_TTAFOutgoing'!BE16))</f>
        <v/>
      </c>
      <c r="BF16">
        <f>IF(COUNTIFS(T_StockCount[Part Name],$A16,T_StockCount[WeekIndex],57)&gt;0,0,IF(('T_TTAFStock'!BF20&lt;&gt;""),'T_TTAFStock'!BF20,BE16+'Grid_Incoming'!BF16-'Grid_TTAFOutgoing'!BF16))</f>
        <v/>
      </c>
      <c r="BG16">
        <f>IF(COUNTIFS(T_StockCount[Part Name],$A16,T_StockCount[WeekIndex],58)&gt;0,0,IF(('T_TTAFStock'!BG20&lt;&gt;""),'T_TTAFStock'!BG20,BF16+'Grid_Incoming'!BG16-'Grid_TTAFOutgoing'!BG16))</f>
        <v/>
      </c>
      <c r="BH16">
        <f>IF(COUNTIFS(T_StockCount[Part Name],$A16,T_StockCount[WeekIndex],59)&gt;0,0,IF(('T_TTAFStock'!BH20&lt;&gt;""),'T_TTAFStock'!BH20,BG16+'Grid_Incoming'!BH16-'Grid_TTAFOutgoing'!BH16))</f>
        <v/>
      </c>
      <c r="BI16">
        <f>IF(COUNTIFS(T_StockCount[Part Name],$A16,T_StockCount[WeekIndex],60)&gt;0,0,IF(('T_TTAFStock'!BI20&lt;&gt;""),'T_TTAFStock'!BI20,BH16+'Grid_Incoming'!BI16-'Grid_TTAFOutgoing'!BI16))</f>
        <v/>
      </c>
      <c r="BJ16">
        <f>IF(COUNTIFS(T_StockCount[Part Name],$A16,T_StockCount[WeekIndex],61)&gt;0,0,IF(('T_TTAFStock'!BJ20&lt;&gt;""),'T_TTAFStock'!BJ20,BI16+'Grid_Incoming'!BJ16-'Grid_TTAFOutgoing'!BJ16))</f>
        <v/>
      </c>
      <c r="BK16">
        <f>IF(COUNTIFS(T_StockCount[Part Name],$A16,T_StockCount[WeekIndex],62)&gt;0,0,IF(('T_TTAFStock'!BK20&lt;&gt;""),'T_TTAFStock'!BK20,BJ16+'Grid_Incoming'!BK16-'Grid_TTAFOutgoing'!BK16))</f>
        <v/>
      </c>
      <c r="BL16">
        <f>IF(COUNTIFS(T_StockCount[Part Name],$A16,T_StockCount[WeekIndex],63)&gt;0,0,IF(('T_TTAFStock'!BL20&lt;&gt;""),'T_TTAFStock'!BL20,BK16+'Grid_Incoming'!BL16-'Grid_TTAFOutgoing'!BL16))</f>
        <v/>
      </c>
      <c r="BM16">
        <f>IF(COUNTIFS(T_StockCount[Part Name],$A16,T_StockCount[WeekIndex],64)&gt;0,0,IF(('T_TTAFStock'!BM20&lt;&gt;""),'T_TTAFStock'!BM20,BL16+'Grid_Incoming'!BM16-'Grid_TTAFOutgoing'!BM16))</f>
        <v/>
      </c>
      <c r="BN16">
        <f>IF(COUNTIFS(T_StockCount[Part Name],$A16,T_StockCount[WeekIndex],65)&gt;0,0,IF(('T_TTAFStock'!BN20&lt;&gt;""),'T_TTAFStock'!BN20,BM16+'Grid_Incoming'!BN16-'Grid_TTAFOutgoing'!BN16))</f>
        <v/>
      </c>
      <c r="BO16">
        <f>IF(COUNTIFS(T_StockCount[Part Name],$A16,T_StockCount[WeekIndex],66)&gt;0,0,IF(('T_TTAFStock'!BO20&lt;&gt;""),'T_TTAFStock'!BO20,BN16+'Grid_Incoming'!BO16-'Grid_TTAFOutgoing'!BO16))</f>
        <v/>
      </c>
      <c r="BP16">
        <f>IF(COUNTIFS(T_StockCount[Part Name],$A16,T_StockCount[WeekIndex],67)&gt;0,0,IF(('T_TTAFStock'!BP20&lt;&gt;""),'T_TTAFStock'!BP20,BO16+'Grid_Incoming'!BP16-'Grid_TTAFOutgoing'!BP16))</f>
        <v/>
      </c>
      <c r="BQ16">
        <f>IF(COUNTIFS(T_StockCount[Part Name],$A16,T_StockCount[WeekIndex],68)&gt;0,0,IF(('T_TTAFStock'!BQ20&lt;&gt;""),'T_TTAFStock'!BQ20,BP16+'Grid_Incoming'!BQ16-'Grid_TTAFOutgoing'!BQ16))</f>
        <v/>
      </c>
      <c r="BR16">
        <f>IF(COUNTIFS(T_StockCount[Part Name],$A16,T_StockCount[WeekIndex],69)&gt;0,0,IF(('T_TTAFStock'!BR20&lt;&gt;""),'T_TTAFStock'!BR20,BQ16+'Grid_Incoming'!BR16-'Grid_TTAFOutgoing'!BR16))</f>
        <v/>
      </c>
      <c r="BS16">
        <f>IF(COUNTIFS(T_StockCount[Part Name],$A16,T_StockCount[WeekIndex],70)&gt;0,0,IF(('T_TTAFStock'!BS20&lt;&gt;""),'T_TTAFStock'!BS20,BR16+'Grid_Incoming'!BS16-'Grid_TTAFOutgoing'!BS16))</f>
        <v/>
      </c>
      <c r="BT16">
        <f>IF(COUNTIFS(T_StockCount[Part Name],$A16,T_StockCount[WeekIndex],71)&gt;0,0,IF(('T_TTAFStock'!BT20&lt;&gt;""),'T_TTAFStock'!BT20,BS16+'Grid_Incoming'!BT16-'Grid_TTAFOutgoing'!BT16))</f>
        <v/>
      </c>
      <c r="BU16">
        <f>IF(COUNTIFS(T_StockCount[Part Name],$A16,T_StockCount[WeekIndex],72)&gt;0,0,IF(('T_TTAFStock'!BU20&lt;&gt;""),'T_TTAFStock'!BU20,BT16+'Grid_Incoming'!BU16-'Grid_TTAFOutgoing'!BU16))</f>
        <v/>
      </c>
      <c r="BV16">
        <f>IF(COUNTIFS(T_StockCount[Part Name],$A16,T_StockCount[WeekIndex],73)&gt;0,0,IF(('T_TTAFStock'!BV20&lt;&gt;""),'T_TTAFStock'!BV20,BU16+'Grid_Incoming'!BV16-'Grid_TTAFOutgoing'!BV16))</f>
        <v/>
      </c>
      <c r="BW16">
        <f>IF(COUNTIFS(T_StockCount[Part Name],$A16,T_StockCount[WeekIndex],74)&gt;0,0,IF(('T_TTAFStock'!BW20&lt;&gt;""),'T_TTAFStock'!BW20,BV16+'Grid_Incoming'!BW16-'Grid_TTAFOutgoing'!BW16))</f>
        <v/>
      </c>
      <c r="BX16">
        <f>IF(COUNTIFS(T_StockCount[Part Name],$A16,T_StockCount[WeekIndex],75)&gt;0,0,IF(('T_TTAFStock'!BX20&lt;&gt;""),'T_TTAFStock'!BX20,BW16+'Grid_Incoming'!BX16-'Grid_TTAFOutgoing'!BX16))</f>
        <v/>
      </c>
      <c r="BY16">
        <f>IF(COUNTIFS(T_StockCount[Part Name],$A16,T_StockCount[WeekIndex],76)&gt;0,0,IF(('T_TTAFStock'!BY20&lt;&gt;""),'T_TTAFStock'!BY20,BX16+'Grid_Incoming'!BY16-'Grid_TTAFOutgoing'!BY16))</f>
        <v/>
      </c>
      <c r="BZ16">
        <f>IF(COUNTIFS(T_StockCount[Part Name],$A16,T_StockCount[WeekIndex],77)&gt;0,0,IF(('T_TTAFStock'!BZ20&lt;&gt;""),'T_TTAFStock'!BZ20,BY16+'Grid_Incoming'!BZ16-'Grid_TTAFOutgoing'!BZ16))</f>
        <v/>
      </c>
      <c r="CA16">
        <f>IF(COUNTIFS(T_StockCount[Part Name],$A16,T_StockCount[WeekIndex],78)&gt;0,0,IF(('T_TTAFStock'!CA20&lt;&gt;""),'T_TTAFStock'!CA20,BZ16+'Grid_Incoming'!CA16-'Grid_TTAFOutgoing'!CA16))</f>
        <v/>
      </c>
      <c r="CB16">
        <f>IF(COUNTIFS(T_StockCount[Part Name],$A16,T_StockCount[WeekIndex],79)&gt;0,0,IF(('T_TTAFStock'!CB20&lt;&gt;""),'T_TTAFStock'!CB20,CA16+'Grid_Incoming'!CB16-'Grid_TTAFOutgoing'!CB16))</f>
        <v/>
      </c>
      <c r="CC16">
        <f>IF(COUNTIFS(T_StockCount[Part Name],$A16,T_StockCount[WeekIndex],80)&gt;0,0,IF(('T_TTAFStock'!CC20&lt;&gt;""),'T_TTAFStock'!CC20,CB16+'Grid_Incoming'!CC16-'Grid_TTAFOutgoing'!CC16))</f>
        <v/>
      </c>
      <c r="CD16">
        <f>IF(COUNTIFS(T_StockCount[Part Name],$A16,T_StockCount[WeekIndex],81)&gt;0,0,IF(('T_TTAFStock'!CD20&lt;&gt;""),'T_TTAFStock'!CD20,CC16+'Grid_Incoming'!CD16-'Grid_TTAFOutgoing'!CD16))</f>
        <v/>
      </c>
      <c r="CE16">
        <f>IF(COUNTIFS(T_StockCount[Part Name],$A16,T_StockCount[WeekIndex],82)&gt;0,0,IF(('T_TTAFStock'!CE20&lt;&gt;""),'T_TTAFStock'!CE20,CD16+'Grid_Incoming'!CE16-'Grid_TTAFOutgoing'!CE16))</f>
        <v/>
      </c>
      <c r="CF16">
        <f>IF(COUNTIFS(T_StockCount[Part Name],$A16,T_StockCount[WeekIndex],83)&gt;0,0,IF(('T_TTAFStock'!CF20&lt;&gt;""),'T_TTAFStock'!CF20,CE16+'Grid_Incoming'!CF16-'Grid_TTAFOutgoing'!CF16))</f>
        <v/>
      </c>
      <c r="CG16">
        <f>IF(COUNTIFS(T_StockCount[Part Name],$A16,T_StockCount[WeekIndex],84)&gt;0,0,IF(('T_TTAFStock'!CG20&lt;&gt;""),'T_TTAFStock'!CG20,CF16+'Grid_Incoming'!CG16-'Grid_TTAFOutgoing'!CG16))</f>
        <v/>
      </c>
      <c r="CH16">
        <f>IF(COUNTIFS(T_StockCount[Part Name],$A16,T_StockCount[WeekIndex],85)&gt;0,0,IF(('T_TTAFStock'!CH20&lt;&gt;""),'T_TTAFStock'!CH20,CG16+'Grid_Incoming'!CH16-'Grid_TTAFOutgoing'!CH16))</f>
        <v/>
      </c>
      <c r="CI16">
        <f>IF(COUNTIFS(T_StockCount[Part Name],$A16,T_StockCount[WeekIndex],86)&gt;0,0,IF(('T_TTAFStock'!CI20&lt;&gt;""),'T_TTAFStock'!CI20,CH16+'Grid_Incoming'!CI16-'Grid_TTAFOutgoing'!CI16))</f>
        <v/>
      </c>
      <c r="CJ16">
        <f>IF(COUNTIFS(T_StockCount[Part Name],$A16,T_StockCount[WeekIndex],87)&gt;0,0,IF(('T_TTAFStock'!CJ20&lt;&gt;""),'T_TTAFStock'!CJ20,CI16+'Grid_Incoming'!CJ16-'Grid_TTAFOutgoing'!CJ16))</f>
        <v/>
      </c>
      <c r="CK16">
        <f>IF(COUNTIFS(T_StockCount[Part Name],$A16,T_StockCount[WeekIndex],88)&gt;0,0,IF(('T_TTAFStock'!CK20&lt;&gt;""),'T_TTAFStock'!CK20,CJ16+'Grid_Incoming'!CK16-'Grid_TTAFOutgoing'!CK16))</f>
        <v/>
      </c>
      <c r="CL16">
        <f>IF(COUNTIFS(T_StockCount[Part Name],$A16,T_StockCount[WeekIndex],89)&gt;0,0,IF(('T_TTAFStock'!CL20&lt;&gt;""),'T_TTAFStock'!CL20,CK16+'Grid_Incoming'!CL16-'Grid_TTAFOutgoing'!CL16))</f>
        <v/>
      </c>
      <c r="CM16">
        <f>IF(COUNTIFS(T_StockCount[Part Name],$A16,T_StockCount[WeekIndex],90)&gt;0,0,IF(('T_TTAFStock'!CM20&lt;&gt;""),'T_TTAFStock'!CM20,CL16+'Grid_Incoming'!CM16-'Grid_TTAFOutgoing'!CM16))</f>
        <v/>
      </c>
      <c r="CN16">
        <f>IF(COUNTIFS(T_StockCount[Part Name],$A16,T_StockCount[WeekIndex],91)&gt;0,0,IF(('T_TTAFStock'!CN20&lt;&gt;""),'T_TTAFStock'!CN20,CM16+'Grid_Incoming'!CN16-'Grid_TTAFOutgoing'!CN16))</f>
        <v/>
      </c>
      <c r="CO16">
        <f>IF(COUNTIFS(T_StockCount[Part Name],$A16,T_StockCount[WeekIndex],92)&gt;0,0,IF(('T_TTAFStock'!CO20&lt;&gt;""),'T_TTAFStock'!CO20,CN16+'Grid_Incoming'!CO16-'Grid_TTAFOutgoing'!CO16))</f>
        <v/>
      </c>
      <c r="CP16">
        <f>IF(COUNTIFS(T_StockCount[Part Name],$A16,T_StockCount[WeekIndex],93)&gt;0,0,IF(('T_TTAFStock'!CP20&lt;&gt;""),'T_TTAFStock'!CP20,CO16+'Grid_Incoming'!CP16-'Grid_TTAFOutgoing'!CP16))</f>
        <v/>
      </c>
      <c r="CQ16">
        <f>IF(COUNTIFS(T_StockCount[Part Name],$A16,T_StockCount[WeekIndex],94)&gt;0,0,IF(('T_TTAFStock'!CQ20&lt;&gt;""),'T_TTAFStock'!CQ20,CP16+'Grid_Incoming'!CQ16-'Grid_TTAFOutgoing'!CQ16))</f>
        <v/>
      </c>
      <c r="CR16">
        <f>IF(COUNTIFS(T_StockCount[Part Name],$A16,T_StockCount[WeekIndex],95)&gt;0,0,IF(('T_TTAFStock'!CR20&lt;&gt;""),'T_TTAFStock'!CR20,CQ16+'Grid_Incoming'!CR16-'Grid_TTAFOutgoing'!CR16))</f>
        <v/>
      </c>
      <c r="CS16">
        <f>IF(COUNTIFS(T_StockCount[Part Name],$A16,T_StockCount[WeekIndex],96)&gt;0,0,IF(('T_TTAFStock'!CS20&lt;&gt;""),'T_TTAFStock'!CS20,CR16+'Grid_Incoming'!CS16-'Grid_TTAFOutgoing'!CS16))</f>
        <v/>
      </c>
      <c r="CT16">
        <f>IF(COUNTIFS(T_StockCount[Part Name],$A16,T_StockCount[WeekIndex],97)&gt;0,0,IF(('T_TTAFStock'!CT20&lt;&gt;""),'T_TTAFStock'!CT20,CS16+'Grid_Incoming'!CT16-'Grid_TTAFOutgoing'!CT16))</f>
        <v/>
      </c>
      <c r="CU16">
        <f>IF(COUNTIFS(T_StockCount[Part Name],$A16,T_StockCount[WeekIndex],98)&gt;0,0,IF(('T_TTAFStock'!CU20&lt;&gt;""),'T_TTAFStock'!CU20,CT16+'Grid_Incoming'!CU16-'Grid_TTAFOutgoing'!CU16))</f>
        <v/>
      </c>
      <c r="CV16">
        <f>IF(COUNTIFS(T_StockCount[Part Name],$A16,T_StockCount[WeekIndex],99)&gt;0,0,IF(('T_TTAFStock'!CV20&lt;&gt;""),'T_TTAFStock'!CV20,CU16+'Grid_Incoming'!CV16-'Grid_TTAFOutgoing'!CV16))</f>
        <v/>
      </c>
      <c r="CW16">
        <f>IF(COUNTIFS(T_StockCount[Part Name],$A16,T_StockCount[WeekIndex],100)&gt;0,0,IF(('T_TTAFStock'!CW20&lt;&gt;""),'T_TTAFStock'!CW20,CV16+'Grid_Incoming'!CW16-'Grid_TTAFOutgoing'!CW16))</f>
        <v/>
      </c>
      <c r="CX16">
        <f>IF(COUNTIFS(T_StockCount[Part Name],$A16,T_StockCount[WeekIndex],101)&gt;0,0,IF(('T_TTAFStock'!CX20&lt;&gt;""),'T_TTAFStock'!CX20,CW16+'Grid_Incoming'!CX16-'Grid_TTAFOutgoing'!CX16))</f>
        <v/>
      </c>
      <c r="CY16">
        <f>IF(COUNTIFS(T_StockCount[Part Name],$A16,T_StockCount[WeekIndex],102)&gt;0,0,IF(('T_TTAFStock'!CY20&lt;&gt;""),'T_TTAFStock'!CY20,CX16+'Grid_Incoming'!CY16-'Grid_TTAFOutgoing'!CY16))</f>
        <v/>
      </c>
      <c r="CZ16">
        <f>IF(COUNTIFS(T_StockCount[Part Name],$A16,T_StockCount[WeekIndex],103)&gt;0,0,IF(('T_TTAFStock'!CZ20&lt;&gt;""),'T_TTAFStock'!CZ20,CY16+'Grid_Incoming'!CZ16-'Grid_TTAFOutgoing'!CZ16))</f>
        <v/>
      </c>
      <c r="DA16">
        <f>IF(COUNTIFS(T_StockCount[Part Name],$A16,T_StockCount[WeekIndex],104)&gt;0,0,IF(('T_TTAFStock'!DA20&lt;&gt;""),'T_TTAFStock'!DA20,CZ16+'Grid_Incoming'!DA16-'Grid_TTAFOutgoing'!DA16))</f>
        <v/>
      </c>
    </row>
    <row r="17">
      <c r="A17" t="inlineStr">
        <is>
          <t>CHEM-1650</t>
        </is>
      </c>
      <c r="B17">
        <f>IF(COUNTIFS(T_StockCount[Part Name],$A17,T_StockCount[WeekIndex],1)&gt;0,0,IF(('T_TTAFStock'!B21&lt;&gt;""),'T_TTAFStock'!B21,0+'Grid_Incoming'!B17-'Grid_TTAFOutgoing'!B17))</f>
        <v/>
      </c>
      <c r="C17">
        <f>IF(COUNTIFS(T_StockCount[Part Name],$A17,T_StockCount[WeekIndex],2)&gt;0,0,IF(('T_TTAFStock'!C21&lt;&gt;""),'T_TTAFStock'!C21,B17+'Grid_Incoming'!C17-'Grid_TTAFOutgoing'!C17))</f>
        <v/>
      </c>
      <c r="D17">
        <f>IF(COUNTIFS(T_StockCount[Part Name],$A17,T_StockCount[WeekIndex],3)&gt;0,0,IF(('T_TTAFStock'!D21&lt;&gt;""),'T_TTAFStock'!D21,C17+'Grid_Incoming'!D17-'Grid_TTAFOutgoing'!D17))</f>
        <v/>
      </c>
      <c r="E17">
        <f>IF(COUNTIFS(T_StockCount[Part Name],$A17,T_StockCount[WeekIndex],4)&gt;0,0,IF(('T_TTAFStock'!E21&lt;&gt;""),'T_TTAFStock'!E21,D17+'Grid_Incoming'!E17-'Grid_TTAFOutgoing'!E17))</f>
        <v/>
      </c>
      <c r="F17">
        <f>IF(COUNTIFS(T_StockCount[Part Name],$A17,T_StockCount[WeekIndex],5)&gt;0,0,IF(('T_TTAFStock'!F21&lt;&gt;""),'T_TTAFStock'!F21,E17+'Grid_Incoming'!F17-'Grid_TTAFOutgoing'!F17))</f>
        <v/>
      </c>
      <c r="G17">
        <f>IF(COUNTIFS(T_StockCount[Part Name],$A17,T_StockCount[WeekIndex],6)&gt;0,0,IF(('T_TTAFStock'!G21&lt;&gt;""),'T_TTAFStock'!G21,F17+'Grid_Incoming'!G17-'Grid_TTAFOutgoing'!G17))</f>
        <v/>
      </c>
      <c r="H17">
        <f>IF(COUNTIFS(T_StockCount[Part Name],$A17,T_StockCount[WeekIndex],7)&gt;0,0,IF(('T_TTAFStock'!H21&lt;&gt;""),'T_TTAFStock'!H21,G17+'Grid_Incoming'!H17-'Grid_TTAFOutgoing'!H17))</f>
        <v/>
      </c>
      <c r="I17">
        <f>IF(COUNTIFS(T_StockCount[Part Name],$A17,T_StockCount[WeekIndex],8)&gt;0,0,IF(('T_TTAFStock'!I21&lt;&gt;""),'T_TTAFStock'!I21,H17+'Grid_Incoming'!I17-'Grid_TTAFOutgoing'!I17))</f>
        <v/>
      </c>
      <c r="J17">
        <f>IF(COUNTIFS(T_StockCount[Part Name],$A17,T_StockCount[WeekIndex],9)&gt;0,0,IF(('T_TTAFStock'!J21&lt;&gt;""),'T_TTAFStock'!J21,I17+'Grid_Incoming'!J17-'Grid_TTAFOutgoing'!J17))</f>
        <v/>
      </c>
      <c r="K17">
        <f>IF(COUNTIFS(T_StockCount[Part Name],$A17,T_StockCount[WeekIndex],10)&gt;0,0,IF(('T_TTAFStock'!K21&lt;&gt;""),'T_TTAFStock'!K21,J17+'Grid_Incoming'!K17-'Grid_TTAFOutgoing'!K17))</f>
        <v/>
      </c>
      <c r="L17">
        <f>IF(COUNTIFS(T_StockCount[Part Name],$A17,T_StockCount[WeekIndex],11)&gt;0,0,IF(('T_TTAFStock'!L21&lt;&gt;""),'T_TTAFStock'!L21,K17+'Grid_Incoming'!L17-'Grid_TTAFOutgoing'!L17))</f>
        <v/>
      </c>
      <c r="M17">
        <f>IF(COUNTIFS(T_StockCount[Part Name],$A17,T_StockCount[WeekIndex],12)&gt;0,0,IF(('T_TTAFStock'!M21&lt;&gt;""),'T_TTAFStock'!M21,L17+'Grid_Incoming'!M17-'Grid_TTAFOutgoing'!M17))</f>
        <v/>
      </c>
      <c r="N17">
        <f>IF(COUNTIFS(T_StockCount[Part Name],$A17,T_StockCount[WeekIndex],13)&gt;0,0,IF(('T_TTAFStock'!N21&lt;&gt;""),'T_TTAFStock'!N21,M17+'Grid_Incoming'!N17-'Grid_TTAFOutgoing'!N17))</f>
        <v/>
      </c>
      <c r="O17">
        <f>IF(COUNTIFS(T_StockCount[Part Name],$A17,T_StockCount[WeekIndex],14)&gt;0,0,IF(('T_TTAFStock'!O21&lt;&gt;""),'T_TTAFStock'!O21,N17+'Grid_Incoming'!O17-'Grid_TTAFOutgoing'!O17))</f>
        <v/>
      </c>
      <c r="P17">
        <f>IF(COUNTIFS(T_StockCount[Part Name],$A17,T_StockCount[WeekIndex],15)&gt;0,0,IF(('T_TTAFStock'!P21&lt;&gt;""),'T_TTAFStock'!P21,O17+'Grid_Incoming'!P17-'Grid_TTAFOutgoing'!P17))</f>
        <v/>
      </c>
      <c r="Q17">
        <f>IF(COUNTIFS(T_StockCount[Part Name],$A17,T_StockCount[WeekIndex],16)&gt;0,0,IF(('T_TTAFStock'!Q21&lt;&gt;""),'T_TTAFStock'!Q21,P17+'Grid_Incoming'!Q17-'Grid_TTAFOutgoing'!Q17))</f>
        <v/>
      </c>
      <c r="R17">
        <f>IF(COUNTIFS(T_StockCount[Part Name],$A17,T_StockCount[WeekIndex],17)&gt;0,0,IF(('T_TTAFStock'!R21&lt;&gt;""),'T_TTAFStock'!R21,Q17+'Grid_Incoming'!R17-'Grid_TTAFOutgoing'!R17))</f>
        <v/>
      </c>
      <c r="S17">
        <f>IF(COUNTIFS(T_StockCount[Part Name],$A17,T_StockCount[WeekIndex],18)&gt;0,0,IF(('T_TTAFStock'!S21&lt;&gt;""),'T_TTAFStock'!S21,R17+'Grid_Incoming'!S17-'Grid_TTAFOutgoing'!S17))</f>
        <v/>
      </c>
      <c r="T17">
        <f>IF(COUNTIFS(T_StockCount[Part Name],$A17,T_StockCount[WeekIndex],19)&gt;0,0,IF(('T_TTAFStock'!T21&lt;&gt;""),'T_TTAFStock'!T21,S17+'Grid_Incoming'!T17-'Grid_TTAFOutgoing'!T17))</f>
        <v/>
      </c>
      <c r="U17">
        <f>IF(COUNTIFS(T_StockCount[Part Name],$A17,T_StockCount[WeekIndex],20)&gt;0,0,IF(('T_TTAFStock'!U21&lt;&gt;""),'T_TTAFStock'!U21,T17+'Grid_Incoming'!U17-'Grid_TTAFOutgoing'!U17))</f>
        <v/>
      </c>
      <c r="V17">
        <f>IF(COUNTIFS(T_StockCount[Part Name],$A17,T_StockCount[WeekIndex],21)&gt;0,0,IF(('T_TTAFStock'!V21&lt;&gt;""),'T_TTAFStock'!V21,U17+'Grid_Incoming'!V17-'Grid_TTAFOutgoing'!V17))</f>
        <v/>
      </c>
      <c r="W17">
        <f>IF(COUNTIFS(T_StockCount[Part Name],$A17,T_StockCount[WeekIndex],22)&gt;0,0,IF(('T_TTAFStock'!W21&lt;&gt;""),'T_TTAFStock'!W21,V17+'Grid_Incoming'!W17-'Grid_TTAFOutgoing'!W17))</f>
        <v/>
      </c>
      <c r="X17">
        <f>IF(COUNTIFS(T_StockCount[Part Name],$A17,T_StockCount[WeekIndex],23)&gt;0,0,IF(('T_TTAFStock'!X21&lt;&gt;""),'T_TTAFStock'!X21,W17+'Grid_Incoming'!X17-'Grid_TTAFOutgoing'!X17))</f>
        <v/>
      </c>
      <c r="Y17">
        <f>IF(COUNTIFS(T_StockCount[Part Name],$A17,T_StockCount[WeekIndex],24)&gt;0,0,IF(('T_TTAFStock'!Y21&lt;&gt;""),'T_TTAFStock'!Y21,X17+'Grid_Incoming'!Y17-'Grid_TTAFOutgoing'!Y17))</f>
        <v/>
      </c>
      <c r="Z17">
        <f>IF(COUNTIFS(T_StockCount[Part Name],$A17,T_StockCount[WeekIndex],25)&gt;0,0,IF(('T_TTAFStock'!Z21&lt;&gt;""),'T_TTAFStock'!Z21,Y17+'Grid_Incoming'!Z17-'Grid_TTAFOutgoing'!Z17))</f>
        <v/>
      </c>
      <c r="AA17">
        <f>IF(COUNTIFS(T_StockCount[Part Name],$A17,T_StockCount[WeekIndex],26)&gt;0,0,IF(('T_TTAFStock'!AA21&lt;&gt;""),'T_TTAFStock'!AA21,Z17+'Grid_Incoming'!AA17-'Grid_TTAFOutgoing'!AA17))</f>
        <v/>
      </c>
      <c r="AB17">
        <f>IF(COUNTIFS(T_StockCount[Part Name],$A17,T_StockCount[WeekIndex],27)&gt;0,0,IF(('T_TTAFStock'!AB21&lt;&gt;""),'T_TTAFStock'!AB21,AA17+'Grid_Incoming'!AB17-'Grid_TTAFOutgoing'!AB17))</f>
        <v/>
      </c>
      <c r="AC17">
        <f>IF(COUNTIFS(T_StockCount[Part Name],$A17,T_StockCount[WeekIndex],28)&gt;0,0,IF(('T_TTAFStock'!AC21&lt;&gt;""),'T_TTAFStock'!AC21,AB17+'Grid_Incoming'!AC17-'Grid_TTAFOutgoing'!AC17))</f>
        <v/>
      </c>
      <c r="AD17">
        <f>IF(COUNTIFS(T_StockCount[Part Name],$A17,T_StockCount[WeekIndex],29)&gt;0,0,IF(('T_TTAFStock'!AD21&lt;&gt;""),'T_TTAFStock'!AD21,AC17+'Grid_Incoming'!AD17-'Grid_TTAFOutgoing'!AD17))</f>
        <v/>
      </c>
      <c r="AE17">
        <f>IF(COUNTIFS(T_StockCount[Part Name],$A17,T_StockCount[WeekIndex],30)&gt;0,0,IF(('T_TTAFStock'!AE21&lt;&gt;""),'T_TTAFStock'!AE21,AD17+'Grid_Incoming'!AE17-'Grid_TTAFOutgoing'!AE17))</f>
        <v/>
      </c>
      <c r="AF17">
        <f>IF(COUNTIFS(T_StockCount[Part Name],$A17,T_StockCount[WeekIndex],31)&gt;0,0,IF(('T_TTAFStock'!AF21&lt;&gt;""),'T_TTAFStock'!AF21,AE17+'Grid_Incoming'!AF17-'Grid_TTAFOutgoing'!AF17))</f>
        <v/>
      </c>
      <c r="AG17">
        <f>IF(COUNTIFS(T_StockCount[Part Name],$A17,T_StockCount[WeekIndex],32)&gt;0,0,IF(('T_TTAFStock'!AG21&lt;&gt;""),'T_TTAFStock'!AG21,AF17+'Grid_Incoming'!AG17-'Grid_TTAFOutgoing'!AG17))</f>
        <v/>
      </c>
      <c r="AH17">
        <f>IF(COUNTIFS(T_StockCount[Part Name],$A17,T_StockCount[WeekIndex],33)&gt;0,0,IF(('T_TTAFStock'!AH21&lt;&gt;""),'T_TTAFStock'!AH21,AG17+'Grid_Incoming'!AH17-'Grid_TTAFOutgoing'!AH17))</f>
        <v/>
      </c>
      <c r="AI17">
        <f>IF(COUNTIFS(T_StockCount[Part Name],$A17,T_StockCount[WeekIndex],34)&gt;0,0,IF(('T_TTAFStock'!AI21&lt;&gt;""),'T_TTAFStock'!AI21,AH17+'Grid_Incoming'!AI17-'Grid_TTAFOutgoing'!AI17))</f>
        <v/>
      </c>
      <c r="AJ17">
        <f>IF(COUNTIFS(T_StockCount[Part Name],$A17,T_StockCount[WeekIndex],35)&gt;0,0,IF(('T_TTAFStock'!AJ21&lt;&gt;""),'T_TTAFStock'!AJ21,AI17+'Grid_Incoming'!AJ17-'Grid_TTAFOutgoing'!AJ17))</f>
        <v/>
      </c>
      <c r="AK17">
        <f>IF(COUNTIFS(T_StockCount[Part Name],$A17,T_StockCount[WeekIndex],36)&gt;0,0,IF(('T_TTAFStock'!AK21&lt;&gt;""),'T_TTAFStock'!AK21,AJ17+'Grid_Incoming'!AK17-'Grid_TTAFOutgoing'!AK17))</f>
        <v/>
      </c>
      <c r="AL17">
        <f>IF(COUNTIFS(T_StockCount[Part Name],$A17,T_StockCount[WeekIndex],37)&gt;0,0,IF(('T_TTAFStock'!AL21&lt;&gt;""),'T_TTAFStock'!AL21,AK17+'Grid_Incoming'!AL17-'Grid_TTAFOutgoing'!AL17))</f>
        <v/>
      </c>
      <c r="AM17">
        <f>IF(COUNTIFS(T_StockCount[Part Name],$A17,T_StockCount[WeekIndex],38)&gt;0,0,IF(('T_TTAFStock'!AM21&lt;&gt;""),'T_TTAFStock'!AM21,AL17+'Grid_Incoming'!AM17-'Grid_TTAFOutgoing'!AM17))</f>
        <v/>
      </c>
      <c r="AN17">
        <f>IF(COUNTIFS(T_StockCount[Part Name],$A17,T_StockCount[WeekIndex],39)&gt;0,0,IF(('T_TTAFStock'!AN21&lt;&gt;""),'T_TTAFStock'!AN21,AM17+'Grid_Incoming'!AN17-'Grid_TTAFOutgoing'!AN17))</f>
        <v/>
      </c>
      <c r="AO17">
        <f>IF(COUNTIFS(T_StockCount[Part Name],$A17,T_StockCount[WeekIndex],40)&gt;0,0,IF(('T_TTAFStock'!AO21&lt;&gt;""),'T_TTAFStock'!AO21,AN17+'Grid_Incoming'!AO17-'Grid_TTAFOutgoing'!AO17))</f>
        <v/>
      </c>
      <c r="AP17">
        <f>IF(COUNTIFS(T_StockCount[Part Name],$A17,T_StockCount[WeekIndex],41)&gt;0,0,IF(('T_TTAFStock'!AP21&lt;&gt;""),'T_TTAFStock'!AP21,AO17+'Grid_Incoming'!AP17-'Grid_TTAFOutgoing'!AP17))</f>
        <v/>
      </c>
      <c r="AQ17">
        <f>IF(COUNTIFS(T_StockCount[Part Name],$A17,T_StockCount[WeekIndex],42)&gt;0,0,IF(('T_TTAFStock'!AQ21&lt;&gt;""),'T_TTAFStock'!AQ21,AP17+'Grid_Incoming'!AQ17-'Grid_TTAFOutgoing'!AQ17))</f>
        <v/>
      </c>
      <c r="AR17">
        <f>IF(COUNTIFS(T_StockCount[Part Name],$A17,T_StockCount[WeekIndex],43)&gt;0,0,IF(('T_TTAFStock'!AR21&lt;&gt;""),'T_TTAFStock'!AR21,AQ17+'Grid_Incoming'!AR17-'Grid_TTAFOutgoing'!AR17))</f>
        <v/>
      </c>
      <c r="AS17">
        <f>IF(COUNTIFS(T_StockCount[Part Name],$A17,T_StockCount[WeekIndex],44)&gt;0,0,IF(('T_TTAFStock'!AS21&lt;&gt;""),'T_TTAFStock'!AS21,AR17+'Grid_Incoming'!AS17-'Grid_TTAFOutgoing'!AS17))</f>
        <v/>
      </c>
      <c r="AT17">
        <f>IF(COUNTIFS(T_StockCount[Part Name],$A17,T_StockCount[WeekIndex],45)&gt;0,0,IF(('T_TTAFStock'!AT21&lt;&gt;""),'T_TTAFStock'!AT21,AS17+'Grid_Incoming'!AT17-'Grid_TTAFOutgoing'!AT17))</f>
        <v/>
      </c>
      <c r="AU17">
        <f>IF(COUNTIFS(T_StockCount[Part Name],$A17,T_StockCount[WeekIndex],46)&gt;0,0,IF(('T_TTAFStock'!AU21&lt;&gt;""),'T_TTAFStock'!AU21,AT17+'Grid_Incoming'!AU17-'Grid_TTAFOutgoing'!AU17))</f>
        <v/>
      </c>
      <c r="AV17">
        <f>IF(COUNTIFS(T_StockCount[Part Name],$A17,T_StockCount[WeekIndex],47)&gt;0,0,IF(('T_TTAFStock'!AV21&lt;&gt;""),'T_TTAFStock'!AV21,AU17+'Grid_Incoming'!AV17-'Grid_TTAFOutgoing'!AV17))</f>
        <v/>
      </c>
      <c r="AW17">
        <f>IF(COUNTIFS(T_StockCount[Part Name],$A17,T_StockCount[WeekIndex],48)&gt;0,0,IF(('T_TTAFStock'!AW21&lt;&gt;""),'T_TTAFStock'!AW21,AV17+'Grid_Incoming'!AW17-'Grid_TTAFOutgoing'!AW17))</f>
        <v/>
      </c>
      <c r="AX17">
        <f>IF(COUNTIFS(T_StockCount[Part Name],$A17,T_StockCount[WeekIndex],49)&gt;0,0,IF(('T_TTAFStock'!AX21&lt;&gt;""),'T_TTAFStock'!AX21,AW17+'Grid_Incoming'!AX17-'Grid_TTAFOutgoing'!AX17))</f>
        <v/>
      </c>
      <c r="AY17">
        <f>IF(COUNTIFS(T_StockCount[Part Name],$A17,T_StockCount[WeekIndex],50)&gt;0,0,IF(('T_TTAFStock'!AY21&lt;&gt;""),'T_TTAFStock'!AY21,AX17+'Grid_Incoming'!AY17-'Grid_TTAFOutgoing'!AY17))</f>
        <v/>
      </c>
      <c r="AZ17">
        <f>IF(COUNTIFS(T_StockCount[Part Name],$A17,T_StockCount[WeekIndex],51)&gt;0,0,IF(('T_TTAFStock'!AZ21&lt;&gt;""),'T_TTAFStock'!AZ21,AY17+'Grid_Incoming'!AZ17-'Grid_TTAFOutgoing'!AZ17))</f>
        <v/>
      </c>
      <c r="BA17">
        <f>IF(COUNTIFS(T_StockCount[Part Name],$A17,T_StockCount[WeekIndex],52)&gt;0,0,IF(('T_TTAFStock'!BA21&lt;&gt;""),'T_TTAFStock'!BA21,AZ17+'Grid_Incoming'!BA17-'Grid_TTAFOutgoing'!BA17))</f>
        <v/>
      </c>
      <c r="BB17">
        <f>IF(COUNTIFS(T_StockCount[Part Name],$A17,T_StockCount[WeekIndex],53)&gt;0,0,IF(('T_TTAFStock'!BB21&lt;&gt;""),'T_TTAFStock'!BB21,BA17+'Grid_Incoming'!BB17-'Grid_TTAFOutgoing'!BB17))</f>
        <v/>
      </c>
      <c r="BC17">
        <f>IF(COUNTIFS(T_StockCount[Part Name],$A17,T_StockCount[WeekIndex],54)&gt;0,0,IF(('T_TTAFStock'!BC21&lt;&gt;""),'T_TTAFStock'!BC21,BB17+'Grid_Incoming'!BC17-'Grid_TTAFOutgoing'!BC17))</f>
        <v/>
      </c>
      <c r="BD17">
        <f>IF(COUNTIFS(T_StockCount[Part Name],$A17,T_StockCount[WeekIndex],55)&gt;0,0,IF(('T_TTAFStock'!BD21&lt;&gt;""),'T_TTAFStock'!BD21,BC17+'Grid_Incoming'!BD17-'Grid_TTAFOutgoing'!BD17))</f>
        <v/>
      </c>
      <c r="BE17">
        <f>IF(COUNTIFS(T_StockCount[Part Name],$A17,T_StockCount[WeekIndex],56)&gt;0,0,IF(('T_TTAFStock'!BE21&lt;&gt;""),'T_TTAFStock'!BE21,BD17+'Grid_Incoming'!BE17-'Grid_TTAFOutgoing'!BE17))</f>
        <v/>
      </c>
      <c r="BF17">
        <f>IF(COUNTIFS(T_StockCount[Part Name],$A17,T_StockCount[WeekIndex],57)&gt;0,0,IF(('T_TTAFStock'!BF21&lt;&gt;""),'T_TTAFStock'!BF21,BE17+'Grid_Incoming'!BF17-'Grid_TTAFOutgoing'!BF17))</f>
        <v/>
      </c>
      <c r="BG17">
        <f>IF(COUNTIFS(T_StockCount[Part Name],$A17,T_StockCount[WeekIndex],58)&gt;0,0,IF(('T_TTAFStock'!BG21&lt;&gt;""),'T_TTAFStock'!BG21,BF17+'Grid_Incoming'!BG17-'Grid_TTAFOutgoing'!BG17))</f>
        <v/>
      </c>
      <c r="BH17">
        <f>IF(COUNTIFS(T_StockCount[Part Name],$A17,T_StockCount[WeekIndex],59)&gt;0,0,IF(('T_TTAFStock'!BH21&lt;&gt;""),'T_TTAFStock'!BH21,BG17+'Grid_Incoming'!BH17-'Grid_TTAFOutgoing'!BH17))</f>
        <v/>
      </c>
      <c r="BI17">
        <f>IF(COUNTIFS(T_StockCount[Part Name],$A17,T_StockCount[WeekIndex],60)&gt;0,0,IF(('T_TTAFStock'!BI21&lt;&gt;""),'T_TTAFStock'!BI21,BH17+'Grid_Incoming'!BI17-'Grid_TTAFOutgoing'!BI17))</f>
        <v/>
      </c>
      <c r="BJ17">
        <f>IF(COUNTIFS(T_StockCount[Part Name],$A17,T_StockCount[WeekIndex],61)&gt;0,0,IF(('T_TTAFStock'!BJ21&lt;&gt;""),'T_TTAFStock'!BJ21,BI17+'Grid_Incoming'!BJ17-'Grid_TTAFOutgoing'!BJ17))</f>
        <v/>
      </c>
      <c r="BK17">
        <f>IF(COUNTIFS(T_StockCount[Part Name],$A17,T_StockCount[WeekIndex],62)&gt;0,0,IF(('T_TTAFStock'!BK21&lt;&gt;""),'T_TTAFStock'!BK21,BJ17+'Grid_Incoming'!BK17-'Grid_TTAFOutgoing'!BK17))</f>
        <v/>
      </c>
      <c r="BL17">
        <f>IF(COUNTIFS(T_StockCount[Part Name],$A17,T_StockCount[WeekIndex],63)&gt;0,0,IF(('T_TTAFStock'!BL21&lt;&gt;""),'T_TTAFStock'!BL21,BK17+'Grid_Incoming'!BL17-'Grid_TTAFOutgoing'!BL17))</f>
        <v/>
      </c>
      <c r="BM17">
        <f>IF(COUNTIFS(T_StockCount[Part Name],$A17,T_StockCount[WeekIndex],64)&gt;0,0,IF(('T_TTAFStock'!BM21&lt;&gt;""),'T_TTAFStock'!BM21,BL17+'Grid_Incoming'!BM17-'Grid_TTAFOutgoing'!BM17))</f>
        <v/>
      </c>
      <c r="BN17">
        <f>IF(COUNTIFS(T_StockCount[Part Name],$A17,T_StockCount[WeekIndex],65)&gt;0,0,IF(('T_TTAFStock'!BN21&lt;&gt;""),'T_TTAFStock'!BN21,BM17+'Grid_Incoming'!BN17-'Grid_TTAFOutgoing'!BN17))</f>
        <v/>
      </c>
      <c r="BO17">
        <f>IF(COUNTIFS(T_StockCount[Part Name],$A17,T_StockCount[WeekIndex],66)&gt;0,0,IF(('T_TTAFStock'!BO21&lt;&gt;""),'T_TTAFStock'!BO21,BN17+'Grid_Incoming'!BO17-'Grid_TTAFOutgoing'!BO17))</f>
        <v/>
      </c>
      <c r="BP17">
        <f>IF(COUNTIFS(T_StockCount[Part Name],$A17,T_StockCount[WeekIndex],67)&gt;0,0,IF(('T_TTAFStock'!BP21&lt;&gt;""),'T_TTAFStock'!BP21,BO17+'Grid_Incoming'!BP17-'Grid_TTAFOutgoing'!BP17))</f>
        <v/>
      </c>
      <c r="BQ17">
        <f>IF(COUNTIFS(T_StockCount[Part Name],$A17,T_StockCount[WeekIndex],68)&gt;0,0,IF(('T_TTAFStock'!BQ21&lt;&gt;""),'T_TTAFStock'!BQ21,BP17+'Grid_Incoming'!BQ17-'Grid_TTAFOutgoing'!BQ17))</f>
        <v/>
      </c>
      <c r="BR17">
        <f>IF(COUNTIFS(T_StockCount[Part Name],$A17,T_StockCount[WeekIndex],69)&gt;0,0,IF(('T_TTAFStock'!BR21&lt;&gt;""),'T_TTAFStock'!BR21,BQ17+'Grid_Incoming'!BR17-'Grid_TTAFOutgoing'!BR17))</f>
        <v/>
      </c>
      <c r="BS17">
        <f>IF(COUNTIFS(T_StockCount[Part Name],$A17,T_StockCount[WeekIndex],70)&gt;0,0,IF(('T_TTAFStock'!BS21&lt;&gt;""),'T_TTAFStock'!BS21,BR17+'Grid_Incoming'!BS17-'Grid_TTAFOutgoing'!BS17))</f>
        <v/>
      </c>
      <c r="BT17">
        <f>IF(COUNTIFS(T_StockCount[Part Name],$A17,T_StockCount[WeekIndex],71)&gt;0,0,IF(('T_TTAFStock'!BT21&lt;&gt;""),'T_TTAFStock'!BT21,BS17+'Grid_Incoming'!BT17-'Grid_TTAFOutgoing'!BT17))</f>
        <v/>
      </c>
      <c r="BU17">
        <f>IF(COUNTIFS(T_StockCount[Part Name],$A17,T_StockCount[WeekIndex],72)&gt;0,0,IF(('T_TTAFStock'!BU21&lt;&gt;""),'T_TTAFStock'!BU21,BT17+'Grid_Incoming'!BU17-'Grid_TTAFOutgoing'!BU17))</f>
        <v/>
      </c>
      <c r="BV17">
        <f>IF(COUNTIFS(T_StockCount[Part Name],$A17,T_StockCount[WeekIndex],73)&gt;0,0,IF(('T_TTAFStock'!BV21&lt;&gt;""),'T_TTAFStock'!BV21,BU17+'Grid_Incoming'!BV17-'Grid_TTAFOutgoing'!BV17))</f>
        <v/>
      </c>
      <c r="BW17">
        <f>IF(COUNTIFS(T_StockCount[Part Name],$A17,T_StockCount[WeekIndex],74)&gt;0,0,IF(('T_TTAFStock'!BW21&lt;&gt;""),'T_TTAFStock'!BW21,BV17+'Grid_Incoming'!BW17-'Grid_TTAFOutgoing'!BW17))</f>
        <v/>
      </c>
      <c r="BX17">
        <f>IF(COUNTIFS(T_StockCount[Part Name],$A17,T_StockCount[WeekIndex],75)&gt;0,0,IF(('T_TTAFStock'!BX21&lt;&gt;""),'T_TTAFStock'!BX21,BW17+'Grid_Incoming'!BX17-'Grid_TTAFOutgoing'!BX17))</f>
        <v/>
      </c>
      <c r="BY17">
        <f>IF(COUNTIFS(T_StockCount[Part Name],$A17,T_StockCount[WeekIndex],76)&gt;0,0,IF(('T_TTAFStock'!BY21&lt;&gt;""),'T_TTAFStock'!BY21,BX17+'Grid_Incoming'!BY17-'Grid_TTAFOutgoing'!BY17))</f>
        <v/>
      </c>
      <c r="BZ17">
        <f>IF(COUNTIFS(T_StockCount[Part Name],$A17,T_StockCount[WeekIndex],77)&gt;0,0,IF(('T_TTAFStock'!BZ21&lt;&gt;""),'T_TTAFStock'!BZ21,BY17+'Grid_Incoming'!BZ17-'Grid_TTAFOutgoing'!BZ17))</f>
        <v/>
      </c>
      <c r="CA17">
        <f>IF(COUNTIFS(T_StockCount[Part Name],$A17,T_StockCount[WeekIndex],78)&gt;0,0,IF(('T_TTAFStock'!CA21&lt;&gt;""),'T_TTAFStock'!CA21,BZ17+'Grid_Incoming'!CA17-'Grid_TTAFOutgoing'!CA17))</f>
        <v/>
      </c>
      <c r="CB17">
        <f>IF(COUNTIFS(T_StockCount[Part Name],$A17,T_StockCount[WeekIndex],79)&gt;0,0,IF(('T_TTAFStock'!CB21&lt;&gt;""),'T_TTAFStock'!CB21,CA17+'Grid_Incoming'!CB17-'Grid_TTAFOutgoing'!CB17))</f>
        <v/>
      </c>
      <c r="CC17">
        <f>IF(COUNTIFS(T_StockCount[Part Name],$A17,T_StockCount[WeekIndex],80)&gt;0,0,IF(('T_TTAFStock'!CC21&lt;&gt;""),'T_TTAFStock'!CC21,CB17+'Grid_Incoming'!CC17-'Grid_TTAFOutgoing'!CC17))</f>
        <v/>
      </c>
      <c r="CD17">
        <f>IF(COUNTIFS(T_StockCount[Part Name],$A17,T_StockCount[WeekIndex],81)&gt;0,0,IF(('T_TTAFStock'!CD21&lt;&gt;""),'T_TTAFStock'!CD21,CC17+'Grid_Incoming'!CD17-'Grid_TTAFOutgoing'!CD17))</f>
        <v/>
      </c>
      <c r="CE17">
        <f>IF(COUNTIFS(T_StockCount[Part Name],$A17,T_StockCount[WeekIndex],82)&gt;0,0,IF(('T_TTAFStock'!CE21&lt;&gt;""),'T_TTAFStock'!CE21,CD17+'Grid_Incoming'!CE17-'Grid_TTAFOutgoing'!CE17))</f>
        <v/>
      </c>
      <c r="CF17">
        <f>IF(COUNTIFS(T_StockCount[Part Name],$A17,T_StockCount[WeekIndex],83)&gt;0,0,IF(('T_TTAFStock'!CF21&lt;&gt;""),'T_TTAFStock'!CF21,CE17+'Grid_Incoming'!CF17-'Grid_TTAFOutgoing'!CF17))</f>
        <v/>
      </c>
      <c r="CG17">
        <f>IF(COUNTIFS(T_StockCount[Part Name],$A17,T_StockCount[WeekIndex],84)&gt;0,0,IF(('T_TTAFStock'!CG21&lt;&gt;""),'T_TTAFStock'!CG21,CF17+'Grid_Incoming'!CG17-'Grid_TTAFOutgoing'!CG17))</f>
        <v/>
      </c>
      <c r="CH17">
        <f>IF(COUNTIFS(T_StockCount[Part Name],$A17,T_StockCount[WeekIndex],85)&gt;0,0,IF(('T_TTAFStock'!CH21&lt;&gt;""),'T_TTAFStock'!CH21,CG17+'Grid_Incoming'!CH17-'Grid_TTAFOutgoing'!CH17))</f>
        <v/>
      </c>
      <c r="CI17">
        <f>IF(COUNTIFS(T_StockCount[Part Name],$A17,T_StockCount[WeekIndex],86)&gt;0,0,IF(('T_TTAFStock'!CI21&lt;&gt;""),'T_TTAFStock'!CI21,CH17+'Grid_Incoming'!CI17-'Grid_TTAFOutgoing'!CI17))</f>
        <v/>
      </c>
      <c r="CJ17">
        <f>IF(COUNTIFS(T_StockCount[Part Name],$A17,T_StockCount[WeekIndex],87)&gt;0,0,IF(('T_TTAFStock'!CJ21&lt;&gt;""),'T_TTAFStock'!CJ21,CI17+'Grid_Incoming'!CJ17-'Grid_TTAFOutgoing'!CJ17))</f>
        <v/>
      </c>
      <c r="CK17">
        <f>IF(COUNTIFS(T_StockCount[Part Name],$A17,T_StockCount[WeekIndex],88)&gt;0,0,IF(('T_TTAFStock'!CK21&lt;&gt;""),'T_TTAFStock'!CK21,CJ17+'Grid_Incoming'!CK17-'Grid_TTAFOutgoing'!CK17))</f>
        <v/>
      </c>
      <c r="CL17">
        <f>IF(COUNTIFS(T_StockCount[Part Name],$A17,T_StockCount[WeekIndex],89)&gt;0,0,IF(('T_TTAFStock'!CL21&lt;&gt;""),'T_TTAFStock'!CL21,CK17+'Grid_Incoming'!CL17-'Grid_TTAFOutgoing'!CL17))</f>
        <v/>
      </c>
      <c r="CM17">
        <f>IF(COUNTIFS(T_StockCount[Part Name],$A17,T_StockCount[WeekIndex],90)&gt;0,0,IF(('T_TTAFStock'!CM21&lt;&gt;""),'T_TTAFStock'!CM21,CL17+'Grid_Incoming'!CM17-'Grid_TTAFOutgoing'!CM17))</f>
        <v/>
      </c>
      <c r="CN17">
        <f>IF(COUNTIFS(T_StockCount[Part Name],$A17,T_StockCount[WeekIndex],91)&gt;0,0,IF(('T_TTAFStock'!CN21&lt;&gt;""),'T_TTAFStock'!CN21,CM17+'Grid_Incoming'!CN17-'Grid_TTAFOutgoing'!CN17))</f>
        <v/>
      </c>
      <c r="CO17">
        <f>IF(COUNTIFS(T_StockCount[Part Name],$A17,T_StockCount[WeekIndex],92)&gt;0,0,IF(('T_TTAFStock'!CO21&lt;&gt;""),'T_TTAFStock'!CO21,CN17+'Grid_Incoming'!CO17-'Grid_TTAFOutgoing'!CO17))</f>
        <v/>
      </c>
      <c r="CP17">
        <f>IF(COUNTIFS(T_StockCount[Part Name],$A17,T_StockCount[WeekIndex],93)&gt;0,0,IF(('T_TTAFStock'!CP21&lt;&gt;""),'T_TTAFStock'!CP21,CO17+'Grid_Incoming'!CP17-'Grid_TTAFOutgoing'!CP17))</f>
        <v/>
      </c>
      <c r="CQ17">
        <f>IF(COUNTIFS(T_StockCount[Part Name],$A17,T_StockCount[WeekIndex],94)&gt;0,0,IF(('T_TTAFStock'!CQ21&lt;&gt;""),'T_TTAFStock'!CQ21,CP17+'Grid_Incoming'!CQ17-'Grid_TTAFOutgoing'!CQ17))</f>
        <v/>
      </c>
      <c r="CR17">
        <f>IF(COUNTIFS(T_StockCount[Part Name],$A17,T_StockCount[WeekIndex],95)&gt;0,0,IF(('T_TTAFStock'!CR21&lt;&gt;""),'T_TTAFStock'!CR21,CQ17+'Grid_Incoming'!CR17-'Grid_TTAFOutgoing'!CR17))</f>
        <v/>
      </c>
      <c r="CS17">
        <f>IF(COUNTIFS(T_StockCount[Part Name],$A17,T_StockCount[WeekIndex],96)&gt;0,0,IF(('T_TTAFStock'!CS21&lt;&gt;""),'T_TTAFStock'!CS21,CR17+'Grid_Incoming'!CS17-'Grid_TTAFOutgoing'!CS17))</f>
        <v/>
      </c>
      <c r="CT17">
        <f>IF(COUNTIFS(T_StockCount[Part Name],$A17,T_StockCount[WeekIndex],97)&gt;0,0,IF(('T_TTAFStock'!CT21&lt;&gt;""),'T_TTAFStock'!CT21,CS17+'Grid_Incoming'!CT17-'Grid_TTAFOutgoing'!CT17))</f>
        <v/>
      </c>
      <c r="CU17">
        <f>IF(COUNTIFS(T_StockCount[Part Name],$A17,T_StockCount[WeekIndex],98)&gt;0,0,IF(('T_TTAFStock'!CU21&lt;&gt;""),'T_TTAFStock'!CU21,CT17+'Grid_Incoming'!CU17-'Grid_TTAFOutgoing'!CU17))</f>
        <v/>
      </c>
      <c r="CV17">
        <f>IF(COUNTIFS(T_StockCount[Part Name],$A17,T_StockCount[WeekIndex],99)&gt;0,0,IF(('T_TTAFStock'!CV21&lt;&gt;""),'T_TTAFStock'!CV21,CU17+'Grid_Incoming'!CV17-'Grid_TTAFOutgoing'!CV17))</f>
        <v/>
      </c>
      <c r="CW17">
        <f>IF(COUNTIFS(T_StockCount[Part Name],$A17,T_StockCount[WeekIndex],100)&gt;0,0,IF(('T_TTAFStock'!CW21&lt;&gt;""),'T_TTAFStock'!CW21,CV17+'Grid_Incoming'!CW17-'Grid_TTAFOutgoing'!CW17))</f>
        <v/>
      </c>
      <c r="CX17">
        <f>IF(COUNTIFS(T_StockCount[Part Name],$A17,T_StockCount[WeekIndex],101)&gt;0,0,IF(('T_TTAFStock'!CX21&lt;&gt;""),'T_TTAFStock'!CX21,CW17+'Grid_Incoming'!CX17-'Grid_TTAFOutgoing'!CX17))</f>
        <v/>
      </c>
      <c r="CY17">
        <f>IF(COUNTIFS(T_StockCount[Part Name],$A17,T_StockCount[WeekIndex],102)&gt;0,0,IF(('T_TTAFStock'!CY21&lt;&gt;""),'T_TTAFStock'!CY21,CX17+'Grid_Incoming'!CY17-'Grid_TTAFOutgoing'!CY17))</f>
        <v/>
      </c>
      <c r="CZ17">
        <f>IF(COUNTIFS(T_StockCount[Part Name],$A17,T_StockCount[WeekIndex],103)&gt;0,0,IF(('T_TTAFStock'!CZ21&lt;&gt;""),'T_TTAFStock'!CZ21,CY17+'Grid_Incoming'!CZ17-'Grid_TTAFOutgoing'!CZ17))</f>
        <v/>
      </c>
      <c r="DA17">
        <f>IF(COUNTIFS(T_StockCount[Part Name],$A17,T_StockCount[WeekIndex],104)&gt;0,0,IF(('T_TTAFStock'!DA21&lt;&gt;""),'T_TTAFStock'!DA21,CZ17+'Grid_Incoming'!DA17-'Grid_TTAFOutgoing'!DA17))</f>
        <v/>
      </c>
    </row>
    <row r="18">
      <c r="A18" t="inlineStr">
        <is>
          <t>CHEM-1660</t>
        </is>
      </c>
      <c r="B18">
        <f>IF(COUNTIFS(T_StockCount[Part Name],$A18,T_StockCount[WeekIndex],1)&gt;0,0,IF(('T_TTAFStock'!B22&lt;&gt;""),'T_TTAFStock'!B22,0+'Grid_Incoming'!B18-'Grid_TTAFOutgoing'!B18))</f>
        <v/>
      </c>
      <c r="C18">
        <f>IF(COUNTIFS(T_StockCount[Part Name],$A18,T_StockCount[WeekIndex],2)&gt;0,0,IF(('T_TTAFStock'!C22&lt;&gt;""),'T_TTAFStock'!C22,B18+'Grid_Incoming'!C18-'Grid_TTAFOutgoing'!C18))</f>
        <v/>
      </c>
      <c r="D18">
        <f>IF(COUNTIFS(T_StockCount[Part Name],$A18,T_StockCount[WeekIndex],3)&gt;0,0,IF(('T_TTAFStock'!D22&lt;&gt;""),'T_TTAFStock'!D22,C18+'Grid_Incoming'!D18-'Grid_TTAFOutgoing'!D18))</f>
        <v/>
      </c>
      <c r="E18">
        <f>IF(COUNTIFS(T_StockCount[Part Name],$A18,T_StockCount[WeekIndex],4)&gt;0,0,IF(('T_TTAFStock'!E22&lt;&gt;""),'T_TTAFStock'!E22,D18+'Grid_Incoming'!E18-'Grid_TTAFOutgoing'!E18))</f>
        <v/>
      </c>
      <c r="F18">
        <f>IF(COUNTIFS(T_StockCount[Part Name],$A18,T_StockCount[WeekIndex],5)&gt;0,0,IF(('T_TTAFStock'!F22&lt;&gt;""),'T_TTAFStock'!F22,E18+'Grid_Incoming'!F18-'Grid_TTAFOutgoing'!F18))</f>
        <v/>
      </c>
      <c r="G18">
        <f>IF(COUNTIFS(T_StockCount[Part Name],$A18,T_StockCount[WeekIndex],6)&gt;0,0,IF(('T_TTAFStock'!G22&lt;&gt;""),'T_TTAFStock'!G22,F18+'Grid_Incoming'!G18-'Grid_TTAFOutgoing'!G18))</f>
        <v/>
      </c>
      <c r="H18">
        <f>IF(COUNTIFS(T_StockCount[Part Name],$A18,T_StockCount[WeekIndex],7)&gt;0,0,IF(('T_TTAFStock'!H22&lt;&gt;""),'T_TTAFStock'!H22,G18+'Grid_Incoming'!H18-'Grid_TTAFOutgoing'!H18))</f>
        <v/>
      </c>
      <c r="I18">
        <f>IF(COUNTIFS(T_StockCount[Part Name],$A18,T_StockCount[WeekIndex],8)&gt;0,0,IF(('T_TTAFStock'!I22&lt;&gt;""),'T_TTAFStock'!I22,H18+'Grid_Incoming'!I18-'Grid_TTAFOutgoing'!I18))</f>
        <v/>
      </c>
      <c r="J18">
        <f>IF(COUNTIFS(T_StockCount[Part Name],$A18,T_StockCount[WeekIndex],9)&gt;0,0,IF(('T_TTAFStock'!J22&lt;&gt;""),'T_TTAFStock'!J22,I18+'Grid_Incoming'!J18-'Grid_TTAFOutgoing'!J18))</f>
        <v/>
      </c>
      <c r="K18">
        <f>IF(COUNTIFS(T_StockCount[Part Name],$A18,T_StockCount[WeekIndex],10)&gt;0,0,IF(('T_TTAFStock'!K22&lt;&gt;""),'T_TTAFStock'!K22,J18+'Grid_Incoming'!K18-'Grid_TTAFOutgoing'!K18))</f>
        <v/>
      </c>
      <c r="L18">
        <f>IF(COUNTIFS(T_StockCount[Part Name],$A18,T_StockCount[WeekIndex],11)&gt;0,0,IF(('T_TTAFStock'!L22&lt;&gt;""),'T_TTAFStock'!L22,K18+'Grid_Incoming'!L18-'Grid_TTAFOutgoing'!L18))</f>
        <v/>
      </c>
      <c r="M18">
        <f>IF(COUNTIFS(T_StockCount[Part Name],$A18,T_StockCount[WeekIndex],12)&gt;0,0,IF(('T_TTAFStock'!M22&lt;&gt;""),'T_TTAFStock'!M22,L18+'Grid_Incoming'!M18-'Grid_TTAFOutgoing'!M18))</f>
        <v/>
      </c>
      <c r="N18">
        <f>IF(COUNTIFS(T_StockCount[Part Name],$A18,T_StockCount[WeekIndex],13)&gt;0,0,IF(('T_TTAFStock'!N22&lt;&gt;""),'T_TTAFStock'!N22,M18+'Grid_Incoming'!N18-'Grid_TTAFOutgoing'!N18))</f>
        <v/>
      </c>
      <c r="O18">
        <f>IF(COUNTIFS(T_StockCount[Part Name],$A18,T_StockCount[WeekIndex],14)&gt;0,0,IF(('T_TTAFStock'!O22&lt;&gt;""),'T_TTAFStock'!O22,N18+'Grid_Incoming'!O18-'Grid_TTAFOutgoing'!O18))</f>
        <v/>
      </c>
      <c r="P18">
        <f>IF(COUNTIFS(T_StockCount[Part Name],$A18,T_StockCount[WeekIndex],15)&gt;0,0,IF(('T_TTAFStock'!P22&lt;&gt;""),'T_TTAFStock'!P22,O18+'Grid_Incoming'!P18-'Grid_TTAFOutgoing'!P18))</f>
        <v/>
      </c>
      <c r="Q18">
        <f>IF(COUNTIFS(T_StockCount[Part Name],$A18,T_StockCount[WeekIndex],16)&gt;0,0,IF(('T_TTAFStock'!Q22&lt;&gt;""),'T_TTAFStock'!Q22,P18+'Grid_Incoming'!Q18-'Grid_TTAFOutgoing'!Q18))</f>
        <v/>
      </c>
      <c r="R18">
        <f>IF(COUNTIFS(T_StockCount[Part Name],$A18,T_StockCount[WeekIndex],17)&gt;0,0,IF(('T_TTAFStock'!R22&lt;&gt;""),'T_TTAFStock'!R22,Q18+'Grid_Incoming'!R18-'Grid_TTAFOutgoing'!R18))</f>
        <v/>
      </c>
      <c r="S18">
        <f>IF(COUNTIFS(T_StockCount[Part Name],$A18,T_StockCount[WeekIndex],18)&gt;0,0,IF(('T_TTAFStock'!S22&lt;&gt;""),'T_TTAFStock'!S22,R18+'Grid_Incoming'!S18-'Grid_TTAFOutgoing'!S18))</f>
        <v/>
      </c>
      <c r="T18">
        <f>IF(COUNTIFS(T_StockCount[Part Name],$A18,T_StockCount[WeekIndex],19)&gt;0,0,IF(('T_TTAFStock'!T22&lt;&gt;""),'T_TTAFStock'!T22,S18+'Grid_Incoming'!T18-'Grid_TTAFOutgoing'!T18))</f>
        <v/>
      </c>
      <c r="U18">
        <f>IF(COUNTIFS(T_StockCount[Part Name],$A18,T_StockCount[WeekIndex],20)&gt;0,0,IF(('T_TTAFStock'!U22&lt;&gt;""),'T_TTAFStock'!U22,T18+'Grid_Incoming'!U18-'Grid_TTAFOutgoing'!U18))</f>
        <v/>
      </c>
      <c r="V18">
        <f>IF(COUNTIFS(T_StockCount[Part Name],$A18,T_StockCount[WeekIndex],21)&gt;0,0,IF(('T_TTAFStock'!V22&lt;&gt;""),'T_TTAFStock'!V22,U18+'Grid_Incoming'!V18-'Grid_TTAFOutgoing'!V18))</f>
        <v/>
      </c>
      <c r="W18">
        <f>IF(COUNTIFS(T_StockCount[Part Name],$A18,T_StockCount[WeekIndex],22)&gt;0,0,IF(('T_TTAFStock'!W22&lt;&gt;""),'T_TTAFStock'!W22,V18+'Grid_Incoming'!W18-'Grid_TTAFOutgoing'!W18))</f>
        <v/>
      </c>
      <c r="X18">
        <f>IF(COUNTIFS(T_StockCount[Part Name],$A18,T_StockCount[WeekIndex],23)&gt;0,0,IF(('T_TTAFStock'!X22&lt;&gt;""),'T_TTAFStock'!X22,W18+'Grid_Incoming'!X18-'Grid_TTAFOutgoing'!X18))</f>
        <v/>
      </c>
      <c r="Y18">
        <f>IF(COUNTIFS(T_StockCount[Part Name],$A18,T_StockCount[WeekIndex],24)&gt;0,0,IF(('T_TTAFStock'!Y22&lt;&gt;""),'T_TTAFStock'!Y22,X18+'Grid_Incoming'!Y18-'Grid_TTAFOutgoing'!Y18))</f>
        <v/>
      </c>
      <c r="Z18">
        <f>IF(COUNTIFS(T_StockCount[Part Name],$A18,T_StockCount[WeekIndex],25)&gt;0,0,IF(('T_TTAFStock'!Z22&lt;&gt;""),'T_TTAFStock'!Z22,Y18+'Grid_Incoming'!Z18-'Grid_TTAFOutgoing'!Z18))</f>
        <v/>
      </c>
      <c r="AA18">
        <f>IF(COUNTIFS(T_StockCount[Part Name],$A18,T_StockCount[WeekIndex],26)&gt;0,0,IF(('T_TTAFStock'!AA22&lt;&gt;""),'T_TTAFStock'!AA22,Z18+'Grid_Incoming'!AA18-'Grid_TTAFOutgoing'!AA18))</f>
        <v/>
      </c>
      <c r="AB18">
        <f>IF(COUNTIFS(T_StockCount[Part Name],$A18,T_StockCount[WeekIndex],27)&gt;0,0,IF(('T_TTAFStock'!AB22&lt;&gt;""),'T_TTAFStock'!AB22,AA18+'Grid_Incoming'!AB18-'Grid_TTAFOutgoing'!AB18))</f>
        <v/>
      </c>
      <c r="AC18">
        <f>IF(COUNTIFS(T_StockCount[Part Name],$A18,T_StockCount[WeekIndex],28)&gt;0,0,IF(('T_TTAFStock'!AC22&lt;&gt;""),'T_TTAFStock'!AC22,AB18+'Grid_Incoming'!AC18-'Grid_TTAFOutgoing'!AC18))</f>
        <v/>
      </c>
      <c r="AD18">
        <f>IF(COUNTIFS(T_StockCount[Part Name],$A18,T_StockCount[WeekIndex],29)&gt;0,0,IF(('T_TTAFStock'!AD22&lt;&gt;""),'T_TTAFStock'!AD22,AC18+'Grid_Incoming'!AD18-'Grid_TTAFOutgoing'!AD18))</f>
        <v/>
      </c>
      <c r="AE18">
        <f>IF(COUNTIFS(T_StockCount[Part Name],$A18,T_StockCount[WeekIndex],30)&gt;0,0,IF(('T_TTAFStock'!AE22&lt;&gt;""),'T_TTAFStock'!AE22,AD18+'Grid_Incoming'!AE18-'Grid_TTAFOutgoing'!AE18))</f>
        <v/>
      </c>
      <c r="AF18">
        <f>IF(COUNTIFS(T_StockCount[Part Name],$A18,T_StockCount[WeekIndex],31)&gt;0,0,IF(('T_TTAFStock'!AF22&lt;&gt;""),'T_TTAFStock'!AF22,AE18+'Grid_Incoming'!AF18-'Grid_TTAFOutgoing'!AF18))</f>
        <v/>
      </c>
      <c r="AG18">
        <f>IF(COUNTIFS(T_StockCount[Part Name],$A18,T_StockCount[WeekIndex],32)&gt;0,0,IF(('T_TTAFStock'!AG22&lt;&gt;""),'T_TTAFStock'!AG22,AF18+'Grid_Incoming'!AG18-'Grid_TTAFOutgoing'!AG18))</f>
        <v/>
      </c>
      <c r="AH18">
        <f>IF(COUNTIFS(T_StockCount[Part Name],$A18,T_StockCount[WeekIndex],33)&gt;0,0,IF(('T_TTAFStock'!AH22&lt;&gt;""),'T_TTAFStock'!AH22,AG18+'Grid_Incoming'!AH18-'Grid_TTAFOutgoing'!AH18))</f>
        <v/>
      </c>
      <c r="AI18">
        <f>IF(COUNTIFS(T_StockCount[Part Name],$A18,T_StockCount[WeekIndex],34)&gt;0,0,IF(('T_TTAFStock'!AI22&lt;&gt;""),'T_TTAFStock'!AI22,AH18+'Grid_Incoming'!AI18-'Grid_TTAFOutgoing'!AI18))</f>
        <v/>
      </c>
      <c r="AJ18">
        <f>IF(COUNTIFS(T_StockCount[Part Name],$A18,T_StockCount[WeekIndex],35)&gt;0,0,IF(('T_TTAFStock'!AJ22&lt;&gt;""),'T_TTAFStock'!AJ22,AI18+'Grid_Incoming'!AJ18-'Grid_TTAFOutgoing'!AJ18))</f>
        <v/>
      </c>
      <c r="AK18">
        <f>IF(COUNTIFS(T_StockCount[Part Name],$A18,T_StockCount[WeekIndex],36)&gt;0,0,IF(('T_TTAFStock'!AK22&lt;&gt;""),'T_TTAFStock'!AK22,AJ18+'Grid_Incoming'!AK18-'Grid_TTAFOutgoing'!AK18))</f>
        <v/>
      </c>
      <c r="AL18">
        <f>IF(COUNTIFS(T_StockCount[Part Name],$A18,T_StockCount[WeekIndex],37)&gt;0,0,IF(('T_TTAFStock'!AL22&lt;&gt;""),'T_TTAFStock'!AL22,AK18+'Grid_Incoming'!AL18-'Grid_TTAFOutgoing'!AL18))</f>
        <v/>
      </c>
      <c r="AM18">
        <f>IF(COUNTIFS(T_StockCount[Part Name],$A18,T_StockCount[WeekIndex],38)&gt;0,0,IF(('T_TTAFStock'!AM22&lt;&gt;""),'T_TTAFStock'!AM22,AL18+'Grid_Incoming'!AM18-'Grid_TTAFOutgoing'!AM18))</f>
        <v/>
      </c>
      <c r="AN18">
        <f>IF(COUNTIFS(T_StockCount[Part Name],$A18,T_StockCount[WeekIndex],39)&gt;0,0,IF(('T_TTAFStock'!AN22&lt;&gt;""),'T_TTAFStock'!AN22,AM18+'Grid_Incoming'!AN18-'Grid_TTAFOutgoing'!AN18))</f>
        <v/>
      </c>
      <c r="AO18">
        <f>IF(COUNTIFS(T_StockCount[Part Name],$A18,T_StockCount[WeekIndex],40)&gt;0,0,IF(('T_TTAFStock'!AO22&lt;&gt;""),'T_TTAFStock'!AO22,AN18+'Grid_Incoming'!AO18-'Grid_TTAFOutgoing'!AO18))</f>
        <v/>
      </c>
      <c r="AP18">
        <f>IF(COUNTIFS(T_StockCount[Part Name],$A18,T_StockCount[WeekIndex],41)&gt;0,0,IF(('T_TTAFStock'!AP22&lt;&gt;""),'T_TTAFStock'!AP22,AO18+'Grid_Incoming'!AP18-'Grid_TTAFOutgoing'!AP18))</f>
        <v/>
      </c>
      <c r="AQ18">
        <f>IF(COUNTIFS(T_StockCount[Part Name],$A18,T_StockCount[WeekIndex],42)&gt;0,0,IF(('T_TTAFStock'!AQ22&lt;&gt;""),'T_TTAFStock'!AQ22,AP18+'Grid_Incoming'!AQ18-'Grid_TTAFOutgoing'!AQ18))</f>
        <v/>
      </c>
      <c r="AR18">
        <f>IF(COUNTIFS(T_StockCount[Part Name],$A18,T_StockCount[WeekIndex],43)&gt;0,0,IF(('T_TTAFStock'!AR22&lt;&gt;""),'T_TTAFStock'!AR22,AQ18+'Grid_Incoming'!AR18-'Grid_TTAFOutgoing'!AR18))</f>
        <v/>
      </c>
      <c r="AS18">
        <f>IF(COUNTIFS(T_StockCount[Part Name],$A18,T_StockCount[WeekIndex],44)&gt;0,0,IF(('T_TTAFStock'!AS22&lt;&gt;""),'T_TTAFStock'!AS22,AR18+'Grid_Incoming'!AS18-'Grid_TTAFOutgoing'!AS18))</f>
        <v/>
      </c>
      <c r="AT18">
        <f>IF(COUNTIFS(T_StockCount[Part Name],$A18,T_StockCount[WeekIndex],45)&gt;0,0,IF(('T_TTAFStock'!AT22&lt;&gt;""),'T_TTAFStock'!AT22,AS18+'Grid_Incoming'!AT18-'Grid_TTAFOutgoing'!AT18))</f>
        <v/>
      </c>
      <c r="AU18">
        <f>IF(COUNTIFS(T_StockCount[Part Name],$A18,T_StockCount[WeekIndex],46)&gt;0,0,IF(('T_TTAFStock'!AU22&lt;&gt;""),'T_TTAFStock'!AU22,AT18+'Grid_Incoming'!AU18-'Grid_TTAFOutgoing'!AU18))</f>
        <v/>
      </c>
      <c r="AV18">
        <f>IF(COUNTIFS(T_StockCount[Part Name],$A18,T_StockCount[WeekIndex],47)&gt;0,0,IF(('T_TTAFStock'!AV22&lt;&gt;""),'T_TTAFStock'!AV22,AU18+'Grid_Incoming'!AV18-'Grid_TTAFOutgoing'!AV18))</f>
        <v/>
      </c>
      <c r="AW18">
        <f>IF(COUNTIFS(T_StockCount[Part Name],$A18,T_StockCount[WeekIndex],48)&gt;0,0,IF(('T_TTAFStock'!AW22&lt;&gt;""),'T_TTAFStock'!AW22,AV18+'Grid_Incoming'!AW18-'Grid_TTAFOutgoing'!AW18))</f>
        <v/>
      </c>
      <c r="AX18">
        <f>IF(COUNTIFS(T_StockCount[Part Name],$A18,T_StockCount[WeekIndex],49)&gt;0,0,IF(('T_TTAFStock'!AX22&lt;&gt;""),'T_TTAFStock'!AX22,AW18+'Grid_Incoming'!AX18-'Grid_TTAFOutgoing'!AX18))</f>
        <v/>
      </c>
      <c r="AY18">
        <f>IF(COUNTIFS(T_StockCount[Part Name],$A18,T_StockCount[WeekIndex],50)&gt;0,0,IF(('T_TTAFStock'!AY22&lt;&gt;""),'T_TTAFStock'!AY22,AX18+'Grid_Incoming'!AY18-'Grid_TTAFOutgoing'!AY18))</f>
        <v/>
      </c>
      <c r="AZ18">
        <f>IF(COUNTIFS(T_StockCount[Part Name],$A18,T_StockCount[WeekIndex],51)&gt;0,0,IF(('T_TTAFStock'!AZ22&lt;&gt;""),'T_TTAFStock'!AZ22,AY18+'Grid_Incoming'!AZ18-'Grid_TTAFOutgoing'!AZ18))</f>
        <v/>
      </c>
      <c r="BA18">
        <f>IF(COUNTIFS(T_StockCount[Part Name],$A18,T_StockCount[WeekIndex],52)&gt;0,0,IF(('T_TTAFStock'!BA22&lt;&gt;""),'T_TTAFStock'!BA22,AZ18+'Grid_Incoming'!BA18-'Grid_TTAFOutgoing'!BA18))</f>
        <v/>
      </c>
      <c r="BB18">
        <f>IF(COUNTIFS(T_StockCount[Part Name],$A18,T_StockCount[WeekIndex],53)&gt;0,0,IF(('T_TTAFStock'!BB22&lt;&gt;""),'T_TTAFStock'!BB22,BA18+'Grid_Incoming'!BB18-'Grid_TTAFOutgoing'!BB18))</f>
        <v/>
      </c>
      <c r="BC18">
        <f>IF(COUNTIFS(T_StockCount[Part Name],$A18,T_StockCount[WeekIndex],54)&gt;0,0,IF(('T_TTAFStock'!BC22&lt;&gt;""),'T_TTAFStock'!BC22,BB18+'Grid_Incoming'!BC18-'Grid_TTAFOutgoing'!BC18))</f>
        <v/>
      </c>
      <c r="BD18">
        <f>IF(COUNTIFS(T_StockCount[Part Name],$A18,T_StockCount[WeekIndex],55)&gt;0,0,IF(('T_TTAFStock'!BD22&lt;&gt;""),'T_TTAFStock'!BD22,BC18+'Grid_Incoming'!BD18-'Grid_TTAFOutgoing'!BD18))</f>
        <v/>
      </c>
      <c r="BE18">
        <f>IF(COUNTIFS(T_StockCount[Part Name],$A18,T_StockCount[WeekIndex],56)&gt;0,0,IF(('T_TTAFStock'!BE22&lt;&gt;""),'T_TTAFStock'!BE22,BD18+'Grid_Incoming'!BE18-'Grid_TTAFOutgoing'!BE18))</f>
        <v/>
      </c>
      <c r="BF18">
        <f>IF(COUNTIFS(T_StockCount[Part Name],$A18,T_StockCount[WeekIndex],57)&gt;0,0,IF(('T_TTAFStock'!BF22&lt;&gt;""),'T_TTAFStock'!BF22,BE18+'Grid_Incoming'!BF18-'Grid_TTAFOutgoing'!BF18))</f>
        <v/>
      </c>
      <c r="BG18">
        <f>IF(COUNTIFS(T_StockCount[Part Name],$A18,T_StockCount[WeekIndex],58)&gt;0,0,IF(('T_TTAFStock'!BG22&lt;&gt;""),'T_TTAFStock'!BG22,BF18+'Grid_Incoming'!BG18-'Grid_TTAFOutgoing'!BG18))</f>
        <v/>
      </c>
      <c r="BH18">
        <f>IF(COUNTIFS(T_StockCount[Part Name],$A18,T_StockCount[WeekIndex],59)&gt;0,0,IF(('T_TTAFStock'!BH22&lt;&gt;""),'T_TTAFStock'!BH22,BG18+'Grid_Incoming'!BH18-'Grid_TTAFOutgoing'!BH18))</f>
        <v/>
      </c>
      <c r="BI18">
        <f>IF(COUNTIFS(T_StockCount[Part Name],$A18,T_StockCount[WeekIndex],60)&gt;0,0,IF(('T_TTAFStock'!BI22&lt;&gt;""),'T_TTAFStock'!BI22,BH18+'Grid_Incoming'!BI18-'Grid_TTAFOutgoing'!BI18))</f>
        <v/>
      </c>
      <c r="BJ18">
        <f>IF(COUNTIFS(T_StockCount[Part Name],$A18,T_StockCount[WeekIndex],61)&gt;0,0,IF(('T_TTAFStock'!BJ22&lt;&gt;""),'T_TTAFStock'!BJ22,BI18+'Grid_Incoming'!BJ18-'Grid_TTAFOutgoing'!BJ18))</f>
        <v/>
      </c>
      <c r="BK18">
        <f>IF(COUNTIFS(T_StockCount[Part Name],$A18,T_StockCount[WeekIndex],62)&gt;0,0,IF(('T_TTAFStock'!BK22&lt;&gt;""),'T_TTAFStock'!BK22,BJ18+'Grid_Incoming'!BK18-'Grid_TTAFOutgoing'!BK18))</f>
        <v/>
      </c>
      <c r="BL18">
        <f>IF(COUNTIFS(T_StockCount[Part Name],$A18,T_StockCount[WeekIndex],63)&gt;0,0,IF(('T_TTAFStock'!BL22&lt;&gt;""),'T_TTAFStock'!BL22,BK18+'Grid_Incoming'!BL18-'Grid_TTAFOutgoing'!BL18))</f>
        <v/>
      </c>
      <c r="BM18">
        <f>IF(COUNTIFS(T_StockCount[Part Name],$A18,T_StockCount[WeekIndex],64)&gt;0,0,IF(('T_TTAFStock'!BM22&lt;&gt;""),'T_TTAFStock'!BM22,BL18+'Grid_Incoming'!BM18-'Grid_TTAFOutgoing'!BM18))</f>
        <v/>
      </c>
      <c r="BN18">
        <f>IF(COUNTIFS(T_StockCount[Part Name],$A18,T_StockCount[WeekIndex],65)&gt;0,0,IF(('T_TTAFStock'!BN22&lt;&gt;""),'T_TTAFStock'!BN22,BM18+'Grid_Incoming'!BN18-'Grid_TTAFOutgoing'!BN18))</f>
        <v/>
      </c>
      <c r="BO18">
        <f>IF(COUNTIFS(T_StockCount[Part Name],$A18,T_StockCount[WeekIndex],66)&gt;0,0,IF(('T_TTAFStock'!BO22&lt;&gt;""),'T_TTAFStock'!BO22,BN18+'Grid_Incoming'!BO18-'Grid_TTAFOutgoing'!BO18))</f>
        <v/>
      </c>
      <c r="BP18">
        <f>IF(COUNTIFS(T_StockCount[Part Name],$A18,T_StockCount[WeekIndex],67)&gt;0,0,IF(('T_TTAFStock'!BP22&lt;&gt;""),'T_TTAFStock'!BP22,BO18+'Grid_Incoming'!BP18-'Grid_TTAFOutgoing'!BP18))</f>
        <v/>
      </c>
      <c r="BQ18">
        <f>IF(COUNTIFS(T_StockCount[Part Name],$A18,T_StockCount[WeekIndex],68)&gt;0,0,IF(('T_TTAFStock'!BQ22&lt;&gt;""),'T_TTAFStock'!BQ22,BP18+'Grid_Incoming'!BQ18-'Grid_TTAFOutgoing'!BQ18))</f>
        <v/>
      </c>
      <c r="BR18">
        <f>IF(COUNTIFS(T_StockCount[Part Name],$A18,T_StockCount[WeekIndex],69)&gt;0,0,IF(('T_TTAFStock'!BR22&lt;&gt;""),'T_TTAFStock'!BR22,BQ18+'Grid_Incoming'!BR18-'Grid_TTAFOutgoing'!BR18))</f>
        <v/>
      </c>
      <c r="BS18">
        <f>IF(COUNTIFS(T_StockCount[Part Name],$A18,T_StockCount[WeekIndex],70)&gt;0,0,IF(('T_TTAFStock'!BS22&lt;&gt;""),'T_TTAFStock'!BS22,BR18+'Grid_Incoming'!BS18-'Grid_TTAFOutgoing'!BS18))</f>
        <v/>
      </c>
      <c r="BT18">
        <f>IF(COUNTIFS(T_StockCount[Part Name],$A18,T_StockCount[WeekIndex],71)&gt;0,0,IF(('T_TTAFStock'!BT22&lt;&gt;""),'T_TTAFStock'!BT22,BS18+'Grid_Incoming'!BT18-'Grid_TTAFOutgoing'!BT18))</f>
        <v/>
      </c>
      <c r="BU18">
        <f>IF(COUNTIFS(T_StockCount[Part Name],$A18,T_StockCount[WeekIndex],72)&gt;0,0,IF(('T_TTAFStock'!BU22&lt;&gt;""),'T_TTAFStock'!BU22,BT18+'Grid_Incoming'!BU18-'Grid_TTAFOutgoing'!BU18))</f>
        <v/>
      </c>
      <c r="BV18">
        <f>IF(COUNTIFS(T_StockCount[Part Name],$A18,T_StockCount[WeekIndex],73)&gt;0,0,IF(('T_TTAFStock'!BV22&lt;&gt;""),'T_TTAFStock'!BV22,BU18+'Grid_Incoming'!BV18-'Grid_TTAFOutgoing'!BV18))</f>
        <v/>
      </c>
      <c r="BW18">
        <f>IF(COUNTIFS(T_StockCount[Part Name],$A18,T_StockCount[WeekIndex],74)&gt;0,0,IF(('T_TTAFStock'!BW22&lt;&gt;""),'T_TTAFStock'!BW22,BV18+'Grid_Incoming'!BW18-'Grid_TTAFOutgoing'!BW18))</f>
        <v/>
      </c>
      <c r="BX18">
        <f>IF(COUNTIFS(T_StockCount[Part Name],$A18,T_StockCount[WeekIndex],75)&gt;0,0,IF(('T_TTAFStock'!BX22&lt;&gt;""),'T_TTAFStock'!BX22,BW18+'Grid_Incoming'!BX18-'Grid_TTAFOutgoing'!BX18))</f>
        <v/>
      </c>
      <c r="BY18">
        <f>IF(COUNTIFS(T_StockCount[Part Name],$A18,T_StockCount[WeekIndex],76)&gt;0,0,IF(('T_TTAFStock'!BY22&lt;&gt;""),'T_TTAFStock'!BY22,BX18+'Grid_Incoming'!BY18-'Grid_TTAFOutgoing'!BY18))</f>
        <v/>
      </c>
      <c r="BZ18">
        <f>IF(COUNTIFS(T_StockCount[Part Name],$A18,T_StockCount[WeekIndex],77)&gt;0,0,IF(('T_TTAFStock'!BZ22&lt;&gt;""),'T_TTAFStock'!BZ22,BY18+'Grid_Incoming'!BZ18-'Grid_TTAFOutgoing'!BZ18))</f>
        <v/>
      </c>
      <c r="CA18">
        <f>IF(COUNTIFS(T_StockCount[Part Name],$A18,T_StockCount[WeekIndex],78)&gt;0,0,IF(('T_TTAFStock'!CA22&lt;&gt;""),'T_TTAFStock'!CA22,BZ18+'Grid_Incoming'!CA18-'Grid_TTAFOutgoing'!CA18))</f>
        <v/>
      </c>
      <c r="CB18">
        <f>IF(COUNTIFS(T_StockCount[Part Name],$A18,T_StockCount[WeekIndex],79)&gt;0,0,IF(('T_TTAFStock'!CB22&lt;&gt;""),'T_TTAFStock'!CB22,CA18+'Grid_Incoming'!CB18-'Grid_TTAFOutgoing'!CB18))</f>
        <v/>
      </c>
      <c r="CC18">
        <f>IF(COUNTIFS(T_StockCount[Part Name],$A18,T_StockCount[WeekIndex],80)&gt;0,0,IF(('T_TTAFStock'!CC22&lt;&gt;""),'T_TTAFStock'!CC22,CB18+'Grid_Incoming'!CC18-'Grid_TTAFOutgoing'!CC18))</f>
        <v/>
      </c>
      <c r="CD18">
        <f>IF(COUNTIFS(T_StockCount[Part Name],$A18,T_StockCount[WeekIndex],81)&gt;0,0,IF(('T_TTAFStock'!CD22&lt;&gt;""),'T_TTAFStock'!CD22,CC18+'Grid_Incoming'!CD18-'Grid_TTAFOutgoing'!CD18))</f>
        <v/>
      </c>
      <c r="CE18">
        <f>IF(COUNTIFS(T_StockCount[Part Name],$A18,T_StockCount[WeekIndex],82)&gt;0,0,IF(('T_TTAFStock'!CE22&lt;&gt;""),'T_TTAFStock'!CE22,CD18+'Grid_Incoming'!CE18-'Grid_TTAFOutgoing'!CE18))</f>
        <v/>
      </c>
      <c r="CF18">
        <f>IF(COUNTIFS(T_StockCount[Part Name],$A18,T_StockCount[WeekIndex],83)&gt;0,0,IF(('T_TTAFStock'!CF22&lt;&gt;""),'T_TTAFStock'!CF22,CE18+'Grid_Incoming'!CF18-'Grid_TTAFOutgoing'!CF18))</f>
        <v/>
      </c>
      <c r="CG18">
        <f>IF(COUNTIFS(T_StockCount[Part Name],$A18,T_StockCount[WeekIndex],84)&gt;0,0,IF(('T_TTAFStock'!CG22&lt;&gt;""),'T_TTAFStock'!CG22,CF18+'Grid_Incoming'!CG18-'Grid_TTAFOutgoing'!CG18))</f>
        <v/>
      </c>
      <c r="CH18">
        <f>IF(COUNTIFS(T_StockCount[Part Name],$A18,T_StockCount[WeekIndex],85)&gt;0,0,IF(('T_TTAFStock'!CH22&lt;&gt;""),'T_TTAFStock'!CH22,CG18+'Grid_Incoming'!CH18-'Grid_TTAFOutgoing'!CH18))</f>
        <v/>
      </c>
      <c r="CI18">
        <f>IF(COUNTIFS(T_StockCount[Part Name],$A18,T_StockCount[WeekIndex],86)&gt;0,0,IF(('T_TTAFStock'!CI22&lt;&gt;""),'T_TTAFStock'!CI22,CH18+'Grid_Incoming'!CI18-'Grid_TTAFOutgoing'!CI18))</f>
        <v/>
      </c>
      <c r="CJ18">
        <f>IF(COUNTIFS(T_StockCount[Part Name],$A18,T_StockCount[WeekIndex],87)&gt;0,0,IF(('T_TTAFStock'!CJ22&lt;&gt;""),'T_TTAFStock'!CJ22,CI18+'Grid_Incoming'!CJ18-'Grid_TTAFOutgoing'!CJ18))</f>
        <v/>
      </c>
      <c r="CK18">
        <f>IF(COUNTIFS(T_StockCount[Part Name],$A18,T_StockCount[WeekIndex],88)&gt;0,0,IF(('T_TTAFStock'!CK22&lt;&gt;""),'T_TTAFStock'!CK22,CJ18+'Grid_Incoming'!CK18-'Grid_TTAFOutgoing'!CK18))</f>
        <v/>
      </c>
      <c r="CL18">
        <f>IF(COUNTIFS(T_StockCount[Part Name],$A18,T_StockCount[WeekIndex],89)&gt;0,0,IF(('T_TTAFStock'!CL22&lt;&gt;""),'T_TTAFStock'!CL22,CK18+'Grid_Incoming'!CL18-'Grid_TTAFOutgoing'!CL18))</f>
        <v/>
      </c>
      <c r="CM18">
        <f>IF(COUNTIFS(T_StockCount[Part Name],$A18,T_StockCount[WeekIndex],90)&gt;0,0,IF(('T_TTAFStock'!CM22&lt;&gt;""),'T_TTAFStock'!CM22,CL18+'Grid_Incoming'!CM18-'Grid_TTAFOutgoing'!CM18))</f>
        <v/>
      </c>
      <c r="CN18">
        <f>IF(COUNTIFS(T_StockCount[Part Name],$A18,T_StockCount[WeekIndex],91)&gt;0,0,IF(('T_TTAFStock'!CN22&lt;&gt;""),'T_TTAFStock'!CN22,CM18+'Grid_Incoming'!CN18-'Grid_TTAFOutgoing'!CN18))</f>
        <v/>
      </c>
      <c r="CO18">
        <f>IF(COUNTIFS(T_StockCount[Part Name],$A18,T_StockCount[WeekIndex],92)&gt;0,0,IF(('T_TTAFStock'!CO22&lt;&gt;""),'T_TTAFStock'!CO22,CN18+'Grid_Incoming'!CO18-'Grid_TTAFOutgoing'!CO18))</f>
        <v/>
      </c>
      <c r="CP18">
        <f>IF(COUNTIFS(T_StockCount[Part Name],$A18,T_StockCount[WeekIndex],93)&gt;0,0,IF(('T_TTAFStock'!CP22&lt;&gt;""),'T_TTAFStock'!CP22,CO18+'Grid_Incoming'!CP18-'Grid_TTAFOutgoing'!CP18))</f>
        <v/>
      </c>
      <c r="CQ18">
        <f>IF(COUNTIFS(T_StockCount[Part Name],$A18,T_StockCount[WeekIndex],94)&gt;0,0,IF(('T_TTAFStock'!CQ22&lt;&gt;""),'T_TTAFStock'!CQ22,CP18+'Grid_Incoming'!CQ18-'Grid_TTAFOutgoing'!CQ18))</f>
        <v/>
      </c>
      <c r="CR18">
        <f>IF(COUNTIFS(T_StockCount[Part Name],$A18,T_StockCount[WeekIndex],95)&gt;0,0,IF(('T_TTAFStock'!CR22&lt;&gt;""),'T_TTAFStock'!CR22,CQ18+'Grid_Incoming'!CR18-'Grid_TTAFOutgoing'!CR18))</f>
        <v/>
      </c>
      <c r="CS18">
        <f>IF(COUNTIFS(T_StockCount[Part Name],$A18,T_StockCount[WeekIndex],96)&gt;0,0,IF(('T_TTAFStock'!CS22&lt;&gt;""),'T_TTAFStock'!CS22,CR18+'Grid_Incoming'!CS18-'Grid_TTAFOutgoing'!CS18))</f>
        <v/>
      </c>
      <c r="CT18">
        <f>IF(COUNTIFS(T_StockCount[Part Name],$A18,T_StockCount[WeekIndex],97)&gt;0,0,IF(('T_TTAFStock'!CT22&lt;&gt;""),'T_TTAFStock'!CT22,CS18+'Grid_Incoming'!CT18-'Grid_TTAFOutgoing'!CT18))</f>
        <v/>
      </c>
      <c r="CU18">
        <f>IF(COUNTIFS(T_StockCount[Part Name],$A18,T_StockCount[WeekIndex],98)&gt;0,0,IF(('T_TTAFStock'!CU22&lt;&gt;""),'T_TTAFStock'!CU22,CT18+'Grid_Incoming'!CU18-'Grid_TTAFOutgoing'!CU18))</f>
        <v/>
      </c>
      <c r="CV18">
        <f>IF(COUNTIFS(T_StockCount[Part Name],$A18,T_StockCount[WeekIndex],99)&gt;0,0,IF(('T_TTAFStock'!CV22&lt;&gt;""),'T_TTAFStock'!CV22,CU18+'Grid_Incoming'!CV18-'Grid_TTAFOutgoing'!CV18))</f>
        <v/>
      </c>
      <c r="CW18">
        <f>IF(COUNTIFS(T_StockCount[Part Name],$A18,T_StockCount[WeekIndex],100)&gt;0,0,IF(('T_TTAFStock'!CW22&lt;&gt;""),'T_TTAFStock'!CW22,CV18+'Grid_Incoming'!CW18-'Grid_TTAFOutgoing'!CW18))</f>
        <v/>
      </c>
      <c r="CX18">
        <f>IF(COUNTIFS(T_StockCount[Part Name],$A18,T_StockCount[WeekIndex],101)&gt;0,0,IF(('T_TTAFStock'!CX22&lt;&gt;""),'T_TTAFStock'!CX22,CW18+'Grid_Incoming'!CX18-'Grid_TTAFOutgoing'!CX18))</f>
        <v/>
      </c>
      <c r="CY18">
        <f>IF(COUNTIFS(T_StockCount[Part Name],$A18,T_StockCount[WeekIndex],102)&gt;0,0,IF(('T_TTAFStock'!CY22&lt;&gt;""),'T_TTAFStock'!CY22,CX18+'Grid_Incoming'!CY18-'Grid_TTAFOutgoing'!CY18))</f>
        <v/>
      </c>
      <c r="CZ18">
        <f>IF(COUNTIFS(T_StockCount[Part Name],$A18,T_StockCount[WeekIndex],103)&gt;0,0,IF(('T_TTAFStock'!CZ22&lt;&gt;""),'T_TTAFStock'!CZ22,CY18+'Grid_Incoming'!CZ18-'Grid_TTAFOutgoing'!CZ18))</f>
        <v/>
      </c>
      <c r="DA18">
        <f>IF(COUNTIFS(T_StockCount[Part Name],$A18,T_StockCount[WeekIndex],104)&gt;0,0,IF(('T_TTAFStock'!DA22&lt;&gt;""),'T_TTAFStock'!DA22,CZ18+'Grid_Incoming'!DA18-'Grid_TTAFOutgoing'!DA18))</f>
        <v/>
      </c>
    </row>
    <row r="19">
      <c r="A19" t="inlineStr">
        <is>
          <t>CHEM-1600</t>
        </is>
      </c>
      <c r="B19">
        <f>IF(COUNTIFS(T_StockCount[Part Name],$A19,T_StockCount[WeekIndex],1)&gt;0,0,IF(('T_TTAFStock'!B23&lt;&gt;""),'T_TTAFStock'!B23,0+'Grid_Incoming'!B19-'Grid_TTAFOutgoing'!B19))</f>
        <v/>
      </c>
      <c r="C19">
        <f>IF(COUNTIFS(T_StockCount[Part Name],$A19,T_StockCount[WeekIndex],2)&gt;0,0,IF(('T_TTAFStock'!C23&lt;&gt;""),'T_TTAFStock'!C23,B19+'Grid_Incoming'!C19-'Grid_TTAFOutgoing'!C19))</f>
        <v/>
      </c>
      <c r="D19">
        <f>IF(COUNTIFS(T_StockCount[Part Name],$A19,T_StockCount[WeekIndex],3)&gt;0,0,IF(('T_TTAFStock'!D23&lt;&gt;""),'T_TTAFStock'!D23,C19+'Grid_Incoming'!D19-'Grid_TTAFOutgoing'!D19))</f>
        <v/>
      </c>
      <c r="E19">
        <f>IF(COUNTIFS(T_StockCount[Part Name],$A19,T_StockCount[WeekIndex],4)&gt;0,0,IF(('T_TTAFStock'!E23&lt;&gt;""),'T_TTAFStock'!E23,D19+'Grid_Incoming'!E19-'Grid_TTAFOutgoing'!E19))</f>
        <v/>
      </c>
      <c r="F19">
        <f>IF(COUNTIFS(T_StockCount[Part Name],$A19,T_StockCount[WeekIndex],5)&gt;0,0,IF(('T_TTAFStock'!F23&lt;&gt;""),'T_TTAFStock'!F23,E19+'Grid_Incoming'!F19-'Grid_TTAFOutgoing'!F19))</f>
        <v/>
      </c>
      <c r="G19">
        <f>IF(COUNTIFS(T_StockCount[Part Name],$A19,T_StockCount[WeekIndex],6)&gt;0,0,IF(('T_TTAFStock'!G23&lt;&gt;""),'T_TTAFStock'!G23,F19+'Grid_Incoming'!G19-'Grid_TTAFOutgoing'!G19))</f>
        <v/>
      </c>
      <c r="H19">
        <f>IF(COUNTIFS(T_StockCount[Part Name],$A19,T_StockCount[WeekIndex],7)&gt;0,0,IF(('T_TTAFStock'!H23&lt;&gt;""),'T_TTAFStock'!H23,G19+'Grid_Incoming'!H19-'Grid_TTAFOutgoing'!H19))</f>
        <v/>
      </c>
      <c r="I19">
        <f>IF(COUNTIFS(T_StockCount[Part Name],$A19,T_StockCount[WeekIndex],8)&gt;0,0,IF(('T_TTAFStock'!I23&lt;&gt;""),'T_TTAFStock'!I23,H19+'Grid_Incoming'!I19-'Grid_TTAFOutgoing'!I19))</f>
        <v/>
      </c>
      <c r="J19">
        <f>IF(COUNTIFS(T_StockCount[Part Name],$A19,T_StockCount[WeekIndex],9)&gt;0,0,IF(('T_TTAFStock'!J23&lt;&gt;""),'T_TTAFStock'!J23,I19+'Grid_Incoming'!J19-'Grid_TTAFOutgoing'!J19))</f>
        <v/>
      </c>
      <c r="K19">
        <f>IF(COUNTIFS(T_StockCount[Part Name],$A19,T_StockCount[WeekIndex],10)&gt;0,0,IF(('T_TTAFStock'!K23&lt;&gt;""),'T_TTAFStock'!K23,J19+'Grid_Incoming'!K19-'Grid_TTAFOutgoing'!K19))</f>
        <v/>
      </c>
      <c r="L19">
        <f>IF(COUNTIFS(T_StockCount[Part Name],$A19,T_StockCount[WeekIndex],11)&gt;0,0,IF(('T_TTAFStock'!L23&lt;&gt;""),'T_TTAFStock'!L23,K19+'Grid_Incoming'!L19-'Grid_TTAFOutgoing'!L19))</f>
        <v/>
      </c>
      <c r="M19">
        <f>IF(COUNTIFS(T_StockCount[Part Name],$A19,T_StockCount[WeekIndex],12)&gt;0,0,IF(('T_TTAFStock'!M23&lt;&gt;""),'T_TTAFStock'!M23,L19+'Grid_Incoming'!M19-'Grid_TTAFOutgoing'!M19))</f>
        <v/>
      </c>
      <c r="N19">
        <f>IF(COUNTIFS(T_StockCount[Part Name],$A19,T_StockCount[WeekIndex],13)&gt;0,0,IF(('T_TTAFStock'!N23&lt;&gt;""),'T_TTAFStock'!N23,M19+'Grid_Incoming'!N19-'Grid_TTAFOutgoing'!N19))</f>
        <v/>
      </c>
      <c r="O19">
        <f>IF(COUNTIFS(T_StockCount[Part Name],$A19,T_StockCount[WeekIndex],14)&gt;0,0,IF(('T_TTAFStock'!O23&lt;&gt;""),'T_TTAFStock'!O23,N19+'Grid_Incoming'!O19-'Grid_TTAFOutgoing'!O19))</f>
        <v/>
      </c>
      <c r="P19">
        <f>IF(COUNTIFS(T_StockCount[Part Name],$A19,T_StockCount[WeekIndex],15)&gt;0,0,IF(('T_TTAFStock'!P23&lt;&gt;""),'T_TTAFStock'!P23,O19+'Grid_Incoming'!P19-'Grid_TTAFOutgoing'!P19))</f>
        <v/>
      </c>
      <c r="Q19">
        <f>IF(COUNTIFS(T_StockCount[Part Name],$A19,T_StockCount[WeekIndex],16)&gt;0,0,IF(('T_TTAFStock'!Q23&lt;&gt;""),'T_TTAFStock'!Q23,P19+'Grid_Incoming'!Q19-'Grid_TTAFOutgoing'!Q19))</f>
        <v/>
      </c>
      <c r="R19">
        <f>IF(COUNTIFS(T_StockCount[Part Name],$A19,T_StockCount[WeekIndex],17)&gt;0,0,IF(('T_TTAFStock'!R23&lt;&gt;""),'T_TTAFStock'!R23,Q19+'Grid_Incoming'!R19-'Grid_TTAFOutgoing'!R19))</f>
        <v/>
      </c>
      <c r="S19">
        <f>IF(COUNTIFS(T_StockCount[Part Name],$A19,T_StockCount[WeekIndex],18)&gt;0,0,IF(('T_TTAFStock'!S23&lt;&gt;""),'T_TTAFStock'!S23,R19+'Grid_Incoming'!S19-'Grid_TTAFOutgoing'!S19))</f>
        <v/>
      </c>
      <c r="T19">
        <f>IF(COUNTIFS(T_StockCount[Part Name],$A19,T_StockCount[WeekIndex],19)&gt;0,0,IF(('T_TTAFStock'!T23&lt;&gt;""),'T_TTAFStock'!T23,S19+'Grid_Incoming'!T19-'Grid_TTAFOutgoing'!T19))</f>
        <v/>
      </c>
      <c r="U19">
        <f>IF(COUNTIFS(T_StockCount[Part Name],$A19,T_StockCount[WeekIndex],20)&gt;0,0,IF(('T_TTAFStock'!U23&lt;&gt;""),'T_TTAFStock'!U23,T19+'Grid_Incoming'!U19-'Grid_TTAFOutgoing'!U19))</f>
        <v/>
      </c>
      <c r="V19">
        <f>IF(COUNTIFS(T_StockCount[Part Name],$A19,T_StockCount[WeekIndex],21)&gt;0,0,IF(('T_TTAFStock'!V23&lt;&gt;""),'T_TTAFStock'!V23,U19+'Grid_Incoming'!V19-'Grid_TTAFOutgoing'!V19))</f>
        <v/>
      </c>
      <c r="W19">
        <f>IF(COUNTIFS(T_StockCount[Part Name],$A19,T_StockCount[WeekIndex],22)&gt;0,0,IF(('T_TTAFStock'!W23&lt;&gt;""),'T_TTAFStock'!W23,V19+'Grid_Incoming'!W19-'Grid_TTAFOutgoing'!W19))</f>
        <v/>
      </c>
      <c r="X19">
        <f>IF(COUNTIFS(T_StockCount[Part Name],$A19,T_StockCount[WeekIndex],23)&gt;0,0,IF(('T_TTAFStock'!X23&lt;&gt;""),'T_TTAFStock'!X23,W19+'Grid_Incoming'!X19-'Grid_TTAFOutgoing'!X19))</f>
        <v/>
      </c>
      <c r="Y19">
        <f>IF(COUNTIFS(T_StockCount[Part Name],$A19,T_StockCount[WeekIndex],24)&gt;0,0,IF(('T_TTAFStock'!Y23&lt;&gt;""),'T_TTAFStock'!Y23,X19+'Grid_Incoming'!Y19-'Grid_TTAFOutgoing'!Y19))</f>
        <v/>
      </c>
      <c r="Z19">
        <f>IF(COUNTIFS(T_StockCount[Part Name],$A19,T_StockCount[WeekIndex],25)&gt;0,0,IF(('T_TTAFStock'!Z23&lt;&gt;""),'T_TTAFStock'!Z23,Y19+'Grid_Incoming'!Z19-'Grid_TTAFOutgoing'!Z19))</f>
        <v/>
      </c>
      <c r="AA19">
        <f>IF(COUNTIFS(T_StockCount[Part Name],$A19,T_StockCount[WeekIndex],26)&gt;0,0,IF(('T_TTAFStock'!AA23&lt;&gt;""),'T_TTAFStock'!AA23,Z19+'Grid_Incoming'!AA19-'Grid_TTAFOutgoing'!AA19))</f>
        <v/>
      </c>
      <c r="AB19">
        <f>IF(COUNTIFS(T_StockCount[Part Name],$A19,T_StockCount[WeekIndex],27)&gt;0,0,IF(('T_TTAFStock'!AB23&lt;&gt;""),'T_TTAFStock'!AB23,AA19+'Grid_Incoming'!AB19-'Grid_TTAFOutgoing'!AB19))</f>
        <v/>
      </c>
      <c r="AC19">
        <f>IF(COUNTIFS(T_StockCount[Part Name],$A19,T_StockCount[WeekIndex],28)&gt;0,0,IF(('T_TTAFStock'!AC23&lt;&gt;""),'T_TTAFStock'!AC23,AB19+'Grid_Incoming'!AC19-'Grid_TTAFOutgoing'!AC19))</f>
        <v/>
      </c>
      <c r="AD19">
        <f>IF(COUNTIFS(T_StockCount[Part Name],$A19,T_StockCount[WeekIndex],29)&gt;0,0,IF(('T_TTAFStock'!AD23&lt;&gt;""),'T_TTAFStock'!AD23,AC19+'Grid_Incoming'!AD19-'Grid_TTAFOutgoing'!AD19))</f>
        <v/>
      </c>
      <c r="AE19">
        <f>IF(COUNTIFS(T_StockCount[Part Name],$A19,T_StockCount[WeekIndex],30)&gt;0,0,IF(('T_TTAFStock'!AE23&lt;&gt;""),'T_TTAFStock'!AE23,AD19+'Grid_Incoming'!AE19-'Grid_TTAFOutgoing'!AE19))</f>
        <v/>
      </c>
      <c r="AF19">
        <f>IF(COUNTIFS(T_StockCount[Part Name],$A19,T_StockCount[WeekIndex],31)&gt;0,0,IF(('T_TTAFStock'!AF23&lt;&gt;""),'T_TTAFStock'!AF23,AE19+'Grid_Incoming'!AF19-'Grid_TTAFOutgoing'!AF19))</f>
        <v/>
      </c>
      <c r="AG19">
        <f>IF(COUNTIFS(T_StockCount[Part Name],$A19,T_StockCount[WeekIndex],32)&gt;0,0,IF(('T_TTAFStock'!AG23&lt;&gt;""),'T_TTAFStock'!AG23,AF19+'Grid_Incoming'!AG19-'Grid_TTAFOutgoing'!AG19))</f>
        <v/>
      </c>
      <c r="AH19">
        <f>IF(COUNTIFS(T_StockCount[Part Name],$A19,T_StockCount[WeekIndex],33)&gt;0,0,IF(('T_TTAFStock'!AH23&lt;&gt;""),'T_TTAFStock'!AH23,AG19+'Grid_Incoming'!AH19-'Grid_TTAFOutgoing'!AH19))</f>
        <v/>
      </c>
      <c r="AI19">
        <f>IF(COUNTIFS(T_StockCount[Part Name],$A19,T_StockCount[WeekIndex],34)&gt;0,0,IF(('T_TTAFStock'!AI23&lt;&gt;""),'T_TTAFStock'!AI23,AH19+'Grid_Incoming'!AI19-'Grid_TTAFOutgoing'!AI19))</f>
        <v/>
      </c>
      <c r="AJ19">
        <f>IF(COUNTIFS(T_StockCount[Part Name],$A19,T_StockCount[WeekIndex],35)&gt;0,0,IF(('T_TTAFStock'!AJ23&lt;&gt;""),'T_TTAFStock'!AJ23,AI19+'Grid_Incoming'!AJ19-'Grid_TTAFOutgoing'!AJ19))</f>
        <v/>
      </c>
      <c r="AK19">
        <f>IF(COUNTIFS(T_StockCount[Part Name],$A19,T_StockCount[WeekIndex],36)&gt;0,0,IF(('T_TTAFStock'!AK23&lt;&gt;""),'T_TTAFStock'!AK23,AJ19+'Grid_Incoming'!AK19-'Grid_TTAFOutgoing'!AK19))</f>
        <v/>
      </c>
      <c r="AL19">
        <f>IF(COUNTIFS(T_StockCount[Part Name],$A19,T_StockCount[WeekIndex],37)&gt;0,0,IF(('T_TTAFStock'!AL23&lt;&gt;""),'T_TTAFStock'!AL23,AK19+'Grid_Incoming'!AL19-'Grid_TTAFOutgoing'!AL19))</f>
        <v/>
      </c>
      <c r="AM19">
        <f>IF(COUNTIFS(T_StockCount[Part Name],$A19,T_StockCount[WeekIndex],38)&gt;0,0,IF(('T_TTAFStock'!AM23&lt;&gt;""),'T_TTAFStock'!AM23,AL19+'Grid_Incoming'!AM19-'Grid_TTAFOutgoing'!AM19))</f>
        <v/>
      </c>
      <c r="AN19">
        <f>IF(COUNTIFS(T_StockCount[Part Name],$A19,T_StockCount[WeekIndex],39)&gt;0,0,IF(('T_TTAFStock'!AN23&lt;&gt;""),'T_TTAFStock'!AN23,AM19+'Grid_Incoming'!AN19-'Grid_TTAFOutgoing'!AN19))</f>
        <v/>
      </c>
      <c r="AO19">
        <f>IF(COUNTIFS(T_StockCount[Part Name],$A19,T_StockCount[WeekIndex],40)&gt;0,0,IF(('T_TTAFStock'!AO23&lt;&gt;""),'T_TTAFStock'!AO23,AN19+'Grid_Incoming'!AO19-'Grid_TTAFOutgoing'!AO19))</f>
        <v/>
      </c>
      <c r="AP19">
        <f>IF(COUNTIFS(T_StockCount[Part Name],$A19,T_StockCount[WeekIndex],41)&gt;0,0,IF(('T_TTAFStock'!AP23&lt;&gt;""),'T_TTAFStock'!AP23,AO19+'Grid_Incoming'!AP19-'Grid_TTAFOutgoing'!AP19))</f>
        <v/>
      </c>
      <c r="AQ19">
        <f>IF(COUNTIFS(T_StockCount[Part Name],$A19,T_StockCount[WeekIndex],42)&gt;0,0,IF(('T_TTAFStock'!AQ23&lt;&gt;""),'T_TTAFStock'!AQ23,AP19+'Grid_Incoming'!AQ19-'Grid_TTAFOutgoing'!AQ19))</f>
        <v/>
      </c>
      <c r="AR19">
        <f>IF(COUNTIFS(T_StockCount[Part Name],$A19,T_StockCount[WeekIndex],43)&gt;0,0,IF(('T_TTAFStock'!AR23&lt;&gt;""),'T_TTAFStock'!AR23,AQ19+'Grid_Incoming'!AR19-'Grid_TTAFOutgoing'!AR19))</f>
        <v/>
      </c>
      <c r="AS19">
        <f>IF(COUNTIFS(T_StockCount[Part Name],$A19,T_StockCount[WeekIndex],44)&gt;0,0,IF(('T_TTAFStock'!AS23&lt;&gt;""),'T_TTAFStock'!AS23,AR19+'Grid_Incoming'!AS19-'Grid_TTAFOutgoing'!AS19))</f>
        <v/>
      </c>
      <c r="AT19">
        <f>IF(COUNTIFS(T_StockCount[Part Name],$A19,T_StockCount[WeekIndex],45)&gt;0,0,IF(('T_TTAFStock'!AT23&lt;&gt;""),'T_TTAFStock'!AT23,AS19+'Grid_Incoming'!AT19-'Grid_TTAFOutgoing'!AT19))</f>
        <v/>
      </c>
      <c r="AU19">
        <f>IF(COUNTIFS(T_StockCount[Part Name],$A19,T_StockCount[WeekIndex],46)&gt;0,0,IF(('T_TTAFStock'!AU23&lt;&gt;""),'T_TTAFStock'!AU23,AT19+'Grid_Incoming'!AU19-'Grid_TTAFOutgoing'!AU19))</f>
        <v/>
      </c>
      <c r="AV19">
        <f>IF(COUNTIFS(T_StockCount[Part Name],$A19,T_StockCount[WeekIndex],47)&gt;0,0,IF(('T_TTAFStock'!AV23&lt;&gt;""),'T_TTAFStock'!AV23,AU19+'Grid_Incoming'!AV19-'Grid_TTAFOutgoing'!AV19))</f>
        <v/>
      </c>
      <c r="AW19">
        <f>IF(COUNTIFS(T_StockCount[Part Name],$A19,T_StockCount[WeekIndex],48)&gt;0,0,IF(('T_TTAFStock'!AW23&lt;&gt;""),'T_TTAFStock'!AW23,AV19+'Grid_Incoming'!AW19-'Grid_TTAFOutgoing'!AW19))</f>
        <v/>
      </c>
      <c r="AX19">
        <f>IF(COUNTIFS(T_StockCount[Part Name],$A19,T_StockCount[WeekIndex],49)&gt;0,0,IF(('T_TTAFStock'!AX23&lt;&gt;""),'T_TTAFStock'!AX23,AW19+'Grid_Incoming'!AX19-'Grid_TTAFOutgoing'!AX19))</f>
        <v/>
      </c>
      <c r="AY19">
        <f>IF(COUNTIFS(T_StockCount[Part Name],$A19,T_StockCount[WeekIndex],50)&gt;0,0,IF(('T_TTAFStock'!AY23&lt;&gt;""),'T_TTAFStock'!AY23,AX19+'Grid_Incoming'!AY19-'Grid_TTAFOutgoing'!AY19))</f>
        <v/>
      </c>
      <c r="AZ19">
        <f>IF(COUNTIFS(T_StockCount[Part Name],$A19,T_StockCount[WeekIndex],51)&gt;0,0,IF(('T_TTAFStock'!AZ23&lt;&gt;""),'T_TTAFStock'!AZ23,AY19+'Grid_Incoming'!AZ19-'Grid_TTAFOutgoing'!AZ19))</f>
        <v/>
      </c>
      <c r="BA19">
        <f>IF(COUNTIFS(T_StockCount[Part Name],$A19,T_StockCount[WeekIndex],52)&gt;0,0,IF(('T_TTAFStock'!BA23&lt;&gt;""),'T_TTAFStock'!BA23,AZ19+'Grid_Incoming'!BA19-'Grid_TTAFOutgoing'!BA19))</f>
        <v/>
      </c>
      <c r="BB19">
        <f>IF(COUNTIFS(T_StockCount[Part Name],$A19,T_StockCount[WeekIndex],53)&gt;0,0,IF(('T_TTAFStock'!BB23&lt;&gt;""),'T_TTAFStock'!BB23,BA19+'Grid_Incoming'!BB19-'Grid_TTAFOutgoing'!BB19))</f>
        <v/>
      </c>
      <c r="BC19">
        <f>IF(COUNTIFS(T_StockCount[Part Name],$A19,T_StockCount[WeekIndex],54)&gt;0,0,IF(('T_TTAFStock'!BC23&lt;&gt;""),'T_TTAFStock'!BC23,BB19+'Grid_Incoming'!BC19-'Grid_TTAFOutgoing'!BC19))</f>
        <v/>
      </c>
      <c r="BD19">
        <f>IF(COUNTIFS(T_StockCount[Part Name],$A19,T_StockCount[WeekIndex],55)&gt;0,0,IF(('T_TTAFStock'!BD23&lt;&gt;""),'T_TTAFStock'!BD23,BC19+'Grid_Incoming'!BD19-'Grid_TTAFOutgoing'!BD19))</f>
        <v/>
      </c>
      <c r="BE19">
        <f>IF(COUNTIFS(T_StockCount[Part Name],$A19,T_StockCount[WeekIndex],56)&gt;0,0,IF(('T_TTAFStock'!BE23&lt;&gt;""),'T_TTAFStock'!BE23,BD19+'Grid_Incoming'!BE19-'Grid_TTAFOutgoing'!BE19))</f>
        <v/>
      </c>
      <c r="BF19">
        <f>IF(COUNTIFS(T_StockCount[Part Name],$A19,T_StockCount[WeekIndex],57)&gt;0,0,IF(('T_TTAFStock'!BF23&lt;&gt;""),'T_TTAFStock'!BF23,BE19+'Grid_Incoming'!BF19-'Grid_TTAFOutgoing'!BF19))</f>
        <v/>
      </c>
      <c r="BG19">
        <f>IF(COUNTIFS(T_StockCount[Part Name],$A19,T_StockCount[WeekIndex],58)&gt;0,0,IF(('T_TTAFStock'!BG23&lt;&gt;""),'T_TTAFStock'!BG23,BF19+'Grid_Incoming'!BG19-'Grid_TTAFOutgoing'!BG19))</f>
        <v/>
      </c>
      <c r="BH19">
        <f>IF(COUNTIFS(T_StockCount[Part Name],$A19,T_StockCount[WeekIndex],59)&gt;0,0,IF(('T_TTAFStock'!BH23&lt;&gt;""),'T_TTAFStock'!BH23,BG19+'Grid_Incoming'!BH19-'Grid_TTAFOutgoing'!BH19))</f>
        <v/>
      </c>
      <c r="BI19">
        <f>IF(COUNTIFS(T_StockCount[Part Name],$A19,T_StockCount[WeekIndex],60)&gt;0,0,IF(('T_TTAFStock'!BI23&lt;&gt;""),'T_TTAFStock'!BI23,BH19+'Grid_Incoming'!BI19-'Grid_TTAFOutgoing'!BI19))</f>
        <v/>
      </c>
      <c r="BJ19">
        <f>IF(COUNTIFS(T_StockCount[Part Name],$A19,T_StockCount[WeekIndex],61)&gt;0,0,IF(('T_TTAFStock'!BJ23&lt;&gt;""),'T_TTAFStock'!BJ23,BI19+'Grid_Incoming'!BJ19-'Grid_TTAFOutgoing'!BJ19))</f>
        <v/>
      </c>
      <c r="BK19">
        <f>IF(COUNTIFS(T_StockCount[Part Name],$A19,T_StockCount[WeekIndex],62)&gt;0,0,IF(('T_TTAFStock'!BK23&lt;&gt;""),'T_TTAFStock'!BK23,BJ19+'Grid_Incoming'!BK19-'Grid_TTAFOutgoing'!BK19))</f>
        <v/>
      </c>
      <c r="BL19">
        <f>IF(COUNTIFS(T_StockCount[Part Name],$A19,T_StockCount[WeekIndex],63)&gt;0,0,IF(('T_TTAFStock'!BL23&lt;&gt;""),'T_TTAFStock'!BL23,BK19+'Grid_Incoming'!BL19-'Grid_TTAFOutgoing'!BL19))</f>
        <v/>
      </c>
      <c r="BM19">
        <f>IF(COUNTIFS(T_StockCount[Part Name],$A19,T_StockCount[WeekIndex],64)&gt;0,0,IF(('T_TTAFStock'!BM23&lt;&gt;""),'T_TTAFStock'!BM23,BL19+'Grid_Incoming'!BM19-'Grid_TTAFOutgoing'!BM19))</f>
        <v/>
      </c>
      <c r="BN19">
        <f>IF(COUNTIFS(T_StockCount[Part Name],$A19,T_StockCount[WeekIndex],65)&gt;0,0,IF(('T_TTAFStock'!BN23&lt;&gt;""),'T_TTAFStock'!BN23,BM19+'Grid_Incoming'!BN19-'Grid_TTAFOutgoing'!BN19))</f>
        <v/>
      </c>
      <c r="BO19">
        <f>IF(COUNTIFS(T_StockCount[Part Name],$A19,T_StockCount[WeekIndex],66)&gt;0,0,IF(('T_TTAFStock'!BO23&lt;&gt;""),'T_TTAFStock'!BO23,BN19+'Grid_Incoming'!BO19-'Grid_TTAFOutgoing'!BO19))</f>
        <v/>
      </c>
      <c r="BP19">
        <f>IF(COUNTIFS(T_StockCount[Part Name],$A19,T_StockCount[WeekIndex],67)&gt;0,0,IF(('T_TTAFStock'!BP23&lt;&gt;""),'T_TTAFStock'!BP23,BO19+'Grid_Incoming'!BP19-'Grid_TTAFOutgoing'!BP19))</f>
        <v/>
      </c>
      <c r="BQ19">
        <f>IF(COUNTIFS(T_StockCount[Part Name],$A19,T_StockCount[WeekIndex],68)&gt;0,0,IF(('T_TTAFStock'!BQ23&lt;&gt;""),'T_TTAFStock'!BQ23,BP19+'Grid_Incoming'!BQ19-'Grid_TTAFOutgoing'!BQ19))</f>
        <v/>
      </c>
      <c r="BR19">
        <f>IF(COUNTIFS(T_StockCount[Part Name],$A19,T_StockCount[WeekIndex],69)&gt;0,0,IF(('T_TTAFStock'!BR23&lt;&gt;""),'T_TTAFStock'!BR23,BQ19+'Grid_Incoming'!BR19-'Grid_TTAFOutgoing'!BR19))</f>
        <v/>
      </c>
      <c r="BS19">
        <f>IF(COUNTIFS(T_StockCount[Part Name],$A19,T_StockCount[WeekIndex],70)&gt;0,0,IF(('T_TTAFStock'!BS23&lt;&gt;""),'T_TTAFStock'!BS23,BR19+'Grid_Incoming'!BS19-'Grid_TTAFOutgoing'!BS19))</f>
        <v/>
      </c>
      <c r="BT19">
        <f>IF(COUNTIFS(T_StockCount[Part Name],$A19,T_StockCount[WeekIndex],71)&gt;0,0,IF(('T_TTAFStock'!BT23&lt;&gt;""),'T_TTAFStock'!BT23,BS19+'Grid_Incoming'!BT19-'Grid_TTAFOutgoing'!BT19))</f>
        <v/>
      </c>
      <c r="BU19">
        <f>IF(COUNTIFS(T_StockCount[Part Name],$A19,T_StockCount[WeekIndex],72)&gt;0,0,IF(('T_TTAFStock'!BU23&lt;&gt;""),'T_TTAFStock'!BU23,BT19+'Grid_Incoming'!BU19-'Grid_TTAFOutgoing'!BU19))</f>
        <v/>
      </c>
      <c r="BV19">
        <f>IF(COUNTIFS(T_StockCount[Part Name],$A19,T_StockCount[WeekIndex],73)&gt;0,0,IF(('T_TTAFStock'!BV23&lt;&gt;""),'T_TTAFStock'!BV23,BU19+'Grid_Incoming'!BV19-'Grid_TTAFOutgoing'!BV19))</f>
        <v/>
      </c>
      <c r="BW19">
        <f>IF(COUNTIFS(T_StockCount[Part Name],$A19,T_StockCount[WeekIndex],74)&gt;0,0,IF(('T_TTAFStock'!BW23&lt;&gt;""),'T_TTAFStock'!BW23,BV19+'Grid_Incoming'!BW19-'Grid_TTAFOutgoing'!BW19))</f>
        <v/>
      </c>
      <c r="BX19">
        <f>IF(COUNTIFS(T_StockCount[Part Name],$A19,T_StockCount[WeekIndex],75)&gt;0,0,IF(('T_TTAFStock'!BX23&lt;&gt;""),'T_TTAFStock'!BX23,BW19+'Grid_Incoming'!BX19-'Grid_TTAFOutgoing'!BX19))</f>
        <v/>
      </c>
      <c r="BY19">
        <f>IF(COUNTIFS(T_StockCount[Part Name],$A19,T_StockCount[WeekIndex],76)&gt;0,0,IF(('T_TTAFStock'!BY23&lt;&gt;""),'T_TTAFStock'!BY23,BX19+'Grid_Incoming'!BY19-'Grid_TTAFOutgoing'!BY19))</f>
        <v/>
      </c>
      <c r="BZ19">
        <f>IF(COUNTIFS(T_StockCount[Part Name],$A19,T_StockCount[WeekIndex],77)&gt;0,0,IF(('T_TTAFStock'!BZ23&lt;&gt;""),'T_TTAFStock'!BZ23,BY19+'Grid_Incoming'!BZ19-'Grid_TTAFOutgoing'!BZ19))</f>
        <v/>
      </c>
      <c r="CA19">
        <f>IF(COUNTIFS(T_StockCount[Part Name],$A19,T_StockCount[WeekIndex],78)&gt;0,0,IF(('T_TTAFStock'!CA23&lt;&gt;""),'T_TTAFStock'!CA23,BZ19+'Grid_Incoming'!CA19-'Grid_TTAFOutgoing'!CA19))</f>
        <v/>
      </c>
      <c r="CB19">
        <f>IF(COUNTIFS(T_StockCount[Part Name],$A19,T_StockCount[WeekIndex],79)&gt;0,0,IF(('T_TTAFStock'!CB23&lt;&gt;""),'T_TTAFStock'!CB23,CA19+'Grid_Incoming'!CB19-'Grid_TTAFOutgoing'!CB19))</f>
        <v/>
      </c>
      <c r="CC19">
        <f>IF(COUNTIFS(T_StockCount[Part Name],$A19,T_StockCount[WeekIndex],80)&gt;0,0,IF(('T_TTAFStock'!CC23&lt;&gt;""),'T_TTAFStock'!CC23,CB19+'Grid_Incoming'!CC19-'Grid_TTAFOutgoing'!CC19))</f>
        <v/>
      </c>
      <c r="CD19">
        <f>IF(COUNTIFS(T_StockCount[Part Name],$A19,T_StockCount[WeekIndex],81)&gt;0,0,IF(('T_TTAFStock'!CD23&lt;&gt;""),'T_TTAFStock'!CD23,CC19+'Grid_Incoming'!CD19-'Grid_TTAFOutgoing'!CD19))</f>
        <v/>
      </c>
      <c r="CE19">
        <f>IF(COUNTIFS(T_StockCount[Part Name],$A19,T_StockCount[WeekIndex],82)&gt;0,0,IF(('T_TTAFStock'!CE23&lt;&gt;""),'T_TTAFStock'!CE23,CD19+'Grid_Incoming'!CE19-'Grid_TTAFOutgoing'!CE19))</f>
        <v/>
      </c>
      <c r="CF19">
        <f>IF(COUNTIFS(T_StockCount[Part Name],$A19,T_StockCount[WeekIndex],83)&gt;0,0,IF(('T_TTAFStock'!CF23&lt;&gt;""),'T_TTAFStock'!CF23,CE19+'Grid_Incoming'!CF19-'Grid_TTAFOutgoing'!CF19))</f>
        <v/>
      </c>
      <c r="CG19">
        <f>IF(COUNTIFS(T_StockCount[Part Name],$A19,T_StockCount[WeekIndex],84)&gt;0,0,IF(('T_TTAFStock'!CG23&lt;&gt;""),'T_TTAFStock'!CG23,CF19+'Grid_Incoming'!CG19-'Grid_TTAFOutgoing'!CG19))</f>
        <v/>
      </c>
      <c r="CH19">
        <f>IF(COUNTIFS(T_StockCount[Part Name],$A19,T_StockCount[WeekIndex],85)&gt;0,0,IF(('T_TTAFStock'!CH23&lt;&gt;""),'T_TTAFStock'!CH23,CG19+'Grid_Incoming'!CH19-'Grid_TTAFOutgoing'!CH19))</f>
        <v/>
      </c>
      <c r="CI19">
        <f>IF(COUNTIFS(T_StockCount[Part Name],$A19,T_StockCount[WeekIndex],86)&gt;0,0,IF(('T_TTAFStock'!CI23&lt;&gt;""),'T_TTAFStock'!CI23,CH19+'Grid_Incoming'!CI19-'Grid_TTAFOutgoing'!CI19))</f>
        <v/>
      </c>
      <c r="CJ19">
        <f>IF(COUNTIFS(T_StockCount[Part Name],$A19,T_StockCount[WeekIndex],87)&gt;0,0,IF(('T_TTAFStock'!CJ23&lt;&gt;""),'T_TTAFStock'!CJ23,CI19+'Grid_Incoming'!CJ19-'Grid_TTAFOutgoing'!CJ19))</f>
        <v/>
      </c>
      <c r="CK19">
        <f>IF(COUNTIFS(T_StockCount[Part Name],$A19,T_StockCount[WeekIndex],88)&gt;0,0,IF(('T_TTAFStock'!CK23&lt;&gt;""),'T_TTAFStock'!CK23,CJ19+'Grid_Incoming'!CK19-'Grid_TTAFOutgoing'!CK19))</f>
        <v/>
      </c>
      <c r="CL19">
        <f>IF(COUNTIFS(T_StockCount[Part Name],$A19,T_StockCount[WeekIndex],89)&gt;0,0,IF(('T_TTAFStock'!CL23&lt;&gt;""),'T_TTAFStock'!CL23,CK19+'Grid_Incoming'!CL19-'Grid_TTAFOutgoing'!CL19))</f>
        <v/>
      </c>
      <c r="CM19">
        <f>IF(COUNTIFS(T_StockCount[Part Name],$A19,T_StockCount[WeekIndex],90)&gt;0,0,IF(('T_TTAFStock'!CM23&lt;&gt;""),'T_TTAFStock'!CM23,CL19+'Grid_Incoming'!CM19-'Grid_TTAFOutgoing'!CM19))</f>
        <v/>
      </c>
      <c r="CN19">
        <f>IF(COUNTIFS(T_StockCount[Part Name],$A19,T_StockCount[WeekIndex],91)&gt;0,0,IF(('T_TTAFStock'!CN23&lt;&gt;""),'T_TTAFStock'!CN23,CM19+'Grid_Incoming'!CN19-'Grid_TTAFOutgoing'!CN19))</f>
        <v/>
      </c>
      <c r="CO19">
        <f>IF(COUNTIFS(T_StockCount[Part Name],$A19,T_StockCount[WeekIndex],92)&gt;0,0,IF(('T_TTAFStock'!CO23&lt;&gt;""),'T_TTAFStock'!CO23,CN19+'Grid_Incoming'!CO19-'Grid_TTAFOutgoing'!CO19))</f>
        <v/>
      </c>
      <c r="CP19">
        <f>IF(COUNTIFS(T_StockCount[Part Name],$A19,T_StockCount[WeekIndex],93)&gt;0,0,IF(('T_TTAFStock'!CP23&lt;&gt;""),'T_TTAFStock'!CP23,CO19+'Grid_Incoming'!CP19-'Grid_TTAFOutgoing'!CP19))</f>
        <v/>
      </c>
      <c r="CQ19">
        <f>IF(COUNTIFS(T_StockCount[Part Name],$A19,T_StockCount[WeekIndex],94)&gt;0,0,IF(('T_TTAFStock'!CQ23&lt;&gt;""),'T_TTAFStock'!CQ23,CP19+'Grid_Incoming'!CQ19-'Grid_TTAFOutgoing'!CQ19))</f>
        <v/>
      </c>
      <c r="CR19">
        <f>IF(COUNTIFS(T_StockCount[Part Name],$A19,T_StockCount[WeekIndex],95)&gt;0,0,IF(('T_TTAFStock'!CR23&lt;&gt;""),'T_TTAFStock'!CR23,CQ19+'Grid_Incoming'!CR19-'Grid_TTAFOutgoing'!CR19))</f>
        <v/>
      </c>
      <c r="CS19">
        <f>IF(COUNTIFS(T_StockCount[Part Name],$A19,T_StockCount[WeekIndex],96)&gt;0,0,IF(('T_TTAFStock'!CS23&lt;&gt;""),'T_TTAFStock'!CS23,CR19+'Grid_Incoming'!CS19-'Grid_TTAFOutgoing'!CS19))</f>
        <v/>
      </c>
      <c r="CT19">
        <f>IF(COUNTIFS(T_StockCount[Part Name],$A19,T_StockCount[WeekIndex],97)&gt;0,0,IF(('T_TTAFStock'!CT23&lt;&gt;""),'T_TTAFStock'!CT23,CS19+'Grid_Incoming'!CT19-'Grid_TTAFOutgoing'!CT19))</f>
        <v/>
      </c>
      <c r="CU19">
        <f>IF(COUNTIFS(T_StockCount[Part Name],$A19,T_StockCount[WeekIndex],98)&gt;0,0,IF(('T_TTAFStock'!CU23&lt;&gt;""),'T_TTAFStock'!CU23,CT19+'Grid_Incoming'!CU19-'Grid_TTAFOutgoing'!CU19))</f>
        <v/>
      </c>
      <c r="CV19">
        <f>IF(COUNTIFS(T_StockCount[Part Name],$A19,T_StockCount[WeekIndex],99)&gt;0,0,IF(('T_TTAFStock'!CV23&lt;&gt;""),'T_TTAFStock'!CV23,CU19+'Grid_Incoming'!CV19-'Grid_TTAFOutgoing'!CV19))</f>
        <v/>
      </c>
      <c r="CW19">
        <f>IF(COUNTIFS(T_StockCount[Part Name],$A19,T_StockCount[WeekIndex],100)&gt;0,0,IF(('T_TTAFStock'!CW23&lt;&gt;""),'T_TTAFStock'!CW23,CV19+'Grid_Incoming'!CW19-'Grid_TTAFOutgoing'!CW19))</f>
        <v/>
      </c>
      <c r="CX19">
        <f>IF(COUNTIFS(T_StockCount[Part Name],$A19,T_StockCount[WeekIndex],101)&gt;0,0,IF(('T_TTAFStock'!CX23&lt;&gt;""),'T_TTAFStock'!CX23,CW19+'Grid_Incoming'!CX19-'Grid_TTAFOutgoing'!CX19))</f>
        <v/>
      </c>
      <c r="CY19">
        <f>IF(COUNTIFS(T_StockCount[Part Name],$A19,T_StockCount[WeekIndex],102)&gt;0,0,IF(('T_TTAFStock'!CY23&lt;&gt;""),'T_TTAFStock'!CY23,CX19+'Grid_Incoming'!CY19-'Grid_TTAFOutgoing'!CY19))</f>
        <v/>
      </c>
      <c r="CZ19">
        <f>IF(COUNTIFS(T_StockCount[Part Name],$A19,T_StockCount[WeekIndex],103)&gt;0,0,IF(('T_TTAFStock'!CZ23&lt;&gt;""),'T_TTAFStock'!CZ23,CY19+'Grid_Incoming'!CZ19-'Grid_TTAFOutgoing'!CZ19))</f>
        <v/>
      </c>
      <c r="DA19">
        <f>IF(COUNTIFS(T_StockCount[Part Name],$A19,T_StockCount[WeekIndex],104)&gt;0,0,IF(('T_TTAFStock'!DA23&lt;&gt;""),'T_TTAFStock'!DA23,CZ19+'Grid_Incoming'!DA19-'Grid_TTAFOutgoing'!DA19))</f>
        <v/>
      </c>
    </row>
    <row r="20">
      <c r="A20" t="inlineStr">
        <is>
          <t>CHEM-1280</t>
        </is>
      </c>
      <c r="B20">
        <f>IF(COUNTIFS(T_StockCount[Part Name],$A20,T_StockCount[WeekIndex],1)&gt;0,0,IF(('T_TTAFStock'!B24&lt;&gt;""),'T_TTAFStock'!B24,0+'Grid_Incoming'!B20-'Grid_TTAFOutgoing'!B20))</f>
        <v/>
      </c>
      <c r="C20">
        <f>IF(COUNTIFS(T_StockCount[Part Name],$A20,T_StockCount[WeekIndex],2)&gt;0,0,IF(('T_TTAFStock'!C24&lt;&gt;""),'T_TTAFStock'!C24,B20+'Grid_Incoming'!C20-'Grid_TTAFOutgoing'!C20))</f>
        <v/>
      </c>
      <c r="D20">
        <f>IF(COUNTIFS(T_StockCount[Part Name],$A20,T_StockCount[WeekIndex],3)&gt;0,0,IF(('T_TTAFStock'!D24&lt;&gt;""),'T_TTAFStock'!D24,C20+'Grid_Incoming'!D20-'Grid_TTAFOutgoing'!D20))</f>
        <v/>
      </c>
      <c r="E20">
        <f>IF(COUNTIFS(T_StockCount[Part Name],$A20,T_StockCount[WeekIndex],4)&gt;0,0,IF(('T_TTAFStock'!E24&lt;&gt;""),'T_TTAFStock'!E24,D20+'Grid_Incoming'!E20-'Grid_TTAFOutgoing'!E20))</f>
        <v/>
      </c>
      <c r="F20">
        <f>IF(COUNTIFS(T_StockCount[Part Name],$A20,T_StockCount[WeekIndex],5)&gt;0,0,IF(('T_TTAFStock'!F24&lt;&gt;""),'T_TTAFStock'!F24,E20+'Grid_Incoming'!F20-'Grid_TTAFOutgoing'!F20))</f>
        <v/>
      </c>
      <c r="G20">
        <f>IF(COUNTIFS(T_StockCount[Part Name],$A20,T_StockCount[WeekIndex],6)&gt;0,0,IF(('T_TTAFStock'!G24&lt;&gt;""),'T_TTAFStock'!G24,F20+'Grid_Incoming'!G20-'Grid_TTAFOutgoing'!G20))</f>
        <v/>
      </c>
      <c r="H20">
        <f>IF(COUNTIFS(T_StockCount[Part Name],$A20,T_StockCount[WeekIndex],7)&gt;0,0,IF(('T_TTAFStock'!H24&lt;&gt;""),'T_TTAFStock'!H24,G20+'Grid_Incoming'!H20-'Grid_TTAFOutgoing'!H20))</f>
        <v/>
      </c>
      <c r="I20">
        <f>IF(COUNTIFS(T_StockCount[Part Name],$A20,T_StockCount[WeekIndex],8)&gt;0,0,IF(('T_TTAFStock'!I24&lt;&gt;""),'T_TTAFStock'!I24,H20+'Grid_Incoming'!I20-'Grid_TTAFOutgoing'!I20))</f>
        <v/>
      </c>
      <c r="J20">
        <f>IF(COUNTIFS(T_StockCount[Part Name],$A20,T_StockCount[WeekIndex],9)&gt;0,0,IF(('T_TTAFStock'!J24&lt;&gt;""),'T_TTAFStock'!J24,I20+'Grid_Incoming'!J20-'Grid_TTAFOutgoing'!J20))</f>
        <v/>
      </c>
      <c r="K20">
        <f>IF(COUNTIFS(T_StockCount[Part Name],$A20,T_StockCount[WeekIndex],10)&gt;0,0,IF(('T_TTAFStock'!K24&lt;&gt;""),'T_TTAFStock'!K24,J20+'Grid_Incoming'!K20-'Grid_TTAFOutgoing'!K20))</f>
        <v/>
      </c>
      <c r="L20">
        <f>IF(COUNTIFS(T_StockCount[Part Name],$A20,T_StockCount[WeekIndex],11)&gt;0,0,IF(('T_TTAFStock'!L24&lt;&gt;""),'T_TTAFStock'!L24,K20+'Grid_Incoming'!L20-'Grid_TTAFOutgoing'!L20))</f>
        <v/>
      </c>
      <c r="M20">
        <f>IF(COUNTIFS(T_StockCount[Part Name],$A20,T_StockCount[WeekIndex],12)&gt;0,0,IF(('T_TTAFStock'!M24&lt;&gt;""),'T_TTAFStock'!M24,L20+'Grid_Incoming'!M20-'Grid_TTAFOutgoing'!M20))</f>
        <v/>
      </c>
      <c r="N20">
        <f>IF(COUNTIFS(T_StockCount[Part Name],$A20,T_StockCount[WeekIndex],13)&gt;0,0,IF(('T_TTAFStock'!N24&lt;&gt;""),'T_TTAFStock'!N24,M20+'Grid_Incoming'!N20-'Grid_TTAFOutgoing'!N20))</f>
        <v/>
      </c>
      <c r="O20">
        <f>IF(COUNTIFS(T_StockCount[Part Name],$A20,T_StockCount[WeekIndex],14)&gt;0,0,IF(('T_TTAFStock'!O24&lt;&gt;""),'T_TTAFStock'!O24,N20+'Grid_Incoming'!O20-'Grid_TTAFOutgoing'!O20))</f>
        <v/>
      </c>
      <c r="P20">
        <f>IF(COUNTIFS(T_StockCount[Part Name],$A20,T_StockCount[WeekIndex],15)&gt;0,0,IF(('T_TTAFStock'!P24&lt;&gt;""),'T_TTAFStock'!P24,O20+'Grid_Incoming'!P20-'Grid_TTAFOutgoing'!P20))</f>
        <v/>
      </c>
      <c r="Q20">
        <f>IF(COUNTIFS(T_StockCount[Part Name],$A20,T_StockCount[WeekIndex],16)&gt;0,0,IF(('T_TTAFStock'!Q24&lt;&gt;""),'T_TTAFStock'!Q24,P20+'Grid_Incoming'!Q20-'Grid_TTAFOutgoing'!Q20))</f>
        <v/>
      </c>
      <c r="R20">
        <f>IF(COUNTIFS(T_StockCount[Part Name],$A20,T_StockCount[WeekIndex],17)&gt;0,0,IF(('T_TTAFStock'!R24&lt;&gt;""),'T_TTAFStock'!R24,Q20+'Grid_Incoming'!R20-'Grid_TTAFOutgoing'!R20))</f>
        <v/>
      </c>
      <c r="S20">
        <f>IF(COUNTIFS(T_StockCount[Part Name],$A20,T_StockCount[WeekIndex],18)&gt;0,0,IF(('T_TTAFStock'!S24&lt;&gt;""),'T_TTAFStock'!S24,R20+'Grid_Incoming'!S20-'Grid_TTAFOutgoing'!S20))</f>
        <v/>
      </c>
      <c r="T20">
        <f>IF(COUNTIFS(T_StockCount[Part Name],$A20,T_StockCount[WeekIndex],19)&gt;0,0,IF(('T_TTAFStock'!T24&lt;&gt;""),'T_TTAFStock'!T24,S20+'Grid_Incoming'!T20-'Grid_TTAFOutgoing'!T20))</f>
        <v/>
      </c>
      <c r="U20">
        <f>IF(COUNTIFS(T_StockCount[Part Name],$A20,T_StockCount[WeekIndex],20)&gt;0,0,IF(('T_TTAFStock'!U24&lt;&gt;""),'T_TTAFStock'!U24,T20+'Grid_Incoming'!U20-'Grid_TTAFOutgoing'!U20))</f>
        <v/>
      </c>
      <c r="V20">
        <f>IF(COUNTIFS(T_StockCount[Part Name],$A20,T_StockCount[WeekIndex],21)&gt;0,0,IF(('T_TTAFStock'!V24&lt;&gt;""),'T_TTAFStock'!V24,U20+'Grid_Incoming'!V20-'Grid_TTAFOutgoing'!V20))</f>
        <v/>
      </c>
      <c r="W20">
        <f>IF(COUNTIFS(T_StockCount[Part Name],$A20,T_StockCount[WeekIndex],22)&gt;0,0,IF(('T_TTAFStock'!W24&lt;&gt;""),'T_TTAFStock'!W24,V20+'Grid_Incoming'!W20-'Grid_TTAFOutgoing'!W20))</f>
        <v/>
      </c>
      <c r="X20">
        <f>IF(COUNTIFS(T_StockCount[Part Name],$A20,T_StockCount[WeekIndex],23)&gt;0,0,IF(('T_TTAFStock'!X24&lt;&gt;""),'T_TTAFStock'!X24,W20+'Grid_Incoming'!X20-'Grid_TTAFOutgoing'!X20))</f>
        <v/>
      </c>
      <c r="Y20">
        <f>IF(COUNTIFS(T_StockCount[Part Name],$A20,T_StockCount[WeekIndex],24)&gt;0,0,IF(('T_TTAFStock'!Y24&lt;&gt;""),'T_TTAFStock'!Y24,X20+'Grid_Incoming'!Y20-'Grid_TTAFOutgoing'!Y20))</f>
        <v/>
      </c>
      <c r="Z20">
        <f>IF(COUNTIFS(T_StockCount[Part Name],$A20,T_StockCount[WeekIndex],25)&gt;0,0,IF(('T_TTAFStock'!Z24&lt;&gt;""),'T_TTAFStock'!Z24,Y20+'Grid_Incoming'!Z20-'Grid_TTAFOutgoing'!Z20))</f>
        <v/>
      </c>
      <c r="AA20">
        <f>IF(COUNTIFS(T_StockCount[Part Name],$A20,T_StockCount[WeekIndex],26)&gt;0,0,IF(('T_TTAFStock'!AA24&lt;&gt;""),'T_TTAFStock'!AA24,Z20+'Grid_Incoming'!AA20-'Grid_TTAFOutgoing'!AA20))</f>
        <v/>
      </c>
      <c r="AB20">
        <f>IF(COUNTIFS(T_StockCount[Part Name],$A20,T_StockCount[WeekIndex],27)&gt;0,0,IF(('T_TTAFStock'!AB24&lt;&gt;""),'T_TTAFStock'!AB24,AA20+'Grid_Incoming'!AB20-'Grid_TTAFOutgoing'!AB20))</f>
        <v/>
      </c>
      <c r="AC20">
        <f>IF(COUNTIFS(T_StockCount[Part Name],$A20,T_StockCount[WeekIndex],28)&gt;0,0,IF(('T_TTAFStock'!AC24&lt;&gt;""),'T_TTAFStock'!AC24,AB20+'Grid_Incoming'!AC20-'Grid_TTAFOutgoing'!AC20))</f>
        <v/>
      </c>
      <c r="AD20">
        <f>IF(COUNTIFS(T_StockCount[Part Name],$A20,T_StockCount[WeekIndex],29)&gt;0,0,IF(('T_TTAFStock'!AD24&lt;&gt;""),'T_TTAFStock'!AD24,AC20+'Grid_Incoming'!AD20-'Grid_TTAFOutgoing'!AD20))</f>
        <v/>
      </c>
      <c r="AE20">
        <f>IF(COUNTIFS(T_StockCount[Part Name],$A20,T_StockCount[WeekIndex],30)&gt;0,0,IF(('T_TTAFStock'!AE24&lt;&gt;""),'T_TTAFStock'!AE24,AD20+'Grid_Incoming'!AE20-'Grid_TTAFOutgoing'!AE20))</f>
        <v/>
      </c>
      <c r="AF20">
        <f>IF(COUNTIFS(T_StockCount[Part Name],$A20,T_StockCount[WeekIndex],31)&gt;0,0,IF(('T_TTAFStock'!AF24&lt;&gt;""),'T_TTAFStock'!AF24,AE20+'Grid_Incoming'!AF20-'Grid_TTAFOutgoing'!AF20))</f>
        <v/>
      </c>
      <c r="AG20">
        <f>IF(COUNTIFS(T_StockCount[Part Name],$A20,T_StockCount[WeekIndex],32)&gt;0,0,IF(('T_TTAFStock'!AG24&lt;&gt;""),'T_TTAFStock'!AG24,AF20+'Grid_Incoming'!AG20-'Grid_TTAFOutgoing'!AG20))</f>
        <v/>
      </c>
      <c r="AH20">
        <f>IF(COUNTIFS(T_StockCount[Part Name],$A20,T_StockCount[WeekIndex],33)&gt;0,0,IF(('T_TTAFStock'!AH24&lt;&gt;""),'T_TTAFStock'!AH24,AG20+'Grid_Incoming'!AH20-'Grid_TTAFOutgoing'!AH20))</f>
        <v/>
      </c>
      <c r="AI20">
        <f>IF(COUNTIFS(T_StockCount[Part Name],$A20,T_StockCount[WeekIndex],34)&gt;0,0,IF(('T_TTAFStock'!AI24&lt;&gt;""),'T_TTAFStock'!AI24,AH20+'Grid_Incoming'!AI20-'Grid_TTAFOutgoing'!AI20))</f>
        <v/>
      </c>
      <c r="AJ20">
        <f>IF(COUNTIFS(T_StockCount[Part Name],$A20,T_StockCount[WeekIndex],35)&gt;0,0,IF(('T_TTAFStock'!AJ24&lt;&gt;""),'T_TTAFStock'!AJ24,AI20+'Grid_Incoming'!AJ20-'Grid_TTAFOutgoing'!AJ20))</f>
        <v/>
      </c>
      <c r="AK20">
        <f>IF(COUNTIFS(T_StockCount[Part Name],$A20,T_StockCount[WeekIndex],36)&gt;0,0,IF(('T_TTAFStock'!AK24&lt;&gt;""),'T_TTAFStock'!AK24,AJ20+'Grid_Incoming'!AK20-'Grid_TTAFOutgoing'!AK20))</f>
        <v/>
      </c>
      <c r="AL20">
        <f>IF(COUNTIFS(T_StockCount[Part Name],$A20,T_StockCount[WeekIndex],37)&gt;0,0,IF(('T_TTAFStock'!AL24&lt;&gt;""),'T_TTAFStock'!AL24,AK20+'Grid_Incoming'!AL20-'Grid_TTAFOutgoing'!AL20))</f>
        <v/>
      </c>
      <c r="AM20">
        <f>IF(COUNTIFS(T_StockCount[Part Name],$A20,T_StockCount[WeekIndex],38)&gt;0,0,IF(('T_TTAFStock'!AM24&lt;&gt;""),'T_TTAFStock'!AM24,AL20+'Grid_Incoming'!AM20-'Grid_TTAFOutgoing'!AM20))</f>
        <v/>
      </c>
      <c r="AN20">
        <f>IF(COUNTIFS(T_StockCount[Part Name],$A20,T_StockCount[WeekIndex],39)&gt;0,0,IF(('T_TTAFStock'!AN24&lt;&gt;""),'T_TTAFStock'!AN24,AM20+'Grid_Incoming'!AN20-'Grid_TTAFOutgoing'!AN20))</f>
        <v/>
      </c>
      <c r="AO20">
        <f>IF(COUNTIFS(T_StockCount[Part Name],$A20,T_StockCount[WeekIndex],40)&gt;0,0,IF(('T_TTAFStock'!AO24&lt;&gt;""),'T_TTAFStock'!AO24,AN20+'Grid_Incoming'!AO20-'Grid_TTAFOutgoing'!AO20))</f>
        <v/>
      </c>
      <c r="AP20">
        <f>IF(COUNTIFS(T_StockCount[Part Name],$A20,T_StockCount[WeekIndex],41)&gt;0,0,IF(('T_TTAFStock'!AP24&lt;&gt;""),'T_TTAFStock'!AP24,AO20+'Grid_Incoming'!AP20-'Grid_TTAFOutgoing'!AP20))</f>
        <v/>
      </c>
      <c r="AQ20">
        <f>IF(COUNTIFS(T_StockCount[Part Name],$A20,T_StockCount[WeekIndex],42)&gt;0,0,IF(('T_TTAFStock'!AQ24&lt;&gt;""),'T_TTAFStock'!AQ24,AP20+'Grid_Incoming'!AQ20-'Grid_TTAFOutgoing'!AQ20))</f>
        <v/>
      </c>
      <c r="AR20">
        <f>IF(COUNTIFS(T_StockCount[Part Name],$A20,T_StockCount[WeekIndex],43)&gt;0,0,IF(('T_TTAFStock'!AR24&lt;&gt;""),'T_TTAFStock'!AR24,AQ20+'Grid_Incoming'!AR20-'Grid_TTAFOutgoing'!AR20))</f>
        <v/>
      </c>
      <c r="AS20">
        <f>IF(COUNTIFS(T_StockCount[Part Name],$A20,T_StockCount[WeekIndex],44)&gt;0,0,IF(('T_TTAFStock'!AS24&lt;&gt;""),'T_TTAFStock'!AS24,AR20+'Grid_Incoming'!AS20-'Grid_TTAFOutgoing'!AS20))</f>
        <v/>
      </c>
      <c r="AT20">
        <f>IF(COUNTIFS(T_StockCount[Part Name],$A20,T_StockCount[WeekIndex],45)&gt;0,0,IF(('T_TTAFStock'!AT24&lt;&gt;""),'T_TTAFStock'!AT24,AS20+'Grid_Incoming'!AT20-'Grid_TTAFOutgoing'!AT20))</f>
        <v/>
      </c>
      <c r="AU20">
        <f>IF(COUNTIFS(T_StockCount[Part Name],$A20,T_StockCount[WeekIndex],46)&gt;0,0,IF(('T_TTAFStock'!AU24&lt;&gt;""),'T_TTAFStock'!AU24,AT20+'Grid_Incoming'!AU20-'Grid_TTAFOutgoing'!AU20))</f>
        <v/>
      </c>
      <c r="AV20">
        <f>IF(COUNTIFS(T_StockCount[Part Name],$A20,T_StockCount[WeekIndex],47)&gt;0,0,IF(('T_TTAFStock'!AV24&lt;&gt;""),'T_TTAFStock'!AV24,AU20+'Grid_Incoming'!AV20-'Grid_TTAFOutgoing'!AV20))</f>
        <v/>
      </c>
      <c r="AW20">
        <f>IF(COUNTIFS(T_StockCount[Part Name],$A20,T_StockCount[WeekIndex],48)&gt;0,0,IF(('T_TTAFStock'!AW24&lt;&gt;""),'T_TTAFStock'!AW24,AV20+'Grid_Incoming'!AW20-'Grid_TTAFOutgoing'!AW20))</f>
        <v/>
      </c>
      <c r="AX20">
        <f>IF(COUNTIFS(T_StockCount[Part Name],$A20,T_StockCount[WeekIndex],49)&gt;0,0,IF(('T_TTAFStock'!AX24&lt;&gt;""),'T_TTAFStock'!AX24,AW20+'Grid_Incoming'!AX20-'Grid_TTAFOutgoing'!AX20))</f>
        <v/>
      </c>
      <c r="AY20">
        <f>IF(COUNTIFS(T_StockCount[Part Name],$A20,T_StockCount[WeekIndex],50)&gt;0,0,IF(('T_TTAFStock'!AY24&lt;&gt;""),'T_TTAFStock'!AY24,AX20+'Grid_Incoming'!AY20-'Grid_TTAFOutgoing'!AY20))</f>
        <v/>
      </c>
      <c r="AZ20">
        <f>IF(COUNTIFS(T_StockCount[Part Name],$A20,T_StockCount[WeekIndex],51)&gt;0,0,IF(('T_TTAFStock'!AZ24&lt;&gt;""),'T_TTAFStock'!AZ24,AY20+'Grid_Incoming'!AZ20-'Grid_TTAFOutgoing'!AZ20))</f>
        <v/>
      </c>
      <c r="BA20">
        <f>IF(COUNTIFS(T_StockCount[Part Name],$A20,T_StockCount[WeekIndex],52)&gt;0,0,IF(('T_TTAFStock'!BA24&lt;&gt;""),'T_TTAFStock'!BA24,AZ20+'Grid_Incoming'!BA20-'Grid_TTAFOutgoing'!BA20))</f>
        <v/>
      </c>
      <c r="BB20">
        <f>IF(COUNTIFS(T_StockCount[Part Name],$A20,T_StockCount[WeekIndex],53)&gt;0,0,IF(('T_TTAFStock'!BB24&lt;&gt;""),'T_TTAFStock'!BB24,BA20+'Grid_Incoming'!BB20-'Grid_TTAFOutgoing'!BB20))</f>
        <v/>
      </c>
      <c r="BC20">
        <f>IF(COUNTIFS(T_StockCount[Part Name],$A20,T_StockCount[WeekIndex],54)&gt;0,0,IF(('T_TTAFStock'!BC24&lt;&gt;""),'T_TTAFStock'!BC24,BB20+'Grid_Incoming'!BC20-'Grid_TTAFOutgoing'!BC20))</f>
        <v/>
      </c>
      <c r="BD20">
        <f>IF(COUNTIFS(T_StockCount[Part Name],$A20,T_StockCount[WeekIndex],55)&gt;0,0,IF(('T_TTAFStock'!BD24&lt;&gt;""),'T_TTAFStock'!BD24,BC20+'Grid_Incoming'!BD20-'Grid_TTAFOutgoing'!BD20))</f>
        <v/>
      </c>
      <c r="BE20">
        <f>IF(COUNTIFS(T_StockCount[Part Name],$A20,T_StockCount[WeekIndex],56)&gt;0,0,IF(('T_TTAFStock'!BE24&lt;&gt;""),'T_TTAFStock'!BE24,BD20+'Grid_Incoming'!BE20-'Grid_TTAFOutgoing'!BE20))</f>
        <v/>
      </c>
      <c r="BF20">
        <f>IF(COUNTIFS(T_StockCount[Part Name],$A20,T_StockCount[WeekIndex],57)&gt;0,0,IF(('T_TTAFStock'!BF24&lt;&gt;""),'T_TTAFStock'!BF24,BE20+'Grid_Incoming'!BF20-'Grid_TTAFOutgoing'!BF20))</f>
        <v/>
      </c>
      <c r="BG20">
        <f>IF(COUNTIFS(T_StockCount[Part Name],$A20,T_StockCount[WeekIndex],58)&gt;0,0,IF(('T_TTAFStock'!BG24&lt;&gt;""),'T_TTAFStock'!BG24,BF20+'Grid_Incoming'!BG20-'Grid_TTAFOutgoing'!BG20))</f>
        <v/>
      </c>
      <c r="BH20">
        <f>IF(COUNTIFS(T_StockCount[Part Name],$A20,T_StockCount[WeekIndex],59)&gt;0,0,IF(('T_TTAFStock'!BH24&lt;&gt;""),'T_TTAFStock'!BH24,BG20+'Grid_Incoming'!BH20-'Grid_TTAFOutgoing'!BH20))</f>
        <v/>
      </c>
      <c r="BI20">
        <f>IF(COUNTIFS(T_StockCount[Part Name],$A20,T_StockCount[WeekIndex],60)&gt;0,0,IF(('T_TTAFStock'!BI24&lt;&gt;""),'T_TTAFStock'!BI24,BH20+'Grid_Incoming'!BI20-'Grid_TTAFOutgoing'!BI20))</f>
        <v/>
      </c>
      <c r="BJ20">
        <f>IF(COUNTIFS(T_StockCount[Part Name],$A20,T_StockCount[WeekIndex],61)&gt;0,0,IF(('T_TTAFStock'!BJ24&lt;&gt;""),'T_TTAFStock'!BJ24,BI20+'Grid_Incoming'!BJ20-'Grid_TTAFOutgoing'!BJ20))</f>
        <v/>
      </c>
      <c r="BK20">
        <f>IF(COUNTIFS(T_StockCount[Part Name],$A20,T_StockCount[WeekIndex],62)&gt;0,0,IF(('T_TTAFStock'!BK24&lt;&gt;""),'T_TTAFStock'!BK24,BJ20+'Grid_Incoming'!BK20-'Grid_TTAFOutgoing'!BK20))</f>
        <v/>
      </c>
      <c r="BL20">
        <f>IF(COUNTIFS(T_StockCount[Part Name],$A20,T_StockCount[WeekIndex],63)&gt;0,0,IF(('T_TTAFStock'!BL24&lt;&gt;""),'T_TTAFStock'!BL24,BK20+'Grid_Incoming'!BL20-'Grid_TTAFOutgoing'!BL20))</f>
        <v/>
      </c>
      <c r="BM20">
        <f>IF(COUNTIFS(T_StockCount[Part Name],$A20,T_StockCount[WeekIndex],64)&gt;0,0,IF(('T_TTAFStock'!BM24&lt;&gt;""),'T_TTAFStock'!BM24,BL20+'Grid_Incoming'!BM20-'Grid_TTAFOutgoing'!BM20))</f>
        <v/>
      </c>
      <c r="BN20">
        <f>IF(COUNTIFS(T_StockCount[Part Name],$A20,T_StockCount[WeekIndex],65)&gt;0,0,IF(('T_TTAFStock'!BN24&lt;&gt;""),'T_TTAFStock'!BN24,BM20+'Grid_Incoming'!BN20-'Grid_TTAFOutgoing'!BN20))</f>
        <v/>
      </c>
      <c r="BO20">
        <f>IF(COUNTIFS(T_StockCount[Part Name],$A20,T_StockCount[WeekIndex],66)&gt;0,0,IF(('T_TTAFStock'!BO24&lt;&gt;""),'T_TTAFStock'!BO24,BN20+'Grid_Incoming'!BO20-'Grid_TTAFOutgoing'!BO20))</f>
        <v/>
      </c>
      <c r="BP20">
        <f>IF(COUNTIFS(T_StockCount[Part Name],$A20,T_StockCount[WeekIndex],67)&gt;0,0,IF(('T_TTAFStock'!BP24&lt;&gt;""),'T_TTAFStock'!BP24,BO20+'Grid_Incoming'!BP20-'Grid_TTAFOutgoing'!BP20))</f>
        <v/>
      </c>
      <c r="BQ20">
        <f>IF(COUNTIFS(T_StockCount[Part Name],$A20,T_StockCount[WeekIndex],68)&gt;0,0,IF(('T_TTAFStock'!BQ24&lt;&gt;""),'T_TTAFStock'!BQ24,BP20+'Grid_Incoming'!BQ20-'Grid_TTAFOutgoing'!BQ20))</f>
        <v/>
      </c>
      <c r="BR20">
        <f>IF(COUNTIFS(T_StockCount[Part Name],$A20,T_StockCount[WeekIndex],69)&gt;0,0,IF(('T_TTAFStock'!BR24&lt;&gt;""),'T_TTAFStock'!BR24,BQ20+'Grid_Incoming'!BR20-'Grid_TTAFOutgoing'!BR20))</f>
        <v/>
      </c>
      <c r="BS20">
        <f>IF(COUNTIFS(T_StockCount[Part Name],$A20,T_StockCount[WeekIndex],70)&gt;0,0,IF(('T_TTAFStock'!BS24&lt;&gt;""),'T_TTAFStock'!BS24,BR20+'Grid_Incoming'!BS20-'Grid_TTAFOutgoing'!BS20))</f>
        <v/>
      </c>
      <c r="BT20">
        <f>IF(COUNTIFS(T_StockCount[Part Name],$A20,T_StockCount[WeekIndex],71)&gt;0,0,IF(('T_TTAFStock'!BT24&lt;&gt;""),'T_TTAFStock'!BT24,BS20+'Grid_Incoming'!BT20-'Grid_TTAFOutgoing'!BT20))</f>
        <v/>
      </c>
      <c r="BU20">
        <f>IF(COUNTIFS(T_StockCount[Part Name],$A20,T_StockCount[WeekIndex],72)&gt;0,0,IF(('T_TTAFStock'!BU24&lt;&gt;""),'T_TTAFStock'!BU24,BT20+'Grid_Incoming'!BU20-'Grid_TTAFOutgoing'!BU20))</f>
        <v/>
      </c>
      <c r="BV20">
        <f>IF(COUNTIFS(T_StockCount[Part Name],$A20,T_StockCount[WeekIndex],73)&gt;0,0,IF(('T_TTAFStock'!BV24&lt;&gt;""),'T_TTAFStock'!BV24,BU20+'Grid_Incoming'!BV20-'Grid_TTAFOutgoing'!BV20))</f>
        <v/>
      </c>
      <c r="BW20">
        <f>IF(COUNTIFS(T_StockCount[Part Name],$A20,T_StockCount[WeekIndex],74)&gt;0,0,IF(('T_TTAFStock'!BW24&lt;&gt;""),'T_TTAFStock'!BW24,BV20+'Grid_Incoming'!BW20-'Grid_TTAFOutgoing'!BW20))</f>
        <v/>
      </c>
      <c r="BX20">
        <f>IF(COUNTIFS(T_StockCount[Part Name],$A20,T_StockCount[WeekIndex],75)&gt;0,0,IF(('T_TTAFStock'!BX24&lt;&gt;""),'T_TTAFStock'!BX24,BW20+'Grid_Incoming'!BX20-'Grid_TTAFOutgoing'!BX20))</f>
        <v/>
      </c>
      <c r="BY20">
        <f>IF(COUNTIFS(T_StockCount[Part Name],$A20,T_StockCount[WeekIndex],76)&gt;0,0,IF(('T_TTAFStock'!BY24&lt;&gt;""),'T_TTAFStock'!BY24,BX20+'Grid_Incoming'!BY20-'Grid_TTAFOutgoing'!BY20))</f>
        <v/>
      </c>
      <c r="BZ20">
        <f>IF(COUNTIFS(T_StockCount[Part Name],$A20,T_StockCount[WeekIndex],77)&gt;0,0,IF(('T_TTAFStock'!BZ24&lt;&gt;""),'T_TTAFStock'!BZ24,BY20+'Grid_Incoming'!BZ20-'Grid_TTAFOutgoing'!BZ20))</f>
        <v/>
      </c>
      <c r="CA20">
        <f>IF(COUNTIFS(T_StockCount[Part Name],$A20,T_StockCount[WeekIndex],78)&gt;0,0,IF(('T_TTAFStock'!CA24&lt;&gt;""),'T_TTAFStock'!CA24,BZ20+'Grid_Incoming'!CA20-'Grid_TTAFOutgoing'!CA20))</f>
        <v/>
      </c>
      <c r="CB20">
        <f>IF(COUNTIFS(T_StockCount[Part Name],$A20,T_StockCount[WeekIndex],79)&gt;0,0,IF(('T_TTAFStock'!CB24&lt;&gt;""),'T_TTAFStock'!CB24,CA20+'Grid_Incoming'!CB20-'Grid_TTAFOutgoing'!CB20))</f>
        <v/>
      </c>
      <c r="CC20">
        <f>IF(COUNTIFS(T_StockCount[Part Name],$A20,T_StockCount[WeekIndex],80)&gt;0,0,IF(('T_TTAFStock'!CC24&lt;&gt;""),'T_TTAFStock'!CC24,CB20+'Grid_Incoming'!CC20-'Grid_TTAFOutgoing'!CC20))</f>
        <v/>
      </c>
      <c r="CD20">
        <f>IF(COUNTIFS(T_StockCount[Part Name],$A20,T_StockCount[WeekIndex],81)&gt;0,0,IF(('T_TTAFStock'!CD24&lt;&gt;""),'T_TTAFStock'!CD24,CC20+'Grid_Incoming'!CD20-'Grid_TTAFOutgoing'!CD20))</f>
        <v/>
      </c>
      <c r="CE20">
        <f>IF(COUNTIFS(T_StockCount[Part Name],$A20,T_StockCount[WeekIndex],82)&gt;0,0,IF(('T_TTAFStock'!CE24&lt;&gt;""),'T_TTAFStock'!CE24,CD20+'Grid_Incoming'!CE20-'Grid_TTAFOutgoing'!CE20))</f>
        <v/>
      </c>
      <c r="CF20">
        <f>IF(COUNTIFS(T_StockCount[Part Name],$A20,T_StockCount[WeekIndex],83)&gt;0,0,IF(('T_TTAFStock'!CF24&lt;&gt;""),'T_TTAFStock'!CF24,CE20+'Grid_Incoming'!CF20-'Grid_TTAFOutgoing'!CF20))</f>
        <v/>
      </c>
      <c r="CG20">
        <f>IF(COUNTIFS(T_StockCount[Part Name],$A20,T_StockCount[WeekIndex],84)&gt;0,0,IF(('T_TTAFStock'!CG24&lt;&gt;""),'T_TTAFStock'!CG24,CF20+'Grid_Incoming'!CG20-'Grid_TTAFOutgoing'!CG20))</f>
        <v/>
      </c>
      <c r="CH20">
        <f>IF(COUNTIFS(T_StockCount[Part Name],$A20,T_StockCount[WeekIndex],85)&gt;0,0,IF(('T_TTAFStock'!CH24&lt;&gt;""),'T_TTAFStock'!CH24,CG20+'Grid_Incoming'!CH20-'Grid_TTAFOutgoing'!CH20))</f>
        <v/>
      </c>
      <c r="CI20">
        <f>IF(COUNTIFS(T_StockCount[Part Name],$A20,T_StockCount[WeekIndex],86)&gt;0,0,IF(('T_TTAFStock'!CI24&lt;&gt;""),'T_TTAFStock'!CI24,CH20+'Grid_Incoming'!CI20-'Grid_TTAFOutgoing'!CI20))</f>
        <v/>
      </c>
      <c r="CJ20">
        <f>IF(COUNTIFS(T_StockCount[Part Name],$A20,T_StockCount[WeekIndex],87)&gt;0,0,IF(('T_TTAFStock'!CJ24&lt;&gt;""),'T_TTAFStock'!CJ24,CI20+'Grid_Incoming'!CJ20-'Grid_TTAFOutgoing'!CJ20))</f>
        <v/>
      </c>
      <c r="CK20">
        <f>IF(COUNTIFS(T_StockCount[Part Name],$A20,T_StockCount[WeekIndex],88)&gt;0,0,IF(('T_TTAFStock'!CK24&lt;&gt;""),'T_TTAFStock'!CK24,CJ20+'Grid_Incoming'!CK20-'Grid_TTAFOutgoing'!CK20))</f>
        <v/>
      </c>
      <c r="CL20">
        <f>IF(COUNTIFS(T_StockCount[Part Name],$A20,T_StockCount[WeekIndex],89)&gt;0,0,IF(('T_TTAFStock'!CL24&lt;&gt;""),'T_TTAFStock'!CL24,CK20+'Grid_Incoming'!CL20-'Grid_TTAFOutgoing'!CL20))</f>
        <v/>
      </c>
      <c r="CM20">
        <f>IF(COUNTIFS(T_StockCount[Part Name],$A20,T_StockCount[WeekIndex],90)&gt;0,0,IF(('T_TTAFStock'!CM24&lt;&gt;""),'T_TTAFStock'!CM24,CL20+'Grid_Incoming'!CM20-'Grid_TTAFOutgoing'!CM20))</f>
        <v/>
      </c>
      <c r="CN20">
        <f>IF(COUNTIFS(T_StockCount[Part Name],$A20,T_StockCount[WeekIndex],91)&gt;0,0,IF(('T_TTAFStock'!CN24&lt;&gt;""),'T_TTAFStock'!CN24,CM20+'Grid_Incoming'!CN20-'Grid_TTAFOutgoing'!CN20))</f>
        <v/>
      </c>
      <c r="CO20">
        <f>IF(COUNTIFS(T_StockCount[Part Name],$A20,T_StockCount[WeekIndex],92)&gt;0,0,IF(('T_TTAFStock'!CO24&lt;&gt;""),'T_TTAFStock'!CO24,CN20+'Grid_Incoming'!CO20-'Grid_TTAFOutgoing'!CO20))</f>
        <v/>
      </c>
      <c r="CP20">
        <f>IF(COUNTIFS(T_StockCount[Part Name],$A20,T_StockCount[WeekIndex],93)&gt;0,0,IF(('T_TTAFStock'!CP24&lt;&gt;""),'T_TTAFStock'!CP24,CO20+'Grid_Incoming'!CP20-'Grid_TTAFOutgoing'!CP20))</f>
        <v/>
      </c>
      <c r="CQ20">
        <f>IF(COUNTIFS(T_StockCount[Part Name],$A20,T_StockCount[WeekIndex],94)&gt;0,0,IF(('T_TTAFStock'!CQ24&lt;&gt;""),'T_TTAFStock'!CQ24,CP20+'Grid_Incoming'!CQ20-'Grid_TTAFOutgoing'!CQ20))</f>
        <v/>
      </c>
      <c r="CR20">
        <f>IF(COUNTIFS(T_StockCount[Part Name],$A20,T_StockCount[WeekIndex],95)&gt;0,0,IF(('T_TTAFStock'!CR24&lt;&gt;""),'T_TTAFStock'!CR24,CQ20+'Grid_Incoming'!CR20-'Grid_TTAFOutgoing'!CR20))</f>
        <v/>
      </c>
      <c r="CS20">
        <f>IF(COUNTIFS(T_StockCount[Part Name],$A20,T_StockCount[WeekIndex],96)&gt;0,0,IF(('T_TTAFStock'!CS24&lt;&gt;""),'T_TTAFStock'!CS24,CR20+'Grid_Incoming'!CS20-'Grid_TTAFOutgoing'!CS20))</f>
        <v/>
      </c>
      <c r="CT20">
        <f>IF(COUNTIFS(T_StockCount[Part Name],$A20,T_StockCount[WeekIndex],97)&gt;0,0,IF(('T_TTAFStock'!CT24&lt;&gt;""),'T_TTAFStock'!CT24,CS20+'Grid_Incoming'!CT20-'Grid_TTAFOutgoing'!CT20))</f>
        <v/>
      </c>
      <c r="CU20">
        <f>IF(COUNTIFS(T_StockCount[Part Name],$A20,T_StockCount[WeekIndex],98)&gt;0,0,IF(('T_TTAFStock'!CU24&lt;&gt;""),'T_TTAFStock'!CU24,CT20+'Grid_Incoming'!CU20-'Grid_TTAFOutgoing'!CU20))</f>
        <v/>
      </c>
      <c r="CV20">
        <f>IF(COUNTIFS(T_StockCount[Part Name],$A20,T_StockCount[WeekIndex],99)&gt;0,0,IF(('T_TTAFStock'!CV24&lt;&gt;""),'T_TTAFStock'!CV24,CU20+'Grid_Incoming'!CV20-'Grid_TTAFOutgoing'!CV20))</f>
        <v/>
      </c>
      <c r="CW20">
        <f>IF(COUNTIFS(T_StockCount[Part Name],$A20,T_StockCount[WeekIndex],100)&gt;0,0,IF(('T_TTAFStock'!CW24&lt;&gt;""),'T_TTAFStock'!CW24,CV20+'Grid_Incoming'!CW20-'Grid_TTAFOutgoing'!CW20))</f>
        <v/>
      </c>
      <c r="CX20">
        <f>IF(COUNTIFS(T_StockCount[Part Name],$A20,T_StockCount[WeekIndex],101)&gt;0,0,IF(('T_TTAFStock'!CX24&lt;&gt;""),'T_TTAFStock'!CX24,CW20+'Grid_Incoming'!CX20-'Grid_TTAFOutgoing'!CX20))</f>
        <v/>
      </c>
      <c r="CY20">
        <f>IF(COUNTIFS(T_StockCount[Part Name],$A20,T_StockCount[WeekIndex],102)&gt;0,0,IF(('T_TTAFStock'!CY24&lt;&gt;""),'T_TTAFStock'!CY24,CX20+'Grid_Incoming'!CY20-'Grid_TTAFOutgoing'!CY20))</f>
        <v/>
      </c>
      <c r="CZ20">
        <f>IF(COUNTIFS(T_StockCount[Part Name],$A20,T_StockCount[WeekIndex],103)&gt;0,0,IF(('T_TTAFStock'!CZ24&lt;&gt;""),'T_TTAFStock'!CZ24,CY20+'Grid_Incoming'!CZ20-'Grid_TTAFOutgoing'!CZ20))</f>
        <v/>
      </c>
      <c r="DA20">
        <f>IF(COUNTIFS(T_StockCount[Part Name],$A20,T_StockCount[WeekIndex],104)&gt;0,0,IF(('T_TTAFStock'!DA24&lt;&gt;""),'T_TTAFStock'!DA24,CZ20+'Grid_Incoming'!DA20-'Grid_TTAFOutgoing'!DA20))</f>
        <v/>
      </c>
    </row>
    <row r="21">
      <c r="A21" t="inlineStr">
        <is>
          <t>CHEM-1240</t>
        </is>
      </c>
      <c r="B21">
        <f>IF(COUNTIFS(T_StockCount[Part Name],$A21,T_StockCount[WeekIndex],1)&gt;0,0,IF(('T_TTAFStock'!B25&lt;&gt;""),'T_TTAFStock'!B25,0+'Grid_Incoming'!B21-'Grid_TTAFOutgoing'!B21))</f>
        <v/>
      </c>
      <c r="C21">
        <f>IF(COUNTIFS(T_StockCount[Part Name],$A21,T_StockCount[WeekIndex],2)&gt;0,0,IF(('T_TTAFStock'!C25&lt;&gt;""),'T_TTAFStock'!C25,B21+'Grid_Incoming'!C21-'Grid_TTAFOutgoing'!C21))</f>
        <v/>
      </c>
      <c r="D21">
        <f>IF(COUNTIFS(T_StockCount[Part Name],$A21,T_StockCount[WeekIndex],3)&gt;0,0,IF(('T_TTAFStock'!D25&lt;&gt;""),'T_TTAFStock'!D25,C21+'Grid_Incoming'!D21-'Grid_TTAFOutgoing'!D21))</f>
        <v/>
      </c>
      <c r="E21">
        <f>IF(COUNTIFS(T_StockCount[Part Name],$A21,T_StockCount[WeekIndex],4)&gt;0,0,IF(('T_TTAFStock'!E25&lt;&gt;""),'T_TTAFStock'!E25,D21+'Grid_Incoming'!E21-'Grid_TTAFOutgoing'!E21))</f>
        <v/>
      </c>
      <c r="F21">
        <f>IF(COUNTIFS(T_StockCount[Part Name],$A21,T_StockCount[WeekIndex],5)&gt;0,0,IF(('T_TTAFStock'!F25&lt;&gt;""),'T_TTAFStock'!F25,E21+'Grid_Incoming'!F21-'Grid_TTAFOutgoing'!F21))</f>
        <v/>
      </c>
      <c r="G21">
        <f>IF(COUNTIFS(T_StockCount[Part Name],$A21,T_StockCount[WeekIndex],6)&gt;0,0,IF(('T_TTAFStock'!G25&lt;&gt;""),'T_TTAFStock'!G25,F21+'Grid_Incoming'!G21-'Grid_TTAFOutgoing'!G21))</f>
        <v/>
      </c>
      <c r="H21">
        <f>IF(COUNTIFS(T_StockCount[Part Name],$A21,T_StockCount[WeekIndex],7)&gt;0,0,IF(('T_TTAFStock'!H25&lt;&gt;""),'T_TTAFStock'!H25,G21+'Grid_Incoming'!H21-'Grid_TTAFOutgoing'!H21))</f>
        <v/>
      </c>
      <c r="I21">
        <f>IF(COUNTIFS(T_StockCount[Part Name],$A21,T_StockCount[WeekIndex],8)&gt;0,0,IF(('T_TTAFStock'!I25&lt;&gt;""),'T_TTAFStock'!I25,H21+'Grid_Incoming'!I21-'Grid_TTAFOutgoing'!I21))</f>
        <v/>
      </c>
      <c r="J21">
        <f>IF(COUNTIFS(T_StockCount[Part Name],$A21,T_StockCount[WeekIndex],9)&gt;0,0,IF(('T_TTAFStock'!J25&lt;&gt;""),'T_TTAFStock'!J25,I21+'Grid_Incoming'!J21-'Grid_TTAFOutgoing'!J21))</f>
        <v/>
      </c>
      <c r="K21">
        <f>IF(COUNTIFS(T_StockCount[Part Name],$A21,T_StockCount[WeekIndex],10)&gt;0,0,IF(('T_TTAFStock'!K25&lt;&gt;""),'T_TTAFStock'!K25,J21+'Grid_Incoming'!K21-'Grid_TTAFOutgoing'!K21))</f>
        <v/>
      </c>
      <c r="L21">
        <f>IF(COUNTIFS(T_StockCount[Part Name],$A21,T_StockCount[WeekIndex],11)&gt;0,0,IF(('T_TTAFStock'!L25&lt;&gt;""),'T_TTAFStock'!L25,K21+'Grid_Incoming'!L21-'Grid_TTAFOutgoing'!L21))</f>
        <v/>
      </c>
      <c r="M21">
        <f>IF(COUNTIFS(T_StockCount[Part Name],$A21,T_StockCount[WeekIndex],12)&gt;0,0,IF(('T_TTAFStock'!M25&lt;&gt;""),'T_TTAFStock'!M25,L21+'Grid_Incoming'!M21-'Grid_TTAFOutgoing'!M21))</f>
        <v/>
      </c>
      <c r="N21">
        <f>IF(COUNTIFS(T_StockCount[Part Name],$A21,T_StockCount[WeekIndex],13)&gt;0,0,IF(('T_TTAFStock'!N25&lt;&gt;""),'T_TTAFStock'!N25,M21+'Grid_Incoming'!N21-'Grid_TTAFOutgoing'!N21))</f>
        <v/>
      </c>
      <c r="O21">
        <f>IF(COUNTIFS(T_StockCount[Part Name],$A21,T_StockCount[WeekIndex],14)&gt;0,0,IF(('T_TTAFStock'!O25&lt;&gt;""),'T_TTAFStock'!O25,N21+'Grid_Incoming'!O21-'Grid_TTAFOutgoing'!O21))</f>
        <v/>
      </c>
      <c r="P21">
        <f>IF(COUNTIFS(T_StockCount[Part Name],$A21,T_StockCount[WeekIndex],15)&gt;0,0,IF(('T_TTAFStock'!P25&lt;&gt;""),'T_TTAFStock'!P25,O21+'Grid_Incoming'!P21-'Grid_TTAFOutgoing'!P21))</f>
        <v/>
      </c>
      <c r="Q21">
        <f>IF(COUNTIFS(T_StockCount[Part Name],$A21,T_StockCount[WeekIndex],16)&gt;0,0,IF(('T_TTAFStock'!Q25&lt;&gt;""),'T_TTAFStock'!Q25,P21+'Grid_Incoming'!Q21-'Grid_TTAFOutgoing'!Q21))</f>
        <v/>
      </c>
      <c r="R21">
        <f>IF(COUNTIFS(T_StockCount[Part Name],$A21,T_StockCount[WeekIndex],17)&gt;0,0,IF(('T_TTAFStock'!R25&lt;&gt;""),'T_TTAFStock'!R25,Q21+'Grid_Incoming'!R21-'Grid_TTAFOutgoing'!R21))</f>
        <v/>
      </c>
      <c r="S21">
        <f>IF(COUNTIFS(T_StockCount[Part Name],$A21,T_StockCount[WeekIndex],18)&gt;0,0,IF(('T_TTAFStock'!S25&lt;&gt;""),'T_TTAFStock'!S25,R21+'Grid_Incoming'!S21-'Grid_TTAFOutgoing'!S21))</f>
        <v/>
      </c>
      <c r="T21">
        <f>IF(COUNTIFS(T_StockCount[Part Name],$A21,T_StockCount[WeekIndex],19)&gt;0,0,IF(('T_TTAFStock'!T25&lt;&gt;""),'T_TTAFStock'!T25,S21+'Grid_Incoming'!T21-'Grid_TTAFOutgoing'!T21))</f>
        <v/>
      </c>
      <c r="U21">
        <f>IF(COUNTIFS(T_StockCount[Part Name],$A21,T_StockCount[WeekIndex],20)&gt;0,0,IF(('T_TTAFStock'!U25&lt;&gt;""),'T_TTAFStock'!U25,T21+'Grid_Incoming'!U21-'Grid_TTAFOutgoing'!U21))</f>
        <v/>
      </c>
      <c r="V21">
        <f>IF(COUNTIFS(T_StockCount[Part Name],$A21,T_StockCount[WeekIndex],21)&gt;0,0,IF(('T_TTAFStock'!V25&lt;&gt;""),'T_TTAFStock'!V25,U21+'Grid_Incoming'!V21-'Grid_TTAFOutgoing'!V21))</f>
        <v/>
      </c>
      <c r="W21">
        <f>IF(COUNTIFS(T_StockCount[Part Name],$A21,T_StockCount[WeekIndex],22)&gt;0,0,IF(('T_TTAFStock'!W25&lt;&gt;""),'T_TTAFStock'!W25,V21+'Grid_Incoming'!W21-'Grid_TTAFOutgoing'!W21))</f>
        <v/>
      </c>
      <c r="X21">
        <f>IF(COUNTIFS(T_StockCount[Part Name],$A21,T_StockCount[WeekIndex],23)&gt;0,0,IF(('T_TTAFStock'!X25&lt;&gt;""),'T_TTAFStock'!X25,W21+'Grid_Incoming'!X21-'Grid_TTAFOutgoing'!X21))</f>
        <v/>
      </c>
      <c r="Y21">
        <f>IF(COUNTIFS(T_StockCount[Part Name],$A21,T_StockCount[WeekIndex],24)&gt;0,0,IF(('T_TTAFStock'!Y25&lt;&gt;""),'T_TTAFStock'!Y25,X21+'Grid_Incoming'!Y21-'Grid_TTAFOutgoing'!Y21))</f>
        <v/>
      </c>
      <c r="Z21">
        <f>IF(COUNTIFS(T_StockCount[Part Name],$A21,T_StockCount[WeekIndex],25)&gt;0,0,IF(('T_TTAFStock'!Z25&lt;&gt;""),'T_TTAFStock'!Z25,Y21+'Grid_Incoming'!Z21-'Grid_TTAFOutgoing'!Z21))</f>
        <v/>
      </c>
      <c r="AA21">
        <f>IF(COUNTIFS(T_StockCount[Part Name],$A21,T_StockCount[WeekIndex],26)&gt;0,0,IF(('T_TTAFStock'!AA25&lt;&gt;""),'T_TTAFStock'!AA25,Z21+'Grid_Incoming'!AA21-'Grid_TTAFOutgoing'!AA21))</f>
        <v/>
      </c>
      <c r="AB21">
        <f>IF(COUNTIFS(T_StockCount[Part Name],$A21,T_StockCount[WeekIndex],27)&gt;0,0,IF(('T_TTAFStock'!AB25&lt;&gt;""),'T_TTAFStock'!AB25,AA21+'Grid_Incoming'!AB21-'Grid_TTAFOutgoing'!AB21))</f>
        <v/>
      </c>
      <c r="AC21">
        <f>IF(COUNTIFS(T_StockCount[Part Name],$A21,T_StockCount[WeekIndex],28)&gt;0,0,IF(('T_TTAFStock'!AC25&lt;&gt;""),'T_TTAFStock'!AC25,AB21+'Grid_Incoming'!AC21-'Grid_TTAFOutgoing'!AC21))</f>
        <v/>
      </c>
      <c r="AD21">
        <f>IF(COUNTIFS(T_StockCount[Part Name],$A21,T_StockCount[WeekIndex],29)&gt;0,0,IF(('T_TTAFStock'!AD25&lt;&gt;""),'T_TTAFStock'!AD25,AC21+'Grid_Incoming'!AD21-'Grid_TTAFOutgoing'!AD21))</f>
        <v/>
      </c>
      <c r="AE21">
        <f>IF(COUNTIFS(T_StockCount[Part Name],$A21,T_StockCount[WeekIndex],30)&gt;0,0,IF(('T_TTAFStock'!AE25&lt;&gt;""),'T_TTAFStock'!AE25,AD21+'Grid_Incoming'!AE21-'Grid_TTAFOutgoing'!AE21))</f>
        <v/>
      </c>
      <c r="AF21">
        <f>IF(COUNTIFS(T_StockCount[Part Name],$A21,T_StockCount[WeekIndex],31)&gt;0,0,IF(('T_TTAFStock'!AF25&lt;&gt;""),'T_TTAFStock'!AF25,AE21+'Grid_Incoming'!AF21-'Grid_TTAFOutgoing'!AF21))</f>
        <v/>
      </c>
      <c r="AG21">
        <f>IF(COUNTIFS(T_StockCount[Part Name],$A21,T_StockCount[WeekIndex],32)&gt;0,0,IF(('T_TTAFStock'!AG25&lt;&gt;""),'T_TTAFStock'!AG25,AF21+'Grid_Incoming'!AG21-'Grid_TTAFOutgoing'!AG21))</f>
        <v/>
      </c>
      <c r="AH21">
        <f>IF(COUNTIFS(T_StockCount[Part Name],$A21,T_StockCount[WeekIndex],33)&gt;0,0,IF(('T_TTAFStock'!AH25&lt;&gt;""),'T_TTAFStock'!AH25,AG21+'Grid_Incoming'!AH21-'Grid_TTAFOutgoing'!AH21))</f>
        <v/>
      </c>
      <c r="AI21">
        <f>IF(COUNTIFS(T_StockCount[Part Name],$A21,T_StockCount[WeekIndex],34)&gt;0,0,IF(('T_TTAFStock'!AI25&lt;&gt;""),'T_TTAFStock'!AI25,AH21+'Grid_Incoming'!AI21-'Grid_TTAFOutgoing'!AI21))</f>
        <v/>
      </c>
      <c r="AJ21">
        <f>IF(COUNTIFS(T_StockCount[Part Name],$A21,T_StockCount[WeekIndex],35)&gt;0,0,IF(('T_TTAFStock'!AJ25&lt;&gt;""),'T_TTAFStock'!AJ25,AI21+'Grid_Incoming'!AJ21-'Grid_TTAFOutgoing'!AJ21))</f>
        <v/>
      </c>
      <c r="AK21">
        <f>IF(COUNTIFS(T_StockCount[Part Name],$A21,T_StockCount[WeekIndex],36)&gt;0,0,IF(('T_TTAFStock'!AK25&lt;&gt;""),'T_TTAFStock'!AK25,AJ21+'Grid_Incoming'!AK21-'Grid_TTAFOutgoing'!AK21))</f>
        <v/>
      </c>
      <c r="AL21">
        <f>IF(COUNTIFS(T_StockCount[Part Name],$A21,T_StockCount[WeekIndex],37)&gt;0,0,IF(('T_TTAFStock'!AL25&lt;&gt;""),'T_TTAFStock'!AL25,AK21+'Grid_Incoming'!AL21-'Grid_TTAFOutgoing'!AL21))</f>
        <v/>
      </c>
      <c r="AM21">
        <f>IF(COUNTIFS(T_StockCount[Part Name],$A21,T_StockCount[WeekIndex],38)&gt;0,0,IF(('T_TTAFStock'!AM25&lt;&gt;""),'T_TTAFStock'!AM25,AL21+'Grid_Incoming'!AM21-'Grid_TTAFOutgoing'!AM21))</f>
        <v/>
      </c>
      <c r="AN21">
        <f>IF(COUNTIFS(T_StockCount[Part Name],$A21,T_StockCount[WeekIndex],39)&gt;0,0,IF(('T_TTAFStock'!AN25&lt;&gt;""),'T_TTAFStock'!AN25,AM21+'Grid_Incoming'!AN21-'Grid_TTAFOutgoing'!AN21))</f>
        <v/>
      </c>
      <c r="AO21">
        <f>IF(COUNTIFS(T_StockCount[Part Name],$A21,T_StockCount[WeekIndex],40)&gt;0,0,IF(('T_TTAFStock'!AO25&lt;&gt;""),'T_TTAFStock'!AO25,AN21+'Grid_Incoming'!AO21-'Grid_TTAFOutgoing'!AO21))</f>
        <v/>
      </c>
      <c r="AP21">
        <f>IF(COUNTIFS(T_StockCount[Part Name],$A21,T_StockCount[WeekIndex],41)&gt;0,0,IF(('T_TTAFStock'!AP25&lt;&gt;""),'T_TTAFStock'!AP25,AO21+'Grid_Incoming'!AP21-'Grid_TTAFOutgoing'!AP21))</f>
        <v/>
      </c>
      <c r="AQ21">
        <f>IF(COUNTIFS(T_StockCount[Part Name],$A21,T_StockCount[WeekIndex],42)&gt;0,0,IF(('T_TTAFStock'!AQ25&lt;&gt;""),'T_TTAFStock'!AQ25,AP21+'Grid_Incoming'!AQ21-'Grid_TTAFOutgoing'!AQ21))</f>
        <v/>
      </c>
      <c r="AR21">
        <f>IF(COUNTIFS(T_StockCount[Part Name],$A21,T_StockCount[WeekIndex],43)&gt;0,0,IF(('T_TTAFStock'!AR25&lt;&gt;""),'T_TTAFStock'!AR25,AQ21+'Grid_Incoming'!AR21-'Grid_TTAFOutgoing'!AR21))</f>
        <v/>
      </c>
      <c r="AS21">
        <f>IF(COUNTIFS(T_StockCount[Part Name],$A21,T_StockCount[WeekIndex],44)&gt;0,0,IF(('T_TTAFStock'!AS25&lt;&gt;""),'T_TTAFStock'!AS25,AR21+'Grid_Incoming'!AS21-'Grid_TTAFOutgoing'!AS21))</f>
        <v/>
      </c>
      <c r="AT21">
        <f>IF(COUNTIFS(T_StockCount[Part Name],$A21,T_StockCount[WeekIndex],45)&gt;0,0,IF(('T_TTAFStock'!AT25&lt;&gt;""),'T_TTAFStock'!AT25,AS21+'Grid_Incoming'!AT21-'Grid_TTAFOutgoing'!AT21))</f>
        <v/>
      </c>
      <c r="AU21">
        <f>IF(COUNTIFS(T_StockCount[Part Name],$A21,T_StockCount[WeekIndex],46)&gt;0,0,IF(('T_TTAFStock'!AU25&lt;&gt;""),'T_TTAFStock'!AU25,AT21+'Grid_Incoming'!AU21-'Grid_TTAFOutgoing'!AU21))</f>
        <v/>
      </c>
      <c r="AV21">
        <f>IF(COUNTIFS(T_StockCount[Part Name],$A21,T_StockCount[WeekIndex],47)&gt;0,0,IF(('T_TTAFStock'!AV25&lt;&gt;""),'T_TTAFStock'!AV25,AU21+'Grid_Incoming'!AV21-'Grid_TTAFOutgoing'!AV21))</f>
        <v/>
      </c>
      <c r="AW21">
        <f>IF(COUNTIFS(T_StockCount[Part Name],$A21,T_StockCount[WeekIndex],48)&gt;0,0,IF(('T_TTAFStock'!AW25&lt;&gt;""),'T_TTAFStock'!AW25,AV21+'Grid_Incoming'!AW21-'Grid_TTAFOutgoing'!AW21))</f>
        <v/>
      </c>
      <c r="AX21">
        <f>IF(COUNTIFS(T_StockCount[Part Name],$A21,T_StockCount[WeekIndex],49)&gt;0,0,IF(('T_TTAFStock'!AX25&lt;&gt;""),'T_TTAFStock'!AX25,AW21+'Grid_Incoming'!AX21-'Grid_TTAFOutgoing'!AX21))</f>
        <v/>
      </c>
      <c r="AY21">
        <f>IF(COUNTIFS(T_StockCount[Part Name],$A21,T_StockCount[WeekIndex],50)&gt;0,0,IF(('T_TTAFStock'!AY25&lt;&gt;""),'T_TTAFStock'!AY25,AX21+'Grid_Incoming'!AY21-'Grid_TTAFOutgoing'!AY21))</f>
        <v/>
      </c>
      <c r="AZ21">
        <f>IF(COUNTIFS(T_StockCount[Part Name],$A21,T_StockCount[WeekIndex],51)&gt;0,0,IF(('T_TTAFStock'!AZ25&lt;&gt;""),'T_TTAFStock'!AZ25,AY21+'Grid_Incoming'!AZ21-'Grid_TTAFOutgoing'!AZ21))</f>
        <v/>
      </c>
      <c r="BA21">
        <f>IF(COUNTIFS(T_StockCount[Part Name],$A21,T_StockCount[WeekIndex],52)&gt;0,0,IF(('T_TTAFStock'!BA25&lt;&gt;""),'T_TTAFStock'!BA25,AZ21+'Grid_Incoming'!BA21-'Grid_TTAFOutgoing'!BA21))</f>
        <v/>
      </c>
      <c r="BB21">
        <f>IF(COUNTIFS(T_StockCount[Part Name],$A21,T_StockCount[WeekIndex],53)&gt;0,0,IF(('T_TTAFStock'!BB25&lt;&gt;""),'T_TTAFStock'!BB25,BA21+'Grid_Incoming'!BB21-'Grid_TTAFOutgoing'!BB21))</f>
        <v/>
      </c>
      <c r="BC21">
        <f>IF(COUNTIFS(T_StockCount[Part Name],$A21,T_StockCount[WeekIndex],54)&gt;0,0,IF(('T_TTAFStock'!BC25&lt;&gt;""),'T_TTAFStock'!BC25,BB21+'Grid_Incoming'!BC21-'Grid_TTAFOutgoing'!BC21))</f>
        <v/>
      </c>
      <c r="BD21">
        <f>IF(COUNTIFS(T_StockCount[Part Name],$A21,T_StockCount[WeekIndex],55)&gt;0,0,IF(('T_TTAFStock'!BD25&lt;&gt;""),'T_TTAFStock'!BD25,BC21+'Grid_Incoming'!BD21-'Grid_TTAFOutgoing'!BD21))</f>
        <v/>
      </c>
      <c r="BE21">
        <f>IF(COUNTIFS(T_StockCount[Part Name],$A21,T_StockCount[WeekIndex],56)&gt;0,0,IF(('T_TTAFStock'!BE25&lt;&gt;""),'T_TTAFStock'!BE25,BD21+'Grid_Incoming'!BE21-'Grid_TTAFOutgoing'!BE21))</f>
        <v/>
      </c>
      <c r="BF21">
        <f>IF(COUNTIFS(T_StockCount[Part Name],$A21,T_StockCount[WeekIndex],57)&gt;0,0,IF(('T_TTAFStock'!BF25&lt;&gt;""),'T_TTAFStock'!BF25,BE21+'Grid_Incoming'!BF21-'Grid_TTAFOutgoing'!BF21))</f>
        <v/>
      </c>
      <c r="BG21">
        <f>IF(COUNTIFS(T_StockCount[Part Name],$A21,T_StockCount[WeekIndex],58)&gt;0,0,IF(('T_TTAFStock'!BG25&lt;&gt;""),'T_TTAFStock'!BG25,BF21+'Grid_Incoming'!BG21-'Grid_TTAFOutgoing'!BG21))</f>
        <v/>
      </c>
      <c r="BH21">
        <f>IF(COUNTIFS(T_StockCount[Part Name],$A21,T_StockCount[WeekIndex],59)&gt;0,0,IF(('T_TTAFStock'!BH25&lt;&gt;""),'T_TTAFStock'!BH25,BG21+'Grid_Incoming'!BH21-'Grid_TTAFOutgoing'!BH21))</f>
        <v/>
      </c>
      <c r="BI21">
        <f>IF(COUNTIFS(T_StockCount[Part Name],$A21,T_StockCount[WeekIndex],60)&gt;0,0,IF(('T_TTAFStock'!BI25&lt;&gt;""),'T_TTAFStock'!BI25,BH21+'Grid_Incoming'!BI21-'Grid_TTAFOutgoing'!BI21))</f>
        <v/>
      </c>
      <c r="BJ21">
        <f>IF(COUNTIFS(T_StockCount[Part Name],$A21,T_StockCount[WeekIndex],61)&gt;0,0,IF(('T_TTAFStock'!BJ25&lt;&gt;""),'T_TTAFStock'!BJ25,BI21+'Grid_Incoming'!BJ21-'Grid_TTAFOutgoing'!BJ21))</f>
        <v/>
      </c>
      <c r="BK21">
        <f>IF(COUNTIFS(T_StockCount[Part Name],$A21,T_StockCount[WeekIndex],62)&gt;0,0,IF(('T_TTAFStock'!BK25&lt;&gt;""),'T_TTAFStock'!BK25,BJ21+'Grid_Incoming'!BK21-'Grid_TTAFOutgoing'!BK21))</f>
        <v/>
      </c>
      <c r="BL21">
        <f>IF(COUNTIFS(T_StockCount[Part Name],$A21,T_StockCount[WeekIndex],63)&gt;0,0,IF(('T_TTAFStock'!BL25&lt;&gt;""),'T_TTAFStock'!BL25,BK21+'Grid_Incoming'!BL21-'Grid_TTAFOutgoing'!BL21))</f>
        <v/>
      </c>
      <c r="BM21">
        <f>IF(COUNTIFS(T_StockCount[Part Name],$A21,T_StockCount[WeekIndex],64)&gt;0,0,IF(('T_TTAFStock'!BM25&lt;&gt;""),'T_TTAFStock'!BM25,BL21+'Grid_Incoming'!BM21-'Grid_TTAFOutgoing'!BM21))</f>
        <v/>
      </c>
      <c r="BN21">
        <f>IF(COUNTIFS(T_StockCount[Part Name],$A21,T_StockCount[WeekIndex],65)&gt;0,0,IF(('T_TTAFStock'!BN25&lt;&gt;""),'T_TTAFStock'!BN25,BM21+'Grid_Incoming'!BN21-'Grid_TTAFOutgoing'!BN21))</f>
        <v/>
      </c>
      <c r="BO21">
        <f>IF(COUNTIFS(T_StockCount[Part Name],$A21,T_StockCount[WeekIndex],66)&gt;0,0,IF(('T_TTAFStock'!BO25&lt;&gt;""),'T_TTAFStock'!BO25,BN21+'Grid_Incoming'!BO21-'Grid_TTAFOutgoing'!BO21))</f>
        <v/>
      </c>
      <c r="BP21">
        <f>IF(COUNTIFS(T_StockCount[Part Name],$A21,T_StockCount[WeekIndex],67)&gt;0,0,IF(('T_TTAFStock'!BP25&lt;&gt;""),'T_TTAFStock'!BP25,BO21+'Grid_Incoming'!BP21-'Grid_TTAFOutgoing'!BP21))</f>
        <v/>
      </c>
      <c r="BQ21">
        <f>IF(COUNTIFS(T_StockCount[Part Name],$A21,T_StockCount[WeekIndex],68)&gt;0,0,IF(('T_TTAFStock'!BQ25&lt;&gt;""),'T_TTAFStock'!BQ25,BP21+'Grid_Incoming'!BQ21-'Grid_TTAFOutgoing'!BQ21))</f>
        <v/>
      </c>
      <c r="BR21">
        <f>IF(COUNTIFS(T_StockCount[Part Name],$A21,T_StockCount[WeekIndex],69)&gt;0,0,IF(('T_TTAFStock'!BR25&lt;&gt;""),'T_TTAFStock'!BR25,BQ21+'Grid_Incoming'!BR21-'Grid_TTAFOutgoing'!BR21))</f>
        <v/>
      </c>
      <c r="BS21">
        <f>IF(COUNTIFS(T_StockCount[Part Name],$A21,T_StockCount[WeekIndex],70)&gt;0,0,IF(('T_TTAFStock'!BS25&lt;&gt;""),'T_TTAFStock'!BS25,BR21+'Grid_Incoming'!BS21-'Grid_TTAFOutgoing'!BS21))</f>
        <v/>
      </c>
      <c r="BT21">
        <f>IF(COUNTIFS(T_StockCount[Part Name],$A21,T_StockCount[WeekIndex],71)&gt;0,0,IF(('T_TTAFStock'!BT25&lt;&gt;""),'T_TTAFStock'!BT25,BS21+'Grid_Incoming'!BT21-'Grid_TTAFOutgoing'!BT21))</f>
        <v/>
      </c>
      <c r="BU21">
        <f>IF(COUNTIFS(T_StockCount[Part Name],$A21,T_StockCount[WeekIndex],72)&gt;0,0,IF(('T_TTAFStock'!BU25&lt;&gt;""),'T_TTAFStock'!BU25,BT21+'Grid_Incoming'!BU21-'Grid_TTAFOutgoing'!BU21))</f>
        <v/>
      </c>
      <c r="BV21">
        <f>IF(COUNTIFS(T_StockCount[Part Name],$A21,T_StockCount[WeekIndex],73)&gt;0,0,IF(('T_TTAFStock'!BV25&lt;&gt;""),'T_TTAFStock'!BV25,BU21+'Grid_Incoming'!BV21-'Grid_TTAFOutgoing'!BV21))</f>
        <v/>
      </c>
      <c r="BW21">
        <f>IF(COUNTIFS(T_StockCount[Part Name],$A21,T_StockCount[WeekIndex],74)&gt;0,0,IF(('T_TTAFStock'!BW25&lt;&gt;""),'T_TTAFStock'!BW25,BV21+'Grid_Incoming'!BW21-'Grid_TTAFOutgoing'!BW21))</f>
        <v/>
      </c>
      <c r="BX21">
        <f>IF(COUNTIFS(T_StockCount[Part Name],$A21,T_StockCount[WeekIndex],75)&gt;0,0,IF(('T_TTAFStock'!BX25&lt;&gt;""),'T_TTAFStock'!BX25,BW21+'Grid_Incoming'!BX21-'Grid_TTAFOutgoing'!BX21))</f>
        <v/>
      </c>
      <c r="BY21">
        <f>IF(COUNTIFS(T_StockCount[Part Name],$A21,T_StockCount[WeekIndex],76)&gt;0,0,IF(('T_TTAFStock'!BY25&lt;&gt;""),'T_TTAFStock'!BY25,BX21+'Grid_Incoming'!BY21-'Grid_TTAFOutgoing'!BY21))</f>
        <v/>
      </c>
      <c r="BZ21">
        <f>IF(COUNTIFS(T_StockCount[Part Name],$A21,T_StockCount[WeekIndex],77)&gt;0,0,IF(('T_TTAFStock'!BZ25&lt;&gt;""),'T_TTAFStock'!BZ25,BY21+'Grid_Incoming'!BZ21-'Grid_TTAFOutgoing'!BZ21))</f>
        <v/>
      </c>
      <c r="CA21">
        <f>IF(COUNTIFS(T_StockCount[Part Name],$A21,T_StockCount[WeekIndex],78)&gt;0,0,IF(('T_TTAFStock'!CA25&lt;&gt;""),'T_TTAFStock'!CA25,BZ21+'Grid_Incoming'!CA21-'Grid_TTAFOutgoing'!CA21))</f>
        <v/>
      </c>
      <c r="CB21">
        <f>IF(COUNTIFS(T_StockCount[Part Name],$A21,T_StockCount[WeekIndex],79)&gt;0,0,IF(('T_TTAFStock'!CB25&lt;&gt;""),'T_TTAFStock'!CB25,CA21+'Grid_Incoming'!CB21-'Grid_TTAFOutgoing'!CB21))</f>
        <v/>
      </c>
      <c r="CC21">
        <f>IF(COUNTIFS(T_StockCount[Part Name],$A21,T_StockCount[WeekIndex],80)&gt;0,0,IF(('T_TTAFStock'!CC25&lt;&gt;""),'T_TTAFStock'!CC25,CB21+'Grid_Incoming'!CC21-'Grid_TTAFOutgoing'!CC21))</f>
        <v/>
      </c>
      <c r="CD21">
        <f>IF(COUNTIFS(T_StockCount[Part Name],$A21,T_StockCount[WeekIndex],81)&gt;0,0,IF(('T_TTAFStock'!CD25&lt;&gt;""),'T_TTAFStock'!CD25,CC21+'Grid_Incoming'!CD21-'Grid_TTAFOutgoing'!CD21))</f>
        <v/>
      </c>
      <c r="CE21">
        <f>IF(COUNTIFS(T_StockCount[Part Name],$A21,T_StockCount[WeekIndex],82)&gt;0,0,IF(('T_TTAFStock'!CE25&lt;&gt;""),'T_TTAFStock'!CE25,CD21+'Grid_Incoming'!CE21-'Grid_TTAFOutgoing'!CE21))</f>
        <v/>
      </c>
      <c r="CF21">
        <f>IF(COUNTIFS(T_StockCount[Part Name],$A21,T_StockCount[WeekIndex],83)&gt;0,0,IF(('T_TTAFStock'!CF25&lt;&gt;""),'T_TTAFStock'!CF25,CE21+'Grid_Incoming'!CF21-'Grid_TTAFOutgoing'!CF21))</f>
        <v/>
      </c>
      <c r="CG21">
        <f>IF(COUNTIFS(T_StockCount[Part Name],$A21,T_StockCount[WeekIndex],84)&gt;0,0,IF(('T_TTAFStock'!CG25&lt;&gt;""),'T_TTAFStock'!CG25,CF21+'Grid_Incoming'!CG21-'Grid_TTAFOutgoing'!CG21))</f>
        <v/>
      </c>
      <c r="CH21">
        <f>IF(COUNTIFS(T_StockCount[Part Name],$A21,T_StockCount[WeekIndex],85)&gt;0,0,IF(('T_TTAFStock'!CH25&lt;&gt;""),'T_TTAFStock'!CH25,CG21+'Grid_Incoming'!CH21-'Grid_TTAFOutgoing'!CH21))</f>
        <v/>
      </c>
      <c r="CI21">
        <f>IF(COUNTIFS(T_StockCount[Part Name],$A21,T_StockCount[WeekIndex],86)&gt;0,0,IF(('T_TTAFStock'!CI25&lt;&gt;""),'T_TTAFStock'!CI25,CH21+'Grid_Incoming'!CI21-'Grid_TTAFOutgoing'!CI21))</f>
        <v/>
      </c>
      <c r="CJ21">
        <f>IF(COUNTIFS(T_StockCount[Part Name],$A21,T_StockCount[WeekIndex],87)&gt;0,0,IF(('T_TTAFStock'!CJ25&lt;&gt;""),'T_TTAFStock'!CJ25,CI21+'Grid_Incoming'!CJ21-'Grid_TTAFOutgoing'!CJ21))</f>
        <v/>
      </c>
      <c r="CK21">
        <f>IF(COUNTIFS(T_StockCount[Part Name],$A21,T_StockCount[WeekIndex],88)&gt;0,0,IF(('T_TTAFStock'!CK25&lt;&gt;""),'T_TTAFStock'!CK25,CJ21+'Grid_Incoming'!CK21-'Grid_TTAFOutgoing'!CK21))</f>
        <v/>
      </c>
      <c r="CL21">
        <f>IF(COUNTIFS(T_StockCount[Part Name],$A21,T_StockCount[WeekIndex],89)&gt;0,0,IF(('T_TTAFStock'!CL25&lt;&gt;""),'T_TTAFStock'!CL25,CK21+'Grid_Incoming'!CL21-'Grid_TTAFOutgoing'!CL21))</f>
        <v/>
      </c>
      <c r="CM21">
        <f>IF(COUNTIFS(T_StockCount[Part Name],$A21,T_StockCount[WeekIndex],90)&gt;0,0,IF(('T_TTAFStock'!CM25&lt;&gt;""),'T_TTAFStock'!CM25,CL21+'Grid_Incoming'!CM21-'Grid_TTAFOutgoing'!CM21))</f>
        <v/>
      </c>
      <c r="CN21">
        <f>IF(COUNTIFS(T_StockCount[Part Name],$A21,T_StockCount[WeekIndex],91)&gt;0,0,IF(('T_TTAFStock'!CN25&lt;&gt;""),'T_TTAFStock'!CN25,CM21+'Grid_Incoming'!CN21-'Grid_TTAFOutgoing'!CN21))</f>
        <v/>
      </c>
      <c r="CO21">
        <f>IF(COUNTIFS(T_StockCount[Part Name],$A21,T_StockCount[WeekIndex],92)&gt;0,0,IF(('T_TTAFStock'!CO25&lt;&gt;""),'T_TTAFStock'!CO25,CN21+'Grid_Incoming'!CO21-'Grid_TTAFOutgoing'!CO21))</f>
        <v/>
      </c>
      <c r="CP21">
        <f>IF(COUNTIFS(T_StockCount[Part Name],$A21,T_StockCount[WeekIndex],93)&gt;0,0,IF(('T_TTAFStock'!CP25&lt;&gt;""),'T_TTAFStock'!CP25,CO21+'Grid_Incoming'!CP21-'Grid_TTAFOutgoing'!CP21))</f>
        <v/>
      </c>
      <c r="CQ21">
        <f>IF(COUNTIFS(T_StockCount[Part Name],$A21,T_StockCount[WeekIndex],94)&gt;0,0,IF(('T_TTAFStock'!CQ25&lt;&gt;""),'T_TTAFStock'!CQ25,CP21+'Grid_Incoming'!CQ21-'Grid_TTAFOutgoing'!CQ21))</f>
        <v/>
      </c>
      <c r="CR21">
        <f>IF(COUNTIFS(T_StockCount[Part Name],$A21,T_StockCount[WeekIndex],95)&gt;0,0,IF(('T_TTAFStock'!CR25&lt;&gt;""),'T_TTAFStock'!CR25,CQ21+'Grid_Incoming'!CR21-'Grid_TTAFOutgoing'!CR21))</f>
        <v/>
      </c>
      <c r="CS21">
        <f>IF(COUNTIFS(T_StockCount[Part Name],$A21,T_StockCount[WeekIndex],96)&gt;0,0,IF(('T_TTAFStock'!CS25&lt;&gt;""),'T_TTAFStock'!CS25,CR21+'Grid_Incoming'!CS21-'Grid_TTAFOutgoing'!CS21))</f>
        <v/>
      </c>
      <c r="CT21">
        <f>IF(COUNTIFS(T_StockCount[Part Name],$A21,T_StockCount[WeekIndex],97)&gt;0,0,IF(('T_TTAFStock'!CT25&lt;&gt;""),'T_TTAFStock'!CT25,CS21+'Grid_Incoming'!CT21-'Grid_TTAFOutgoing'!CT21))</f>
        <v/>
      </c>
      <c r="CU21">
        <f>IF(COUNTIFS(T_StockCount[Part Name],$A21,T_StockCount[WeekIndex],98)&gt;0,0,IF(('T_TTAFStock'!CU25&lt;&gt;""),'T_TTAFStock'!CU25,CT21+'Grid_Incoming'!CU21-'Grid_TTAFOutgoing'!CU21))</f>
        <v/>
      </c>
      <c r="CV21">
        <f>IF(COUNTIFS(T_StockCount[Part Name],$A21,T_StockCount[WeekIndex],99)&gt;0,0,IF(('T_TTAFStock'!CV25&lt;&gt;""),'T_TTAFStock'!CV25,CU21+'Grid_Incoming'!CV21-'Grid_TTAFOutgoing'!CV21))</f>
        <v/>
      </c>
      <c r="CW21">
        <f>IF(COUNTIFS(T_StockCount[Part Name],$A21,T_StockCount[WeekIndex],100)&gt;0,0,IF(('T_TTAFStock'!CW25&lt;&gt;""),'T_TTAFStock'!CW25,CV21+'Grid_Incoming'!CW21-'Grid_TTAFOutgoing'!CW21))</f>
        <v/>
      </c>
      <c r="CX21">
        <f>IF(COUNTIFS(T_StockCount[Part Name],$A21,T_StockCount[WeekIndex],101)&gt;0,0,IF(('T_TTAFStock'!CX25&lt;&gt;""),'T_TTAFStock'!CX25,CW21+'Grid_Incoming'!CX21-'Grid_TTAFOutgoing'!CX21))</f>
        <v/>
      </c>
      <c r="CY21">
        <f>IF(COUNTIFS(T_StockCount[Part Name],$A21,T_StockCount[WeekIndex],102)&gt;0,0,IF(('T_TTAFStock'!CY25&lt;&gt;""),'T_TTAFStock'!CY25,CX21+'Grid_Incoming'!CY21-'Grid_TTAFOutgoing'!CY21))</f>
        <v/>
      </c>
      <c r="CZ21">
        <f>IF(COUNTIFS(T_StockCount[Part Name],$A21,T_StockCount[WeekIndex],103)&gt;0,0,IF(('T_TTAFStock'!CZ25&lt;&gt;""),'T_TTAFStock'!CZ25,CY21+'Grid_Incoming'!CZ21-'Grid_TTAFOutgoing'!CZ21))</f>
        <v/>
      </c>
      <c r="DA21">
        <f>IF(COUNTIFS(T_StockCount[Part Name],$A21,T_StockCount[WeekIndex],104)&gt;0,0,IF(('T_TTAFStock'!DA25&lt;&gt;""),'T_TTAFStock'!DA25,CZ21+'Grid_Incoming'!DA21-'Grid_TTAFOutgoing'!DA21))</f>
        <v/>
      </c>
    </row>
    <row r="22">
      <c r="A22" t="inlineStr">
        <is>
          <t>0JN</t>
        </is>
      </c>
      <c r="B22">
        <f>IF(COUNTIFS(T_StockCount[Part Name],$A22,T_StockCount[WeekIndex],1)&gt;0,0,IF(('T_TTAFStock'!B26&lt;&gt;""),'T_TTAFStock'!B26,0+'Grid_Incoming'!B22-'Grid_TTAFOutgoing'!B22))</f>
        <v/>
      </c>
      <c r="C22">
        <f>IF(COUNTIFS(T_StockCount[Part Name],$A22,T_StockCount[WeekIndex],2)&gt;0,0,IF(('T_TTAFStock'!C26&lt;&gt;""),'T_TTAFStock'!C26,B22+'Grid_Incoming'!C22-'Grid_TTAFOutgoing'!C22))</f>
        <v/>
      </c>
      <c r="D22">
        <f>IF(COUNTIFS(T_StockCount[Part Name],$A22,T_StockCount[WeekIndex],3)&gt;0,0,IF(('T_TTAFStock'!D26&lt;&gt;""),'T_TTAFStock'!D26,C22+'Grid_Incoming'!D22-'Grid_TTAFOutgoing'!D22))</f>
        <v/>
      </c>
      <c r="E22">
        <f>IF(COUNTIFS(T_StockCount[Part Name],$A22,T_StockCount[WeekIndex],4)&gt;0,0,IF(('T_TTAFStock'!E26&lt;&gt;""),'T_TTAFStock'!E26,D22+'Grid_Incoming'!E22-'Grid_TTAFOutgoing'!E22))</f>
        <v/>
      </c>
      <c r="F22">
        <f>IF(COUNTIFS(T_StockCount[Part Name],$A22,T_StockCount[WeekIndex],5)&gt;0,0,IF(('T_TTAFStock'!F26&lt;&gt;""),'T_TTAFStock'!F26,E22+'Grid_Incoming'!F22-'Grid_TTAFOutgoing'!F22))</f>
        <v/>
      </c>
      <c r="G22">
        <f>IF(COUNTIFS(T_StockCount[Part Name],$A22,T_StockCount[WeekIndex],6)&gt;0,0,IF(('T_TTAFStock'!G26&lt;&gt;""),'T_TTAFStock'!G26,F22+'Grid_Incoming'!G22-'Grid_TTAFOutgoing'!G22))</f>
        <v/>
      </c>
      <c r="H22">
        <f>IF(COUNTIFS(T_StockCount[Part Name],$A22,T_StockCount[WeekIndex],7)&gt;0,0,IF(('T_TTAFStock'!H26&lt;&gt;""),'T_TTAFStock'!H26,G22+'Grid_Incoming'!H22-'Grid_TTAFOutgoing'!H22))</f>
        <v/>
      </c>
      <c r="I22">
        <f>IF(COUNTIFS(T_StockCount[Part Name],$A22,T_StockCount[WeekIndex],8)&gt;0,0,IF(('T_TTAFStock'!I26&lt;&gt;""),'T_TTAFStock'!I26,H22+'Grid_Incoming'!I22-'Grid_TTAFOutgoing'!I22))</f>
        <v/>
      </c>
      <c r="J22">
        <f>IF(COUNTIFS(T_StockCount[Part Name],$A22,T_StockCount[WeekIndex],9)&gt;0,0,IF(('T_TTAFStock'!J26&lt;&gt;""),'T_TTAFStock'!J26,I22+'Grid_Incoming'!J22-'Grid_TTAFOutgoing'!J22))</f>
        <v/>
      </c>
      <c r="K22">
        <f>IF(COUNTIFS(T_StockCount[Part Name],$A22,T_StockCount[WeekIndex],10)&gt;0,0,IF(('T_TTAFStock'!K26&lt;&gt;""),'T_TTAFStock'!K26,J22+'Grid_Incoming'!K22-'Grid_TTAFOutgoing'!K22))</f>
        <v/>
      </c>
      <c r="L22">
        <f>IF(COUNTIFS(T_StockCount[Part Name],$A22,T_StockCount[WeekIndex],11)&gt;0,0,IF(('T_TTAFStock'!L26&lt;&gt;""),'T_TTAFStock'!L26,K22+'Grid_Incoming'!L22-'Grid_TTAFOutgoing'!L22))</f>
        <v/>
      </c>
      <c r="M22">
        <f>IF(COUNTIFS(T_StockCount[Part Name],$A22,T_StockCount[WeekIndex],12)&gt;0,0,IF(('T_TTAFStock'!M26&lt;&gt;""),'T_TTAFStock'!M26,L22+'Grid_Incoming'!M22-'Grid_TTAFOutgoing'!M22))</f>
        <v/>
      </c>
      <c r="N22">
        <f>IF(COUNTIFS(T_StockCount[Part Name],$A22,T_StockCount[WeekIndex],13)&gt;0,0,IF(('T_TTAFStock'!N26&lt;&gt;""),'T_TTAFStock'!N26,M22+'Grid_Incoming'!N22-'Grid_TTAFOutgoing'!N22))</f>
        <v/>
      </c>
      <c r="O22">
        <f>IF(COUNTIFS(T_StockCount[Part Name],$A22,T_StockCount[WeekIndex],14)&gt;0,0,IF(('T_TTAFStock'!O26&lt;&gt;""),'T_TTAFStock'!O26,N22+'Grid_Incoming'!O22-'Grid_TTAFOutgoing'!O22))</f>
        <v/>
      </c>
      <c r="P22">
        <f>IF(COUNTIFS(T_StockCount[Part Name],$A22,T_StockCount[WeekIndex],15)&gt;0,0,IF(('T_TTAFStock'!P26&lt;&gt;""),'T_TTAFStock'!P26,O22+'Grid_Incoming'!P22-'Grid_TTAFOutgoing'!P22))</f>
        <v/>
      </c>
      <c r="Q22">
        <f>IF(COUNTIFS(T_StockCount[Part Name],$A22,T_StockCount[WeekIndex],16)&gt;0,0,IF(('T_TTAFStock'!Q26&lt;&gt;""),'T_TTAFStock'!Q26,P22+'Grid_Incoming'!Q22-'Grid_TTAFOutgoing'!Q22))</f>
        <v/>
      </c>
      <c r="R22">
        <f>IF(COUNTIFS(T_StockCount[Part Name],$A22,T_StockCount[WeekIndex],17)&gt;0,0,IF(('T_TTAFStock'!R26&lt;&gt;""),'T_TTAFStock'!R26,Q22+'Grid_Incoming'!R22-'Grid_TTAFOutgoing'!R22))</f>
        <v/>
      </c>
      <c r="S22">
        <f>IF(COUNTIFS(T_StockCount[Part Name],$A22,T_StockCount[WeekIndex],18)&gt;0,0,IF(('T_TTAFStock'!S26&lt;&gt;""),'T_TTAFStock'!S26,R22+'Grid_Incoming'!S22-'Grid_TTAFOutgoing'!S22))</f>
        <v/>
      </c>
      <c r="T22">
        <f>IF(COUNTIFS(T_StockCount[Part Name],$A22,T_StockCount[WeekIndex],19)&gt;0,0,IF(('T_TTAFStock'!T26&lt;&gt;""),'T_TTAFStock'!T26,S22+'Grid_Incoming'!T22-'Grid_TTAFOutgoing'!T22))</f>
        <v/>
      </c>
      <c r="U22">
        <f>IF(COUNTIFS(T_StockCount[Part Name],$A22,T_StockCount[WeekIndex],20)&gt;0,0,IF(('T_TTAFStock'!U26&lt;&gt;""),'T_TTAFStock'!U26,T22+'Grid_Incoming'!U22-'Grid_TTAFOutgoing'!U22))</f>
        <v/>
      </c>
      <c r="V22">
        <f>IF(COUNTIFS(T_StockCount[Part Name],$A22,T_StockCount[WeekIndex],21)&gt;0,0,IF(('T_TTAFStock'!V26&lt;&gt;""),'T_TTAFStock'!V26,U22+'Grid_Incoming'!V22-'Grid_TTAFOutgoing'!V22))</f>
        <v/>
      </c>
      <c r="W22">
        <f>IF(COUNTIFS(T_StockCount[Part Name],$A22,T_StockCount[WeekIndex],22)&gt;0,0,IF(('T_TTAFStock'!W26&lt;&gt;""),'T_TTAFStock'!W26,V22+'Grid_Incoming'!W22-'Grid_TTAFOutgoing'!W22))</f>
        <v/>
      </c>
      <c r="X22">
        <f>IF(COUNTIFS(T_StockCount[Part Name],$A22,T_StockCount[WeekIndex],23)&gt;0,0,IF(('T_TTAFStock'!X26&lt;&gt;""),'T_TTAFStock'!X26,W22+'Grid_Incoming'!X22-'Grid_TTAFOutgoing'!X22))</f>
        <v/>
      </c>
      <c r="Y22">
        <f>IF(COUNTIFS(T_StockCount[Part Name],$A22,T_StockCount[WeekIndex],24)&gt;0,0,IF(('T_TTAFStock'!Y26&lt;&gt;""),'T_TTAFStock'!Y26,X22+'Grid_Incoming'!Y22-'Grid_TTAFOutgoing'!Y22))</f>
        <v/>
      </c>
      <c r="Z22">
        <f>IF(COUNTIFS(T_StockCount[Part Name],$A22,T_StockCount[WeekIndex],25)&gt;0,0,IF(('T_TTAFStock'!Z26&lt;&gt;""),'T_TTAFStock'!Z26,Y22+'Grid_Incoming'!Z22-'Grid_TTAFOutgoing'!Z22))</f>
        <v/>
      </c>
      <c r="AA22">
        <f>IF(COUNTIFS(T_StockCount[Part Name],$A22,T_StockCount[WeekIndex],26)&gt;0,0,IF(('T_TTAFStock'!AA26&lt;&gt;""),'T_TTAFStock'!AA26,Z22+'Grid_Incoming'!AA22-'Grid_TTAFOutgoing'!AA22))</f>
        <v/>
      </c>
      <c r="AB22">
        <f>IF(COUNTIFS(T_StockCount[Part Name],$A22,T_StockCount[WeekIndex],27)&gt;0,0,IF(('T_TTAFStock'!AB26&lt;&gt;""),'T_TTAFStock'!AB26,AA22+'Grid_Incoming'!AB22-'Grid_TTAFOutgoing'!AB22))</f>
        <v/>
      </c>
      <c r="AC22">
        <f>IF(COUNTIFS(T_StockCount[Part Name],$A22,T_StockCount[WeekIndex],28)&gt;0,0,IF(('T_TTAFStock'!AC26&lt;&gt;""),'T_TTAFStock'!AC26,AB22+'Grid_Incoming'!AC22-'Grid_TTAFOutgoing'!AC22))</f>
        <v/>
      </c>
      <c r="AD22">
        <f>IF(COUNTIFS(T_StockCount[Part Name],$A22,T_StockCount[WeekIndex],29)&gt;0,0,IF(('T_TTAFStock'!AD26&lt;&gt;""),'T_TTAFStock'!AD26,AC22+'Grid_Incoming'!AD22-'Grid_TTAFOutgoing'!AD22))</f>
        <v/>
      </c>
      <c r="AE22">
        <f>IF(COUNTIFS(T_StockCount[Part Name],$A22,T_StockCount[WeekIndex],30)&gt;0,0,IF(('T_TTAFStock'!AE26&lt;&gt;""),'T_TTAFStock'!AE26,AD22+'Grid_Incoming'!AE22-'Grid_TTAFOutgoing'!AE22))</f>
        <v/>
      </c>
      <c r="AF22">
        <f>IF(COUNTIFS(T_StockCount[Part Name],$A22,T_StockCount[WeekIndex],31)&gt;0,0,IF(('T_TTAFStock'!AF26&lt;&gt;""),'T_TTAFStock'!AF26,AE22+'Grid_Incoming'!AF22-'Grid_TTAFOutgoing'!AF22))</f>
        <v/>
      </c>
      <c r="AG22">
        <f>IF(COUNTIFS(T_StockCount[Part Name],$A22,T_StockCount[WeekIndex],32)&gt;0,0,IF(('T_TTAFStock'!AG26&lt;&gt;""),'T_TTAFStock'!AG26,AF22+'Grid_Incoming'!AG22-'Grid_TTAFOutgoing'!AG22))</f>
        <v/>
      </c>
      <c r="AH22">
        <f>IF(COUNTIFS(T_StockCount[Part Name],$A22,T_StockCount[WeekIndex],33)&gt;0,0,IF(('T_TTAFStock'!AH26&lt;&gt;""),'T_TTAFStock'!AH26,AG22+'Grid_Incoming'!AH22-'Grid_TTAFOutgoing'!AH22))</f>
        <v/>
      </c>
      <c r="AI22">
        <f>IF(COUNTIFS(T_StockCount[Part Name],$A22,T_StockCount[WeekIndex],34)&gt;0,0,IF(('T_TTAFStock'!AI26&lt;&gt;""),'T_TTAFStock'!AI26,AH22+'Grid_Incoming'!AI22-'Grid_TTAFOutgoing'!AI22))</f>
        <v/>
      </c>
      <c r="AJ22">
        <f>IF(COUNTIFS(T_StockCount[Part Name],$A22,T_StockCount[WeekIndex],35)&gt;0,0,IF(('T_TTAFStock'!AJ26&lt;&gt;""),'T_TTAFStock'!AJ26,AI22+'Grid_Incoming'!AJ22-'Grid_TTAFOutgoing'!AJ22))</f>
        <v/>
      </c>
      <c r="AK22">
        <f>IF(COUNTIFS(T_StockCount[Part Name],$A22,T_StockCount[WeekIndex],36)&gt;0,0,IF(('T_TTAFStock'!AK26&lt;&gt;""),'T_TTAFStock'!AK26,AJ22+'Grid_Incoming'!AK22-'Grid_TTAFOutgoing'!AK22))</f>
        <v/>
      </c>
      <c r="AL22">
        <f>IF(COUNTIFS(T_StockCount[Part Name],$A22,T_StockCount[WeekIndex],37)&gt;0,0,IF(('T_TTAFStock'!AL26&lt;&gt;""),'T_TTAFStock'!AL26,AK22+'Grid_Incoming'!AL22-'Grid_TTAFOutgoing'!AL22))</f>
        <v/>
      </c>
      <c r="AM22">
        <f>IF(COUNTIFS(T_StockCount[Part Name],$A22,T_StockCount[WeekIndex],38)&gt;0,0,IF(('T_TTAFStock'!AM26&lt;&gt;""),'T_TTAFStock'!AM26,AL22+'Grid_Incoming'!AM22-'Grid_TTAFOutgoing'!AM22))</f>
        <v/>
      </c>
      <c r="AN22">
        <f>IF(COUNTIFS(T_StockCount[Part Name],$A22,T_StockCount[WeekIndex],39)&gt;0,0,IF(('T_TTAFStock'!AN26&lt;&gt;""),'T_TTAFStock'!AN26,AM22+'Grid_Incoming'!AN22-'Grid_TTAFOutgoing'!AN22))</f>
        <v/>
      </c>
      <c r="AO22">
        <f>IF(COUNTIFS(T_StockCount[Part Name],$A22,T_StockCount[WeekIndex],40)&gt;0,0,IF(('T_TTAFStock'!AO26&lt;&gt;""),'T_TTAFStock'!AO26,AN22+'Grid_Incoming'!AO22-'Grid_TTAFOutgoing'!AO22))</f>
        <v/>
      </c>
      <c r="AP22">
        <f>IF(COUNTIFS(T_StockCount[Part Name],$A22,T_StockCount[WeekIndex],41)&gt;0,0,IF(('T_TTAFStock'!AP26&lt;&gt;""),'T_TTAFStock'!AP26,AO22+'Grid_Incoming'!AP22-'Grid_TTAFOutgoing'!AP22))</f>
        <v/>
      </c>
      <c r="AQ22">
        <f>IF(COUNTIFS(T_StockCount[Part Name],$A22,T_StockCount[WeekIndex],42)&gt;0,0,IF(('T_TTAFStock'!AQ26&lt;&gt;""),'T_TTAFStock'!AQ26,AP22+'Grid_Incoming'!AQ22-'Grid_TTAFOutgoing'!AQ22))</f>
        <v/>
      </c>
      <c r="AR22">
        <f>IF(COUNTIFS(T_StockCount[Part Name],$A22,T_StockCount[WeekIndex],43)&gt;0,0,IF(('T_TTAFStock'!AR26&lt;&gt;""),'T_TTAFStock'!AR26,AQ22+'Grid_Incoming'!AR22-'Grid_TTAFOutgoing'!AR22))</f>
        <v/>
      </c>
      <c r="AS22">
        <f>IF(COUNTIFS(T_StockCount[Part Name],$A22,T_StockCount[WeekIndex],44)&gt;0,0,IF(('T_TTAFStock'!AS26&lt;&gt;""),'T_TTAFStock'!AS26,AR22+'Grid_Incoming'!AS22-'Grid_TTAFOutgoing'!AS22))</f>
        <v/>
      </c>
      <c r="AT22">
        <f>IF(COUNTIFS(T_StockCount[Part Name],$A22,T_StockCount[WeekIndex],45)&gt;0,0,IF(('T_TTAFStock'!AT26&lt;&gt;""),'T_TTAFStock'!AT26,AS22+'Grid_Incoming'!AT22-'Grid_TTAFOutgoing'!AT22))</f>
        <v/>
      </c>
      <c r="AU22">
        <f>IF(COUNTIFS(T_StockCount[Part Name],$A22,T_StockCount[WeekIndex],46)&gt;0,0,IF(('T_TTAFStock'!AU26&lt;&gt;""),'T_TTAFStock'!AU26,AT22+'Grid_Incoming'!AU22-'Grid_TTAFOutgoing'!AU22))</f>
        <v/>
      </c>
      <c r="AV22">
        <f>IF(COUNTIFS(T_StockCount[Part Name],$A22,T_StockCount[WeekIndex],47)&gt;0,0,IF(('T_TTAFStock'!AV26&lt;&gt;""),'T_TTAFStock'!AV26,AU22+'Grid_Incoming'!AV22-'Grid_TTAFOutgoing'!AV22))</f>
        <v/>
      </c>
      <c r="AW22">
        <f>IF(COUNTIFS(T_StockCount[Part Name],$A22,T_StockCount[WeekIndex],48)&gt;0,0,IF(('T_TTAFStock'!AW26&lt;&gt;""),'T_TTAFStock'!AW26,AV22+'Grid_Incoming'!AW22-'Grid_TTAFOutgoing'!AW22))</f>
        <v/>
      </c>
      <c r="AX22">
        <f>IF(COUNTIFS(T_StockCount[Part Name],$A22,T_StockCount[WeekIndex],49)&gt;0,0,IF(('T_TTAFStock'!AX26&lt;&gt;""),'T_TTAFStock'!AX26,AW22+'Grid_Incoming'!AX22-'Grid_TTAFOutgoing'!AX22))</f>
        <v/>
      </c>
      <c r="AY22">
        <f>IF(COUNTIFS(T_StockCount[Part Name],$A22,T_StockCount[WeekIndex],50)&gt;0,0,IF(('T_TTAFStock'!AY26&lt;&gt;""),'T_TTAFStock'!AY26,AX22+'Grid_Incoming'!AY22-'Grid_TTAFOutgoing'!AY22))</f>
        <v/>
      </c>
      <c r="AZ22">
        <f>IF(COUNTIFS(T_StockCount[Part Name],$A22,T_StockCount[WeekIndex],51)&gt;0,0,IF(('T_TTAFStock'!AZ26&lt;&gt;""),'T_TTAFStock'!AZ26,AY22+'Grid_Incoming'!AZ22-'Grid_TTAFOutgoing'!AZ22))</f>
        <v/>
      </c>
      <c r="BA22">
        <f>IF(COUNTIFS(T_StockCount[Part Name],$A22,T_StockCount[WeekIndex],52)&gt;0,0,IF(('T_TTAFStock'!BA26&lt;&gt;""),'T_TTAFStock'!BA26,AZ22+'Grid_Incoming'!BA22-'Grid_TTAFOutgoing'!BA22))</f>
        <v/>
      </c>
      <c r="BB22">
        <f>IF(COUNTIFS(T_StockCount[Part Name],$A22,T_StockCount[WeekIndex],53)&gt;0,0,IF(('T_TTAFStock'!BB26&lt;&gt;""),'T_TTAFStock'!BB26,BA22+'Grid_Incoming'!BB22-'Grid_TTAFOutgoing'!BB22))</f>
        <v/>
      </c>
      <c r="BC22">
        <f>IF(COUNTIFS(T_StockCount[Part Name],$A22,T_StockCount[WeekIndex],54)&gt;0,0,IF(('T_TTAFStock'!BC26&lt;&gt;""),'T_TTAFStock'!BC26,BB22+'Grid_Incoming'!BC22-'Grid_TTAFOutgoing'!BC22))</f>
        <v/>
      </c>
      <c r="BD22">
        <f>IF(COUNTIFS(T_StockCount[Part Name],$A22,T_StockCount[WeekIndex],55)&gt;0,0,IF(('T_TTAFStock'!BD26&lt;&gt;""),'T_TTAFStock'!BD26,BC22+'Grid_Incoming'!BD22-'Grid_TTAFOutgoing'!BD22))</f>
        <v/>
      </c>
      <c r="BE22">
        <f>IF(COUNTIFS(T_StockCount[Part Name],$A22,T_StockCount[WeekIndex],56)&gt;0,0,IF(('T_TTAFStock'!BE26&lt;&gt;""),'T_TTAFStock'!BE26,BD22+'Grid_Incoming'!BE22-'Grid_TTAFOutgoing'!BE22))</f>
        <v/>
      </c>
      <c r="BF22">
        <f>IF(COUNTIFS(T_StockCount[Part Name],$A22,T_StockCount[WeekIndex],57)&gt;0,0,IF(('T_TTAFStock'!BF26&lt;&gt;""),'T_TTAFStock'!BF26,BE22+'Grid_Incoming'!BF22-'Grid_TTAFOutgoing'!BF22))</f>
        <v/>
      </c>
      <c r="BG22">
        <f>IF(COUNTIFS(T_StockCount[Part Name],$A22,T_StockCount[WeekIndex],58)&gt;0,0,IF(('T_TTAFStock'!BG26&lt;&gt;""),'T_TTAFStock'!BG26,BF22+'Grid_Incoming'!BG22-'Grid_TTAFOutgoing'!BG22))</f>
        <v/>
      </c>
      <c r="BH22">
        <f>IF(COUNTIFS(T_StockCount[Part Name],$A22,T_StockCount[WeekIndex],59)&gt;0,0,IF(('T_TTAFStock'!BH26&lt;&gt;""),'T_TTAFStock'!BH26,BG22+'Grid_Incoming'!BH22-'Grid_TTAFOutgoing'!BH22))</f>
        <v/>
      </c>
      <c r="BI22">
        <f>IF(COUNTIFS(T_StockCount[Part Name],$A22,T_StockCount[WeekIndex],60)&gt;0,0,IF(('T_TTAFStock'!BI26&lt;&gt;""),'T_TTAFStock'!BI26,BH22+'Grid_Incoming'!BI22-'Grid_TTAFOutgoing'!BI22))</f>
        <v/>
      </c>
      <c r="BJ22">
        <f>IF(COUNTIFS(T_StockCount[Part Name],$A22,T_StockCount[WeekIndex],61)&gt;0,0,IF(('T_TTAFStock'!BJ26&lt;&gt;""),'T_TTAFStock'!BJ26,BI22+'Grid_Incoming'!BJ22-'Grid_TTAFOutgoing'!BJ22))</f>
        <v/>
      </c>
      <c r="BK22">
        <f>IF(COUNTIFS(T_StockCount[Part Name],$A22,T_StockCount[WeekIndex],62)&gt;0,0,IF(('T_TTAFStock'!BK26&lt;&gt;""),'T_TTAFStock'!BK26,BJ22+'Grid_Incoming'!BK22-'Grid_TTAFOutgoing'!BK22))</f>
        <v/>
      </c>
      <c r="BL22">
        <f>IF(COUNTIFS(T_StockCount[Part Name],$A22,T_StockCount[WeekIndex],63)&gt;0,0,IF(('T_TTAFStock'!BL26&lt;&gt;""),'T_TTAFStock'!BL26,BK22+'Grid_Incoming'!BL22-'Grid_TTAFOutgoing'!BL22))</f>
        <v/>
      </c>
      <c r="BM22">
        <f>IF(COUNTIFS(T_StockCount[Part Name],$A22,T_StockCount[WeekIndex],64)&gt;0,0,IF(('T_TTAFStock'!BM26&lt;&gt;""),'T_TTAFStock'!BM26,BL22+'Grid_Incoming'!BM22-'Grid_TTAFOutgoing'!BM22))</f>
        <v/>
      </c>
      <c r="BN22">
        <f>IF(COUNTIFS(T_StockCount[Part Name],$A22,T_StockCount[WeekIndex],65)&gt;0,0,IF(('T_TTAFStock'!BN26&lt;&gt;""),'T_TTAFStock'!BN26,BM22+'Grid_Incoming'!BN22-'Grid_TTAFOutgoing'!BN22))</f>
        <v/>
      </c>
      <c r="BO22">
        <f>IF(COUNTIFS(T_StockCount[Part Name],$A22,T_StockCount[WeekIndex],66)&gt;0,0,IF(('T_TTAFStock'!BO26&lt;&gt;""),'T_TTAFStock'!BO26,BN22+'Grid_Incoming'!BO22-'Grid_TTAFOutgoing'!BO22))</f>
        <v/>
      </c>
      <c r="BP22">
        <f>IF(COUNTIFS(T_StockCount[Part Name],$A22,T_StockCount[WeekIndex],67)&gt;0,0,IF(('T_TTAFStock'!BP26&lt;&gt;""),'T_TTAFStock'!BP26,BO22+'Grid_Incoming'!BP22-'Grid_TTAFOutgoing'!BP22))</f>
        <v/>
      </c>
      <c r="BQ22">
        <f>IF(COUNTIFS(T_StockCount[Part Name],$A22,T_StockCount[WeekIndex],68)&gt;0,0,IF(('T_TTAFStock'!BQ26&lt;&gt;""),'T_TTAFStock'!BQ26,BP22+'Grid_Incoming'!BQ22-'Grid_TTAFOutgoing'!BQ22))</f>
        <v/>
      </c>
      <c r="BR22">
        <f>IF(COUNTIFS(T_StockCount[Part Name],$A22,T_StockCount[WeekIndex],69)&gt;0,0,IF(('T_TTAFStock'!BR26&lt;&gt;""),'T_TTAFStock'!BR26,BQ22+'Grid_Incoming'!BR22-'Grid_TTAFOutgoing'!BR22))</f>
        <v/>
      </c>
      <c r="BS22">
        <f>IF(COUNTIFS(T_StockCount[Part Name],$A22,T_StockCount[WeekIndex],70)&gt;0,0,IF(('T_TTAFStock'!BS26&lt;&gt;""),'T_TTAFStock'!BS26,BR22+'Grid_Incoming'!BS22-'Grid_TTAFOutgoing'!BS22))</f>
        <v/>
      </c>
      <c r="BT22">
        <f>IF(COUNTIFS(T_StockCount[Part Name],$A22,T_StockCount[WeekIndex],71)&gt;0,0,IF(('T_TTAFStock'!BT26&lt;&gt;""),'T_TTAFStock'!BT26,BS22+'Grid_Incoming'!BT22-'Grid_TTAFOutgoing'!BT22))</f>
        <v/>
      </c>
      <c r="BU22">
        <f>IF(COUNTIFS(T_StockCount[Part Name],$A22,T_StockCount[WeekIndex],72)&gt;0,0,IF(('T_TTAFStock'!BU26&lt;&gt;""),'T_TTAFStock'!BU26,BT22+'Grid_Incoming'!BU22-'Grid_TTAFOutgoing'!BU22))</f>
        <v/>
      </c>
      <c r="BV22">
        <f>IF(COUNTIFS(T_StockCount[Part Name],$A22,T_StockCount[WeekIndex],73)&gt;0,0,IF(('T_TTAFStock'!BV26&lt;&gt;""),'T_TTAFStock'!BV26,BU22+'Grid_Incoming'!BV22-'Grid_TTAFOutgoing'!BV22))</f>
        <v/>
      </c>
      <c r="BW22">
        <f>IF(COUNTIFS(T_StockCount[Part Name],$A22,T_StockCount[WeekIndex],74)&gt;0,0,IF(('T_TTAFStock'!BW26&lt;&gt;""),'T_TTAFStock'!BW26,BV22+'Grid_Incoming'!BW22-'Grid_TTAFOutgoing'!BW22))</f>
        <v/>
      </c>
      <c r="BX22">
        <f>IF(COUNTIFS(T_StockCount[Part Name],$A22,T_StockCount[WeekIndex],75)&gt;0,0,IF(('T_TTAFStock'!BX26&lt;&gt;""),'T_TTAFStock'!BX26,BW22+'Grid_Incoming'!BX22-'Grid_TTAFOutgoing'!BX22))</f>
        <v/>
      </c>
      <c r="BY22">
        <f>IF(COUNTIFS(T_StockCount[Part Name],$A22,T_StockCount[WeekIndex],76)&gt;0,0,IF(('T_TTAFStock'!BY26&lt;&gt;""),'T_TTAFStock'!BY26,BX22+'Grid_Incoming'!BY22-'Grid_TTAFOutgoing'!BY22))</f>
        <v/>
      </c>
      <c r="BZ22">
        <f>IF(COUNTIFS(T_StockCount[Part Name],$A22,T_StockCount[WeekIndex],77)&gt;0,0,IF(('T_TTAFStock'!BZ26&lt;&gt;""),'T_TTAFStock'!BZ26,BY22+'Grid_Incoming'!BZ22-'Grid_TTAFOutgoing'!BZ22))</f>
        <v/>
      </c>
      <c r="CA22">
        <f>IF(COUNTIFS(T_StockCount[Part Name],$A22,T_StockCount[WeekIndex],78)&gt;0,0,IF(('T_TTAFStock'!CA26&lt;&gt;""),'T_TTAFStock'!CA26,BZ22+'Grid_Incoming'!CA22-'Grid_TTAFOutgoing'!CA22))</f>
        <v/>
      </c>
      <c r="CB22">
        <f>IF(COUNTIFS(T_StockCount[Part Name],$A22,T_StockCount[WeekIndex],79)&gt;0,0,IF(('T_TTAFStock'!CB26&lt;&gt;""),'T_TTAFStock'!CB26,CA22+'Grid_Incoming'!CB22-'Grid_TTAFOutgoing'!CB22))</f>
        <v/>
      </c>
      <c r="CC22">
        <f>IF(COUNTIFS(T_StockCount[Part Name],$A22,T_StockCount[WeekIndex],80)&gt;0,0,IF(('T_TTAFStock'!CC26&lt;&gt;""),'T_TTAFStock'!CC26,CB22+'Grid_Incoming'!CC22-'Grid_TTAFOutgoing'!CC22))</f>
        <v/>
      </c>
      <c r="CD22">
        <f>IF(COUNTIFS(T_StockCount[Part Name],$A22,T_StockCount[WeekIndex],81)&gt;0,0,IF(('T_TTAFStock'!CD26&lt;&gt;""),'T_TTAFStock'!CD26,CC22+'Grid_Incoming'!CD22-'Grid_TTAFOutgoing'!CD22))</f>
        <v/>
      </c>
      <c r="CE22">
        <f>IF(COUNTIFS(T_StockCount[Part Name],$A22,T_StockCount[WeekIndex],82)&gt;0,0,IF(('T_TTAFStock'!CE26&lt;&gt;""),'T_TTAFStock'!CE26,CD22+'Grid_Incoming'!CE22-'Grid_TTAFOutgoing'!CE22))</f>
        <v/>
      </c>
      <c r="CF22">
        <f>IF(COUNTIFS(T_StockCount[Part Name],$A22,T_StockCount[WeekIndex],83)&gt;0,0,IF(('T_TTAFStock'!CF26&lt;&gt;""),'T_TTAFStock'!CF26,CE22+'Grid_Incoming'!CF22-'Grid_TTAFOutgoing'!CF22))</f>
        <v/>
      </c>
      <c r="CG22">
        <f>IF(COUNTIFS(T_StockCount[Part Name],$A22,T_StockCount[WeekIndex],84)&gt;0,0,IF(('T_TTAFStock'!CG26&lt;&gt;""),'T_TTAFStock'!CG26,CF22+'Grid_Incoming'!CG22-'Grid_TTAFOutgoing'!CG22))</f>
        <v/>
      </c>
      <c r="CH22">
        <f>IF(COUNTIFS(T_StockCount[Part Name],$A22,T_StockCount[WeekIndex],85)&gt;0,0,IF(('T_TTAFStock'!CH26&lt;&gt;""),'T_TTAFStock'!CH26,CG22+'Grid_Incoming'!CH22-'Grid_TTAFOutgoing'!CH22))</f>
        <v/>
      </c>
      <c r="CI22">
        <f>IF(COUNTIFS(T_StockCount[Part Name],$A22,T_StockCount[WeekIndex],86)&gt;0,0,IF(('T_TTAFStock'!CI26&lt;&gt;""),'T_TTAFStock'!CI26,CH22+'Grid_Incoming'!CI22-'Grid_TTAFOutgoing'!CI22))</f>
        <v/>
      </c>
      <c r="CJ22">
        <f>IF(COUNTIFS(T_StockCount[Part Name],$A22,T_StockCount[WeekIndex],87)&gt;0,0,IF(('T_TTAFStock'!CJ26&lt;&gt;""),'T_TTAFStock'!CJ26,CI22+'Grid_Incoming'!CJ22-'Grid_TTAFOutgoing'!CJ22))</f>
        <v/>
      </c>
      <c r="CK22">
        <f>IF(COUNTIFS(T_StockCount[Part Name],$A22,T_StockCount[WeekIndex],88)&gt;0,0,IF(('T_TTAFStock'!CK26&lt;&gt;""),'T_TTAFStock'!CK26,CJ22+'Grid_Incoming'!CK22-'Grid_TTAFOutgoing'!CK22))</f>
        <v/>
      </c>
      <c r="CL22">
        <f>IF(COUNTIFS(T_StockCount[Part Name],$A22,T_StockCount[WeekIndex],89)&gt;0,0,IF(('T_TTAFStock'!CL26&lt;&gt;""),'T_TTAFStock'!CL26,CK22+'Grid_Incoming'!CL22-'Grid_TTAFOutgoing'!CL22))</f>
        <v/>
      </c>
      <c r="CM22">
        <f>IF(COUNTIFS(T_StockCount[Part Name],$A22,T_StockCount[WeekIndex],90)&gt;0,0,IF(('T_TTAFStock'!CM26&lt;&gt;""),'T_TTAFStock'!CM26,CL22+'Grid_Incoming'!CM22-'Grid_TTAFOutgoing'!CM22))</f>
        <v/>
      </c>
      <c r="CN22">
        <f>IF(COUNTIFS(T_StockCount[Part Name],$A22,T_StockCount[WeekIndex],91)&gt;0,0,IF(('T_TTAFStock'!CN26&lt;&gt;""),'T_TTAFStock'!CN26,CM22+'Grid_Incoming'!CN22-'Grid_TTAFOutgoing'!CN22))</f>
        <v/>
      </c>
      <c r="CO22">
        <f>IF(COUNTIFS(T_StockCount[Part Name],$A22,T_StockCount[WeekIndex],92)&gt;0,0,IF(('T_TTAFStock'!CO26&lt;&gt;""),'T_TTAFStock'!CO26,CN22+'Grid_Incoming'!CO22-'Grid_TTAFOutgoing'!CO22))</f>
        <v/>
      </c>
      <c r="CP22">
        <f>IF(COUNTIFS(T_StockCount[Part Name],$A22,T_StockCount[WeekIndex],93)&gt;0,0,IF(('T_TTAFStock'!CP26&lt;&gt;""),'T_TTAFStock'!CP26,CO22+'Grid_Incoming'!CP22-'Grid_TTAFOutgoing'!CP22))</f>
        <v/>
      </c>
      <c r="CQ22">
        <f>IF(COUNTIFS(T_StockCount[Part Name],$A22,T_StockCount[WeekIndex],94)&gt;0,0,IF(('T_TTAFStock'!CQ26&lt;&gt;""),'T_TTAFStock'!CQ26,CP22+'Grid_Incoming'!CQ22-'Grid_TTAFOutgoing'!CQ22))</f>
        <v/>
      </c>
      <c r="CR22">
        <f>IF(COUNTIFS(T_StockCount[Part Name],$A22,T_StockCount[WeekIndex],95)&gt;0,0,IF(('T_TTAFStock'!CR26&lt;&gt;""),'T_TTAFStock'!CR26,CQ22+'Grid_Incoming'!CR22-'Grid_TTAFOutgoing'!CR22))</f>
        <v/>
      </c>
      <c r="CS22">
        <f>IF(COUNTIFS(T_StockCount[Part Name],$A22,T_StockCount[WeekIndex],96)&gt;0,0,IF(('T_TTAFStock'!CS26&lt;&gt;""),'T_TTAFStock'!CS26,CR22+'Grid_Incoming'!CS22-'Grid_TTAFOutgoing'!CS22))</f>
        <v/>
      </c>
      <c r="CT22">
        <f>IF(COUNTIFS(T_StockCount[Part Name],$A22,T_StockCount[WeekIndex],97)&gt;0,0,IF(('T_TTAFStock'!CT26&lt;&gt;""),'T_TTAFStock'!CT26,CS22+'Grid_Incoming'!CT22-'Grid_TTAFOutgoing'!CT22))</f>
        <v/>
      </c>
      <c r="CU22">
        <f>IF(COUNTIFS(T_StockCount[Part Name],$A22,T_StockCount[WeekIndex],98)&gt;0,0,IF(('T_TTAFStock'!CU26&lt;&gt;""),'T_TTAFStock'!CU26,CT22+'Grid_Incoming'!CU22-'Grid_TTAFOutgoing'!CU22))</f>
        <v/>
      </c>
      <c r="CV22">
        <f>IF(COUNTIFS(T_StockCount[Part Name],$A22,T_StockCount[WeekIndex],99)&gt;0,0,IF(('T_TTAFStock'!CV26&lt;&gt;""),'T_TTAFStock'!CV26,CU22+'Grid_Incoming'!CV22-'Grid_TTAFOutgoing'!CV22))</f>
        <v/>
      </c>
      <c r="CW22">
        <f>IF(COUNTIFS(T_StockCount[Part Name],$A22,T_StockCount[WeekIndex],100)&gt;0,0,IF(('T_TTAFStock'!CW26&lt;&gt;""),'T_TTAFStock'!CW26,CV22+'Grid_Incoming'!CW22-'Grid_TTAFOutgoing'!CW22))</f>
        <v/>
      </c>
      <c r="CX22">
        <f>IF(COUNTIFS(T_StockCount[Part Name],$A22,T_StockCount[WeekIndex],101)&gt;0,0,IF(('T_TTAFStock'!CX26&lt;&gt;""),'T_TTAFStock'!CX26,CW22+'Grid_Incoming'!CX22-'Grid_TTAFOutgoing'!CX22))</f>
        <v/>
      </c>
      <c r="CY22">
        <f>IF(COUNTIFS(T_StockCount[Part Name],$A22,T_StockCount[WeekIndex],102)&gt;0,0,IF(('T_TTAFStock'!CY26&lt;&gt;""),'T_TTAFStock'!CY26,CX22+'Grid_Incoming'!CY22-'Grid_TTAFOutgoing'!CY22))</f>
        <v/>
      </c>
      <c r="CZ22">
        <f>IF(COUNTIFS(T_StockCount[Part Name],$A22,T_StockCount[WeekIndex],103)&gt;0,0,IF(('T_TTAFStock'!CZ26&lt;&gt;""),'T_TTAFStock'!CZ26,CY22+'Grid_Incoming'!CZ22-'Grid_TTAFOutgoing'!CZ22))</f>
        <v/>
      </c>
      <c r="DA22">
        <f>IF(COUNTIFS(T_StockCount[Part Name],$A22,T_StockCount[WeekIndex],104)&gt;0,0,IF(('T_TTAFStock'!DA26&lt;&gt;""),'T_TTAFStock'!DA26,CZ22+'Grid_Incoming'!DA22-'Grid_TTAFOutgoing'!DA22))</f>
        <v/>
      </c>
    </row>
    <row r="23">
      <c r="A23" t="inlineStr">
        <is>
          <t>CHEM-1760</t>
        </is>
      </c>
      <c r="B23">
        <f>IF(COUNTIFS(T_StockCount[Part Name],$A23,T_StockCount[WeekIndex],1)&gt;0,0,IF(('T_TTAFStock'!B27&lt;&gt;""),'T_TTAFStock'!B27,0+'Grid_Incoming'!B23-'Grid_TTAFOutgoing'!B23))</f>
        <v/>
      </c>
      <c r="C23">
        <f>IF(COUNTIFS(T_StockCount[Part Name],$A23,T_StockCount[WeekIndex],2)&gt;0,0,IF(('T_TTAFStock'!C27&lt;&gt;""),'T_TTAFStock'!C27,B23+'Grid_Incoming'!C23-'Grid_TTAFOutgoing'!C23))</f>
        <v/>
      </c>
      <c r="D23">
        <f>IF(COUNTIFS(T_StockCount[Part Name],$A23,T_StockCount[WeekIndex],3)&gt;0,0,IF(('T_TTAFStock'!D27&lt;&gt;""),'T_TTAFStock'!D27,C23+'Grid_Incoming'!D23-'Grid_TTAFOutgoing'!D23))</f>
        <v/>
      </c>
      <c r="E23">
        <f>IF(COUNTIFS(T_StockCount[Part Name],$A23,T_StockCount[WeekIndex],4)&gt;0,0,IF(('T_TTAFStock'!E27&lt;&gt;""),'T_TTAFStock'!E27,D23+'Grid_Incoming'!E23-'Grid_TTAFOutgoing'!E23))</f>
        <v/>
      </c>
      <c r="F23">
        <f>IF(COUNTIFS(T_StockCount[Part Name],$A23,T_StockCount[WeekIndex],5)&gt;0,0,IF(('T_TTAFStock'!F27&lt;&gt;""),'T_TTAFStock'!F27,E23+'Grid_Incoming'!F23-'Grid_TTAFOutgoing'!F23))</f>
        <v/>
      </c>
      <c r="G23">
        <f>IF(COUNTIFS(T_StockCount[Part Name],$A23,T_StockCount[WeekIndex],6)&gt;0,0,IF(('T_TTAFStock'!G27&lt;&gt;""),'T_TTAFStock'!G27,F23+'Grid_Incoming'!G23-'Grid_TTAFOutgoing'!G23))</f>
        <v/>
      </c>
      <c r="H23">
        <f>IF(COUNTIFS(T_StockCount[Part Name],$A23,T_StockCount[WeekIndex],7)&gt;0,0,IF(('T_TTAFStock'!H27&lt;&gt;""),'T_TTAFStock'!H27,G23+'Grid_Incoming'!H23-'Grid_TTAFOutgoing'!H23))</f>
        <v/>
      </c>
      <c r="I23">
        <f>IF(COUNTIFS(T_StockCount[Part Name],$A23,T_StockCount[WeekIndex],8)&gt;0,0,IF(('T_TTAFStock'!I27&lt;&gt;""),'T_TTAFStock'!I27,H23+'Grid_Incoming'!I23-'Grid_TTAFOutgoing'!I23))</f>
        <v/>
      </c>
      <c r="J23">
        <f>IF(COUNTIFS(T_StockCount[Part Name],$A23,T_StockCount[WeekIndex],9)&gt;0,0,IF(('T_TTAFStock'!J27&lt;&gt;""),'T_TTAFStock'!J27,I23+'Grid_Incoming'!J23-'Grid_TTAFOutgoing'!J23))</f>
        <v/>
      </c>
      <c r="K23">
        <f>IF(COUNTIFS(T_StockCount[Part Name],$A23,T_StockCount[WeekIndex],10)&gt;0,0,IF(('T_TTAFStock'!K27&lt;&gt;""),'T_TTAFStock'!K27,J23+'Grid_Incoming'!K23-'Grid_TTAFOutgoing'!K23))</f>
        <v/>
      </c>
      <c r="L23">
        <f>IF(COUNTIFS(T_StockCount[Part Name],$A23,T_StockCount[WeekIndex],11)&gt;0,0,IF(('T_TTAFStock'!L27&lt;&gt;""),'T_TTAFStock'!L27,K23+'Grid_Incoming'!L23-'Grid_TTAFOutgoing'!L23))</f>
        <v/>
      </c>
      <c r="M23">
        <f>IF(COUNTIFS(T_StockCount[Part Name],$A23,T_StockCount[WeekIndex],12)&gt;0,0,IF(('T_TTAFStock'!M27&lt;&gt;""),'T_TTAFStock'!M27,L23+'Grid_Incoming'!M23-'Grid_TTAFOutgoing'!M23))</f>
        <v/>
      </c>
      <c r="N23">
        <f>IF(COUNTIFS(T_StockCount[Part Name],$A23,T_StockCount[WeekIndex],13)&gt;0,0,IF(('T_TTAFStock'!N27&lt;&gt;""),'T_TTAFStock'!N27,M23+'Grid_Incoming'!N23-'Grid_TTAFOutgoing'!N23))</f>
        <v/>
      </c>
      <c r="O23">
        <f>IF(COUNTIFS(T_StockCount[Part Name],$A23,T_StockCount[WeekIndex],14)&gt;0,0,IF(('T_TTAFStock'!O27&lt;&gt;""),'T_TTAFStock'!O27,N23+'Grid_Incoming'!O23-'Grid_TTAFOutgoing'!O23))</f>
        <v/>
      </c>
      <c r="P23">
        <f>IF(COUNTIFS(T_StockCount[Part Name],$A23,T_StockCount[WeekIndex],15)&gt;0,0,IF(('T_TTAFStock'!P27&lt;&gt;""),'T_TTAFStock'!P27,O23+'Grid_Incoming'!P23-'Grid_TTAFOutgoing'!P23))</f>
        <v/>
      </c>
      <c r="Q23">
        <f>IF(COUNTIFS(T_StockCount[Part Name],$A23,T_StockCount[WeekIndex],16)&gt;0,0,IF(('T_TTAFStock'!Q27&lt;&gt;""),'T_TTAFStock'!Q27,P23+'Grid_Incoming'!Q23-'Grid_TTAFOutgoing'!Q23))</f>
        <v/>
      </c>
      <c r="R23">
        <f>IF(COUNTIFS(T_StockCount[Part Name],$A23,T_StockCount[WeekIndex],17)&gt;0,0,IF(('T_TTAFStock'!R27&lt;&gt;""),'T_TTAFStock'!R27,Q23+'Grid_Incoming'!R23-'Grid_TTAFOutgoing'!R23))</f>
        <v/>
      </c>
      <c r="S23">
        <f>IF(COUNTIFS(T_StockCount[Part Name],$A23,T_StockCount[WeekIndex],18)&gt;0,0,IF(('T_TTAFStock'!S27&lt;&gt;""),'T_TTAFStock'!S27,R23+'Grid_Incoming'!S23-'Grid_TTAFOutgoing'!S23))</f>
        <v/>
      </c>
      <c r="T23">
        <f>IF(COUNTIFS(T_StockCount[Part Name],$A23,T_StockCount[WeekIndex],19)&gt;0,0,IF(('T_TTAFStock'!T27&lt;&gt;""),'T_TTAFStock'!T27,S23+'Grid_Incoming'!T23-'Grid_TTAFOutgoing'!T23))</f>
        <v/>
      </c>
      <c r="U23">
        <f>IF(COUNTIFS(T_StockCount[Part Name],$A23,T_StockCount[WeekIndex],20)&gt;0,0,IF(('T_TTAFStock'!U27&lt;&gt;""),'T_TTAFStock'!U27,T23+'Grid_Incoming'!U23-'Grid_TTAFOutgoing'!U23))</f>
        <v/>
      </c>
      <c r="V23">
        <f>IF(COUNTIFS(T_StockCount[Part Name],$A23,T_StockCount[WeekIndex],21)&gt;0,0,IF(('T_TTAFStock'!V27&lt;&gt;""),'T_TTAFStock'!V27,U23+'Grid_Incoming'!V23-'Grid_TTAFOutgoing'!V23))</f>
        <v/>
      </c>
      <c r="W23">
        <f>IF(COUNTIFS(T_StockCount[Part Name],$A23,T_StockCount[WeekIndex],22)&gt;0,0,IF(('T_TTAFStock'!W27&lt;&gt;""),'T_TTAFStock'!W27,V23+'Grid_Incoming'!W23-'Grid_TTAFOutgoing'!W23))</f>
        <v/>
      </c>
      <c r="X23">
        <f>IF(COUNTIFS(T_StockCount[Part Name],$A23,T_StockCount[WeekIndex],23)&gt;0,0,IF(('T_TTAFStock'!X27&lt;&gt;""),'T_TTAFStock'!X27,W23+'Grid_Incoming'!X23-'Grid_TTAFOutgoing'!X23))</f>
        <v/>
      </c>
      <c r="Y23">
        <f>IF(COUNTIFS(T_StockCount[Part Name],$A23,T_StockCount[WeekIndex],24)&gt;0,0,IF(('T_TTAFStock'!Y27&lt;&gt;""),'T_TTAFStock'!Y27,X23+'Grid_Incoming'!Y23-'Grid_TTAFOutgoing'!Y23))</f>
        <v/>
      </c>
      <c r="Z23">
        <f>IF(COUNTIFS(T_StockCount[Part Name],$A23,T_StockCount[WeekIndex],25)&gt;0,0,IF(('T_TTAFStock'!Z27&lt;&gt;""),'T_TTAFStock'!Z27,Y23+'Grid_Incoming'!Z23-'Grid_TTAFOutgoing'!Z23))</f>
        <v/>
      </c>
      <c r="AA23">
        <f>IF(COUNTIFS(T_StockCount[Part Name],$A23,T_StockCount[WeekIndex],26)&gt;0,0,IF(('T_TTAFStock'!AA27&lt;&gt;""),'T_TTAFStock'!AA27,Z23+'Grid_Incoming'!AA23-'Grid_TTAFOutgoing'!AA23))</f>
        <v/>
      </c>
      <c r="AB23">
        <f>IF(COUNTIFS(T_StockCount[Part Name],$A23,T_StockCount[WeekIndex],27)&gt;0,0,IF(('T_TTAFStock'!AB27&lt;&gt;""),'T_TTAFStock'!AB27,AA23+'Grid_Incoming'!AB23-'Grid_TTAFOutgoing'!AB23))</f>
        <v/>
      </c>
      <c r="AC23">
        <f>IF(COUNTIFS(T_StockCount[Part Name],$A23,T_StockCount[WeekIndex],28)&gt;0,0,IF(('T_TTAFStock'!AC27&lt;&gt;""),'T_TTAFStock'!AC27,AB23+'Grid_Incoming'!AC23-'Grid_TTAFOutgoing'!AC23))</f>
        <v/>
      </c>
      <c r="AD23">
        <f>IF(COUNTIFS(T_StockCount[Part Name],$A23,T_StockCount[WeekIndex],29)&gt;0,0,IF(('T_TTAFStock'!AD27&lt;&gt;""),'T_TTAFStock'!AD27,AC23+'Grid_Incoming'!AD23-'Grid_TTAFOutgoing'!AD23))</f>
        <v/>
      </c>
      <c r="AE23">
        <f>IF(COUNTIFS(T_StockCount[Part Name],$A23,T_StockCount[WeekIndex],30)&gt;0,0,IF(('T_TTAFStock'!AE27&lt;&gt;""),'T_TTAFStock'!AE27,AD23+'Grid_Incoming'!AE23-'Grid_TTAFOutgoing'!AE23))</f>
        <v/>
      </c>
      <c r="AF23">
        <f>IF(COUNTIFS(T_StockCount[Part Name],$A23,T_StockCount[WeekIndex],31)&gt;0,0,IF(('T_TTAFStock'!AF27&lt;&gt;""),'T_TTAFStock'!AF27,AE23+'Grid_Incoming'!AF23-'Grid_TTAFOutgoing'!AF23))</f>
        <v/>
      </c>
      <c r="AG23">
        <f>IF(COUNTIFS(T_StockCount[Part Name],$A23,T_StockCount[WeekIndex],32)&gt;0,0,IF(('T_TTAFStock'!AG27&lt;&gt;""),'T_TTAFStock'!AG27,AF23+'Grid_Incoming'!AG23-'Grid_TTAFOutgoing'!AG23))</f>
        <v/>
      </c>
      <c r="AH23">
        <f>IF(COUNTIFS(T_StockCount[Part Name],$A23,T_StockCount[WeekIndex],33)&gt;0,0,IF(('T_TTAFStock'!AH27&lt;&gt;""),'T_TTAFStock'!AH27,AG23+'Grid_Incoming'!AH23-'Grid_TTAFOutgoing'!AH23))</f>
        <v/>
      </c>
      <c r="AI23">
        <f>IF(COUNTIFS(T_StockCount[Part Name],$A23,T_StockCount[WeekIndex],34)&gt;0,0,IF(('T_TTAFStock'!AI27&lt;&gt;""),'T_TTAFStock'!AI27,AH23+'Grid_Incoming'!AI23-'Grid_TTAFOutgoing'!AI23))</f>
        <v/>
      </c>
      <c r="AJ23">
        <f>IF(COUNTIFS(T_StockCount[Part Name],$A23,T_StockCount[WeekIndex],35)&gt;0,0,IF(('T_TTAFStock'!AJ27&lt;&gt;""),'T_TTAFStock'!AJ27,AI23+'Grid_Incoming'!AJ23-'Grid_TTAFOutgoing'!AJ23))</f>
        <v/>
      </c>
      <c r="AK23">
        <f>IF(COUNTIFS(T_StockCount[Part Name],$A23,T_StockCount[WeekIndex],36)&gt;0,0,IF(('T_TTAFStock'!AK27&lt;&gt;""),'T_TTAFStock'!AK27,AJ23+'Grid_Incoming'!AK23-'Grid_TTAFOutgoing'!AK23))</f>
        <v/>
      </c>
      <c r="AL23">
        <f>IF(COUNTIFS(T_StockCount[Part Name],$A23,T_StockCount[WeekIndex],37)&gt;0,0,IF(('T_TTAFStock'!AL27&lt;&gt;""),'T_TTAFStock'!AL27,AK23+'Grid_Incoming'!AL23-'Grid_TTAFOutgoing'!AL23))</f>
        <v/>
      </c>
      <c r="AM23">
        <f>IF(COUNTIFS(T_StockCount[Part Name],$A23,T_StockCount[WeekIndex],38)&gt;0,0,IF(('T_TTAFStock'!AM27&lt;&gt;""),'T_TTAFStock'!AM27,AL23+'Grid_Incoming'!AM23-'Grid_TTAFOutgoing'!AM23))</f>
        <v/>
      </c>
      <c r="AN23">
        <f>IF(COUNTIFS(T_StockCount[Part Name],$A23,T_StockCount[WeekIndex],39)&gt;0,0,IF(('T_TTAFStock'!AN27&lt;&gt;""),'T_TTAFStock'!AN27,AM23+'Grid_Incoming'!AN23-'Grid_TTAFOutgoing'!AN23))</f>
        <v/>
      </c>
      <c r="AO23">
        <f>IF(COUNTIFS(T_StockCount[Part Name],$A23,T_StockCount[WeekIndex],40)&gt;0,0,IF(('T_TTAFStock'!AO27&lt;&gt;""),'T_TTAFStock'!AO27,AN23+'Grid_Incoming'!AO23-'Grid_TTAFOutgoing'!AO23))</f>
        <v/>
      </c>
      <c r="AP23">
        <f>IF(COUNTIFS(T_StockCount[Part Name],$A23,T_StockCount[WeekIndex],41)&gt;0,0,IF(('T_TTAFStock'!AP27&lt;&gt;""),'T_TTAFStock'!AP27,AO23+'Grid_Incoming'!AP23-'Grid_TTAFOutgoing'!AP23))</f>
        <v/>
      </c>
      <c r="AQ23">
        <f>IF(COUNTIFS(T_StockCount[Part Name],$A23,T_StockCount[WeekIndex],42)&gt;0,0,IF(('T_TTAFStock'!AQ27&lt;&gt;""),'T_TTAFStock'!AQ27,AP23+'Grid_Incoming'!AQ23-'Grid_TTAFOutgoing'!AQ23))</f>
        <v/>
      </c>
      <c r="AR23">
        <f>IF(COUNTIFS(T_StockCount[Part Name],$A23,T_StockCount[WeekIndex],43)&gt;0,0,IF(('T_TTAFStock'!AR27&lt;&gt;""),'T_TTAFStock'!AR27,AQ23+'Grid_Incoming'!AR23-'Grid_TTAFOutgoing'!AR23))</f>
        <v/>
      </c>
      <c r="AS23">
        <f>IF(COUNTIFS(T_StockCount[Part Name],$A23,T_StockCount[WeekIndex],44)&gt;0,0,IF(('T_TTAFStock'!AS27&lt;&gt;""),'T_TTAFStock'!AS27,AR23+'Grid_Incoming'!AS23-'Grid_TTAFOutgoing'!AS23))</f>
        <v/>
      </c>
      <c r="AT23">
        <f>IF(COUNTIFS(T_StockCount[Part Name],$A23,T_StockCount[WeekIndex],45)&gt;0,0,IF(('T_TTAFStock'!AT27&lt;&gt;""),'T_TTAFStock'!AT27,AS23+'Grid_Incoming'!AT23-'Grid_TTAFOutgoing'!AT23))</f>
        <v/>
      </c>
      <c r="AU23">
        <f>IF(COUNTIFS(T_StockCount[Part Name],$A23,T_StockCount[WeekIndex],46)&gt;0,0,IF(('T_TTAFStock'!AU27&lt;&gt;""),'T_TTAFStock'!AU27,AT23+'Grid_Incoming'!AU23-'Grid_TTAFOutgoing'!AU23))</f>
        <v/>
      </c>
      <c r="AV23">
        <f>IF(COUNTIFS(T_StockCount[Part Name],$A23,T_StockCount[WeekIndex],47)&gt;0,0,IF(('T_TTAFStock'!AV27&lt;&gt;""),'T_TTAFStock'!AV27,AU23+'Grid_Incoming'!AV23-'Grid_TTAFOutgoing'!AV23))</f>
        <v/>
      </c>
      <c r="AW23">
        <f>IF(COUNTIFS(T_StockCount[Part Name],$A23,T_StockCount[WeekIndex],48)&gt;0,0,IF(('T_TTAFStock'!AW27&lt;&gt;""),'T_TTAFStock'!AW27,AV23+'Grid_Incoming'!AW23-'Grid_TTAFOutgoing'!AW23))</f>
        <v/>
      </c>
      <c r="AX23">
        <f>IF(COUNTIFS(T_StockCount[Part Name],$A23,T_StockCount[WeekIndex],49)&gt;0,0,IF(('T_TTAFStock'!AX27&lt;&gt;""),'T_TTAFStock'!AX27,AW23+'Grid_Incoming'!AX23-'Grid_TTAFOutgoing'!AX23))</f>
        <v/>
      </c>
      <c r="AY23">
        <f>IF(COUNTIFS(T_StockCount[Part Name],$A23,T_StockCount[WeekIndex],50)&gt;0,0,IF(('T_TTAFStock'!AY27&lt;&gt;""),'T_TTAFStock'!AY27,AX23+'Grid_Incoming'!AY23-'Grid_TTAFOutgoing'!AY23))</f>
        <v/>
      </c>
      <c r="AZ23">
        <f>IF(COUNTIFS(T_StockCount[Part Name],$A23,T_StockCount[WeekIndex],51)&gt;0,0,IF(('T_TTAFStock'!AZ27&lt;&gt;""),'T_TTAFStock'!AZ27,AY23+'Grid_Incoming'!AZ23-'Grid_TTAFOutgoing'!AZ23))</f>
        <v/>
      </c>
      <c r="BA23">
        <f>IF(COUNTIFS(T_StockCount[Part Name],$A23,T_StockCount[WeekIndex],52)&gt;0,0,IF(('T_TTAFStock'!BA27&lt;&gt;""),'T_TTAFStock'!BA27,AZ23+'Grid_Incoming'!BA23-'Grid_TTAFOutgoing'!BA23))</f>
        <v/>
      </c>
      <c r="BB23">
        <f>IF(COUNTIFS(T_StockCount[Part Name],$A23,T_StockCount[WeekIndex],53)&gt;0,0,IF(('T_TTAFStock'!BB27&lt;&gt;""),'T_TTAFStock'!BB27,BA23+'Grid_Incoming'!BB23-'Grid_TTAFOutgoing'!BB23))</f>
        <v/>
      </c>
      <c r="BC23">
        <f>IF(COUNTIFS(T_StockCount[Part Name],$A23,T_StockCount[WeekIndex],54)&gt;0,0,IF(('T_TTAFStock'!BC27&lt;&gt;""),'T_TTAFStock'!BC27,BB23+'Grid_Incoming'!BC23-'Grid_TTAFOutgoing'!BC23))</f>
        <v/>
      </c>
      <c r="BD23">
        <f>IF(COUNTIFS(T_StockCount[Part Name],$A23,T_StockCount[WeekIndex],55)&gt;0,0,IF(('T_TTAFStock'!BD27&lt;&gt;""),'T_TTAFStock'!BD27,BC23+'Grid_Incoming'!BD23-'Grid_TTAFOutgoing'!BD23))</f>
        <v/>
      </c>
      <c r="BE23">
        <f>IF(COUNTIFS(T_StockCount[Part Name],$A23,T_StockCount[WeekIndex],56)&gt;0,0,IF(('T_TTAFStock'!BE27&lt;&gt;""),'T_TTAFStock'!BE27,BD23+'Grid_Incoming'!BE23-'Grid_TTAFOutgoing'!BE23))</f>
        <v/>
      </c>
      <c r="BF23">
        <f>IF(COUNTIFS(T_StockCount[Part Name],$A23,T_StockCount[WeekIndex],57)&gt;0,0,IF(('T_TTAFStock'!BF27&lt;&gt;""),'T_TTAFStock'!BF27,BE23+'Grid_Incoming'!BF23-'Grid_TTAFOutgoing'!BF23))</f>
        <v/>
      </c>
      <c r="BG23">
        <f>IF(COUNTIFS(T_StockCount[Part Name],$A23,T_StockCount[WeekIndex],58)&gt;0,0,IF(('T_TTAFStock'!BG27&lt;&gt;""),'T_TTAFStock'!BG27,BF23+'Grid_Incoming'!BG23-'Grid_TTAFOutgoing'!BG23))</f>
        <v/>
      </c>
      <c r="BH23">
        <f>IF(COUNTIFS(T_StockCount[Part Name],$A23,T_StockCount[WeekIndex],59)&gt;0,0,IF(('T_TTAFStock'!BH27&lt;&gt;""),'T_TTAFStock'!BH27,BG23+'Grid_Incoming'!BH23-'Grid_TTAFOutgoing'!BH23))</f>
        <v/>
      </c>
      <c r="BI23">
        <f>IF(COUNTIFS(T_StockCount[Part Name],$A23,T_StockCount[WeekIndex],60)&gt;0,0,IF(('T_TTAFStock'!BI27&lt;&gt;""),'T_TTAFStock'!BI27,BH23+'Grid_Incoming'!BI23-'Grid_TTAFOutgoing'!BI23))</f>
        <v/>
      </c>
      <c r="BJ23">
        <f>IF(COUNTIFS(T_StockCount[Part Name],$A23,T_StockCount[WeekIndex],61)&gt;0,0,IF(('T_TTAFStock'!BJ27&lt;&gt;""),'T_TTAFStock'!BJ27,BI23+'Grid_Incoming'!BJ23-'Grid_TTAFOutgoing'!BJ23))</f>
        <v/>
      </c>
      <c r="BK23">
        <f>IF(COUNTIFS(T_StockCount[Part Name],$A23,T_StockCount[WeekIndex],62)&gt;0,0,IF(('T_TTAFStock'!BK27&lt;&gt;""),'T_TTAFStock'!BK27,BJ23+'Grid_Incoming'!BK23-'Grid_TTAFOutgoing'!BK23))</f>
        <v/>
      </c>
      <c r="BL23">
        <f>IF(COUNTIFS(T_StockCount[Part Name],$A23,T_StockCount[WeekIndex],63)&gt;0,0,IF(('T_TTAFStock'!BL27&lt;&gt;""),'T_TTAFStock'!BL27,BK23+'Grid_Incoming'!BL23-'Grid_TTAFOutgoing'!BL23))</f>
        <v/>
      </c>
      <c r="BM23">
        <f>IF(COUNTIFS(T_StockCount[Part Name],$A23,T_StockCount[WeekIndex],64)&gt;0,0,IF(('T_TTAFStock'!BM27&lt;&gt;""),'T_TTAFStock'!BM27,BL23+'Grid_Incoming'!BM23-'Grid_TTAFOutgoing'!BM23))</f>
        <v/>
      </c>
      <c r="BN23">
        <f>IF(COUNTIFS(T_StockCount[Part Name],$A23,T_StockCount[WeekIndex],65)&gt;0,0,IF(('T_TTAFStock'!BN27&lt;&gt;""),'T_TTAFStock'!BN27,BM23+'Grid_Incoming'!BN23-'Grid_TTAFOutgoing'!BN23))</f>
        <v/>
      </c>
      <c r="BO23">
        <f>IF(COUNTIFS(T_StockCount[Part Name],$A23,T_StockCount[WeekIndex],66)&gt;0,0,IF(('T_TTAFStock'!BO27&lt;&gt;""),'T_TTAFStock'!BO27,BN23+'Grid_Incoming'!BO23-'Grid_TTAFOutgoing'!BO23))</f>
        <v/>
      </c>
      <c r="BP23">
        <f>IF(COUNTIFS(T_StockCount[Part Name],$A23,T_StockCount[WeekIndex],67)&gt;0,0,IF(('T_TTAFStock'!BP27&lt;&gt;""),'T_TTAFStock'!BP27,BO23+'Grid_Incoming'!BP23-'Grid_TTAFOutgoing'!BP23))</f>
        <v/>
      </c>
      <c r="BQ23">
        <f>IF(COUNTIFS(T_StockCount[Part Name],$A23,T_StockCount[WeekIndex],68)&gt;0,0,IF(('T_TTAFStock'!BQ27&lt;&gt;""),'T_TTAFStock'!BQ27,BP23+'Grid_Incoming'!BQ23-'Grid_TTAFOutgoing'!BQ23))</f>
        <v/>
      </c>
      <c r="BR23">
        <f>IF(COUNTIFS(T_StockCount[Part Name],$A23,T_StockCount[WeekIndex],69)&gt;0,0,IF(('T_TTAFStock'!BR27&lt;&gt;""),'T_TTAFStock'!BR27,BQ23+'Grid_Incoming'!BR23-'Grid_TTAFOutgoing'!BR23))</f>
        <v/>
      </c>
      <c r="BS23">
        <f>IF(COUNTIFS(T_StockCount[Part Name],$A23,T_StockCount[WeekIndex],70)&gt;0,0,IF(('T_TTAFStock'!BS27&lt;&gt;""),'T_TTAFStock'!BS27,BR23+'Grid_Incoming'!BS23-'Grid_TTAFOutgoing'!BS23))</f>
        <v/>
      </c>
      <c r="BT23">
        <f>IF(COUNTIFS(T_StockCount[Part Name],$A23,T_StockCount[WeekIndex],71)&gt;0,0,IF(('T_TTAFStock'!BT27&lt;&gt;""),'T_TTAFStock'!BT27,BS23+'Grid_Incoming'!BT23-'Grid_TTAFOutgoing'!BT23))</f>
        <v/>
      </c>
      <c r="BU23">
        <f>IF(COUNTIFS(T_StockCount[Part Name],$A23,T_StockCount[WeekIndex],72)&gt;0,0,IF(('T_TTAFStock'!BU27&lt;&gt;""),'T_TTAFStock'!BU27,BT23+'Grid_Incoming'!BU23-'Grid_TTAFOutgoing'!BU23))</f>
        <v/>
      </c>
      <c r="BV23">
        <f>IF(COUNTIFS(T_StockCount[Part Name],$A23,T_StockCount[WeekIndex],73)&gt;0,0,IF(('T_TTAFStock'!BV27&lt;&gt;""),'T_TTAFStock'!BV27,BU23+'Grid_Incoming'!BV23-'Grid_TTAFOutgoing'!BV23))</f>
        <v/>
      </c>
      <c r="BW23">
        <f>IF(COUNTIFS(T_StockCount[Part Name],$A23,T_StockCount[WeekIndex],74)&gt;0,0,IF(('T_TTAFStock'!BW27&lt;&gt;""),'T_TTAFStock'!BW27,BV23+'Grid_Incoming'!BW23-'Grid_TTAFOutgoing'!BW23))</f>
        <v/>
      </c>
      <c r="BX23">
        <f>IF(COUNTIFS(T_StockCount[Part Name],$A23,T_StockCount[WeekIndex],75)&gt;0,0,IF(('T_TTAFStock'!BX27&lt;&gt;""),'T_TTAFStock'!BX27,BW23+'Grid_Incoming'!BX23-'Grid_TTAFOutgoing'!BX23))</f>
        <v/>
      </c>
      <c r="BY23">
        <f>IF(COUNTIFS(T_StockCount[Part Name],$A23,T_StockCount[WeekIndex],76)&gt;0,0,IF(('T_TTAFStock'!BY27&lt;&gt;""),'T_TTAFStock'!BY27,BX23+'Grid_Incoming'!BY23-'Grid_TTAFOutgoing'!BY23))</f>
        <v/>
      </c>
      <c r="BZ23">
        <f>IF(COUNTIFS(T_StockCount[Part Name],$A23,T_StockCount[WeekIndex],77)&gt;0,0,IF(('T_TTAFStock'!BZ27&lt;&gt;""),'T_TTAFStock'!BZ27,BY23+'Grid_Incoming'!BZ23-'Grid_TTAFOutgoing'!BZ23))</f>
        <v/>
      </c>
      <c r="CA23">
        <f>IF(COUNTIFS(T_StockCount[Part Name],$A23,T_StockCount[WeekIndex],78)&gt;0,0,IF(('T_TTAFStock'!CA27&lt;&gt;""),'T_TTAFStock'!CA27,BZ23+'Grid_Incoming'!CA23-'Grid_TTAFOutgoing'!CA23))</f>
        <v/>
      </c>
      <c r="CB23">
        <f>IF(COUNTIFS(T_StockCount[Part Name],$A23,T_StockCount[WeekIndex],79)&gt;0,0,IF(('T_TTAFStock'!CB27&lt;&gt;""),'T_TTAFStock'!CB27,CA23+'Grid_Incoming'!CB23-'Grid_TTAFOutgoing'!CB23))</f>
        <v/>
      </c>
      <c r="CC23">
        <f>IF(COUNTIFS(T_StockCount[Part Name],$A23,T_StockCount[WeekIndex],80)&gt;0,0,IF(('T_TTAFStock'!CC27&lt;&gt;""),'T_TTAFStock'!CC27,CB23+'Grid_Incoming'!CC23-'Grid_TTAFOutgoing'!CC23))</f>
        <v/>
      </c>
      <c r="CD23">
        <f>IF(COUNTIFS(T_StockCount[Part Name],$A23,T_StockCount[WeekIndex],81)&gt;0,0,IF(('T_TTAFStock'!CD27&lt;&gt;""),'T_TTAFStock'!CD27,CC23+'Grid_Incoming'!CD23-'Grid_TTAFOutgoing'!CD23))</f>
        <v/>
      </c>
      <c r="CE23">
        <f>IF(COUNTIFS(T_StockCount[Part Name],$A23,T_StockCount[WeekIndex],82)&gt;0,0,IF(('T_TTAFStock'!CE27&lt;&gt;""),'T_TTAFStock'!CE27,CD23+'Grid_Incoming'!CE23-'Grid_TTAFOutgoing'!CE23))</f>
        <v/>
      </c>
      <c r="CF23">
        <f>IF(COUNTIFS(T_StockCount[Part Name],$A23,T_StockCount[WeekIndex],83)&gt;0,0,IF(('T_TTAFStock'!CF27&lt;&gt;""),'T_TTAFStock'!CF27,CE23+'Grid_Incoming'!CF23-'Grid_TTAFOutgoing'!CF23))</f>
        <v/>
      </c>
      <c r="CG23">
        <f>IF(COUNTIFS(T_StockCount[Part Name],$A23,T_StockCount[WeekIndex],84)&gt;0,0,IF(('T_TTAFStock'!CG27&lt;&gt;""),'T_TTAFStock'!CG27,CF23+'Grid_Incoming'!CG23-'Grid_TTAFOutgoing'!CG23))</f>
        <v/>
      </c>
      <c r="CH23">
        <f>IF(COUNTIFS(T_StockCount[Part Name],$A23,T_StockCount[WeekIndex],85)&gt;0,0,IF(('T_TTAFStock'!CH27&lt;&gt;""),'T_TTAFStock'!CH27,CG23+'Grid_Incoming'!CH23-'Grid_TTAFOutgoing'!CH23))</f>
        <v/>
      </c>
      <c r="CI23">
        <f>IF(COUNTIFS(T_StockCount[Part Name],$A23,T_StockCount[WeekIndex],86)&gt;0,0,IF(('T_TTAFStock'!CI27&lt;&gt;""),'T_TTAFStock'!CI27,CH23+'Grid_Incoming'!CI23-'Grid_TTAFOutgoing'!CI23))</f>
        <v/>
      </c>
      <c r="CJ23">
        <f>IF(COUNTIFS(T_StockCount[Part Name],$A23,T_StockCount[WeekIndex],87)&gt;0,0,IF(('T_TTAFStock'!CJ27&lt;&gt;""),'T_TTAFStock'!CJ27,CI23+'Grid_Incoming'!CJ23-'Grid_TTAFOutgoing'!CJ23))</f>
        <v/>
      </c>
      <c r="CK23">
        <f>IF(COUNTIFS(T_StockCount[Part Name],$A23,T_StockCount[WeekIndex],88)&gt;0,0,IF(('T_TTAFStock'!CK27&lt;&gt;""),'T_TTAFStock'!CK27,CJ23+'Grid_Incoming'!CK23-'Grid_TTAFOutgoing'!CK23))</f>
        <v/>
      </c>
      <c r="CL23">
        <f>IF(COUNTIFS(T_StockCount[Part Name],$A23,T_StockCount[WeekIndex],89)&gt;0,0,IF(('T_TTAFStock'!CL27&lt;&gt;""),'T_TTAFStock'!CL27,CK23+'Grid_Incoming'!CL23-'Grid_TTAFOutgoing'!CL23))</f>
        <v/>
      </c>
      <c r="CM23">
        <f>IF(COUNTIFS(T_StockCount[Part Name],$A23,T_StockCount[WeekIndex],90)&gt;0,0,IF(('T_TTAFStock'!CM27&lt;&gt;""),'T_TTAFStock'!CM27,CL23+'Grid_Incoming'!CM23-'Grid_TTAFOutgoing'!CM23))</f>
        <v/>
      </c>
      <c r="CN23">
        <f>IF(COUNTIFS(T_StockCount[Part Name],$A23,T_StockCount[WeekIndex],91)&gt;0,0,IF(('T_TTAFStock'!CN27&lt;&gt;""),'T_TTAFStock'!CN27,CM23+'Grid_Incoming'!CN23-'Grid_TTAFOutgoing'!CN23))</f>
        <v/>
      </c>
      <c r="CO23">
        <f>IF(COUNTIFS(T_StockCount[Part Name],$A23,T_StockCount[WeekIndex],92)&gt;0,0,IF(('T_TTAFStock'!CO27&lt;&gt;""),'T_TTAFStock'!CO27,CN23+'Grid_Incoming'!CO23-'Grid_TTAFOutgoing'!CO23))</f>
        <v/>
      </c>
      <c r="CP23">
        <f>IF(COUNTIFS(T_StockCount[Part Name],$A23,T_StockCount[WeekIndex],93)&gt;0,0,IF(('T_TTAFStock'!CP27&lt;&gt;""),'T_TTAFStock'!CP27,CO23+'Grid_Incoming'!CP23-'Grid_TTAFOutgoing'!CP23))</f>
        <v/>
      </c>
      <c r="CQ23">
        <f>IF(COUNTIFS(T_StockCount[Part Name],$A23,T_StockCount[WeekIndex],94)&gt;0,0,IF(('T_TTAFStock'!CQ27&lt;&gt;""),'T_TTAFStock'!CQ27,CP23+'Grid_Incoming'!CQ23-'Grid_TTAFOutgoing'!CQ23))</f>
        <v/>
      </c>
      <c r="CR23">
        <f>IF(COUNTIFS(T_StockCount[Part Name],$A23,T_StockCount[WeekIndex],95)&gt;0,0,IF(('T_TTAFStock'!CR27&lt;&gt;""),'T_TTAFStock'!CR27,CQ23+'Grid_Incoming'!CR23-'Grid_TTAFOutgoing'!CR23))</f>
        <v/>
      </c>
      <c r="CS23">
        <f>IF(COUNTIFS(T_StockCount[Part Name],$A23,T_StockCount[WeekIndex],96)&gt;0,0,IF(('T_TTAFStock'!CS27&lt;&gt;""),'T_TTAFStock'!CS27,CR23+'Grid_Incoming'!CS23-'Grid_TTAFOutgoing'!CS23))</f>
        <v/>
      </c>
      <c r="CT23">
        <f>IF(COUNTIFS(T_StockCount[Part Name],$A23,T_StockCount[WeekIndex],97)&gt;0,0,IF(('T_TTAFStock'!CT27&lt;&gt;""),'T_TTAFStock'!CT27,CS23+'Grid_Incoming'!CT23-'Grid_TTAFOutgoing'!CT23))</f>
        <v/>
      </c>
      <c r="CU23">
        <f>IF(COUNTIFS(T_StockCount[Part Name],$A23,T_StockCount[WeekIndex],98)&gt;0,0,IF(('T_TTAFStock'!CU27&lt;&gt;""),'T_TTAFStock'!CU27,CT23+'Grid_Incoming'!CU23-'Grid_TTAFOutgoing'!CU23))</f>
        <v/>
      </c>
      <c r="CV23">
        <f>IF(COUNTIFS(T_StockCount[Part Name],$A23,T_StockCount[WeekIndex],99)&gt;0,0,IF(('T_TTAFStock'!CV27&lt;&gt;""),'T_TTAFStock'!CV27,CU23+'Grid_Incoming'!CV23-'Grid_TTAFOutgoing'!CV23))</f>
        <v/>
      </c>
      <c r="CW23">
        <f>IF(COUNTIFS(T_StockCount[Part Name],$A23,T_StockCount[WeekIndex],100)&gt;0,0,IF(('T_TTAFStock'!CW27&lt;&gt;""),'T_TTAFStock'!CW27,CV23+'Grid_Incoming'!CW23-'Grid_TTAFOutgoing'!CW23))</f>
        <v/>
      </c>
      <c r="CX23">
        <f>IF(COUNTIFS(T_StockCount[Part Name],$A23,T_StockCount[WeekIndex],101)&gt;0,0,IF(('T_TTAFStock'!CX27&lt;&gt;""),'T_TTAFStock'!CX27,CW23+'Grid_Incoming'!CX23-'Grid_TTAFOutgoing'!CX23))</f>
        <v/>
      </c>
      <c r="CY23">
        <f>IF(COUNTIFS(T_StockCount[Part Name],$A23,T_StockCount[WeekIndex],102)&gt;0,0,IF(('T_TTAFStock'!CY27&lt;&gt;""),'T_TTAFStock'!CY27,CX23+'Grid_Incoming'!CY23-'Grid_TTAFOutgoing'!CY23))</f>
        <v/>
      </c>
      <c r="CZ23">
        <f>IF(COUNTIFS(T_StockCount[Part Name],$A23,T_StockCount[WeekIndex],103)&gt;0,0,IF(('T_TTAFStock'!CZ27&lt;&gt;""),'T_TTAFStock'!CZ27,CY23+'Grid_Incoming'!CZ23-'Grid_TTAFOutgoing'!CZ23))</f>
        <v/>
      </c>
      <c r="DA23">
        <f>IF(COUNTIFS(T_StockCount[Part Name],$A23,T_StockCount[WeekIndex],104)&gt;0,0,IF(('T_TTAFStock'!DA27&lt;&gt;""),'T_TTAFStock'!DA27,CZ23+'Grid_Incoming'!DA23-'Grid_TTAFOutgoing'!DA23))</f>
        <v/>
      </c>
    </row>
    <row r="24">
      <c r="A24" t="inlineStr">
        <is>
          <t>Original Towel</t>
        </is>
      </c>
      <c r="B24">
        <f>IF(COUNTIFS(T_StockCount[Part Name],$A24,T_StockCount[WeekIndex],1)&gt;0,0,IF(('T_TTAFStock'!B28&lt;&gt;""),'T_TTAFStock'!B28,0+'Grid_Incoming'!B24-'Grid_TTAFOutgoing'!B24))</f>
        <v/>
      </c>
      <c r="C24">
        <f>IF(COUNTIFS(T_StockCount[Part Name],$A24,T_StockCount[WeekIndex],2)&gt;0,0,IF(('T_TTAFStock'!C28&lt;&gt;""),'T_TTAFStock'!C28,B24+'Grid_Incoming'!C24-'Grid_TTAFOutgoing'!C24))</f>
        <v/>
      </c>
      <c r="D24">
        <f>IF(COUNTIFS(T_StockCount[Part Name],$A24,T_StockCount[WeekIndex],3)&gt;0,0,IF(('T_TTAFStock'!D28&lt;&gt;""),'T_TTAFStock'!D28,C24+'Grid_Incoming'!D24-'Grid_TTAFOutgoing'!D24))</f>
        <v/>
      </c>
      <c r="E24">
        <f>IF(COUNTIFS(T_StockCount[Part Name],$A24,T_StockCount[WeekIndex],4)&gt;0,0,IF(('T_TTAFStock'!E28&lt;&gt;""),'T_TTAFStock'!E28,D24+'Grid_Incoming'!E24-'Grid_TTAFOutgoing'!E24))</f>
        <v/>
      </c>
      <c r="F24">
        <f>IF(COUNTIFS(T_StockCount[Part Name],$A24,T_StockCount[WeekIndex],5)&gt;0,0,IF(('T_TTAFStock'!F28&lt;&gt;""),'T_TTAFStock'!F28,E24+'Grid_Incoming'!F24-'Grid_TTAFOutgoing'!F24))</f>
        <v/>
      </c>
      <c r="G24">
        <f>IF(COUNTIFS(T_StockCount[Part Name],$A24,T_StockCount[WeekIndex],6)&gt;0,0,IF(('T_TTAFStock'!G28&lt;&gt;""),'T_TTAFStock'!G28,F24+'Grid_Incoming'!G24-'Grid_TTAFOutgoing'!G24))</f>
        <v/>
      </c>
      <c r="H24">
        <f>IF(COUNTIFS(T_StockCount[Part Name],$A24,T_StockCount[WeekIndex],7)&gt;0,0,IF(('T_TTAFStock'!H28&lt;&gt;""),'T_TTAFStock'!H28,G24+'Grid_Incoming'!H24-'Grid_TTAFOutgoing'!H24))</f>
        <v/>
      </c>
      <c r="I24">
        <f>IF(COUNTIFS(T_StockCount[Part Name],$A24,T_StockCount[WeekIndex],8)&gt;0,0,IF(('T_TTAFStock'!I28&lt;&gt;""),'T_TTAFStock'!I28,H24+'Grid_Incoming'!I24-'Grid_TTAFOutgoing'!I24))</f>
        <v/>
      </c>
      <c r="J24">
        <f>IF(COUNTIFS(T_StockCount[Part Name],$A24,T_StockCount[WeekIndex],9)&gt;0,0,IF(('T_TTAFStock'!J28&lt;&gt;""),'T_TTAFStock'!J28,I24+'Grid_Incoming'!J24-'Grid_TTAFOutgoing'!J24))</f>
        <v/>
      </c>
      <c r="K24">
        <f>IF(COUNTIFS(T_StockCount[Part Name],$A24,T_StockCount[WeekIndex],10)&gt;0,0,IF(('T_TTAFStock'!K28&lt;&gt;""),'T_TTAFStock'!K28,J24+'Grid_Incoming'!K24-'Grid_TTAFOutgoing'!K24))</f>
        <v/>
      </c>
      <c r="L24">
        <f>IF(COUNTIFS(T_StockCount[Part Name],$A24,T_StockCount[WeekIndex],11)&gt;0,0,IF(('T_TTAFStock'!L28&lt;&gt;""),'T_TTAFStock'!L28,K24+'Grid_Incoming'!L24-'Grid_TTAFOutgoing'!L24))</f>
        <v/>
      </c>
      <c r="M24">
        <f>IF(COUNTIFS(T_StockCount[Part Name],$A24,T_StockCount[WeekIndex],12)&gt;0,0,IF(('T_TTAFStock'!M28&lt;&gt;""),'T_TTAFStock'!M28,L24+'Grid_Incoming'!M24-'Grid_TTAFOutgoing'!M24))</f>
        <v/>
      </c>
      <c r="N24">
        <f>IF(COUNTIFS(T_StockCount[Part Name],$A24,T_StockCount[WeekIndex],13)&gt;0,0,IF(('T_TTAFStock'!N28&lt;&gt;""),'T_TTAFStock'!N28,M24+'Grid_Incoming'!N24-'Grid_TTAFOutgoing'!N24))</f>
        <v/>
      </c>
      <c r="O24">
        <f>IF(COUNTIFS(T_StockCount[Part Name],$A24,T_StockCount[WeekIndex],14)&gt;0,0,IF(('T_TTAFStock'!O28&lt;&gt;""),'T_TTAFStock'!O28,N24+'Grid_Incoming'!O24-'Grid_TTAFOutgoing'!O24))</f>
        <v/>
      </c>
      <c r="P24">
        <f>IF(COUNTIFS(T_StockCount[Part Name],$A24,T_StockCount[WeekIndex],15)&gt;0,0,IF(('T_TTAFStock'!P28&lt;&gt;""),'T_TTAFStock'!P28,O24+'Grid_Incoming'!P24-'Grid_TTAFOutgoing'!P24))</f>
        <v/>
      </c>
      <c r="Q24">
        <f>IF(COUNTIFS(T_StockCount[Part Name],$A24,T_StockCount[WeekIndex],16)&gt;0,0,IF(('T_TTAFStock'!Q28&lt;&gt;""),'T_TTAFStock'!Q28,P24+'Grid_Incoming'!Q24-'Grid_TTAFOutgoing'!Q24))</f>
        <v/>
      </c>
      <c r="R24">
        <f>IF(COUNTIFS(T_StockCount[Part Name],$A24,T_StockCount[WeekIndex],17)&gt;0,0,IF(('T_TTAFStock'!R28&lt;&gt;""),'T_TTAFStock'!R28,Q24+'Grid_Incoming'!R24-'Grid_TTAFOutgoing'!R24))</f>
        <v/>
      </c>
      <c r="S24">
        <f>IF(COUNTIFS(T_StockCount[Part Name],$A24,T_StockCount[WeekIndex],18)&gt;0,0,IF(('T_TTAFStock'!S28&lt;&gt;""),'T_TTAFStock'!S28,R24+'Grid_Incoming'!S24-'Grid_TTAFOutgoing'!S24))</f>
        <v/>
      </c>
      <c r="T24">
        <f>IF(COUNTIFS(T_StockCount[Part Name],$A24,T_StockCount[WeekIndex],19)&gt;0,0,IF(('T_TTAFStock'!T28&lt;&gt;""),'T_TTAFStock'!T28,S24+'Grid_Incoming'!T24-'Grid_TTAFOutgoing'!T24))</f>
        <v/>
      </c>
      <c r="U24">
        <f>IF(COUNTIFS(T_StockCount[Part Name],$A24,T_StockCount[WeekIndex],20)&gt;0,0,IF(('T_TTAFStock'!U28&lt;&gt;""),'T_TTAFStock'!U28,T24+'Grid_Incoming'!U24-'Grid_TTAFOutgoing'!U24))</f>
        <v/>
      </c>
      <c r="V24">
        <f>IF(COUNTIFS(T_StockCount[Part Name],$A24,T_StockCount[WeekIndex],21)&gt;0,0,IF(('T_TTAFStock'!V28&lt;&gt;""),'T_TTAFStock'!V28,U24+'Grid_Incoming'!V24-'Grid_TTAFOutgoing'!V24))</f>
        <v/>
      </c>
      <c r="W24">
        <f>IF(COUNTIFS(T_StockCount[Part Name],$A24,T_StockCount[WeekIndex],22)&gt;0,0,IF(('T_TTAFStock'!W28&lt;&gt;""),'T_TTAFStock'!W28,V24+'Grid_Incoming'!W24-'Grid_TTAFOutgoing'!W24))</f>
        <v/>
      </c>
      <c r="X24">
        <f>IF(COUNTIFS(T_StockCount[Part Name],$A24,T_StockCount[WeekIndex],23)&gt;0,0,IF(('T_TTAFStock'!X28&lt;&gt;""),'T_TTAFStock'!X28,W24+'Grid_Incoming'!X24-'Grid_TTAFOutgoing'!X24))</f>
        <v/>
      </c>
      <c r="Y24">
        <f>IF(COUNTIFS(T_StockCount[Part Name],$A24,T_StockCount[WeekIndex],24)&gt;0,0,IF(('T_TTAFStock'!Y28&lt;&gt;""),'T_TTAFStock'!Y28,X24+'Grid_Incoming'!Y24-'Grid_TTAFOutgoing'!Y24))</f>
        <v/>
      </c>
      <c r="Z24">
        <f>IF(COUNTIFS(T_StockCount[Part Name],$A24,T_StockCount[WeekIndex],25)&gt;0,0,IF(('T_TTAFStock'!Z28&lt;&gt;""),'T_TTAFStock'!Z28,Y24+'Grid_Incoming'!Z24-'Grid_TTAFOutgoing'!Z24))</f>
        <v/>
      </c>
      <c r="AA24">
        <f>IF(COUNTIFS(T_StockCount[Part Name],$A24,T_StockCount[WeekIndex],26)&gt;0,0,IF(('T_TTAFStock'!AA28&lt;&gt;""),'T_TTAFStock'!AA28,Z24+'Grid_Incoming'!AA24-'Grid_TTAFOutgoing'!AA24))</f>
        <v/>
      </c>
      <c r="AB24">
        <f>IF(COUNTIFS(T_StockCount[Part Name],$A24,T_StockCount[WeekIndex],27)&gt;0,0,IF(('T_TTAFStock'!AB28&lt;&gt;""),'T_TTAFStock'!AB28,AA24+'Grid_Incoming'!AB24-'Grid_TTAFOutgoing'!AB24))</f>
        <v/>
      </c>
      <c r="AC24">
        <f>IF(COUNTIFS(T_StockCount[Part Name],$A24,T_StockCount[WeekIndex],28)&gt;0,0,IF(('T_TTAFStock'!AC28&lt;&gt;""),'T_TTAFStock'!AC28,AB24+'Grid_Incoming'!AC24-'Grid_TTAFOutgoing'!AC24))</f>
        <v/>
      </c>
      <c r="AD24">
        <f>IF(COUNTIFS(T_StockCount[Part Name],$A24,T_StockCount[WeekIndex],29)&gt;0,0,IF(('T_TTAFStock'!AD28&lt;&gt;""),'T_TTAFStock'!AD28,AC24+'Grid_Incoming'!AD24-'Grid_TTAFOutgoing'!AD24))</f>
        <v/>
      </c>
      <c r="AE24">
        <f>IF(COUNTIFS(T_StockCount[Part Name],$A24,T_StockCount[WeekIndex],30)&gt;0,0,IF(('T_TTAFStock'!AE28&lt;&gt;""),'T_TTAFStock'!AE28,AD24+'Grid_Incoming'!AE24-'Grid_TTAFOutgoing'!AE24))</f>
        <v/>
      </c>
      <c r="AF24">
        <f>IF(COUNTIFS(T_StockCount[Part Name],$A24,T_StockCount[WeekIndex],31)&gt;0,0,IF(('T_TTAFStock'!AF28&lt;&gt;""),'T_TTAFStock'!AF28,AE24+'Grid_Incoming'!AF24-'Grid_TTAFOutgoing'!AF24))</f>
        <v/>
      </c>
      <c r="AG24">
        <f>IF(COUNTIFS(T_StockCount[Part Name],$A24,T_StockCount[WeekIndex],32)&gt;0,0,IF(('T_TTAFStock'!AG28&lt;&gt;""),'T_TTAFStock'!AG28,AF24+'Grid_Incoming'!AG24-'Grid_TTAFOutgoing'!AG24))</f>
        <v/>
      </c>
      <c r="AH24">
        <f>IF(COUNTIFS(T_StockCount[Part Name],$A24,T_StockCount[WeekIndex],33)&gt;0,0,IF(('T_TTAFStock'!AH28&lt;&gt;""),'T_TTAFStock'!AH28,AG24+'Grid_Incoming'!AH24-'Grid_TTAFOutgoing'!AH24))</f>
        <v/>
      </c>
      <c r="AI24">
        <f>IF(COUNTIFS(T_StockCount[Part Name],$A24,T_StockCount[WeekIndex],34)&gt;0,0,IF(('T_TTAFStock'!AI28&lt;&gt;""),'T_TTAFStock'!AI28,AH24+'Grid_Incoming'!AI24-'Grid_TTAFOutgoing'!AI24))</f>
        <v/>
      </c>
      <c r="AJ24">
        <f>IF(COUNTIFS(T_StockCount[Part Name],$A24,T_StockCount[WeekIndex],35)&gt;0,0,IF(('T_TTAFStock'!AJ28&lt;&gt;""),'T_TTAFStock'!AJ28,AI24+'Grid_Incoming'!AJ24-'Grid_TTAFOutgoing'!AJ24))</f>
        <v/>
      </c>
      <c r="AK24">
        <f>IF(COUNTIFS(T_StockCount[Part Name],$A24,T_StockCount[WeekIndex],36)&gt;0,0,IF(('T_TTAFStock'!AK28&lt;&gt;""),'T_TTAFStock'!AK28,AJ24+'Grid_Incoming'!AK24-'Grid_TTAFOutgoing'!AK24))</f>
        <v/>
      </c>
      <c r="AL24">
        <f>IF(COUNTIFS(T_StockCount[Part Name],$A24,T_StockCount[WeekIndex],37)&gt;0,0,IF(('T_TTAFStock'!AL28&lt;&gt;""),'T_TTAFStock'!AL28,AK24+'Grid_Incoming'!AL24-'Grid_TTAFOutgoing'!AL24))</f>
        <v/>
      </c>
      <c r="AM24">
        <f>IF(COUNTIFS(T_StockCount[Part Name],$A24,T_StockCount[WeekIndex],38)&gt;0,0,IF(('T_TTAFStock'!AM28&lt;&gt;""),'T_TTAFStock'!AM28,AL24+'Grid_Incoming'!AM24-'Grid_TTAFOutgoing'!AM24))</f>
        <v/>
      </c>
      <c r="AN24">
        <f>IF(COUNTIFS(T_StockCount[Part Name],$A24,T_StockCount[WeekIndex],39)&gt;0,0,IF(('T_TTAFStock'!AN28&lt;&gt;""),'T_TTAFStock'!AN28,AM24+'Grid_Incoming'!AN24-'Grid_TTAFOutgoing'!AN24))</f>
        <v/>
      </c>
      <c r="AO24">
        <f>IF(COUNTIFS(T_StockCount[Part Name],$A24,T_StockCount[WeekIndex],40)&gt;0,0,IF(('T_TTAFStock'!AO28&lt;&gt;""),'T_TTAFStock'!AO28,AN24+'Grid_Incoming'!AO24-'Grid_TTAFOutgoing'!AO24))</f>
        <v/>
      </c>
      <c r="AP24">
        <f>IF(COUNTIFS(T_StockCount[Part Name],$A24,T_StockCount[WeekIndex],41)&gt;0,0,IF(('T_TTAFStock'!AP28&lt;&gt;""),'T_TTAFStock'!AP28,AO24+'Grid_Incoming'!AP24-'Grid_TTAFOutgoing'!AP24))</f>
        <v/>
      </c>
      <c r="AQ24">
        <f>IF(COUNTIFS(T_StockCount[Part Name],$A24,T_StockCount[WeekIndex],42)&gt;0,0,IF(('T_TTAFStock'!AQ28&lt;&gt;""),'T_TTAFStock'!AQ28,AP24+'Grid_Incoming'!AQ24-'Grid_TTAFOutgoing'!AQ24))</f>
        <v/>
      </c>
      <c r="AR24">
        <f>IF(COUNTIFS(T_StockCount[Part Name],$A24,T_StockCount[WeekIndex],43)&gt;0,0,IF(('T_TTAFStock'!AR28&lt;&gt;""),'T_TTAFStock'!AR28,AQ24+'Grid_Incoming'!AR24-'Grid_TTAFOutgoing'!AR24))</f>
        <v/>
      </c>
      <c r="AS24">
        <f>IF(COUNTIFS(T_StockCount[Part Name],$A24,T_StockCount[WeekIndex],44)&gt;0,0,IF(('T_TTAFStock'!AS28&lt;&gt;""),'T_TTAFStock'!AS28,AR24+'Grid_Incoming'!AS24-'Grid_TTAFOutgoing'!AS24))</f>
        <v/>
      </c>
      <c r="AT24">
        <f>IF(COUNTIFS(T_StockCount[Part Name],$A24,T_StockCount[WeekIndex],45)&gt;0,0,IF(('T_TTAFStock'!AT28&lt;&gt;""),'T_TTAFStock'!AT28,AS24+'Grid_Incoming'!AT24-'Grid_TTAFOutgoing'!AT24))</f>
        <v/>
      </c>
      <c r="AU24">
        <f>IF(COUNTIFS(T_StockCount[Part Name],$A24,T_StockCount[WeekIndex],46)&gt;0,0,IF(('T_TTAFStock'!AU28&lt;&gt;""),'T_TTAFStock'!AU28,AT24+'Grid_Incoming'!AU24-'Grid_TTAFOutgoing'!AU24))</f>
        <v/>
      </c>
      <c r="AV24">
        <f>IF(COUNTIFS(T_StockCount[Part Name],$A24,T_StockCount[WeekIndex],47)&gt;0,0,IF(('T_TTAFStock'!AV28&lt;&gt;""),'T_TTAFStock'!AV28,AU24+'Grid_Incoming'!AV24-'Grid_TTAFOutgoing'!AV24))</f>
        <v/>
      </c>
      <c r="AW24">
        <f>IF(COUNTIFS(T_StockCount[Part Name],$A24,T_StockCount[WeekIndex],48)&gt;0,0,IF(('T_TTAFStock'!AW28&lt;&gt;""),'T_TTAFStock'!AW28,AV24+'Grid_Incoming'!AW24-'Grid_TTAFOutgoing'!AW24))</f>
        <v/>
      </c>
      <c r="AX24">
        <f>IF(COUNTIFS(T_StockCount[Part Name],$A24,T_StockCount[WeekIndex],49)&gt;0,0,IF(('T_TTAFStock'!AX28&lt;&gt;""),'T_TTAFStock'!AX28,AW24+'Grid_Incoming'!AX24-'Grid_TTAFOutgoing'!AX24))</f>
        <v/>
      </c>
      <c r="AY24">
        <f>IF(COUNTIFS(T_StockCount[Part Name],$A24,T_StockCount[WeekIndex],50)&gt;0,0,IF(('T_TTAFStock'!AY28&lt;&gt;""),'T_TTAFStock'!AY28,AX24+'Grid_Incoming'!AY24-'Grid_TTAFOutgoing'!AY24))</f>
        <v/>
      </c>
      <c r="AZ24">
        <f>IF(COUNTIFS(T_StockCount[Part Name],$A24,T_StockCount[WeekIndex],51)&gt;0,0,IF(('T_TTAFStock'!AZ28&lt;&gt;""),'T_TTAFStock'!AZ28,AY24+'Grid_Incoming'!AZ24-'Grid_TTAFOutgoing'!AZ24))</f>
        <v/>
      </c>
      <c r="BA24">
        <f>IF(COUNTIFS(T_StockCount[Part Name],$A24,T_StockCount[WeekIndex],52)&gt;0,0,IF(('T_TTAFStock'!BA28&lt;&gt;""),'T_TTAFStock'!BA28,AZ24+'Grid_Incoming'!BA24-'Grid_TTAFOutgoing'!BA24))</f>
        <v/>
      </c>
      <c r="BB24">
        <f>IF(COUNTIFS(T_StockCount[Part Name],$A24,T_StockCount[WeekIndex],53)&gt;0,0,IF(('T_TTAFStock'!BB28&lt;&gt;""),'T_TTAFStock'!BB28,BA24+'Grid_Incoming'!BB24-'Grid_TTAFOutgoing'!BB24))</f>
        <v/>
      </c>
      <c r="BC24">
        <f>IF(COUNTIFS(T_StockCount[Part Name],$A24,T_StockCount[WeekIndex],54)&gt;0,0,IF(('T_TTAFStock'!BC28&lt;&gt;""),'T_TTAFStock'!BC28,BB24+'Grid_Incoming'!BC24-'Grid_TTAFOutgoing'!BC24))</f>
        <v/>
      </c>
      <c r="BD24">
        <f>IF(COUNTIFS(T_StockCount[Part Name],$A24,T_StockCount[WeekIndex],55)&gt;0,0,IF(('T_TTAFStock'!BD28&lt;&gt;""),'T_TTAFStock'!BD28,BC24+'Grid_Incoming'!BD24-'Grid_TTAFOutgoing'!BD24))</f>
        <v/>
      </c>
      <c r="BE24">
        <f>IF(COUNTIFS(T_StockCount[Part Name],$A24,T_StockCount[WeekIndex],56)&gt;0,0,IF(('T_TTAFStock'!BE28&lt;&gt;""),'T_TTAFStock'!BE28,BD24+'Grid_Incoming'!BE24-'Grid_TTAFOutgoing'!BE24))</f>
        <v/>
      </c>
      <c r="BF24">
        <f>IF(COUNTIFS(T_StockCount[Part Name],$A24,T_StockCount[WeekIndex],57)&gt;0,0,IF(('T_TTAFStock'!BF28&lt;&gt;""),'T_TTAFStock'!BF28,BE24+'Grid_Incoming'!BF24-'Grid_TTAFOutgoing'!BF24))</f>
        <v/>
      </c>
      <c r="BG24">
        <f>IF(COUNTIFS(T_StockCount[Part Name],$A24,T_StockCount[WeekIndex],58)&gt;0,0,IF(('T_TTAFStock'!BG28&lt;&gt;""),'T_TTAFStock'!BG28,BF24+'Grid_Incoming'!BG24-'Grid_TTAFOutgoing'!BG24))</f>
        <v/>
      </c>
      <c r="BH24">
        <f>IF(COUNTIFS(T_StockCount[Part Name],$A24,T_StockCount[WeekIndex],59)&gt;0,0,IF(('T_TTAFStock'!BH28&lt;&gt;""),'T_TTAFStock'!BH28,BG24+'Grid_Incoming'!BH24-'Grid_TTAFOutgoing'!BH24))</f>
        <v/>
      </c>
      <c r="BI24">
        <f>IF(COUNTIFS(T_StockCount[Part Name],$A24,T_StockCount[WeekIndex],60)&gt;0,0,IF(('T_TTAFStock'!BI28&lt;&gt;""),'T_TTAFStock'!BI28,BH24+'Grid_Incoming'!BI24-'Grid_TTAFOutgoing'!BI24))</f>
        <v/>
      </c>
      <c r="BJ24">
        <f>IF(COUNTIFS(T_StockCount[Part Name],$A24,T_StockCount[WeekIndex],61)&gt;0,0,IF(('T_TTAFStock'!BJ28&lt;&gt;""),'T_TTAFStock'!BJ28,BI24+'Grid_Incoming'!BJ24-'Grid_TTAFOutgoing'!BJ24))</f>
        <v/>
      </c>
      <c r="BK24">
        <f>IF(COUNTIFS(T_StockCount[Part Name],$A24,T_StockCount[WeekIndex],62)&gt;0,0,IF(('T_TTAFStock'!BK28&lt;&gt;""),'T_TTAFStock'!BK28,BJ24+'Grid_Incoming'!BK24-'Grid_TTAFOutgoing'!BK24))</f>
        <v/>
      </c>
      <c r="BL24">
        <f>IF(COUNTIFS(T_StockCount[Part Name],$A24,T_StockCount[WeekIndex],63)&gt;0,0,IF(('T_TTAFStock'!BL28&lt;&gt;""),'T_TTAFStock'!BL28,BK24+'Grid_Incoming'!BL24-'Grid_TTAFOutgoing'!BL24))</f>
        <v/>
      </c>
      <c r="BM24">
        <f>IF(COUNTIFS(T_StockCount[Part Name],$A24,T_StockCount[WeekIndex],64)&gt;0,0,IF(('T_TTAFStock'!BM28&lt;&gt;""),'T_TTAFStock'!BM28,BL24+'Grid_Incoming'!BM24-'Grid_TTAFOutgoing'!BM24))</f>
        <v/>
      </c>
      <c r="BN24">
        <f>IF(COUNTIFS(T_StockCount[Part Name],$A24,T_StockCount[WeekIndex],65)&gt;0,0,IF(('T_TTAFStock'!BN28&lt;&gt;""),'T_TTAFStock'!BN28,BM24+'Grid_Incoming'!BN24-'Grid_TTAFOutgoing'!BN24))</f>
        <v/>
      </c>
      <c r="BO24">
        <f>IF(COUNTIFS(T_StockCount[Part Name],$A24,T_StockCount[WeekIndex],66)&gt;0,0,IF(('T_TTAFStock'!BO28&lt;&gt;""),'T_TTAFStock'!BO28,BN24+'Grid_Incoming'!BO24-'Grid_TTAFOutgoing'!BO24))</f>
        <v/>
      </c>
      <c r="BP24">
        <f>IF(COUNTIFS(T_StockCount[Part Name],$A24,T_StockCount[WeekIndex],67)&gt;0,0,IF(('T_TTAFStock'!BP28&lt;&gt;""),'T_TTAFStock'!BP28,BO24+'Grid_Incoming'!BP24-'Grid_TTAFOutgoing'!BP24))</f>
        <v/>
      </c>
      <c r="BQ24">
        <f>IF(COUNTIFS(T_StockCount[Part Name],$A24,T_StockCount[WeekIndex],68)&gt;0,0,IF(('T_TTAFStock'!BQ28&lt;&gt;""),'T_TTAFStock'!BQ28,BP24+'Grid_Incoming'!BQ24-'Grid_TTAFOutgoing'!BQ24))</f>
        <v/>
      </c>
      <c r="BR24">
        <f>IF(COUNTIFS(T_StockCount[Part Name],$A24,T_StockCount[WeekIndex],69)&gt;0,0,IF(('T_TTAFStock'!BR28&lt;&gt;""),'T_TTAFStock'!BR28,BQ24+'Grid_Incoming'!BR24-'Grid_TTAFOutgoing'!BR24))</f>
        <v/>
      </c>
      <c r="BS24">
        <f>IF(COUNTIFS(T_StockCount[Part Name],$A24,T_StockCount[WeekIndex],70)&gt;0,0,IF(('T_TTAFStock'!BS28&lt;&gt;""),'T_TTAFStock'!BS28,BR24+'Grid_Incoming'!BS24-'Grid_TTAFOutgoing'!BS24))</f>
        <v/>
      </c>
      <c r="BT24">
        <f>IF(COUNTIFS(T_StockCount[Part Name],$A24,T_StockCount[WeekIndex],71)&gt;0,0,IF(('T_TTAFStock'!BT28&lt;&gt;""),'T_TTAFStock'!BT28,BS24+'Grid_Incoming'!BT24-'Grid_TTAFOutgoing'!BT24))</f>
        <v/>
      </c>
      <c r="BU24">
        <f>IF(COUNTIFS(T_StockCount[Part Name],$A24,T_StockCount[WeekIndex],72)&gt;0,0,IF(('T_TTAFStock'!BU28&lt;&gt;""),'T_TTAFStock'!BU28,BT24+'Grid_Incoming'!BU24-'Grid_TTAFOutgoing'!BU24))</f>
        <v/>
      </c>
      <c r="BV24">
        <f>IF(COUNTIFS(T_StockCount[Part Name],$A24,T_StockCount[WeekIndex],73)&gt;0,0,IF(('T_TTAFStock'!BV28&lt;&gt;""),'T_TTAFStock'!BV28,BU24+'Grid_Incoming'!BV24-'Grid_TTAFOutgoing'!BV24))</f>
        <v/>
      </c>
      <c r="BW24">
        <f>IF(COUNTIFS(T_StockCount[Part Name],$A24,T_StockCount[WeekIndex],74)&gt;0,0,IF(('T_TTAFStock'!BW28&lt;&gt;""),'T_TTAFStock'!BW28,BV24+'Grid_Incoming'!BW24-'Grid_TTAFOutgoing'!BW24))</f>
        <v/>
      </c>
      <c r="BX24">
        <f>IF(COUNTIFS(T_StockCount[Part Name],$A24,T_StockCount[WeekIndex],75)&gt;0,0,IF(('T_TTAFStock'!BX28&lt;&gt;""),'T_TTAFStock'!BX28,BW24+'Grid_Incoming'!BX24-'Grid_TTAFOutgoing'!BX24))</f>
        <v/>
      </c>
      <c r="BY24">
        <f>IF(COUNTIFS(T_StockCount[Part Name],$A24,T_StockCount[WeekIndex],76)&gt;0,0,IF(('T_TTAFStock'!BY28&lt;&gt;""),'T_TTAFStock'!BY28,BX24+'Grid_Incoming'!BY24-'Grid_TTAFOutgoing'!BY24))</f>
        <v/>
      </c>
      <c r="BZ24">
        <f>IF(COUNTIFS(T_StockCount[Part Name],$A24,T_StockCount[WeekIndex],77)&gt;0,0,IF(('T_TTAFStock'!BZ28&lt;&gt;""),'T_TTAFStock'!BZ28,BY24+'Grid_Incoming'!BZ24-'Grid_TTAFOutgoing'!BZ24))</f>
        <v/>
      </c>
      <c r="CA24">
        <f>IF(COUNTIFS(T_StockCount[Part Name],$A24,T_StockCount[WeekIndex],78)&gt;0,0,IF(('T_TTAFStock'!CA28&lt;&gt;""),'T_TTAFStock'!CA28,BZ24+'Grid_Incoming'!CA24-'Grid_TTAFOutgoing'!CA24))</f>
        <v/>
      </c>
      <c r="CB24">
        <f>IF(COUNTIFS(T_StockCount[Part Name],$A24,T_StockCount[WeekIndex],79)&gt;0,0,IF(('T_TTAFStock'!CB28&lt;&gt;""),'T_TTAFStock'!CB28,CA24+'Grid_Incoming'!CB24-'Grid_TTAFOutgoing'!CB24))</f>
        <v/>
      </c>
      <c r="CC24">
        <f>IF(COUNTIFS(T_StockCount[Part Name],$A24,T_StockCount[WeekIndex],80)&gt;0,0,IF(('T_TTAFStock'!CC28&lt;&gt;""),'T_TTAFStock'!CC28,CB24+'Grid_Incoming'!CC24-'Grid_TTAFOutgoing'!CC24))</f>
        <v/>
      </c>
      <c r="CD24">
        <f>IF(COUNTIFS(T_StockCount[Part Name],$A24,T_StockCount[WeekIndex],81)&gt;0,0,IF(('T_TTAFStock'!CD28&lt;&gt;""),'T_TTAFStock'!CD28,CC24+'Grid_Incoming'!CD24-'Grid_TTAFOutgoing'!CD24))</f>
        <v/>
      </c>
      <c r="CE24">
        <f>IF(COUNTIFS(T_StockCount[Part Name],$A24,T_StockCount[WeekIndex],82)&gt;0,0,IF(('T_TTAFStock'!CE28&lt;&gt;""),'T_TTAFStock'!CE28,CD24+'Grid_Incoming'!CE24-'Grid_TTAFOutgoing'!CE24))</f>
        <v/>
      </c>
      <c r="CF24">
        <f>IF(COUNTIFS(T_StockCount[Part Name],$A24,T_StockCount[WeekIndex],83)&gt;0,0,IF(('T_TTAFStock'!CF28&lt;&gt;""),'T_TTAFStock'!CF28,CE24+'Grid_Incoming'!CF24-'Grid_TTAFOutgoing'!CF24))</f>
        <v/>
      </c>
      <c r="CG24">
        <f>IF(COUNTIFS(T_StockCount[Part Name],$A24,T_StockCount[WeekIndex],84)&gt;0,0,IF(('T_TTAFStock'!CG28&lt;&gt;""),'T_TTAFStock'!CG28,CF24+'Grid_Incoming'!CG24-'Grid_TTAFOutgoing'!CG24))</f>
        <v/>
      </c>
      <c r="CH24">
        <f>IF(COUNTIFS(T_StockCount[Part Name],$A24,T_StockCount[WeekIndex],85)&gt;0,0,IF(('T_TTAFStock'!CH28&lt;&gt;""),'T_TTAFStock'!CH28,CG24+'Grid_Incoming'!CH24-'Grid_TTAFOutgoing'!CH24))</f>
        <v/>
      </c>
      <c r="CI24">
        <f>IF(COUNTIFS(T_StockCount[Part Name],$A24,T_StockCount[WeekIndex],86)&gt;0,0,IF(('T_TTAFStock'!CI28&lt;&gt;""),'T_TTAFStock'!CI28,CH24+'Grid_Incoming'!CI24-'Grid_TTAFOutgoing'!CI24))</f>
        <v/>
      </c>
      <c r="CJ24">
        <f>IF(COUNTIFS(T_StockCount[Part Name],$A24,T_StockCount[WeekIndex],87)&gt;0,0,IF(('T_TTAFStock'!CJ28&lt;&gt;""),'T_TTAFStock'!CJ28,CI24+'Grid_Incoming'!CJ24-'Grid_TTAFOutgoing'!CJ24))</f>
        <v/>
      </c>
      <c r="CK24">
        <f>IF(COUNTIFS(T_StockCount[Part Name],$A24,T_StockCount[WeekIndex],88)&gt;0,0,IF(('T_TTAFStock'!CK28&lt;&gt;""),'T_TTAFStock'!CK28,CJ24+'Grid_Incoming'!CK24-'Grid_TTAFOutgoing'!CK24))</f>
        <v/>
      </c>
      <c r="CL24">
        <f>IF(COUNTIFS(T_StockCount[Part Name],$A24,T_StockCount[WeekIndex],89)&gt;0,0,IF(('T_TTAFStock'!CL28&lt;&gt;""),'T_TTAFStock'!CL28,CK24+'Grid_Incoming'!CL24-'Grid_TTAFOutgoing'!CL24))</f>
        <v/>
      </c>
      <c r="CM24">
        <f>IF(COUNTIFS(T_StockCount[Part Name],$A24,T_StockCount[WeekIndex],90)&gt;0,0,IF(('T_TTAFStock'!CM28&lt;&gt;""),'T_TTAFStock'!CM28,CL24+'Grid_Incoming'!CM24-'Grid_TTAFOutgoing'!CM24))</f>
        <v/>
      </c>
      <c r="CN24">
        <f>IF(COUNTIFS(T_StockCount[Part Name],$A24,T_StockCount[WeekIndex],91)&gt;0,0,IF(('T_TTAFStock'!CN28&lt;&gt;""),'T_TTAFStock'!CN28,CM24+'Grid_Incoming'!CN24-'Grid_TTAFOutgoing'!CN24))</f>
        <v/>
      </c>
      <c r="CO24">
        <f>IF(COUNTIFS(T_StockCount[Part Name],$A24,T_StockCount[WeekIndex],92)&gt;0,0,IF(('T_TTAFStock'!CO28&lt;&gt;""),'T_TTAFStock'!CO28,CN24+'Grid_Incoming'!CO24-'Grid_TTAFOutgoing'!CO24))</f>
        <v/>
      </c>
      <c r="CP24">
        <f>IF(COUNTIFS(T_StockCount[Part Name],$A24,T_StockCount[WeekIndex],93)&gt;0,0,IF(('T_TTAFStock'!CP28&lt;&gt;""),'T_TTAFStock'!CP28,CO24+'Grid_Incoming'!CP24-'Grid_TTAFOutgoing'!CP24))</f>
        <v/>
      </c>
      <c r="CQ24">
        <f>IF(COUNTIFS(T_StockCount[Part Name],$A24,T_StockCount[WeekIndex],94)&gt;0,0,IF(('T_TTAFStock'!CQ28&lt;&gt;""),'T_TTAFStock'!CQ28,CP24+'Grid_Incoming'!CQ24-'Grid_TTAFOutgoing'!CQ24))</f>
        <v/>
      </c>
      <c r="CR24">
        <f>IF(COUNTIFS(T_StockCount[Part Name],$A24,T_StockCount[WeekIndex],95)&gt;0,0,IF(('T_TTAFStock'!CR28&lt;&gt;""),'T_TTAFStock'!CR28,CQ24+'Grid_Incoming'!CR24-'Grid_TTAFOutgoing'!CR24))</f>
        <v/>
      </c>
      <c r="CS24">
        <f>IF(COUNTIFS(T_StockCount[Part Name],$A24,T_StockCount[WeekIndex],96)&gt;0,0,IF(('T_TTAFStock'!CS28&lt;&gt;""),'T_TTAFStock'!CS28,CR24+'Grid_Incoming'!CS24-'Grid_TTAFOutgoing'!CS24))</f>
        <v/>
      </c>
      <c r="CT24">
        <f>IF(COUNTIFS(T_StockCount[Part Name],$A24,T_StockCount[WeekIndex],97)&gt;0,0,IF(('T_TTAFStock'!CT28&lt;&gt;""),'T_TTAFStock'!CT28,CS24+'Grid_Incoming'!CT24-'Grid_TTAFOutgoing'!CT24))</f>
        <v/>
      </c>
      <c r="CU24">
        <f>IF(COUNTIFS(T_StockCount[Part Name],$A24,T_StockCount[WeekIndex],98)&gt;0,0,IF(('T_TTAFStock'!CU28&lt;&gt;""),'T_TTAFStock'!CU28,CT24+'Grid_Incoming'!CU24-'Grid_TTAFOutgoing'!CU24))</f>
        <v/>
      </c>
      <c r="CV24">
        <f>IF(COUNTIFS(T_StockCount[Part Name],$A24,T_StockCount[WeekIndex],99)&gt;0,0,IF(('T_TTAFStock'!CV28&lt;&gt;""),'T_TTAFStock'!CV28,CU24+'Grid_Incoming'!CV24-'Grid_TTAFOutgoing'!CV24))</f>
        <v/>
      </c>
      <c r="CW24">
        <f>IF(COUNTIFS(T_StockCount[Part Name],$A24,T_StockCount[WeekIndex],100)&gt;0,0,IF(('T_TTAFStock'!CW28&lt;&gt;""),'T_TTAFStock'!CW28,CV24+'Grid_Incoming'!CW24-'Grid_TTAFOutgoing'!CW24))</f>
        <v/>
      </c>
      <c r="CX24">
        <f>IF(COUNTIFS(T_StockCount[Part Name],$A24,T_StockCount[WeekIndex],101)&gt;0,0,IF(('T_TTAFStock'!CX28&lt;&gt;""),'T_TTAFStock'!CX28,CW24+'Grid_Incoming'!CX24-'Grid_TTAFOutgoing'!CX24))</f>
        <v/>
      </c>
      <c r="CY24">
        <f>IF(COUNTIFS(T_StockCount[Part Name],$A24,T_StockCount[WeekIndex],102)&gt;0,0,IF(('T_TTAFStock'!CY28&lt;&gt;""),'T_TTAFStock'!CY28,CX24+'Grid_Incoming'!CY24-'Grid_TTAFOutgoing'!CY24))</f>
        <v/>
      </c>
      <c r="CZ24">
        <f>IF(COUNTIFS(T_StockCount[Part Name],$A24,T_StockCount[WeekIndex],103)&gt;0,0,IF(('T_TTAFStock'!CZ28&lt;&gt;""),'T_TTAFStock'!CZ28,CY24+'Grid_Incoming'!CZ24-'Grid_TTAFOutgoing'!CZ24))</f>
        <v/>
      </c>
      <c r="DA24">
        <f>IF(COUNTIFS(T_StockCount[Part Name],$A24,T_StockCount[WeekIndex],104)&gt;0,0,IF(('T_TTAFStock'!DA28&lt;&gt;""),'T_TTAFStock'!DA28,CZ24+'Grid_Incoming'!DA24-'Grid_TTAFOutgoing'!DA24))</f>
        <v/>
      </c>
    </row>
    <row r="25">
      <c r="A25" t="inlineStr">
        <is>
          <t>CHEM-1200</t>
        </is>
      </c>
      <c r="B25">
        <f>IF(COUNTIFS(T_StockCount[Part Name],$A25,T_StockCount[WeekIndex],1)&gt;0,0,IF(('T_TTAFStock'!B29&lt;&gt;""),'T_TTAFStock'!B29,0+'Grid_Incoming'!B25-'Grid_TTAFOutgoing'!B25))</f>
        <v/>
      </c>
      <c r="C25">
        <f>IF(COUNTIFS(T_StockCount[Part Name],$A25,T_StockCount[WeekIndex],2)&gt;0,0,IF(('T_TTAFStock'!C29&lt;&gt;""),'T_TTAFStock'!C29,B25+'Grid_Incoming'!C25-'Grid_TTAFOutgoing'!C25))</f>
        <v/>
      </c>
      <c r="D25">
        <f>IF(COUNTIFS(T_StockCount[Part Name],$A25,T_StockCount[WeekIndex],3)&gt;0,0,IF(('T_TTAFStock'!D29&lt;&gt;""),'T_TTAFStock'!D29,C25+'Grid_Incoming'!D25-'Grid_TTAFOutgoing'!D25))</f>
        <v/>
      </c>
      <c r="E25">
        <f>IF(COUNTIFS(T_StockCount[Part Name],$A25,T_StockCount[WeekIndex],4)&gt;0,0,IF(('T_TTAFStock'!E29&lt;&gt;""),'T_TTAFStock'!E29,D25+'Grid_Incoming'!E25-'Grid_TTAFOutgoing'!E25))</f>
        <v/>
      </c>
      <c r="F25">
        <f>IF(COUNTIFS(T_StockCount[Part Name],$A25,T_StockCount[WeekIndex],5)&gt;0,0,IF(('T_TTAFStock'!F29&lt;&gt;""),'T_TTAFStock'!F29,E25+'Grid_Incoming'!F25-'Grid_TTAFOutgoing'!F25))</f>
        <v/>
      </c>
      <c r="G25">
        <f>IF(COUNTIFS(T_StockCount[Part Name],$A25,T_StockCount[WeekIndex],6)&gt;0,0,IF(('T_TTAFStock'!G29&lt;&gt;""),'T_TTAFStock'!G29,F25+'Grid_Incoming'!G25-'Grid_TTAFOutgoing'!G25))</f>
        <v/>
      </c>
      <c r="H25">
        <f>IF(COUNTIFS(T_StockCount[Part Name],$A25,T_StockCount[WeekIndex],7)&gt;0,0,IF(('T_TTAFStock'!H29&lt;&gt;""),'T_TTAFStock'!H29,G25+'Grid_Incoming'!H25-'Grid_TTAFOutgoing'!H25))</f>
        <v/>
      </c>
      <c r="I25">
        <f>IF(COUNTIFS(T_StockCount[Part Name],$A25,T_StockCount[WeekIndex],8)&gt;0,0,IF(('T_TTAFStock'!I29&lt;&gt;""),'T_TTAFStock'!I29,H25+'Grid_Incoming'!I25-'Grid_TTAFOutgoing'!I25))</f>
        <v/>
      </c>
      <c r="J25">
        <f>IF(COUNTIFS(T_StockCount[Part Name],$A25,T_StockCount[WeekIndex],9)&gt;0,0,IF(('T_TTAFStock'!J29&lt;&gt;""),'T_TTAFStock'!J29,I25+'Grid_Incoming'!J25-'Grid_TTAFOutgoing'!J25))</f>
        <v/>
      </c>
      <c r="K25">
        <f>IF(COUNTIFS(T_StockCount[Part Name],$A25,T_StockCount[WeekIndex],10)&gt;0,0,IF(('T_TTAFStock'!K29&lt;&gt;""),'T_TTAFStock'!K29,J25+'Grid_Incoming'!K25-'Grid_TTAFOutgoing'!K25))</f>
        <v/>
      </c>
      <c r="L25">
        <f>IF(COUNTIFS(T_StockCount[Part Name],$A25,T_StockCount[WeekIndex],11)&gt;0,0,IF(('T_TTAFStock'!L29&lt;&gt;""),'T_TTAFStock'!L29,K25+'Grid_Incoming'!L25-'Grid_TTAFOutgoing'!L25))</f>
        <v/>
      </c>
      <c r="M25">
        <f>IF(COUNTIFS(T_StockCount[Part Name],$A25,T_StockCount[WeekIndex],12)&gt;0,0,IF(('T_TTAFStock'!M29&lt;&gt;""),'T_TTAFStock'!M29,L25+'Grid_Incoming'!M25-'Grid_TTAFOutgoing'!M25))</f>
        <v/>
      </c>
      <c r="N25">
        <f>IF(COUNTIFS(T_StockCount[Part Name],$A25,T_StockCount[WeekIndex],13)&gt;0,0,IF(('T_TTAFStock'!N29&lt;&gt;""),'T_TTAFStock'!N29,M25+'Grid_Incoming'!N25-'Grid_TTAFOutgoing'!N25))</f>
        <v/>
      </c>
      <c r="O25">
        <f>IF(COUNTIFS(T_StockCount[Part Name],$A25,T_StockCount[WeekIndex],14)&gt;0,0,IF(('T_TTAFStock'!O29&lt;&gt;""),'T_TTAFStock'!O29,N25+'Grid_Incoming'!O25-'Grid_TTAFOutgoing'!O25))</f>
        <v/>
      </c>
      <c r="P25">
        <f>IF(COUNTIFS(T_StockCount[Part Name],$A25,T_StockCount[WeekIndex],15)&gt;0,0,IF(('T_TTAFStock'!P29&lt;&gt;""),'T_TTAFStock'!P29,O25+'Grid_Incoming'!P25-'Grid_TTAFOutgoing'!P25))</f>
        <v/>
      </c>
      <c r="Q25">
        <f>IF(COUNTIFS(T_StockCount[Part Name],$A25,T_StockCount[WeekIndex],16)&gt;0,0,IF(('T_TTAFStock'!Q29&lt;&gt;""),'T_TTAFStock'!Q29,P25+'Grid_Incoming'!Q25-'Grid_TTAFOutgoing'!Q25))</f>
        <v/>
      </c>
      <c r="R25">
        <f>IF(COUNTIFS(T_StockCount[Part Name],$A25,T_StockCount[WeekIndex],17)&gt;0,0,IF(('T_TTAFStock'!R29&lt;&gt;""),'T_TTAFStock'!R29,Q25+'Grid_Incoming'!R25-'Grid_TTAFOutgoing'!R25))</f>
        <v/>
      </c>
      <c r="S25">
        <f>IF(COUNTIFS(T_StockCount[Part Name],$A25,T_StockCount[WeekIndex],18)&gt;0,0,IF(('T_TTAFStock'!S29&lt;&gt;""),'T_TTAFStock'!S29,R25+'Grid_Incoming'!S25-'Grid_TTAFOutgoing'!S25))</f>
        <v/>
      </c>
      <c r="T25">
        <f>IF(COUNTIFS(T_StockCount[Part Name],$A25,T_StockCount[WeekIndex],19)&gt;0,0,IF(('T_TTAFStock'!T29&lt;&gt;""),'T_TTAFStock'!T29,S25+'Grid_Incoming'!T25-'Grid_TTAFOutgoing'!T25))</f>
        <v/>
      </c>
      <c r="U25">
        <f>IF(COUNTIFS(T_StockCount[Part Name],$A25,T_StockCount[WeekIndex],20)&gt;0,0,IF(('T_TTAFStock'!U29&lt;&gt;""),'T_TTAFStock'!U29,T25+'Grid_Incoming'!U25-'Grid_TTAFOutgoing'!U25))</f>
        <v/>
      </c>
      <c r="V25">
        <f>IF(COUNTIFS(T_StockCount[Part Name],$A25,T_StockCount[WeekIndex],21)&gt;0,0,IF(('T_TTAFStock'!V29&lt;&gt;""),'T_TTAFStock'!V29,U25+'Grid_Incoming'!V25-'Grid_TTAFOutgoing'!V25))</f>
        <v/>
      </c>
      <c r="W25">
        <f>IF(COUNTIFS(T_StockCount[Part Name],$A25,T_StockCount[WeekIndex],22)&gt;0,0,IF(('T_TTAFStock'!W29&lt;&gt;""),'T_TTAFStock'!W29,V25+'Grid_Incoming'!W25-'Grid_TTAFOutgoing'!W25))</f>
        <v/>
      </c>
      <c r="X25">
        <f>IF(COUNTIFS(T_StockCount[Part Name],$A25,T_StockCount[WeekIndex],23)&gt;0,0,IF(('T_TTAFStock'!X29&lt;&gt;""),'T_TTAFStock'!X29,W25+'Grid_Incoming'!X25-'Grid_TTAFOutgoing'!X25))</f>
        <v/>
      </c>
      <c r="Y25">
        <f>IF(COUNTIFS(T_StockCount[Part Name],$A25,T_StockCount[WeekIndex],24)&gt;0,0,IF(('T_TTAFStock'!Y29&lt;&gt;""),'T_TTAFStock'!Y29,X25+'Grid_Incoming'!Y25-'Grid_TTAFOutgoing'!Y25))</f>
        <v/>
      </c>
      <c r="Z25">
        <f>IF(COUNTIFS(T_StockCount[Part Name],$A25,T_StockCount[WeekIndex],25)&gt;0,0,IF(('T_TTAFStock'!Z29&lt;&gt;""),'T_TTAFStock'!Z29,Y25+'Grid_Incoming'!Z25-'Grid_TTAFOutgoing'!Z25))</f>
        <v/>
      </c>
      <c r="AA25">
        <f>IF(COUNTIFS(T_StockCount[Part Name],$A25,T_StockCount[WeekIndex],26)&gt;0,0,IF(('T_TTAFStock'!AA29&lt;&gt;""),'T_TTAFStock'!AA29,Z25+'Grid_Incoming'!AA25-'Grid_TTAFOutgoing'!AA25))</f>
        <v/>
      </c>
      <c r="AB25">
        <f>IF(COUNTIFS(T_StockCount[Part Name],$A25,T_StockCount[WeekIndex],27)&gt;0,0,IF(('T_TTAFStock'!AB29&lt;&gt;""),'T_TTAFStock'!AB29,AA25+'Grid_Incoming'!AB25-'Grid_TTAFOutgoing'!AB25))</f>
        <v/>
      </c>
      <c r="AC25">
        <f>IF(COUNTIFS(T_StockCount[Part Name],$A25,T_StockCount[WeekIndex],28)&gt;0,0,IF(('T_TTAFStock'!AC29&lt;&gt;""),'T_TTAFStock'!AC29,AB25+'Grid_Incoming'!AC25-'Grid_TTAFOutgoing'!AC25))</f>
        <v/>
      </c>
      <c r="AD25">
        <f>IF(COUNTIFS(T_StockCount[Part Name],$A25,T_StockCount[WeekIndex],29)&gt;0,0,IF(('T_TTAFStock'!AD29&lt;&gt;""),'T_TTAFStock'!AD29,AC25+'Grid_Incoming'!AD25-'Grid_TTAFOutgoing'!AD25))</f>
        <v/>
      </c>
      <c r="AE25">
        <f>IF(COUNTIFS(T_StockCount[Part Name],$A25,T_StockCount[WeekIndex],30)&gt;0,0,IF(('T_TTAFStock'!AE29&lt;&gt;""),'T_TTAFStock'!AE29,AD25+'Grid_Incoming'!AE25-'Grid_TTAFOutgoing'!AE25))</f>
        <v/>
      </c>
      <c r="AF25">
        <f>IF(COUNTIFS(T_StockCount[Part Name],$A25,T_StockCount[WeekIndex],31)&gt;0,0,IF(('T_TTAFStock'!AF29&lt;&gt;""),'T_TTAFStock'!AF29,AE25+'Grid_Incoming'!AF25-'Grid_TTAFOutgoing'!AF25))</f>
        <v/>
      </c>
      <c r="AG25">
        <f>IF(COUNTIFS(T_StockCount[Part Name],$A25,T_StockCount[WeekIndex],32)&gt;0,0,IF(('T_TTAFStock'!AG29&lt;&gt;""),'T_TTAFStock'!AG29,AF25+'Grid_Incoming'!AG25-'Grid_TTAFOutgoing'!AG25))</f>
        <v/>
      </c>
      <c r="AH25">
        <f>IF(COUNTIFS(T_StockCount[Part Name],$A25,T_StockCount[WeekIndex],33)&gt;0,0,IF(('T_TTAFStock'!AH29&lt;&gt;""),'T_TTAFStock'!AH29,AG25+'Grid_Incoming'!AH25-'Grid_TTAFOutgoing'!AH25))</f>
        <v/>
      </c>
      <c r="AI25">
        <f>IF(COUNTIFS(T_StockCount[Part Name],$A25,T_StockCount[WeekIndex],34)&gt;0,0,IF(('T_TTAFStock'!AI29&lt;&gt;""),'T_TTAFStock'!AI29,AH25+'Grid_Incoming'!AI25-'Grid_TTAFOutgoing'!AI25))</f>
        <v/>
      </c>
      <c r="AJ25">
        <f>IF(COUNTIFS(T_StockCount[Part Name],$A25,T_StockCount[WeekIndex],35)&gt;0,0,IF(('T_TTAFStock'!AJ29&lt;&gt;""),'T_TTAFStock'!AJ29,AI25+'Grid_Incoming'!AJ25-'Grid_TTAFOutgoing'!AJ25))</f>
        <v/>
      </c>
      <c r="AK25">
        <f>IF(COUNTIFS(T_StockCount[Part Name],$A25,T_StockCount[WeekIndex],36)&gt;0,0,IF(('T_TTAFStock'!AK29&lt;&gt;""),'T_TTAFStock'!AK29,AJ25+'Grid_Incoming'!AK25-'Grid_TTAFOutgoing'!AK25))</f>
        <v/>
      </c>
      <c r="AL25">
        <f>IF(COUNTIFS(T_StockCount[Part Name],$A25,T_StockCount[WeekIndex],37)&gt;0,0,IF(('T_TTAFStock'!AL29&lt;&gt;""),'T_TTAFStock'!AL29,AK25+'Grid_Incoming'!AL25-'Grid_TTAFOutgoing'!AL25))</f>
        <v/>
      </c>
      <c r="AM25">
        <f>IF(COUNTIFS(T_StockCount[Part Name],$A25,T_StockCount[WeekIndex],38)&gt;0,0,IF(('T_TTAFStock'!AM29&lt;&gt;""),'T_TTAFStock'!AM29,AL25+'Grid_Incoming'!AM25-'Grid_TTAFOutgoing'!AM25))</f>
        <v/>
      </c>
      <c r="AN25">
        <f>IF(COUNTIFS(T_StockCount[Part Name],$A25,T_StockCount[WeekIndex],39)&gt;0,0,IF(('T_TTAFStock'!AN29&lt;&gt;""),'T_TTAFStock'!AN29,AM25+'Grid_Incoming'!AN25-'Grid_TTAFOutgoing'!AN25))</f>
        <v/>
      </c>
      <c r="AO25">
        <f>IF(COUNTIFS(T_StockCount[Part Name],$A25,T_StockCount[WeekIndex],40)&gt;0,0,IF(('T_TTAFStock'!AO29&lt;&gt;""),'T_TTAFStock'!AO29,AN25+'Grid_Incoming'!AO25-'Grid_TTAFOutgoing'!AO25))</f>
        <v/>
      </c>
      <c r="AP25">
        <f>IF(COUNTIFS(T_StockCount[Part Name],$A25,T_StockCount[WeekIndex],41)&gt;0,0,IF(('T_TTAFStock'!AP29&lt;&gt;""),'T_TTAFStock'!AP29,AO25+'Grid_Incoming'!AP25-'Grid_TTAFOutgoing'!AP25))</f>
        <v/>
      </c>
      <c r="AQ25">
        <f>IF(COUNTIFS(T_StockCount[Part Name],$A25,T_StockCount[WeekIndex],42)&gt;0,0,IF(('T_TTAFStock'!AQ29&lt;&gt;""),'T_TTAFStock'!AQ29,AP25+'Grid_Incoming'!AQ25-'Grid_TTAFOutgoing'!AQ25))</f>
        <v/>
      </c>
      <c r="AR25">
        <f>IF(COUNTIFS(T_StockCount[Part Name],$A25,T_StockCount[WeekIndex],43)&gt;0,0,IF(('T_TTAFStock'!AR29&lt;&gt;""),'T_TTAFStock'!AR29,AQ25+'Grid_Incoming'!AR25-'Grid_TTAFOutgoing'!AR25))</f>
        <v/>
      </c>
      <c r="AS25">
        <f>IF(COUNTIFS(T_StockCount[Part Name],$A25,T_StockCount[WeekIndex],44)&gt;0,0,IF(('T_TTAFStock'!AS29&lt;&gt;""),'T_TTAFStock'!AS29,AR25+'Grid_Incoming'!AS25-'Grid_TTAFOutgoing'!AS25))</f>
        <v/>
      </c>
      <c r="AT25">
        <f>IF(COUNTIFS(T_StockCount[Part Name],$A25,T_StockCount[WeekIndex],45)&gt;0,0,IF(('T_TTAFStock'!AT29&lt;&gt;""),'T_TTAFStock'!AT29,AS25+'Grid_Incoming'!AT25-'Grid_TTAFOutgoing'!AT25))</f>
        <v/>
      </c>
      <c r="AU25">
        <f>IF(COUNTIFS(T_StockCount[Part Name],$A25,T_StockCount[WeekIndex],46)&gt;0,0,IF(('T_TTAFStock'!AU29&lt;&gt;""),'T_TTAFStock'!AU29,AT25+'Grid_Incoming'!AU25-'Grid_TTAFOutgoing'!AU25))</f>
        <v/>
      </c>
      <c r="AV25">
        <f>IF(COUNTIFS(T_StockCount[Part Name],$A25,T_StockCount[WeekIndex],47)&gt;0,0,IF(('T_TTAFStock'!AV29&lt;&gt;""),'T_TTAFStock'!AV29,AU25+'Grid_Incoming'!AV25-'Grid_TTAFOutgoing'!AV25))</f>
        <v/>
      </c>
      <c r="AW25">
        <f>IF(COUNTIFS(T_StockCount[Part Name],$A25,T_StockCount[WeekIndex],48)&gt;0,0,IF(('T_TTAFStock'!AW29&lt;&gt;""),'T_TTAFStock'!AW29,AV25+'Grid_Incoming'!AW25-'Grid_TTAFOutgoing'!AW25))</f>
        <v/>
      </c>
      <c r="AX25">
        <f>IF(COUNTIFS(T_StockCount[Part Name],$A25,T_StockCount[WeekIndex],49)&gt;0,0,IF(('T_TTAFStock'!AX29&lt;&gt;""),'T_TTAFStock'!AX29,AW25+'Grid_Incoming'!AX25-'Grid_TTAFOutgoing'!AX25))</f>
        <v/>
      </c>
      <c r="AY25">
        <f>IF(COUNTIFS(T_StockCount[Part Name],$A25,T_StockCount[WeekIndex],50)&gt;0,0,IF(('T_TTAFStock'!AY29&lt;&gt;""),'T_TTAFStock'!AY29,AX25+'Grid_Incoming'!AY25-'Grid_TTAFOutgoing'!AY25))</f>
        <v/>
      </c>
      <c r="AZ25">
        <f>IF(COUNTIFS(T_StockCount[Part Name],$A25,T_StockCount[WeekIndex],51)&gt;0,0,IF(('T_TTAFStock'!AZ29&lt;&gt;""),'T_TTAFStock'!AZ29,AY25+'Grid_Incoming'!AZ25-'Grid_TTAFOutgoing'!AZ25))</f>
        <v/>
      </c>
      <c r="BA25">
        <f>IF(COUNTIFS(T_StockCount[Part Name],$A25,T_StockCount[WeekIndex],52)&gt;0,0,IF(('T_TTAFStock'!BA29&lt;&gt;""),'T_TTAFStock'!BA29,AZ25+'Grid_Incoming'!BA25-'Grid_TTAFOutgoing'!BA25))</f>
        <v/>
      </c>
      <c r="BB25">
        <f>IF(COUNTIFS(T_StockCount[Part Name],$A25,T_StockCount[WeekIndex],53)&gt;0,0,IF(('T_TTAFStock'!BB29&lt;&gt;""),'T_TTAFStock'!BB29,BA25+'Grid_Incoming'!BB25-'Grid_TTAFOutgoing'!BB25))</f>
        <v/>
      </c>
      <c r="BC25">
        <f>IF(COUNTIFS(T_StockCount[Part Name],$A25,T_StockCount[WeekIndex],54)&gt;0,0,IF(('T_TTAFStock'!BC29&lt;&gt;""),'T_TTAFStock'!BC29,BB25+'Grid_Incoming'!BC25-'Grid_TTAFOutgoing'!BC25))</f>
        <v/>
      </c>
      <c r="BD25">
        <f>IF(COUNTIFS(T_StockCount[Part Name],$A25,T_StockCount[WeekIndex],55)&gt;0,0,IF(('T_TTAFStock'!BD29&lt;&gt;""),'T_TTAFStock'!BD29,BC25+'Grid_Incoming'!BD25-'Grid_TTAFOutgoing'!BD25))</f>
        <v/>
      </c>
      <c r="BE25">
        <f>IF(COUNTIFS(T_StockCount[Part Name],$A25,T_StockCount[WeekIndex],56)&gt;0,0,IF(('T_TTAFStock'!BE29&lt;&gt;""),'T_TTAFStock'!BE29,BD25+'Grid_Incoming'!BE25-'Grid_TTAFOutgoing'!BE25))</f>
        <v/>
      </c>
      <c r="BF25">
        <f>IF(COUNTIFS(T_StockCount[Part Name],$A25,T_StockCount[WeekIndex],57)&gt;0,0,IF(('T_TTAFStock'!BF29&lt;&gt;""),'T_TTAFStock'!BF29,BE25+'Grid_Incoming'!BF25-'Grid_TTAFOutgoing'!BF25))</f>
        <v/>
      </c>
      <c r="BG25">
        <f>IF(COUNTIFS(T_StockCount[Part Name],$A25,T_StockCount[WeekIndex],58)&gt;0,0,IF(('T_TTAFStock'!BG29&lt;&gt;""),'T_TTAFStock'!BG29,BF25+'Grid_Incoming'!BG25-'Grid_TTAFOutgoing'!BG25))</f>
        <v/>
      </c>
      <c r="BH25">
        <f>IF(COUNTIFS(T_StockCount[Part Name],$A25,T_StockCount[WeekIndex],59)&gt;0,0,IF(('T_TTAFStock'!BH29&lt;&gt;""),'T_TTAFStock'!BH29,BG25+'Grid_Incoming'!BH25-'Grid_TTAFOutgoing'!BH25))</f>
        <v/>
      </c>
      <c r="BI25">
        <f>IF(COUNTIFS(T_StockCount[Part Name],$A25,T_StockCount[WeekIndex],60)&gt;0,0,IF(('T_TTAFStock'!BI29&lt;&gt;""),'T_TTAFStock'!BI29,BH25+'Grid_Incoming'!BI25-'Grid_TTAFOutgoing'!BI25))</f>
        <v/>
      </c>
      <c r="BJ25">
        <f>IF(COUNTIFS(T_StockCount[Part Name],$A25,T_StockCount[WeekIndex],61)&gt;0,0,IF(('T_TTAFStock'!BJ29&lt;&gt;""),'T_TTAFStock'!BJ29,BI25+'Grid_Incoming'!BJ25-'Grid_TTAFOutgoing'!BJ25))</f>
        <v/>
      </c>
      <c r="BK25">
        <f>IF(COUNTIFS(T_StockCount[Part Name],$A25,T_StockCount[WeekIndex],62)&gt;0,0,IF(('T_TTAFStock'!BK29&lt;&gt;""),'T_TTAFStock'!BK29,BJ25+'Grid_Incoming'!BK25-'Grid_TTAFOutgoing'!BK25))</f>
        <v/>
      </c>
      <c r="BL25">
        <f>IF(COUNTIFS(T_StockCount[Part Name],$A25,T_StockCount[WeekIndex],63)&gt;0,0,IF(('T_TTAFStock'!BL29&lt;&gt;""),'T_TTAFStock'!BL29,BK25+'Grid_Incoming'!BL25-'Grid_TTAFOutgoing'!BL25))</f>
        <v/>
      </c>
      <c r="BM25">
        <f>IF(COUNTIFS(T_StockCount[Part Name],$A25,T_StockCount[WeekIndex],64)&gt;0,0,IF(('T_TTAFStock'!BM29&lt;&gt;""),'T_TTAFStock'!BM29,BL25+'Grid_Incoming'!BM25-'Grid_TTAFOutgoing'!BM25))</f>
        <v/>
      </c>
      <c r="BN25">
        <f>IF(COUNTIFS(T_StockCount[Part Name],$A25,T_StockCount[WeekIndex],65)&gt;0,0,IF(('T_TTAFStock'!BN29&lt;&gt;""),'T_TTAFStock'!BN29,BM25+'Grid_Incoming'!BN25-'Grid_TTAFOutgoing'!BN25))</f>
        <v/>
      </c>
      <c r="BO25">
        <f>IF(COUNTIFS(T_StockCount[Part Name],$A25,T_StockCount[WeekIndex],66)&gt;0,0,IF(('T_TTAFStock'!BO29&lt;&gt;""),'T_TTAFStock'!BO29,BN25+'Grid_Incoming'!BO25-'Grid_TTAFOutgoing'!BO25))</f>
        <v/>
      </c>
      <c r="BP25">
        <f>IF(COUNTIFS(T_StockCount[Part Name],$A25,T_StockCount[WeekIndex],67)&gt;0,0,IF(('T_TTAFStock'!BP29&lt;&gt;""),'T_TTAFStock'!BP29,BO25+'Grid_Incoming'!BP25-'Grid_TTAFOutgoing'!BP25))</f>
        <v/>
      </c>
      <c r="BQ25">
        <f>IF(COUNTIFS(T_StockCount[Part Name],$A25,T_StockCount[WeekIndex],68)&gt;0,0,IF(('T_TTAFStock'!BQ29&lt;&gt;""),'T_TTAFStock'!BQ29,BP25+'Grid_Incoming'!BQ25-'Grid_TTAFOutgoing'!BQ25))</f>
        <v/>
      </c>
      <c r="BR25">
        <f>IF(COUNTIFS(T_StockCount[Part Name],$A25,T_StockCount[WeekIndex],69)&gt;0,0,IF(('T_TTAFStock'!BR29&lt;&gt;""),'T_TTAFStock'!BR29,BQ25+'Grid_Incoming'!BR25-'Grid_TTAFOutgoing'!BR25))</f>
        <v/>
      </c>
      <c r="BS25">
        <f>IF(COUNTIFS(T_StockCount[Part Name],$A25,T_StockCount[WeekIndex],70)&gt;0,0,IF(('T_TTAFStock'!BS29&lt;&gt;""),'T_TTAFStock'!BS29,BR25+'Grid_Incoming'!BS25-'Grid_TTAFOutgoing'!BS25))</f>
        <v/>
      </c>
      <c r="BT25">
        <f>IF(COUNTIFS(T_StockCount[Part Name],$A25,T_StockCount[WeekIndex],71)&gt;0,0,IF(('T_TTAFStock'!BT29&lt;&gt;""),'T_TTAFStock'!BT29,BS25+'Grid_Incoming'!BT25-'Grid_TTAFOutgoing'!BT25))</f>
        <v/>
      </c>
      <c r="BU25">
        <f>IF(COUNTIFS(T_StockCount[Part Name],$A25,T_StockCount[WeekIndex],72)&gt;0,0,IF(('T_TTAFStock'!BU29&lt;&gt;""),'T_TTAFStock'!BU29,BT25+'Grid_Incoming'!BU25-'Grid_TTAFOutgoing'!BU25))</f>
        <v/>
      </c>
      <c r="BV25">
        <f>IF(COUNTIFS(T_StockCount[Part Name],$A25,T_StockCount[WeekIndex],73)&gt;0,0,IF(('T_TTAFStock'!BV29&lt;&gt;""),'T_TTAFStock'!BV29,BU25+'Grid_Incoming'!BV25-'Grid_TTAFOutgoing'!BV25))</f>
        <v/>
      </c>
      <c r="BW25">
        <f>IF(COUNTIFS(T_StockCount[Part Name],$A25,T_StockCount[WeekIndex],74)&gt;0,0,IF(('T_TTAFStock'!BW29&lt;&gt;""),'T_TTAFStock'!BW29,BV25+'Grid_Incoming'!BW25-'Grid_TTAFOutgoing'!BW25))</f>
        <v/>
      </c>
      <c r="BX25">
        <f>IF(COUNTIFS(T_StockCount[Part Name],$A25,T_StockCount[WeekIndex],75)&gt;0,0,IF(('T_TTAFStock'!BX29&lt;&gt;""),'T_TTAFStock'!BX29,BW25+'Grid_Incoming'!BX25-'Grid_TTAFOutgoing'!BX25))</f>
        <v/>
      </c>
      <c r="BY25">
        <f>IF(COUNTIFS(T_StockCount[Part Name],$A25,T_StockCount[WeekIndex],76)&gt;0,0,IF(('T_TTAFStock'!BY29&lt;&gt;""),'T_TTAFStock'!BY29,BX25+'Grid_Incoming'!BY25-'Grid_TTAFOutgoing'!BY25))</f>
        <v/>
      </c>
      <c r="BZ25">
        <f>IF(COUNTIFS(T_StockCount[Part Name],$A25,T_StockCount[WeekIndex],77)&gt;0,0,IF(('T_TTAFStock'!BZ29&lt;&gt;""),'T_TTAFStock'!BZ29,BY25+'Grid_Incoming'!BZ25-'Grid_TTAFOutgoing'!BZ25))</f>
        <v/>
      </c>
      <c r="CA25">
        <f>IF(COUNTIFS(T_StockCount[Part Name],$A25,T_StockCount[WeekIndex],78)&gt;0,0,IF(('T_TTAFStock'!CA29&lt;&gt;""),'T_TTAFStock'!CA29,BZ25+'Grid_Incoming'!CA25-'Grid_TTAFOutgoing'!CA25))</f>
        <v/>
      </c>
      <c r="CB25">
        <f>IF(COUNTIFS(T_StockCount[Part Name],$A25,T_StockCount[WeekIndex],79)&gt;0,0,IF(('T_TTAFStock'!CB29&lt;&gt;""),'T_TTAFStock'!CB29,CA25+'Grid_Incoming'!CB25-'Grid_TTAFOutgoing'!CB25))</f>
        <v/>
      </c>
      <c r="CC25">
        <f>IF(COUNTIFS(T_StockCount[Part Name],$A25,T_StockCount[WeekIndex],80)&gt;0,0,IF(('T_TTAFStock'!CC29&lt;&gt;""),'T_TTAFStock'!CC29,CB25+'Grid_Incoming'!CC25-'Grid_TTAFOutgoing'!CC25))</f>
        <v/>
      </c>
      <c r="CD25">
        <f>IF(COUNTIFS(T_StockCount[Part Name],$A25,T_StockCount[WeekIndex],81)&gt;0,0,IF(('T_TTAFStock'!CD29&lt;&gt;""),'T_TTAFStock'!CD29,CC25+'Grid_Incoming'!CD25-'Grid_TTAFOutgoing'!CD25))</f>
        <v/>
      </c>
      <c r="CE25">
        <f>IF(COUNTIFS(T_StockCount[Part Name],$A25,T_StockCount[WeekIndex],82)&gt;0,0,IF(('T_TTAFStock'!CE29&lt;&gt;""),'T_TTAFStock'!CE29,CD25+'Grid_Incoming'!CE25-'Grid_TTAFOutgoing'!CE25))</f>
        <v/>
      </c>
      <c r="CF25">
        <f>IF(COUNTIFS(T_StockCount[Part Name],$A25,T_StockCount[WeekIndex],83)&gt;0,0,IF(('T_TTAFStock'!CF29&lt;&gt;""),'T_TTAFStock'!CF29,CE25+'Grid_Incoming'!CF25-'Grid_TTAFOutgoing'!CF25))</f>
        <v/>
      </c>
      <c r="CG25">
        <f>IF(COUNTIFS(T_StockCount[Part Name],$A25,T_StockCount[WeekIndex],84)&gt;0,0,IF(('T_TTAFStock'!CG29&lt;&gt;""),'T_TTAFStock'!CG29,CF25+'Grid_Incoming'!CG25-'Grid_TTAFOutgoing'!CG25))</f>
        <v/>
      </c>
      <c r="CH25">
        <f>IF(COUNTIFS(T_StockCount[Part Name],$A25,T_StockCount[WeekIndex],85)&gt;0,0,IF(('T_TTAFStock'!CH29&lt;&gt;""),'T_TTAFStock'!CH29,CG25+'Grid_Incoming'!CH25-'Grid_TTAFOutgoing'!CH25))</f>
        <v/>
      </c>
      <c r="CI25">
        <f>IF(COUNTIFS(T_StockCount[Part Name],$A25,T_StockCount[WeekIndex],86)&gt;0,0,IF(('T_TTAFStock'!CI29&lt;&gt;""),'T_TTAFStock'!CI29,CH25+'Grid_Incoming'!CI25-'Grid_TTAFOutgoing'!CI25))</f>
        <v/>
      </c>
      <c r="CJ25">
        <f>IF(COUNTIFS(T_StockCount[Part Name],$A25,T_StockCount[WeekIndex],87)&gt;0,0,IF(('T_TTAFStock'!CJ29&lt;&gt;""),'T_TTAFStock'!CJ29,CI25+'Grid_Incoming'!CJ25-'Grid_TTAFOutgoing'!CJ25))</f>
        <v/>
      </c>
      <c r="CK25">
        <f>IF(COUNTIFS(T_StockCount[Part Name],$A25,T_StockCount[WeekIndex],88)&gt;0,0,IF(('T_TTAFStock'!CK29&lt;&gt;""),'T_TTAFStock'!CK29,CJ25+'Grid_Incoming'!CK25-'Grid_TTAFOutgoing'!CK25))</f>
        <v/>
      </c>
      <c r="CL25">
        <f>IF(COUNTIFS(T_StockCount[Part Name],$A25,T_StockCount[WeekIndex],89)&gt;0,0,IF(('T_TTAFStock'!CL29&lt;&gt;""),'T_TTAFStock'!CL29,CK25+'Grid_Incoming'!CL25-'Grid_TTAFOutgoing'!CL25))</f>
        <v/>
      </c>
      <c r="CM25">
        <f>IF(COUNTIFS(T_StockCount[Part Name],$A25,T_StockCount[WeekIndex],90)&gt;0,0,IF(('T_TTAFStock'!CM29&lt;&gt;""),'T_TTAFStock'!CM29,CL25+'Grid_Incoming'!CM25-'Grid_TTAFOutgoing'!CM25))</f>
        <v/>
      </c>
      <c r="CN25">
        <f>IF(COUNTIFS(T_StockCount[Part Name],$A25,T_StockCount[WeekIndex],91)&gt;0,0,IF(('T_TTAFStock'!CN29&lt;&gt;""),'T_TTAFStock'!CN29,CM25+'Grid_Incoming'!CN25-'Grid_TTAFOutgoing'!CN25))</f>
        <v/>
      </c>
      <c r="CO25">
        <f>IF(COUNTIFS(T_StockCount[Part Name],$A25,T_StockCount[WeekIndex],92)&gt;0,0,IF(('T_TTAFStock'!CO29&lt;&gt;""),'T_TTAFStock'!CO29,CN25+'Grid_Incoming'!CO25-'Grid_TTAFOutgoing'!CO25))</f>
        <v/>
      </c>
      <c r="CP25">
        <f>IF(COUNTIFS(T_StockCount[Part Name],$A25,T_StockCount[WeekIndex],93)&gt;0,0,IF(('T_TTAFStock'!CP29&lt;&gt;""),'T_TTAFStock'!CP29,CO25+'Grid_Incoming'!CP25-'Grid_TTAFOutgoing'!CP25))</f>
        <v/>
      </c>
      <c r="CQ25">
        <f>IF(COUNTIFS(T_StockCount[Part Name],$A25,T_StockCount[WeekIndex],94)&gt;0,0,IF(('T_TTAFStock'!CQ29&lt;&gt;""),'T_TTAFStock'!CQ29,CP25+'Grid_Incoming'!CQ25-'Grid_TTAFOutgoing'!CQ25))</f>
        <v/>
      </c>
      <c r="CR25">
        <f>IF(COUNTIFS(T_StockCount[Part Name],$A25,T_StockCount[WeekIndex],95)&gt;0,0,IF(('T_TTAFStock'!CR29&lt;&gt;""),'T_TTAFStock'!CR29,CQ25+'Grid_Incoming'!CR25-'Grid_TTAFOutgoing'!CR25))</f>
        <v/>
      </c>
      <c r="CS25">
        <f>IF(COUNTIFS(T_StockCount[Part Name],$A25,T_StockCount[WeekIndex],96)&gt;0,0,IF(('T_TTAFStock'!CS29&lt;&gt;""),'T_TTAFStock'!CS29,CR25+'Grid_Incoming'!CS25-'Grid_TTAFOutgoing'!CS25))</f>
        <v/>
      </c>
      <c r="CT25">
        <f>IF(COUNTIFS(T_StockCount[Part Name],$A25,T_StockCount[WeekIndex],97)&gt;0,0,IF(('T_TTAFStock'!CT29&lt;&gt;""),'T_TTAFStock'!CT29,CS25+'Grid_Incoming'!CT25-'Grid_TTAFOutgoing'!CT25))</f>
        <v/>
      </c>
      <c r="CU25">
        <f>IF(COUNTIFS(T_StockCount[Part Name],$A25,T_StockCount[WeekIndex],98)&gt;0,0,IF(('T_TTAFStock'!CU29&lt;&gt;""),'T_TTAFStock'!CU29,CT25+'Grid_Incoming'!CU25-'Grid_TTAFOutgoing'!CU25))</f>
        <v/>
      </c>
      <c r="CV25">
        <f>IF(COUNTIFS(T_StockCount[Part Name],$A25,T_StockCount[WeekIndex],99)&gt;0,0,IF(('T_TTAFStock'!CV29&lt;&gt;""),'T_TTAFStock'!CV29,CU25+'Grid_Incoming'!CV25-'Grid_TTAFOutgoing'!CV25))</f>
        <v/>
      </c>
      <c r="CW25">
        <f>IF(COUNTIFS(T_StockCount[Part Name],$A25,T_StockCount[WeekIndex],100)&gt;0,0,IF(('T_TTAFStock'!CW29&lt;&gt;""),'T_TTAFStock'!CW29,CV25+'Grid_Incoming'!CW25-'Grid_TTAFOutgoing'!CW25))</f>
        <v/>
      </c>
      <c r="CX25">
        <f>IF(COUNTIFS(T_StockCount[Part Name],$A25,T_StockCount[WeekIndex],101)&gt;0,0,IF(('T_TTAFStock'!CX29&lt;&gt;""),'T_TTAFStock'!CX29,CW25+'Grid_Incoming'!CX25-'Grid_TTAFOutgoing'!CX25))</f>
        <v/>
      </c>
      <c r="CY25">
        <f>IF(COUNTIFS(T_StockCount[Part Name],$A25,T_StockCount[WeekIndex],102)&gt;0,0,IF(('T_TTAFStock'!CY29&lt;&gt;""),'T_TTAFStock'!CY29,CX25+'Grid_Incoming'!CY25-'Grid_TTAFOutgoing'!CY25))</f>
        <v/>
      </c>
      <c r="CZ25">
        <f>IF(COUNTIFS(T_StockCount[Part Name],$A25,T_StockCount[WeekIndex],103)&gt;0,0,IF(('T_TTAFStock'!CZ29&lt;&gt;""),'T_TTAFStock'!CZ29,CY25+'Grid_Incoming'!CZ25-'Grid_TTAFOutgoing'!CZ25))</f>
        <v/>
      </c>
      <c r="DA25">
        <f>IF(COUNTIFS(T_StockCount[Part Name],$A25,T_StockCount[WeekIndex],104)&gt;0,0,IF(('T_TTAFStock'!DA29&lt;&gt;""),'T_TTAFStock'!DA29,CZ25+'Grid_Incoming'!DA25-'Grid_TTAFOutgoing'!DA25))</f>
        <v/>
      </c>
    </row>
    <row r="26">
      <c r="A26" t="inlineStr">
        <is>
          <t>CHEM-1830</t>
        </is>
      </c>
      <c r="B26">
        <f>IF(COUNTIFS(T_StockCount[Part Name],$A26,T_StockCount[WeekIndex],1)&gt;0,0,IF(('T_TTAFStock'!B30&lt;&gt;""),'T_TTAFStock'!B30,0+'Grid_Incoming'!B26-'Grid_TTAFOutgoing'!B26))</f>
        <v/>
      </c>
      <c r="C26">
        <f>IF(COUNTIFS(T_StockCount[Part Name],$A26,T_StockCount[WeekIndex],2)&gt;0,0,IF(('T_TTAFStock'!C30&lt;&gt;""),'T_TTAFStock'!C30,B26+'Grid_Incoming'!C26-'Grid_TTAFOutgoing'!C26))</f>
        <v/>
      </c>
      <c r="D26">
        <f>IF(COUNTIFS(T_StockCount[Part Name],$A26,T_StockCount[WeekIndex],3)&gt;0,0,IF(('T_TTAFStock'!D30&lt;&gt;""),'T_TTAFStock'!D30,C26+'Grid_Incoming'!D26-'Grid_TTAFOutgoing'!D26))</f>
        <v/>
      </c>
      <c r="E26">
        <f>IF(COUNTIFS(T_StockCount[Part Name],$A26,T_StockCount[WeekIndex],4)&gt;0,0,IF(('T_TTAFStock'!E30&lt;&gt;""),'T_TTAFStock'!E30,D26+'Grid_Incoming'!E26-'Grid_TTAFOutgoing'!E26))</f>
        <v/>
      </c>
      <c r="F26">
        <f>IF(COUNTIFS(T_StockCount[Part Name],$A26,T_StockCount[WeekIndex],5)&gt;0,0,IF(('T_TTAFStock'!F30&lt;&gt;""),'T_TTAFStock'!F30,E26+'Grid_Incoming'!F26-'Grid_TTAFOutgoing'!F26))</f>
        <v/>
      </c>
      <c r="G26">
        <f>IF(COUNTIFS(T_StockCount[Part Name],$A26,T_StockCount[WeekIndex],6)&gt;0,0,IF(('T_TTAFStock'!G30&lt;&gt;""),'T_TTAFStock'!G30,F26+'Grid_Incoming'!G26-'Grid_TTAFOutgoing'!G26))</f>
        <v/>
      </c>
      <c r="H26">
        <f>IF(COUNTIFS(T_StockCount[Part Name],$A26,T_StockCount[WeekIndex],7)&gt;0,0,IF(('T_TTAFStock'!H30&lt;&gt;""),'T_TTAFStock'!H30,G26+'Grid_Incoming'!H26-'Grid_TTAFOutgoing'!H26))</f>
        <v/>
      </c>
      <c r="I26">
        <f>IF(COUNTIFS(T_StockCount[Part Name],$A26,T_StockCount[WeekIndex],8)&gt;0,0,IF(('T_TTAFStock'!I30&lt;&gt;""),'T_TTAFStock'!I30,H26+'Grid_Incoming'!I26-'Grid_TTAFOutgoing'!I26))</f>
        <v/>
      </c>
      <c r="J26">
        <f>IF(COUNTIFS(T_StockCount[Part Name],$A26,T_StockCount[WeekIndex],9)&gt;0,0,IF(('T_TTAFStock'!J30&lt;&gt;""),'T_TTAFStock'!J30,I26+'Grid_Incoming'!J26-'Grid_TTAFOutgoing'!J26))</f>
        <v/>
      </c>
      <c r="K26">
        <f>IF(COUNTIFS(T_StockCount[Part Name],$A26,T_StockCount[WeekIndex],10)&gt;0,0,IF(('T_TTAFStock'!K30&lt;&gt;""),'T_TTAFStock'!K30,J26+'Grid_Incoming'!K26-'Grid_TTAFOutgoing'!K26))</f>
        <v/>
      </c>
      <c r="L26">
        <f>IF(COUNTIFS(T_StockCount[Part Name],$A26,T_StockCount[WeekIndex],11)&gt;0,0,IF(('T_TTAFStock'!L30&lt;&gt;""),'T_TTAFStock'!L30,K26+'Grid_Incoming'!L26-'Grid_TTAFOutgoing'!L26))</f>
        <v/>
      </c>
      <c r="M26">
        <f>IF(COUNTIFS(T_StockCount[Part Name],$A26,T_StockCount[WeekIndex],12)&gt;0,0,IF(('T_TTAFStock'!M30&lt;&gt;""),'T_TTAFStock'!M30,L26+'Grid_Incoming'!M26-'Grid_TTAFOutgoing'!M26))</f>
        <v/>
      </c>
      <c r="N26">
        <f>IF(COUNTIFS(T_StockCount[Part Name],$A26,T_StockCount[WeekIndex],13)&gt;0,0,IF(('T_TTAFStock'!N30&lt;&gt;""),'T_TTAFStock'!N30,M26+'Grid_Incoming'!N26-'Grid_TTAFOutgoing'!N26))</f>
        <v/>
      </c>
      <c r="O26">
        <f>IF(COUNTIFS(T_StockCount[Part Name],$A26,T_StockCount[WeekIndex],14)&gt;0,0,IF(('T_TTAFStock'!O30&lt;&gt;""),'T_TTAFStock'!O30,N26+'Grid_Incoming'!O26-'Grid_TTAFOutgoing'!O26))</f>
        <v/>
      </c>
      <c r="P26">
        <f>IF(COUNTIFS(T_StockCount[Part Name],$A26,T_StockCount[WeekIndex],15)&gt;0,0,IF(('T_TTAFStock'!P30&lt;&gt;""),'T_TTAFStock'!P30,O26+'Grid_Incoming'!P26-'Grid_TTAFOutgoing'!P26))</f>
        <v/>
      </c>
      <c r="Q26">
        <f>IF(COUNTIFS(T_StockCount[Part Name],$A26,T_StockCount[WeekIndex],16)&gt;0,0,IF(('T_TTAFStock'!Q30&lt;&gt;""),'T_TTAFStock'!Q30,P26+'Grid_Incoming'!Q26-'Grid_TTAFOutgoing'!Q26))</f>
        <v/>
      </c>
      <c r="R26">
        <f>IF(COUNTIFS(T_StockCount[Part Name],$A26,T_StockCount[WeekIndex],17)&gt;0,0,IF(('T_TTAFStock'!R30&lt;&gt;""),'T_TTAFStock'!R30,Q26+'Grid_Incoming'!R26-'Grid_TTAFOutgoing'!R26))</f>
        <v/>
      </c>
      <c r="S26">
        <f>IF(COUNTIFS(T_StockCount[Part Name],$A26,T_StockCount[WeekIndex],18)&gt;0,0,IF(('T_TTAFStock'!S30&lt;&gt;""),'T_TTAFStock'!S30,R26+'Grid_Incoming'!S26-'Grid_TTAFOutgoing'!S26))</f>
        <v/>
      </c>
      <c r="T26">
        <f>IF(COUNTIFS(T_StockCount[Part Name],$A26,T_StockCount[WeekIndex],19)&gt;0,0,IF(('T_TTAFStock'!T30&lt;&gt;""),'T_TTAFStock'!T30,S26+'Grid_Incoming'!T26-'Grid_TTAFOutgoing'!T26))</f>
        <v/>
      </c>
      <c r="U26">
        <f>IF(COUNTIFS(T_StockCount[Part Name],$A26,T_StockCount[WeekIndex],20)&gt;0,0,IF(('T_TTAFStock'!U30&lt;&gt;""),'T_TTAFStock'!U30,T26+'Grid_Incoming'!U26-'Grid_TTAFOutgoing'!U26))</f>
        <v/>
      </c>
      <c r="V26">
        <f>IF(COUNTIFS(T_StockCount[Part Name],$A26,T_StockCount[WeekIndex],21)&gt;0,0,IF(('T_TTAFStock'!V30&lt;&gt;""),'T_TTAFStock'!V30,U26+'Grid_Incoming'!V26-'Grid_TTAFOutgoing'!V26))</f>
        <v/>
      </c>
      <c r="W26">
        <f>IF(COUNTIFS(T_StockCount[Part Name],$A26,T_StockCount[WeekIndex],22)&gt;0,0,IF(('T_TTAFStock'!W30&lt;&gt;""),'T_TTAFStock'!W30,V26+'Grid_Incoming'!W26-'Grid_TTAFOutgoing'!W26))</f>
        <v/>
      </c>
      <c r="X26">
        <f>IF(COUNTIFS(T_StockCount[Part Name],$A26,T_StockCount[WeekIndex],23)&gt;0,0,IF(('T_TTAFStock'!X30&lt;&gt;""),'T_TTAFStock'!X30,W26+'Grid_Incoming'!X26-'Grid_TTAFOutgoing'!X26))</f>
        <v/>
      </c>
      <c r="Y26">
        <f>IF(COUNTIFS(T_StockCount[Part Name],$A26,T_StockCount[WeekIndex],24)&gt;0,0,IF(('T_TTAFStock'!Y30&lt;&gt;""),'T_TTAFStock'!Y30,X26+'Grid_Incoming'!Y26-'Grid_TTAFOutgoing'!Y26))</f>
        <v/>
      </c>
      <c r="Z26">
        <f>IF(COUNTIFS(T_StockCount[Part Name],$A26,T_StockCount[WeekIndex],25)&gt;0,0,IF(('T_TTAFStock'!Z30&lt;&gt;""),'T_TTAFStock'!Z30,Y26+'Grid_Incoming'!Z26-'Grid_TTAFOutgoing'!Z26))</f>
        <v/>
      </c>
      <c r="AA26">
        <f>IF(COUNTIFS(T_StockCount[Part Name],$A26,T_StockCount[WeekIndex],26)&gt;0,0,IF(('T_TTAFStock'!AA30&lt;&gt;""),'T_TTAFStock'!AA30,Z26+'Grid_Incoming'!AA26-'Grid_TTAFOutgoing'!AA26))</f>
        <v/>
      </c>
      <c r="AB26">
        <f>IF(COUNTIFS(T_StockCount[Part Name],$A26,T_StockCount[WeekIndex],27)&gt;0,0,IF(('T_TTAFStock'!AB30&lt;&gt;""),'T_TTAFStock'!AB30,AA26+'Grid_Incoming'!AB26-'Grid_TTAFOutgoing'!AB26))</f>
        <v/>
      </c>
      <c r="AC26">
        <f>IF(COUNTIFS(T_StockCount[Part Name],$A26,T_StockCount[WeekIndex],28)&gt;0,0,IF(('T_TTAFStock'!AC30&lt;&gt;""),'T_TTAFStock'!AC30,AB26+'Grid_Incoming'!AC26-'Grid_TTAFOutgoing'!AC26))</f>
        <v/>
      </c>
      <c r="AD26">
        <f>IF(COUNTIFS(T_StockCount[Part Name],$A26,T_StockCount[WeekIndex],29)&gt;0,0,IF(('T_TTAFStock'!AD30&lt;&gt;""),'T_TTAFStock'!AD30,AC26+'Grid_Incoming'!AD26-'Grid_TTAFOutgoing'!AD26))</f>
        <v/>
      </c>
      <c r="AE26">
        <f>IF(COUNTIFS(T_StockCount[Part Name],$A26,T_StockCount[WeekIndex],30)&gt;0,0,IF(('T_TTAFStock'!AE30&lt;&gt;""),'T_TTAFStock'!AE30,AD26+'Grid_Incoming'!AE26-'Grid_TTAFOutgoing'!AE26))</f>
        <v/>
      </c>
      <c r="AF26">
        <f>IF(COUNTIFS(T_StockCount[Part Name],$A26,T_StockCount[WeekIndex],31)&gt;0,0,IF(('T_TTAFStock'!AF30&lt;&gt;""),'T_TTAFStock'!AF30,AE26+'Grid_Incoming'!AF26-'Grid_TTAFOutgoing'!AF26))</f>
        <v/>
      </c>
      <c r="AG26">
        <f>IF(COUNTIFS(T_StockCount[Part Name],$A26,T_StockCount[WeekIndex],32)&gt;0,0,IF(('T_TTAFStock'!AG30&lt;&gt;""),'T_TTAFStock'!AG30,AF26+'Grid_Incoming'!AG26-'Grid_TTAFOutgoing'!AG26))</f>
        <v/>
      </c>
      <c r="AH26">
        <f>IF(COUNTIFS(T_StockCount[Part Name],$A26,T_StockCount[WeekIndex],33)&gt;0,0,IF(('T_TTAFStock'!AH30&lt;&gt;""),'T_TTAFStock'!AH30,AG26+'Grid_Incoming'!AH26-'Grid_TTAFOutgoing'!AH26))</f>
        <v/>
      </c>
      <c r="AI26">
        <f>IF(COUNTIFS(T_StockCount[Part Name],$A26,T_StockCount[WeekIndex],34)&gt;0,0,IF(('T_TTAFStock'!AI30&lt;&gt;""),'T_TTAFStock'!AI30,AH26+'Grid_Incoming'!AI26-'Grid_TTAFOutgoing'!AI26))</f>
        <v/>
      </c>
      <c r="AJ26">
        <f>IF(COUNTIFS(T_StockCount[Part Name],$A26,T_StockCount[WeekIndex],35)&gt;0,0,IF(('T_TTAFStock'!AJ30&lt;&gt;""),'T_TTAFStock'!AJ30,AI26+'Grid_Incoming'!AJ26-'Grid_TTAFOutgoing'!AJ26))</f>
        <v/>
      </c>
      <c r="AK26">
        <f>IF(COUNTIFS(T_StockCount[Part Name],$A26,T_StockCount[WeekIndex],36)&gt;0,0,IF(('T_TTAFStock'!AK30&lt;&gt;""),'T_TTAFStock'!AK30,AJ26+'Grid_Incoming'!AK26-'Grid_TTAFOutgoing'!AK26))</f>
        <v/>
      </c>
      <c r="AL26">
        <f>IF(COUNTIFS(T_StockCount[Part Name],$A26,T_StockCount[WeekIndex],37)&gt;0,0,IF(('T_TTAFStock'!AL30&lt;&gt;""),'T_TTAFStock'!AL30,AK26+'Grid_Incoming'!AL26-'Grid_TTAFOutgoing'!AL26))</f>
        <v/>
      </c>
      <c r="AM26">
        <f>IF(COUNTIFS(T_StockCount[Part Name],$A26,T_StockCount[WeekIndex],38)&gt;0,0,IF(('T_TTAFStock'!AM30&lt;&gt;""),'T_TTAFStock'!AM30,AL26+'Grid_Incoming'!AM26-'Grid_TTAFOutgoing'!AM26))</f>
        <v/>
      </c>
      <c r="AN26">
        <f>IF(COUNTIFS(T_StockCount[Part Name],$A26,T_StockCount[WeekIndex],39)&gt;0,0,IF(('T_TTAFStock'!AN30&lt;&gt;""),'T_TTAFStock'!AN30,AM26+'Grid_Incoming'!AN26-'Grid_TTAFOutgoing'!AN26))</f>
        <v/>
      </c>
      <c r="AO26">
        <f>IF(COUNTIFS(T_StockCount[Part Name],$A26,T_StockCount[WeekIndex],40)&gt;0,0,IF(('T_TTAFStock'!AO30&lt;&gt;""),'T_TTAFStock'!AO30,AN26+'Grid_Incoming'!AO26-'Grid_TTAFOutgoing'!AO26))</f>
        <v/>
      </c>
      <c r="AP26">
        <f>IF(COUNTIFS(T_StockCount[Part Name],$A26,T_StockCount[WeekIndex],41)&gt;0,0,IF(('T_TTAFStock'!AP30&lt;&gt;""),'T_TTAFStock'!AP30,AO26+'Grid_Incoming'!AP26-'Grid_TTAFOutgoing'!AP26))</f>
        <v/>
      </c>
      <c r="AQ26">
        <f>IF(COUNTIFS(T_StockCount[Part Name],$A26,T_StockCount[WeekIndex],42)&gt;0,0,IF(('T_TTAFStock'!AQ30&lt;&gt;""),'T_TTAFStock'!AQ30,AP26+'Grid_Incoming'!AQ26-'Grid_TTAFOutgoing'!AQ26))</f>
        <v/>
      </c>
      <c r="AR26">
        <f>IF(COUNTIFS(T_StockCount[Part Name],$A26,T_StockCount[WeekIndex],43)&gt;0,0,IF(('T_TTAFStock'!AR30&lt;&gt;""),'T_TTAFStock'!AR30,AQ26+'Grid_Incoming'!AR26-'Grid_TTAFOutgoing'!AR26))</f>
        <v/>
      </c>
      <c r="AS26">
        <f>IF(COUNTIFS(T_StockCount[Part Name],$A26,T_StockCount[WeekIndex],44)&gt;0,0,IF(('T_TTAFStock'!AS30&lt;&gt;""),'T_TTAFStock'!AS30,AR26+'Grid_Incoming'!AS26-'Grid_TTAFOutgoing'!AS26))</f>
        <v/>
      </c>
      <c r="AT26">
        <f>IF(COUNTIFS(T_StockCount[Part Name],$A26,T_StockCount[WeekIndex],45)&gt;0,0,IF(('T_TTAFStock'!AT30&lt;&gt;""),'T_TTAFStock'!AT30,AS26+'Grid_Incoming'!AT26-'Grid_TTAFOutgoing'!AT26))</f>
        <v/>
      </c>
      <c r="AU26">
        <f>IF(COUNTIFS(T_StockCount[Part Name],$A26,T_StockCount[WeekIndex],46)&gt;0,0,IF(('T_TTAFStock'!AU30&lt;&gt;""),'T_TTAFStock'!AU30,AT26+'Grid_Incoming'!AU26-'Grid_TTAFOutgoing'!AU26))</f>
        <v/>
      </c>
      <c r="AV26">
        <f>IF(COUNTIFS(T_StockCount[Part Name],$A26,T_StockCount[WeekIndex],47)&gt;0,0,IF(('T_TTAFStock'!AV30&lt;&gt;""),'T_TTAFStock'!AV30,AU26+'Grid_Incoming'!AV26-'Grid_TTAFOutgoing'!AV26))</f>
        <v/>
      </c>
      <c r="AW26">
        <f>IF(COUNTIFS(T_StockCount[Part Name],$A26,T_StockCount[WeekIndex],48)&gt;0,0,IF(('T_TTAFStock'!AW30&lt;&gt;""),'T_TTAFStock'!AW30,AV26+'Grid_Incoming'!AW26-'Grid_TTAFOutgoing'!AW26))</f>
        <v/>
      </c>
      <c r="AX26">
        <f>IF(COUNTIFS(T_StockCount[Part Name],$A26,T_StockCount[WeekIndex],49)&gt;0,0,IF(('T_TTAFStock'!AX30&lt;&gt;""),'T_TTAFStock'!AX30,AW26+'Grid_Incoming'!AX26-'Grid_TTAFOutgoing'!AX26))</f>
        <v/>
      </c>
      <c r="AY26">
        <f>IF(COUNTIFS(T_StockCount[Part Name],$A26,T_StockCount[WeekIndex],50)&gt;0,0,IF(('T_TTAFStock'!AY30&lt;&gt;""),'T_TTAFStock'!AY30,AX26+'Grid_Incoming'!AY26-'Grid_TTAFOutgoing'!AY26))</f>
        <v/>
      </c>
      <c r="AZ26">
        <f>IF(COUNTIFS(T_StockCount[Part Name],$A26,T_StockCount[WeekIndex],51)&gt;0,0,IF(('T_TTAFStock'!AZ30&lt;&gt;""),'T_TTAFStock'!AZ30,AY26+'Grid_Incoming'!AZ26-'Grid_TTAFOutgoing'!AZ26))</f>
        <v/>
      </c>
      <c r="BA26">
        <f>IF(COUNTIFS(T_StockCount[Part Name],$A26,T_StockCount[WeekIndex],52)&gt;0,0,IF(('T_TTAFStock'!BA30&lt;&gt;""),'T_TTAFStock'!BA30,AZ26+'Grid_Incoming'!BA26-'Grid_TTAFOutgoing'!BA26))</f>
        <v/>
      </c>
      <c r="BB26">
        <f>IF(COUNTIFS(T_StockCount[Part Name],$A26,T_StockCount[WeekIndex],53)&gt;0,0,IF(('T_TTAFStock'!BB30&lt;&gt;""),'T_TTAFStock'!BB30,BA26+'Grid_Incoming'!BB26-'Grid_TTAFOutgoing'!BB26))</f>
        <v/>
      </c>
      <c r="BC26">
        <f>IF(COUNTIFS(T_StockCount[Part Name],$A26,T_StockCount[WeekIndex],54)&gt;0,0,IF(('T_TTAFStock'!BC30&lt;&gt;""),'T_TTAFStock'!BC30,BB26+'Grid_Incoming'!BC26-'Grid_TTAFOutgoing'!BC26))</f>
        <v/>
      </c>
      <c r="BD26">
        <f>IF(COUNTIFS(T_StockCount[Part Name],$A26,T_StockCount[WeekIndex],55)&gt;0,0,IF(('T_TTAFStock'!BD30&lt;&gt;""),'T_TTAFStock'!BD30,BC26+'Grid_Incoming'!BD26-'Grid_TTAFOutgoing'!BD26))</f>
        <v/>
      </c>
      <c r="BE26">
        <f>IF(COUNTIFS(T_StockCount[Part Name],$A26,T_StockCount[WeekIndex],56)&gt;0,0,IF(('T_TTAFStock'!BE30&lt;&gt;""),'T_TTAFStock'!BE30,BD26+'Grid_Incoming'!BE26-'Grid_TTAFOutgoing'!BE26))</f>
        <v/>
      </c>
      <c r="BF26">
        <f>IF(COUNTIFS(T_StockCount[Part Name],$A26,T_StockCount[WeekIndex],57)&gt;0,0,IF(('T_TTAFStock'!BF30&lt;&gt;""),'T_TTAFStock'!BF30,BE26+'Grid_Incoming'!BF26-'Grid_TTAFOutgoing'!BF26))</f>
        <v/>
      </c>
      <c r="BG26">
        <f>IF(COUNTIFS(T_StockCount[Part Name],$A26,T_StockCount[WeekIndex],58)&gt;0,0,IF(('T_TTAFStock'!BG30&lt;&gt;""),'T_TTAFStock'!BG30,BF26+'Grid_Incoming'!BG26-'Grid_TTAFOutgoing'!BG26))</f>
        <v/>
      </c>
      <c r="BH26">
        <f>IF(COUNTIFS(T_StockCount[Part Name],$A26,T_StockCount[WeekIndex],59)&gt;0,0,IF(('T_TTAFStock'!BH30&lt;&gt;""),'T_TTAFStock'!BH30,BG26+'Grid_Incoming'!BH26-'Grid_TTAFOutgoing'!BH26))</f>
        <v/>
      </c>
      <c r="BI26">
        <f>IF(COUNTIFS(T_StockCount[Part Name],$A26,T_StockCount[WeekIndex],60)&gt;0,0,IF(('T_TTAFStock'!BI30&lt;&gt;""),'T_TTAFStock'!BI30,BH26+'Grid_Incoming'!BI26-'Grid_TTAFOutgoing'!BI26))</f>
        <v/>
      </c>
      <c r="BJ26">
        <f>IF(COUNTIFS(T_StockCount[Part Name],$A26,T_StockCount[WeekIndex],61)&gt;0,0,IF(('T_TTAFStock'!BJ30&lt;&gt;""),'T_TTAFStock'!BJ30,BI26+'Grid_Incoming'!BJ26-'Grid_TTAFOutgoing'!BJ26))</f>
        <v/>
      </c>
      <c r="BK26">
        <f>IF(COUNTIFS(T_StockCount[Part Name],$A26,T_StockCount[WeekIndex],62)&gt;0,0,IF(('T_TTAFStock'!BK30&lt;&gt;""),'T_TTAFStock'!BK30,BJ26+'Grid_Incoming'!BK26-'Grid_TTAFOutgoing'!BK26))</f>
        <v/>
      </c>
      <c r="BL26">
        <f>IF(COUNTIFS(T_StockCount[Part Name],$A26,T_StockCount[WeekIndex],63)&gt;0,0,IF(('T_TTAFStock'!BL30&lt;&gt;""),'T_TTAFStock'!BL30,BK26+'Grid_Incoming'!BL26-'Grid_TTAFOutgoing'!BL26))</f>
        <v/>
      </c>
      <c r="BM26">
        <f>IF(COUNTIFS(T_StockCount[Part Name],$A26,T_StockCount[WeekIndex],64)&gt;0,0,IF(('T_TTAFStock'!BM30&lt;&gt;""),'T_TTAFStock'!BM30,BL26+'Grid_Incoming'!BM26-'Grid_TTAFOutgoing'!BM26))</f>
        <v/>
      </c>
      <c r="BN26">
        <f>IF(COUNTIFS(T_StockCount[Part Name],$A26,T_StockCount[WeekIndex],65)&gt;0,0,IF(('T_TTAFStock'!BN30&lt;&gt;""),'T_TTAFStock'!BN30,BM26+'Grid_Incoming'!BN26-'Grid_TTAFOutgoing'!BN26))</f>
        <v/>
      </c>
      <c r="BO26">
        <f>IF(COUNTIFS(T_StockCount[Part Name],$A26,T_StockCount[WeekIndex],66)&gt;0,0,IF(('T_TTAFStock'!BO30&lt;&gt;""),'T_TTAFStock'!BO30,BN26+'Grid_Incoming'!BO26-'Grid_TTAFOutgoing'!BO26))</f>
        <v/>
      </c>
      <c r="BP26">
        <f>IF(COUNTIFS(T_StockCount[Part Name],$A26,T_StockCount[WeekIndex],67)&gt;0,0,IF(('T_TTAFStock'!BP30&lt;&gt;""),'T_TTAFStock'!BP30,BO26+'Grid_Incoming'!BP26-'Grid_TTAFOutgoing'!BP26))</f>
        <v/>
      </c>
      <c r="BQ26">
        <f>IF(COUNTIFS(T_StockCount[Part Name],$A26,T_StockCount[WeekIndex],68)&gt;0,0,IF(('T_TTAFStock'!BQ30&lt;&gt;""),'T_TTAFStock'!BQ30,BP26+'Grid_Incoming'!BQ26-'Grid_TTAFOutgoing'!BQ26))</f>
        <v/>
      </c>
      <c r="BR26">
        <f>IF(COUNTIFS(T_StockCount[Part Name],$A26,T_StockCount[WeekIndex],69)&gt;0,0,IF(('T_TTAFStock'!BR30&lt;&gt;""),'T_TTAFStock'!BR30,BQ26+'Grid_Incoming'!BR26-'Grid_TTAFOutgoing'!BR26))</f>
        <v/>
      </c>
      <c r="BS26">
        <f>IF(COUNTIFS(T_StockCount[Part Name],$A26,T_StockCount[WeekIndex],70)&gt;0,0,IF(('T_TTAFStock'!BS30&lt;&gt;""),'T_TTAFStock'!BS30,BR26+'Grid_Incoming'!BS26-'Grid_TTAFOutgoing'!BS26))</f>
        <v/>
      </c>
      <c r="BT26">
        <f>IF(COUNTIFS(T_StockCount[Part Name],$A26,T_StockCount[WeekIndex],71)&gt;0,0,IF(('T_TTAFStock'!BT30&lt;&gt;""),'T_TTAFStock'!BT30,BS26+'Grid_Incoming'!BT26-'Grid_TTAFOutgoing'!BT26))</f>
        <v/>
      </c>
      <c r="BU26">
        <f>IF(COUNTIFS(T_StockCount[Part Name],$A26,T_StockCount[WeekIndex],72)&gt;0,0,IF(('T_TTAFStock'!BU30&lt;&gt;""),'T_TTAFStock'!BU30,BT26+'Grid_Incoming'!BU26-'Grid_TTAFOutgoing'!BU26))</f>
        <v/>
      </c>
      <c r="BV26">
        <f>IF(COUNTIFS(T_StockCount[Part Name],$A26,T_StockCount[WeekIndex],73)&gt;0,0,IF(('T_TTAFStock'!BV30&lt;&gt;""),'T_TTAFStock'!BV30,BU26+'Grid_Incoming'!BV26-'Grid_TTAFOutgoing'!BV26))</f>
        <v/>
      </c>
      <c r="BW26">
        <f>IF(COUNTIFS(T_StockCount[Part Name],$A26,T_StockCount[WeekIndex],74)&gt;0,0,IF(('T_TTAFStock'!BW30&lt;&gt;""),'T_TTAFStock'!BW30,BV26+'Grid_Incoming'!BW26-'Grid_TTAFOutgoing'!BW26))</f>
        <v/>
      </c>
      <c r="BX26">
        <f>IF(COUNTIFS(T_StockCount[Part Name],$A26,T_StockCount[WeekIndex],75)&gt;0,0,IF(('T_TTAFStock'!BX30&lt;&gt;""),'T_TTAFStock'!BX30,BW26+'Grid_Incoming'!BX26-'Grid_TTAFOutgoing'!BX26))</f>
        <v/>
      </c>
      <c r="BY26">
        <f>IF(COUNTIFS(T_StockCount[Part Name],$A26,T_StockCount[WeekIndex],76)&gt;0,0,IF(('T_TTAFStock'!BY30&lt;&gt;""),'T_TTAFStock'!BY30,BX26+'Grid_Incoming'!BY26-'Grid_TTAFOutgoing'!BY26))</f>
        <v/>
      </c>
      <c r="BZ26">
        <f>IF(COUNTIFS(T_StockCount[Part Name],$A26,T_StockCount[WeekIndex],77)&gt;0,0,IF(('T_TTAFStock'!BZ30&lt;&gt;""),'T_TTAFStock'!BZ30,BY26+'Grid_Incoming'!BZ26-'Grid_TTAFOutgoing'!BZ26))</f>
        <v/>
      </c>
      <c r="CA26">
        <f>IF(COUNTIFS(T_StockCount[Part Name],$A26,T_StockCount[WeekIndex],78)&gt;0,0,IF(('T_TTAFStock'!CA30&lt;&gt;""),'T_TTAFStock'!CA30,BZ26+'Grid_Incoming'!CA26-'Grid_TTAFOutgoing'!CA26))</f>
        <v/>
      </c>
      <c r="CB26">
        <f>IF(COUNTIFS(T_StockCount[Part Name],$A26,T_StockCount[WeekIndex],79)&gt;0,0,IF(('T_TTAFStock'!CB30&lt;&gt;""),'T_TTAFStock'!CB30,CA26+'Grid_Incoming'!CB26-'Grid_TTAFOutgoing'!CB26))</f>
        <v/>
      </c>
      <c r="CC26">
        <f>IF(COUNTIFS(T_StockCount[Part Name],$A26,T_StockCount[WeekIndex],80)&gt;0,0,IF(('T_TTAFStock'!CC30&lt;&gt;""),'T_TTAFStock'!CC30,CB26+'Grid_Incoming'!CC26-'Grid_TTAFOutgoing'!CC26))</f>
        <v/>
      </c>
      <c r="CD26">
        <f>IF(COUNTIFS(T_StockCount[Part Name],$A26,T_StockCount[WeekIndex],81)&gt;0,0,IF(('T_TTAFStock'!CD30&lt;&gt;""),'T_TTAFStock'!CD30,CC26+'Grid_Incoming'!CD26-'Grid_TTAFOutgoing'!CD26))</f>
        <v/>
      </c>
      <c r="CE26">
        <f>IF(COUNTIFS(T_StockCount[Part Name],$A26,T_StockCount[WeekIndex],82)&gt;0,0,IF(('T_TTAFStock'!CE30&lt;&gt;""),'T_TTAFStock'!CE30,CD26+'Grid_Incoming'!CE26-'Grid_TTAFOutgoing'!CE26))</f>
        <v/>
      </c>
      <c r="CF26">
        <f>IF(COUNTIFS(T_StockCount[Part Name],$A26,T_StockCount[WeekIndex],83)&gt;0,0,IF(('T_TTAFStock'!CF30&lt;&gt;""),'T_TTAFStock'!CF30,CE26+'Grid_Incoming'!CF26-'Grid_TTAFOutgoing'!CF26))</f>
        <v/>
      </c>
      <c r="CG26">
        <f>IF(COUNTIFS(T_StockCount[Part Name],$A26,T_StockCount[WeekIndex],84)&gt;0,0,IF(('T_TTAFStock'!CG30&lt;&gt;""),'T_TTAFStock'!CG30,CF26+'Grid_Incoming'!CG26-'Grid_TTAFOutgoing'!CG26))</f>
        <v/>
      </c>
      <c r="CH26">
        <f>IF(COUNTIFS(T_StockCount[Part Name],$A26,T_StockCount[WeekIndex],85)&gt;0,0,IF(('T_TTAFStock'!CH30&lt;&gt;""),'T_TTAFStock'!CH30,CG26+'Grid_Incoming'!CH26-'Grid_TTAFOutgoing'!CH26))</f>
        <v/>
      </c>
      <c r="CI26">
        <f>IF(COUNTIFS(T_StockCount[Part Name],$A26,T_StockCount[WeekIndex],86)&gt;0,0,IF(('T_TTAFStock'!CI30&lt;&gt;""),'T_TTAFStock'!CI30,CH26+'Grid_Incoming'!CI26-'Grid_TTAFOutgoing'!CI26))</f>
        <v/>
      </c>
      <c r="CJ26">
        <f>IF(COUNTIFS(T_StockCount[Part Name],$A26,T_StockCount[WeekIndex],87)&gt;0,0,IF(('T_TTAFStock'!CJ30&lt;&gt;""),'T_TTAFStock'!CJ30,CI26+'Grid_Incoming'!CJ26-'Grid_TTAFOutgoing'!CJ26))</f>
        <v/>
      </c>
      <c r="CK26">
        <f>IF(COUNTIFS(T_StockCount[Part Name],$A26,T_StockCount[WeekIndex],88)&gt;0,0,IF(('T_TTAFStock'!CK30&lt;&gt;""),'T_TTAFStock'!CK30,CJ26+'Grid_Incoming'!CK26-'Grid_TTAFOutgoing'!CK26))</f>
        <v/>
      </c>
      <c r="CL26">
        <f>IF(COUNTIFS(T_StockCount[Part Name],$A26,T_StockCount[WeekIndex],89)&gt;0,0,IF(('T_TTAFStock'!CL30&lt;&gt;""),'T_TTAFStock'!CL30,CK26+'Grid_Incoming'!CL26-'Grid_TTAFOutgoing'!CL26))</f>
        <v/>
      </c>
      <c r="CM26">
        <f>IF(COUNTIFS(T_StockCount[Part Name],$A26,T_StockCount[WeekIndex],90)&gt;0,0,IF(('T_TTAFStock'!CM30&lt;&gt;""),'T_TTAFStock'!CM30,CL26+'Grid_Incoming'!CM26-'Grid_TTAFOutgoing'!CM26))</f>
        <v/>
      </c>
      <c r="CN26">
        <f>IF(COUNTIFS(T_StockCount[Part Name],$A26,T_StockCount[WeekIndex],91)&gt;0,0,IF(('T_TTAFStock'!CN30&lt;&gt;""),'T_TTAFStock'!CN30,CM26+'Grid_Incoming'!CN26-'Grid_TTAFOutgoing'!CN26))</f>
        <v/>
      </c>
      <c r="CO26">
        <f>IF(COUNTIFS(T_StockCount[Part Name],$A26,T_StockCount[WeekIndex],92)&gt;0,0,IF(('T_TTAFStock'!CO30&lt;&gt;""),'T_TTAFStock'!CO30,CN26+'Grid_Incoming'!CO26-'Grid_TTAFOutgoing'!CO26))</f>
        <v/>
      </c>
      <c r="CP26">
        <f>IF(COUNTIFS(T_StockCount[Part Name],$A26,T_StockCount[WeekIndex],93)&gt;0,0,IF(('T_TTAFStock'!CP30&lt;&gt;""),'T_TTAFStock'!CP30,CO26+'Grid_Incoming'!CP26-'Grid_TTAFOutgoing'!CP26))</f>
        <v/>
      </c>
      <c r="CQ26">
        <f>IF(COUNTIFS(T_StockCount[Part Name],$A26,T_StockCount[WeekIndex],94)&gt;0,0,IF(('T_TTAFStock'!CQ30&lt;&gt;""),'T_TTAFStock'!CQ30,CP26+'Grid_Incoming'!CQ26-'Grid_TTAFOutgoing'!CQ26))</f>
        <v/>
      </c>
      <c r="CR26">
        <f>IF(COUNTIFS(T_StockCount[Part Name],$A26,T_StockCount[WeekIndex],95)&gt;0,0,IF(('T_TTAFStock'!CR30&lt;&gt;""),'T_TTAFStock'!CR30,CQ26+'Grid_Incoming'!CR26-'Grid_TTAFOutgoing'!CR26))</f>
        <v/>
      </c>
      <c r="CS26">
        <f>IF(COUNTIFS(T_StockCount[Part Name],$A26,T_StockCount[WeekIndex],96)&gt;0,0,IF(('T_TTAFStock'!CS30&lt;&gt;""),'T_TTAFStock'!CS30,CR26+'Grid_Incoming'!CS26-'Grid_TTAFOutgoing'!CS26))</f>
        <v/>
      </c>
      <c r="CT26">
        <f>IF(COUNTIFS(T_StockCount[Part Name],$A26,T_StockCount[WeekIndex],97)&gt;0,0,IF(('T_TTAFStock'!CT30&lt;&gt;""),'T_TTAFStock'!CT30,CS26+'Grid_Incoming'!CT26-'Grid_TTAFOutgoing'!CT26))</f>
        <v/>
      </c>
      <c r="CU26">
        <f>IF(COUNTIFS(T_StockCount[Part Name],$A26,T_StockCount[WeekIndex],98)&gt;0,0,IF(('T_TTAFStock'!CU30&lt;&gt;""),'T_TTAFStock'!CU30,CT26+'Grid_Incoming'!CU26-'Grid_TTAFOutgoing'!CU26))</f>
        <v/>
      </c>
      <c r="CV26">
        <f>IF(COUNTIFS(T_StockCount[Part Name],$A26,T_StockCount[WeekIndex],99)&gt;0,0,IF(('T_TTAFStock'!CV30&lt;&gt;""),'T_TTAFStock'!CV30,CU26+'Grid_Incoming'!CV26-'Grid_TTAFOutgoing'!CV26))</f>
        <v/>
      </c>
      <c r="CW26">
        <f>IF(COUNTIFS(T_StockCount[Part Name],$A26,T_StockCount[WeekIndex],100)&gt;0,0,IF(('T_TTAFStock'!CW30&lt;&gt;""),'T_TTAFStock'!CW30,CV26+'Grid_Incoming'!CW26-'Grid_TTAFOutgoing'!CW26))</f>
        <v/>
      </c>
      <c r="CX26">
        <f>IF(COUNTIFS(T_StockCount[Part Name],$A26,T_StockCount[WeekIndex],101)&gt;0,0,IF(('T_TTAFStock'!CX30&lt;&gt;""),'T_TTAFStock'!CX30,CW26+'Grid_Incoming'!CX26-'Grid_TTAFOutgoing'!CX26))</f>
        <v/>
      </c>
      <c r="CY26">
        <f>IF(COUNTIFS(T_StockCount[Part Name],$A26,T_StockCount[WeekIndex],102)&gt;0,0,IF(('T_TTAFStock'!CY30&lt;&gt;""),'T_TTAFStock'!CY30,CX26+'Grid_Incoming'!CY26-'Grid_TTAFOutgoing'!CY26))</f>
        <v/>
      </c>
      <c r="CZ26">
        <f>IF(COUNTIFS(T_StockCount[Part Name],$A26,T_StockCount[WeekIndex],103)&gt;0,0,IF(('T_TTAFStock'!CZ30&lt;&gt;""),'T_TTAFStock'!CZ30,CY26+'Grid_Incoming'!CZ26-'Grid_TTAFOutgoing'!CZ26))</f>
        <v/>
      </c>
      <c r="DA26">
        <f>IF(COUNTIFS(T_StockCount[Part Name],$A26,T_StockCount[WeekIndex],104)&gt;0,0,IF(('T_TTAFStock'!DA30&lt;&gt;""),'T_TTAFStock'!DA30,CZ26+'Grid_Incoming'!DA26-'Grid_TTAFOutgoing'!DA26))</f>
        <v/>
      </c>
    </row>
    <row r="27">
      <c r="A27" t="inlineStr">
        <is>
          <t>CHEM-1680</t>
        </is>
      </c>
      <c r="B27">
        <f>IF(COUNTIFS(T_StockCount[Part Name],$A27,T_StockCount[WeekIndex],1)&gt;0,0,IF(('T_TTAFStock'!B31&lt;&gt;""),'T_TTAFStock'!B31,0+'Grid_Incoming'!B27-'Grid_TTAFOutgoing'!B27))</f>
        <v/>
      </c>
      <c r="C27">
        <f>IF(COUNTIFS(T_StockCount[Part Name],$A27,T_StockCount[WeekIndex],2)&gt;0,0,IF(('T_TTAFStock'!C31&lt;&gt;""),'T_TTAFStock'!C31,B27+'Grid_Incoming'!C27-'Grid_TTAFOutgoing'!C27))</f>
        <v/>
      </c>
      <c r="D27">
        <f>IF(COUNTIFS(T_StockCount[Part Name],$A27,T_StockCount[WeekIndex],3)&gt;0,0,IF(('T_TTAFStock'!D31&lt;&gt;""),'T_TTAFStock'!D31,C27+'Grid_Incoming'!D27-'Grid_TTAFOutgoing'!D27))</f>
        <v/>
      </c>
      <c r="E27">
        <f>IF(COUNTIFS(T_StockCount[Part Name],$A27,T_StockCount[WeekIndex],4)&gt;0,0,IF(('T_TTAFStock'!E31&lt;&gt;""),'T_TTAFStock'!E31,D27+'Grid_Incoming'!E27-'Grid_TTAFOutgoing'!E27))</f>
        <v/>
      </c>
      <c r="F27">
        <f>IF(COUNTIFS(T_StockCount[Part Name],$A27,T_StockCount[WeekIndex],5)&gt;0,0,IF(('T_TTAFStock'!F31&lt;&gt;""),'T_TTAFStock'!F31,E27+'Grid_Incoming'!F27-'Grid_TTAFOutgoing'!F27))</f>
        <v/>
      </c>
      <c r="G27">
        <f>IF(COUNTIFS(T_StockCount[Part Name],$A27,T_StockCount[WeekIndex],6)&gt;0,0,IF(('T_TTAFStock'!G31&lt;&gt;""),'T_TTAFStock'!G31,F27+'Grid_Incoming'!G27-'Grid_TTAFOutgoing'!G27))</f>
        <v/>
      </c>
      <c r="H27">
        <f>IF(COUNTIFS(T_StockCount[Part Name],$A27,T_StockCount[WeekIndex],7)&gt;0,0,IF(('T_TTAFStock'!H31&lt;&gt;""),'T_TTAFStock'!H31,G27+'Grid_Incoming'!H27-'Grid_TTAFOutgoing'!H27))</f>
        <v/>
      </c>
      <c r="I27">
        <f>IF(COUNTIFS(T_StockCount[Part Name],$A27,T_StockCount[WeekIndex],8)&gt;0,0,IF(('T_TTAFStock'!I31&lt;&gt;""),'T_TTAFStock'!I31,H27+'Grid_Incoming'!I27-'Grid_TTAFOutgoing'!I27))</f>
        <v/>
      </c>
      <c r="J27">
        <f>IF(COUNTIFS(T_StockCount[Part Name],$A27,T_StockCount[WeekIndex],9)&gt;0,0,IF(('T_TTAFStock'!J31&lt;&gt;""),'T_TTAFStock'!J31,I27+'Grid_Incoming'!J27-'Grid_TTAFOutgoing'!J27))</f>
        <v/>
      </c>
      <c r="K27">
        <f>IF(COUNTIFS(T_StockCount[Part Name],$A27,T_StockCount[WeekIndex],10)&gt;0,0,IF(('T_TTAFStock'!K31&lt;&gt;""),'T_TTAFStock'!K31,J27+'Grid_Incoming'!K27-'Grid_TTAFOutgoing'!K27))</f>
        <v/>
      </c>
      <c r="L27">
        <f>IF(COUNTIFS(T_StockCount[Part Name],$A27,T_StockCount[WeekIndex],11)&gt;0,0,IF(('T_TTAFStock'!L31&lt;&gt;""),'T_TTAFStock'!L31,K27+'Grid_Incoming'!L27-'Grid_TTAFOutgoing'!L27))</f>
        <v/>
      </c>
      <c r="M27">
        <f>IF(COUNTIFS(T_StockCount[Part Name],$A27,T_StockCount[WeekIndex],12)&gt;0,0,IF(('T_TTAFStock'!M31&lt;&gt;""),'T_TTAFStock'!M31,L27+'Grid_Incoming'!M27-'Grid_TTAFOutgoing'!M27))</f>
        <v/>
      </c>
      <c r="N27">
        <f>IF(COUNTIFS(T_StockCount[Part Name],$A27,T_StockCount[WeekIndex],13)&gt;0,0,IF(('T_TTAFStock'!N31&lt;&gt;""),'T_TTAFStock'!N31,M27+'Grid_Incoming'!N27-'Grid_TTAFOutgoing'!N27))</f>
        <v/>
      </c>
      <c r="O27">
        <f>IF(COUNTIFS(T_StockCount[Part Name],$A27,T_StockCount[WeekIndex],14)&gt;0,0,IF(('T_TTAFStock'!O31&lt;&gt;""),'T_TTAFStock'!O31,N27+'Grid_Incoming'!O27-'Grid_TTAFOutgoing'!O27))</f>
        <v/>
      </c>
      <c r="P27">
        <f>IF(COUNTIFS(T_StockCount[Part Name],$A27,T_StockCount[WeekIndex],15)&gt;0,0,IF(('T_TTAFStock'!P31&lt;&gt;""),'T_TTAFStock'!P31,O27+'Grid_Incoming'!P27-'Grid_TTAFOutgoing'!P27))</f>
        <v/>
      </c>
      <c r="Q27">
        <f>IF(COUNTIFS(T_StockCount[Part Name],$A27,T_StockCount[WeekIndex],16)&gt;0,0,IF(('T_TTAFStock'!Q31&lt;&gt;""),'T_TTAFStock'!Q31,P27+'Grid_Incoming'!Q27-'Grid_TTAFOutgoing'!Q27))</f>
        <v/>
      </c>
      <c r="R27">
        <f>IF(COUNTIFS(T_StockCount[Part Name],$A27,T_StockCount[WeekIndex],17)&gt;0,0,IF(('T_TTAFStock'!R31&lt;&gt;""),'T_TTAFStock'!R31,Q27+'Grid_Incoming'!R27-'Grid_TTAFOutgoing'!R27))</f>
        <v/>
      </c>
      <c r="S27">
        <f>IF(COUNTIFS(T_StockCount[Part Name],$A27,T_StockCount[WeekIndex],18)&gt;0,0,IF(('T_TTAFStock'!S31&lt;&gt;""),'T_TTAFStock'!S31,R27+'Grid_Incoming'!S27-'Grid_TTAFOutgoing'!S27))</f>
        <v/>
      </c>
      <c r="T27">
        <f>IF(COUNTIFS(T_StockCount[Part Name],$A27,T_StockCount[WeekIndex],19)&gt;0,0,IF(('T_TTAFStock'!T31&lt;&gt;""),'T_TTAFStock'!T31,S27+'Grid_Incoming'!T27-'Grid_TTAFOutgoing'!T27))</f>
        <v/>
      </c>
      <c r="U27">
        <f>IF(COUNTIFS(T_StockCount[Part Name],$A27,T_StockCount[WeekIndex],20)&gt;0,0,IF(('T_TTAFStock'!U31&lt;&gt;""),'T_TTAFStock'!U31,T27+'Grid_Incoming'!U27-'Grid_TTAFOutgoing'!U27))</f>
        <v/>
      </c>
      <c r="V27">
        <f>IF(COUNTIFS(T_StockCount[Part Name],$A27,T_StockCount[WeekIndex],21)&gt;0,0,IF(('T_TTAFStock'!V31&lt;&gt;""),'T_TTAFStock'!V31,U27+'Grid_Incoming'!V27-'Grid_TTAFOutgoing'!V27))</f>
        <v/>
      </c>
      <c r="W27">
        <f>IF(COUNTIFS(T_StockCount[Part Name],$A27,T_StockCount[WeekIndex],22)&gt;0,0,IF(('T_TTAFStock'!W31&lt;&gt;""),'T_TTAFStock'!W31,V27+'Grid_Incoming'!W27-'Grid_TTAFOutgoing'!W27))</f>
        <v/>
      </c>
      <c r="X27">
        <f>IF(COUNTIFS(T_StockCount[Part Name],$A27,T_StockCount[WeekIndex],23)&gt;0,0,IF(('T_TTAFStock'!X31&lt;&gt;""),'T_TTAFStock'!X31,W27+'Grid_Incoming'!X27-'Grid_TTAFOutgoing'!X27))</f>
        <v/>
      </c>
      <c r="Y27">
        <f>IF(COUNTIFS(T_StockCount[Part Name],$A27,T_StockCount[WeekIndex],24)&gt;0,0,IF(('T_TTAFStock'!Y31&lt;&gt;""),'T_TTAFStock'!Y31,X27+'Grid_Incoming'!Y27-'Grid_TTAFOutgoing'!Y27))</f>
        <v/>
      </c>
      <c r="Z27">
        <f>IF(COUNTIFS(T_StockCount[Part Name],$A27,T_StockCount[WeekIndex],25)&gt;0,0,IF(('T_TTAFStock'!Z31&lt;&gt;""),'T_TTAFStock'!Z31,Y27+'Grid_Incoming'!Z27-'Grid_TTAFOutgoing'!Z27))</f>
        <v/>
      </c>
      <c r="AA27">
        <f>IF(COUNTIFS(T_StockCount[Part Name],$A27,T_StockCount[WeekIndex],26)&gt;0,0,IF(('T_TTAFStock'!AA31&lt;&gt;""),'T_TTAFStock'!AA31,Z27+'Grid_Incoming'!AA27-'Grid_TTAFOutgoing'!AA27))</f>
        <v/>
      </c>
      <c r="AB27">
        <f>IF(COUNTIFS(T_StockCount[Part Name],$A27,T_StockCount[WeekIndex],27)&gt;0,0,IF(('T_TTAFStock'!AB31&lt;&gt;""),'T_TTAFStock'!AB31,AA27+'Grid_Incoming'!AB27-'Grid_TTAFOutgoing'!AB27))</f>
        <v/>
      </c>
      <c r="AC27">
        <f>IF(COUNTIFS(T_StockCount[Part Name],$A27,T_StockCount[WeekIndex],28)&gt;0,0,IF(('T_TTAFStock'!AC31&lt;&gt;""),'T_TTAFStock'!AC31,AB27+'Grid_Incoming'!AC27-'Grid_TTAFOutgoing'!AC27))</f>
        <v/>
      </c>
      <c r="AD27">
        <f>IF(COUNTIFS(T_StockCount[Part Name],$A27,T_StockCount[WeekIndex],29)&gt;0,0,IF(('T_TTAFStock'!AD31&lt;&gt;""),'T_TTAFStock'!AD31,AC27+'Grid_Incoming'!AD27-'Grid_TTAFOutgoing'!AD27))</f>
        <v/>
      </c>
      <c r="AE27">
        <f>IF(COUNTIFS(T_StockCount[Part Name],$A27,T_StockCount[WeekIndex],30)&gt;0,0,IF(('T_TTAFStock'!AE31&lt;&gt;""),'T_TTAFStock'!AE31,AD27+'Grid_Incoming'!AE27-'Grid_TTAFOutgoing'!AE27))</f>
        <v/>
      </c>
      <c r="AF27">
        <f>IF(COUNTIFS(T_StockCount[Part Name],$A27,T_StockCount[WeekIndex],31)&gt;0,0,IF(('T_TTAFStock'!AF31&lt;&gt;""),'T_TTAFStock'!AF31,AE27+'Grid_Incoming'!AF27-'Grid_TTAFOutgoing'!AF27))</f>
        <v/>
      </c>
      <c r="AG27">
        <f>IF(COUNTIFS(T_StockCount[Part Name],$A27,T_StockCount[WeekIndex],32)&gt;0,0,IF(('T_TTAFStock'!AG31&lt;&gt;""),'T_TTAFStock'!AG31,AF27+'Grid_Incoming'!AG27-'Grid_TTAFOutgoing'!AG27))</f>
        <v/>
      </c>
      <c r="AH27">
        <f>IF(COUNTIFS(T_StockCount[Part Name],$A27,T_StockCount[WeekIndex],33)&gt;0,0,IF(('T_TTAFStock'!AH31&lt;&gt;""),'T_TTAFStock'!AH31,AG27+'Grid_Incoming'!AH27-'Grid_TTAFOutgoing'!AH27))</f>
        <v/>
      </c>
      <c r="AI27">
        <f>IF(COUNTIFS(T_StockCount[Part Name],$A27,T_StockCount[WeekIndex],34)&gt;0,0,IF(('T_TTAFStock'!AI31&lt;&gt;""),'T_TTAFStock'!AI31,AH27+'Grid_Incoming'!AI27-'Grid_TTAFOutgoing'!AI27))</f>
        <v/>
      </c>
      <c r="AJ27">
        <f>IF(COUNTIFS(T_StockCount[Part Name],$A27,T_StockCount[WeekIndex],35)&gt;0,0,IF(('T_TTAFStock'!AJ31&lt;&gt;""),'T_TTAFStock'!AJ31,AI27+'Grid_Incoming'!AJ27-'Grid_TTAFOutgoing'!AJ27))</f>
        <v/>
      </c>
      <c r="AK27">
        <f>IF(COUNTIFS(T_StockCount[Part Name],$A27,T_StockCount[WeekIndex],36)&gt;0,0,IF(('T_TTAFStock'!AK31&lt;&gt;""),'T_TTAFStock'!AK31,AJ27+'Grid_Incoming'!AK27-'Grid_TTAFOutgoing'!AK27))</f>
        <v/>
      </c>
      <c r="AL27">
        <f>IF(COUNTIFS(T_StockCount[Part Name],$A27,T_StockCount[WeekIndex],37)&gt;0,0,IF(('T_TTAFStock'!AL31&lt;&gt;""),'T_TTAFStock'!AL31,AK27+'Grid_Incoming'!AL27-'Grid_TTAFOutgoing'!AL27))</f>
        <v/>
      </c>
      <c r="AM27">
        <f>IF(COUNTIFS(T_StockCount[Part Name],$A27,T_StockCount[WeekIndex],38)&gt;0,0,IF(('T_TTAFStock'!AM31&lt;&gt;""),'T_TTAFStock'!AM31,AL27+'Grid_Incoming'!AM27-'Grid_TTAFOutgoing'!AM27))</f>
        <v/>
      </c>
      <c r="AN27">
        <f>IF(COUNTIFS(T_StockCount[Part Name],$A27,T_StockCount[WeekIndex],39)&gt;0,0,IF(('T_TTAFStock'!AN31&lt;&gt;""),'T_TTAFStock'!AN31,AM27+'Grid_Incoming'!AN27-'Grid_TTAFOutgoing'!AN27))</f>
        <v/>
      </c>
      <c r="AO27">
        <f>IF(COUNTIFS(T_StockCount[Part Name],$A27,T_StockCount[WeekIndex],40)&gt;0,0,IF(('T_TTAFStock'!AO31&lt;&gt;""),'T_TTAFStock'!AO31,AN27+'Grid_Incoming'!AO27-'Grid_TTAFOutgoing'!AO27))</f>
        <v/>
      </c>
      <c r="AP27">
        <f>IF(COUNTIFS(T_StockCount[Part Name],$A27,T_StockCount[WeekIndex],41)&gt;0,0,IF(('T_TTAFStock'!AP31&lt;&gt;""),'T_TTAFStock'!AP31,AO27+'Grid_Incoming'!AP27-'Grid_TTAFOutgoing'!AP27))</f>
        <v/>
      </c>
      <c r="AQ27">
        <f>IF(COUNTIFS(T_StockCount[Part Name],$A27,T_StockCount[WeekIndex],42)&gt;0,0,IF(('T_TTAFStock'!AQ31&lt;&gt;""),'T_TTAFStock'!AQ31,AP27+'Grid_Incoming'!AQ27-'Grid_TTAFOutgoing'!AQ27))</f>
        <v/>
      </c>
      <c r="AR27">
        <f>IF(COUNTIFS(T_StockCount[Part Name],$A27,T_StockCount[WeekIndex],43)&gt;0,0,IF(('T_TTAFStock'!AR31&lt;&gt;""),'T_TTAFStock'!AR31,AQ27+'Grid_Incoming'!AR27-'Grid_TTAFOutgoing'!AR27))</f>
        <v/>
      </c>
      <c r="AS27">
        <f>IF(COUNTIFS(T_StockCount[Part Name],$A27,T_StockCount[WeekIndex],44)&gt;0,0,IF(('T_TTAFStock'!AS31&lt;&gt;""),'T_TTAFStock'!AS31,AR27+'Grid_Incoming'!AS27-'Grid_TTAFOutgoing'!AS27))</f>
        <v/>
      </c>
      <c r="AT27">
        <f>IF(COUNTIFS(T_StockCount[Part Name],$A27,T_StockCount[WeekIndex],45)&gt;0,0,IF(('T_TTAFStock'!AT31&lt;&gt;""),'T_TTAFStock'!AT31,AS27+'Grid_Incoming'!AT27-'Grid_TTAFOutgoing'!AT27))</f>
        <v/>
      </c>
      <c r="AU27">
        <f>IF(COUNTIFS(T_StockCount[Part Name],$A27,T_StockCount[WeekIndex],46)&gt;0,0,IF(('T_TTAFStock'!AU31&lt;&gt;""),'T_TTAFStock'!AU31,AT27+'Grid_Incoming'!AU27-'Grid_TTAFOutgoing'!AU27))</f>
        <v/>
      </c>
      <c r="AV27">
        <f>IF(COUNTIFS(T_StockCount[Part Name],$A27,T_StockCount[WeekIndex],47)&gt;0,0,IF(('T_TTAFStock'!AV31&lt;&gt;""),'T_TTAFStock'!AV31,AU27+'Grid_Incoming'!AV27-'Grid_TTAFOutgoing'!AV27))</f>
        <v/>
      </c>
      <c r="AW27">
        <f>IF(COUNTIFS(T_StockCount[Part Name],$A27,T_StockCount[WeekIndex],48)&gt;0,0,IF(('T_TTAFStock'!AW31&lt;&gt;""),'T_TTAFStock'!AW31,AV27+'Grid_Incoming'!AW27-'Grid_TTAFOutgoing'!AW27))</f>
        <v/>
      </c>
      <c r="AX27">
        <f>IF(COUNTIFS(T_StockCount[Part Name],$A27,T_StockCount[WeekIndex],49)&gt;0,0,IF(('T_TTAFStock'!AX31&lt;&gt;""),'T_TTAFStock'!AX31,AW27+'Grid_Incoming'!AX27-'Grid_TTAFOutgoing'!AX27))</f>
        <v/>
      </c>
      <c r="AY27">
        <f>IF(COUNTIFS(T_StockCount[Part Name],$A27,T_StockCount[WeekIndex],50)&gt;0,0,IF(('T_TTAFStock'!AY31&lt;&gt;""),'T_TTAFStock'!AY31,AX27+'Grid_Incoming'!AY27-'Grid_TTAFOutgoing'!AY27))</f>
        <v/>
      </c>
      <c r="AZ27">
        <f>IF(COUNTIFS(T_StockCount[Part Name],$A27,T_StockCount[WeekIndex],51)&gt;0,0,IF(('T_TTAFStock'!AZ31&lt;&gt;""),'T_TTAFStock'!AZ31,AY27+'Grid_Incoming'!AZ27-'Grid_TTAFOutgoing'!AZ27))</f>
        <v/>
      </c>
      <c r="BA27">
        <f>IF(COUNTIFS(T_StockCount[Part Name],$A27,T_StockCount[WeekIndex],52)&gt;0,0,IF(('T_TTAFStock'!BA31&lt;&gt;""),'T_TTAFStock'!BA31,AZ27+'Grid_Incoming'!BA27-'Grid_TTAFOutgoing'!BA27))</f>
        <v/>
      </c>
      <c r="BB27">
        <f>IF(COUNTIFS(T_StockCount[Part Name],$A27,T_StockCount[WeekIndex],53)&gt;0,0,IF(('T_TTAFStock'!BB31&lt;&gt;""),'T_TTAFStock'!BB31,BA27+'Grid_Incoming'!BB27-'Grid_TTAFOutgoing'!BB27))</f>
        <v/>
      </c>
      <c r="BC27">
        <f>IF(COUNTIFS(T_StockCount[Part Name],$A27,T_StockCount[WeekIndex],54)&gt;0,0,IF(('T_TTAFStock'!BC31&lt;&gt;""),'T_TTAFStock'!BC31,BB27+'Grid_Incoming'!BC27-'Grid_TTAFOutgoing'!BC27))</f>
        <v/>
      </c>
      <c r="BD27">
        <f>IF(COUNTIFS(T_StockCount[Part Name],$A27,T_StockCount[WeekIndex],55)&gt;0,0,IF(('T_TTAFStock'!BD31&lt;&gt;""),'T_TTAFStock'!BD31,BC27+'Grid_Incoming'!BD27-'Grid_TTAFOutgoing'!BD27))</f>
        <v/>
      </c>
      <c r="BE27">
        <f>IF(COUNTIFS(T_StockCount[Part Name],$A27,T_StockCount[WeekIndex],56)&gt;0,0,IF(('T_TTAFStock'!BE31&lt;&gt;""),'T_TTAFStock'!BE31,BD27+'Grid_Incoming'!BE27-'Grid_TTAFOutgoing'!BE27))</f>
        <v/>
      </c>
      <c r="BF27">
        <f>IF(COUNTIFS(T_StockCount[Part Name],$A27,T_StockCount[WeekIndex],57)&gt;0,0,IF(('T_TTAFStock'!BF31&lt;&gt;""),'T_TTAFStock'!BF31,BE27+'Grid_Incoming'!BF27-'Grid_TTAFOutgoing'!BF27))</f>
        <v/>
      </c>
      <c r="BG27">
        <f>IF(COUNTIFS(T_StockCount[Part Name],$A27,T_StockCount[WeekIndex],58)&gt;0,0,IF(('T_TTAFStock'!BG31&lt;&gt;""),'T_TTAFStock'!BG31,BF27+'Grid_Incoming'!BG27-'Grid_TTAFOutgoing'!BG27))</f>
        <v/>
      </c>
      <c r="BH27">
        <f>IF(COUNTIFS(T_StockCount[Part Name],$A27,T_StockCount[WeekIndex],59)&gt;0,0,IF(('T_TTAFStock'!BH31&lt;&gt;""),'T_TTAFStock'!BH31,BG27+'Grid_Incoming'!BH27-'Grid_TTAFOutgoing'!BH27))</f>
        <v/>
      </c>
      <c r="BI27">
        <f>IF(COUNTIFS(T_StockCount[Part Name],$A27,T_StockCount[WeekIndex],60)&gt;0,0,IF(('T_TTAFStock'!BI31&lt;&gt;""),'T_TTAFStock'!BI31,BH27+'Grid_Incoming'!BI27-'Grid_TTAFOutgoing'!BI27))</f>
        <v/>
      </c>
      <c r="BJ27">
        <f>IF(COUNTIFS(T_StockCount[Part Name],$A27,T_StockCount[WeekIndex],61)&gt;0,0,IF(('T_TTAFStock'!BJ31&lt;&gt;""),'T_TTAFStock'!BJ31,BI27+'Grid_Incoming'!BJ27-'Grid_TTAFOutgoing'!BJ27))</f>
        <v/>
      </c>
      <c r="BK27">
        <f>IF(COUNTIFS(T_StockCount[Part Name],$A27,T_StockCount[WeekIndex],62)&gt;0,0,IF(('T_TTAFStock'!BK31&lt;&gt;""),'T_TTAFStock'!BK31,BJ27+'Grid_Incoming'!BK27-'Grid_TTAFOutgoing'!BK27))</f>
        <v/>
      </c>
      <c r="BL27">
        <f>IF(COUNTIFS(T_StockCount[Part Name],$A27,T_StockCount[WeekIndex],63)&gt;0,0,IF(('T_TTAFStock'!BL31&lt;&gt;""),'T_TTAFStock'!BL31,BK27+'Grid_Incoming'!BL27-'Grid_TTAFOutgoing'!BL27))</f>
        <v/>
      </c>
      <c r="BM27">
        <f>IF(COUNTIFS(T_StockCount[Part Name],$A27,T_StockCount[WeekIndex],64)&gt;0,0,IF(('T_TTAFStock'!BM31&lt;&gt;""),'T_TTAFStock'!BM31,BL27+'Grid_Incoming'!BM27-'Grid_TTAFOutgoing'!BM27))</f>
        <v/>
      </c>
      <c r="BN27">
        <f>IF(COUNTIFS(T_StockCount[Part Name],$A27,T_StockCount[WeekIndex],65)&gt;0,0,IF(('T_TTAFStock'!BN31&lt;&gt;""),'T_TTAFStock'!BN31,BM27+'Grid_Incoming'!BN27-'Grid_TTAFOutgoing'!BN27))</f>
        <v/>
      </c>
      <c r="BO27">
        <f>IF(COUNTIFS(T_StockCount[Part Name],$A27,T_StockCount[WeekIndex],66)&gt;0,0,IF(('T_TTAFStock'!BO31&lt;&gt;""),'T_TTAFStock'!BO31,BN27+'Grid_Incoming'!BO27-'Grid_TTAFOutgoing'!BO27))</f>
        <v/>
      </c>
      <c r="BP27">
        <f>IF(COUNTIFS(T_StockCount[Part Name],$A27,T_StockCount[WeekIndex],67)&gt;0,0,IF(('T_TTAFStock'!BP31&lt;&gt;""),'T_TTAFStock'!BP31,BO27+'Grid_Incoming'!BP27-'Grid_TTAFOutgoing'!BP27))</f>
        <v/>
      </c>
      <c r="BQ27">
        <f>IF(COUNTIFS(T_StockCount[Part Name],$A27,T_StockCount[WeekIndex],68)&gt;0,0,IF(('T_TTAFStock'!BQ31&lt;&gt;""),'T_TTAFStock'!BQ31,BP27+'Grid_Incoming'!BQ27-'Grid_TTAFOutgoing'!BQ27))</f>
        <v/>
      </c>
      <c r="BR27">
        <f>IF(COUNTIFS(T_StockCount[Part Name],$A27,T_StockCount[WeekIndex],69)&gt;0,0,IF(('T_TTAFStock'!BR31&lt;&gt;""),'T_TTAFStock'!BR31,BQ27+'Grid_Incoming'!BR27-'Grid_TTAFOutgoing'!BR27))</f>
        <v/>
      </c>
      <c r="BS27">
        <f>IF(COUNTIFS(T_StockCount[Part Name],$A27,T_StockCount[WeekIndex],70)&gt;0,0,IF(('T_TTAFStock'!BS31&lt;&gt;""),'T_TTAFStock'!BS31,BR27+'Grid_Incoming'!BS27-'Grid_TTAFOutgoing'!BS27))</f>
        <v/>
      </c>
      <c r="BT27">
        <f>IF(COUNTIFS(T_StockCount[Part Name],$A27,T_StockCount[WeekIndex],71)&gt;0,0,IF(('T_TTAFStock'!BT31&lt;&gt;""),'T_TTAFStock'!BT31,BS27+'Grid_Incoming'!BT27-'Grid_TTAFOutgoing'!BT27))</f>
        <v/>
      </c>
      <c r="BU27">
        <f>IF(COUNTIFS(T_StockCount[Part Name],$A27,T_StockCount[WeekIndex],72)&gt;0,0,IF(('T_TTAFStock'!BU31&lt;&gt;""),'T_TTAFStock'!BU31,BT27+'Grid_Incoming'!BU27-'Grid_TTAFOutgoing'!BU27))</f>
        <v/>
      </c>
      <c r="BV27">
        <f>IF(COUNTIFS(T_StockCount[Part Name],$A27,T_StockCount[WeekIndex],73)&gt;0,0,IF(('T_TTAFStock'!BV31&lt;&gt;""),'T_TTAFStock'!BV31,BU27+'Grid_Incoming'!BV27-'Grid_TTAFOutgoing'!BV27))</f>
        <v/>
      </c>
      <c r="BW27">
        <f>IF(COUNTIFS(T_StockCount[Part Name],$A27,T_StockCount[WeekIndex],74)&gt;0,0,IF(('T_TTAFStock'!BW31&lt;&gt;""),'T_TTAFStock'!BW31,BV27+'Grid_Incoming'!BW27-'Grid_TTAFOutgoing'!BW27))</f>
        <v/>
      </c>
      <c r="BX27">
        <f>IF(COUNTIFS(T_StockCount[Part Name],$A27,T_StockCount[WeekIndex],75)&gt;0,0,IF(('T_TTAFStock'!BX31&lt;&gt;""),'T_TTAFStock'!BX31,BW27+'Grid_Incoming'!BX27-'Grid_TTAFOutgoing'!BX27))</f>
        <v/>
      </c>
      <c r="BY27">
        <f>IF(COUNTIFS(T_StockCount[Part Name],$A27,T_StockCount[WeekIndex],76)&gt;0,0,IF(('T_TTAFStock'!BY31&lt;&gt;""),'T_TTAFStock'!BY31,BX27+'Grid_Incoming'!BY27-'Grid_TTAFOutgoing'!BY27))</f>
        <v/>
      </c>
      <c r="BZ27">
        <f>IF(COUNTIFS(T_StockCount[Part Name],$A27,T_StockCount[WeekIndex],77)&gt;0,0,IF(('T_TTAFStock'!BZ31&lt;&gt;""),'T_TTAFStock'!BZ31,BY27+'Grid_Incoming'!BZ27-'Grid_TTAFOutgoing'!BZ27))</f>
        <v/>
      </c>
      <c r="CA27">
        <f>IF(COUNTIFS(T_StockCount[Part Name],$A27,T_StockCount[WeekIndex],78)&gt;0,0,IF(('T_TTAFStock'!CA31&lt;&gt;""),'T_TTAFStock'!CA31,BZ27+'Grid_Incoming'!CA27-'Grid_TTAFOutgoing'!CA27))</f>
        <v/>
      </c>
      <c r="CB27">
        <f>IF(COUNTIFS(T_StockCount[Part Name],$A27,T_StockCount[WeekIndex],79)&gt;0,0,IF(('T_TTAFStock'!CB31&lt;&gt;""),'T_TTAFStock'!CB31,CA27+'Grid_Incoming'!CB27-'Grid_TTAFOutgoing'!CB27))</f>
        <v/>
      </c>
      <c r="CC27">
        <f>IF(COUNTIFS(T_StockCount[Part Name],$A27,T_StockCount[WeekIndex],80)&gt;0,0,IF(('T_TTAFStock'!CC31&lt;&gt;""),'T_TTAFStock'!CC31,CB27+'Grid_Incoming'!CC27-'Grid_TTAFOutgoing'!CC27))</f>
        <v/>
      </c>
      <c r="CD27">
        <f>IF(COUNTIFS(T_StockCount[Part Name],$A27,T_StockCount[WeekIndex],81)&gt;0,0,IF(('T_TTAFStock'!CD31&lt;&gt;""),'T_TTAFStock'!CD31,CC27+'Grid_Incoming'!CD27-'Grid_TTAFOutgoing'!CD27))</f>
        <v/>
      </c>
      <c r="CE27">
        <f>IF(COUNTIFS(T_StockCount[Part Name],$A27,T_StockCount[WeekIndex],82)&gt;0,0,IF(('T_TTAFStock'!CE31&lt;&gt;""),'T_TTAFStock'!CE31,CD27+'Grid_Incoming'!CE27-'Grid_TTAFOutgoing'!CE27))</f>
        <v/>
      </c>
      <c r="CF27">
        <f>IF(COUNTIFS(T_StockCount[Part Name],$A27,T_StockCount[WeekIndex],83)&gt;0,0,IF(('T_TTAFStock'!CF31&lt;&gt;""),'T_TTAFStock'!CF31,CE27+'Grid_Incoming'!CF27-'Grid_TTAFOutgoing'!CF27))</f>
        <v/>
      </c>
      <c r="CG27">
        <f>IF(COUNTIFS(T_StockCount[Part Name],$A27,T_StockCount[WeekIndex],84)&gt;0,0,IF(('T_TTAFStock'!CG31&lt;&gt;""),'T_TTAFStock'!CG31,CF27+'Grid_Incoming'!CG27-'Grid_TTAFOutgoing'!CG27))</f>
        <v/>
      </c>
      <c r="CH27">
        <f>IF(COUNTIFS(T_StockCount[Part Name],$A27,T_StockCount[WeekIndex],85)&gt;0,0,IF(('T_TTAFStock'!CH31&lt;&gt;""),'T_TTAFStock'!CH31,CG27+'Grid_Incoming'!CH27-'Grid_TTAFOutgoing'!CH27))</f>
        <v/>
      </c>
      <c r="CI27">
        <f>IF(COUNTIFS(T_StockCount[Part Name],$A27,T_StockCount[WeekIndex],86)&gt;0,0,IF(('T_TTAFStock'!CI31&lt;&gt;""),'T_TTAFStock'!CI31,CH27+'Grid_Incoming'!CI27-'Grid_TTAFOutgoing'!CI27))</f>
        <v/>
      </c>
      <c r="CJ27">
        <f>IF(COUNTIFS(T_StockCount[Part Name],$A27,T_StockCount[WeekIndex],87)&gt;0,0,IF(('T_TTAFStock'!CJ31&lt;&gt;""),'T_TTAFStock'!CJ31,CI27+'Grid_Incoming'!CJ27-'Grid_TTAFOutgoing'!CJ27))</f>
        <v/>
      </c>
      <c r="CK27">
        <f>IF(COUNTIFS(T_StockCount[Part Name],$A27,T_StockCount[WeekIndex],88)&gt;0,0,IF(('T_TTAFStock'!CK31&lt;&gt;""),'T_TTAFStock'!CK31,CJ27+'Grid_Incoming'!CK27-'Grid_TTAFOutgoing'!CK27))</f>
        <v/>
      </c>
      <c r="CL27">
        <f>IF(COUNTIFS(T_StockCount[Part Name],$A27,T_StockCount[WeekIndex],89)&gt;0,0,IF(('T_TTAFStock'!CL31&lt;&gt;""),'T_TTAFStock'!CL31,CK27+'Grid_Incoming'!CL27-'Grid_TTAFOutgoing'!CL27))</f>
        <v/>
      </c>
      <c r="CM27">
        <f>IF(COUNTIFS(T_StockCount[Part Name],$A27,T_StockCount[WeekIndex],90)&gt;0,0,IF(('T_TTAFStock'!CM31&lt;&gt;""),'T_TTAFStock'!CM31,CL27+'Grid_Incoming'!CM27-'Grid_TTAFOutgoing'!CM27))</f>
        <v/>
      </c>
      <c r="CN27">
        <f>IF(COUNTIFS(T_StockCount[Part Name],$A27,T_StockCount[WeekIndex],91)&gt;0,0,IF(('T_TTAFStock'!CN31&lt;&gt;""),'T_TTAFStock'!CN31,CM27+'Grid_Incoming'!CN27-'Grid_TTAFOutgoing'!CN27))</f>
        <v/>
      </c>
      <c r="CO27">
        <f>IF(COUNTIFS(T_StockCount[Part Name],$A27,T_StockCount[WeekIndex],92)&gt;0,0,IF(('T_TTAFStock'!CO31&lt;&gt;""),'T_TTAFStock'!CO31,CN27+'Grid_Incoming'!CO27-'Grid_TTAFOutgoing'!CO27))</f>
        <v/>
      </c>
      <c r="CP27">
        <f>IF(COUNTIFS(T_StockCount[Part Name],$A27,T_StockCount[WeekIndex],93)&gt;0,0,IF(('T_TTAFStock'!CP31&lt;&gt;""),'T_TTAFStock'!CP31,CO27+'Grid_Incoming'!CP27-'Grid_TTAFOutgoing'!CP27))</f>
        <v/>
      </c>
      <c r="CQ27">
        <f>IF(COUNTIFS(T_StockCount[Part Name],$A27,T_StockCount[WeekIndex],94)&gt;0,0,IF(('T_TTAFStock'!CQ31&lt;&gt;""),'T_TTAFStock'!CQ31,CP27+'Grid_Incoming'!CQ27-'Grid_TTAFOutgoing'!CQ27))</f>
        <v/>
      </c>
      <c r="CR27">
        <f>IF(COUNTIFS(T_StockCount[Part Name],$A27,T_StockCount[WeekIndex],95)&gt;0,0,IF(('T_TTAFStock'!CR31&lt;&gt;""),'T_TTAFStock'!CR31,CQ27+'Grid_Incoming'!CR27-'Grid_TTAFOutgoing'!CR27))</f>
        <v/>
      </c>
      <c r="CS27">
        <f>IF(COUNTIFS(T_StockCount[Part Name],$A27,T_StockCount[WeekIndex],96)&gt;0,0,IF(('T_TTAFStock'!CS31&lt;&gt;""),'T_TTAFStock'!CS31,CR27+'Grid_Incoming'!CS27-'Grid_TTAFOutgoing'!CS27))</f>
        <v/>
      </c>
      <c r="CT27">
        <f>IF(COUNTIFS(T_StockCount[Part Name],$A27,T_StockCount[WeekIndex],97)&gt;0,0,IF(('T_TTAFStock'!CT31&lt;&gt;""),'T_TTAFStock'!CT31,CS27+'Grid_Incoming'!CT27-'Grid_TTAFOutgoing'!CT27))</f>
        <v/>
      </c>
      <c r="CU27">
        <f>IF(COUNTIFS(T_StockCount[Part Name],$A27,T_StockCount[WeekIndex],98)&gt;0,0,IF(('T_TTAFStock'!CU31&lt;&gt;""),'T_TTAFStock'!CU31,CT27+'Grid_Incoming'!CU27-'Grid_TTAFOutgoing'!CU27))</f>
        <v/>
      </c>
      <c r="CV27">
        <f>IF(COUNTIFS(T_StockCount[Part Name],$A27,T_StockCount[WeekIndex],99)&gt;0,0,IF(('T_TTAFStock'!CV31&lt;&gt;""),'T_TTAFStock'!CV31,CU27+'Grid_Incoming'!CV27-'Grid_TTAFOutgoing'!CV27))</f>
        <v/>
      </c>
      <c r="CW27">
        <f>IF(COUNTIFS(T_StockCount[Part Name],$A27,T_StockCount[WeekIndex],100)&gt;0,0,IF(('T_TTAFStock'!CW31&lt;&gt;""),'T_TTAFStock'!CW31,CV27+'Grid_Incoming'!CW27-'Grid_TTAFOutgoing'!CW27))</f>
        <v/>
      </c>
      <c r="CX27">
        <f>IF(COUNTIFS(T_StockCount[Part Name],$A27,T_StockCount[WeekIndex],101)&gt;0,0,IF(('T_TTAFStock'!CX31&lt;&gt;""),'T_TTAFStock'!CX31,CW27+'Grid_Incoming'!CX27-'Grid_TTAFOutgoing'!CX27))</f>
        <v/>
      </c>
      <c r="CY27">
        <f>IF(COUNTIFS(T_StockCount[Part Name],$A27,T_StockCount[WeekIndex],102)&gt;0,0,IF(('T_TTAFStock'!CY31&lt;&gt;""),'T_TTAFStock'!CY31,CX27+'Grid_Incoming'!CY27-'Grid_TTAFOutgoing'!CY27))</f>
        <v/>
      </c>
      <c r="CZ27">
        <f>IF(COUNTIFS(T_StockCount[Part Name],$A27,T_StockCount[WeekIndex],103)&gt;0,0,IF(('T_TTAFStock'!CZ31&lt;&gt;""),'T_TTAFStock'!CZ31,CY27+'Grid_Incoming'!CZ27-'Grid_TTAFOutgoing'!CZ27))</f>
        <v/>
      </c>
      <c r="DA27">
        <f>IF(COUNTIFS(T_StockCount[Part Name],$A27,T_StockCount[WeekIndex],104)&gt;0,0,IF(('T_TTAFStock'!DA31&lt;&gt;""),'T_TTAFStock'!DA31,CZ27+'Grid_Incoming'!DA27-'Grid_TTAFOutgoing'!DA27))</f>
        <v/>
      </c>
    </row>
    <row r="28">
      <c r="A28" t="inlineStr">
        <is>
          <t>CHEM-1820</t>
        </is>
      </c>
      <c r="B28">
        <f>IF(COUNTIFS(T_StockCount[Part Name],$A28,T_StockCount[WeekIndex],1)&gt;0,0,IF(('T_TTAFStock'!B32&lt;&gt;""),'T_TTAFStock'!B32,0+'Grid_Incoming'!B28-'Grid_TTAFOutgoing'!B28))</f>
        <v/>
      </c>
      <c r="C28">
        <f>IF(COUNTIFS(T_StockCount[Part Name],$A28,T_StockCount[WeekIndex],2)&gt;0,0,IF(('T_TTAFStock'!C32&lt;&gt;""),'T_TTAFStock'!C32,B28+'Grid_Incoming'!C28-'Grid_TTAFOutgoing'!C28))</f>
        <v/>
      </c>
      <c r="D28">
        <f>IF(COUNTIFS(T_StockCount[Part Name],$A28,T_StockCount[WeekIndex],3)&gt;0,0,IF(('T_TTAFStock'!D32&lt;&gt;""),'T_TTAFStock'!D32,C28+'Grid_Incoming'!D28-'Grid_TTAFOutgoing'!D28))</f>
        <v/>
      </c>
      <c r="E28">
        <f>IF(COUNTIFS(T_StockCount[Part Name],$A28,T_StockCount[WeekIndex],4)&gt;0,0,IF(('T_TTAFStock'!E32&lt;&gt;""),'T_TTAFStock'!E32,D28+'Grid_Incoming'!E28-'Grid_TTAFOutgoing'!E28))</f>
        <v/>
      </c>
      <c r="F28">
        <f>IF(COUNTIFS(T_StockCount[Part Name],$A28,T_StockCount[WeekIndex],5)&gt;0,0,IF(('T_TTAFStock'!F32&lt;&gt;""),'T_TTAFStock'!F32,E28+'Grid_Incoming'!F28-'Grid_TTAFOutgoing'!F28))</f>
        <v/>
      </c>
      <c r="G28">
        <f>IF(COUNTIFS(T_StockCount[Part Name],$A28,T_StockCount[WeekIndex],6)&gt;0,0,IF(('T_TTAFStock'!G32&lt;&gt;""),'T_TTAFStock'!G32,F28+'Grid_Incoming'!G28-'Grid_TTAFOutgoing'!G28))</f>
        <v/>
      </c>
      <c r="H28">
        <f>IF(COUNTIFS(T_StockCount[Part Name],$A28,T_StockCount[WeekIndex],7)&gt;0,0,IF(('T_TTAFStock'!H32&lt;&gt;""),'T_TTAFStock'!H32,G28+'Grid_Incoming'!H28-'Grid_TTAFOutgoing'!H28))</f>
        <v/>
      </c>
      <c r="I28">
        <f>IF(COUNTIFS(T_StockCount[Part Name],$A28,T_StockCount[WeekIndex],8)&gt;0,0,IF(('T_TTAFStock'!I32&lt;&gt;""),'T_TTAFStock'!I32,H28+'Grid_Incoming'!I28-'Grid_TTAFOutgoing'!I28))</f>
        <v/>
      </c>
      <c r="J28">
        <f>IF(COUNTIFS(T_StockCount[Part Name],$A28,T_StockCount[WeekIndex],9)&gt;0,0,IF(('T_TTAFStock'!J32&lt;&gt;""),'T_TTAFStock'!J32,I28+'Grid_Incoming'!J28-'Grid_TTAFOutgoing'!J28))</f>
        <v/>
      </c>
      <c r="K28">
        <f>IF(COUNTIFS(T_StockCount[Part Name],$A28,T_StockCount[WeekIndex],10)&gt;0,0,IF(('T_TTAFStock'!K32&lt;&gt;""),'T_TTAFStock'!K32,J28+'Grid_Incoming'!K28-'Grid_TTAFOutgoing'!K28))</f>
        <v/>
      </c>
      <c r="L28">
        <f>IF(COUNTIFS(T_StockCount[Part Name],$A28,T_StockCount[WeekIndex],11)&gt;0,0,IF(('T_TTAFStock'!L32&lt;&gt;""),'T_TTAFStock'!L32,K28+'Grid_Incoming'!L28-'Grid_TTAFOutgoing'!L28))</f>
        <v/>
      </c>
      <c r="M28">
        <f>IF(COUNTIFS(T_StockCount[Part Name],$A28,T_StockCount[WeekIndex],12)&gt;0,0,IF(('T_TTAFStock'!M32&lt;&gt;""),'T_TTAFStock'!M32,L28+'Grid_Incoming'!M28-'Grid_TTAFOutgoing'!M28))</f>
        <v/>
      </c>
      <c r="N28">
        <f>IF(COUNTIFS(T_StockCount[Part Name],$A28,T_StockCount[WeekIndex],13)&gt;0,0,IF(('T_TTAFStock'!N32&lt;&gt;""),'T_TTAFStock'!N32,M28+'Grid_Incoming'!N28-'Grid_TTAFOutgoing'!N28))</f>
        <v/>
      </c>
      <c r="O28">
        <f>IF(COUNTIFS(T_StockCount[Part Name],$A28,T_StockCount[WeekIndex],14)&gt;0,0,IF(('T_TTAFStock'!O32&lt;&gt;""),'T_TTAFStock'!O32,N28+'Grid_Incoming'!O28-'Grid_TTAFOutgoing'!O28))</f>
        <v/>
      </c>
      <c r="P28">
        <f>IF(COUNTIFS(T_StockCount[Part Name],$A28,T_StockCount[WeekIndex],15)&gt;0,0,IF(('T_TTAFStock'!P32&lt;&gt;""),'T_TTAFStock'!P32,O28+'Grid_Incoming'!P28-'Grid_TTAFOutgoing'!P28))</f>
        <v/>
      </c>
      <c r="Q28">
        <f>IF(COUNTIFS(T_StockCount[Part Name],$A28,T_StockCount[WeekIndex],16)&gt;0,0,IF(('T_TTAFStock'!Q32&lt;&gt;""),'T_TTAFStock'!Q32,P28+'Grid_Incoming'!Q28-'Grid_TTAFOutgoing'!Q28))</f>
        <v/>
      </c>
      <c r="R28">
        <f>IF(COUNTIFS(T_StockCount[Part Name],$A28,T_StockCount[WeekIndex],17)&gt;0,0,IF(('T_TTAFStock'!R32&lt;&gt;""),'T_TTAFStock'!R32,Q28+'Grid_Incoming'!R28-'Grid_TTAFOutgoing'!R28))</f>
        <v/>
      </c>
      <c r="S28">
        <f>IF(COUNTIFS(T_StockCount[Part Name],$A28,T_StockCount[WeekIndex],18)&gt;0,0,IF(('T_TTAFStock'!S32&lt;&gt;""),'T_TTAFStock'!S32,R28+'Grid_Incoming'!S28-'Grid_TTAFOutgoing'!S28))</f>
        <v/>
      </c>
      <c r="T28">
        <f>IF(COUNTIFS(T_StockCount[Part Name],$A28,T_StockCount[WeekIndex],19)&gt;0,0,IF(('T_TTAFStock'!T32&lt;&gt;""),'T_TTAFStock'!T32,S28+'Grid_Incoming'!T28-'Grid_TTAFOutgoing'!T28))</f>
        <v/>
      </c>
      <c r="U28">
        <f>IF(COUNTIFS(T_StockCount[Part Name],$A28,T_StockCount[WeekIndex],20)&gt;0,0,IF(('T_TTAFStock'!U32&lt;&gt;""),'T_TTAFStock'!U32,T28+'Grid_Incoming'!U28-'Grid_TTAFOutgoing'!U28))</f>
        <v/>
      </c>
      <c r="V28">
        <f>IF(COUNTIFS(T_StockCount[Part Name],$A28,T_StockCount[WeekIndex],21)&gt;0,0,IF(('T_TTAFStock'!V32&lt;&gt;""),'T_TTAFStock'!V32,U28+'Grid_Incoming'!V28-'Grid_TTAFOutgoing'!V28))</f>
        <v/>
      </c>
      <c r="W28">
        <f>IF(COUNTIFS(T_StockCount[Part Name],$A28,T_StockCount[WeekIndex],22)&gt;0,0,IF(('T_TTAFStock'!W32&lt;&gt;""),'T_TTAFStock'!W32,V28+'Grid_Incoming'!W28-'Grid_TTAFOutgoing'!W28))</f>
        <v/>
      </c>
      <c r="X28">
        <f>IF(COUNTIFS(T_StockCount[Part Name],$A28,T_StockCount[WeekIndex],23)&gt;0,0,IF(('T_TTAFStock'!X32&lt;&gt;""),'T_TTAFStock'!X32,W28+'Grid_Incoming'!X28-'Grid_TTAFOutgoing'!X28))</f>
        <v/>
      </c>
      <c r="Y28">
        <f>IF(COUNTIFS(T_StockCount[Part Name],$A28,T_StockCount[WeekIndex],24)&gt;0,0,IF(('T_TTAFStock'!Y32&lt;&gt;""),'T_TTAFStock'!Y32,X28+'Grid_Incoming'!Y28-'Grid_TTAFOutgoing'!Y28))</f>
        <v/>
      </c>
      <c r="Z28">
        <f>IF(COUNTIFS(T_StockCount[Part Name],$A28,T_StockCount[WeekIndex],25)&gt;0,0,IF(('T_TTAFStock'!Z32&lt;&gt;""),'T_TTAFStock'!Z32,Y28+'Grid_Incoming'!Z28-'Grid_TTAFOutgoing'!Z28))</f>
        <v/>
      </c>
      <c r="AA28">
        <f>IF(COUNTIFS(T_StockCount[Part Name],$A28,T_StockCount[WeekIndex],26)&gt;0,0,IF(('T_TTAFStock'!AA32&lt;&gt;""),'T_TTAFStock'!AA32,Z28+'Grid_Incoming'!AA28-'Grid_TTAFOutgoing'!AA28))</f>
        <v/>
      </c>
      <c r="AB28">
        <f>IF(COUNTIFS(T_StockCount[Part Name],$A28,T_StockCount[WeekIndex],27)&gt;0,0,IF(('T_TTAFStock'!AB32&lt;&gt;""),'T_TTAFStock'!AB32,AA28+'Grid_Incoming'!AB28-'Grid_TTAFOutgoing'!AB28))</f>
        <v/>
      </c>
      <c r="AC28">
        <f>IF(COUNTIFS(T_StockCount[Part Name],$A28,T_StockCount[WeekIndex],28)&gt;0,0,IF(('T_TTAFStock'!AC32&lt;&gt;""),'T_TTAFStock'!AC32,AB28+'Grid_Incoming'!AC28-'Grid_TTAFOutgoing'!AC28))</f>
        <v/>
      </c>
      <c r="AD28">
        <f>IF(COUNTIFS(T_StockCount[Part Name],$A28,T_StockCount[WeekIndex],29)&gt;0,0,IF(('T_TTAFStock'!AD32&lt;&gt;""),'T_TTAFStock'!AD32,AC28+'Grid_Incoming'!AD28-'Grid_TTAFOutgoing'!AD28))</f>
        <v/>
      </c>
      <c r="AE28">
        <f>IF(COUNTIFS(T_StockCount[Part Name],$A28,T_StockCount[WeekIndex],30)&gt;0,0,IF(('T_TTAFStock'!AE32&lt;&gt;""),'T_TTAFStock'!AE32,AD28+'Grid_Incoming'!AE28-'Grid_TTAFOutgoing'!AE28))</f>
        <v/>
      </c>
      <c r="AF28">
        <f>IF(COUNTIFS(T_StockCount[Part Name],$A28,T_StockCount[WeekIndex],31)&gt;0,0,IF(('T_TTAFStock'!AF32&lt;&gt;""),'T_TTAFStock'!AF32,AE28+'Grid_Incoming'!AF28-'Grid_TTAFOutgoing'!AF28))</f>
        <v/>
      </c>
      <c r="AG28">
        <f>IF(COUNTIFS(T_StockCount[Part Name],$A28,T_StockCount[WeekIndex],32)&gt;0,0,IF(('T_TTAFStock'!AG32&lt;&gt;""),'T_TTAFStock'!AG32,AF28+'Grid_Incoming'!AG28-'Grid_TTAFOutgoing'!AG28))</f>
        <v/>
      </c>
      <c r="AH28">
        <f>IF(COUNTIFS(T_StockCount[Part Name],$A28,T_StockCount[WeekIndex],33)&gt;0,0,IF(('T_TTAFStock'!AH32&lt;&gt;""),'T_TTAFStock'!AH32,AG28+'Grid_Incoming'!AH28-'Grid_TTAFOutgoing'!AH28))</f>
        <v/>
      </c>
      <c r="AI28">
        <f>IF(COUNTIFS(T_StockCount[Part Name],$A28,T_StockCount[WeekIndex],34)&gt;0,0,IF(('T_TTAFStock'!AI32&lt;&gt;""),'T_TTAFStock'!AI32,AH28+'Grid_Incoming'!AI28-'Grid_TTAFOutgoing'!AI28))</f>
        <v/>
      </c>
      <c r="AJ28">
        <f>IF(COUNTIFS(T_StockCount[Part Name],$A28,T_StockCount[WeekIndex],35)&gt;0,0,IF(('T_TTAFStock'!AJ32&lt;&gt;""),'T_TTAFStock'!AJ32,AI28+'Grid_Incoming'!AJ28-'Grid_TTAFOutgoing'!AJ28))</f>
        <v/>
      </c>
      <c r="AK28">
        <f>IF(COUNTIFS(T_StockCount[Part Name],$A28,T_StockCount[WeekIndex],36)&gt;0,0,IF(('T_TTAFStock'!AK32&lt;&gt;""),'T_TTAFStock'!AK32,AJ28+'Grid_Incoming'!AK28-'Grid_TTAFOutgoing'!AK28))</f>
        <v/>
      </c>
      <c r="AL28">
        <f>IF(COUNTIFS(T_StockCount[Part Name],$A28,T_StockCount[WeekIndex],37)&gt;0,0,IF(('T_TTAFStock'!AL32&lt;&gt;""),'T_TTAFStock'!AL32,AK28+'Grid_Incoming'!AL28-'Grid_TTAFOutgoing'!AL28))</f>
        <v/>
      </c>
      <c r="AM28">
        <f>IF(COUNTIFS(T_StockCount[Part Name],$A28,T_StockCount[WeekIndex],38)&gt;0,0,IF(('T_TTAFStock'!AM32&lt;&gt;""),'T_TTAFStock'!AM32,AL28+'Grid_Incoming'!AM28-'Grid_TTAFOutgoing'!AM28))</f>
        <v/>
      </c>
      <c r="AN28">
        <f>IF(COUNTIFS(T_StockCount[Part Name],$A28,T_StockCount[WeekIndex],39)&gt;0,0,IF(('T_TTAFStock'!AN32&lt;&gt;""),'T_TTAFStock'!AN32,AM28+'Grid_Incoming'!AN28-'Grid_TTAFOutgoing'!AN28))</f>
        <v/>
      </c>
      <c r="AO28">
        <f>IF(COUNTIFS(T_StockCount[Part Name],$A28,T_StockCount[WeekIndex],40)&gt;0,0,IF(('T_TTAFStock'!AO32&lt;&gt;""),'T_TTAFStock'!AO32,AN28+'Grid_Incoming'!AO28-'Grid_TTAFOutgoing'!AO28))</f>
        <v/>
      </c>
      <c r="AP28">
        <f>IF(COUNTIFS(T_StockCount[Part Name],$A28,T_StockCount[WeekIndex],41)&gt;0,0,IF(('T_TTAFStock'!AP32&lt;&gt;""),'T_TTAFStock'!AP32,AO28+'Grid_Incoming'!AP28-'Grid_TTAFOutgoing'!AP28))</f>
        <v/>
      </c>
      <c r="AQ28">
        <f>IF(COUNTIFS(T_StockCount[Part Name],$A28,T_StockCount[WeekIndex],42)&gt;0,0,IF(('T_TTAFStock'!AQ32&lt;&gt;""),'T_TTAFStock'!AQ32,AP28+'Grid_Incoming'!AQ28-'Grid_TTAFOutgoing'!AQ28))</f>
        <v/>
      </c>
      <c r="AR28">
        <f>IF(COUNTIFS(T_StockCount[Part Name],$A28,T_StockCount[WeekIndex],43)&gt;0,0,IF(('T_TTAFStock'!AR32&lt;&gt;""),'T_TTAFStock'!AR32,AQ28+'Grid_Incoming'!AR28-'Grid_TTAFOutgoing'!AR28))</f>
        <v/>
      </c>
      <c r="AS28">
        <f>IF(COUNTIFS(T_StockCount[Part Name],$A28,T_StockCount[WeekIndex],44)&gt;0,0,IF(('T_TTAFStock'!AS32&lt;&gt;""),'T_TTAFStock'!AS32,AR28+'Grid_Incoming'!AS28-'Grid_TTAFOutgoing'!AS28))</f>
        <v/>
      </c>
      <c r="AT28">
        <f>IF(COUNTIFS(T_StockCount[Part Name],$A28,T_StockCount[WeekIndex],45)&gt;0,0,IF(('T_TTAFStock'!AT32&lt;&gt;""),'T_TTAFStock'!AT32,AS28+'Grid_Incoming'!AT28-'Grid_TTAFOutgoing'!AT28))</f>
        <v/>
      </c>
      <c r="AU28">
        <f>IF(COUNTIFS(T_StockCount[Part Name],$A28,T_StockCount[WeekIndex],46)&gt;0,0,IF(('T_TTAFStock'!AU32&lt;&gt;""),'T_TTAFStock'!AU32,AT28+'Grid_Incoming'!AU28-'Grid_TTAFOutgoing'!AU28))</f>
        <v/>
      </c>
      <c r="AV28">
        <f>IF(COUNTIFS(T_StockCount[Part Name],$A28,T_StockCount[WeekIndex],47)&gt;0,0,IF(('T_TTAFStock'!AV32&lt;&gt;""),'T_TTAFStock'!AV32,AU28+'Grid_Incoming'!AV28-'Grid_TTAFOutgoing'!AV28))</f>
        <v/>
      </c>
      <c r="AW28">
        <f>IF(COUNTIFS(T_StockCount[Part Name],$A28,T_StockCount[WeekIndex],48)&gt;0,0,IF(('T_TTAFStock'!AW32&lt;&gt;""),'T_TTAFStock'!AW32,AV28+'Grid_Incoming'!AW28-'Grid_TTAFOutgoing'!AW28))</f>
        <v/>
      </c>
      <c r="AX28">
        <f>IF(COUNTIFS(T_StockCount[Part Name],$A28,T_StockCount[WeekIndex],49)&gt;0,0,IF(('T_TTAFStock'!AX32&lt;&gt;""),'T_TTAFStock'!AX32,AW28+'Grid_Incoming'!AX28-'Grid_TTAFOutgoing'!AX28))</f>
        <v/>
      </c>
      <c r="AY28">
        <f>IF(COUNTIFS(T_StockCount[Part Name],$A28,T_StockCount[WeekIndex],50)&gt;0,0,IF(('T_TTAFStock'!AY32&lt;&gt;""),'T_TTAFStock'!AY32,AX28+'Grid_Incoming'!AY28-'Grid_TTAFOutgoing'!AY28))</f>
        <v/>
      </c>
      <c r="AZ28">
        <f>IF(COUNTIFS(T_StockCount[Part Name],$A28,T_StockCount[WeekIndex],51)&gt;0,0,IF(('T_TTAFStock'!AZ32&lt;&gt;""),'T_TTAFStock'!AZ32,AY28+'Grid_Incoming'!AZ28-'Grid_TTAFOutgoing'!AZ28))</f>
        <v/>
      </c>
      <c r="BA28">
        <f>IF(COUNTIFS(T_StockCount[Part Name],$A28,T_StockCount[WeekIndex],52)&gt;0,0,IF(('T_TTAFStock'!BA32&lt;&gt;""),'T_TTAFStock'!BA32,AZ28+'Grid_Incoming'!BA28-'Grid_TTAFOutgoing'!BA28))</f>
        <v/>
      </c>
      <c r="BB28">
        <f>IF(COUNTIFS(T_StockCount[Part Name],$A28,T_StockCount[WeekIndex],53)&gt;0,0,IF(('T_TTAFStock'!BB32&lt;&gt;""),'T_TTAFStock'!BB32,BA28+'Grid_Incoming'!BB28-'Grid_TTAFOutgoing'!BB28))</f>
        <v/>
      </c>
      <c r="BC28">
        <f>IF(COUNTIFS(T_StockCount[Part Name],$A28,T_StockCount[WeekIndex],54)&gt;0,0,IF(('T_TTAFStock'!BC32&lt;&gt;""),'T_TTAFStock'!BC32,BB28+'Grid_Incoming'!BC28-'Grid_TTAFOutgoing'!BC28))</f>
        <v/>
      </c>
      <c r="BD28">
        <f>IF(COUNTIFS(T_StockCount[Part Name],$A28,T_StockCount[WeekIndex],55)&gt;0,0,IF(('T_TTAFStock'!BD32&lt;&gt;""),'T_TTAFStock'!BD32,BC28+'Grid_Incoming'!BD28-'Grid_TTAFOutgoing'!BD28))</f>
        <v/>
      </c>
      <c r="BE28">
        <f>IF(COUNTIFS(T_StockCount[Part Name],$A28,T_StockCount[WeekIndex],56)&gt;0,0,IF(('T_TTAFStock'!BE32&lt;&gt;""),'T_TTAFStock'!BE32,BD28+'Grid_Incoming'!BE28-'Grid_TTAFOutgoing'!BE28))</f>
        <v/>
      </c>
      <c r="BF28">
        <f>IF(COUNTIFS(T_StockCount[Part Name],$A28,T_StockCount[WeekIndex],57)&gt;0,0,IF(('T_TTAFStock'!BF32&lt;&gt;""),'T_TTAFStock'!BF32,BE28+'Grid_Incoming'!BF28-'Grid_TTAFOutgoing'!BF28))</f>
        <v/>
      </c>
      <c r="BG28">
        <f>IF(COUNTIFS(T_StockCount[Part Name],$A28,T_StockCount[WeekIndex],58)&gt;0,0,IF(('T_TTAFStock'!BG32&lt;&gt;""),'T_TTAFStock'!BG32,BF28+'Grid_Incoming'!BG28-'Grid_TTAFOutgoing'!BG28))</f>
        <v/>
      </c>
      <c r="BH28">
        <f>IF(COUNTIFS(T_StockCount[Part Name],$A28,T_StockCount[WeekIndex],59)&gt;0,0,IF(('T_TTAFStock'!BH32&lt;&gt;""),'T_TTAFStock'!BH32,BG28+'Grid_Incoming'!BH28-'Grid_TTAFOutgoing'!BH28))</f>
        <v/>
      </c>
      <c r="BI28">
        <f>IF(COUNTIFS(T_StockCount[Part Name],$A28,T_StockCount[WeekIndex],60)&gt;0,0,IF(('T_TTAFStock'!BI32&lt;&gt;""),'T_TTAFStock'!BI32,BH28+'Grid_Incoming'!BI28-'Grid_TTAFOutgoing'!BI28))</f>
        <v/>
      </c>
      <c r="BJ28">
        <f>IF(COUNTIFS(T_StockCount[Part Name],$A28,T_StockCount[WeekIndex],61)&gt;0,0,IF(('T_TTAFStock'!BJ32&lt;&gt;""),'T_TTAFStock'!BJ32,BI28+'Grid_Incoming'!BJ28-'Grid_TTAFOutgoing'!BJ28))</f>
        <v/>
      </c>
      <c r="BK28">
        <f>IF(COUNTIFS(T_StockCount[Part Name],$A28,T_StockCount[WeekIndex],62)&gt;0,0,IF(('T_TTAFStock'!BK32&lt;&gt;""),'T_TTAFStock'!BK32,BJ28+'Grid_Incoming'!BK28-'Grid_TTAFOutgoing'!BK28))</f>
        <v/>
      </c>
      <c r="BL28">
        <f>IF(COUNTIFS(T_StockCount[Part Name],$A28,T_StockCount[WeekIndex],63)&gt;0,0,IF(('T_TTAFStock'!BL32&lt;&gt;""),'T_TTAFStock'!BL32,BK28+'Grid_Incoming'!BL28-'Grid_TTAFOutgoing'!BL28))</f>
        <v/>
      </c>
      <c r="BM28">
        <f>IF(COUNTIFS(T_StockCount[Part Name],$A28,T_StockCount[WeekIndex],64)&gt;0,0,IF(('T_TTAFStock'!BM32&lt;&gt;""),'T_TTAFStock'!BM32,BL28+'Grid_Incoming'!BM28-'Grid_TTAFOutgoing'!BM28))</f>
        <v/>
      </c>
      <c r="BN28">
        <f>IF(COUNTIFS(T_StockCount[Part Name],$A28,T_StockCount[WeekIndex],65)&gt;0,0,IF(('T_TTAFStock'!BN32&lt;&gt;""),'T_TTAFStock'!BN32,BM28+'Grid_Incoming'!BN28-'Grid_TTAFOutgoing'!BN28))</f>
        <v/>
      </c>
      <c r="BO28">
        <f>IF(COUNTIFS(T_StockCount[Part Name],$A28,T_StockCount[WeekIndex],66)&gt;0,0,IF(('T_TTAFStock'!BO32&lt;&gt;""),'T_TTAFStock'!BO32,BN28+'Grid_Incoming'!BO28-'Grid_TTAFOutgoing'!BO28))</f>
        <v/>
      </c>
      <c r="BP28">
        <f>IF(COUNTIFS(T_StockCount[Part Name],$A28,T_StockCount[WeekIndex],67)&gt;0,0,IF(('T_TTAFStock'!BP32&lt;&gt;""),'T_TTAFStock'!BP32,BO28+'Grid_Incoming'!BP28-'Grid_TTAFOutgoing'!BP28))</f>
        <v/>
      </c>
      <c r="BQ28">
        <f>IF(COUNTIFS(T_StockCount[Part Name],$A28,T_StockCount[WeekIndex],68)&gt;0,0,IF(('T_TTAFStock'!BQ32&lt;&gt;""),'T_TTAFStock'!BQ32,BP28+'Grid_Incoming'!BQ28-'Grid_TTAFOutgoing'!BQ28))</f>
        <v/>
      </c>
      <c r="BR28">
        <f>IF(COUNTIFS(T_StockCount[Part Name],$A28,T_StockCount[WeekIndex],69)&gt;0,0,IF(('T_TTAFStock'!BR32&lt;&gt;""),'T_TTAFStock'!BR32,BQ28+'Grid_Incoming'!BR28-'Grid_TTAFOutgoing'!BR28))</f>
        <v/>
      </c>
      <c r="BS28">
        <f>IF(COUNTIFS(T_StockCount[Part Name],$A28,T_StockCount[WeekIndex],70)&gt;0,0,IF(('T_TTAFStock'!BS32&lt;&gt;""),'T_TTAFStock'!BS32,BR28+'Grid_Incoming'!BS28-'Grid_TTAFOutgoing'!BS28))</f>
        <v/>
      </c>
      <c r="BT28">
        <f>IF(COUNTIFS(T_StockCount[Part Name],$A28,T_StockCount[WeekIndex],71)&gt;0,0,IF(('T_TTAFStock'!BT32&lt;&gt;""),'T_TTAFStock'!BT32,BS28+'Grid_Incoming'!BT28-'Grid_TTAFOutgoing'!BT28))</f>
        <v/>
      </c>
      <c r="BU28">
        <f>IF(COUNTIFS(T_StockCount[Part Name],$A28,T_StockCount[WeekIndex],72)&gt;0,0,IF(('T_TTAFStock'!BU32&lt;&gt;""),'T_TTAFStock'!BU32,BT28+'Grid_Incoming'!BU28-'Grid_TTAFOutgoing'!BU28))</f>
        <v/>
      </c>
      <c r="BV28">
        <f>IF(COUNTIFS(T_StockCount[Part Name],$A28,T_StockCount[WeekIndex],73)&gt;0,0,IF(('T_TTAFStock'!BV32&lt;&gt;""),'T_TTAFStock'!BV32,BU28+'Grid_Incoming'!BV28-'Grid_TTAFOutgoing'!BV28))</f>
        <v/>
      </c>
      <c r="BW28">
        <f>IF(COUNTIFS(T_StockCount[Part Name],$A28,T_StockCount[WeekIndex],74)&gt;0,0,IF(('T_TTAFStock'!BW32&lt;&gt;""),'T_TTAFStock'!BW32,BV28+'Grid_Incoming'!BW28-'Grid_TTAFOutgoing'!BW28))</f>
        <v/>
      </c>
      <c r="BX28">
        <f>IF(COUNTIFS(T_StockCount[Part Name],$A28,T_StockCount[WeekIndex],75)&gt;0,0,IF(('T_TTAFStock'!BX32&lt;&gt;""),'T_TTAFStock'!BX32,BW28+'Grid_Incoming'!BX28-'Grid_TTAFOutgoing'!BX28))</f>
        <v/>
      </c>
      <c r="BY28">
        <f>IF(COUNTIFS(T_StockCount[Part Name],$A28,T_StockCount[WeekIndex],76)&gt;0,0,IF(('T_TTAFStock'!BY32&lt;&gt;""),'T_TTAFStock'!BY32,BX28+'Grid_Incoming'!BY28-'Grid_TTAFOutgoing'!BY28))</f>
        <v/>
      </c>
      <c r="BZ28">
        <f>IF(COUNTIFS(T_StockCount[Part Name],$A28,T_StockCount[WeekIndex],77)&gt;0,0,IF(('T_TTAFStock'!BZ32&lt;&gt;""),'T_TTAFStock'!BZ32,BY28+'Grid_Incoming'!BZ28-'Grid_TTAFOutgoing'!BZ28))</f>
        <v/>
      </c>
      <c r="CA28">
        <f>IF(COUNTIFS(T_StockCount[Part Name],$A28,T_StockCount[WeekIndex],78)&gt;0,0,IF(('T_TTAFStock'!CA32&lt;&gt;""),'T_TTAFStock'!CA32,BZ28+'Grid_Incoming'!CA28-'Grid_TTAFOutgoing'!CA28))</f>
        <v/>
      </c>
      <c r="CB28">
        <f>IF(COUNTIFS(T_StockCount[Part Name],$A28,T_StockCount[WeekIndex],79)&gt;0,0,IF(('T_TTAFStock'!CB32&lt;&gt;""),'T_TTAFStock'!CB32,CA28+'Grid_Incoming'!CB28-'Grid_TTAFOutgoing'!CB28))</f>
        <v/>
      </c>
      <c r="CC28">
        <f>IF(COUNTIFS(T_StockCount[Part Name],$A28,T_StockCount[WeekIndex],80)&gt;0,0,IF(('T_TTAFStock'!CC32&lt;&gt;""),'T_TTAFStock'!CC32,CB28+'Grid_Incoming'!CC28-'Grid_TTAFOutgoing'!CC28))</f>
        <v/>
      </c>
      <c r="CD28">
        <f>IF(COUNTIFS(T_StockCount[Part Name],$A28,T_StockCount[WeekIndex],81)&gt;0,0,IF(('T_TTAFStock'!CD32&lt;&gt;""),'T_TTAFStock'!CD32,CC28+'Grid_Incoming'!CD28-'Grid_TTAFOutgoing'!CD28))</f>
        <v/>
      </c>
      <c r="CE28">
        <f>IF(COUNTIFS(T_StockCount[Part Name],$A28,T_StockCount[WeekIndex],82)&gt;0,0,IF(('T_TTAFStock'!CE32&lt;&gt;""),'T_TTAFStock'!CE32,CD28+'Grid_Incoming'!CE28-'Grid_TTAFOutgoing'!CE28))</f>
        <v/>
      </c>
      <c r="CF28">
        <f>IF(COUNTIFS(T_StockCount[Part Name],$A28,T_StockCount[WeekIndex],83)&gt;0,0,IF(('T_TTAFStock'!CF32&lt;&gt;""),'T_TTAFStock'!CF32,CE28+'Grid_Incoming'!CF28-'Grid_TTAFOutgoing'!CF28))</f>
        <v/>
      </c>
      <c r="CG28">
        <f>IF(COUNTIFS(T_StockCount[Part Name],$A28,T_StockCount[WeekIndex],84)&gt;0,0,IF(('T_TTAFStock'!CG32&lt;&gt;""),'T_TTAFStock'!CG32,CF28+'Grid_Incoming'!CG28-'Grid_TTAFOutgoing'!CG28))</f>
        <v/>
      </c>
      <c r="CH28">
        <f>IF(COUNTIFS(T_StockCount[Part Name],$A28,T_StockCount[WeekIndex],85)&gt;0,0,IF(('T_TTAFStock'!CH32&lt;&gt;""),'T_TTAFStock'!CH32,CG28+'Grid_Incoming'!CH28-'Grid_TTAFOutgoing'!CH28))</f>
        <v/>
      </c>
      <c r="CI28">
        <f>IF(COUNTIFS(T_StockCount[Part Name],$A28,T_StockCount[WeekIndex],86)&gt;0,0,IF(('T_TTAFStock'!CI32&lt;&gt;""),'T_TTAFStock'!CI32,CH28+'Grid_Incoming'!CI28-'Grid_TTAFOutgoing'!CI28))</f>
        <v/>
      </c>
      <c r="CJ28">
        <f>IF(COUNTIFS(T_StockCount[Part Name],$A28,T_StockCount[WeekIndex],87)&gt;0,0,IF(('T_TTAFStock'!CJ32&lt;&gt;""),'T_TTAFStock'!CJ32,CI28+'Grid_Incoming'!CJ28-'Grid_TTAFOutgoing'!CJ28))</f>
        <v/>
      </c>
      <c r="CK28">
        <f>IF(COUNTIFS(T_StockCount[Part Name],$A28,T_StockCount[WeekIndex],88)&gt;0,0,IF(('T_TTAFStock'!CK32&lt;&gt;""),'T_TTAFStock'!CK32,CJ28+'Grid_Incoming'!CK28-'Grid_TTAFOutgoing'!CK28))</f>
        <v/>
      </c>
      <c r="CL28">
        <f>IF(COUNTIFS(T_StockCount[Part Name],$A28,T_StockCount[WeekIndex],89)&gt;0,0,IF(('T_TTAFStock'!CL32&lt;&gt;""),'T_TTAFStock'!CL32,CK28+'Grid_Incoming'!CL28-'Grid_TTAFOutgoing'!CL28))</f>
        <v/>
      </c>
      <c r="CM28">
        <f>IF(COUNTIFS(T_StockCount[Part Name],$A28,T_StockCount[WeekIndex],90)&gt;0,0,IF(('T_TTAFStock'!CM32&lt;&gt;""),'T_TTAFStock'!CM32,CL28+'Grid_Incoming'!CM28-'Grid_TTAFOutgoing'!CM28))</f>
        <v/>
      </c>
      <c r="CN28">
        <f>IF(COUNTIFS(T_StockCount[Part Name],$A28,T_StockCount[WeekIndex],91)&gt;0,0,IF(('T_TTAFStock'!CN32&lt;&gt;""),'T_TTAFStock'!CN32,CM28+'Grid_Incoming'!CN28-'Grid_TTAFOutgoing'!CN28))</f>
        <v/>
      </c>
      <c r="CO28">
        <f>IF(COUNTIFS(T_StockCount[Part Name],$A28,T_StockCount[WeekIndex],92)&gt;0,0,IF(('T_TTAFStock'!CO32&lt;&gt;""),'T_TTAFStock'!CO32,CN28+'Grid_Incoming'!CO28-'Grid_TTAFOutgoing'!CO28))</f>
        <v/>
      </c>
      <c r="CP28">
        <f>IF(COUNTIFS(T_StockCount[Part Name],$A28,T_StockCount[WeekIndex],93)&gt;0,0,IF(('T_TTAFStock'!CP32&lt;&gt;""),'T_TTAFStock'!CP32,CO28+'Grid_Incoming'!CP28-'Grid_TTAFOutgoing'!CP28))</f>
        <v/>
      </c>
      <c r="CQ28">
        <f>IF(COUNTIFS(T_StockCount[Part Name],$A28,T_StockCount[WeekIndex],94)&gt;0,0,IF(('T_TTAFStock'!CQ32&lt;&gt;""),'T_TTAFStock'!CQ32,CP28+'Grid_Incoming'!CQ28-'Grid_TTAFOutgoing'!CQ28))</f>
        <v/>
      </c>
      <c r="CR28">
        <f>IF(COUNTIFS(T_StockCount[Part Name],$A28,T_StockCount[WeekIndex],95)&gt;0,0,IF(('T_TTAFStock'!CR32&lt;&gt;""),'T_TTAFStock'!CR32,CQ28+'Grid_Incoming'!CR28-'Grid_TTAFOutgoing'!CR28))</f>
        <v/>
      </c>
      <c r="CS28">
        <f>IF(COUNTIFS(T_StockCount[Part Name],$A28,T_StockCount[WeekIndex],96)&gt;0,0,IF(('T_TTAFStock'!CS32&lt;&gt;""),'T_TTAFStock'!CS32,CR28+'Grid_Incoming'!CS28-'Grid_TTAFOutgoing'!CS28))</f>
        <v/>
      </c>
      <c r="CT28">
        <f>IF(COUNTIFS(T_StockCount[Part Name],$A28,T_StockCount[WeekIndex],97)&gt;0,0,IF(('T_TTAFStock'!CT32&lt;&gt;""),'T_TTAFStock'!CT32,CS28+'Grid_Incoming'!CT28-'Grid_TTAFOutgoing'!CT28))</f>
        <v/>
      </c>
      <c r="CU28">
        <f>IF(COUNTIFS(T_StockCount[Part Name],$A28,T_StockCount[WeekIndex],98)&gt;0,0,IF(('T_TTAFStock'!CU32&lt;&gt;""),'T_TTAFStock'!CU32,CT28+'Grid_Incoming'!CU28-'Grid_TTAFOutgoing'!CU28))</f>
        <v/>
      </c>
      <c r="CV28">
        <f>IF(COUNTIFS(T_StockCount[Part Name],$A28,T_StockCount[WeekIndex],99)&gt;0,0,IF(('T_TTAFStock'!CV32&lt;&gt;""),'T_TTAFStock'!CV32,CU28+'Grid_Incoming'!CV28-'Grid_TTAFOutgoing'!CV28))</f>
        <v/>
      </c>
      <c r="CW28">
        <f>IF(COUNTIFS(T_StockCount[Part Name],$A28,T_StockCount[WeekIndex],100)&gt;0,0,IF(('T_TTAFStock'!CW32&lt;&gt;""),'T_TTAFStock'!CW32,CV28+'Grid_Incoming'!CW28-'Grid_TTAFOutgoing'!CW28))</f>
        <v/>
      </c>
      <c r="CX28">
        <f>IF(COUNTIFS(T_StockCount[Part Name],$A28,T_StockCount[WeekIndex],101)&gt;0,0,IF(('T_TTAFStock'!CX32&lt;&gt;""),'T_TTAFStock'!CX32,CW28+'Grid_Incoming'!CX28-'Grid_TTAFOutgoing'!CX28))</f>
        <v/>
      </c>
      <c r="CY28">
        <f>IF(COUNTIFS(T_StockCount[Part Name],$A28,T_StockCount[WeekIndex],102)&gt;0,0,IF(('T_TTAFStock'!CY32&lt;&gt;""),'T_TTAFStock'!CY32,CX28+'Grid_Incoming'!CY28-'Grid_TTAFOutgoing'!CY28))</f>
        <v/>
      </c>
      <c r="CZ28">
        <f>IF(COUNTIFS(T_StockCount[Part Name],$A28,T_StockCount[WeekIndex],103)&gt;0,0,IF(('T_TTAFStock'!CZ32&lt;&gt;""),'T_TTAFStock'!CZ32,CY28+'Grid_Incoming'!CZ28-'Grid_TTAFOutgoing'!CZ28))</f>
        <v/>
      </c>
      <c r="DA28">
        <f>IF(COUNTIFS(T_StockCount[Part Name],$A28,T_StockCount[WeekIndex],104)&gt;0,0,IF(('T_TTAFStock'!DA32&lt;&gt;""),'T_TTAFStock'!DA32,CZ28+'Grid_Incoming'!DA28-'Grid_TTAFOutgoing'!DA28))</f>
        <v/>
      </c>
    </row>
    <row r="29">
      <c r="A29" t="inlineStr">
        <is>
          <t>CHEM-1840</t>
        </is>
      </c>
      <c r="B29">
        <f>IF(COUNTIFS(T_StockCount[Part Name],$A29,T_StockCount[WeekIndex],1)&gt;0,0,IF(('T_TTAFStock'!B33&lt;&gt;""),'T_TTAFStock'!B33,0+'Grid_Incoming'!B29-'Grid_TTAFOutgoing'!B29))</f>
        <v/>
      </c>
      <c r="C29">
        <f>IF(COUNTIFS(T_StockCount[Part Name],$A29,T_StockCount[WeekIndex],2)&gt;0,0,IF(('T_TTAFStock'!C33&lt;&gt;""),'T_TTAFStock'!C33,B29+'Grid_Incoming'!C29-'Grid_TTAFOutgoing'!C29))</f>
        <v/>
      </c>
      <c r="D29">
        <f>IF(COUNTIFS(T_StockCount[Part Name],$A29,T_StockCount[WeekIndex],3)&gt;0,0,IF(('T_TTAFStock'!D33&lt;&gt;""),'T_TTAFStock'!D33,C29+'Grid_Incoming'!D29-'Grid_TTAFOutgoing'!D29))</f>
        <v/>
      </c>
      <c r="E29">
        <f>IF(COUNTIFS(T_StockCount[Part Name],$A29,T_StockCount[WeekIndex],4)&gt;0,0,IF(('T_TTAFStock'!E33&lt;&gt;""),'T_TTAFStock'!E33,D29+'Grid_Incoming'!E29-'Grid_TTAFOutgoing'!E29))</f>
        <v/>
      </c>
      <c r="F29">
        <f>IF(COUNTIFS(T_StockCount[Part Name],$A29,T_StockCount[WeekIndex],5)&gt;0,0,IF(('T_TTAFStock'!F33&lt;&gt;""),'T_TTAFStock'!F33,E29+'Grid_Incoming'!F29-'Grid_TTAFOutgoing'!F29))</f>
        <v/>
      </c>
      <c r="G29">
        <f>IF(COUNTIFS(T_StockCount[Part Name],$A29,T_StockCount[WeekIndex],6)&gt;0,0,IF(('T_TTAFStock'!G33&lt;&gt;""),'T_TTAFStock'!G33,F29+'Grid_Incoming'!G29-'Grid_TTAFOutgoing'!G29))</f>
        <v/>
      </c>
      <c r="H29">
        <f>IF(COUNTIFS(T_StockCount[Part Name],$A29,T_StockCount[WeekIndex],7)&gt;0,0,IF(('T_TTAFStock'!H33&lt;&gt;""),'T_TTAFStock'!H33,G29+'Grid_Incoming'!H29-'Grid_TTAFOutgoing'!H29))</f>
        <v/>
      </c>
      <c r="I29">
        <f>IF(COUNTIFS(T_StockCount[Part Name],$A29,T_StockCount[WeekIndex],8)&gt;0,0,IF(('T_TTAFStock'!I33&lt;&gt;""),'T_TTAFStock'!I33,H29+'Grid_Incoming'!I29-'Grid_TTAFOutgoing'!I29))</f>
        <v/>
      </c>
      <c r="J29">
        <f>IF(COUNTIFS(T_StockCount[Part Name],$A29,T_StockCount[WeekIndex],9)&gt;0,0,IF(('T_TTAFStock'!J33&lt;&gt;""),'T_TTAFStock'!J33,I29+'Grid_Incoming'!J29-'Grid_TTAFOutgoing'!J29))</f>
        <v/>
      </c>
      <c r="K29">
        <f>IF(COUNTIFS(T_StockCount[Part Name],$A29,T_StockCount[WeekIndex],10)&gt;0,0,IF(('T_TTAFStock'!K33&lt;&gt;""),'T_TTAFStock'!K33,J29+'Grid_Incoming'!K29-'Grid_TTAFOutgoing'!K29))</f>
        <v/>
      </c>
      <c r="L29">
        <f>IF(COUNTIFS(T_StockCount[Part Name],$A29,T_StockCount[WeekIndex],11)&gt;0,0,IF(('T_TTAFStock'!L33&lt;&gt;""),'T_TTAFStock'!L33,K29+'Grid_Incoming'!L29-'Grid_TTAFOutgoing'!L29))</f>
        <v/>
      </c>
      <c r="M29">
        <f>IF(COUNTIFS(T_StockCount[Part Name],$A29,T_StockCount[WeekIndex],12)&gt;0,0,IF(('T_TTAFStock'!M33&lt;&gt;""),'T_TTAFStock'!M33,L29+'Grid_Incoming'!M29-'Grid_TTAFOutgoing'!M29))</f>
        <v/>
      </c>
      <c r="N29">
        <f>IF(COUNTIFS(T_StockCount[Part Name],$A29,T_StockCount[WeekIndex],13)&gt;0,0,IF(('T_TTAFStock'!N33&lt;&gt;""),'T_TTAFStock'!N33,M29+'Grid_Incoming'!N29-'Grid_TTAFOutgoing'!N29))</f>
        <v/>
      </c>
      <c r="O29">
        <f>IF(COUNTIFS(T_StockCount[Part Name],$A29,T_StockCount[WeekIndex],14)&gt;0,0,IF(('T_TTAFStock'!O33&lt;&gt;""),'T_TTAFStock'!O33,N29+'Grid_Incoming'!O29-'Grid_TTAFOutgoing'!O29))</f>
        <v/>
      </c>
      <c r="P29">
        <f>IF(COUNTIFS(T_StockCount[Part Name],$A29,T_StockCount[WeekIndex],15)&gt;0,0,IF(('T_TTAFStock'!P33&lt;&gt;""),'T_TTAFStock'!P33,O29+'Grid_Incoming'!P29-'Grid_TTAFOutgoing'!P29))</f>
        <v/>
      </c>
      <c r="Q29">
        <f>IF(COUNTIFS(T_StockCount[Part Name],$A29,T_StockCount[WeekIndex],16)&gt;0,0,IF(('T_TTAFStock'!Q33&lt;&gt;""),'T_TTAFStock'!Q33,P29+'Grid_Incoming'!Q29-'Grid_TTAFOutgoing'!Q29))</f>
        <v/>
      </c>
      <c r="R29">
        <f>IF(COUNTIFS(T_StockCount[Part Name],$A29,T_StockCount[WeekIndex],17)&gt;0,0,IF(('T_TTAFStock'!R33&lt;&gt;""),'T_TTAFStock'!R33,Q29+'Grid_Incoming'!R29-'Grid_TTAFOutgoing'!R29))</f>
        <v/>
      </c>
      <c r="S29">
        <f>IF(COUNTIFS(T_StockCount[Part Name],$A29,T_StockCount[WeekIndex],18)&gt;0,0,IF(('T_TTAFStock'!S33&lt;&gt;""),'T_TTAFStock'!S33,R29+'Grid_Incoming'!S29-'Grid_TTAFOutgoing'!S29))</f>
        <v/>
      </c>
      <c r="T29">
        <f>IF(COUNTIFS(T_StockCount[Part Name],$A29,T_StockCount[WeekIndex],19)&gt;0,0,IF(('T_TTAFStock'!T33&lt;&gt;""),'T_TTAFStock'!T33,S29+'Grid_Incoming'!T29-'Grid_TTAFOutgoing'!T29))</f>
        <v/>
      </c>
      <c r="U29">
        <f>IF(COUNTIFS(T_StockCount[Part Name],$A29,T_StockCount[WeekIndex],20)&gt;0,0,IF(('T_TTAFStock'!U33&lt;&gt;""),'T_TTAFStock'!U33,T29+'Grid_Incoming'!U29-'Grid_TTAFOutgoing'!U29))</f>
        <v/>
      </c>
      <c r="V29">
        <f>IF(COUNTIFS(T_StockCount[Part Name],$A29,T_StockCount[WeekIndex],21)&gt;0,0,IF(('T_TTAFStock'!V33&lt;&gt;""),'T_TTAFStock'!V33,U29+'Grid_Incoming'!V29-'Grid_TTAFOutgoing'!V29))</f>
        <v/>
      </c>
      <c r="W29">
        <f>IF(COUNTIFS(T_StockCount[Part Name],$A29,T_StockCount[WeekIndex],22)&gt;0,0,IF(('T_TTAFStock'!W33&lt;&gt;""),'T_TTAFStock'!W33,V29+'Grid_Incoming'!W29-'Grid_TTAFOutgoing'!W29))</f>
        <v/>
      </c>
      <c r="X29">
        <f>IF(COUNTIFS(T_StockCount[Part Name],$A29,T_StockCount[WeekIndex],23)&gt;0,0,IF(('T_TTAFStock'!X33&lt;&gt;""),'T_TTAFStock'!X33,W29+'Grid_Incoming'!X29-'Grid_TTAFOutgoing'!X29))</f>
        <v/>
      </c>
      <c r="Y29">
        <f>IF(COUNTIFS(T_StockCount[Part Name],$A29,T_StockCount[WeekIndex],24)&gt;0,0,IF(('T_TTAFStock'!Y33&lt;&gt;""),'T_TTAFStock'!Y33,X29+'Grid_Incoming'!Y29-'Grid_TTAFOutgoing'!Y29))</f>
        <v/>
      </c>
      <c r="Z29">
        <f>IF(COUNTIFS(T_StockCount[Part Name],$A29,T_StockCount[WeekIndex],25)&gt;0,0,IF(('T_TTAFStock'!Z33&lt;&gt;""),'T_TTAFStock'!Z33,Y29+'Grid_Incoming'!Z29-'Grid_TTAFOutgoing'!Z29))</f>
        <v/>
      </c>
      <c r="AA29">
        <f>IF(COUNTIFS(T_StockCount[Part Name],$A29,T_StockCount[WeekIndex],26)&gt;0,0,IF(('T_TTAFStock'!AA33&lt;&gt;""),'T_TTAFStock'!AA33,Z29+'Grid_Incoming'!AA29-'Grid_TTAFOutgoing'!AA29))</f>
        <v/>
      </c>
      <c r="AB29">
        <f>IF(COUNTIFS(T_StockCount[Part Name],$A29,T_StockCount[WeekIndex],27)&gt;0,0,IF(('T_TTAFStock'!AB33&lt;&gt;""),'T_TTAFStock'!AB33,AA29+'Grid_Incoming'!AB29-'Grid_TTAFOutgoing'!AB29))</f>
        <v/>
      </c>
      <c r="AC29">
        <f>IF(COUNTIFS(T_StockCount[Part Name],$A29,T_StockCount[WeekIndex],28)&gt;0,0,IF(('T_TTAFStock'!AC33&lt;&gt;""),'T_TTAFStock'!AC33,AB29+'Grid_Incoming'!AC29-'Grid_TTAFOutgoing'!AC29))</f>
        <v/>
      </c>
      <c r="AD29">
        <f>IF(COUNTIFS(T_StockCount[Part Name],$A29,T_StockCount[WeekIndex],29)&gt;0,0,IF(('T_TTAFStock'!AD33&lt;&gt;""),'T_TTAFStock'!AD33,AC29+'Grid_Incoming'!AD29-'Grid_TTAFOutgoing'!AD29))</f>
        <v/>
      </c>
      <c r="AE29">
        <f>IF(COUNTIFS(T_StockCount[Part Name],$A29,T_StockCount[WeekIndex],30)&gt;0,0,IF(('T_TTAFStock'!AE33&lt;&gt;""),'T_TTAFStock'!AE33,AD29+'Grid_Incoming'!AE29-'Grid_TTAFOutgoing'!AE29))</f>
        <v/>
      </c>
      <c r="AF29">
        <f>IF(COUNTIFS(T_StockCount[Part Name],$A29,T_StockCount[WeekIndex],31)&gt;0,0,IF(('T_TTAFStock'!AF33&lt;&gt;""),'T_TTAFStock'!AF33,AE29+'Grid_Incoming'!AF29-'Grid_TTAFOutgoing'!AF29))</f>
        <v/>
      </c>
      <c r="AG29">
        <f>IF(COUNTIFS(T_StockCount[Part Name],$A29,T_StockCount[WeekIndex],32)&gt;0,0,IF(('T_TTAFStock'!AG33&lt;&gt;""),'T_TTAFStock'!AG33,AF29+'Grid_Incoming'!AG29-'Grid_TTAFOutgoing'!AG29))</f>
        <v/>
      </c>
      <c r="AH29">
        <f>IF(COUNTIFS(T_StockCount[Part Name],$A29,T_StockCount[WeekIndex],33)&gt;0,0,IF(('T_TTAFStock'!AH33&lt;&gt;""),'T_TTAFStock'!AH33,AG29+'Grid_Incoming'!AH29-'Grid_TTAFOutgoing'!AH29))</f>
        <v/>
      </c>
      <c r="AI29">
        <f>IF(COUNTIFS(T_StockCount[Part Name],$A29,T_StockCount[WeekIndex],34)&gt;0,0,IF(('T_TTAFStock'!AI33&lt;&gt;""),'T_TTAFStock'!AI33,AH29+'Grid_Incoming'!AI29-'Grid_TTAFOutgoing'!AI29))</f>
        <v/>
      </c>
      <c r="AJ29">
        <f>IF(COUNTIFS(T_StockCount[Part Name],$A29,T_StockCount[WeekIndex],35)&gt;0,0,IF(('T_TTAFStock'!AJ33&lt;&gt;""),'T_TTAFStock'!AJ33,AI29+'Grid_Incoming'!AJ29-'Grid_TTAFOutgoing'!AJ29))</f>
        <v/>
      </c>
      <c r="AK29">
        <f>IF(COUNTIFS(T_StockCount[Part Name],$A29,T_StockCount[WeekIndex],36)&gt;0,0,IF(('T_TTAFStock'!AK33&lt;&gt;""),'T_TTAFStock'!AK33,AJ29+'Grid_Incoming'!AK29-'Grid_TTAFOutgoing'!AK29))</f>
        <v/>
      </c>
      <c r="AL29">
        <f>IF(COUNTIFS(T_StockCount[Part Name],$A29,T_StockCount[WeekIndex],37)&gt;0,0,IF(('T_TTAFStock'!AL33&lt;&gt;""),'T_TTAFStock'!AL33,AK29+'Grid_Incoming'!AL29-'Grid_TTAFOutgoing'!AL29))</f>
        <v/>
      </c>
      <c r="AM29">
        <f>IF(COUNTIFS(T_StockCount[Part Name],$A29,T_StockCount[WeekIndex],38)&gt;0,0,IF(('T_TTAFStock'!AM33&lt;&gt;""),'T_TTAFStock'!AM33,AL29+'Grid_Incoming'!AM29-'Grid_TTAFOutgoing'!AM29))</f>
        <v/>
      </c>
      <c r="AN29">
        <f>IF(COUNTIFS(T_StockCount[Part Name],$A29,T_StockCount[WeekIndex],39)&gt;0,0,IF(('T_TTAFStock'!AN33&lt;&gt;""),'T_TTAFStock'!AN33,AM29+'Grid_Incoming'!AN29-'Grid_TTAFOutgoing'!AN29))</f>
        <v/>
      </c>
      <c r="AO29">
        <f>IF(COUNTIFS(T_StockCount[Part Name],$A29,T_StockCount[WeekIndex],40)&gt;0,0,IF(('T_TTAFStock'!AO33&lt;&gt;""),'T_TTAFStock'!AO33,AN29+'Grid_Incoming'!AO29-'Grid_TTAFOutgoing'!AO29))</f>
        <v/>
      </c>
      <c r="AP29">
        <f>IF(COUNTIFS(T_StockCount[Part Name],$A29,T_StockCount[WeekIndex],41)&gt;0,0,IF(('T_TTAFStock'!AP33&lt;&gt;""),'T_TTAFStock'!AP33,AO29+'Grid_Incoming'!AP29-'Grid_TTAFOutgoing'!AP29))</f>
        <v/>
      </c>
      <c r="AQ29">
        <f>IF(COUNTIFS(T_StockCount[Part Name],$A29,T_StockCount[WeekIndex],42)&gt;0,0,IF(('T_TTAFStock'!AQ33&lt;&gt;""),'T_TTAFStock'!AQ33,AP29+'Grid_Incoming'!AQ29-'Grid_TTAFOutgoing'!AQ29))</f>
        <v/>
      </c>
      <c r="AR29">
        <f>IF(COUNTIFS(T_StockCount[Part Name],$A29,T_StockCount[WeekIndex],43)&gt;0,0,IF(('T_TTAFStock'!AR33&lt;&gt;""),'T_TTAFStock'!AR33,AQ29+'Grid_Incoming'!AR29-'Grid_TTAFOutgoing'!AR29))</f>
        <v/>
      </c>
      <c r="AS29">
        <f>IF(COUNTIFS(T_StockCount[Part Name],$A29,T_StockCount[WeekIndex],44)&gt;0,0,IF(('T_TTAFStock'!AS33&lt;&gt;""),'T_TTAFStock'!AS33,AR29+'Grid_Incoming'!AS29-'Grid_TTAFOutgoing'!AS29))</f>
        <v/>
      </c>
      <c r="AT29">
        <f>IF(COUNTIFS(T_StockCount[Part Name],$A29,T_StockCount[WeekIndex],45)&gt;0,0,IF(('T_TTAFStock'!AT33&lt;&gt;""),'T_TTAFStock'!AT33,AS29+'Grid_Incoming'!AT29-'Grid_TTAFOutgoing'!AT29))</f>
        <v/>
      </c>
      <c r="AU29">
        <f>IF(COUNTIFS(T_StockCount[Part Name],$A29,T_StockCount[WeekIndex],46)&gt;0,0,IF(('T_TTAFStock'!AU33&lt;&gt;""),'T_TTAFStock'!AU33,AT29+'Grid_Incoming'!AU29-'Grid_TTAFOutgoing'!AU29))</f>
        <v/>
      </c>
      <c r="AV29">
        <f>IF(COUNTIFS(T_StockCount[Part Name],$A29,T_StockCount[WeekIndex],47)&gt;0,0,IF(('T_TTAFStock'!AV33&lt;&gt;""),'T_TTAFStock'!AV33,AU29+'Grid_Incoming'!AV29-'Grid_TTAFOutgoing'!AV29))</f>
        <v/>
      </c>
      <c r="AW29">
        <f>IF(COUNTIFS(T_StockCount[Part Name],$A29,T_StockCount[WeekIndex],48)&gt;0,0,IF(('T_TTAFStock'!AW33&lt;&gt;""),'T_TTAFStock'!AW33,AV29+'Grid_Incoming'!AW29-'Grid_TTAFOutgoing'!AW29))</f>
        <v/>
      </c>
      <c r="AX29">
        <f>IF(COUNTIFS(T_StockCount[Part Name],$A29,T_StockCount[WeekIndex],49)&gt;0,0,IF(('T_TTAFStock'!AX33&lt;&gt;""),'T_TTAFStock'!AX33,AW29+'Grid_Incoming'!AX29-'Grid_TTAFOutgoing'!AX29))</f>
        <v/>
      </c>
      <c r="AY29">
        <f>IF(COUNTIFS(T_StockCount[Part Name],$A29,T_StockCount[WeekIndex],50)&gt;0,0,IF(('T_TTAFStock'!AY33&lt;&gt;""),'T_TTAFStock'!AY33,AX29+'Grid_Incoming'!AY29-'Grid_TTAFOutgoing'!AY29))</f>
        <v/>
      </c>
      <c r="AZ29">
        <f>IF(COUNTIFS(T_StockCount[Part Name],$A29,T_StockCount[WeekIndex],51)&gt;0,0,IF(('T_TTAFStock'!AZ33&lt;&gt;""),'T_TTAFStock'!AZ33,AY29+'Grid_Incoming'!AZ29-'Grid_TTAFOutgoing'!AZ29))</f>
        <v/>
      </c>
      <c r="BA29">
        <f>IF(COUNTIFS(T_StockCount[Part Name],$A29,T_StockCount[WeekIndex],52)&gt;0,0,IF(('T_TTAFStock'!BA33&lt;&gt;""),'T_TTAFStock'!BA33,AZ29+'Grid_Incoming'!BA29-'Grid_TTAFOutgoing'!BA29))</f>
        <v/>
      </c>
      <c r="BB29">
        <f>IF(COUNTIFS(T_StockCount[Part Name],$A29,T_StockCount[WeekIndex],53)&gt;0,0,IF(('T_TTAFStock'!BB33&lt;&gt;""),'T_TTAFStock'!BB33,BA29+'Grid_Incoming'!BB29-'Grid_TTAFOutgoing'!BB29))</f>
        <v/>
      </c>
      <c r="BC29">
        <f>IF(COUNTIFS(T_StockCount[Part Name],$A29,T_StockCount[WeekIndex],54)&gt;0,0,IF(('T_TTAFStock'!BC33&lt;&gt;""),'T_TTAFStock'!BC33,BB29+'Grid_Incoming'!BC29-'Grid_TTAFOutgoing'!BC29))</f>
        <v/>
      </c>
      <c r="BD29">
        <f>IF(COUNTIFS(T_StockCount[Part Name],$A29,T_StockCount[WeekIndex],55)&gt;0,0,IF(('T_TTAFStock'!BD33&lt;&gt;""),'T_TTAFStock'!BD33,BC29+'Grid_Incoming'!BD29-'Grid_TTAFOutgoing'!BD29))</f>
        <v/>
      </c>
      <c r="BE29">
        <f>IF(COUNTIFS(T_StockCount[Part Name],$A29,T_StockCount[WeekIndex],56)&gt;0,0,IF(('T_TTAFStock'!BE33&lt;&gt;""),'T_TTAFStock'!BE33,BD29+'Grid_Incoming'!BE29-'Grid_TTAFOutgoing'!BE29))</f>
        <v/>
      </c>
      <c r="BF29">
        <f>IF(COUNTIFS(T_StockCount[Part Name],$A29,T_StockCount[WeekIndex],57)&gt;0,0,IF(('T_TTAFStock'!BF33&lt;&gt;""),'T_TTAFStock'!BF33,BE29+'Grid_Incoming'!BF29-'Grid_TTAFOutgoing'!BF29))</f>
        <v/>
      </c>
      <c r="BG29">
        <f>IF(COUNTIFS(T_StockCount[Part Name],$A29,T_StockCount[WeekIndex],58)&gt;0,0,IF(('T_TTAFStock'!BG33&lt;&gt;""),'T_TTAFStock'!BG33,BF29+'Grid_Incoming'!BG29-'Grid_TTAFOutgoing'!BG29))</f>
        <v/>
      </c>
      <c r="BH29">
        <f>IF(COUNTIFS(T_StockCount[Part Name],$A29,T_StockCount[WeekIndex],59)&gt;0,0,IF(('T_TTAFStock'!BH33&lt;&gt;""),'T_TTAFStock'!BH33,BG29+'Grid_Incoming'!BH29-'Grid_TTAFOutgoing'!BH29))</f>
        <v/>
      </c>
      <c r="BI29">
        <f>IF(COUNTIFS(T_StockCount[Part Name],$A29,T_StockCount[WeekIndex],60)&gt;0,0,IF(('T_TTAFStock'!BI33&lt;&gt;""),'T_TTAFStock'!BI33,BH29+'Grid_Incoming'!BI29-'Grid_TTAFOutgoing'!BI29))</f>
        <v/>
      </c>
      <c r="BJ29">
        <f>IF(COUNTIFS(T_StockCount[Part Name],$A29,T_StockCount[WeekIndex],61)&gt;0,0,IF(('T_TTAFStock'!BJ33&lt;&gt;""),'T_TTAFStock'!BJ33,BI29+'Grid_Incoming'!BJ29-'Grid_TTAFOutgoing'!BJ29))</f>
        <v/>
      </c>
      <c r="BK29">
        <f>IF(COUNTIFS(T_StockCount[Part Name],$A29,T_StockCount[WeekIndex],62)&gt;0,0,IF(('T_TTAFStock'!BK33&lt;&gt;""),'T_TTAFStock'!BK33,BJ29+'Grid_Incoming'!BK29-'Grid_TTAFOutgoing'!BK29))</f>
        <v/>
      </c>
      <c r="BL29">
        <f>IF(COUNTIFS(T_StockCount[Part Name],$A29,T_StockCount[WeekIndex],63)&gt;0,0,IF(('T_TTAFStock'!BL33&lt;&gt;""),'T_TTAFStock'!BL33,BK29+'Grid_Incoming'!BL29-'Grid_TTAFOutgoing'!BL29))</f>
        <v/>
      </c>
      <c r="BM29">
        <f>IF(COUNTIFS(T_StockCount[Part Name],$A29,T_StockCount[WeekIndex],64)&gt;0,0,IF(('T_TTAFStock'!BM33&lt;&gt;""),'T_TTAFStock'!BM33,BL29+'Grid_Incoming'!BM29-'Grid_TTAFOutgoing'!BM29))</f>
        <v/>
      </c>
      <c r="BN29">
        <f>IF(COUNTIFS(T_StockCount[Part Name],$A29,T_StockCount[WeekIndex],65)&gt;0,0,IF(('T_TTAFStock'!BN33&lt;&gt;""),'T_TTAFStock'!BN33,BM29+'Grid_Incoming'!BN29-'Grid_TTAFOutgoing'!BN29))</f>
        <v/>
      </c>
      <c r="BO29">
        <f>IF(COUNTIFS(T_StockCount[Part Name],$A29,T_StockCount[WeekIndex],66)&gt;0,0,IF(('T_TTAFStock'!BO33&lt;&gt;""),'T_TTAFStock'!BO33,BN29+'Grid_Incoming'!BO29-'Grid_TTAFOutgoing'!BO29))</f>
        <v/>
      </c>
      <c r="BP29">
        <f>IF(COUNTIFS(T_StockCount[Part Name],$A29,T_StockCount[WeekIndex],67)&gt;0,0,IF(('T_TTAFStock'!BP33&lt;&gt;""),'T_TTAFStock'!BP33,BO29+'Grid_Incoming'!BP29-'Grid_TTAFOutgoing'!BP29))</f>
        <v/>
      </c>
      <c r="BQ29">
        <f>IF(COUNTIFS(T_StockCount[Part Name],$A29,T_StockCount[WeekIndex],68)&gt;0,0,IF(('T_TTAFStock'!BQ33&lt;&gt;""),'T_TTAFStock'!BQ33,BP29+'Grid_Incoming'!BQ29-'Grid_TTAFOutgoing'!BQ29))</f>
        <v/>
      </c>
      <c r="BR29">
        <f>IF(COUNTIFS(T_StockCount[Part Name],$A29,T_StockCount[WeekIndex],69)&gt;0,0,IF(('T_TTAFStock'!BR33&lt;&gt;""),'T_TTAFStock'!BR33,BQ29+'Grid_Incoming'!BR29-'Grid_TTAFOutgoing'!BR29))</f>
        <v/>
      </c>
      <c r="BS29">
        <f>IF(COUNTIFS(T_StockCount[Part Name],$A29,T_StockCount[WeekIndex],70)&gt;0,0,IF(('T_TTAFStock'!BS33&lt;&gt;""),'T_TTAFStock'!BS33,BR29+'Grid_Incoming'!BS29-'Grid_TTAFOutgoing'!BS29))</f>
        <v/>
      </c>
      <c r="BT29">
        <f>IF(COUNTIFS(T_StockCount[Part Name],$A29,T_StockCount[WeekIndex],71)&gt;0,0,IF(('T_TTAFStock'!BT33&lt;&gt;""),'T_TTAFStock'!BT33,BS29+'Grid_Incoming'!BT29-'Grid_TTAFOutgoing'!BT29))</f>
        <v/>
      </c>
      <c r="BU29">
        <f>IF(COUNTIFS(T_StockCount[Part Name],$A29,T_StockCount[WeekIndex],72)&gt;0,0,IF(('T_TTAFStock'!BU33&lt;&gt;""),'T_TTAFStock'!BU33,BT29+'Grid_Incoming'!BU29-'Grid_TTAFOutgoing'!BU29))</f>
        <v/>
      </c>
      <c r="BV29">
        <f>IF(COUNTIFS(T_StockCount[Part Name],$A29,T_StockCount[WeekIndex],73)&gt;0,0,IF(('T_TTAFStock'!BV33&lt;&gt;""),'T_TTAFStock'!BV33,BU29+'Grid_Incoming'!BV29-'Grid_TTAFOutgoing'!BV29))</f>
        <v/>
      </c>
      <c r="BW29">
        <f>IF(COUNTIFS(T_StockCount[Part Name],$A29,T_StockCount[WeekIndex],74)&gt;0,0,IF(('T_TTAFStock'!BW33&lt;&gt;""),'T_TTAFStock'!BW33,BV29+'Grid_Incoming'!BW29-'Grid_TTAFOutgoing'!BW29))</f>
        <v/>
      </c>
      <c r="BX29">
        <f>IF(COUNTIFS(T_StockCount[Part Name],$A29,T_StockCount[WeekIndex],75)&gt;0,0,IF(('T_TTAFStock'!BX33&lt;&gt;""),'T_TTAFStock'!BX33,BW29+'Grid_Incoming'!BX29-'Grid_TTAFOutgoing'!BX29))</f>
        <v/>
      </c>
      <c r="BY29">
        <f>IF(COUNTIFS(T_StockCount[Part Name],$A29,T_StockCount[WeekIndex],76)&gt;0,0,IF(('T_TTAFStock'!BY33&lt;&gt;""),'T_TTAFStock'!BY33,BX29+'Grid_Incoming'!BY29-'Grid_TTAFOutgoing'!BY29))</f>
        <v/>
      </c>
      <c r="BZ29">
        <f>IF(COUNTIFS(T_StockCount[Part Name],$A29,T_StockCount[WeekIndex],77)&gt;0,0,IF(('T_TTAFStock'!BZ33&lt;&gt;""),'T_TTAFStock'!BZ33,BY29+'Grid_Incoming'!BZ29-'Grid_TTAFOutgoing'!BZ29))</f>
        <v/>
      </c>
      <c r="CA29">
        <f>IF(COUNTIFS(T_StockCount[Part Name],$A29,T_StockCount[WeekIndex],78)&gt;0,0,IF(('T_TTAFStock'!CA33&lt;&gt;""),'T_TTAFStock'!CA33,BZ29+'Grid_Incoming'!CA29-'Grid_TTAFOutgoing'!CA29))</f>
        <v/>
      </c>
      <c r="CB29">
        <f>IF(COUNTIFS(T_StockCount[Part Name],$A29,T_StockCount[WeekIndex],79)&gt;0,0,IF(('T_TTAFStock'!CB33&lt;&gt;""),'T_TTAFStock'!CB33,CA29+'Grid_Incoming'!CB29-'Grid_TTAFOutgoing'!CB29))</f>
        <v/>
      </c>
      <c r="CC29">
        <f>IF(COUNTIFS(T_StockCount[Part Name],$A29,T_StockCount[WeekIndex],80)&gt;0,0,IF(('T_TTAFStock'!CC33&lt;&gt;""),'T_TTAFStock'!CC33,CB29+'Grid_Incoming'!CC29-'Grid_TTAFOutgoing'!CC29))</f>
        <v/>
      </c>
      <c r="CD29">
        <f>IF(COUNTIFS(T_StockCount[Part Name],$A29,T_StockCount[WeekIndex],81)&gt;0,0,IF(('T_TTAFStock'!CD33&lt;&gt;""),'T_TTAFStock'!CD33,CC29+'Grid_Incoming'!CD29-'Grid_TTAFOutgoing'!CD29))</f>
        <v/>
      </c>
      <c r="CE29">
        <f>IF(COUNTIFS(T_StockCount[Part Name],$A29,T_StockCount[WeekIndex],82)&gt;0,0,IF(('T_TTAFStock'!CE33&lt;&gt;""),'T_TTAFStock'!CE33,CD29+'Grid_Incoming'!CE29-'Grid_TTAFOutgoing'!CE29))</f>
        <v/>
      </c>
      <c r="CF29">
        <f>IF(COUNTIFS(T_StockCount[Part Name],$A29,T_StockCount[WeekIndex],83)&gt;0,0,IF(('T_TTAFStock'!CF33&lt;&gt;""),'T_TTAFStock'!CF33,CE29+'Grid_Incoming'!CF29-'Grid_TTAFOutgoing'!CF29))</f>
        <v/>
      </c>
      <c r="CG29">
        <f>IF(COUNTIFS(T_StockCount[Part Name],$A29,T_StockCount[WeekIndex],84)&gt;0,0,IF(('T_TTAFStock'!CG33&lt;&gt;""),'T_TTAFStock'!CG33,CF29+'Grid_Incoming'!CG29-'Grid_TTAFOutgoing'!CG29))</f>
        <v/>
      </c>
      <c r="CH29">
        <f>IF(COUNTIFS(T_StockCount[Part Name],$A29,T_StockCount[WeekIndex],85)&gt;0,0,IF(('T_TTAFStock'!CH33&lt;&gt;""),'T_TTAFStock'!CH33,CG29+'Grid_Incoming'!CH29-'Grid_TTAFOutgoing'!CH29))</f>
        <v/>
      </c>
      <c r="CI29">
        <f>IF(COUNTIFS(T_StockCount[Part Name],$A29,T_StockCount[WeekIndex],86)&gt;0,0,IF(('T_TTAFStock'!CI33&lt;&gt;""),'T_TTAFStock'!CI33,CH29+'Grid_Incoming'!CI29-'Grid_TTAFOutgoing'!CI29))</f>
        <v/>
      </c>
      <c r="CJ29">
        <f>IF(COUNTIFS(T_StockCount[Part Name],$A29,T_StockCount[WeekIndex],87)&gt;0,0,IF(('T_TTAFStock'!CJ33&lt;&gt;""),'T_TTAFStock'!CJ33,CI29+'Grid_Incoming'!CJ29-'Grid_TTAFOutgoing'!CJ29))</f>
        <v/>
      </c>
      <c r="CK29">
        <f>IF(COUNTIFS(T_StockCount[Part Name],$A29,T_StockCount[WeekIndex],88)&gt;0,0,IF(('T_TTAFStock'!CK33&lt;&gt;""),'T_TTAFStock'!CK33,CJ29+'Grid_Incoming'!CK29-'Grid_TTAFOutgoing'!CK29))</f>
        <v/>
      </c>
      <c r="CL29">
        <f>IF(COUNTIFS(T_StockCount[Part Name],$A29,T_StockCount[WeekIndex],89)&gt;0,0,IF(('T_TTAFStock'!CL33&lt;&gt;""),'T_TTAFStock'!CL33,CK29+'Grid_Incoming'!CL29-'Grid_TTAFOutgoing'!CL29))</f>
        <v/>
      </c>
      <c r="CM29">
        <f>IF(COUNTIFS(T_StockCount[Part Name],$A29,T_StockCount[WeekIndex],90)&gt;0,0,IF(('T_TTAFStock'!CM33&lt;&gt;""),'T_TTAFStock'!CM33,CL29+'Grid_Incoming'!CM29-'Grid_TTAFOutgoing'!CM29))</f>
        <v/>
      </c>
      <c r="CN29">
        <f>IF(COUNTIFS(T_StockCount[Part Name],$A29,T_StockCount[WeekIndex],91)&gt;0,0,IF(('T_TTAFStock'!CN33&lt;&gt;""),'T_TTAFStock'!CN33,CM29+'Grid_Incoming'!CN29-'Grid_TTAFOutgoing'!CN29))</f>
        <v/>
      </c>
      <c r="CO29">
        <f>IF(COUNTIFS(T_StockCount[Part Name],$A29,T_StockCount[WeekIndex],92)&gt;0,0,IF(('T_TTAFStock'!CO33&lt;&gt;""),'T_TTAFStock'!CO33,CN29+'Grid_Incoming'!CO29-'Grid_TTAFOutgoing'!CO29))</f>
        <v/>
      </c>
      <c r="CP29">
        <f>IF(COUNTIFS(T_StockCount[Part Name],$A29,T_StockCount[WeekIndex],93)&gt;0,0,IF(('T_TTAFStock'!CP33&lt;&gt;""),'T_TTAFStock'!CP33,CO29+'Grid_Incoming'!CP29-'Grid_TTAFOutgoing'!CP29))</f>
        <v/>
      </c>
      <c r="CQ29">
        <f>IF(COUNTIFS(T_StockCount[Part Name],$A29,T_StockCount[WeekIndex],94)&gt;0,0,IF(('T_TTAFStock'!CQ33&lt;&gt;""),'T_TTAFStock'!CQ33,CP29+'Grid_Incoming'!CQ29-'Grid_TTAFOutgoing'!CQ29))</f>
        <v/>
      </c>
      <c r="CR29">
        <f>IF(COUNTIFS(T_StockCount[Part Name],$A29,T_StockCount[WeekIndex],95)&gt;0,0,IF(('T_TTAFStock'!CR33&lt;&gt;""),'T_TTAFStock'!CR33,CQ29+'Grid_Incoming'!CR29-'Grid_TTAFOutgoing'!CR29))</f>
        <v/>
      </c>
      <c r="CS29">
        <f>IF(COUNTIFS(T_StockCount[Part Name],$A29,T_StockCount[WeekIndex],96)&gt;0,0,IF(('T_TTAFStock'!CS33&lt;&gt;""),'T_TTAFStock'!CS33,CR29+'Grid_Incoming'!CS29-'Grid_TTAFOutgoing'!CS29))</f>
        <v/>
      </c>
      <c r="CT29">
        <f>IF(COUNTIFS(T_StockCount[Part Name],$A29,T_StockCount[WeekIndex],97)&gt;0,0,IF(('T_TTAFStock'!CT33&lt;&gt;""),'T_TTAFStock'!CT33,CS29+'Grid_Incoming'!CT29-'Grid_TTAFOutgoing'!CT29))</f>
        <v/>
      </c>
      <c r="CU29">
        <f>IF(COUNTIFS(T_StockCount[Part Name],$A29,T_StockCount[WeekIndex],98)&gt;0,0,IF(('T_TTAFStock'!CU33&lt;&gt;""),'T_TTAFStock'!CU33,CT29+'Grid_Incoming'!CU29-'Grid_TTAFOutgoing'!CU29))</f>
        <v/>
      </c>
      <c r="CV29">
        <f>IF(COUNTIFS(T_StockCount[Part Name],$A29,T_StockCount[WeekIndex],99)&gt;0,0,IF(('T_TTAFStock'!CV33&lt;&gt;""),'T_TTAFStock'!CV33,CU29+'Grid_Incoming'!CV29-'Grid_TTAFOutgoing'!CV29))</f>
        <v/>
      </c>
      <c r="CW29">
        <f>IF(COUNTIFS(T_StockCount[Part Name],$A29,T_StockCount[WeekIndex],100)&gt;0,0,IF(('T_TTAFStock'!CW33&lt;&gt;""),'T_TTAFStock'!CW33,CV29+'Grid_Incoming'!CW29-'Grid_TTAFOutgoing'!CW29))</f>
        <v/>
      </c>
      <c r="CX29">
        <f>IF(COUNTIFS(T_StockCount[Part Name],$A29,T_StockCount[WeekIndex],101)&gt;0,0,IF(('T_TTAFStock'!CX33&lt;&gt;""),'T_TTAFStock'!CX33,CW29+'Grid_Incoming'!CX29-'Grid_TTAFOutgoing'!CX29))</f>
        <v/>
      </c>
      <c r="CY29">
        <f>IF(COUNTIFS(T_StockCount[Part Name],$A29,T_StockCount[WeekIndex],102)&gt;0,0,IF(('T_TTAFStock'!CY33&lt;&gt;""),'T_TTAFStock'!CY33,CX29+'Grid_Incoming'!CY29-'Grid_TTAFOutgoing'!CY29))</f>
        <v/>
      </c>
      <c r="CZ29">
        <f>IF(COUNTIFS(T_StockCount[Part Name],$A29,T_StockCount[WeekIndex],103)&gt;0,0,IF(('T_TTAFStock'!CZ33&lt;&gt;""),'T_TTAFStock'!CZ33,CY29+'Grid_Incoming'!CZ29-'Grid_TTAFOutgoing'!CZ29))</f>
        <v/>
      </c>
      <c r="DA29">
        <f>IF(COUNTIFS(T_StockCount[Part Name],$A29,T_StockCount[WeekIndex],104)&gt;0,0,IF(('T_TTAFStock'!DA33&lt;&gt;""),'T_TTAFStock'!DA33,CZ29+'Grid_Incoming'!DA29-'Grid_TTAFOutgoing'!DA29))</f>
        <v/>
      </c>
    </row>
    <row r="30">
      <c r="A30" t="inlineStr">
        <is>
          <t>TDJ</t>
        </is>
      </c>
      <c r="B30">
        <f>IF(COUNTIFS(T_StockCount[Part Name],$A30,T_StockCount[WeekIndex],1)&gt;0,0,IF(('T_TTAFStock'!B34&lt;&gt;""),'T_TTAFStock'!B34,0+'Grid_Incoming'!B30-'Grid_TTAFOutgoing'!B30))</f>
        <v/>
      </c>
      <c r="C30">
        <f>IF(COUNTIFS(T_StockCount[Part Name],$A30,T_StockCount[WeekIndex],2)&gt;0,0,IF(('T_TTAFStock'!C34&lt;&gt;""),'T_TTAFStock'!C34,B30+'Grid_Incoming'!C30-'Grid_TTAFOutgoing'!C30))</f>
        <v/>
      </c>
      <c r="D30">
        <f>IF(COUNTIFS(T_StockCount[Part Name],$A30,T_StockCount[WeekIndex],3)&gt;0,0,IF(('T_TTAFStock'!D34&lt;&gt;""),'T_TTAFStock'!D34,C30+'Grid_Incoming'!D30-'Grid_TTAFOutgoing'!D30))</f>
        <v/>
      </c>
      <c r="E30">
        <f>IF(COUNTIFS(T_StockCount[Part Name],$A30,T_StockCount[WeekIndex],4)&gt;0,0,IF(('T_TTAFStock'!E34&lt;&gt;""),'T_TTAFStock'!E34,D30+'Grid_Incoming'!E30-'Grid_TTAFOutgoing'!E30))</f>
        <v/>
      </c>
      <c r="F30">
        <f>IF(COUNTIFS(T_StockCount[Part Name],$A30,T_StockCount[WeekIndex],5)&gt;0,0,IF(('T_TTAFStock'!F34&lt;&gt;""),'T_TTAFStock'!F34,E30+'Grid_Incoming'!F30-'Grid_TTAFOutgoing'!F30))</f>
        <v/>
      </c>
      <c r="G30">
        <f>IF(COUNTIFS(T_StockCount[Part Name],$A30,T_StockCount[WeekIndex],6)&gt;0,0,IF(('T_TTAFStock'!G34&lt;&gt;""),'T_TTAFStock'!G34,F30+'Grid_Incoming'!G30-'Grid_TTAFOutgoing'!G30))</f>
        <v/>
      </c>
      <c r="H30">
        <f>IF(COUNTIFS(T_StockCount[Part Name],$A30,T_StockCount[WeekIndex],7)&gt;0,0,IF(('T_TTAFStock'!H34&lt;&gt;""),'T_TTAFStock'!H34,G30+'Grid_Incoming'!H30-'Grid_TTAFOutgoing'!H30))</f>
        <v/>
      </c>
      <c r="I30">
        <f>IF(COUNTIFS(T_StockCount[Part Name],$A30,T_StockCount[WeekIndex],8)&gt;0,0,IF(('T_TTAFStock'!I34&lt;&gt;""),'T_TTAFStock'!I34,H30+'Grid_Incoming'!I30-'Grid_TTAFOutgoing'!I30))</f>
        <v/>
      </c>
      <c r="J30">
        <f>IF(COUNTIFS(T_StockCount[Part Name],$A30,T_StockCount[WeekIndex],9)&gt;0,0,IF(('T_TTAFStock'!J34&lt;&gt;""),'T_TTAFStock'!J34,I30+'Grid_Incoming'!J30-'Grid_TTAFOutgoing'!J30))</f>
        <v/>
      </c>
      <c r="K30">
        <f>IF(COUNTIFS(T_StockCount[Part Name],$A30,T_StockCount[WeekIndex],10)&gt;0,0,IF(('T_TTAFStock'!K34&lt;&gt;""),'T_TTAFStock'!K34,J30+'Grid_Incoming'!K30-'Grid_TTAFOutgoing'!K30))</f>
        <v/>
      </c>
      <c r="L30">
        <f>IF(COUNTIFS(T_StockCount[Part Name],$A30,T_StockCount[WeekIndex],11)&gt;0,0,IF(('T_TTAFStock'!L34&lt;&gt;""),'T_TTAFStock'!L34,K30+'Grid_Incoming'!L30-'Grid_TTAFOutgoing'!L30))</f>
        <v/>
      </c>
      <c r="M30">
        <f>IF(COUNTIFS(T_StockCount[Part Name],$A30,T_StockCount[WeekIndex],12)&gt;0,0,IF(('T_TTAFStock'!M34&lt;&gt;""),'T_TTAFStock'!M34,L30+'Grid_Incoming'!M30-'Grid_TTAFOutgoing'!M30))</f>
        <v/>
      </c>
      <c r="N30">
        <f>IF(COUNTIFS(T_StockCount[Part Name],$A30,T_StockCount[WeekIndex],13)&gt;0,0,IF(('T_TTAFStock'!N34&lt;&gt;""),'T_TTAFStock'!N34,M30+'Grid_Incoming'!N30-'Grid_TTAFOutgoing'!N30))</f>
        <v/>
      </c>
      <c r="O30">
        <f>IF(COUNTIFS(T_StockCount[Part Name],$A30,T_StockCount[WeekIndex],14)&gt;0,0,IF(('T_TTAFStock'!O34&lt;&gt;""),'T_TTAFStock'!O34,N30+'Grid_Incoming'!O30-'Grid_TTAFOutgoing'!O30))</f>
        <v/>
      </c>
      <c r="P30">
        <f>IF(COUNTIFS(T_StockCount[Part Name],$A30,T_StockCount[WeekIndex],15)&gt;0,0,IF(('T_TTAFStock'!P34&lt;&gt;""),'T_TTAFStock'!P34,O30+'Grid_Incoming'!P30-'Grid_TTAFOutgoing'!P30))</f>
        <v/>
      </c>
      <c r="Q30">
        <f>IF(COUNTIFS(T_StockCount[Part Name],$A30,T_StockCount[WeekIndex],16)&gt;0,0,IF(('T_TTAFStock'!Q34&lt;&gt;""),'T_TTAFStock'!Q34,P30+'Grid_Incoming'!Q30-'Grid_TTAFOutgoing'!Q30))</f>
        <v/>
      </c>
      <c r="R30">
        <f>IF(COUNTIFS(T_StockCount[Part Name],$A30,T_StockCount[WeekIndex],17)&gt;0,0,IF(('T_TTAFStock'!R34&lt;&gt;""),'T_TTAFStock'!R34,Q30+'Grid_Incoming'!R30-'Grid_TTAFOutgoing'!R30))</f>
        <v/>
      </c>
      <c r="S30">
        <f>IF(COUNTIFS(T_StockCount[Part Name],$A30,T_StockCount[WeekIndex],18)&gt;0,0,IF(('T_TTAFStock'!S34&lt;&gt;""),'T_TTAFStock'!S34,R30+'Grid_Incoming'!S30-'Grid_TTAFOutgoing'!S30))</f>
        <v/>
      </c>
      <c r="T30">
        <f>IF(COUNTIFS(T_StockCount[Part Name],$A30,T_StockCount[WeekIndex],19)&gt;0,0,IF(('T_TTAFStock'!T34&lt;&gt;""),'T_TTAFStock'!T34,S30+'Grid_Incoming'!T30-'Grid_TTAFOutgoing'!T30))</f>
        <v/>
      </c>
      <c r="U30">
        <f>IF(COUNTIFS(T_StockCount[Part Name],$A30,T_StockCount[WeekIndex],20)&gt;0,0,IF(('T_TTAFStock'!U34&lt;&gt;""),'T_TTAFStock'!U34,T30+'Grid_Incoming'!U30-'Grid_TTAFOutgoing'!U30))</f>
        <v/>
      </c>
      <c r="V30">
        <f>IF(COUNTIFS(T_StockCount[Part Name],$A30,T_StockCount[WeekIndex],21)&gt;0,0,IF(('T_TTAFStock'!V34&lt;&gt;""),'T_TTAFStock'!V34,U30+'Grid_Incoming'!V30-'Grid_TTAFOutgoing'!V30))</f>
        <v/>
      </c>
      <c r="W30">
        <f>IF(COUNTIFS(T_StockCount[Part Name],$A30,T_StockCount[WeekIndex],22)&gt;0,0,IF(('T_TTAFStock'!W34&lt;&gt;""),'T_TTAFStock'!W34,V30+'Grid_Incoming'!W30-'Grid_TTAFOutgoing'!W30))</f>
        <v/>
      </c>
      <c r="X30">
        <f>IF(COUNTIFS(T_StockCount[Part Name],$A30,T_StockCount[WeekIndex],23)&gt;0,0,IF(('T_TTAFStock'!X34&lt;&gt;""),'T_TTAFStock'!X34,W30+'Grid_Incoming'!X30-'Grid_TTAFOutgoing'!X30))</f>
        <v/>
      </c>
      <c r="Y30">
        <f>IF(COUNTIFS(T_StockCount[Part Name],$A30,T_StockCount[WeekIndex],24)&gt;0,0,IF(('T_TTAFStock'!Y34&lt;&gt;""),'T_TTAFStock'!Y34,X30+'Grid_Incoming'!Y30-'Grid_TTAFOutgoing'!Y30))</f>
        <v/>
      </c>
      <c r="Z30">
        <f>IF(COUNTIFS(T_StockCount[Part Name],$A30,T_StockCount[WeekIndex],25)&gt;0,0,IF(('T_TTAFStock'!Z34&lt;&gt;""),'T_TTAFStock'!Z34,Y30+'Grid_Incoming'!Z30-'Grid_TTAFOutgoing'!Z30))</f>
        <v/>
      </c>
      <c r="AA30">
        <f>IF(COUNTIFS(T_StockCount[Part Name],$A30,T_StockCount[WeekIndex],26)&gt;0,0,IF(('T_TTAFStock'!AA34&lt;&gt;""),'T_TTAFStock'!AA34,Z30+'Grid_Incoming'!AA30-'Grid_TTAFOutgoing'!AA30))</f>
        <v/>
      </c>
      <c r="AB30">
        <f>IF(COUNTIFS(T_StockCount[Part Name],$A30,T_StockCount[WeekIndex],27)&gt;0,0,IF(('T_TTAFStock'!AB34&lt;&gt;""),'T_TTAFStock'!AB34,AA30+'Grid_Incoming'!AB30-'Grid_TTAFOutgoing'!AB30))</f>
        <v/>
      </c>
      <c r="AC30">
        <f>IF(COUNTIFS(T_StockCount[Part Name],$A30,T_StockCount[WeekIndex],28)&gt;0,0,IF(('T_TTAFStock'!AC34&lt;&gt;""),'T_TTAFStock'!AC34,AB30+'Grid_Incoming'!AC30-'Grid_TTAFOutgoing'!AC30))</f>
        <v/>
      </c>
      <c r="AD30">
        <f>IF(COUNTIFS(T_StockCount[Part Name],$A30,T_StockCount[WeekIndex],29)&gt;0,0,IF(('T_TTAFStock'!AD34&lt;&gt;""),'T_TTAFStock'!AD34,AC30+'Grid_Incoming'!AD30-'Grid_TTAFOutgoing'!AD30))</f>
        <v/>
      </c>
      <c r="AE30">
        <f>IF(COUNTIFS(T_StockCount[Part Name],$A30,T_StockCount[WeekIndex],30)&gt;0,0,IF(('T_TTAFStock'!AE34&lt;&gt;""),'T_TTAFStock'!AE34,AD30+'Grid_Incoming'!AE30-'Grid_TTAFOutgoing'!AE30))</f>
        <v/>
      </c>
      <c r="AF30">
        <f>IF(COUNTIFS(T_StockCount[Part Name],$A30,T_StockCount[WeekIndex],31)&gt;0,0,IF(('T_TTAFStock'!AF34&lt;&gt;""),'T_TTAFStock'!AF34,AE30+'Grid_Incoming'!AF30-'Grid_TTAFOutgoing'!AF30))</f>
        <v/>
      </c>
      <c r="AG30">
        <f>IF(COUNTIFS(T_StockCount[Part Name],$A30,T_StockCount[WeekIndex],32)&gt;0,0,IF(('T_TTAFStock'!AG34&lt;&gt;""),'T_TTAFStock'!AG34,AF30+'Grid_Incoming'!AG30-'Grid_TTAFOutgoing'!AG30))</f>
        <v/>
      </c>
      <c r="AH30">
        <f>IF(COUNTIFS(T_StockCount[Part Name],$A30,T_StockCount[WeekIndex],33)&gt;0,0,IF(('T_TTAFStock'!AH34&lt;&gt;""),'T_TTAFStock'!AH34,AG30+'Grid_Incoming'!AH30-'Grid_TTAFOutgoing'!AH30))</f>
        <v/>
      </c>
      <c r="AI30">
        <f>IF(COUNTIFS(T_StockCount[Part Name],$A30,T_StockCount[WeekIndex],34)&gt;0,0,IF(('T_TTAFStock'!AI34&lt;&gt;""),'T_TTAFStock'!AI34,AH30+'Grid_Incoming'!AI30-'Grid_TTAFOutgoing'!AI30))</f>
        <v/>
      </c>
      <c r="AJ30">
        <f>IF(COUNTIFS(T_StockCount[Part Name],$A30,T_StockCount[WeekIndex],35)&gt;0,0,IF(('T_TTAFStock'!AJ34&lt;&gt;""),'T_TTAFStock'!AJ34,AI30+'Grid_Incoming'!AJ30-'Grid_TTAFOutgoing'!AJ30))</f>
        <v/>
      </c>
      <c r="AK30">
        <f>IF(COUNTIFS(T_StockCount[Part Name],$A30,T_StockCount[WeekIndex],36)&gt;0,0,IF(('T_TTAFStock'!AK34&lt;&gt;""),'T_TTAFStock'!AK34,AJ30+'Grid_Incoming'!AK30-'Grid_TTAFOutgoing'!AK30))</f>
        <v/>
      </c>
      <c r="AL30">
        <f>IF(COUNTIFS(T_StockCount[Part Name],$A30,T_StockCount[WeekIndex],37)&gt;0,0,IF(('T_TTAFStock'!AL34&lt;&gt;""),'T_TTAFStock'!AL34,AK30+'Grid_Incoming'!AL30-'Grid_TTAFOutgoing'!AL30))</f>
        <v/>
      </c>
      <c r="AM30">
        <f>IF(COUNTIFS(T_StockCount[Part Name],$A30,T_StockCount[WeekIndex],38)&gt;0,0,IF(('T_TTAFStock'!AM34&lt;&gt;""),'T_TTAFStock'!AM34,AL30+'Grid_Incoming'!AM30-'Grid_TTAFOutgoing'!AM30))</f>
        <v/>
      </c>
      <c r="AN30">
        <f>IF(COUNTIFS(T_StockCount[Part Name],$A30,T_StockCount[WeekIndex],39)&gt;0,0,IF(('T_TTAFStock'!AN34&lt;&gt;""),'T_TTAFStock'!AN34,AM30+'Grid_Incoming'!AN30-'Grid_TTAFOutgoing'!AN30))</f>
        <v/>
      </c>
      <c r="AO30">
        <f>IF(COUNTIFS(T_StockCount[Part Name],$A30,T_StockCount[WeekIndex],40)&gt;0,0,IF(('T_TTAFStock'!AO34&lt;&gt;""),'T_TTAFStock'!AO34,AN30+'Grid_Incoming'!AO30-'Grid_TTAFOutgoing'!AO30))</f>
        <v/>
      </c>
      <c r="AP30">
        <f>IF(COUNTIFS(T_StockCount[Part Name],$A30,T_StockCount[WeekIndex],41)&gt;0,0,IF(('T_TTAFStock'!AP34&lt;&gt;""),'T_TTAFStock'!AP34,AO30+'Grid_Incoming'!AP30-'Grid_TTAFOutgoing'!AP30))</f>
        <v/>
      </c>
      <c r="AQ30">
        <f>IF(COUNTIFS(T_StockCount[Part Name],$A30,T_StockCount[WeekIndex],42)&gt;0,0,IF(('T_TTAFStock'!AQ34&lt;&gt;""),'T_TTAFStock'!AQ34,AP30+'Grid_Incoming'!AQ30-'Grid_TTAFOutgoing'!AQ30))</f>
        <v/>
      </c>
      <c r="AR30">
        <f>IF(COUNTIFS(T_StockCount[Part Name],$A30,T_StockCount[WeekIndex],43)&gt;0,0,IF(('T_TTAFStock'!AR34&lt;&gt;""),'T_TTAFStock'!AR34,AQ30+'Grid_Incoming'!AR30-'Grid_TTAFOutgoing'!AR30))</f>
        <v/>
      </c>
      <c r="AS30">
        <f>IF(COUNTIFS(T_StockCount[Part Name],$A30,T_StockCount[WeekIndex],44)&gt;0,0,IF(('T_TTAFStock'!AS34&lt;&gt;""),'T_TTAFStock'!AS34,AR30+'Grid_Incoming'!AS30-'Grid_TTAFOutgoing'!AS30))</f>
        <v/>
      </c>
      <c r="AT30">
        <f>IF(COUNTIFS(T_StockCount[Part Name],$A30,T_StockCount[WeekIndex],45)&gt;0,0,IF(('T_TTAFStock'!AT34&lt;&gt;""),'T_TTAFStock'!AT34,AS30+'Grid_Incoming'!AT30-'Grid_TTAFOutgoing'!AT30))</f>
        <v/>
      </c>
      <c r="AU30">
        <f>IF(COUNTIFS(T_StockCount[Part Name],$A30,T_StockCount[WeekIndex],46)&gt;0,0,IF(('T_TTAFStock'!AU34&lt;&gt;""),'T_TTAFStock'!AU34,AT30+'Grid_Incoming'!AU30-'Grid_TTAFOutgoing'!AU30))</f>
        <v/>
      </c>
      <c r="AV30">
        <f>IF(COUNTIFS(T_StockCount[Part Name],$A30,T_StockCount[WeekIndex],47)&gt;0,0,IF(('T_TTAFStock'!AV34&lt;&gt;""),'T_TTAFStock'!AV34,AU30+'Grid_Incoming'!AV30-'Grid_TTAFOutgoing'!AV30))</f>
        <v/>
      </c>
      <c r="AW30">
        <f>IF(COUNTIFS(T_StockCount[Part Name],$A30,T_StockCount[WeekIndex],48)&gt;0,0,IF(('T_TTAFStock'!AW34&lt;&gt;""),'T_TTAFStock'!AW34,AV30+'Grid_Incoming'!AW30-'Grid_TTAFOutgoing'!AW30))</f>
        <v/>
      </c>
      <c r="AX30">
        <f>IF(COUNTIFS(T_StockCount[Part Name],$A30,T_StockCount[WeekIndex],49)&gt;0,0,IF(('T_TTAFStock'!AX34&lt;&gt;""),'T_TTAFStock'!AX34,AW30+'Grid_Incoming'!AX30-'Grid_TTAFOutgoing'!AX30))</f>
        <v/>
      </c>
      <c r="AY30">
        <f>IF(COUNTIFS(T_StockCount[Part Name],$A30,T_StockCount[WeekIndex],50)&gt;0,0,IF(('T_TTAFStock'!AY34&lt;&gt;""),'T_TTAFStock'!AY34,AX30+'Grid_Incoming'!AY30-'Grid_TTAFOutgoing'!AY30))</f>
        <v/>
      </c>
      <c r="AZ30">
        <f>IF(COUNTIFS(T_StockCount[Part Name],$A30,T_StockCount[WeekIndex],51)&gt;0,0,IF(('T_TTAFStock'!AZ34&lt;&gt;""),'T_TTAFStock'!AZ34,AY30+'Grid_Incoming'!AZ30-'Grid_TTAFOutgoing'!AZ30))</f>
        <v/>
      </c>
      <c r="BA30">
        <f>IF(COUNTIFS(T_StockCount[Part Name],$A30,T_StockCount[WeekIndex],52)&gt;0,0,IF(('T_TTAFStock'!BA34&lt;&gt;""),'T_TTAFStock'!BA34,AZ30+'Grid_Incoming'!BA30-'Grid_TTAFOutgoing'!BA30))</f>
        <v/>
      </c>
      <c r="BB30">
        <f>IF(COUNTIFS(T_StockCount[Part Name],$A30,T_StockCount[WeekIndex],53)&gt;0,0,IF(('T_TTAFStock'!BB34&lt;&gt;""),'T_TTAFStock'!BB34,BA30+'Grid_Incoming'!BB30-'Grid_TTAFOutgoing'!BB30))</f>
        <v/>
      </c>
      <c r="BC30">
        <f>IF(COUNTIFS(T_StockCount[Part Name],$A30,T_StockCount[WeekIndex],54)&gt;0,0,IF(('T_TTAFStock'!BC34&lt;&gt;""),'T_TTAFStock'!BC34,BB30+'Grid_Incoming'!BC30-'Grid_TTAFOutgoing'!BC30))</f>
        <v/>
      </c>
      <c r="BD30">
        <f>IF(COUNTIFS(T_StockCount[Part Name],$A30,T_StockCount[WeekIndex],55)&gt;0,0,IF(('T_TTAFStock'!BD34&lt;&gt;""),'T_TTAFStock'!BD34,BC30+'Grid_Incoming'!BD30-'Grid_TTAFOutgoing'!BD30))</f>
        <v/>
      </c>
      <c r="BE30">
        <f>IF(COUNTIFS(T_StockCount[Part Name],$A30,T_StockCount[WeekIndex],56)&gt;0,0,IF(('T_TTAFStock'!BE34&lt;&gt;""),'T_TTAFStock'!BE34,BD30+'Grid_Incoming'!BE30-'Grid_TTAFOutgoing'!BE30))</f>
        <v/>
      </c>
      <c r="BF30">
        <f>IF(COUNTIFS(T_StockCount[Part Name],$A30,T_StockCount[WeekIndex],57)&gt;0,0,IF(('T_TTAFStock'!BF34&lt;&gt;""),'T_TTAFStock'!BF34,BE30+'Grid_Incoming'!BF30-'Grid_TTAFOutgoing'!BF30))</f>
        <v/>
      </c>
      <c r="BG30">
        <f>IF(COUNTIFS(T_StockCount[Part Name],$A30,T_StockCount[WeekIndex],58)&gt;0,0,IF(('T_TTAFStock'!BG34&lt;&gt;""),'T_TTAFStock'!BG34,BF30+'Grid_Incoming'!BG30-'Grid_TTAFOutgoing'!BG30))</f>
        <v/>
      </c>
      <c r="BH30">
        <f>IF(COUNTIFS(T_StockCount[Part Name],$A30,T_StockCount[WeekIndex],59)&gt;0,0,IF(('T_TTAFStock'!BH34&lt;&gt;""),'T_TTAFStock'!BH34,BG30+'Grid_Incoming'!BH30-'Grid_TTAFOutgoing'!BH30))</f>
        <v/>
      </c>
      <c r="BI30">
        <f>IF(COUNTIFS(T_StockCount[Part Name],$A30,T_StockCount[WeekIndex],60)&gt;0,0,IF(('T_TTAFStock'!BI34&lt;&gt;""),'T_TTAFStock'!BI34,BH30+'Grid_Incoming'!BI30-'Grid_TTAFOutgoing'!BI30))</f>
        <v/>
      </c>
      <c r="BJ30">
        <f>IF(COUNTIFS(T_StockCount[Part Name],$A30,T_StockCount[WeekIndex],61)&gt;0,0,IF(('T_TTAFStock'!BJ34&lt;&gt;""),'T_TTAFStock'!BJ34,BI30+'Grid_Incoming'!BJ30-'Grid_TTAFOutgoing'!BJ30))</f>
        <v/>
      </c>
      <c r="BK30">
        <f>IF(COUNTIFS(T_StockCount[Part Name],$A30,T_StockCount[WeekIndex],62)&gt;0,0,IF(('T_TTAFStock'!BK34&lt;&gt;""),'T_TTAFStock'!BK34,BJ30+'Grid_Incoming'!BK30-'Grid_TTAFOutgoing'!BK30))</f>
        <v/>
      </c>
      <c r="BL30">
        <f>IF(COUNTIFS(T_StockCount[Part Name],$A30,T_StockCount[WeekIndex],63)&gt;0,0,IF(('T_TTAFStock'!BL34&lt;&gt;""),'T_TTAFStock'!BL34,BK30+'Grid_Incoming'!BL30-'Grid_TTAFOutgoing'!BL30))</f>
        <v/>
      </c>
      <c r="BM30">
        <f>IF(COUNTIFS(T_StockCount[Part Name],$A30,T_StockCount[WeekIndex],64)&gt;0,0,IF(('T_TTAFStock'!BM34&lt;&gt;""),'T_TTAFStock'!BM34,BL30+'Grid_Incoming'!BM30-'Grid_TTAFOutgoing'!BM30))</f>
        <v/>
      </c>
      <c r="BN30">
        <f>IF(COUNTIFS(T_StockCount[Part Name],$A30,T_StockCount[WeekIndex],65)&gt;0,0,IF(('T_TTAFStock'!BN34&lt;&gt;""),'T_TTAFStock'!BN34,BM30+'Grid_Incoming'!BN30-'Grid_TTAFOutgoing'!BN30))</f>
        <v/>
      </c>
      <c r="BO30">
        <f>IF(COUNTIFS(T_StockCount[Part Name],$A30,T_StockCount[WeekIndex],66)&gt;0,0,IF(('T_TTAFStock'!BO34&lt;&gt;""),'T_TTAFStock'!BO34,BN30+'Grid_Incoming'!BO30-'Grid_TTAFOutgoing'!BO30))</f>
        <v/>
      </c>
      <c r="BP30">
        <f>IF(COUNTIFS(T_StockCount[Part Name],$A30,T_StockCount[WeekIndex],67)&gt;0,0,IF(('T_TTAFStock'!BP34&lt;&gt;""),'T_TTAFStock'!BP34,BO30+'Grid_Incoming'!BP30-'Grid_TTAFOutgoing'!BP30))</f>
        <v/>
      </c>
      <c r="BQ30">
        <f>IF(COUNTIFS(T_StockCount[Part Name],$A30,T_StockCount[WeekIndex],68)&gt;0,0,IF(('T_TTAFStock'!BQ34&lt;&gt;""),'T_TTAFStock'!BQ34,BP30+'Grid_Incoming'!BQ30-'Grid_TTAFOutgoing'!BQ30))</f>
        <v/>
      </c>
      <c r="BR30">
        <f>IF(COUNTIFS(T_StockCount[Part Name],$A30,T_StockCount[WeekIndex],69)&gt;0,0,IF(('T_TTAFStock'!BR34&lt;&gt;""),'T_TTAFStock'!BR34,BQ30+'Grid_Incoming'!BR30-'Grid_TTAFOutgoing'!BR30))</f>
        <v/>
      </c>
      <c r="BS30">
        <f>IF(COUNTIFS(T_StockCount[Part Name],$A30,T_StockCount[WeekIndex],70)&gt;0,0,IF(('T_TTAFStock'!BS34&lt;&gt;""),'T_TTAFStock'!BS34,BR30+'Grid_Incoming'!BS30-'Grid_TTAFOutgoing'!BS30))</f>
        <v/>
      </c>
      <c r="BT30">
        <f>IF(COUNTIFS(T_StockCount[Part Name],$A30,T_StockCount[WeekIndex],71)&gt;0,0,IF(('T_TTAFStock'!BT34&lt;&gt;""),'T_TTAFStock'!BT34,BS30+'Grid_Incoming'!BT30-'Grid_TTAFOutgoing'!BT30))</f>
        <v/>
      </c>
      <c r="BU30">
        <f>IF(COUNTIFS(T_StockCount[Part Name],$A30,T_StockCount[WeekIndex],72)&gt;0,0,IF(('T_TTAFStock'!BU34&lt;&gt;""),'T_TTAFStock'!BU34,BT30+'Grid_Incoming'!BU30-'Grid_TTAFOutgoing'!BU30))</f>
        <v/>
      </c>
      <c r="BV30">
        <f>IF(COUNTIFS(T_StockCount[Part Name],$A30,T_StockCount[WeekIndex],73)&gt;0,0,IF(('T_TTAFStock'!BV34&lt;&gt;""),'T_TTAFStock'!BV34,BU30+'Grid_Incoming'!BV30-'Grid_TTAFOutgoing'!BV30))</f>
        <v/>
      </c>
      <c r="BW30">
        <f>IF(COUNTIFS(T_StockCount[Part Name],$A30,T_StockCount[WeekIndex],74)&gt;0,0,IF(('T_TTAFStock'!BW34&lt;&gt;""),'T_TTAFStock'!BW34,BV30+'Grid_Incoming'!BW30-'Grid_TTAFOutgoing'!BW30))</f>
        <v/>
      </c>
      <c r="BX30">
        <f>IF(COUNTIFS(T_StockCount[Part Name],$A30,T_StockCount[WeekIndex],75)&gt;0,0,IF(('T_TTAFStock'!BX34&lt;&gt;""),'T_TTAFStock'!BX34,BW30+'Grid_Incoming'!BX30-'Grid_TTAFOutgoing'!BX30))</f>
        <v/>
      </c>
      <c r="BY30">
        <f>IF(COUNTIFS(T_StockCount[Part Name],$A30,T_StockCount[WeekIndex],76)&gt;0,0,IF(('T_TTAFStock'!BY34&lt;&gt;""),'T_TTAFStock'!BY34,BX30+'Grid_Incoming'!BY30-'Grid_TTAFOutgoing'!BY30))</f>
        <v/>
      </c>
      <c r="BZ30">
        <f>IF(COUNTIFS(T_StockCount[Part Name],$A30,T_StockCount[WeekIndex],77)&gt;0,0,IF(('T_TTAFStock'!BZ34&lt;&gt;""),'T_TTAFStock'!BZ34,BY30+'Grid_Incoming'!BZ30-'Grid_TTAFOutgoing'!BZ30))</f>
        <v/>
      </c>
      <c r="CA30">
        <f>IF(COUNTIFS(T_StockCount[Part Name],$A30,T_StockCount[WeekIndex],78)&gt;0,0,IF(('T_TTAFStock'!CA34&lt;&gt;""),'T_TTAFStock'!CA34,BZ30+'Grid_Incoming'!CA30-'Grid_TTAFOutgoing'!CA30))</f>
        <v/>
      </c>
      <c r="CB30">
        <f>IF(COUNTIFS(T_StockCount[Part Name],$A30,T_StockCount[WeekIndex],79)&gt;0,0,IF(('T_TTAFStock'!CB34&lt;&gt;""),'T_TTAFStock'!CB34,CA30+'Grid_Incoming'!CB30-'Grid_TTAFOutgoing'!CB30))</f>
        <v/>
      </c>
      <c r="CC30">
        <f>IF(COUNTIFS(T_StockCount[Part Name],$A30,T_StockCount[WeekIndex],80)&gt;0,0,IF(('T_TTAFStock'!CC34&lt;&gt;""),'T_TTAFStock'!CC34,CB30+'Grid_Incoming'!CC30-'Grid_TTAFOutgoing'!CC30))</f>
        <v/>
      </c>
      <c r="CD30">
        <f>IF(COUNTIFS(T_StockCount[Part Name],$A30,T_StockCount[WeekIndex],81)&gt;0,0,IF(('T_TTAFStock'!CD34&lt;&gt;""),'T_TTAFStock'!CD34,CC30+'Grid_Incoming'!CD30-'Grid_TTAFOutgoing'!CD30))</f>
        <v/>
      </c>
      <c r="CE30">
        <f>IF(COUNTIFS(T_StockCount[Part Name],$A30,T_StockCount[WeekIndex],82)&gt;0,0,IF(('T_TTAFStock'!CE34&lt;&gt;""),'T_TTAFStock'!CE34,CD30+'Grid_Incoming'!CE30-'Grid_TTAFOutgoing'!CE30))</f>
        <v/>
      </c>
      <c r="CF30">
        <f>IF(COUNTIFS(T_StockCount[Part Name],$A30,T_StockCount[WeekIndex],83)&gt;0,0,IF(('T_TTAFStock'!CF34&lt;&gt;""),'T_TTAFStock'!CF34,CE30+'Grid_Incoming'!CF30-'Grid_TTAFOutgoing'!CF30))</f>
        <v/>
      </c>
      <c r="CG30">
        <f>IF(COUNTIFS(T_StockCount[Part Name],$A30,T_StockCount[WeekIndex],84)&gt;0,0,IF(('T_TTAFStock'!CG34&lt;&gt;""),'T_TTAFStock'!CG34,CF30+'Grid_Incoming'!CG30-'Grid_TTAFOutgoing'!CG30))</f>
        <v/>
      </c>
      <c r="CH30">
        <f>IF(COUNTIFS(T_StockCount[Part Name],$A30,T_StockCount[WeekIndex],85)&gt;0,0,IF(('T_TTAFStock'!CH34&lt;&gt;""),'T_TTAFStock'!CH34,CG30+'Grid_Incoming'!CH30-'Grid_TTAFOutgoing'!CH30))</f>
        <v/>
      </c>
      <c r="CI30">
        <f>IF(COUNTIFS(T_StockCount[Part Name],$A30,T_StockCount[WeekIndex],86)&gt;0,0,IF(('T_TTAFStock'!CI34&lt;&gt;""),'T_TTAFStock'!CI34,CH30+'Grid_Incoming'!CI30-'Grid_TTAFOutgoing'!CI30))</f>
        <v/>
      </c>
      <c r="CJ30">
        <f>IF(COUNTIFS(T_StockCount[Part Name],$A30,T_StockCount[WeekIndex],87)&gt;0,0,IF(('T_TTAFStock'!CJ34&lt;&gt;""),'T_TTAFStock'!CJ34,CI30+'Grid_Incoming'!CJ30-'Grid_TTAFOutgoing'!CJ30))</f>
        <v/>
      </c>
      <c r="CK30">
        <f>IF(COUNTIFS(T_StockCount[Part Name],$A30,T_StockCount[WeekIndex],88)&gt;0,0,IF(('T_TTAFStock'!CK34&lt;&gt;""),'T_TTAFStock'!CK34,CJ30+'Grid_Incoming'!CK30-'Grid_TTAFOutgoing'!CK30))</f>
        <v/>
      </c>
      <c r="CL30">
        <f>IF(COUNTIFS(T_StockCount[Part Name],$A30,T_StockCount[WeekIndex],89)&gt;0,0,IF(('T_TTAFStock'!CL34&lt;&gt;""),'T_TTAFStock'!CL34,CK30+'Grid_Incoming'!CL30-'Grid_TTAFOutgoing'!CL30))</f>
        <v/>
      </c>
      <c r="CM30">
        <f>IF(COUNTIFS(T_StockCount[Part Name],$A30,T_StockCount[WeekIndex],90)&gt;0,0,IF(('T_TTAFStock'!CM34&lt;&gt;""),'T_TTAFStock'!CM34,CL30+'Grid_Incoming'!CM30-'Grid_TTAFOutgoing'!CM30))</f>
        <v/>
      </c>
      <c r="CN30">
        <f>IF(COUNTIFS(T_StockCount[Part Name],$A30,T_StockCount[WeekIndex],91)&gt;0,0,IF(('T_TTAFStock'!CN34&lt;&gt;""),'T_TTAFStock'!CN34,CM30+'Grid_Incoming'!CN30-'Grid_TTAFOutgoing'!CN30))</f>
        <v/>
      </c>
      <c r="CO30">
        <f>IF(COUNTIFS(T_StockCount[Part Name],$A30,T_StockCount[WeekIndex],92)&gt;0,0,IF(('T_TTAFStock'!CO34&lt;&gt;""),'T_TTAFStock'!CO34,CN30+'Grid_Incoming'!CO30-'Grid_TTAFOutgoing'!CO30))</f>
        <v/>
      </c>
      <c r="CP30">
        <f>IF(COUNTIFS(T_StockCount[Part Name],$A30,T_StockCount[WeekIndex],93)&gt;0,0,IF(('T_TTAFStock'!CP34&lt;&gt;""),'T_TTAFStock'!CP34,CO30+'Grid_Incoming'!CP30-'Grid_TTAFOutgoing'!CP30))</f>
        <v/>
      </c>
      <c r="CQ30">
        <f>IF(COUNTIFS(T_StockCount[Part Name],$A30,T_StockCount[WeekIndex],94)&gt;0,0,IF(('T_TTAFStock'!CQ34&lt;&gt;""),'T_TTAFStock'!CQ34,CP30+'Grid_Incoming'!CQ30-'Grid_TTAFOutgoing'!CQ30))</f>
        <v/>
      </c>
      <c r="CR30">
        <f>IF(COUNTIFS(T_StockCount[Part Name],$A30,T_StockCount[WeekIndex],95)&gt;0,0,IF(('T_TTAFStock'!CR34&lt;&gt;""),'T_TTAFStock'!CR34,CQ30+'Grid_Incoming'!CR30-'Grid_TTAFOutgoing'!CR30))</f>
        <v/>
      </c>
      <c r="CS30">
        <f>IF(COUNTIFS(T_StockCount[Part Name],$A30,T_StockCount[WeekIndex],96)&gt;0,0,IF(('T_TTAFStock'!CS34&lt;&gt;""),'T_TTAFStock'!CS34,CR30+'Grid_Incoming'!CS30-'Grid_TTAFOutgoing'!CS30))</f>
        <v/>
      </c>
      <c r="CT30">
        <f>IF(COUNTIFS(T_StockCount[Part Name],$A30,T_StockCount[WeekIndex],97)&gt;0,0,IF(('T_TTAFStock'!CT34&lt;&gt;""),'T_TTAFStock'!CT34,CS30+'Grid_Incoming'!CT30-'Grid_TTAFOutgoing'!CT30))</f>
        <v/>
      </c>
      <c r="CU30">
        <f>IF(COUNTIFS(T_StockCount[Part Name],$A30,T_StockCount[WeekIndex],98)&gt;0,0,IF(('T_TTAFStock'!CU34&lt;&gt;""),'T_TTAFStock'!CU34,CT30+'Grid_Incoming'!CU30-'Grid_TTAFOutgoing'!CU30))</f>
        <v/>
      </c>
      <c r="CV30">
        <f>IF(COUNTIFS(T_StockCount[Part Name],$A30,T_StockCount[WeekIndex],99)&gt;0,0,IF(('T_TTAFStock'!CV34&lt;&gt;""),'T_TTAFStock'!CV34,CU30+'Grid_Incoming'!CV30-'Grid_TTAFOutgoing'!CV30))</f>
        <v/>
      </c>
      <c r="CW30">
        <f>IF(COUNTIFS(T_StockCount[Part Name],$A30,T_StockCount[WeekIndex],100)&gt;0,0,IF(('T_TTAFStock'!CW34&lt;&gt;""),'T_TTAFStock'!CW34,CV30+'Grid_Incoming'!CW30-'Grid_TTAFOutgoing'!CW30))</f>
        <v/>
      </c>
      <c r="CX30">
        <f>IF(COUNTIFS(T_StockCount[Part Name],$A30,T_StockCount[WeekIndex],101)&gt;0,0,IF(('T_TTAFStock'!CX34&lt;&gt;""),'T_TTAFStock'!CX34,CW30+'Grid_Incoming'!CX30-'Grid_TTAFOutgoing'!CX30))</f>
        <v/>
      </c>
      <c r="CY30">
        <f>IF(COUNTIFS(T_StockCount[Part Name],$A30,T_StockCount[WeekIndex],102)&gt;0,0,IF(('T_TTAFStock'!CY34&lt;&gt;""),'T_TTAFStock'!CY34,CX30+'Grid_Incoming'!CY30-'Grid_TTAFOutgoing'!CY30))</f>
        <v/>
      </c>
      <c r="CZ30">
        <f>IF(COUNTIFS(T_StockCount[Part Name],$A30,T_StockCount[WeekIndex],103)&gt;0,0,IF(('T_TTAFStock'!CZ34&lt;&gt;""),'T_TTAFStock'!CZ34,CY30+'Grid_Incoming'!CZ30-'Grid_TTAFOutgoing'!CZ30))</f>
        <v/>
      </c>
      <c r="DA30">
        <f>IF(COUNTIFS(T_StockCount[Part Name],$A30,T_StockCount[WeekIndex],104)&gt;0,0,IF(('T_TTAFStock'!DA34&lt;&gt;""),'T_TTAFStock'!DA34,CZ30+'Grid_Incoming'!DA30-'Grid_TTAFOutgoing'!DA30))</f>
        <v/>
      </c>
    </row>
    <row r="31">
      <c r="A31" t="inlineStr">
        <is>
          <t>CHEM-1730</t>
        </is>
      </c>
      <c r="B31">
        <f>IF(COUNTIFS(T_StockCount[Part Name],$A31,T_StockCount[WeekIndex],1)&gt;0,0,IF(('T_TTAFStock'!B35&lt;&gt;""),'T_TTAFStock'!B35,0+'Grid_Incoming'!B31-'Grid_TTAFOutgoing'!B31))</f>
        <v/>
      </c>
      <c r="C31">
        <f>IF(COUNTIFS(T_StockCount[Part Name],$A31,T_StockCount[WeekIndex],2)&gt;0,0,IF(('T_TTAFStock'!C35&lt;&gt;""),'T_TTAFStock'!C35,B31+'Grid_Incoming'!C31-'Grid_TTAFOutgoing'!C31))</f>
        <v/>
      </c>
      <c r="D31">
        <f>IF(COUNTIFS(T_StockCount[Part Name],$A31,T_StockCount[WeekIndex],3)&gt;0,0,IF(('T_TTAFStock'!D35&lt;&gt;""),'T_TTAFStock'!D35,C31+'Grid_Incoming'!D31-'Grid_TTAFOutgoing'!D31))</f>
        <v/>
      </c>
      <c r="E31">
        <f>IF(COUNTIFS(T_StockCount[Part Name],$A31,T_StockCount[WeekIndex],4)&gt;0,0,IF(('T_TTAFStock'!E35&lt;&gt;""),'T_TTAFStock'!E35,D31+'Grid_Incoming'!E31-'Grid_TTAFOutgoing'!E31))</f>
        <v/>
      </c>
      <c r="F31">
        <f>IF(COUNTIFS(T_StockCount[Part Name],$A31,T_StockCount[WeekIndex],5)&gt;0,0,IF(('T_TTAFStock'!F35&lt;&gt;""),'T_TTAFStock'!F35,E31+'Grid_Incoming'!F31-'Grid_TTAFOutgoing'!F31))</f>
        <v/>
      </c>
      <c r="G31">
        <f>IF(COUNTIFS(T_StockCount[Part Name],$A31,T_StockCount[WeekIndex],6)&gt;0,0,IF(('T_TTAFStock'!G35&lt;&gt;""),'T_TTAFStock'!G35,F31+'Grid_Incoming'!G31-'Grid_TTAFOutgoing'!G31))</f>
        <v/>
      </c>
      <c r="H31">
        <f>IF(COUNTIFS(T_StockCount[Part Name],$A31,T_StockCount[WeekIndex],7)&gt;0,0,IF(('T_TTAFStock'!H35&lt;&gt;""),'T_TTAFStock'!H35,G31+'Grid_Incoming'!H31-'Grid_TTAFOutgoing'!H31))</f>
        <v/>
      </c>
      <c r="I31">
        <f>IF(COUNTIFS(T_StockCount[Part Name],$A31,T_StockCount[WeekIndex],8)&gt;0,0,IF(('T_TTAFStock'!I35&lt;&gt;""),'T_TTAFStock'!I35,H31+'Grid_Incoming'!I31-'Grid_TTAFOutgoing'!I31))</f>
        <v/>
      </c>
      <c r="J31">
        <f>IF(COUNTIFS(T_StockCount[Part Name],$A31,T_StockCount[WeekIndex],9)&gt;0,0,IF(('T_TTAFStock'!J35&lt;&gt;""),'T_TTAFStock'!J35,I31+'Grid_Incoming'!J31-'Grid_TTAFOutgoing'!J31))</f>
        <v/>
      </c>
      <c r="K31">
        <f>IF(COUNTIFS(T_StockCount[Part Name],$A31,T_StockCount[WeekIndex],10)&gt;0,0,IF(('T_TTAFStock'!K35&lt;&gt;""),'T_TTAFStock'!K35,J31+'Grid_Incoming'!K31-'Grid_TTAFOutgoing'!K31))</f>
        <v/>
      </c>
      <c r="L31">
        <f>IF(COUNTIFS(T_StockCount[Part Name],$A31,T_StockCount[WeekIndex],11)&gt;0,0,IF(('T_TTAFStock'!L35&lt;&gt;""),'T_TTAFStock'!L35,K31+'Grid_Incoming'!L31-'Grid_TTAFOutgoing'!L31))</f>
        <v/>
      </c>
      <c r="M31">
        <f>IF(COUNTIFS(T_StockCount[Part Name],$A31,T_StockCount[WeekIndex],12)&gt;0,0,IF(('T_TTAFStock'!M35&lt;&gt;""),'T_TTAFStock'!M35,L31+'Grid_Incoming'!M31-'Grid_TTAFOutgoing'!M31))</f>
        <v/>
      </c>
      <c r="N31">
        <f>IF(COUNTIFS(T_StockCount[Part Name],$A31,T_StockCount[WeekIndex],13)&gt;0,0,IF(('T_TTAFStock'!N35&lt;&gt;""),'T_TTAFStock'!N35,M31+'Grid_Incoming'!N31-'Grid_TTAFOutgoing'!N31))</f>
        <v/>
      </c>
      <c r="O31">
        <f>IF(COUNTIFS(T_StockCount[Part Name],$A31,T_StockCount[WeekIndex],14)&gt;0,0,IF(('T_TTAFStock'!O35&lt;&gt;""),'T_TTAFStock'!O35,N31+'Grid_Incoming'!O31-'Grid_TTAFOutgoing'!O31))</f>
        <v/>
      </c>
      <c r="P31">
        <f>IF(COUNTIFS(T_StockCount[Part Name],$A31,T_StockCount[WeekIndex],15)&gt;0,0,IF(('T_TTAFStock'!P35&lt;&gt;""),'T_TTAFStock'!P35,O31+'Grid_Incoming'!P31-'Grid_TTAFOutgoing'!P31))</f>
        <v/>
      </c>
      <c r="Q31">
        <f>IF(COUNTIFS(T_StockCount[Part Name],$A31,T_StockCount[WeekIndex],16)&gt;0,0,IF(('T_TTAFStock'!Q35&lt;&gt;""),'T_TTAFStock'!Q35,P31+'Grid_Incoming'!Q31-'Grid_TTAFOutgoing'!Q31))</f>
        <v/>
      </c>
      <c r="R31">
        <f>IF(COUNTIFS(T_StockCount[Part Name],$A31,T_StockCount[WeekIndex],17)&gt;0,0,IF(('T_TTAFStock'!R35&lt;&gt;""),'T_TTAFStock'!R35,Q31+'Grid_Incoming'!R31-'Grid_TTAFOutgoing'!R31))</f>
        <v/>
      </c>
      <c r="S31">
        <f>IF(COUNTIFS(T_StockCount[Part Name],$A31,T_StockCount[WeekIndex],18)&gt;0,0,IF(('T_TTAFStock'!S35&lt;&gt;""),'T_TTAFStock'!S35,R31+'Grid_Incoming'!S31-'Grid_TTAFOutgoing'!S31))</f>
        <v/>
      </c>
      <c r="T31">
        <f>IF(COUNTIFS(T_StockCount[Part Name],$A31,T_StockCount[WeekIndex],19)&gt;0,0,IF(('T_TTAFStock'!T35&lt;&gt;""),'T_TTAFStock'!T35,S31+'Grid_Incoming'!T31-'Grid_TTAFOutgoing'!T31))</f>
        <v/>
      </c>
      <c r="U31">
        <f>IF(COUNTIFS(T_StockCount[Part Name],$A31,T_StockCount[WeekIndex],20)&gt;0,0,IF(('T_TTAFStock'!U35&lt;&gt;""),'T_TTAFStock'!U35,T31+'Grid_Incoming'!U31-'Grid_TTAFOutgoing'!U31))</f>
        <v/>
      </c>
      <c r="V31">
        <f>IF(COUNTIFS(T_StockCount[Part Name],$A31,T_StockCount[WeekIndex],21)&gt;0,0,IF(('T_TTAFStock'!V35&lt;&gt;""),'T_TTAFStock'!V35,U31+'Grid_Incoming'!V31-'Grid_TTAFOutgoing'!V31))</f>
        <v/>
      </c>
      <c r="W31">
        <f>IF(COUNTIFS(T_StockCount[Part Name],$A31,T_StockCount[WeekIndex],22)&gt;0,0,IF(('T_TTAFStock'!W35&lt;&gt;""),'T_TTAFStock'!W35,V31+'Grid_Incoming'!W31-'Grid_TTAFOutgoing'!W31))</f>
        <v/>
      </c>
      <c r="X31">
        <f>IF(COUNTIFS(T_StockCount[Part Name],$A31,T_StockCount[WeekIndex],23)&gt;0,0,IF(('T_TTAFStock'!X35&lt;&gt;""),'T_TTAFStock'!X35,W31+'Grid_Incoming'!X31-'Grid_TTAFOutgoing'!X31))</f>
        <v/>
      </c>
      <c r="Y31">
        <f>IF(COUNTIFS(T_StockCount[Part Name],$A31,T_StockCount[WeekIndex],24)&gt;0,0,IF(('T_TTAFStock'!Y35&lt;&gt;""),'T_TTAFStock'!Y35,X31+'Grid_Incoming'!Y31-'Grid_TTAFOutgoing'!Y31))</f>
        <v/>
      </c>
      <c r="Z31">
        <f>IF(COUNTIFS(T_StockCount[Part Name],$A31,T_StockCount[WeekIndex],25)&gt;0,0,IF(('T_TTAFStock'!Z35&lt;&gt;""),'T_TTAFStock'!Z35,Y31+'Grid_Incoming'!Z31-'Grid_TTAFOutgoing'!Z31))</f>
        <v/>
      </c>
      <c r="AA31">
        <f>IF(COUNTIFS(T_StockCount[Part Name],$A31,T_StockCount[WeekIndex],26)&gt;0,0,IF(('T_TTAFStock'!AA35&lt;&gt;""),'T_TTAFStock'!AA35,Z31+'Grid_Incoming'!AA31-'Grid_TTAFOutgoing'!AA31))</f>
        <v/>
      </c>
      <c r="AB31">
        <f>IF(COUNTIFS(T_StockCount[Part Name],$A31,T_StockCount[WeekIndex],27)&gt;0,0,IF(('T_TTAFStock'!AB35&lt;&gt;""),'T_TTAFStock'!AB35,AA31+'Grid_Incoming'!AB31-'Grid_TTAFOutgoing'!AB31))</f>
        <v/>
      </c>
      <c r="AC31">
        <f>IF(COUNTIFS(T_StockCount[Part Name],$A31,T_StockCount[WeekIndex],28)&gt;0,0,IF(('T_TTAFStock'!AC35&lt;&gt;""),'T_TTAFStock'!AC35,AB31+'Grid_Incoming'!AC31-'Grid_TTAFOutgoing'!AC31))</f>
        <v/>
      </c>
      <c r="AD31">
        <f>IF(COUNTIFS(T_StockCount[Part Name],$A31,T_StockCount[WeekIndex],29)&gt;0,0,IF(('T_TTAFStock'!AD35&lt;&gt;""),'T_TTAFStock'!AD35,AC31+'Grid_Incoming'!AD31-'Grid_TTAFOutgoing'!AD31))</f>
        <v/>
      </c>
      <c r="AE31">
        <f>IF(COUNTIFS(T_StockCount[Part Name],$A31,T_StockCount[WeekIndex],30)&gt;0,0,IF(('T_TTAFStock'!AE35&lt;&gt;""),'T_TTAFStock'!AE35,AD31+'Grid_Incoming'!AE31-'Grid_TTAFOutgoing'!AE31))</f>
        <v/>
      </c>
      <c r="AF31">
        <f>IF(COUNTIFS(T_StockCount[Part Name],$A31,T_StockCount[WeekIndex],31)&gt;0,0,IF(('T_TTAFStock'!AF35&lt;&gt;""),'T_TTAFStock'!AF35,AE31+'Grid_Incoming'!AF31-'Grid_TTAFOutgoing'!AF31))</f>
        <v/>
      </c>
      <c r="AG31">
        <f>IF(COUNTIFS(T_StockCount[Part Name],$A31,T_StockCount[WeekIndex],32)&gt;0,0,IF(('T_TTAFStock'!AG35&lt;&gt;""),'T_TTAFStock'!AG35,AF31+'Grid_Incoming'!AG31-'Grid_TTAFOutgoing'!AG31))</f>
        <v/>
      </c>
      <c r="AH31">
        <f>IF(COUNTIFS(T_StockCount[Part Name],$A31,T_StockCount[WeekIndex],33)&gt;0,0,IF(('T_TTAFStock'!AH35&lt;&gt;""),'T_TTAFStock'!AH35,AG31+'Grid_Incoming'!AH31-'Grid_TTAFOutgoing'!AH31))</f>
        <v/>
      </c>
      <c r="AI31">
        <f>IF(COUNTIFS(T_StockCount[Part Name],$A31,T_StockCount[WeekIndex],34)&gt;0,0,IF(('T_TTAFStock'!AI35&lt;&gt;""),'T_TTAFStock'!AI35,AH31+'Grid_Incoming'!AI31-'Grid_TTAFOutgoing'!AI31))</f>
        <v/>
      </c>
      <c r="AJ31">
        <f>IF(COUNTIFS(T_StockCount[Part Name],$A31,T_StockCount[WeekIndex],35)&gt;0,0,IF(('T_TTAFStock'!AJ35&lt;&gt;""),'T_TTAFStock'!AJ35,AI31+'Grid_Incoming'!AJ31-'Grid_TTAFOutgoing'!AJ31))</f>
        <v/>
      </c>
      <c r="AK31">
        <f>IF(COUNTIFS(T_StockCount[Part Name],$A31,T_StockCount[WeekIndex],36)&gt;0,0,IF(('T_TTAFStock'!AK35&lt;&gt;""),'T_TTAFStock'!AK35,AJ31+'Grid_Incoming'!AK31-'Grid_TTAFOutgoing'!AK31))</f>
        <v/>
      </c>
      <c r="AL31">
        <f>IF(COUNTIFS(T_StockCount[Part Name],$A31,T_StockCount[WeekIndex],37)&gt;0,0,IF(('T_TTAFStock'!AL35&lt;&gt;""),'T_TTAFStock'!AL35,AK31+'Grid_Incoming'!AL31-'Grid_TTAFOutgoing'!AL31))</f>
        <v/>
      </c>
      <c r="AM31">
        <f>IF(COUNTIFS(T_StockCount[Part Name],$A31,T_StockCount[WeekIndex],38)&gt;0,0,IF(('T_TTAFStock'!AM35&lt;&gt;""),'T_TTAFStock'!AM35,AL31+'Grid_Incoming'!AM31-'Grid_TTAFOutgoing'!AM31))</f>
        <v/>
      </c>
      <c r="AN31">
        <f>IF(COUNTIFS(T_StockCount[Part Name],$A31,T_StockCount[WeekIndex],39)&gt;0,0,IF(('T_TTAFStock'!AN35&lt;&gt;""),'T_TTAFStock'!AN35,AM31+'Grid_Incoming'!AN31-'Grid_TTAFOutgoing'!AN31))</f>
        <v/>
      </c>
      <c r="AO31">
        <f>IF(COUNTIFS(T_StockCount[Part Name],$A31,T_StockCount[WeekIndex],40)&gt;0,0,IF(('T_TTAFStock'!AO35&lt;&gt;""),'T_TTAFStock'!AO35,AN31+'Grid_Incoming'!AO31-'Grid_TTAFOutgoing'!AO31))</f>
        <v/>
      </c>
      <c r="AP31">
        <f>IF(COUNTIFS(T_StockCount[Part Name],$A31,T_StockCount[WeekIndex],41)&gt;0,0,IF(('T_TTAFStock'!AP35&lt;&gt;""),'T_TTAFStock'!AP35,AO31+'Grid_Incoming'!AP31-'Grid_TTAFOutgoing'!AP31))</f>
        <v/>
      </c>
      <c r="AQ31">
        <f>IF(COUNTIFS(T_StockCount[Part Name],$A31,T_StockCount[WeekIndex],42)&gt;0,0,IF(('T_TTAFStock'!AQ35&lt;&gt;""),'T_TTAFStock'!AQ35,AP31+'Grid_Incoming'!AQ31-'Grid_TTAFOutgoing'!AQ31))</f>
        <v/>
      </c>
      <c r="AR31">
        <f>IF(COUNTIFS(T_StockCount[Part Name],$A31,T_StockCount[WeekIndex],43)&gt;0,0,IF(('T_TTAFStock'!AR35&lt;&gt;""),'T_TTAFStock'!AR35,AQ31+'Grid_Incoming'!AR31-'Grid_TTAFOutgoing'!AR31))</f>
        <v/>
      </c>
      <c r="AS31">
        <f>IF(COUNTIFS(T_StockCount[Part Name],$A31,T_StockCount[WeekIndex],44)&gt;0,0,IF(('T_TTAFStock'!AS35&lt;&gt;""),'T_TTAFStock'!AS35,AR31+'Grid_Incoming'!AS31-'Grid_TTAFOutgoing'!AS31))</f>
        <v/>
      </c>
      <c r="AT31">
        <f>IF(COUNTIFS(T_StockCount[Part Name],$A31,T_StockCount[WeekIndex],45)&gt;0,0,IF(('T_TTAFStock'!AT35&lt;&gt;""),'T_TTAFStock'!AT35,AS31+'Grid_Incoming'!AT31-'Grid_TTAFOutgoing'!AT31))</f>
        <v/>
      </c>
      <c r="AU31">
        <f>IF(COUNTIFS(T_StockCount[Part Name],$A31,T_StockCount[WeekIndex],46)&gt;0,0,IF(('T_TTAFStock'!AU35&lt;&gt;""),'T_TTAFStock'!AU35,AT31+'Grid_Incoming'!AU31-'Grid_TTAFOutgoing'!AU31))</f>
        <v/>
      </c>
      <c r="AV31">
        <f>IF(COUNTIFS(T_StockCount[Part Name],$A31,T_StockCount[WeekIndex],47)&gt;0,0,IF(('T_TTAFStock'!AV35&lt;&gt;""),'T_TTAFStock'!AV35,AU31+'Grid_Incoming'!AV31-'Grid_TTAFOutgoing'!AV31))</f>
        <v/>
      </c>
      <c r="AW31">
        <f>IF(COUNTIFS(T_StockCount[Part Name],$A31,T_StockCount[WeekIndex],48)&gt;0,0,IF(('T_TTAFStock'!AW35&lt;&gt;""),'T_TTAFStock'!AW35,AV31+'Grid_Incoming'!AW31-'Grid_TTAFOutgoing'!AW31))</f>
        <v/>
      </c>
      <c r="AX31">
        <f>IF(COUNTIFS(T_StockCount[Part Name],$A31,T_StockCount[WeekIndex],49)&gt;0,0,IF(('T_TTAFStock'!AX35&lt;&gt;""),'T_TTAFStock'!AX35,AW31+'Grid_Incoming'!AX31-'Grid_TTAFOutgoing'!AX31))</f>
        <v/>
      </c>
      <c r="AY31">
        <f>IF(COUNTIFS(T_StockCount[Part Name],$A31,T_StockCount[WeekIndex],50)&gt;0,0,IF(('T_TTAFStock'!AY35&lt;&gt;""),'T_TTAFStock'!AY35,AX31+'Grid_Incoming'!AY31-'Grid_TTAFOutgoing'!AY31))</f>
        <v/>
      </c>
      <c r="AZ31">
        <f>IF(COUNTIFS(T_StockCount[Part Name],$A31,T_StockCount[WeekIndex],51)&gt;0,0,IF(('T_TTAFStock'!AZ35&lt;&gt;""),'T_TTAFStock'!AZ35,AY31+'Grid_Incoming'!AZ31-'Grid_TTAFOutgoing'!AZ31))</f>
        <v/>
      </c>
      <c r="BA31">
        <f>IF(COUNTIFS(T_StockCount[Part Name],$A31,T_StockCount[WeekIndex],52)&gt;0,0,IF(('T_TTAFStock'!BA35&lt;&gt;""),'T_TTAFStock'!BA35,AZ31+'Grid_Incoming'!BA31-'Grid_TTAFOutgoing'!BA31))</f>
        <v/>
      </c>
      <c r="BB31">
        <f>IF(COUNTIFS(T_StockCount[Part Name],$A31,T_StockCount[WeekIndex],53)&gt;0,0,IF(('T_TTAFStock'!BB35&lt;&gt;""),'T_TTAFStock'!BB35,BA31+'Grid_Incoming'!BB31-'Grid_TTAFOutgoing'!BB31))</f>
        <v/>
      </c>
      <c r="BC31">
        <f>IF(COUNTIFS(T_StockCount[Part Name],$A31,T_StockCount[WeekIndex],54)&gt;0,0,IF(('T_TTAFStock'!BC35&lt;&gt;""),'T_TTAFStock'!BC35,BB31+'Grid_Incoming'!BC31-'Grid_TTAFOutgoing'!BC31))</f>
        <v/>
      </c>
      <c r="BD31">
        <f>IF(COUNTIFS(T_StockCount[Part Name],$A31,T_StockCount[WeekIndex],55)&gt;0,0,IF(('T_TTAFStock'!BD35&lt;&gt;""),'T_TTAFStock'!BD35,BC31+'Grid_Incoming'!BD31-'Grid_TTAFOutgoing'!BD31))</f>
        <v/>
      </c>
      <c r="BE31">
        <f>IF(COUNTIFS(T_StockCount[Part Name],$A31,T_StockCount[WeekIndex],56)&gt;0,0,IF(('T_TTAFStock'!BE35&lt;&gt;""),'T_TTAFStock'!BE35,BD31+'Grid_Incoming'!BE31-'Grid_TTAFOutgoing'!BE31))</f>
        <v/>
      </c>
      <c r="BF31">
        <f>IF(COUNTIFS(T_StockCount[Part Name],$A31,T_StockCount[WeekIndex],57)&gt;0,0,IF(('T_TTAFStock'!BF35&lt;&gt;""),'T_TTAFStock'!BF35,BE31+'Grid_Incoming'!BF31-'Grid_TTAFOutgoing'!BF31))</f>
        <v/>
      </c>
      <c r="BG31">
        <f>IF(COUNTIFS(T_StockCount[Part Name],$A31,T_StockCount[WeekIndex],58)&gt;0,0,IF(('T_TTAFStock'!BG35&lt;&gt;""),'T_TTAFStock'!BG35,BF31+'Grid_Incoming'!BG31-'Grid_TTAFOutgoing'!BG31))</f>
        <v/>
      </c>
      <c r="BH31">
        <f>IF(COUNTIFS(T_StockCount[Part Name],$A31,T_StockCount[WeekIndex],59)&gt;0,0,IF(('T_TTAFStock'!BH35&lt;&gt;""),'T_TTAFStock'!BH35,BG31+'Grid_Incoming'!BH31-'Grid_TTAFOutgoing'!BH31))</f>
        <v/>
      </c>
      <c r="BI31">
        <f>IF(COUNTIFS(T_StockCount[Part Name],$A31,T_StockCount[WeekIndex],60)&gt;0,0,IF(('T_TTAFStock'!BI35&lt;&gt;""),'T_TTAFStock'!BI35,BH31+'Grid_Incoming'!BI31-'Grid_TTAFOutgoing'!BI31))</f>
        <v/>
      </c>
      <c r="BJ31">
        <f>IF(COUNTIFS(T_StockCount[Part Name],$A31,T_StockCount[WeekIndex],61)&gt;0,0,IF(('T_TTAFStock'!BJ35&lt;&gt;""),'T_TTAFStock'!BJ35,BI31+'Grid_Incoming'!BJ31-'Grid_TTAFOutgoing'!BJ31))</f>
        <v/>
      </c>
      <c r="BK31">
        <f>IF(COUNTIFS(T_StockCount[Part Name],$A31,T_StockCount[WeekIndex],62)&gt;0,0,IF(('T_TTAFStock'!BK35&lt;&gt;""),'T_TTAFStock'!BK35,BJ31+'Grid_Incoming'!BK31-'Grid_TTAFOutgoing'!BK31))</f>
        <v/>
      </c>
      <c r="BL31">
        <f>IF(COUNTIFS(T_StockCount[Part Name],$A31,T_StockCount[WeekIndex],63)&gt;0,0,IF(('T_TTAFStock'!BL35&lt;&gt;""),'T_TTAFStock'!BL35,BK31+'Grid_Incoming'!BL31-'Grid_TTAFOutgoing'!BL31))</f>
        <v/>
      </c>
      <c r="BM31">
        <f>IF(COUNTIFS(T_StockCount[Part Name],$A31,T_StockCount[WeekIndex],64)&gt;0,0,IF(('T_TTAFStock'!BM35&lt;&gt;""),'T_TTAFStock'!BM35,BL31+'Grid_Incoming'!BM31-'Grid_TTAFOutgoing'!BM31))</f>
        <v/>
      </c>
      <c r="BN31">
        <f>IF(COUNTIFS(T_StockCount[Part Name],$A31,T_StockCount[WeekIndex],65)&gt;0,0,IF(('T_TTAFStock'!BN35&lt;&gt;""),'T_TTAFStock'!BN35,BM31+'Grid_Incoming'!BN31-'Grid_TTAFOutgoing'!BN31))</f>
        <v/>
      </c>
      <c r="BO31">
        <f>IF(COUNTIFS(T_StockCount[Part Name],$A31,T_StockCount[WeekIndex],66)&gt;0,0,IF(('T_TTAFStock'!BO35&lt;&gt;""),'T_TTAFStock'!BO35,BN31+'Grid_Incoming'!BO31-'Grid_TTAFOutgoing'!BO31))</f>
        <v/>
      </c>
      <c r="BP31">
        <f>IF(COUNTIFS(T_StockCount[Part Name],$A31,T_StockCount[WeekIndex],67)&gt;0,0,IF(('T_TTAFStock'!BP35&lt;&gt;""),'T_TTAFStock'!BP35,BO31+'Grid_Incoming'!BP31-'Grid_TTAFOutgoing'!BP31))</f>
        <v/>
      </c>
      <c r="BQ31">
        <f>IF(COUNTIFS(T_StockCount[Part Name],$A31,T_StockCount[WeekIndex],68)&gt;0,0,IF(('T_TTAFStock'!BQ35&lt;&gt;""),'T_TTAFStock'!BQ35,BP31+'Grid_Incoming'!BQ31-'Grid_TTAFOutgoing'!BQ31))</f>
        <v/>
      </c>
      <c r="BR31">
        <f>IF(COUNTIFS(T_StockCount[Part Name],$A31,T_StockCount[WeekIndex],69)&gt;0,0,IF(('T_TTAFStock'!BR35&lt;&gt;""),'T_TTAFStock'!BR35,BQ31+'Grid_Incoming'!BR31-'Grid_TTAFOutgoing'!BR31))</f>
        <v/>
      </c>
      <c r="BS31">
        <f>IF(COUNTIFS(T_StockCount[Part Name],$A31,T_StockCount[WeekIndex],70)&gt;0,0,IF(('T_TTAFStock'!BS35&lt;&gt;""),'T_TTAFStock'!BS35,BR31+'Grid_Incoming'!BS31-'Grid_TTAFOutgoing'!BS31))</f>
        <v/>
      </c>
      <c r="BT31">
        <f>IF(COUNTIFS(T_StockCount[Part Name],$A31,T_StockCount[WeekIndex],71)&gt;0,0,IF(('T_TTAFStock'!BT35&lt;&gt;""),'T_TTAFStock'!BT35,BS31+'Grid_Incoming'!BT31-'Grid_TTAFOutgoing'!BT31))</f>
        <v/>
      </c>
      <c r="BU31">
        <f>IF(COUNTIFS(T_StockCount[Part Name],$A31,T_StockCount[WeekIndex],72)&gt;0,0,IF(('T_TTAFStock'!BU35&lt;&gt;""),'T_TTAFStock'!BU35,BT31+'Grid_Incoming'!BU31-'Grid_TTAFOutgoing'!BU31))</f>
        <v/>
      </c>
      <c r="BV31">
        <f>IF(COUNTIFS(T_StockCount[Part Name],$A31,T_StockCount[WeekIndex],73)&gt;0,0,IF(('T_TTAFStock'!BV35&lt;&gt;""),'T_TTAFStock'!BV35,BU31+'Grid_Incoming'!BV31-'Grid_TTAFOutgoing'!BV31))</f>
        <v/>
      </c>
      <c r="BW31">
        <f>IF(COUNTIFS(T_StockCount[Part Name],$A31,T_StockCount[WeekIndex],74)&gt;0,0,IF(('T_TTAFStock'!BW35&lt;&gt;""),'T_TTAFStock'!BW35,BV31+'Grid_Incoming'!BW31-'Grid_TTAFOutgoing'!BW31))</f>
        <v/>
      </c>
      <c r="BX31">
        <f>IF(COUNTIFS(T_StockCount[Part Name],$A31,T_StockCount[WeekIndex],75)&gt;0,0,IF(('T_TTAFStock'!BX35&lt;&gt;""),'T_TTAFStock'!BX35,BW31+'Grid_Incoming'!BX31-'Grid_TTAFOutgoing'!BX31))</f>
        <v/>
      </c>
      <c r="BY31">
        <f>IF(COUNTIFS(T_StockCount[Part Name],$A31,T_StockCount[WeekIndex],76)&gt;0,0,IF(('T_TTAFStock'!BY35&lt;&gt;""),'T_TTAFStock'!BY35,BX31+'Grid_Incoming'!BY31-'Grid_TTAFOutgoing'!BY31))</f>
        <v/>
      </c>
      <c r="BZ31">
        <f>IF(COUNTIFS(T_StockCount[Part Name],$A31,T_StockCount[WeekIndex],77)&gt;0,0,IF(('T_TTAFStock'!BZ35&lt;&gt;""),'T_TTAFStock'!BZ35,BY31+'Grid_Incoming'!BZ31-'Grid_TTAFOutgoing'!BZ31))</f>
        <v/>
      </c>
      <c r="CA31">
        <f>IF(COUNTIFS(T_StockCount[Part Name],$A31,T_StockCount[WeekIndex],78)&gt;0,0,IF(('T_TTAFStock'!CA35&lt;&gt;""),'T_TTAFStock'!CA35,BZ31+'Grid_Incoming'!CA31-'Grid_TTAFOutgoing'!CA31))</f>
        <v/>
      </c>
      <c r="CB31">
        <f>IF(COUNTIFS(T_StockCount[Part Name],$A31,T_StockCount[WeekIndex],79)&gt;0,0,IF(('T_TTAFStock'!CB35&lt;&gt;""),'T_TTAFStock'!CB35,CA31+'Grid_Incoming'!CB31-'Grid_TTAFOutgoing'!CB31))</f>
        <v/>
      </c>
      <c r="CC31">
        <f>IF(COUNTIFS(T_StockCount[Part Name],$A31,T_StockCount[WeekIndex],80)&gt;0,0,IF(('T_TTAFStock'!CC35&lt;&gt;""),'T_TTAFStock'!CC35,CB31+'Grid_Incoming'!CC31-'Grid_TTAFOutgoing'!CC31))</f>
        <v/>
      </c>
      <c r="CD31">
        <f>IF(COUNTIFS(T_StockCount[Part Name],$A31,T_StockCount[WeekIndex],81)&gt;0,0,IF(('T_TTAFStock'!CD35&lt;&gt;""),'T_TTAFStock'!CD35,CC31+'Grid_Incoming'!CD31-'Grid_TTAFOutgoing'!CD31))</f>
        <v/>
      </c>
      <c r="CE31">
        <f>IF(COUNTIFS(T_StockCount[Part Name],$A31,T_StockCount[WeekIndex],82)&gt;0,0,IF(('T_TTAFStock'!CE35&lt;&gt;""),'T_TTAFStock'!CE35,CD31+'Grid_Incoming'!CE31-'Grid_TTAFOutgoing'!CE31))</f>
        <v/>
      </c>
      <c r="CF31">
        <f>IF(COUNTIFS(T_StockCount[Part Name],$A31,T_StockCount[WeekIndex],83)&gt;0,0,IF(('T_TTAFStock'!CF35&lt;&gt;""),'T_TTAFStock'!CF35,CE31+'Grid_Incoming'!CF31-'Grid_TTAFOutgoing'!CF31))</f>
        <v/>
      </c>
      <c r="CG31">
        <f>IF(COUNTIFS(T_StockCount[Part Name],$A31,T_StockCount[WeekIndex],84)&gt;0,0,IF(('T_TTAFStock'!CG35&lt;&gt;""),'T_TTAFStock'!CG35,CF31+'Grid_Incoming'!CG31-'Grid_TTAFOutgoing'!CG31))</f>
        <v/>
      </c>
      <c r="CH31">
        <f>IF(COUNTIFS(T_StockCount[Part Name],$A31,T_StockCount[WeekIndex],85)&gt;0,0,IF(('T_TTAFStock'!CH35&lt;&gt;""),'T_TTAFStock'!CH35,CG31+'Grid_Incoming'!CH31-'Grid_TTAFOutgoing'!CH31))</f>
        <v/>
      </c>
      <c r="CI31">
        <f>IF(COUNTIFS(T_StockCount[Part Name],$A31,T_StockCount[WeekIndex],86)&gt;0,0,IF(('T_TTAFStock'!CI35&lt;&gt;""),'T_TTAFStock'!CI35,CH31+'Grid_Incoming'!CI31-'Grid_TTAFOutgoing'!CI31))</f>
        <v/>
      </c>
      <c r="CJ31">
        <f>IF(COUNTIFS(T_StockCount[Part Name],$A31,T_StockCount[WeekIndex],87)&gt;0,0,IF(('T_TTAFStock'!CJ35&lt;&gt;""),'T_TTAFStock'!CJ35,CI31+'Grid_Incoming'!CJ31-'Grid_TTAFOutgoing'!CJ31))</f>
        <v/>
      </c>
      <c r="CK31">
        <f>IF(COUNTIFS(T_StockCount[Part Name],$A31,T_StockCount[WeekIndex],88)&gt;0,0,IF(('T_TTAFStock'!CK35&lt;&gt;""),'T_TTAFStock'!CK35,CJ31+'Grid_Incoming'!CK31-'Grid_TTAFOutgoing'!CK31))</f>
        <v/>
      </c>
      <c r="CL31">
        <f>IF(COUNTIFS(T_StockCount[Part Name],$A31,T_StockCount[WeekIndex],89)&gt;0,0,IF(('T_TTAFStock'!CL35&lt;&gt;""),'T_TTAFStock'!CL35,CK31+'Grid_Incoming'!CL31-'Grid_TTAFOutgoing'!CL31))</f>
        <v/>
      </c>
      <c r="CM31">
        <f>IF(COUNTIFS(T_StockCount[Part Name],$A31,T_StockCount[WeekIndex],90)&gt;0,0,IF(('T_TTAFStock'!CM35&lt;&gt;""),'T_TTAFStock'!CM35,CL31+'Grid_Incoming'!CM31-'Grid_TTAFOutgoing'!CM31))</f>
        <v/>
      </c>
      <c r="CN31">
        <f>IF(COUNTIFS(T_StockCount[Part Name],$A31,T_StockCount[WeekIndex],91)&gt;0,0,IF(('T_TTAFStock'!CN35&lt;&gt;""),'T_TTAFStock'!CN35,CM31+'Grid_Incoming'!CN31-'Grid_TTAFOutgoing'!CN31))</f>
        <v/>
      </c>
      <c r="CO31">
        <f>IF(COUNTIFS(T_StockCount[Part Name],$A31,T_StockCount[WeekIndex],92)&gt;0,0,IF(('T_TTAFStock'!CO35&lt;&gt;""),'T_TTAFStock'!CO35,CN31+'Grid_Incoming'!CO31-'Grid_TTAFOutgoing'!CO31))</f>
        <v/>
      </c>
      <c r="CP31">
        <f>IF(COUNTIFS(T_StockCount[Part Name],$A31,T_StockCount[WeekIndex],93)&gt;0,0,IF(('T_TTAFStock'!CP35&lt;&gt;""),'T_TTAFStock'!CP35,CO31+'Grid_Incoming'!CP31-'Grid_TTAFOutgoing'!CP31))</f>
        <v/>
      </c>
      <c r="CQ31">
        <f>IF(COUNTIFS(T_StockCount[Part Name],$A31,T_StockCount[WeekIndex],94)&gt;0,0,IF(('T_TTAFStock'!CQ35&lt;&gt;""),'T_TTAFStock'!CQ35,CP31+'Grid_Incoming'!CQ31-'Grid_TTAFOutgoing'!CQ31))</f>
        <v/>
      </c>
      <c r="CR31">
        <f>IF(COUNTIFS(T_StockCount[Part Name],$A31,T_StockCount[WeekIndex],95)&gt;0,0,IF(('T_TTAFStock'!CR35&lt;&gt;""),'T_TTAFStock'!CR35,CQ31+'Grid_Incoming'!CR31-'Grid_TTAFOutgoing'!CR31))</f>
        <v/>
      </c>
      <c r="CS31">
        <f>IF(COUNTIFS(T_StockCount[Part Name],$A31,T_StockCount[WeekIndex],96)&gt;0,0,IF(('T_TTAFStock'!CS35&lt;&gt;""),'T_TTAFStock'!CS35,CR31+'Grid_Incoming'!CS31-'Grid_TTAFOutgoing'!CS31))</f>
        <v/>
      </c>
      <c r="CT31">
        <f>IF(COUNTIFS(T_StockCount[Part Name],$A31,T_StockCount[WeekIndex],97)&gt;0,0,IF(('T_TTAFStock'!CT35&lt;&gt;""),'T_TTAFStock'!CT35,CS31+'Grid_Incoming'!CT31-'Grid_TTAFOutgoing'!CT31))</f>
        <v/>
      </c>
      <c r="CU31">
        <f>IF(COUNTIFS(T_StockCount[Part Name],$A31,T_StockCount[WeekIndex],98)&gt;0,0,IF(('T_TTAFStock'!CU35&lt;&gt;""),'T_TTAFStock'!CU35,CT31+'Grid_Incoming'!CU31-'Grid_TTAFOutgoing'!CU31))</f>
        <v/>
      </c>
      <c r="CV31">
        <f>IF(COUNTIFS(T_StockCount[Part Name],$A31,T_StockCount[WeekIndex],99)&gt;0,0,IF(('T_TTAFStock'!CV35&lt;&gt;""),'T_TTAFStock'!CV35,CU31+'Grid_Incoming'!CV31-'Grid_TTAFOutgoing'!CV31))</f>
        <v/>
      </c>
      <c r="CW31">
        <f>IF(COUNTIFS(T_StockCount[Part Name],$A31,T_StockCount[WeekIndex],100)&gt;0,0,IF(('T_TTAFStock'!CW35&lt;&gt;""),'T_TTAFStock'!CW35,CV31+'Grid_Incoming'!CW31-'Grid_TTAFOutgoing'!CW31))</f>
        <v/>
      </c>
      <c r="CX31">
        <f>IF(COUNTIFS(T_StockCount[Part Name],$A31,T_StockCount[WeekIndex],101)&gt;0,0,IF(('T_TTAFStock'!CX35&lt;&gt;""),'T_TTAFStock'!CX35,CW31+'Grid_Incoming'!CX31-'Grid_TTAFOutgoing'!CX31))</f>
        <v/>
      </c>
      <c r="CY31">
        <f>IF(COUNTIFS(T_StockCount[Part Name],$A31,T_StockCount[WeekIndex],102)&gt;0,0,IF(('T_TTAFStock'!CY35&lt;&gt;""),'T_TTAFStock'!CY35,CX31+'Grid_Incoming'!CY31-'Grid_TTAFOutgoing'!CY31))</f>
        <v/>
      </c>
      <c r="CZ31">
        <f>IF(COUNTIFS(T_StockCount[Part Name],$A31,T_StockCount[WeekIndex],103)&gt;0,0,IF(('T_TTAFStock'!CZ35&lt;&gt;""),'T_TTAFStock'!CZ35,CY31+'Grid_Incoming'!CZ31-'Grid_TTAFOutgoing'!CZ31))</f>
        <v/>
      </c>
      <c r="DA31">
        <f>IF(COUNTIFS(T_StockCount[Part Name],$A31,T_StockCount[WeekIndex],104)&gt;0,0,IF(('T_TTAFStock'!DA35&lt;&gt;""),'T_TTAFStock'!DA35,CZ31+'Grid_Incoming'!DA31-'Grid_TTAFOutgoing'!DA31))</f>
        <v/>
      </c>
    </row>
    <row r="32">
      <c r="A32" t="inlineStr">
        <is>
          <t>CHEM-1430</t>
        </is>
      </c>
      <c r="B32">
        <f>IF(COUNTIFS(T_StockCount[Part Name],$A32,T_StockCount[WeekIndex],1)&gt;0,0,IF(('T_TTAFStock'!B36&lt;&gt;""),'T_TTAFStock'!B36,0+'Grid_Incoming'!B32-'Grid_TTAFOutgoing'!B32))</f>
        <v/>
      </c>
      <c r="C32">
        <f>IF(COUNTIFS(T_StockCount[Part Name],$A32,T_StockCount[WeekIndex],2)&gt;0,0,IF(('T_TTAFStock'!C36&lt;&gt;""),'T_TTAFStock'!C36,B32+'Grid_Incoming'!C32-'Grid_TTAFOutgoing'!C32))</f>
        <v/>
      </c>
      <c r="D32">
        <f>IF(COUNTIFS(T_StockCount[Part Name],$A32,T_StockCount[WeekIndex],3)&gt;0,0,IF(('T_TTAFStock'!D36&lt;&gt;""),'T_TTAFStock'!D36,C32+'Grid_Incoming'!D32-'Grid_TTAFOutgoing'!D32))</f>
        <v/>
      </c>
      <c r="E32">
        <f>IF(COUNTIFS(T_StockCount[Part Name],$A32,T_StockCount[WeekIndex],4)&gt;0,0,IF(('T_TTAFStock'!E36&lt;&gt;""),'T_TTAFStock'!E36,D32+'Grid_Incoming'!E32-'Grid_TTAFOutgoing'!E32))</f>
        <v/>
      </c>
      <c r="F32">
        <f>IF(COUNTIFS(T_StockCount[Part Name],$A32,T_StockCount[WeekIndex],5)&gt;0,0,IF(('T_TTAFStock'!F36&lt;&gt;""),'T_TTAFStock'!F36,E32+'Grid_Incoming'!F32-'Grid_TTAFOutgoing'!F32))</f>
        <v/>
      </c>
      <c r="G32">
        <f>IF(COUNTIFS(T_StockCount[Part Name],$A32,T_StockCount[WeekIndex],6)&gt;0,0,IF(('T_TTAFStock'!G36&lt;&gt;""),'T_TTAFStock'!G36,F32+'Grid_Incoming'!G32-'Grid_TTAFOutgoing'!G32))</f>
        <v/>
      </c>
      <c r="H32">
        <f>IF(COUNTIFS(T_StockCount[Part Name],$A32,T_StockCount[WeekIndex],7)&gt;0,0,IF(('T_TTAFStock'!H36&lt;&gt;""),'T_TTAFStock'!H36,G32+'Grid_Incoming'!H32-'Grid_TTAFOutgoing'!H32))</f>
        <v/>
      </c>
      <c r="I32">
        <f>IF(COUNTIFS(T_StockCount[Part Name],$A32,T_StockCount[WeekIndex],8)&gt;0,0,IF(('T_TTAFStock'!I36&lt;&gt;""),'T_TTAFStock'!I36,H32+'Grid_Incoming'!I32-'Grid_TTAFOutgoing'!I32))</f>
        <v/>
      </c>
      <c r="J32">
        <f>IF(COUNTIFS(T_StockCount[Part Name],$A32,T_StockCount[WeekIndex],9)&gt;0,0,IF(('T_TTAFStock'!J36&lt;&gt;""),'T_TTAFStock'!J36,I32+'Grid_Incoming'!J32-'Grid_TTAFOutgoing'!J32))</f>
        <v/>
      </c>
      <c r="K32">
        <f>IF(COUNTIFS(T_StockCount[Part Name],$A32,T_StockCount[WeekIndex],10)&gt;0,0,IF(('T_TTAFStock'!K36&lt;&gt;""),'T_TTAFStock'!K36,J32+'Grid_Incoming'!K32-'Grid_TTAFOutgoing'!K32))</f>
        <v/>
      </c>
      <c r="L32">
        <f>IF(COUNTIFS(T_StockCount[Part Name],$A32,T_StockCount[WeekIndex],11)&gt;0,0,IF(('T_TTAFStock'!L36&lt;&gt;""),'T_TTAFStock'!L36,K32+'Grid_Incoming'!L32-'Grid_TTAFOutgoing'!L32))</f>
        <v/>
      </c>
      <c r="M32">
        <f>IF(COUNTIFS(T_StockCount[Part Name],$A32,T_StockCount[WeekIndex],12)&gt;0,0,IF(('T_TTAFStock'!M36&lt;&gt;""),'T_TTAFStock'!M36,L32+'Grid_Incoming'!M32-'Grid_TTAFOutgoing'!M32))</f>
        <v/>
      </c>
      <c r="N32">
        <f>IF(COUNTIFS(T_StockCount[Part Name],$A32,T_StockCount[WeekIndex],13)&gt;0,0,IF(('T_TTAFStock'!N36&lt;&gt;""),'T_TTAFStock'!N36,M32+'Grid_Incoming'!N32-'Grid_TTAFOutgoing'!N32))</f>
        <v/>
      </c>
      <c r="O32">
        <f>IF(COUNTIFS(T_StockCount[Part Name],$A32,T_StockCount[WeekIndex],14)&gt;0,0,IF(('T_TTAFStock'!O36&lt;&gt;""),'T_TTAFStock'!O36,N32+'Grid_Incoming'!O32-'Grid_TTAFOutgoing'!O32))</f>
        <v/>
      </c>
      <c r="P32">
        <f>IF(COUNTIFS(T_StockCount[Part Name],$A32,T_StockCount[WeekIndex],15)&gt;0,0,IF(('T_TTAFStock'!P36&lt;&gt;""),'T_TTAFStock'!P36,O32+'Grid_Incoming'!P32-'Grid_TTAFOutgoing'!P32))</f>
        <v/>
      </c>
      <c r="Q32">
        <f>IF(COUNTIFS(T_StockCount[Part Name],$A32,T_StockCount[WeekIndex],16)&gt;0,0,IF(('T_TTAFStock'!Q36&lt;&gt;""),'T_TTAFStock'!Q36,P32+'Grid_Incoming'!Q32-'Grid_TTAFOutgoing'!Q32))</f>
        <v/>
      </c>
      <c r="R32">
        <f>IF(COUNTIFS(T_StockCount[Part Name],$A32,T_StockCount[WeekIndex],17)&gt;0,0,IF(('T_TTAFStock'!R36&lt;&gt;""),'T_TTAFStock'!R36,Q32+'Grid_Incoming'!R32-'Grid_TTAFOutgoing'!R32))</f>
        <v/>
      </c>
      <c r="S32">
        <f>IF(COUNTIFS(T_StockCount[Part Name],$A32,T_StockCount[WeekIndex],18)&gt;0,0,IF(('T_TTAFStock'!S36&lt;&gt;""),'T_TTAFStock'!S36,R32+'Grid_Incoming'!S32-'Grid_TTAFOutgoing'!S32))</f>
        <v/>
      </c>
      <c r="T32">
        <f>IF(COUNTIFS(T_StockCount[Part Name],$A32,T_StockCount[WeekIndex],19)&gt;0,0,IF(('T_TTAFStock'!T36&lt;&gt;""),'T_TTAFStock'!T36,S32+'Grid_Incoming'!T32-'Grid_TTAFOutgoing'!T32))</f>
        <v/>
      </c>
      <c r="U32">
        <f>IF(COUNTIFS(T_StockCount[Part Name],$A32,T_StockCount[WeekIndex],20)&gt;0,0,IF(('T_TTAFStock'!U36&lt;&gt;""),'T_TTAFStock'!U36,T32+'Grid_Incoming'!U32-'Grid_TTAFOutgoing'!U32))</f>
        <v/>
      </c>
      <c r="V32">
        <f>IF(COUNTIFS(T_StockCount[Part Name],$A32,T_StockCount[WeekIndex],21)&gt;0,0,IF(('T_TTAFStock'!V36&lt;&gt;""),'T_TTAFStock'!V36,U32+'Grid_Incoming'!V32-'Grid_TTAFOutgoing'!V32))</f>
        <v/>
      </c>
      <c r="W32">
        <f>IF(COUNTIFS(T_StockCount[Part Name],$A32,T_StockCount[WeekIndex],22)&gt;0,0,IF(('T_TTAFStock'!W36&lt;&gt;""),'T_TTAFStock'!W36,V32+'Grid_Incoming'!W32-'Grid_TTAFOutgoing'!W32))</f>
        <v/>
      </c>
      <c r="X32">
        <f>IF(COUNTIFS(T_StockCount[Part Name],$A32,T_StockCount[WeekIndex],23)&gt;0,0,IF(('T_TTAFStock'!X36&lt;&gt;""),'T_TTAFStock'!X36,W32+'Grid_Incoming'!X32-'Grid_TTAFOutgoing'!X32))</f>
        <v/>
      </c>
      <c r="Y32">
        <f>IF(COUNTIFS(T_StockCount[Part Name],$A32,T_StockCount[WeekIndex],24)&gt;0,0,IF(('T_TTAFStock'!Y36&lt;&gt;""),'T_TTAFStock'!Y36,X32+'Grid_Incoming'!Y32-'Grid_TTAFOutgoing'!Y32))</f>
        <v/>
      </c>
      <c r="Z32">
        <f>IF(COUNTIFS(T_StockCount[Part Name],$A32,T_StockCount[WeekIndex],25)&gt;0,0,IF(('T_TTAFStock'!Z36&lt;&gt;""),'T_TTAFStock'!Z36,Y32+'Grid_Incoming'!Z32-'Grid_TTAFOutgoing'!Z32))</f>
        <v/>
      </c>
      <c r="AA32">
        <f>IF(COUNTIFS(T_StockCount[Part Name],$A32,T_StockCount[WeekIndex],26)&gt;0,0,IF(('T_TTAFStock'!AA36&lt;&gt;""),'T_TTAFStock'!AA36,Z32+'Grid_Incoming'!AA32-'Grid_TTAFOutgoing'!AA32))</f>
        <v/>
      </c>
      <c r="AB32">
        <f>IF(COUNTIFS(T_StockCount[Part Name],$A32,T_StockCount[WeekIndex],27)&gt;0,0,IF(('T_TTAFStock'!AB36&lt;&gt;""),'T_TTAFStock'!AB36,AA32+'Grid_Incoming'!AB32-'Grid_TTAFOutgoing'!AB32))</f>
        <v/>
      </c>
      <c r="AC32">
        <f>IF(COUNTIFS(T_StockCount[Part Name],$A32,T_StockCount[WeekIndex],28)&gt;0,0,IF(('T_TTAFStock'!AC36&lt;&gt;""),'T_TTAFStock'!AC36,AB32+'Grid_Incoming'!AC32-'Grid_TTAFOutgoing'!AC32))</f>
        <v/>
      </c>
      <c r="AD32">
        <f>IF(COUNTIFS(T_StockCount[Part Name],$A32,T_StockCount[WeekIndex],29)&gt;0,0,IF(('T_TTAFStock'!AD36&lt;&gt;""),'T_TTAFStock'!AD36,AC32+'Grid_Incoming'!AD32-'Grid_TTAFOutgoing'!AD32))</f>
        <v/>
      </c>
      <c r="AE32">
        <f>IF(COUNTIFS(T_StockCount[Part Name],$A32,T_StockCount[WeekIndex],30)&gt;0,0,IF(('T_TTAFStock'!AE36&lt;&gt;""),'T_TTAFStock'!AE36,AD32+'Grid_Incoming'!AE32-'Grid_TTAFOutgoing'!AE32))</f>
        <v/>
      </c>
      <c r="AF32">
        <f>IF(COUNTIFS(T_StockCount[Part Name],$A32,T_StockCount[WeekIndex],31)&gt;0,0,IF(('T_TTAFStock'!AF36&lt;&gt;""),'T_TTAFStock'!AF36,AE32+'Grid_Incoming'!AF32-'Grid_TTAFOutgoing'!AF32))</f>
        <v/>
      </c>
      <c r="AG32">
        <f>IF(COUNTIFS(T_StockCount[Part Name],$A32,T_StockCount[WeekIndex],32)&gt;0,0,IF(('T_TTAFStock'!AG36&lt;&gt;""),'T_TTAFStock'!AG36,AF32+'Grid_Incoming'!AG32-'Grid_TTAFOutgoing'!AG32))</f>
        <v/>
      </c>
      <c r="AH32">
        <f>IF(COUNTIFS(T_StockCount[Part Name],$A32,T_StockCount[WeekIndex],33)&gt;0,0,IF(('T_TTAFStock'!AH36&lt;&gt;""),'T_TTAFStock'!AH36,AG32+'Grid_Incoming'!AH32-'Grid_TTAFOutgoing'!AH32))</f>
        <v/>
      </c>
      <c r="AI32">
        <f>IF(COUNTIFS(T_StockCount[Part Name],$A32,T_StockCount[WeekIndex],34)&gt;0,0,IF(('T_TTAFStock'!AI36&lt;&gt;""),'T_TTAFStock'!AI36,AH32+'Grid_Incoming'!AI32-'Grid_TTAFOutgoing'!AI32))</f>
        <v/>
      </c>
      <c r="AJ32">
        <f>IF(COUNTIFS(T_StockCount[Part Name],$A32,T_StockCount[WeekIndex],35)&gt;0,0,IF(('T_TTAFStock'!AJ36&lt;&gt;""),'T_TTAFStock'!AJ36,AI32+'Grid_Incoming'!AJ32-'Grid_TTAFOutgoing'!AJ32))</f>
        <v/>
      </c>
      <c r="AK32">
        <f>IF(COUNTIFS(T_StockCount[Part Name],$A32,T_StockCount[WeekIndex],36)&gt;0,0,IF(('T_TTAFStock'!AK36&lt;&gt;""),'T_TTAFStock'!AK36,AJ32+'Grid_Incoming'!AK32-'Grid_TTAFOutgoing'!AK32))</f>
        <v/>
      </c>
      <c r="AL32">
        <f>IF(COUNTIFS(T_StockCount[Part Name],$A32,T_StockCount[WeekIndex],37)&gt;0,0,IF(('T_TTAFStock'!AL36&lt;&gt;""),'T_TTAFStock'!AL36,AK32+'Grid_Incoming'!AL32-'Grid_TTAFOutgoing'!AL32))</f>
        <v/>
      </c>
      <c r="AM32">
        <f>IF(COUNTIFS(T_StockCount[Part Name],$A32,T_StockCount[WeekIndex],38)&gt;0,0,IF(('T_TTAFStock'!AM36&lt;&gt;""),'T_TTAFStock'!AM36,AL32+'Grid_Incoming'!AM32-'Grid_TTAFOutgoing'!AM32))</f>
        <v/>
      </c>
      <c r="AN32">
        <f>IF(COUNTIFS(T_StockCount[Part Name],$A32,T_StockCount[WeekIndex],39)&gt;0,0,IF(('T_TTAFStock'!AN36&lt;&gt;""),'T_TTAFStock'!AN36,AM32+'Grid_Incoming'!AN32-'Grid_TTAFOutgoing'!AN32))</f>
        <v/>
      </c>
      <c r="AO32">
        <f>IF(COUNTIFS(T_StockCount[Part Name],$A32,T_StockCount[WeekIndex],40)&gt;0,0,IF(('T_TTAFStock'!AO36&lt;&gt;""),'T_TTAFStock'!AO36,AN32+'Grid_Incoming'!AO32-'Grid_TTAFOutgoing'!AO32))</f>
        <v/>
      </c>
      <c r="AP32">
        <f>IF(COUNTIFS(T_StockCount[Part Name],$A32,T_StockCount[WeekIndex],41)&gt;0,0,IF(('T_TTAFStock'!AP36&lt;&gt;""),'T_TTAFStock'!AP36,AO32+'Grid_Incoming'!AP32-'Grid_TTAFOutgoing'!AP32))</f>
        <v/>
      </c>
      <c r="AQ32">
        <f>IF(COUNTIFS(T_StockCount[Part Name],$A32,T_StockCount[WeekIndex],42)&gt;0,0,IF(('T_TTAFStock'!AQ36&lt;&gt;""),'T_TTAFStock'!AQ36,AP32+'Grid_Incoming'!AQ32-'Grid_TTAFOutgoing'!AQ32))</f>
        <v/>
      </c>
      <c r="AR32">
        <f>IF(COUNTIFS(T_StockCount[Part Name],$A32,T_StockCount[WeekIndex],43)&gt;0,0,IF(('T_TTAFStock'!AR36&lt;&gt;""),'T_TTAFStock'!AR36,AQ32+'Grid_Incoming'!AR32-'Grid_TTAFOutgoing'!AR32))</f>
        <v/>
      </c>
      <c r="AS32">
        <f>IF(COUNTIFS(T_StockCount[Part Name],$A32,T_StockCount[WeekIndex],44)&gt;0,0,IF(('T_TTAFStock'!AS36&lt;&gt;""),'T_TTAFStock'!AS36,AR32+'Grid_Incoming'!AS32-'Grid_TTAFOutgoing'!AS32))</f>
        <v/>
      </c>
      <c r="AT32">
        <f>IF(COUNTIFS(T_StockCount[Part Name],$A32,T_StockCount[WeekIndex],45)&gt;0,0,IF(('T_TTAFStock'!AT36&lt;&gt;""),'T_TTAFStock'!AT36,AS32+'Grid_Incoming'!AT32-'Grid_TTAFOutgoing'!AT32))</f>
        <v/>
      </c>
      <c r="AU32">
        <f>IF(COUNTIFS(T_StockCount[Part Name],$A32,T_StockCount[WeekIndex],46)&gt;0,0,IF(('T_TTAFStock'!AU36&lt;&gt;""),'T_TTAFStock'!AU36,AT32+'Grid_Incoming'!AU32-'Grid_TTAFOutgoing'!AU32))</f>
        <v/>
      </c>
      <c r="AV32">
        <f>IF(COUNTIFS(T_StockCount[Part Name],$A32,T_StockCount[WeekIndex],47)&gt;0,0,IF(('T_TTAFStock'!AV36&lt;&gt;""),'T_TTAFStock'!AV36,AU32+'Grid_Incoming'!AV32-'Grid_TTAFOutgoing'!AV32))</f>
        <v/>
      </c>
      <c r="AW32">
        <f>IF(COUNTIFS(T_StockCount[Part Name],$A32,T_StockCount[WeekIndex],48)&gt;0,0,IF(('T_TTAFStock'!AW36&lt;&gt;""),'T_TTAFStock'!AW36,AV32+'Grid_Incoming'!AW32-'Grid_TTAFOutgoing'!AW32))</f>
        <v/>
      </c>
      <c r="AX32">
        <f>IF(COUNTIFS(T_StockCount[Part Name],$A32,T_StockCount[WeekIndex],49)&gt;0,0,IF(('T_TTAFStock'!AX36&lt;&gt;""),'T_TTAFStock'!AX36,AW32+'Grid_Incoming'!AX32-'Grid_TTAFOutgoing'!AX32))</f>
        <v/>
      </c>
      <c r="AY32">
        <f>IF(COUNTIFS(T_StockCount[Part Name],$A32,T_StockCount[WeekIndex],50)&gt;0,0,IF(('T_TTAFStock'!AY36&lt;&gt;""),'T_TTAFStock'!AY36,AX32+'Grid_Incoming'!AY32-'Grid_TTAFOutgoing'!AY32))</f>
        <v/>
      </c>
      <c r="AZ32">
        <f>IF(COUNTIFS(T_StockCount[Part Name],$A32,T_StockCount[WeekIndex],51)&gt;0,0,IF(('T_TTAFStock'!AZ36&lt;&gt;""),'T_TTAFStock'!AZ36,AY32+'Grid_Incoming'!AZ32-'Grid_TTAFOutgoing'!AZ32))</f>
        <v/>
      </c>
      <c r="BA32">
        <f>IF(COUNTIFS(T_StockCount[Part Name],$A32,T_StockCount[WeekIndex],52)&gt;0,0,IF(('T_TTAFStock'!BA36&lt;&gt;""),'T_TTAFStock'!BA36,AZ32+'Grid_Incoming'!BA32-'Grid_TTAFOutgoing'!BA32))</f>
        <v/>
      </c>
      <c r="BB32">
        <f>IF(COUNTIFS(T_StockCount[Part Name],$A32,T_StockCount[WeekIndex],53)&gt;0,0,IF(('T_TTAFStock'!BB36&lt;&gt;""),'T_TTAFStock'!BB36,BA32+'Grid_Incoming'!BB32-'Grid_TTAFOutgoing'!BB32))</f>
        <v/>
      </c>
      <c r="BC32">
        <f>IF(COUNTIFS(T_StockCount[Part Name],$A32,T_StockCount[WeekIndex],54)&gt;0,0,IF(('T_TTAFStock'!BC36&lt;&gt;""),'T_TTAFStock'!BC36,BB32+'Grid_Incoming'!BC32-'Grid_TTAFOutgoing'!BC32))</f>
        <v/>
      </c>
      <c r="BD32">
        <f>IF(COUNTIFS(T_StockCount[Part Name],$A32,T_StockCount[WeekIndex],55)&gt;0,0,IF(('T_TTAFStock'!BD36&lt;&gt;""),'T_TTAFStock'!BD36,BC32+'Grid_Incoming'!BD32-'Grid_TTAFOutgoing'!BD32))</f>
        <v/>
      </c>
      <c r="BE32">
        <f>IF(COUNTIFS(T_StockCount[Part Name],$A32,T_StockCount[WeekIndex],56)&gt;0,0,IF(('T_TTAFStock'!BE36&lt;&gt;""),'T_TTAFStock'!BE36,BD32+'Grid_Incoming'!BE32-'Grid_TTAFOutgoing'!BE32))</f>
        <v/>
      </c>
      <c r="BF32">
        <f>IF(COUNTIFS(T_StockCount[Part Name],$A32,T_StockCount[WeekIndex],57)&gt;0,0,IF(('T_TTAFStock'!BF36&lt;&gt;""),'T_TTAFStock'!BF36,BE32+'Grid_Incoming'!BF32-'Grid_TTAFOutgoing'!BF32))</f>
        <v/>
      </c>
      <c r="BG32">
        <f>IF(COUNTIFS(T_StockCount[Part Name],$A32,T_StockCount[WeekIndex],58)&gt;0,0,IF(('T_TTAFStock'!BG36&lt;&gt;""),'T_TTAFStock'!BG36,BF32+'Grid_Incoming'!BG32-'Grid_TTAFOutgoing'!BG32))</f>
        <v/>
      </c>
      <c r="BH32">
        <f>IF(COUNTIFS(T_StockCount[Part Name],$A32,T_StockCount[WeekIndex],59)&gt;0,0,IF(('T_TTAFStock'!BH36&lt;&gt;""),'T_TTAFStock'!BH36,BG32+'Grid_Incoming'!BH32-'Grid_TTAFOutgoing'!BH32))</f>
        <v/>
      </c>
      <c r="BI32">
        <f>IF(COUNTIFS(T_StockCount[Part Name],$A32,T_StockCount[WeekIndex],60)&gt;0,0,IF(('T_TTAFStock'!BI36&lt;&gt;""),'T_TTAFStock'!BI36,BH32+'Grid_Incoming'!BI32-'Grid_TTAFOutgoing'!BI32))</f>
        <v/>
      </c>
      <c r="BJ32">
        <f>IF(COUNTIFS(T_StockCount[Part Name],$A32,T_StockCount[WeekIndex],61)&gt;0,0,IF(('T_TTAFStock'!BJ36&lt;&gt;""),'T_TTAFStock'!BJ36,BI32+'Grid_Incoming'!BJ32-'Grid_TTAFOutgoing'!BJ32))</f>
        <v/>
      </c>
      <c r="BK32">
        <f>IF(COUNTIFS(T_StockCount[Part Name],$A32,T_StockCount[WeekIndex],62)&gt;0,0,IF(('T_TTAFStock'!BK36&lt;&gt;""),'T_TTAFStock'!BK36,BJ32+'Grid_Incoming'!BK32-'Grid_TTAFOutgoing'!BK32))</f>
        <v/>
      </c>
      <c r="BL32">
        <f>IF(COUNTIFS(T_StockCount[Part Name],$A32,T_StockCount[WeekIndex],63)&gt;0,0,IF(('T_TTAFStock'!BL36&lt;&gt;""),'T_TTAFStock'!BL36,BK32+'Grid_Incoming'!BL32-'Grid_TTAFOutgoing'!BL32))</f>
        <v/>
      </c>
      <c r="BM32">
        <f>IF(COUNTIFS(T_StockCount[Part Name],$A32,T_StockCount[WeekIndex],64)&gt;0,0,IF(('T_TTAFStock'!BM36&lt;&gt;""),'T_TTAFStock'!BM36,BL32+'Grid_Incoming'!BM32-'Grid_TTAFOutgoing'!BM32))</f>
        <v/>
      </c>
      <c r="BN32">
        <f>IF(COUNTIFS(T_StockCount[Part Name],$A32,T_StockCount[WeekIndex],65)&gt;0,0,IF(('T_TTAFStock'!BN36&lt;&gt;""),'T_TTAFStock'!BN36,BM32+'Grid_Incoming'!BN32-'Grid_TTAFOutgoing'!BN32))</f>
        <v/>
      </c>
      <c r="BO32">
        <f>IF(COUNTIFS(T_StockCount[Part Name],$A32,T_StockCount[WeekIndex],66)&gt;0,0,IF(('T_TTAFStock'!BO36&lt;&gt;""),'T_TTAFStock'!BO36,BN32+'Grid_Incoming'!BO32-'Grid_TTAFOutgoing'!BO32))</f>
        <v/>
      </c>
      <c r="BP32">
        <f>IF(COUNTIFS(T_StockCount[Part Name],$A32,T_StockCount[WeekIndex],67)&gt;0,0,IF(('T_TTAFStock'!BP36&lt;&gt;""),'T_TTAFStock'!BP36,BO32+'Grid_Incoming'!BP32-'Grid_TTAFOutgoing'!BP32))</f>
        <v/>
      </c>
      <c r="BQ32">
        <f>IF(COUNTIFS(T_StockCount[Part Name],$A32,T_StockCount[WeekIndex],68)&gt;0,0,IF(('T_TTAFStock'!BQ36&lt;&gt;""),'T_TTAFStock'!BQ36,BP32+'Grid_Incoming'!BQ32-'Grid_TTAFOutgoing'!BQ32))</f>
        <v/>
      </c>
      <c r="BR32">
        <f>IF(COUNTIFS(T_StockCount[Part Name],$A32,T_StockCount[WeekIndex],69)&gt;0,0,IF(('T_TTAFStock'!BR36&lt;&gt;""),'T_TTAFStock'!BR36,BQ32+'Grid_Incoming'!BR32-'Grid_TTAFOutgoing'!BR32))</f>
        <v/>
      </c>
      <c r="BS32">
        <f>IF(COUNTIFS(T_StockCount[Part Name],$A32,T_StockCount[WeekIndex],70)&gt;0,0,IF(('T_TTAFStock'!BS36&lt;&gt;""),'T_TTAFStock'!BS36,BR32+'Grid_Incoming'!BS32-'Grid_TTAFOutgoing'!BS32))</f>
        <v/>
      </c>
      <c r="BT32">
        <f>IF(COUNTIFS(T_StockCount[Part Name],$A32,T_StockCount[WeekIndex],71)&gt;0,0,IF(('T_TTAFStock'!BT36&lt;&gt;""),'T_TTAFStock'!BT36,BS32+'Grid_Incoming'!BT32-'Grid_TTAFOutgoing'!BT32))</f>
        <v/>
      </c>
      <c r="BU32">
        <f>IF(COUNTIFS(T_StockCount[Part Name],$A32,T_StockCount[WeekIndex],72)&gt;0,0,IF(('T_TTAFStock'!BU36&lt;&gt;""),'T_TTAFStock'!BU36,BT32+'Grid_Incoming'!BU32-'Grid_TTAFOutgoing'!BU32))</f>
        <v/>
      </c>
      <c r="BV32">
        <f>IF(COUNTIFS(T_StockCount[Part Name],$A32,T_StockCount[WeekIndex],73)&gt;0,0,IF(('T_TTAFStock'!BV36&lt;&gt;""),'T_TTAFStock'!BV36,BU32+'Grid_Incoming'!BV32-'Grid_TTAFOutgoing'!BV32))</f>
        <v/>
      </c>
      <c r="BW32">
        <f>IF(COUNTIFS(T_StockCount[Part Name],$A32,T_StockCount[WeekIndex],74)&gt;0,0,IF(('T_TTAFStock'!BW36&lt;&gt;""),'T_TTAFStock'!BW36,BV32+'Grid_Incoming'!BW32-'Grid_TTAFOutgoing'!BW32))</f>
        <v/>
      </c>
      <c r="BX32">
        <f>IF(COUNTIFS(T_StockCount[Part Name],$A32,T_StockCount[WeekIndex],75)&gt;0,0,IF(('T_TTAFStock'!BX36&lt;&gt;""),'T_TTAFStock'!BX36,BW32+'Grid_Incoming'!BX32-'Grid_TTAFOutgoing'!BX32))</f>
        <v/>
      </c>
      <c r="BY32">
        <f>IF(COUNTIFS(T_StockCount[Part Name],$A32,T_StockCount[WeekIndex],76)&gt;0,0,IF(('T_TTAFStock'!BY36&lt;&gt;""),'T_TTAFStock'!BY36,BX32+'Grid_Incoming'!BY32-'Grid_TTAFOutgoing'!BY32))</f>
        <v/>
      </c>
      <c r="BZ32">
        <f>IF(COUNTIFS(T_StockCount[Part Name],$A32,T_StockCount[WeekIndex],77)&gt;0,0,IF(('T_TTAFStock'!BZ36&lt;&gt;""),'T_TTAFStock'!BZ36,BY32+'Grid_Incoming'!BZ32-'Grid_TTAFOutgoing'!BZ32))</f>
        <v/>
      </c>
      <c r="CA32">
        <f>IF(COUNTIFS(T_StockCount[Part Name],$A32,T_StockCount[WeekIndex],78)&gt;0,0,IF(('T_TTAFStock'!CA36&lt;&gt;""),'T_TTAFStock'!CA36,BZ32+'Grid_Incoming'!CA32-'Grid_TTAFOutgoing'!CA32))</f>
        <v/>
      </c>
      <c r="CB32">
        <f>IF(COUNTIFS(T_StockCount[Part Name],$A32,T_StockCount[WeekIndex],79)&gt;0,0,IF(('T_TTAFStock'!CB36&lt;&gt;""),'T_TTAFStock'!CB36,CA32+'Grid_Incoming'!CB32-'Grid_TTAFOutgoing'!CB32))</f>
        <v/>
      </c>
      <c r="CC32">
        <f>IF(COUNTIFS(T_StockCount[Part Name],$A32,T_StockCount[WeekIndex],80)&gt;0,0,IF(('T_TTAFStock'!CC36&lt;&gt;""),'T_TTAFStock'!CC36,CB32+'Grid_Incoming'!CC32-'Grid_TTAFOutgoing'!CC32))</f>
        <v/>
      </c>
      <c r="CD32">
        <f>IF(COUNTIFS(T_StockCount[Part Name],$A32,T_StockCount[WeekIndex],81)&gt;0,0,IF(('T_TTAFStock'!CD36&lt;&gt;""),'T_TTAFStock'!CD36,CC32+'Grid_Incoming'!CD32-'Grid_TTAFOutgoing'!CD32))</f>
        <v/>
      </c>
      <c r="CE32">
        <f>IF(COUNTIFS(T_StockCount[Part Name],$A32,T_StockCount[WeekIndex],82)&gt;0,0,IF(('T_TTAFStock'!CE36&lt;&gt;""),'T_TTAFStock'!CE36,CD32+'Grid_Incoming'!CE32-'Grid_TTAFOutgoing'!CE32))</f>
        <v/>
      </c>
      <c r="CF32">
        <f>IF(COUNTIFS(T_StockCount[Part Name],$A32,T_StockCount[WeekIndex],83)&gt;0,0,IF(('T_TTAFStock'!CF36&lt;&gt;""),'T_TTAFStock'!CF36,CE32+'Grid_Incoming'!CF32-'Grid_TTAFOutgoing'!CF32))</f>
        <v/>
      </c>
      <c r="CG32">
        <f>IF(COUNTIFS(T_StockCount[Part Name],$A32,T_StockCount[WeekIndex],84)&gt;0,0,IF(('T_TTAFStock'!CG36&lt;&gt;""),'T_TTAFStock'!CG36,CF32+'Grid_Incoming'!CG32-'Grid_TTAFOutgoing'!CG32))</f>
        <v/>
      </c>
      <c r="CH32">
        <f>IF(COUNTIFS(T_StockCount[Part Name],$A32,T_StockCount[WeekIndex],85)&gt;0,0,IF(('T_TTAFStock'!CH36&lt;&gt;""),'T_TTAFStock'!CH36,CG32+'Grid_Incoming'!CH32-'Grid_TTAFOutgoing'!CH32))</f>
        <v/>
      </c>
      <c r="CI32">
        <f>IF(COUNTIFS(T_StockCount[Part Name],$A32,T_StockCount[WeekIndex],86)&gt;0,0,IF(('T_TTAFStock'!CI36&lt;&gt;""),'T_TTAFStock'!CI36,CH32+'Grid_Incoming'!CI32-'Grid_TTAFOutgoing'!CI32))</f>
        <v/>
      </c>
      <c r="CJ32">
        <f>IF(COUNTIFS(T_StockCount[Part Name],$A32,T_StockCount[WeekIndex],87)&gt;0,0,IF(('T_TTAFStock'!CJ36&lt;&gt;""),'T_TTAFStock'!CJ36,CI32+'Grid_Incoming'!CJ32-'Grid_TTAFOutgoing'!CJ32))</f>
        <v/>
      </c>
      <c r="CK32">
        <f>IF(COUNTIFS(T_StockCount[Part Name],$A32,T_StockCount[WeekIndex],88)&gt;0,0,IF(('T_TTAFStock'!CK36&lt;&gt;""),'T_TTAFStock'!CK36,CJ32+'Grid_Incoming'!CK32-'Grid_TTAFOutgoing'!CK32))</f>
        <v/>
      </c>
      <c r="CL32">
        <f>IF(COUNTIFS(T_StockCount[Part Name],$A32,T_StockCount[WeekIndex],89)&gt;0,0,IF(('T_TTAFStock'!CL36&lt;&gt;""),'T_TTAFStock'!CL36,CK32+'Grid_Incoming'!CL32-'Grid_TTAFOutgoing'!CL32))</f>
        <v/>
      </c>
      <c r="CM32">
        <f>IF(COUNTIFS(T_StockCount[Part Name],$A32,T_StockCount[WeekIndex],90)&gt;0,0,IF(('T_TTAFStock'!CM36&lt;&gt;""),'T_TTAFStock'!CM36,CL32+'Grid_Incoming'!CM32-'Grid_TTAFOutgoing'!CM32))</f>
        <v/>
      </c>
      <c r="CN32">
        <f>IF(COUNTIFS(T_StockCount[Part Name],$A32,T_StockCount[WeekIndex],91)&gt;0,0,IF(('T_TTAFStock'!CN36&lt;&gt;""),'T_TTAFStock'!CN36,CM32+'Grid_Incoming'!CN32-'Grid_TTAFOutgoing'!CN32))</f>
        <v/>
      </c>
      <c r="CO32">
        <f>IF(COUNTIFS(T_StockCount[Part Name],$A32,T_StockCount[WeekIndex],92)&gt;0,0,IF(('T_TTAFStock'!CO36&lt;&gt;""),'T_TTAFStock'!CO36,CN32+'Grid_Incoming'!CO32-'Grid_TTAFOutgoing'!CO32))</f>
        <v/>
      </c>
      <c r="CP32">
        <f>IF(COUNTIFS(T_StockCount[Part Name],$A32,T_StockCount[WeekIndex],93)&gt;0,0,IF(('T_TTAFStock'!CP36&lt;&gt;""),'T_TTAFStock'!CP36,CO32+'Grid_Incoming'!CP32-'Grid_TTAFOutgoing'!CP32))</f>
        <v/>
      </c>
      <c r="CQ32">
        <f>IF(COUNTIFS(T_StockCount[Part Name],$A32,T_StockCount[WeekIndex],94)&gt;0,0,IF(('T_TTAFStock'!CQ36&lt;&gt;""),'T_TTAFStock'!CQ36,CP32+'Grid_Incoming'!CQ32-'Grid_TTAFOutgoing'!CQ32))</f>
        <v/>
      </c>
      <c r="CR32">
        <f>IF(COUNTIFS(T_StockCount[Part Name],$A32,T_StockCount[WeekIndex],95)&gt;0,0,IF(('T_TTAFStock'!CR36&lt;&gt;""),'T_TTAFStock'!CR36,CQ32+'Grid_Incoming'!CR32-'Grid_TTAFOutgoing'!CR32))</f>
        <v/>
      </c>
      <c r="CS32">
        <f>IF(COUNTIFS(T_StockCount[Part Name],$A32,T_StockCount[WeekIndex],96)&gt;0,0,IF(('T_TTAFStock'!CS36&lt;&gt;""),'T_TTAFStock'!CS36,CR32+'Grid_Incoming'!CS32-'Grid_TTAFOutgoing'!CS32))</f>
        <v/>
      </c>
      <c r="CT32">
        <f>IF(COUNTIFS(T_StockCount[Part Name],$A32,T_StockCount[WeekIndex],97)&gt;0,0,IF(('T_TTAFStock'!CT36&lt;&gt;""),'T_TTAFStock'!CT36,CS32+'Grid_Incoming'!CT32-'Grid_TTAFOutgoing'!CT32))</f>
        <v/>
      </c>
      <c r="CU32">
        <f>IF(COUNTIFS(T_StockCount[Part Name],$A32,T_StockCount[WeekIndex],98)&gt;0,0,IF(('T_TTAFStock'!CU36&lt;&gt;""),'T_TTAFStock'!CU36,CT32+'Grid_Incoming'!CU32-'Grid_TTAFOutgoing'!CU32))</f>
        <v/>
      </c>
      <c r="CV32">
        <f>IF(COUNTIFS(T_StockCount[Part Name],$A32,T_StockCount[WeekIndex],99)&gt;0,0,IF(('T_TTAFStock'!CV36&lt;&gt;""),'T_TTAFStock'!CV36,CU32+'Grid_Incoming'!CV32-'Grid_TTAFOutgoing'!CV32))</f>
        <v/>
      </c>
      <c r="CW32">
        <f>IF(COUNTIFS(T_StockCount[Part Name],$A32,T_StockCount[WeekIndex],100)&gt;0,0,IF(('T_TTAFStock'!CW36&lt;&gt;""),'T_TTAFStock'!CW36,CV32+'Grid_Incoming'!CW32-'Grid_TTAFOutgoing'!CW32))</f>
        <v/>
      </c>
      <c r="CX32">
        <f>IF(COUNTIFS(T_StockCount[Part Name],$A32,T_StockCount[WeekIndex],101)&gt;0,0,IF(('T_TTAFStock'!CX36&lt;&gt;""),'T_TTAFStock'!CX36,CW32+'Grid_Incoming'!CX32-'Grid_TTAFOutgoing'!CX32))</f>
        <v/>
      </c>
      <c r="CY32">
        <f>IF(COUNTIFS(T_StockCount[Part Name],$A32,T_StockCount[WeekIndex],102)&gt;0,0,IF(('T_TTAFStock'!CY36&lt;&gt;""),'T_TTAFStock'!CY36,CX32+'Grid_Incoming'!CY32-'Grid_TTAFOutgoing'!CY32))</f>
        <v/>
      </c>
      <c r="CZ32">
        <f>IF(COUNTIFS(T_StockCount[Part Name],$A32,T_StockCount[WeekIndex],103)&gt;0,0,IF(('T_TTAFStock'!CZ36&lt;&gt;""),'T_TTAFStock'!CZ36,CY32+'Grid_Incoming'!CZ32-'Grid_TTAFOutgoing'!CZ32))</f>
        <v/>
      </c>
      <c r="DA32">
        <f>IF(COUNTIFS(T_StockCount[Part Name],$A32,T_StockCount[WeekIndex],104)&gt;0,0,IF(('T_TTAFStock'!DA36&lt;&gt;""),'T_TTAFStock'!DA36,CZ32+'Grid_Incoming'!DA32-'Grid_TTAFOutgoing'!DA32))</f>
        <v/>
      </c>
    </row>
    <row r="33">
      <c r="A33" t="inlineStr">
        <is>
          <t>CHEM-1480</t>
        </is>
      </c>
      <c r="B33">
        <f>IF(COUNTIFS(T_StockCount[Part Name],$A33,T_StockCount[WeekIndex],1)&gt;0,0,IF(('T_TTAFStock'!B37&lt;&gt;""),'T_TTAFStock'!B37,0+'Grid_Incoming'!B33-'Grid_TTAFOutgoing'!B33))</f>
        <v/>
      </c>
      <c r="C33">
        <f>IF(COUNTIFS(T_StockCount[Part Name],$A33,T_StockCount[WeekIndex],2)&gt;0,0,IF(('T_TTAFStock'!C37&lt;&gt;""),'T_TTAFStock'!C37,B33+'Grid_Incoming'!C33-'Grid_TTAFOutgoing'!C33))</f>
        <v/>
      </c>
      <c r="D33">
        <f>IF(COUNTIFS(T_StockCount[Part Name],$A33,T_StockCount[WeekIndex],3)&gt;0,0,IF(('T_TTAFStock'!D37&lt;&gt;""),'T_TTAFStock'!D37,C33+'Grid_Incoming'!D33-'Grid_TTAFOutgoing'!D33))</f>
        <v/>
      </c>
      <c r="E33">
        <f>IF(COUNTIFS(T_StockCount[Part Name],$A33,T_StockCount[WeekIndex],4)&gt;0,0,IF(('T_TTAFStock'!E37&lt;&gt;""),'T_TTAFStock'!E37,D33+'Grid_Incoming'!E33-'Grid_TTAFOutgoing'!E33))</f>
        <v/>
      </c>
      <c r="F33">
        <f>IF(COUNTIFS(T_StockCount[Part Name],$A33,T_StockCount[WeekIndex],5)&gt;0,0,IF(('T_TTAFStock'!F37&lt;&gt;""),'T_TTAFStock'!F37,E33+'Grid_Incoming'!F33-'Grid_TTAFOutgoing'!F33))</f>
        <v/>
      </c>
      <c r="G33">
        <f>IF(COUNTIFS(T_StockCount[Part Name],$A33,T_StockCount[WeekIndex],6)&gt;0,0,IF(('T_TTAFStock'!G37&lt;&gt;""),'T_TTAFStock'!G37,F33+'Grid_Incoming'!G33-'Grid_TTAFOutgoing'!G33))</f>
        <v/>
      </c>
      <c r="H33">
        <f>IF(COUNTIFS(T_StockCount[Part Name],$A33,T_StockCount[WeekIndex],7)&gt;0,0,IF(('T_TTAFStock'!H37&lt;&gt;""),'T_TTAFStock'!H37,G33+'Grid_Incoming'!H33-'Grid_TTAFOutgoing'!H33))</f>
        <v/>
      </c>
      <c r="I33">
        <f>IF(COUNTIFS(T_StockCount[Part Name],$A33,T_StockCount[WeekIndex],8)&gt;0,0,IF(('T_TTAFStock'!I37&lt;&gt;""),'T_TTAFStock'!I37,H33+'Grid_Incoming'!I33-'Grid_TTAFOutgoing'!I33))</f>
        <v/>
      </c>
      <c r="J33">
        <f>IF(COUNTIFS(T_StockCount[Part Name],$A33,T_StockCount[WeekIndex],9)&gt;0,0,IF(('T_TTAFStock'!J37&lt;&gt;""),'T_TTAFStock'!J37,I33+'Grid_Incoming'!J33-'Grid_TTAFOutgoing'!J33))</f>
        <v/>
      </c>
      <c r="K33">
        <f>IF(COUNTIFS(T_StockCount[Part Name],$A33,T_StockCount[WeekIndex],10)&gt;0,0,IF(('T_TTAFStock'!K37&lt;&gt;""),'T_TTAFStock'!K37,J33+'Grid_Incoming'!K33-'Grid_TTAFOutgoing'!K33))</f>
        <v/>
      </c>
      <c r="L33">
        <f>IF(COUNTIFS(T_StockCount[Part Name],$A33,T_StockCount[WeekIndex],11)&gt;0,0,IF(('T_TTAFStock'!L37&lt;&gt;""),'T_TTAFStock'!L37,K33+'Grid_Incoming'!L33-'Grid_TTAFOutgoing'!L33))</f>
        <v/>
      </c>
      <c r="M33">
        <f>IF(COUNTIFS(T_StockCount[Part Name],$A33,T_StockCount[WeekIndex],12)&gt;0,0,IF(('T_TTAFStock'!M37&lt;&gt;""),'T_TTAFStock'!M37,L33+'Grid_Incoming'!M33-'Grid_TTAFOutgoing'!M33))</f>
        <v/>
      </c>
      <c r="N33">
        <f>IF(COUNTIFS(T_StockCount[Part Name],$A33,T_StockCount[WeekIndex],13)&gt;0,0,IF(('T_TTAFStock'!N37&lt;&gt;""),'T_TTAFStock'!N37,M33+'Grid_Incoming'!N33-'Grid_TTAFOutgoing'!N33))</f>
        <v/>
      </c>
      <c r="O33">
        <f>IF(COUNTIFS(T_StockCount[Part Name],$A33,T_StockCount[WeekIndex],14)&gt;0,0,IF(('T_TTAFStock'!O37&lt;&gt;""),'T_TTAFStock'!O37,N33+'Grid_Incoming'!O33-'Grid_TTAFOutgoing'!O33))</f>
        <v/>
      </c>
      <c r="P33">
        <f>IF(COUNTIFS(T_StockCount[Part Name],$A33,T_StockCount[WeekIndex],15)&gt;0,0,IF(('T_TTAFStock'!P37&lt;&gt;""),'T_TTAFStock'!P37,O33+'Grid_Incoming'!P33-'Grid_TTAFOutgoing'!P33))</f>
        <v/>
      </c>
      <c r="Q33">
        <f>IF(COUNTIFS(T_StockCount[Part Name],$A33,T_StockCount[WeekIndex],16)&gt;0,0,IF(('T_TTAFStock'!Q37&lt;&gt;""),'T_TTAFStock'!Q37,P33+'Grid_Incoming'!Q33-'Grid_TTAFOutgoing'!Q33))</f>
        <v/>
      </c>
      <c r="R33">
        <f>IF(COUNTIFS(T_StockCount[Part Name],$A33,T_StockCount[WeekIndex],17)&gt;0,0,IF(('T_TTAFStock'!R37&lt;&gt;""),'T_TTAFStock'!R37,Q33+'Grid_Incoming'!R33-'Grid_TTAFOutgoing'!R33))</f>
        <v/>
      </c>
      <c r="S33">
        <f>IF(COUNTIFS(T_StockCount[Part Name],$A33,T_StockCount[WeekIndex],18)&gt;0,0,IF(('T_TTAFStock'!S37&lt;&gt;""),'T_TTAFStock'!S37,R33+'Grid_Incoming'!S33-'Grid_TTAFOutgoing'!S33))</f>
        <v/>
      </c>
      <c r="T33">
        <f>IF(COUNTIFS(T_StockCount[Part Name],$A33,T_StockCount[WeekIndex],19)&gt;0,0,IF(('T_TTAFStock'!T37&lt;&gt;""),'T_TTAFStock'!T37,S33+'Grid_Incoming'!T33-'Grid_TTAFOutgoing'!T33))</f>
        <v/>
      </c>
      <c r="U33">
        <f>IF(COUNTIFS(T_StockCount[Part Name],$A33,T_StockCount[WeekIndex],20)&gt;0,0,IF(('T_TTAFStock'!U37&lt;&gt;""),'T_TTAFStock'!U37,T33+'Grid_Incoming'!U33-'Grid_TTAFOutgoing'!U33))</f>
        <v/>
      </c>
      <c r="V33">
        <f>IF(COUNTIFS(T_StockCount[Part Name],$A33,T_StockCount[WeekIndex],21)&gt;0,0,IF(('T_TTAFStock'!V37&lt;&gt;""),'T_TTAFStock'!V37,U33+'Grid_Incoming'!V33-'Grid_TTAFOutgoing'!V33))</f>
        <v/>
      </c>
      <c r="W33">
        <f>IF(COUNTIFS(T_StockCount[Part Name],$A33,T_StockCount[WeekIndex],22)&gt;0,0,IF(('T_TTAFStock'!W37&lt;&gt;""),'T_TTAFStock'!W37,V33+'Grid_Incoming'!W33-'Grid_TTAFOutgoing'!W33))</f>
        <v/>
      </c>
      <c r="X33">
        <f>IF(COUNTIFS(T_StockCount[Part Name],$A33,T_StockCount[WeekIndex],23)&gt;0,0,IF(('T_TTAFStock'!X37&lt;&gt;""),'T_TTAFStock'!X37,W33+'Grid_Incoming'!X33-'Grid_TTAFOutgoing'!X33))</f>
        <v/>
      </c>
      <c r="Y33">
        <f>IF(COUNTIFS(T_StockCount[Part Name],$A33,T_StockCount[WeekIndex],24)&gt;0,0,IF(('T_TTAFStock'!Y37&lt;&gt;""),'T_TTAFStock'!Y37,X33+'Grid_Incoming'!Y33-'Grid_TTAFOutgoing'!Y33))</f>
        <v/>
      </c>
      <c r="Z33">
        <f>IF(COUNTIFS(T_StockCount[Part Name],$A33,T_StockCount[WeekIndex],25)&gt;0,0,IF(('T_TTAFStock'!Z37&lt;&gt;""),'T_TTAFStock'!Z37,Y33+'Grid_Incoming'!Z33-'Grid_TTAFOutgoing'!Z33))</f>
        <v/>
      </c>
      <c r="AA33">
        <f>IF(COUNTIFS(T_StockCount[Part Name],$A33,T_StockCount[WeekIndex],26)&gt;0,0,IF(('T_TTAFStock'!AA37&lt;&gt;""),'T_TTAFStock'!AA37,Z33+'Grid_Incoming'!AA33-'Grid_TTAFOutgoing'!AA33))</f>
        <v/>
      </c>
      <c r="AB33">
        <f>IF(COUNTIFS(T_StockCount[Part Name],$A33,T_StockCount[WeekIndex],27)&gt;0,0,IF(('T_TTAFStock'!AB37&lt;&gt;""),'T_TTAFStock'!AB37,AA33+'Grid_Incoming'!AB33-'Grid_TTAFOutgoing'!AB33))</f>
        <v/>
      </c>
      <c r="AC33">
        <f>IF(COUNTIFS(T_StockCount[Part Name],$A33,T_StockCount[WeekIndex],28)&gt;0,0,IF(('T_TTAFStock'!AC37&lt;&gt;""),'T_TTAFStock'!AC37,AB33+'Grid_Incoming'!AC33-'Grid_TTAFOutgoing'!AC33))</f>
        <v/>
      </c>
      <c r="AD33">
        <f>IF(COUNTIFS(T_StockCount[Part Name],$A33,T_StockCount[WeekIndex],29)&gt;0,0,IF(('T_TTAFStock'!AD37&lt;&gt;""),'T_TTAFStock'!AD37,AC33+'Grid_Incoming'!AD33-'Grid_TTAFOutgoing'!AD33))</f>
        <v/>
      </c>
      <c r="AE33">
        <f>IF(COUNTIFS(T_StockCount[Part Name],$A33,T_StockCount[WeekIndex],30)&gt;0,0,IF(('T_TTAFStock'!AE37&lt;&gt;""),'T_TTAFStock'!AE37,AD33+'Grid_Incoming'!AE33-'Grid_TTAFOutgoing'!AE33))</f>
        <v/>
      </c>
      <c r="AF33">
        <f>IF(COUNTIFS(T_StockCount[Part Name],$A33,T_StockCount[WeekIndex],31)&gt;0,0,IF(('T_TTAFStock'!AF37&lt;&gt;""),'T_TTAFStock'!AF37,AE33+'Grid_Incoming'!AF33-'Grid_TTAFOutgoing'!AF33))</f>
        <v/>
      </c>
      <c r="AG33">
        <f>IF(COUNTIFS(T_StockCount[Part Name],$A33,T_StockCount[WeekIndex],32)&gt;0,0,IF(('T_TTAFStock'!AG37&lt;&gt;""),'T_TTAFStock'!AG37,AF33+'Grid_Incoming'!AG33-'Grid_TTAFOutgoing'!AG33))</f>
        <v/>
      </c>
      <c r="AH33">
        <f>IF(COUNTIFS(T_StockCount[Part Name],$A33,T_StockCount[WeekIndex],33)&gt;0,0,IF(('T_TTAFStock'!AH37&lt;&gt;""),'T_TTAFStock'!AH37,AG33+'Grid_Incoming'!AH33-'Grid_TTAFOutgoing'!AH33))</f>
        <v/>
      </c>
      <c r="AI33">
        <f>IF(COUNTIFS(T_StockCount[Part Name],$A33,T_StockCount[WeekIndex],34)&gt;0,0,IF(('T_TTAFStock'!AI37&lt;&gt;""),'T_TTAFStock'!AI37,AH33+'Grid_Incoming'!AI33-'Grid_TTAFOutgoing'!AI33))</f>
        <v/>
      </c>
      <c r="AJ33">
        <f>IF(COUNTIFS(T_StockCount[Part Name],$A33,T_StockCount[WeekIndex],35)&gt;0,0,IF(('T_TTAFStock'!AJ37&lt;&gt;""),'T_TTAFStock'!AJ37,AI33+'Grid_Incoming'!AJ33-'Grid_TTAFOutgoing'!AJ33))</f>
        <v/>
      </c>
      <c r="AK33">
        <f>IF(COUNTIFS(T_StockCount[Part Name],$A33,T_StockCount[WeekIndex],36)&gt;0,0,IF(('T_TTAFStock'!AK37&lt;&gt;""),'T_TTAFStock'!AK37,AJ33+'Grid_Incoming'!AK33-'Grid_TTAFOutgoing'!AK33))</f>
        <v/>
      </c>
      <c r="AL33">
        <f>IF(COUNTIFS(T_StockCount[Part Name],$A33,T_StockCount[WeekIndex],37)&gt;0,0,IF(('T_TTAFStock'!AL37&lt;&gt;""),'T_TTAFStock'!AL37,AK33+'Grid_Incoming'!AL33-'Grid_TTAFOutgoing'!AL33))</f>
        <v/>
      </c>
      <c r="AM33">
        <f>IF(COUNTIFS(T_StockCount[Part Name],$A33,T_StockCount[WeekIndex],38)&gt;0,0,IF(('T_TTAFStock'!AM37&lt;&gt;""),'T_TTAFStock'!AM37,AL33+'Grid_Incoming'!AM33-'Grid_TTAFOutgoing'!AM33))</f>
        <v/>
      </c>
      <c r="AN33">
        <f>IF(COUNTIFS(T_StockCount[Part Name],$A33,T_StockCount[WeekIndex],39)&gt;0,0,IF(('T_TTAFStock'!AN37&lt;&gt;""),'T_TTAFStock'!AN37,AM33+'Grid_Incoming'!AN33-'Grid_TTAFOutgoing'!AN33))</f>
        <v/>
      </c>
      <c r="AO33">
        <f>IF(COUNTIFS(T_StockCount[Part Name],$A33,T_StockCount[WeekIndex],40)&gt;0,0,IF(('T_TTAFStock'!AO37&lt;&gt;""),'T_TTAFStock'!AO37,AN33+'Grid_Incoming'!AO33-'Grid_TTAFOutgoing'!AO33))</f>
        <v/>
      </c>
      <c r="AP33">
        <f>IF(COUNTIFS(T_StockCount[Part Name],$A33,T_StockCount[WeekIndex],41)&gt;0,0,IF(('T_TTAFStock'!AP37&lt;&gt;""),'T_TTAFStock'!AP37,AO33+'Grid_Incoming'!AP33-'Grid_TTAFOutgoing'!AP33))</f>
        <v/>
      </c>
      <c r="AQ33">
        <f>IF(COUNTIFS(T_StockCount[Part Name],$A33,T_StockCount[WeekIndex],42)&gt;0,0,IF(('T_TTAFStock'!AQ37&lt;&gt;""),'T_TTAFStock'!AQ37,AP33+'Grid_Incoming'!AQ33-'Grid_TTAFOutgoing'!AQ33))</f>
        <v/>
      </c>
      <c r="AR33">
        <f>IF(COUNTIFS(T_StockCount[Part Name],$A33,T_StockCount[WeekIndex],43)&gt;0,0,IF(('T_TTAFStock'!AR37&lt;&gt;""),'T_TTAFStock'!AR37,AQ33+'Grid_Incoming'!AR33-'Grid_TTAFOutgoing'!AR33))</f>
        <v/>
      </c>
      <c r="AS33">
        <f>IF(COUNTIFS(T_StockCount[Part Name],$A33,T_StockCount[WeekIndex],44)&gt;0,0,IF(('T_TTAFStock'!AS37&lt;&gt;""),'T_TTAFStock'!AS37,AR33+'Grid_Incoming'!AS33-'Grid_TTAFOutgoing'!AS33))</f>
        <v/>
      </c>
      <c r="AT33">
        <f>IF(COUNTIFS(T_StockCount[Part Name],$A33,T_StockCount[WeekIndex],45)&gt;0,0,IF(('T_TTAFStock'!AT37&lt;&gt;""),'T_TTAFStock'!AT37,AS33+'Grid_Incoming'!AT33-'Grid_TTAFOutgoing'!AT33))</f>
        <v/>
      </c>
      <c r="AU33">
        <f>IF(COUNTIFS(T_StockCount[Part Name],$A33,T_StockCount[WeekIndex],46)&gt;0,0,IF(('T_TTAFStock'!AU37&lt;&gt;""),'T_TTAFStock'!AU37,AT33+'Grid_Incoming'!AU33-'Grid_TTAFOutgoing'!AU33))</f>
        <v/>
      </c>
      <c r="AV33">
        <f>IF(COUNTIFS(T_StockCount[Part Name],$A33,T_StockCount[WeekIndex],47)&gt;0,0,IF(('T_TTAFStock'!AV37&lt;&gt;""),'T_TTAFStock'!AV37,AU33+'Grid_Incoming'!AV33-'Grid_TTAFOutgoing'!AV33))</f>
        <v/>
      </c>
      <c r="AW33">
        <f>IF(COUNTIFS(T_StockCount[Part Name],$A33,T_StockCount[WeekIndex],48)&gt;0,0,IF(('T_TTAFStock'!AW37&lt;&gt;""),'T_TTAFStock'!AW37,AV33+'Grid_Incoming'!AW33-'Grid_TTAFOutgoing'!AW33))</f>
        <v/>
      </c>
      <c r="AX33">
        <f>IF(COUNTIFS(T_StockCount[Part Name],$A33,T_StockCount[WeekIndex],49)&gt;0,0,IF(('T_TTAFStock'!AX37&lt;&gt;""),'T_TTAFStock'!AX37,AW33+'Grid_Incoming'!AX33-'Grid_TTAFOutgoing'!AX33))</f>
        <v/>
      </c>
      <c r="AY33">
        <f>IF(COUNTIFS(T_StockCount[Part Name],$A33,T_StockCount[WeekIndex],50)&gt;0,0,IF(('T_TTAFStock'!AY37&lt;&gt;""),'T_TTAFStock'!AY37,AX33+'Grid_Incoming'!AY33-'Grid_TTAFOutgoing'!AY33))</f>
        <v/>
      </c>
      <c r="AZ33">
        <f>IF(COUNTIFS(T_StockCount[Part Name],$A33,T_StockCount[WeekIndex],51)&gt;0,0,IF(('T_TTAFStock'!AZ37&lt;&gt;""),'T_TTAFStock'!AZ37,AY33+'Grid_Incoming'!AZ33-'Grid_TTAFOutgoing'!AZ33))</f>
        <v/>
      </c>
      <c r="BA33">
        <f>IF(COUNTIFS(T_StockCount[Part Name],$A33,T_StockCount[WeekIndex],52)&gt;0,0,IF(('T_TTAFStock'!BA37&lt;&gt;""),'T_TTAFStock'!BA37,AZ33+'Grid_Incoming'!BA33-'Grid_TTAFOutgoing'!BA33))</f>
        <v/>
      </c>
      <c r="BB33">
        <f>IF(COUNTIFS(T_StockCount[Part Name],$A33,T_StockCount[WeekIndex],53)&gt;0,0,IF(('T_TTAFStock'!BB37&lt;&gt;""),'T_TTAFStock'!BB37,BA33+'Grid_Incoming'!BB33-'Grid_TTAFOutgoing'!BB33))</f>
        <v/>
      </c>
      <c r="BC33">
        <f>IF(COUNTIFS(T_StockCount[Part Name],$A33,T_StockCount[WeekIndex],54)&gt;0,0,IF(('T_TTAFStock'!BC37&lt;&gt;""),'T_TTAFStock'!BC37,BB33+'Grid_Incoming'!BC33-'Grid_TTAFOutgoing'!BC33))</f>
        <v/>
      </c>
      <c r="BD33">
        <f>IF(COUNTIFS(T_StockCount[Part Name],$A33,T_StockCount[WeekIndex],55)&gt;0,0,IF(('T_TTAFStock'!BD37&lt;&gt;""),'T_TTAFStock'!BD37,BC33+'Grid_Incoming'!BD33-'Grid_TTAFOutgoing'!BD33))</f>
        <v/>
      </c>
      <c r="BE33">
        <f>IF(COUNTIFS(T_StockCount[Part Name],$A33,T_StockCount[WeekIndex],56)&gt;0,0,IF(('T_TTAFStock'!BE37&lt;&gt;""),'T_TTAFStock'!BE37,BD33+'Grid_Incoming'!BE33-'Grid_TTAFOutgoing'!BE33))</f>
        <v/>
      </c>
      <c r="BF33">
        <f>IF(COUNTIFS(T_StockCount[Part Name],$A33,T_StockCount[WeekIndex],57)&gt;0,0,IF(('T_TTAFStock'!BF37&lt;&gt;""),'T_TTAFStock'!BF37,BE33+'Grid_Incoming'!BF33-'Grid_TTAFOutgoing'!BF33))</f>
        <v/>
      </c>
      <c r="BG33">
        <f>IF(COUNTIFS(T_StockCount[Part Name],$A33,T_StockCount[WeekIndex],58)&gt;0,0,IF(('T_TTAFStock'!BG37&lt;&gt;""),'T_TTAFStock'!BG37,BF33+'Grid_Incoming'!BG33-'Grid_TTAFOutgoing'!BG33))</f>
        <v/>
      </c>
      <c r="BH33">
        <f>IF(COUNTIFS(T_StockCount[Part Name],$A33,T_StockCount[WeekIndex],59)&gt;0,0,IF(('T_TTAFStock'!BH37&lt;&gt;""),'T_TTAFStock'!BH37,BG33+'Grid_Incoming'!BH33-'Grid_TTAFOutgoing'!BH33))</f>
        <v/>
      </c>
      <c r="BI33">
        <f>IF(COUNTIFS(T_StockCount[Part Name],$A33,T_StockCount[WeekIndex],60)&gt;0,0,IF(('T_TTAFStock'!BI37&lt;&gt;""),'T_TTAFStock'!BI37,BH33+'Grid_Incoming'!BI33-'Grid_TTAFOutgoing'!BI33))</f>
        <v/>
      </c>
      <c r="BJ33">
        <f>IF(COUNTIFS(T_StockCount[Part Name],$A33,T_StockCount[WeekIndex],61)&gt;0,0,IF(('T_TTAFStock'!BJ37&lt;&gt;""),'T_TTAFStock'!BJ37,BI33+'Grid_Incoming'!BJ33-'Grid_TTAFOutgoing'!BJ33))</f>
        <v/>
      </c>
      <c r="BK33">
        <f>IF(COUNTIFS(T_StockCount[Part Name],$A33,T_StockCount[WeekIndex],62)&gt;0,0,IF(('T_TTAFStock'!BK37&lt;&gt;""),'T_TTAFStock'!BK37,BJ33+'Grid_Incoming'!BK33-'Grid_TTAFOutgoing'!BK33))</f>
        <v/>
      </c>
      <c r="BL33">
        <f>IF(COUNTIFS(T_StockCount[Part Name],$A33,T_StockCount[WeekIndex],63)&gt;0,0,IF(('T_TTAFStock'!BL37&lt;&gt;""),'T_TTAFStock'!BL37,BK33+'Grid_Incoming'!BL33-'Grid_TTAFOutgoing'!BL33))</f>
        <v/>
      </c>
      <c r="BM33">
        <f>IF(COUNTIFS(T_StockCount[Part Name],$A33,T_StockCount[WeekIndex],64)&gt;0,0,IF(('T_TTAFStock'!BM37&lt;&gt;""),'T_TTAFStock'!BM37,BL33+'Grid_Incoming'!BM33-'Grid_TTAFOutgoing'!BM33))</f>
        <v/>
      </c>
      <c r="BN33">
        <f>IF(COUNTIFS(T_StockCount[Part Name],$A33,T_StockCount[WeekIndex],65)&gt;0,0,IF(('T_TTAFStock'!BN37&lt;&gt;""),'T_TTAFStock'!BN37,BM33+'Grid_Incoming'!BN33-'Grid_TTAFOutgoing'!BN33))</f>
        <v/>
      </c>
      <c r="BO33">
        <f>IF(COUNTIFS(T_StockCount[Part Name],$A33,T_StockCount[WeekIndex],66)&gt;0,0,IF(('T_TTAFStock'!BO37&lt;&gt;""),'T_TTAFStock'!BO37,BN33+'Grid_Incoming'!BO33-'Grid_TTAFOutgoing'!BO33))</f>
        <v/>
      </c>
      <c r="BP33">
        <f>IF(COUNTIFS(T_StockCount[Part Name],$A33,T_StockCount[WeekIndex],67)&gt;0,0,IF(('T_TTAFStock'!BP37&lt;&gt;""),'T_TTAFStock'!BP37,BO33+'Grid_Incoming'!BP33-'Grid_TTAFOutgoing'!BP33))</f>
        <v/>
      </c>
      <c r="BQ33">
        <f>IF(COUNTIFS(T_StockCount[Part Name],$A33,T_StockCount[WeekIndex],68)&gt;0,0,IF(('T_TTAFStock'!BQ37&lt;&gt;""),'T_TTAFStock'!BQ37,BP33+'Grid_Incoming'!BQ33-'Grid_TTAFOutgoing'!BQ33))</f>
        <v/>
      </c>
      <c r="BR33">
        <f>IF(COUNTIFS(T_StockCount[Part Name],$A33,T_StockCount[WeekIndex],69)&gt;0,0,IF(('T_TTAFStock'!BR37&lt;&gt;""),'T_TTAFStock'!BR37,BQ33+'Grid_Incoming'!BR33-'Grid_TTAFOutgoing'!BR33))</f>
        <v/>
      </c>
      <c r="BS33">
        <f>IF(COUNTIFS(T_StockCount[Part Name],$A33,T_StockCount[WeekIndex],70)&gt;0,0,IF(('T_TTAFStock'!BS37&lt;&gt;""),'T_TTAFStock'!BS37,BR33+'Grid_Incoming'!BS33-'Grid_TTAFOutgoing'!BS33))</f>
        <v/>
      </c>
      <c r="BT33">
        <f>IF(COUNTIFS(T_StockCount[Part Name],$A33,T_StockCount[WeekIndex],71)&gt;0,0,IF(('T_TTAFStock'!BT37&lt;&gt;""),'T_TTAFStock'!BT37,BS33+'Grid_Incoming'!BT33-'Grid_TTAFOutgoing'!BT33))</f>
        <v/>
      </c>
      <c r="BU33">
        <f>IF(COUNTIFS(T_StockCount[Part Name],$A33,T_StockCount[WeekIndex],72)&gt;0,0,IF(('T_TTAFStock'!BU37&lt;&gt;""),'T_TTAFStock'!BU37,BT33+'Grid_Incoming'!BU33-'Grid_TTAFOutgoing'!BU33))</f>
        <v/>
      </c>
      <c r="BV33">
        <f>IF(COUNTIFS(T_StockCount[Part Name],$A33,T_StockCount[WeekIndex],73)&gt;0,0,IF(('T_TTAFStock'!BV37&lt;&gt;""),'T_TTAFStock'!BV37,BU33+'Grid_Incoming'!BV33-'Grid_TTAFOutgoing'!BV33))</f>
        <v/>
      </c>
      <c r="BW33">
        <f>IF(COUNTIFS(T_StockCount[Part Name],$A33,T_StockCount[WeekIndex],74)&gt;0,0,IF(('T_TTAFStock'!BW37&lt;&gt;""),'T_TTAFStock'!BW37,BV33+'Grid_Incoming'!BW33-'Grid_TTAFOutgoing'!BW33))</f>
        <v/>
      </c>
      <c r="BX33">
        <f>IF(COUNTIFS(T_StockCount[Part Name],$A33,T_StockCount[WeekIndex],75)&gt;0,0,IF(('T_TTAFStock'!BX37&lt;&gt;""),'T_TTAFStock'!BX37,BW33+'Grid_Incoming'!BX33-'Grid_TTAFOutgoing'!BX33))</f>
        <v/>
      </c>
      <c r="BY33">
        <f>IF(COUNTIFS(T_StockCount[Part Name],$A33,T_StockCount[WeekIndex],76)&gt;0,0,IF(('T_TTAFStock'!BY37&lt;&gt;""),'T_TTAFStock'!BY37,BX33+'Grid_Incoming'!BY33-'Grid_TTAFOutgoing'!BY33))</f>
        <v/>
      </c>
      <c r="BZ33">
        <f>IF(COUNTIFS(T_StockCount[Part Name],$A33,T_StockCount[WeekIndex],77)&gt;0,0,IF(('T_TTAFStock'!BZ37&lt;&gt;""),'T_TTAFStock'!BZ37,BY33+'Grid_Incoming'!BZ33-'Grid_TTAFOutgoing'!BZ33))</f>
        <v/>
      </c>
      <c r="CA33">
        <f>IF(COUNTIFS(T_StockCount[Part Name],$A33,T_StockCount[WeekIndex],78)&gt;0,0,IF(('T_TTAFStock'!CA37&lt;&gt;""),'T_TTAFStock'!CA37,BZ33+'Grid_Incoming'!CA33-'Grid_TTAFOutgoing'!CA33))</f>
        <v/>
      </c>
      <c r="CB33">
        <f>IF(COUNTIFS(T_StockCount[Part Name],$A33,T_StockCount[WeekIndex],79)&gt;0,0,IF(('T_TTAFStock'!CB37&lt;&gt;""),'T_TTAFStock'!CB37,CA33+'Grid_Incoming'!CB33-'Grid_TTAFOutgoing'!CB33))</f>
        <v/>
      </c>
      <c r="CC33">
        <f>IF(COUNTIFS(T_StockCount[Part Name],$A33,T_StockCount[WeekIndex],80)&gt;0,0,IF(('T_TTAFStock'!CC37&lt;&gt;""),'T_TTAFStock'!CC37,CB33+'Grid_Incoming'!CC33-'Grid_TTAFOutgoing'!CC33))</f>
        <v/>
      </c>
      <c r="CD33">
        <f>IF(COUNTIFS(T_StockCount[Part Name],$A33,T_StockCount[WeekIndex],81)&gt;0,0,IF(('T_TTAFStock'!CD37&lt;&gt;""),'T_TTAFStock'!CD37,CC33+'Grid_Incoming'!CD33-'Grid_TTAFOutgoing'!CD33))</f>
        <v/>
      </c>
      <c r="CE33">
        <f>IF(COUNTIFS(T_StockCount[Part Name],$A33,T_StockCount[WeekIndex],82)&gt;0,0,IF(('T_TTAFStock'!CE37&lt;&gt;""),'T_TTAFStock'!CE37,CD33+'Grid_Incoming'!CE33-'Grid_TTAFOutgoing'!CE33))</f>
        <v/>
      </c>
      <c r="CF33">
        <f>IF(COUNTIFS(T_StockCount[Part Name],$A33,T_StockCount[WeekIndex],83)&gt;0,0,IF(('T_TTAFStock'!CF37&lt;&gt;""),'T_TTAFStock'!CF37,CE33+'Grid_Incoming'!CF33-'Grid_TTAFOutgoing'!CF33))</f>
        <v/>
      </c>
      <c r="CG33">
        <f>IF(COUNTIFS(T_StockCount[Part Name],$A33,T_StockCount[WeekIndex],84)&gt;0,0,IF(('T_TTAFStock'!CG37&lt;&gt;""),'T_TTAFStock'!CG37,CF33+'Grid_Incoming'!CG33-'Grid_TTAFOutgoing'!CG33))</f>
        <v/>
      </c>
      <c r="CH33">
        <f>IF(COUNTIFS(T_StockCount[Part Name],$A33,T_StockCount[WeekIndex],85)&gt;0,0,IF(('T_TTAFStock'!CH37&lt;&gt;""),'T_TTAFStock'!CH37,CG33+'Grid_Incoming'!CH33-'Grid_TTAFOutgoing'!CH33))</f>
        <v/>
      </c>
      <c r="CI33">
        <f>IF(COUNTIFS(T_StockCount[Part Name],$A33,T_StockCount[WeekIndex],86)&gt;0,0,IF(('T_TTAFStock'!CI37&lt;&gt;""),'T_TTAFStock'!CI37,CH33+'Grid_Incoming'!CI33-'Grid_TTAFOutgoing'!CI33))</f>
        <v/>
      </c>
      <c r="CJ33">
        <f>IF(COUNTIFS(T_StockCount[Part Name],$A33,T_StockCount[WeekIndex],87)&gt;0,0,IF(('T_TTAFStock'!CJ37&lt;&gt;""),'T_TTAFStock'!CJ37,CI33+'Grid_Incoming'!CJ33-'Grid_TTAFOutgoing'!CJ33))</f>
        <v/>
      </c>
      <c r="CK33">
        <f>IF(COUNTIFS(T_StockCount[Part Name],$A33,T_StockCount[WeekIndex],88)&gt;0,0,IF(('T_TTAFStock'!CK37&lt;&gt;""),'T_TTAFStock'!CK37,CJ33+'Grid_Incoming'!CK33-'Grid_TTAFOutgoing'!CK33))</f>
        <v/>
      </c>
      <c r="CL33">
        <f>IF(COUNTIFS(T_StockCount[Part Name],$A33,T_StockCount[WeekIndex],89)&gt;0,0,IF(('T_TTAFStock'!CL37&lt;&gt;""),'T_TTAFStock'!CL37,CK33+'Grid_Incoming'!CL33-'Grid_TTAFOutgoing'!CL33))</f>
        <v/>
      </c>
      <c r="CM33">
        <f>IF(COUNTIFS(T_StockCount[Part Name],$A33,T_StockCount[WeekIndex],90)&gt;0,0,IF(('T_TTAFStock'!CM37&lt;&gt;""),'T_TTAFStock'!CM37,CL33+'Grid_Incoming'!CM33-'Grid_TTAFOutgoing'!CM33))</f>
        <v/>
      </c>
      <c r="CN33">
        <f>IF(COUNTIFS(T_StockCount[Part Name],$A33,T_StockCount[WeekIndex],91)&gt;0,0,IF(('T_TTAFStock'!CN37&lt;&gt;""),'T_TTAFStock'!CN37,CM33+'Grid_Incoming'!CN33-'Grid_TTAFOutgoing'!CN33))</f>
        <v/>
      </c>
      <c r="CO33">
        <f>IF(COUNTIFS(T_StockCount[Part Name],$A33,T_StockCount[WeekIndex],92)&gt;0,0,IF(('T_TTAFStock'!CO37&lt;&gt;""),'T_TTAFStock'!CO37,CN33+'Grid_Incoming'!CO33-'Grid_TTAFOutgoing'!CO33))</f>
        <v/>
      </c>
      <c r="CP33">
        <f>IF(COUNTIFS(T_StockCount[Part Name],$A33,T_StockCount[WeekIndex],93)&gt;0,0,IF(('T_TTAFStock'!CP37&lt;&gt;""),'T_TTAFStock'!CP37,CO33+'Grid_Incoming'!CP33-'Grid_TTAFOutgoing'!CP33))</f>
        <v/>
      </c>
      <c r="CQ33">
        <f>IF(COUNTIFS(T_StockCount[Part Name],$A33,T_StockCount[WeekIndex],94)&gt;0,0,IF(('T_TTAFStock'!CQ37&lt;&gt;""),'T_TTAFStock'!CQ37,CP33+'Grid_Incoming'!CQ33-'Grid_TTAFOutgoing'!CQ33))</f>
        <v/>
      </c>
      <c r="CR33">
        <f>IF(COUNTIFS(T_StockCount[Part Name],$A33,T_StockCount[WeekIndex],95)&gt;0,0,IF(('T_TTAFStock'!CR37&lt;&gt;""),'T_TTAFStock'!CR37,CQ33+'Grid_Incoming'!CR33-'Grid_TTAFOutgoing'!CR33))</f>
        <v/>
      </c>
      <c r="CS33">
        <f>IF(COUNTIFS(T_StockCount[Part Name],$A33,T_StockCount[WeekIndex],96)&gt;0,0,IF(('T_TTAFStock'!CS37&lt;&gt;""),'T_TTAFStock'!CS37,CR33+'Grid_Incoming'!CS33-'Grid_TTAFOutgoing'!CS33))</f>
        <v/>
      </c>
      <c r="CT33">
        <f>IF(COUNTIFS(T_StockCount[Part Name],$A33,T_StockCount[WeekIndex],97)&gt;0,0,IF(('T_TTAFStock'!CT37&lt;&gt;""),'T_TTAFStock'!CT37,CS33+'Grid_Incoming'!CT33-'Grid_TTAFOutgoing'!CT33))</f>
        <v/>
      </c>
      <c r="CU33">
        <f>IF(COUNTIFS(T_StockCount[Part Name],$A33,T_StockCount[WeekIndex],98)&gt;0,0,IF(('T_TTAFStock'!CU37&lt;&gt;""),'T_TTAFStock'!CU37,CT33+'Grid_Incoming'!CU33-'Grid_TTAFOutgoing'!CU33))</f>
        <v/>
      </c>
      <c r="CV33">
        <f>IF(COUNTIFS(T_StockCount[Part Name],$A33,T_StockCount[WeekIndex],99)&gt;0,0,IF(('T_TTAFStock'!CV37&lt;&gt;""),'T_TTAFStock'!CV37,CU33+'Grid_Incoming'!CV33-'Grid_TTAFOutgoing'!CV33))</f>
        <v/>
      </c>
      <c r="CW33">
        <f>IF(COUNTIFS(T_StockCount[Part Name],$A33,T_StockCount[WeekIndex],100)&gt;0,0,IF(('T_TTAFStock'!CW37&lt;&gt;""),'T_TTAFStock'!CW37,CV33+'Grid_Incoming'!CW33-'Grid_TTAFOutgoing'!CW33))</f>
        <v/>
      </c>
      <c r="CX33">
        <f>IF(COUNTIFS(T_StockCount[Part Name],$A33,T_StockCount[WeekIndex],101)&gt;0,0,IF(('T_TTAFStock'!CX37&lt;&gt;""),'T_TTAFStock'!CX37,CW33+'Grid_Incoming'!CX33-'Grid_TTAFOutgoing'!CX33))</f>
        <v/>
      </c>
      <c r="CY33">
        <f>IF(COUNTIFS(T_StockCount[Part Name],$A33,T_StockCount[WeekIndex],102)&gt;0,0,IF(('T_TTAFStock'!CY37&lt;&gt;""),'T_TTAFStock'!CY37,CX33+'Grid_Incoming'!CY33-'Grid_TTAFOutgoing'!CY33))</f>
        <v/>
      </c>
      <c r="CZ33">
        <f>IF(COUNTIFS(T_StockCount[Part Name],$A33,T_StockCount[WeekIndex],103)&gt;0,0,IF(('T_TTAFStock'!CZ37&lt;&gt;""),'T_TTAFStock'!CZ37,CY33+'Grid_Incoming'!CZ33-'Grid_TTAFOutgoing'!CZ33))</f>
        <v/>
      </c>
      <c r="DA33">
        <f>IF(COUNTIFS(T_StockCount[Part Name],$A33,T_StockCount[WeekIndex],104)&gt;0,0,IF(('T_TTAFStock'!DA37&lt;&gt;""),'T_TTAFStock'!DA37,CZ33+'Grid_Incoming'!DA33-'Grid_TTAFOutgoing'!DA33))</f>
        <v/>
      </c>
    </row>
    <row r="34">
      <c r="A34" t="inlineStr">
        <is>
          <t>CHEM-1560</t>
        </is>
      </c>
      <c r="B34">
        <f>IF(COUNTIFS(T_StockCount[Part Name],$A34,T_StockCount[WeekIndex],1)&gt;0,0,IF(('T_TTAFStock'!B38&lt;&gt;""),'T_TTAFStock'!B38,0+'Grid_Incoming'!B34-'Grid_TTAFOutgoing'!B34))</f>
        <v/>
      </c>
      <c r="C34">
        <f>IF(COUNTIFS(T_StockCount[Part Name],$A34,T_StockCount[WeekIndex],2)&gt;0,0,IF(('T_TTAFStock'!C38&lt;&gt;""),'T_TTAFStock'!C38,B34+'Grid_Incoming'!C34-'Grid_TTAFOutgoing'!C34))</f>
        <v/>
      </c>
      <c r="D34">
        <f>IF(COUNTIFS(T_StockCount[Part Name],$A34,T_StockCount[WeekIndex],3)&gt;0,0,IF(('T_TTAFStock'!D38&lt;&gt;""),'T_TTAFStock'!D38,C34+'Grid_Incoming'!D34-'Grid_TTAFOutgoing'!D34))</f>
        <v/>
      </c>
      <c r="E34">
        <f>IF(COUNTIFS(T_StockCount[Part Name],$A34,T_StockCount[WeekIndex],4)&gt;0,0,IF(('T_TTAFStock'!E38&lt;&gt;""),'T_TTAFStock'!E38,D34+'Grid_Incoming'!E34-'Grid_TTAFOutgoing'!E34))</f>
        <v/>
      </c>
      <c r="F34">
        <f>IF(COUNTIFS(T_StockCount[Part Name],$A34,T_StockCount[WeekIndex],5)&gt;0,0,IF(('T_TTAFStock'!F38&lt;&gt;""),'T_TTAFStock'!F38,E34+'Grid_Incoming'!F34-'Grid_TTAFOutgoing'!F34))</f>
        <v/>
      </c>
      <c r="G34">
        <f>IF(COUNTIFS(T_StockCount[Part Name],$A34,T_StockCount[WeekIndex],6)&gt;0,0,IF(('T_TTAFStock'!G38&lt;&gt;""),'T_TTAFStock'!G38,F34+'Grid_Incoming'!G34-'Grid_TTAFOutgoing'!G34))</f>
        <v/>
      </c>
      <c r="H34">
        <f>IF(COUNTIFS(T_StockCount[Part Name],$A34,T_StockCount[WeekIndex],7)&gt;0,0,IF(('T_TTAFStock'!H38&lt;&gt;""),'T_TTAFStock'!H38,G34+'Grid_Incoming'!H34-'Grid_TTAFOutgoing'!H34))</f>
        <v/>
      </c>
      <c r="I34">
        <f>IF(COUNTIFS(T_StockCount[Part Name],$A34,T_StockCount[WeekIndex],8)&gt;0,0,IF(('T_TTAFStock'!I38&lt;&gt;""),'T_TTAFStock'!I38,H34+'Grid_Incoming'!I34-'Grid_TTAFOutgoing'!I34))</f>
        <v/>
      </c>
      <c r="J34">
        <f>IF(COUNTIFS(T_StockCount[Part Name],$A34,T_StockCount[WeekIndex],9)&gt;0,0,IF(('T_TTAFStock'!J38&lt;&gt;""),'T_TTAFStock'!J38,I34+'Grid_Incoming'!J34-'Grid_TTAFOutgoing'!J34))</f>
        <v/>
      </c>
      <c r="K34">
        <f>IF(COUNTIFS(T_StockCount[Part Name],$A34,T_StockCount[WeekIndex],10)&gt;0,0,IF(('T_TTAFStock'!K38&lt;&gt;""),'T_TTAFStock'!K38,J34+'Grid_Incoming'!K34-'Grid_TTAFOutgoing'!K34))</f>
        <v/>
      </c>
      <c r="L34">
        <f>IF(COUNTIFS(T_StockCount[Part Name],$A34,T_StockCount[WeekIndex],11)&gt;0,0,IF(('T_TTAFStock'!L38&lt;&gt;""),'T_TTAFStock'!L38,K34+'Grid_Incoming'!L34-'Grid_TTAFOutgoing'!L34))</f>
        <v/>
      </c>
      <c r="M34">
        <f>IF(COUNTIFS(T_StockCount[Part Name],$A34,T_StockCount[WeekIndex],12)&gt;0,0,IF(('T_TTAFStock'!M38&lt;&gt;""),'T_TTAFStock'!M38,L34+'Grid_Incoming'!M34-'Grid_TTAFOutgoing'!M34))</f>
        <v/>
      </c>
      <c r="N34">
        <f>IF(COUNTIFS(T_StockCount[Part Name],$A34,T_StockCount[WeekIndex],13)&gt;0,0,IF(('T_TTAFStock'!N38&lt;&gt;""),'T_TTAFStock'!N38,M34+'Grid_Incoming'!N34-'Grid_TTAFOutgoing'!N34))</f>
        <v/>
      </c>
      <c r="O34">
        <f>IF(COUNTIFS(T_StockCount[Part Name],$A34,T_StockCount[WeekIndex],14)&gt;0,0,IF(('T_TTAFStock'!O38&lt;&gt;""),'T_TTAFStock'!O38,N34+'Grid_Incoming'!O34-'Grid_TTAFOutgoing'!O34))</f>
        <v/>
      </c>
      <c r="P34">
        <f>IF(COUNTIFS(T_StockCount[Part Name],$A34,T_StockCount[WeekIndex],15)&gt;0,0,IF(('T_TTAFStock'!P38&lt;&gt;""),'T_TTAFStock'!P38,O34+'Grid_Incoming'!P34-'Grid_TTAFOutgoing'!P34))</f>
        <v/>
      </c>
      <c r="Q34">
        <f>IF(COUNTIFS(T_StockCount[Part Name],$A34,T_StockCount[WeekIndex],16)&gt;0,0,IF(('T_TTAFStock'!Q38&lt;&gt;""),'T_TTAFStock'!Q38,P34+'Grid_Incoming'!Q34-'Grid_TTAFOutgoing'!Q34))</f>
        <v/>
      </c>
      <c r="R34">
        <f>IF(COUNTIFS(T_StockCount[Part Name],$A34,T_StockCount[WeekIndex],17)&gt;0,0,IF(('T_TTAFStock'!R38&lt;&gt;""),'T_TTAFStock'!R38,Q34+'Grid_Incoming'!R34-'Grid_TTAFOutgoing'!R34))</f>
        <v/>
      </c>
      <c r="S34">
        <f>IF(COUNTIFS(T_StockCount[Part Name],$A34,T_StockCount[WeekIndex],18)&gt;0,0,IF(('T_TTAFStock'!S38&lt;&gt;""),'T_TTAFStock'!S38,R34+'Grid_Incoming'!S34-'Grid_TTAFOutgoing'!S34))</f>
        <v/>
      </c>
      <c r="T34">
        <f>IF(COUNTIFS(T_StockCount[Part Name],$A34,T_StockCount[WeekIndex],19)&gt;0,0,IF(('T_TTAFStock'!T38&lt;&gt;""),'T_TTAFStock'!T38,S34+'Grid_Incoming'!T34-'Grid_TTAFOutgoing'!T34))</f>
        <v/>
      </c>
      <c r="U34">
        <f>IF(COUNTIFS(T_StockCount[Part Name],$A34,T_StockCount[WeekIndex],20)&gt;0,0,IF(('T_TTAFStock'!U38&lt;&gt;""),'T_TTAFStock'!U38,T34+'Grid_Incoming'!U34-'Grid_TTAFOutgoing'!U34))</f>
        <v/>
      </c>
      <c r="V34">
        <f>IF(COUNTIFS(T_StockCount[Part Name],$A34,T_StockCount[WeekIndex],21)&gt;0,0,IF(('T_TTAFStock'!V38&lt;&gt;""),'T_TTAFStock'!V38,U34+'Grid_Incoming'!V34-'Grid_TTAFOutgoing'!V34))</f>
        <v/>
      </c>
      <c r="W34">
        <f>IF(COUNTIFS(T_StockCount[Part Name],$A34,T_StockCount[WeekIndex],22)&gt;0,0,IF(('T_TTAFStock'!W38&lt;&gt;""),'T_TTAFStock'!W38,V34+'Grid_Incoming'!W34-'Grid_TTAFOutgoing'!W34))</f>
        <v/>
      </c>
      <c r="X34">
        <f>IF(COUNTIFS(T_StockCount[Part Name],$A34,T_StockCount[WeekIndex],23)&gt;0,0,IF(('T_TTAFStock'!X38&lt;&gt;""),'T_TTAFStock'!X38,W34+'Grid_Incoming'!X34-'Grid_TTAFOutgoing'!X34))</f>
        <v/>
      </c>
      <c r="Y34">
        <f>IF(COUNTIFS(T_StockCount[Part Name],$A34,T_StockCount[WeekIndex],24)&gt;0,0,IF(('T_TTAFStock'!Y38&lt;&gt;""),'T_TTAFStock'!Y38,X34+'Grid_Incoming'!Y34-'Grid_TTAFOutgoing'!Y34))</f>
        <v/>
      </c>
      <c r="Z34">
        <f>IF(COUNTIFS(T_StockCount[Part Name],$A34,T_StockCount[WeekIndex],25)&gt;0,0,IF(('T_TTAFStock'!Z38&lt;&gt;""),'T_TTAFStock'!Z38,Y34+'Grid_Incoming'!Z34-'Grid_TTAFOutgoing'!Z34))</f>
        <v/>
      </c>
      <c r="AA34">
        <f>IF(COUNTIFS(T_StockCount[Part Name],$A34,T_StockCount[WeekIndex],26)&gt;0,0,IF(('T_TTAFStock'!AA38&lt;&gt;""),'T_TTAFStock'!AA38,Z34+'Grid_Incoming'!AA34-'Grid_TTAFOutgoing'!AA34))</f>
        <v/>
      </c>
      <c r="AB34">
        <f>IF(COUNTIFS(T_StockCount[Part Name],$A34,T_StockCount[WeekIndex],27)&gt;0,0,IF(('T_TTAFStock'!AB38&lt;&gt;""),'T_TTAFStock'!AB38,AA34+'Grid_Incoming'!AB34-'Grid_TTAFOutgoing'!AB34))</f>
        <v/>
      </c>
      <c r="AC34">
        <f>IF(COUNTIFS(T_StockCount[Part Name],$A34,T_StockCount[WeekIndex],28)&gt;0,0,IF(('T_TTAFStock'!AC38&lt;&gt;""),'T_TTAFStock'!AC38,AB34+'Grid_Incoming'!AC34-'Grid_TTAFOutgoing'!AC34))</f>
        <v/>
      </c>
      <c r="AD34">
        <f>IF(COUNTIFS(T_StockCount[Part Name],$A34,T_StockCount[WeekIndex],29)&gt;0,0,IF(('T_TTAFStock'!AD38&lt;&gt;""),'T_TTAFStock'!AD38,AC34+'Grid_Incoming'!AD34-'Grid_TTAFOutgoing'!AD34))</f>
        <v/>
      </c>
      <c r="AE34">
        <f>IF(COUNTIFS(T_StockCount[Part Name],$A34,T_StockCount[WeekIndex],30)&gt;0,0,IF(('T_TTAFStock'!AE38&lt;&gt;""),'T_TTAFStock'!AE38,AD34+'Grid_Incoming'!AE34-'Grid_TTAFOutgoing'!AE34))</f>
        <v/>
      </c>
      <c r="AF34">
        <f>IF(COUNTIFS(T_StockCount[Part Name],$A34,T_StockCount[WeekIndex],31)&gt;0,0,IF(('T_TTAFStock'!AF38&lt;&gt;""),'T_TTAFStock'!AF38,AE34+'Grid_Incoming'!AF34-'Grid_TTAFOutgoing'!AF34))</f>
        <v/>
      </c>
      <c r="AG34">
        <f>IF(COUNTIFS(T_StockCount[Part Name],$A34,T_StockCount[WeekIndex],32)&gt;0,0,IF(('T_TTAFStock'!AG38&lt;&gt;""),'T_TTAFStock'!AG38,AF34+'Grid_Incoming'!AG34-'Grid_TTAFOutgoing'!AG34))</f>
        <v/>
      </c>
      <c r="AH34">
        <f>IF(COUNTIFS(T_StockCount[Part Name],$A34,T_StockCount[WeekIndex],33)&gt;0,0,IF(('T_TTAFStock'!AH38&lt;&gt;""),'T_TTAFStock'!AH38,AG34+'Grid_Incoming'!AH34-'Grid_TTAFOutgoing'!AH34))</f>
        <v/>
      </c>
      <c r="AI34">
        <f>IF(COUNTIFS(T_StockCount[Part Name],$A34,T_StockCount[WeekIndex],34)&gt;0,0,IF(('T_TTAFStock'!AI38&lt;&gt;""),'T_TTAFStock'!AI38,AH34+'Grid_Incoming'!AI34-'Grid_TTAFOutgoing'!AI34))</f>
        <v/>
      </c>
      <c r="AJ34">
        <f>IF(COUNTIFS(T_StockCount[Part Name],$A34,T_StockCount[WeekIndex],35)&gt;0,0,IF(('T_TTAFStock'!AJ38&lt;&gt;""),'T_TTAFStock'!AJ38,AI34+'Grid_Incoming'!AJ34-'Grid_TTAFOutgoing'!AJ34))</f>
        <v/>
      </c>
      <c r="AK34">
        <f>IF(COUNTIFS(T_StockCount[Part Name],$A34,T_StockCount[WeekIndex],36)&gt;0,0,IF(('T_TTAFStock'!AK38&lt;&gt;""),'T_TTAFStock'!AK38,AJ34+'Grid_Incoming'!AK34-'Grid_TTAFOutgoing'!AK34))</f>
        <v/>
      </c>
      <c r="AL34">
        <f>IF(COUNTIFS(T_StockCount[Part Name],$A34,T_StockCount[WeekIndex],37)&gt;0,0,IF(('T_TTAFStock'!AL38&lt;&gt;""),'T_TTAFStock'!AL38,AK34+'Grid_Incoming'!AL34-'Grid_TTAFOutgoing'!AL34))</f>
        <v/>
      </c>
      <c r="AM34">
        <f>IF(COUNTIFS(T_StockCount[Part Name],$A34,T_StockCount[WeekIndex],38)&gt;0,0,IF(('T_TTAFStock'!AM38&lt;&gt;""),'T_TTAFStock'!AM38,AL34+'Grid_Incoming'!AM34-'Grid_TTAFOutgoing'!AM34))</f>
        <v/>
      </c>
      <c r="AN34">
        <f>IF(COUNTIFS(T_StockCount[Part Name],$A34,T_StockCount[WeekIndex],39)&gt;0,0,IF(('T_TTAFStock'!AN38&lt;&gt;""),'T_TTAFStock'!AN38,AM34+'Grid_Incoming'!AN34-'Grid_TTAFOutgoing'!AN34))</f>
        <v/>
      </c>
      <c r="AO34">
        <f>IF(COUNTIFS(T_StockCount[Part Name],$A34,T_StockCount[WeekIndex],40)&gt;0,0,IF(('T_TTAFStock'!AO38&lt;&gt;""),'T_TTAFStock'!AO38,AN34+'Grid_Incoming'!AO34-'Grid_TTAFOutgoing'!AO34))</f>
        <v/>
      </c>
      <c r="AP34">
        <f>IF(COUNTIFS(T_StockCount[Part Name],$A34,T_StockCount[WeekIndex],41)&gt;0,0,IF(('T_TTAFStock'!AP38&lt;&gt;""),'T_TTAFStock'!AP38,AO34+'Grid_Incoming'!AP34-'Grid_TTAFOutgoing'!AP34))</f>
        <v/>
      </c>
      <c r="AQ34">
        <f>IF(COUNTIFS(T_StockCount[Part Name],$A34,T_StockCount[WeekIndex],42)&gt;0,0,IF(('T_TTAFStock'!AQ38&lt;&gt;""),'T_TTAFStock'!AQ38,AP34+'Grid_Incoming'!AQ34-'Grid_TTAFOutgoing'!AQ34))</f>
        <v/>
      </c>
      <c r="AR34">
        <f>IF(COUNTIFS(T_StockCount[Part Name],$A34,T_StockCount[WeekIndex],43)&gt;0,0,IF(('T_TTAFStock'!AR38&lt;&gt;""),'T_TTAFStock'!AR38,AQ34+'Grid_Incoming'!AR34-'Grid_TTAFOutgoing'!AR34))</f>
        <v/>
      </c>
      <c r="AS34">
        <f>IF(COUNTIFS(T_StockCount[Part Name],$A34,T_StockCount[WeekIndex],44)&gt;0,0,IF(('T_TTAFStock'!AS38&lt;&gt;""),'T_TTAFStock'!AS38,AR34+'Grid_Incoming'!AS34-'Grid_TTAFOutgoing'!AS34))</f>
        <v/>
      </c>
      <c r="AT34">
        <f>IF(COUNTIFS(T_StockCount[Part Name],$A34,T_StockCount[WeekIndex],45)&gt;0,0,IF(('T_TTAFStock'!AT38&lt;&gt;""),'T_TTAFStock'!AT38,AS34+'Grid_Incoming'!AT34-'Grid_TTAFOutgoing'!AT34))</f>
        <v/>
      </c>
      <c r="AU34">
        <f>IF(COUNTIFS(T_StockCount[Part Name],$A34,T_StockCount[WeekIndex],46)&gt;0,0,IF(('T_TTAFStock'!AU38&lt;&gt;""),'T_TTAFStock'!AU38,AT34+'Grid_Incoming'!AU34-'Grid_TTAFOutgoing'!AU34))</f>
        <v/>
      </c>
      <c r="AV34">
        <f>IF(COUNTIFS(T_StockCount[Part Name],$A34,T_StockCount[WeekIndex],47)&gt;0,0,IF(('T_TTAFStock'!AV38&lt;&gt;""),'T_TTAFStock'!AV38,AU34+'Grid_Incoming'!AV34-'Grid_TTAFOutgoing'!AV34))</f>
        <v/>
      </c>
      <c r="AW34">
        <f>IF(COUNTIFS(T_StockCount[Part Name],$A34,T_StockCount[WeekIndex],48)&gt;0,0,IF(('T_TTAFStock'!AW38&lt;&gt;""),'T_TTAFStock'!AW38,AV34+'Grid_Incoming'!AW34-'Grid_TTAFOutgoing'!AW34))</f>
        <v/>
      </c>
      <c r="AX34">
        <f>IF(COUNTIFS(T_StockCount[Part Name],$A34,T_StockCount[WeekIndex],49)&gt;0,0,IF(('T_TTAFStock'!AX38&lt;&gt;""),'T_TTAFStock'!AX38,AW34+'Grid_Incoming'!AX34-'Grid_TTAFOutgoing'!AX34))</f>
        <v/>
      </c>
      <c r="AY34">
        <f>IF(COUNTIFS(T_StockCount[Part Name],$A34,T_StockCount[WeekIndex],50)&gt;0,0,IF(('T_TTAFStock'!AY38&lt;&gt;""),'T_TTAFStock'!AY38,AX34+'Grid_Incoming'!AY34-'Grid_TTAFOutgoing'!AY34))</f>
        <v/>
      </c>
      <c r="AZ34">
        <f>IF(COUNTIFS(T_StockCount[Part Name],$A34,T_StockCount[WeekIndex],51)&gt;0,0,IF(('T_TTAFStock'!AZ38&lt;&gt;""),'T_TTAFStock'!AZ38,AY34+'Grid_Incoming'!AZ34-'Grid_TTAFOutgoing'!AZ34))</f>
        <v/>
      </c>
      <c r="BA34">
        <f>IF(COUNTIFS(T_StockCount[Part Name],$A34,T_StockCount[WeekIndex],52)&gt;0,0,IF(('T_TTAFStock'!BA38&lt;&gt;""),'T_TTAFStock'!BA38,AZ34+'Grid_Incoming'!BA34-'Grid_TTAFOutgoing'!BA34))</f>
        <v/>
      </c>
      <c r="BB34">
        <f>IF(COUNTIFS(T_StockCount[Part Name],$A34,T_StockCount[WeekIndex],53)&gt;0,0,IF(('T_TTAFStock'!BB38&lt;&gt;""),'T_TTAFStock'!BB38,BA34+'Grid_Incoming'!BB34-'Grid_TTAFOutgoing'!BB34))</f>
        <v/>
      </c>
      <c r="BC34">
        <f>IF(COUNTIFS(T_StockCount[Part Name],$A34,T_StockCount[WeekIndex],54)&gt;0,0,IF(('T_TTAFStock'!BC38&lt;&gt;""),'T_TTAFStock'!BC38,BB34+'Grid_Incoming'!BC34-'Grid_TTAFOutgoing'!BC34))</f>
        <v/>
      </c>
      <c r="BD34">
        <f>IF(COUNTIFS(T_StockCount[Part Name],$A34,T_StockCount[WeekIndex],55)&gt;0,0,IF(('T_TTAFStock'!BD38&lt;&gt;""),'T_TTAFStock'!BD38,BC34+'Grid_Incoming'!BD34-'Grid_TTAFOutgoing'!BD34))</f>
        <v/>
      </c>
      <c r="BE34">
        <f>IF(COUNTIFS(T_StockCount[Part Name],$A34,T_StockCount[WeekIndex],56)&gt;0,0,IF(('T_TTAFStock'!BE38&lt;&gt;""),'T_TTAFStock'!BE38,BD34+'Grid_Incoming'!BE34-'Grid_TTAFOutgoing'!BE34))</f>
        <v/>
      </c>
      <c r="BF34">
        <f>IF(COUNTIFS(T_StockCount[Part Name],$A34,T_StockCount[WeekIndex],57)&gt;0,0,IF(('T_TTAFStock'!BF38&lt;&gt;""),'T_TTAFStock'!BF38,BE34+'Grid_Incoming'!BF34-'Grid_TTAFOutgoing'!BF34))</f>
        <v/>
      </c>
      <c r="BG34">
        <f>IF(COUNTIFS(T_StockCount[Part Name],$A34,T_StockCount[WeekIndex],58)&gt;0,0,IF(('T_TTAFStock'!BG38&lt;&gt;""),'T_TTAFStock'!BG38,BF34+'Grid_Incoming'!BG34-'Grid_TTAFOutgoing'!BG34))</f>
        <v/>
      </c>
      <c r="BH34">
        <f>IF(COUNTIFS(T_StockCount[Part Name],$A34,T_StockCount[WeekIndex],59)&gt;0,0,IF(('T_TTAFStock'!BH38&lt;&gt;""),'T_TTAFStock'!BH38,BG34+'Grid_Incoming'!BH34-'Grid_TTAFOutgoing'!BH34))</f>
        <v/>
      </c>
      <c r="BI34">
        <f>IF(COUNTIFS(T_StockCount[Part Name],$A34,T_StockCount[WeekIndex],60)&gt;0,0,IF(('T_TTAFStock'!BI38&lt;&gt;""),'T_TTAFStock'!BI38,BH34+'Grid_Incoming'!BI34-'Grid_TTAFOutgoing'!BI34))</f>
        <v/>
      </c>
      <c r="BJ34">
        <f>IF(COUNTIFS(T_StockCount[Part Name],$A34,T_StockCount[WeekIndex],61)&gt;0,0,IF(('T_TTAFStock'!BJ38&lt;&gt;""),'T_TTAFStock'!BJ38,BI34+'Grid_Incoming'!BJ34-'Grid_TTAFOutgoing'!BJ34))</f>
        <v/>
      </c>
      <c r="BK34">
        <f>IF(COUNTIFS(T_StockCount[Part Name],$A34,T_StockCount[WeekIndex],62)&gt;0,0,IF(('T_TTAFStock'!BK38&lt;&gt;""),'T_TTAFStock'!BK38,BJ34+'Grid_Incoming'!BK34-'Grid_TTAFOutgoing'!BK34))</f>
        <v/>
      </c>
      <c r="BL34">
        <f>IF(COUNTIFS(T_StockCount[Part Name],$A34,T_StockCount[WeekIndex],63)&gt;0,0,IF(('T_TTAFStock'!BL38&lt;&gt;""),'T_TTAFStock'!BL38,BK34+'Grid_Incoming'!BL34-'Grid_TTAFOutgoing'!BL34))</f>
        <v/>
      </c>
      <c r="BM34">
        <f>IF(COUNTIFS(T_StockCount[Part Name],$A34,T_StockCount[WeekIndex],64)&gt;0,0,IF(('T_TTAFStock'!BM38&lt;&gt;""),'T_TTAFStock'!BM38,BL34+'Grid_Incoming'!BM34-'Grid_TTAFOutgoing'!BM34))</f>
        <v/>
      </c>
      <c r="BN34">
        <f>IF(COUNTIFS(T_StockCount[Part Name],$A34,T_StockCount[WeekIndex],65)&gt;0,0,IF(('T_TTAFStock'!BN38&lt;&gt;""),'T_TTAFStock'!BN38,BM34+'Grid_Incoming'!BN34-'Grid_TTAFOutgoing'!BN34))</f>
        <v/>
      </c>
      <c r="BO34">
        <f>IF(COUNTIFS(T_StockCount[Part Name],$A34,T_StockCount[WeekIndex],66)&gt;0,0,IF(('T_TTAFStock'!BO38&lt;&gt;""),'T_TTAFStock'!BO38,BN34+'Grid_Incoming'!BO34-'Grid_TTAFOutgoing'!BO34))</f>
        <v/>
      </c>
      <c r="BP34">
        <f>IF(COUNTIFS(T_StockCount[Part Name],$A34,T_StockCount[WeekIndex],67)&gt;0,0,IF(('T_TTAFStock'!BP38&lt;&gt;""),'T_TTAFStock'!BP38,BO34+'Grid_Incoming'!BP34-'Grid_TTAFOutgoing'!BP34))</f>
        <v/>
      </c>
      <c r="BQ34">
        <f>IF(COUNTIFS(T_StockCount[Part Name],$A34,T_StockCount[WeekIndex],68)&gt;0,0,IF(('T_TTAFStock'!BQ38&lt;&gt;""),'T_TTAFStock'!BQ38,BP34+'Grid_Incoming'!BQ34-'Grid_TTAFOutgoing'!BQ34))</f>
        <v/>
      </c>
      <c r="BR34">
        <f>IF(COUNTIFS(T_StockCount[Part Name],$A34,T_StockCount[WeekIndex],69)&gt;0,0,IF(('T_TTAFStock'!BR38&lt;&gt;""),'T_TTAFStock'!BR38,BQ34+'Grid_Incoming'!BR34-'Grid_TTAFOutgoing'!BR34))</f>
        <v/>
      </c>
      <c r="BS34">
        <f>IF(COUNTIFS(T_StockCount[Part Name],$A34,T_StockCount[WeekIndex],70)&gt;0,0,IF(('T_TTAFStock'!BS38&lt;&gt;""),'T_TTAFStock'!BS38,BR34+'Grid_Incoming'!BS34-'Grid_TTAFOutgoing'!BS34))</f>
        <v/>
      </c>
      <c r="BT34">
        <f>IF(COUNTIFS(T_StockCount[Part Name],$A34,T_StockCount[WeekIndex],71)&gt;0,0,IF(('T_TTAFStock'!BT38&lt;&gt;""),'T_TTAFStock'!BT38,BS34+'Grid_Incoming'!BT34-'Grid_TTAFOutgoing'!BT34))</f>
        <v/>
      </c>
      <c r="BU34">
        <f>IF(COUNTIFS(T_StockCount[Part Name],$A34,T_StockCount[WeekIndex],72)&gt;0,0,IF(('T_TTAFStock'!BU38&lt;&gt;""),'T_TTAFStock'!BU38,BT34+'Grid_Incoming'!BU34-'Grid_TTAFOutgoing'!BU34))</f>
        <v/>
      </c>
      <c r="BV34">
        <f>IF(COUNTIFS(T_StockCount[Part Name],$A34,T_StockCount[WeekIndex],73)&gt;0,0,IF(('T_TTAFStock'!BV38&lt;&gt;""),'T_TTAFStock'!BV38,BU34+'Grid_Incoming'!BV34-'Grid_TTAFOutgoing'!BV34))</f>
        <v/>
      </c>
      <c r="BW34">
        <f>IF(COUNTIFS(T_StockCount[Part Name],$A34,T_StockCount[WeekIndex],74)&gt;0,0,IF(('T_TTAFStock'!BW38&lt;&gt;""),'T_TTAFStock'!BW38,BV34+'Grid_Incoming'!BW34-'Grid_TTAFOutgoing'!BW34))</f>
        <v/>
      </c>
      <c r="BX34">
        <f>IF(COUNTIFS(T_StockCount[Part Name],$A34,T_StockCount[WeekIndex],75)&gt;0,0,IF(('T_TTAFStock'!BX38&lt;&gt;""),'T_TTAFStock'!BX38,BW34+'Grid_Incoming'!BX34-'Grid_TTAFOutgoing'!BX34))</f>
        <v/>
      </c>
      <c r="BY34">
        <f>IF(COUNTIFS(T_StockCount[Part Name],$A34,T_StockCount[WeekIndex],76)&gt;0,0,IF(('T_TTAFStock'!BY38&lt;&gt;""),'T_TTAFStock'!BY38,BX34+'Grid_Incoming'!BY34-'Grid_TTAFOutgoing'!BY34))</f>
        <v/>
      </c>
      <c r="BZ34">
        <f>IF(COUNTIFS(T_StockCount[Part Name],$A34,T_StockCount[WeekIndex],77)&gt;0,0,IF(('T_TTAFStock'!BZ38&lt;&gt;""),'T_TTAFStock'!BZ38,BY34+'Grid_Incoming'!BZ34-'Grid_TTAFOutgoing'!BZ34))</f>
        <v/>
      </c>
      <c r="CA34">
        <f>IF(COUNTIFS(T_StockCount[Part Name],$A34,T_StockCount[WeekIndex],78)&gt;0,0,IF(('T_TTAFStock'!CA38&lt;&gt;""),'T_TTAFStock'!CA38,BZ34+'Grid_Incoming'!CA34-'Grid_TTAFOutgoing'!CA34))</f>
        <v/>
      </c>
      <c r="CB34">
        <f>IF(COUNTIFS(T_StockCount[Part Name],$A34,T_StockCount[WeekIndex],79)&gt;0,0,IF(('T_TTAFStock'!CB38&lt;&gt;""),'T_TTAFStock'!CB38,CA34+'Grid_Incoming'!CB34-'Grid_TTAFOutgoing'!CB34))</f>
        <v/>
      </c>
      <c r="CC34">
        <f>IF(COUNTIFS(T_StockCount[Part Name],$A34,T_StockCount[WeekIndex],80)&gt;0,0,IF(('T_TTAFStock'!CC38&lt;&gt;""),'T_TTAFStock'!CC38,CB34+'Grid_Incoming'!CC34-'Grid_TTAFOutgoing'!CC34))</f>
        <v/>
      </c>
      <c r="CD34">
        <f>IF(COUNTIFS(T_StockCount[Part Name],$A34,T_StockCount[WeekIndex],81)&gt;0,0,IF(('T_TTAFStock'!CD38&lt;&gt;""),'T_TTAFStock'!CD38,CC34+'Grid_Incoming'!CD34-'Grid_TTAFOutgoing'!CD34))</f>
        <v/>
      </c>
      <c r="CE34">
        <f>IF(COUNTIFS(T_StockCount[Part Name],$A34,T_StockCount[WeekIndex],82)&gt;0,0,IF(('T_TTAFStock'!CE38&lt;&gt;""),'T_TTAFStock'!CE38,CD34+'Grid_Incoming'!CE34-'Grid_TTAFOutgoing'!CE34))</f>
        <v/>
      </c>
      <c r="CF34">
        <f>IF(COUNTIFS(T_StockCount[Part Name],$A34,T_StockCount[WeekIndex],83)&gt;0,0,IF(('T_TTAFStock'!CF38&lt;&gt;""),'T_TTAFStock'!CF38,CE34+'Grid_Incoming'!CF34-'Grid_TTAFOutgoing'!CF34))</f>
        <v/>
      </c>
      <c r="CG34">
        <f>IF(COUNTIFS(T_StockCount[Part Name],$A34,T_StockCount[WeekIndex],84)&gt;0,0,IF(('T_TTAFStock'!CG38&lt;&gt;""),'T_TTAFStock'!CG38,CF34+'Grid_Incoming'!CG34-'Grid_TTAFOutgoing'!CG34))</f>
        <v/>
      </c>
      <c r="CH34">
        <f>IF(COUNTIFS(T_StockCount[Part Name],$A34,T_StockCount[WeekIndex],85)&gt;0,0,IF(('T_TTAFStock'!CH38&lt;&gt;""),'T_TTAFStock'!CH38,CG34+'Grid_Incoming'!CH34-'Grid_TTAFOutgoing'!CH34))</f>
        <v/>
      </c>
      <c r="CI34">
        <f>IF(COUNTIFS(T_StockCount[Part Name],$A34,T_StockCount[WeekIndex],86)&gt;0,0,IF(('T_TTAFStock'!CI38&lt;&gt;""),'T_TTAFStock'!CI38,CH34+'Grid_Incoming'!CI34-'Grid_TTAFOutgoing'!CI34))</f>
        <v/>
      </c>
      <c r="CJ34">
        <f>IF(COUNTIFS(T_StockCount[Part Name],$A34,T_StockCount[WeekIndex],87)&gt;0,0,IF(('T_TTAFStock'!CJ38&lt;&gt;""),'T_TTAFStock'!CJ38,CI34+'Grid_Incoming'!CJ34-'Grid_TTAFOutgoing'!CJ34))</f>
        <v/>
      </c>
      <c r="CK34">
        <f>IF(COUNTIFS(T_StockCount[Part Name],$A34,T_StockCount[WeekIndex],88)&gt;0,0,IF(('T_TTAFStock'!CK38&lt;&gt;""),'T_TTAFStock'!CK38,CJ34+'Grid_Incoming'!CK34-'Grid_TTAFOutgoing'!CK34))</f>
        <v/>
      </c>
      <c r="CL34">
        <f>IF(COUNTIFS(T_StockCount[Part Name],$A34,T_StockCount[WeekIndex],89)&gt;0,0,IF(('T_TTAFStock'!CL38&lt;&gt;""),'T_TTAFStock'!CL38,CK34+'Grid_Incoming'!CL34-'Grid_TTAFOutgoing'!CL34))</f>
        <v/>
      </c>
      <c r="CM34">
        <f>IF(COUNTIFS(T_StockCount[Part Name],$A34,T_StockCount[WeekIndex],90)&gt;0,0,IF(('T_TTAFStock'!CM38&lt;&gt;""),'T_TTAFStock'!CM38,CL34+'Grid_Incoming'!CM34-'Grid_TTAFOutgoing'!CM34))</f>
        <v/>
      </c>
      <c r="CN34">
        <f>IF(COUNTIFS(T_StockCount[Part Name],$A34,T_StockCount[WeekIndex],91)&gt;0,0,IF(('T_TTAFStock'!CN38&lt;&gt;""),'T_TTAFStock'!CN38,CM34+'Grid_Incoming'!CN34-'Grid_TTAFOutgoing'!CN34))</f>
        <v/>
      </c>
      <c r="CO34">
        <f>IF(COUNTIFS(T_StockCount[Part Name],$A34,T_StockCount[WeekIndex],92)&gt;0,0,IF(('T_TTAFStock'!CO38&lt;&gt;""),'T_TTAFStock'!CO38,CN34+'Grid_Incoming'!CO34-'Grid_TTAFOutgoing'!CO34))</f>
        <v/>
      </c>
      <c r="CP34">
        <f>IF(COUNTIFS(T_StockCount[Part Name],$A34,T_StockCount[WeekIndex],93)&gt;0,0,IF(('T_TTAFStock'!CP38&lt;&gt;""),'T_TTAFStock'!CP38,CO34+'Grid_Incoming'!CP34-'Grid_TTAFOutgoing'!CP34))</f>
        <v/>
      </c>
      <c r="CQ34">
        <f>IF(COUNTIFS(T_StockCount[Part Name],$A34,T_StockCount[WeekIndex],94)&gt;0,0,IF(('T_TTAFStock'!CQ38&lt;&gt;""),'T_TTAFStock'!CQ38,CP34+'Grid_Incoming'!CQ34-'Grid_TTAFOutgoing'!CQ34))</f>
        <v/>
      </c>
      <c r="CR34">
        <f>IF(COUNTIFS(T_StockCount[Part Name],$A34,T_StockCount[WeekIndex],95)&gt;0,0,IF(('T_TTAFStock'!CR38&lt;&gt;""),'T_TTAFStock'!CR38,CQ34+'Grid_Incoming'!CR34-'Grid_TTAFOutgoing'!CR34))</f>
        <v/>
      </c>
      <c r="CS34">
        <f>IF(COUNTIFS(T_StockCount[Part Name],$A34,T_StockCount[WeekIndex],96)&gt;0,0,IF(('T_TTAFStock'!CS38&lt;&gt;""),'T_TTAFStock'!CS38,CR34+'Grid_Incoming'!CS34-'Grid_TTAFOutgoing'!CS34))</f>
        <v/>
      </c>
      <c r="CT34">
        <f>IF(COUNTIFS(T_StockCount[Part Name],$A34,T_StockCount[WeekIndex],97)&gt;0,0,IF(('T_TTAFStock'!CT38&lt;&gt;""),'T_TTAFStock'!CT38,CS34+'Grid_Incoming'!CT34-'Grid_TTAFOutgoing'!CT34))</f>
        <v/>
      </c>
      <c r="CU34">
        <f>IF(COUNTIFS(T_StockCount[Part Name],$A34,T_StockCount[WeekIndex],98)&gt;0,0,IF(('T_TTAFStock'!CU38&lt;&gt;""),'T_TTAFStock'!CU38,CT34+'Grid_Incoming'!CU34-'Grid_TTAFOutgoing'!CU34))</f>
        <v/>
      </c>
      <c r="CV34">
        <f>IF(COUNTIFS(T_StockCount[Part Name],$A34,T_StockCount[WeekIndex],99)&gt;0,0,IF(('T_TTAFStock'!CV38&lt;&gt;""),'T_TTAFStock'!CV38,CU34+'Grid_Incoming'!CV34-'Grid_TTAFOutgoing'!CV34))</f>
        <v/>
      </c>
      <c r="CW34">
        <f>IF(COUNTIFS(T_StockCount[Part Name],$A34,T_StockCount[WeekIndex],100)&gt;0,0,IF(('T_TTAFStock'!CW38&lt;&gt;""),'T_TTAFStock'!CW38,CV34+'Grid_Incoming'!CW34-'Grid_TTAFOutgoing'!CW34))</f>
        <v/>
      </c>
      <c r="CX34">
        <f>IF(COUNTIFS(T_StockCount[Part Name],$A34,T_StockCount[WeekIndex],101)&gt;0,0,IF(('T_TTAFStock'!CX38&lt;&gt;""),'T_TTAFStock'!CX38,CW34+'Grid_Incoming'!CX34-'Grid_TTAFOutgoing'!CX34))</f>
        <v/>
      </c>
      <c r="CY34">
        <f>IF(COUNTIFS(T_StockCount[Part Name],$A34,T_StockCount[WeekIndex],102)&gt;0,0,IF(('T_TTAFStock'!CY38&lt;&gt;""),'T_TTAFStock'!CY38,CX34+'Grid_Incoming'!CY34-'Grid_TTAFOutgoing'!CY34))</f>
        <v/>
      </c>
      <c r="CZ34">
        <f>IF(COUNTIFS(T_StockCount[Part Name],$A34,T_StockCount[WeekIndex],103)&gt;0,0,IF(('T_TTAFStock'!CZ38&lt;&gt;""),'T_TTAFStock'!CZ38,CY34+'Grid_Incoming'!CZ34-'Grid_TTAFOutgoing'!CZ34))</f>
        <v/>
      </c>
      <c r="DA34">
        <f>IF(COUNTIFS(T_StockCount[Part Name],$A34,T_StockCount[WeekIndex],104)&gt;0,0,IF(('T_TTAFStock'!DA38&lt;&gt;""),'T_TTAFStock'!DA38,CZ34+'Grid_Incoming'!DA34-'Grid_TTAFOutgoing'!DA34))</f>
        <v/>
      </c>
    </row>
    <row r="35">
      <c r="A35" t="inlineStr">
        <is>
          <t>CHEM-1510</t>
        </is>
      </c>
      <c r="B35">
        <f>IF(COUNTIFS(T_StockCount[Part Name],$A35,T_StockCount[WeekIndex],1)&gt;0,0,IF(('T_TTAFStock'!B39&lt;&gt;""),'T_TTAFStock'!B39,0+'Grid_Incoming'!B35-'Grid_TTAFOutgoing'!B35))</f>
        <v/>
      </c>
      <c r="C35">
        <f>IF(COUNTIFS(T_StockCount[Part Name],$A35,T_StockCount[WeekIndex],2)&gt;0,0,IF(('T_TTAFStock'!C39&lt;&gt;""),'T_TTAFStock'!C39,B35+'Grid_Incoming'!C35-'Grid_TTAFOutgoing'!C35))</f>
        <v/>
      </c>
      <c r="D35">
        <f>IF(COUNTIFS(T_StockCount[Part Name],$A35,T_StockCount[WeekIndex],3)&gt;0,0,IF(('T_TTAFStock'!D39&lt;&gt;""),'T_TTAFStock'!D39,C35+'Grid_Incoming'!D35-'Grid_TTAFOutgoing'!D35))</f>
        <v/>
      </c>
      <c r="E35">
        <f>IF(COUNTIFS(T_StockCount[Part Name],$A35,T_StockCount[WeekIndex],4)&gt;0,0,IF(('T_TTAFStock'!E39&lt;&gt;""),'T_TTAFStock'!E39,D35+'Grid_Incoming'!E35-'Grid_TTAFOutgoing'!E35))</f>
        <v/>
      </c>
      <c r="F35">
        <f>IF(COUNTIFS(T_StockCount[Part Name],$A35,T_StockCount[WeekIndex],5)&gt;0,0,IF(('T_TTAFStock'!F39&lt;&gt;""),'T_TTAFStock'!F39,E35+'Grid_Incoming'!F35-'Grid_TTAFOutgoing'!F35))</f>
        <v/>
      </c>
      <c r="G35">
        <f>IF(COUNTIFS(T_StockCount[Part Name],$A35,T_StockCount[WeekIndex],6)&gt;0,0,IF(('T_TTAFStock'!G39&lt;&gt;""),'T_TTAFStock'!G39,F35+'Grid_Incoming'!G35-'Grid_TTAFOutgoing'!G35))</f>
        <v/>
      </c>
      <c r="H35">
        <f>IF(COUNTIFS(T_StockCount[Part Name],$A35,T_StockCount[WeekIndex],7)&gt;0,0,IF(('T_TTAFStock'!H39&lt;&gt;""),'T_TTAFStock'!H39,G35+'Grid_Incoming'!H35-'Grid_TTAFOutgoing'!H35))</f>
        <v/>
      </c>
      <c r="I35">
        <f>IF(COUNTIFS(T_StockCount[Part Name],$A35,T_StockCount[WeekIndex],8)&gt;0,0,IF(('T_TTAFStock'!I39&lt;&gt;""),'T_TTAFStock'!I39,H35+'Grid_Incoming'!I35-'Grid_TTAFOutgoing'!I35))</f>
        <v/>
      </c>
      <c r="J35">
        <f>IF(COUNTIFS(T_StockCount[Part Name],$A35,T_StockCount[WeekIndex],9)&gt;0,0,IF(('T_TTAFStock'!J39&lt;&gt;""),'T_TTAFStock'!J39,I35+'Grid_Incoming'!J35-'Grid_TTAFOutgoing'!J35))</f>
        <v/>
      </c>
      <c r="K35">
        <f>IF(COUNTIFS(T_StockCount[Part Name],$A35,T_StockCount[WeekIndex],10)&gt;0,0,IF(('T_TTAFStock'!K39&lt;&gt;""),'T_TTAFStock'!K39,J35+'Grid_Incoming'!K35-'Grid_TTAFOutgoing'!K35))</f>
        <v/>
      </c>
      <c r="L35">
        <f>IF(COUNTIFS(T_StockCount[Part Name],$A35,T_StockCount[WeekIndex],11)&gt;0,0,IF(('T_TTAFStock'!L39&lt;&gt;""),'T_TTAFStock'!L39,K35+'Grid_Incoming'!L35-'Grid_TTAFOutgoing'!L35))</f>
        <v/>
      </c>
      <c r="M35">
        <f>IF(COUNTIFS(T_StockCount[Part Name],$A35,T_StockCount[WeekIndex],12)&gt;0,0,IF(('T_TTAFStock'!M39&lt;&gt;""),'T_TTAFStock'!M39,L35+'Grid_Incoming'!M35-'Grid_TTAFOutgoing'!M35))</f>
        <v/>
      </c>
      <c r="N35">
        <f>IF(COUNTIFS(T_StockCount[Part Name],$A35,T_StockCount[WeekIndex],13)&gt;0,0,IF(('T_TTAFStock'!N39&lt;&gt;""),'T_TTAFStock'!N39,M35+'Grid_Incoming'!N35-'Grid_TTAFOutgoing'!N35))</f>
        <v/>
      </c>
      <c r="O35">
        <f>IF(COUNTIFS(T_StockCount[Part Name],$A35,T_StockCount[WeekIndex],14)&gt;0,0,IF(('T_TTAFStock'!O39&lt;&gt;""),'T_TTAFStock'!O39,N35+'Grid_Incoming'!O35-'Grid_TTAFOutgoing'!O35))</f>
        <v/>
      </c>
      <c r="P35">
        <f>IF(COUNTIFS(T_StockCount[Part Name],$A35,T_StockCount[WeekIndex],15)&gt;0,0,IF(('T_TTAFStock'!P39&lt;&gt;""),'T_TTAFStock'!P39,O35+'Grid_Incoming'!P35-'Grid_TTAFOutgoing'!P35))</f>
        <v/>
      </c>
      <c r="Q35">
        <f>IF(COUNTIFS(T_StockCount[Part Name],$A35,T_StockCount[WeekIndex],16)&gt;0,0,IF(('T_TTAFStock'!Q39&lt;&gt;""),'T_TTAFStock'!Q39,P35+'Grid_Incoming'!Q35-'Grid_TTAFOutgoing'!Q35))</f>
        <v/>
      </c>
      <c r="R35">
        <f>IF(COUNTIFS(T_StockCount[Part Name],$A35,T_StockCount[WeekIndex],17)&gt;0,0,IF(('T_TTAFStock'!R39&lt;&gt;""),'T_TTAFStock'!R39,Q35+'Grid_Incoming'!R35-'Grid_TTAFOutgoing'!R35))</f>
        <v/>
      </c>
      <c r="S35">
        <f>IF(COUNTIFS(T_StockCount[Part Name],$A35,T_StockCount[WeekIndex],18)&gt;0,0,IF(('T_TTAFStock'!S39&lt;&gt;""),'T_TTAFStock'!S39,R35+'Grid_Incoming'!S35-'Grid_TTAFOutgoing'!S35))</f>
        <v/>
      </c>
      <c r="T35">
        <f>IF(COUNTIFS(T_StockCount[Part Name],$A35,T_StockCount[WeekIndex],19)&gt;0,0,IF(('T_TTAFStock'!T39&lt;&gt;""),'T_TTAFStock'!T39,S35+'Grid_Incoming'!T35-'Grid_TTAFOutgoing'!T35))</f>
        <v/>
      </c>
      <c r="U35">
        <f>IF(COUNTIFS(T_StockCount[Part Name],$A35,T_StockCount[WeekIndex],20)&gt;0,0,IF(('T_TTAFStock'!U39&lt;&gt;""),'T_TTAFStock'!U39,T35+'Grid_Incoming'!U35-'Grid_TTAFOutgoing'!U35))</f>
        <v/>
      </c>
      <c r="V35">
        <f>IF(COUNTIFS(T_StockCount[Part Name],$A35,T_StockCount[WeekIndex],21)&gt;0,0,IF(('T_TTAFStock'!V39&lt;&gt;""),'T_TTAFStock'!V39,U35+'Grid_Incoming'!V35-'Grid_TTAFOutgoing'!V35))</f>
        <v/>
      </c>
      <c r="W35">
        <f>IF(COUNTIFS(T_StockCount[Part Name],$A35,T_StockCount[WeekIndex],22)&gt;0,0,IF(('T_TTAFStock'!W39&lt;&gt;""),'T_TTAFStock'!W39,V35+'Grid_Incoming'!W35-'Grid_TTAFOutgoing'!W35))</f>
        <v/>
      </c>
      <c r="X35">
        <f>IF(COUNTIFS(T_StockCount[Part Name],$A35,T_StockCount[WeekIndex],23)&gt;0,0,IF(('T_TTAFStock'!X39&lt;&gt;""),'T_TTAFStock'!X39,W35+'Grid_Incoming'!X35-'Grid_TTAFOutgoing'!X35))</f>
        <v/>
      </c>
      <c r="Y35">
        <f>IF(COUNTIFS(T_StockCount[Part Name],$A35,T_StockCount[WeekIndex],24)&gt;0,0,IF(('T_TTAFStock'!Y39&lt;&gt;""),'T_TTAFStock'!Y39,X35+'Grid_Incoming'!Y35-'Grid_TTAFOutgoing'!Y35))</f>
        <v/>
      </c>
      <c r="Z35">
        <f>IF(COUNTIFS(T_StockCount[Part Name],$A35,T_StockCount[WeekIndex],25)&gt;0,0,IF(('T_TTAFStock'!Z39&lt;&gt;""),'T_TTAFStock'!Z39,Y35+'Grid_Incoming'!Z35-'Grid_TTAFOutgoing'!Z35))</f>
        <v/>
      </c>
      <c r="AA35">
        <f>IF(COUNTIFS(T_StockCount[Part Name],$A35,T_StockCount[WeekIndex],26)&gt;0,0,IF(('T_TTAFStock'!AA39&lt;&gt;""),'T_TTAFStock'!AA39,Z35+'Grid_Incoming'!AA35-'Grid_TTAFOutgoing'!AA35))</f>
        <v/>
      </c>
      <c r="AB35">
        <f>IF(COUNTIFS(T_StockCount[Part Name],$A35,T_StockCount[WeekIndex],27)&gt;0,0,IF(('T_TTAFStock'!AB39&lt;&gt;""),'T_TTAFStock'!AB39,AA35+'Grid_Incoming'!AB35-'Grid_TTAFOutgoing'!AB35))</f>
        <v/>
      </c>
      <c r="AC35">
        <f>IF(COUNTIFS(T_StockCount[Part Name],$A35,T_StockCount[WeekIndex],28)&gt;0,0,IF(('T_TTAFStock'!AC39&lt;&gt;""),'T_TTAFStock'!AC39,AB35+'Grid_Incoming'!AC35-'Grid_TTAFOutgoing'!AC35))</f>
        <v/>
      </c>
      <c r="AD35">
        <f>IF(COUNTIFS(T_StockCount[Part Name],$A35,T_StockCount[WeekIndex],29)&gt;0,0,IF(('T_TTAFStock'!AD39&lt;&gt;""),'T_TTAFStock'!AD39,AC35+'Grid_Incoming'!AD35-'Grid_TTAFOutgoing'!AD35))</f>
        <v/>
      </c>
      <c r="AE35">
        <f>IF(COUNTIFS(T_StockCount[Part Name],$A35,T_StockCount[WeekIndex],30)&gt;0,0,IF(('T_TTAFStock'!AE39&lt;&gt;""),'T_TTAFStock'!AE39,AD35+'Grid_Incoming'!AE35-'Grid_TTAFOutgoing'!AE35))</f>
        <v/>
      </c>
      <c r="AF35">
        <f>IF(COUNTIFS(T_StockCount[Part Name],$A35,T_StockCount[WeekIndex],31)&gt;0,0,IF(('T_TTAFStock'!AF39&lt;&gt;""),'T_TTAFStock'!AF39,AE35+'Grid_Incoming'!AF35-'Grid_TTAFOutgoing'!AF35))</f>
        <v/>
      </c>
      <c r="AG35">
        <f>IF(COUNTIFS(T_StockCount[Part Name],$A35,T_StockCount[WeekIndex],32)&gt;0,0,IF(('T_TTAFStock'!AG39&lt;&gt;""),'T_TTAFStock'!AG39,AF35+'Grid_Incoming'!AG35-'Grid_TTAFOutgoing'!AG35))</f>
        <v/>
      </c>
      <c r="AH35">
        <f>IF(COUNTIFS(T_StockCount[Part Name],$A35,T_StockCount[WeekIndex],33)&gt;0,0,IF(('T_TTAFStock'!AH39&lt;&gt;""),'T_TTAFStock'!AH39,AG35+'Grid_Incoming'!AH35-'Grid_TTAFOutgoing'!AH35))</f>
        <v/>
      </c>
      <c r="AI35">
        <f>IF(COUNTIFS(T_StockCount[Part Name],$A35,T_StockCount[WeekIndex],34)&gt;0,0,IF(('T_TTAFStock'!AI39&lt;&gt;""),'T_TTAFStock'!AI39,AH35+'Grid_Incoming'!AI35-'Grid_TTAFOutgoing'!AI35))</f>
        <v/>
      </c>
      <c r="AJ35">
        <f>IF(COUNTIFS(T_StockCount[Part Name],$A35,T_StockCount[WeekIndex],35)&gt;0,0,IF(('T_TTAFStock'!AJ39&lt;&gt;""),'T_TTAFStock'!AJ39,AI35+'Grid_Incoming'!AJ35-'Grid_TTAFOutgoing'!AJ35))</f>
        <v/>
      </c>
      <c r="AK35">
        <f>IF(COUNTIFS(T_StockCount[Part Name],$A35,T_StockCount[WeekIndex],36)&gt;0,0,IF(('T_TTAFStock'!AK39&lt;&gt;""),'T_TTAFStock'!AK39,AJ35+'Grid_Incoming'!AK35-'Grid_TTAFOutgoing'!AK35))</f>
        <v/>
      </c>
      <c r="AL35">
        <f>IF(COUNTIFS(T_StockCount[Part Name],$A35,T_StockCount[WeekIndex],37)&gt;0,0,IF(('T_TTAFStock'!AL39&lt;&gt;""),'T_TTAFStock'!AL39,AK35+'Grid_Incoming'!AL35-'Grid_TTAFOutgoing'!AL35))</f>
        <v/>
      </c>
      <c r="AM35">
        <f>IF(COUNTIFS(T_StockCount[Part Name],$A35,T_StockCount[WeekIndex],38)&gt;0,0,IF(('T_TTAFStock'!AM39&lt;&gt;""),'T_TTAFStock'!AM39,AL35+'Grid_Incoming'!AM35-'Grid_TTAFOutgoing'!AM35))</f>
        <v/>
      </c>
      <c r="AN35">
        <f>IF(COUNTIFS(T_StockCount[Part Name],$A35,T_StockCount[WeekIndex],39)&gt;0,0,IF(('T_TTAFStock'!AN39&lt;&gt;""),'T_TTAFStock'!AN39,AM35+'Grid_Incoming'!AN35-'Grid_TTAFOutgoing'!AN35))</f>
        <v/>
      </c>
      <c r="AO35">
        <f>IF(COUNTIFS(T_StockCount[Part Name],$A35,T_StockCount[WeekIndex],40)&gt;0,0,IF(('T_TTAFStock'!AO39&lt;&gt;""),'T_TTAFStock'!AO39,AN35+'Grid_Incoming'!AO35-'Grid_TTAFOutgoing'!AO35))</f>
        <v/>
      </c>
      <c r="AP35">
        <f>IF(COUNTIFS(T_StockCount[Part Name],$A35,T_StockCount[WeekIndex],41)&gt;0,0,IF(('T_TTAFStock'!AP39&lt;&gt;""),'T_TTAFStock'!AP39,AO35+'Grid_Incoming'!AP35-'Grid_TTAFOutgoing'!AP35))</f>
        <v/>
      </c>
      <c r="AQ35">
        <f>IF(COUNTIFS(T_StockCount[Part Name],$A35,T_StockCount[WeekIndex],42)&gt;0,0,IF(('T_TTAFStock'!AQ39&lt;&gt;""),'T_TTAFStock'!AQ39,AP35+'Grid_Incoming'!AQ35-'Grid_TTAFOutgoing'!AQ35))</f>
        <v/>
      </c>
      <c r="AR35">
        <f>IF(COUNTIFS(T_StockCount[Part Name],$A35,T_StockCount[WeekIndex],43)&gt;0,0,IF(('T_TTAFStock'!AR39&lt;&gt;""),'T_TTAFStock'!AR39,AQ35+'Grid_Incoming'!AR35-'Grid_TTAFOutgoing'!AR35))</f>
        <v/>
      </c>
      <c r="AS35">
        <f>IF(COUNTIFS(T_StockCount[Part Name],$A35,T_StockCount[WeekIndex],44)&gt;0,0,IF(('T_TTAFStock'!AS39&lt;&gt;""),'T_TTAFStock'!AS39,AR35+'Grid_Incoming'!AS35-'Grid_TTAFOutgoing'!AS35))</f>
        <v/>
      </c>
      <c r="AT35">
        <f>IF(COUNTIFS(T_StockCount[Part Name],$A35,T_StockCount[WeekIndex],45)&gt;0,0,IF(('T_TTAFStock'!AT39&lt;&gt;""),'T_TTAFStock'!AT39,AS35+'Grid_Incoming'!AT35-'Grid_TTAFOutgoing'!AT35))</f>
        <v/>
      </c>
      <c r="AU35">
        <f>IF(COUNTIFS(T_StockCount[Part Name],$A35,T_StockCount[WeekIndex],46)&gt;0,0,IF(('T_TTAFStock'!AU39&lt;&gt;""),'T_TTAFStock'!AU39,AT35+'Grid_Incoming'!AU35-'Grid_TTAFOutgoing'!AU35))</f>
        <v/>
      </c>
      <c r="AV35">
        <f>IF(COUNTIFS(T_StockCount[Part Name],$A35,T_StockCount[WeekIndex],47)&gt;0,0,IF(('T_TTAFStock'!AV39&lt;&gt;""),'T_TTAFStock'!AV39,AU35+'Grid_Incoming'!AV35-'Grid_TTAFOutgoing'!AV35))</f>
        <v/>
      </c>
      <c r="AW35">
        <f>IF(COUNTIFS(T_StockCount[Part Name],$A35,T_StockCount[WeekIndex],48)&gt;0,0,IF(('T_TTAFStock'!AW39&lt;&gt;""),'T_TTAFStock'!AW39,AV35+'Grid_Incoming'!AW35-'Grid_TTAFOutgoing'!AW35))</f>
        <v/>
      </c>
      <c r="AX35">
        <f>IF(COUNTIFS(T_StockCount[Part Name],$A35,T_StockCount[WeekIndex],49)&gt;0,0,IF(('T_TTAFStock'!AX39&lt;&gt;""),'T_TTAFStock'!AX39,AW35+'Grid_Incoming'!AX35-'Grid_TTAFOutgoing'!AX35))</f>
        <v/>
      </c>
      <c r="AY35">
        <f>IF(COUNTIFS(T_StockCount[Part Name],$A35,T_StockCount[WeekIndex],50)&gt;0,0,IF(('T_TTAFStock'!AY39&lt;&gt;""),'T_TTAFStock'!AY39,AX35+'Grid_Incoming'!AY35-'Grid_TTAFOutgoing'!AY35))</f>
        <v/>
      </c>
      <c r="AZ35">
        <f>IF(COUNTIFS(T_StockCount[Part Name],$A35,T_StockCount[WeekIndex],51)&gt;0,0,IF(('T_TTAFStock'!AZ39&lt;&gt;""),'T_TTAFStock'!AZ39,AY35+'Grid_Incoming'!AZ35-'Grid_TTAFOutgoing'!AZ35))</f>
        <v/>
      </c>
      <c r="BA35">
        <f>IF(COUNTIFS(T_StockCount[Part Name],$A35,T_StockCount[WeekIndex],52)&gt;0,0,IF(('T_TTAFStock'!BA39&lt;&gt;""),'T_TTAFStock'!BA39,AZ35+'Grid_Incoming'!BA35-'Grid_TTAFOutgoing'!BA35))</f>
        <v/>
      </c>
      <c r="BB35">
        <f>IF(COUNTIFS(T_StockCount[Part Name],$A35,T_StockCount[WeekIndex],53)&gt;0,0,IF(('T_TTAFStock'!BB39&lt;&gt;""),'T_TTAFStock'!BB39,BA35+'Grid_Incoming'!BB35-'Grid_TTAFOutgoing'!BB35))</f>
        <v/>
      </c>
      <c r="BC35">
        <f>IF(COUNTIFS(T_StockCount[Part Name],$A35,T_StockCount[WeekIndex],54)&gt;0,0,IF(('T_TTAFStock'!BC39&lt;&gt;""),'T_TTAFStock'!BC39,BB35+'Grid_Incoming'!BC35-'Grid_TTAFOutgoing'!BC35))</f>
        <v/>
      </c>
      <c r="BD35">
        <f>IF(COUNTIFS(T_StockCount[Part Name],$A35,T_StockCount[WeekIndex],55)&gt;0,0,IF(('T_TTAFStock'!BD39&lt;&gt;""),'T_TTAFStock'!BD39,BC35+'Grid_Incoming'!BD35-'Grid_TTAFOutgoing'!BD35))</f>
        <v/>
      </c>
      <c r="BE35">
        <f>IF(COUNTIFS(T_StockCount[Part Name],$A35,T_StockCount[WeekIndex],56)&gt;0,0,IF(('T_TTAFStock'!BE39&lt;&gt;""),'T_TTAFStock'!BE39,BD35+'Grid_Incoming'!BE35-'Grid_TTAFOutgoing'!BE35))</f>
        <v/>
      </c>
      <c r="BF35">
        <f>IF(COUNTIFS(T_StockCount[Part Name],$A35,T_StockCount[WeekIndex],57)&gt;0,0,IF(('T_TTAFStock'!BF39&lt;&gt;""),'T_TTAFStock'!BF39,BE35+'Grid_Incoming'!BF35-'Grid_TTAFOutgoing'!BF35))</f>
        <v/>
      </c>
      <c r="BG35">
        <f>IF(COUNTIFS(T_StockCount[Part Name],$A35,T_StockCount[WeekIndex],58)&gt;0,0,IF(('T_TTAFStock'!BG39&lt;&gt;""),'T_TTAFStock'!BG39,BF35+'Grid_Incoming'!BG35-'Grid_TTAFOutgoing'!BG35))</f>
        <v/>
      </c>
      <c r="BH35">
        <f>IF(COUNTIFS(T_StockCount[Part Name],$A35,T_StockCount[WeekIndex],59)&gt;0,0,IF(('T_TTAFStock'!BH39&lt;&gt;""),'T_TTAFStock'!BH39,BG35+'Grid_Incoming'!BH35-'Grid_TTAFOutgoing'!BH35))</f>
        <v/>
      </c>
      <c r="BI35">
        <f>IF(COUNTIFS(T_StockCount[Part Name],$A35,T_StockCount[WeekIndex],60)&gt;0,0,IF(('T_TTAFStock'!BI39&lt;&gt;""),'T_TTAFStock'!BI39,BH35+'Grid_Incoming'!BI35-'Grid_TTAFOutgoing'!BI35))</f>
        <v/>
      </c>
      <c r="BJ35">
        <f>IF(COUNTIFS(T_StockCount[Part Name],$A35,T_StockCount[WeekIndex],61)&gt;0,0,IF(('T_TTAFStock'!BJ39&lt;&gt;""),'T_TTAFStock'!BJ39,BI35+'Grid_Incoming'!BJ35-'Grid_TTAFOutgoing'!BJ35))</f>
        <v/>
      </c>
      <c r="BK35">
        <f>IF(COUNTIFS(T_StockCount[Part Name],$A35,T_StockCount[WeekIndex],62)&gt;0,0,IF(('T_TTAFStock'!BK39&lt;&gt;""),'T_TTAFStock'!BK39,BJ35+'Grid_Incoming'!BK35-'Grid_TTAFOutgoing'!BK35))</f>
        <v/>
      </c>
      <c r="BL35">
        <f>IF(COUNTIFS(T_StockCount[Part Name],$A35,T_StockCount[WeekIndex],63)&gt;0,0,IF(('T_TTAFStock'!BL39&lt;&gt;""),'T_TTAFStock'!BL39,BK35+'Grid_Incoming'!BL35-'Grid_TTAFOutgoing'!BL35))</f>
        <v/>
      </c>
      <c r="BM35">
        <f>IF(COUNTIFS(T_StockCount[Part Name],$A35,T_StockCount[WeekIndex],64)&gt;0,0,IF(('T_TTAFStock'!BM39&lt;&gt;""),'T_TTAFStock'!BM39,BL35+'Grid_Incoming'!BM35-'Grid_TTAFOutgoing'!BM35))</f>
        <v/>
      </c>
      <c r="BN35">
        <f>IF(COUNTIFS(T_StockCount[Part Name],$A35,T_StockCount[WeekIndex],65)&gt;0,0,IF(('T_TTAFStock'!BN39&lt;&gt;""),'T_TTAFStock'!BN39,BM35+'Grid_Incoming'!BN35-'Grid_TTAFOutgoing'!BN35))</f>
        <v/>
      </c>
      <c r="BO35">
        <f>IF(COUNTIFS(T_StockCount[Part Name],$A35,T_StockCount[WeekIndex],66)&gt;0,0,IF(('T_TTAFStock'!BO39&lt;&gt;""),'T_TTAFStock'!BO39,BN35+'Grid_Incoming'!BO35-'Grid_TTAFOutgoing'!BO35))</f>
        <v/>
      </c>
      <c r="BP35">
        <f>IF(COUNTIFS(T_StockCount[Part Name],$A35,T_StockCount[WeekIndex],67)&gt;0,0,IF(('T_TTAFStock'!BP39&lt;&gt;""),'T_TTAFStock'!BP39,BO35+'Grid_Incoming'!BP35-'Grid_TTAFOutgoing'!BP35))</f>
        <v/>
      </c>
      <c r="BQ35">
        <f>IF(COUNTIFS(T_StockCount[Part Name],$A35,T_StockCount[WeekIndex],68)&gt;0,0,IF(('T_TTAFStock'!BQ39&lt;&gt;""),'T_TTAFStock'!BQ39,BP35+'Grid_Incoming'!BQ35-'Grid_TTAFOutgoing'!BQ35))</f>
        <v/>
      </c>
      <c r="BR35">
        <f>IF(COUNTIFS(T_StockCount[Part Name],$A35,T_StockCount[WeekIndex],69)&gt;0,0,IF(('T_TTAFStock'!BR39&lt;&gt;""),'T_TTAFStock'!BR39,BQ35+'Grid_Incoming'!BR35-'Grid_TTAFOutgoing'!BR35))</f>
        <v/>
      </c>
      <c r="BS35">
        <f>IF(COUNTIFS(T_StockCount[Part Name],$A35,T_StockCount[WeekIndex],70)&gt;0,0,IF(('T_TTAFStock'!BS39&lt;&gt;""),'T_TTAFStock'!BS39,BR35+'Grid_Incoming'!BS35-'Grid_TTAFOutgoing'!BS35))</f>
        <v/>
      </c>
      <c r="BT35">
        <f>IF(COUNTIFS(T_StockCount[Part Name],$A35,T_StockCount[WeekIndex],71)&gt;0,0,IF(('T_TTAFStock'!BT39&lt;&gt;""),'T_TTAFStock'!BT39,BS35+'Grid_Incoming'!BT35-'Grid_TTAFOutgoing'!BT35))</f>
        <v/>
      </c>
      <c r="BU35">
        <f>IF(COUNTIFS(T_StockCount[Part Name],$A35,T_StockCount[WeekIndex],72)&gt;0,0,IF(('T_TTAFStock'!BU39&lt;&gt;""),'T_TTAFStock'!BU39,BT35+'Grid_Incoming'!BU35-'Grid_TTAFOutgoing'!BU35))</f>
        <v/>
      </c>
      <c r="BV35">
        <f>IF(COUNTIFS(T_StockCount[Part Name],$A35,T_StockCount[WeekIndex],73)&gt;0,0,IF(('T_TTAFStock'!BV39&lt;&gt;""),'T_TTAFStock'!BV39,BU35+'Grid_Incoming'!BV35-'Grid_TTAFOutgoing'!BV35))</f>
        <v/>
      </c>
      <c r="BW35">
        <f>IF(COUNTIFS(T_StockCount[Part Name],$A35,T_StockCount[WeekIndex],74)&gt;0,0,IF(('T_TTAFStock'!BW39&lt;&gt;""),'T_TTAFStock'!BW39,BV35+'Grid_Incoming'!BW35-'Grid_TTAFOutgoing'!BW35))</f>
        <v/>
      </c>
      <c r="BX35">
        <f>IF(COUNTIFS(T_StockCount[Part Name],$A35,T_StockCount[WeekIndex],75)&gt;0,0,IF(('T_TTAFStock'!BX39&lt;&gt;""),'T_TTAFStock'!BX39,BW35+'Grid_Incoming'!BX35-'Grid_TTAFOutgoing'!BX35))</f>
        <v/>
      </c>
      <c r="BY35">
        <f>IF(COUNTIFS(T_StockCount[Part Name],$A35,T_StockCount[WeekIndex],76)&gt;0,0,IF(('T_TTAFStock'!BY39&lt;&gt;""),'T_TTAFStock'!BY39,BX35+'Grid_Incoming'!BY35-'Grid_TTAFOutgoing'!BY35))</f>
        <v/>
      </c>
      <c r="BZ35">
        <f>IF(COUNTIFS(T_StockCount[Part Name],$A35,T_StockCount[WeekIndex],77)&gt;0,0,IF(('T_TTAFStock'!BZ39&lt;&gt;""),'T_TTAFStock'!BZ39,BY35+'Grid_Incoming'!BZ35-'Grid_TTAFOutgoing'!BZ35))</f>
        <v/>
      </c>
      <c r="CA35">
        <f>IF(COUNTIFS(T_StockCount[Part Name],$A35,T_StockCount[WeekIndex],78)&gt;0,0,IF(('T_TTAFStock'!CA39&lt;&gt;""),'T_TTAFStock'!CA39,BZ35+'Grid_Incoming'!CA35-'Grid_TTAFOutgoing'!CA35))</f>
        <v/>
      </c>
      <c r="CB35">
        <f>IF(COUNTIFS(T_StockCount[Part Name],$A35,T_StockCount[WeekIndex],79)&gt;0,0,IF(('T_TTAFStock'!CB39&lt;&gt;""),'T_TTAFStock'!CB39,CA35+'Grid_Incoming'!CB35-'Grid_TTAFOutgoing'!CB35))</f>
        <v/>
      </c>
      <c r="CC35">
        <f>IF(COUNTIFS(T_StockCount[Part Name],$A35,T_StockCount[WeekIndex],80)&gt;0,0,IF(('T_TTAFStock'!CC39&lt;&gt;""),'T_TTAFStock'!CC39,CB35+'Grid_Incoming'!CC35-'Grid_TTAFOutgoing'!CC35))</f>
        <v/>
      </c>
      <c r="CD35">
        <f>IF(COUNTIFS(T_StockCount[Part Name],$A35,T_StockCount[WeekIndex],81)&gt;0,0,IF(('T_TTAFStock'!CD39&lt;&gt;""),'T_TTAFStock'!CD39,CC35+'Grid_Incoming'!CD35-'Grid_TTAFOutgoing'!CD35))</f>
        <v/>
      </c>
      <c r="CE35">
        <f>IF(COUNTIFS(T_StockCount[Part Name],$A35,T_StockCount[WeekIndex],82)&gt;0,0,IF(('T_TTAFStock'!CE39&lt;&gt;""),'T_TTAFStock'!CE39,CD35+'Grid_Incoming'!CE35-'Grid_TTAFOutgoing'!CE35))</f>
        <v/>
      </c>
      <c r="CF35">
        <f>IF(COUNTIFS(T_StockCount[Part Name],$A35,T_StockCount[WeekIndex],83)&gt;0,0,IF(('T_TTAFStock'!CF39&lt;&gt;""),'T_TTAFStock'!CF39,CE35+'Grid_Incoming'!CF35-'Grid_TTAFOutgoing'!CF35))</f>
        <v/>
      </c>
      <c r="CG35">
        <f>IF(COUNTIFS(T_StockCount[Part Name],$A35,T_StockCount[WeekIndex],84)&gt;0,0,IF(('T_TTAFStock'!CG39&lt;&gt;""),'T_TTAFStock'!CG39,CF35+'Grid_Incoming'!CG35-'Grid_TTAFOutgoing'!CG35))</f>
        <v/>
      </c>
      <c r="CH35">
        <f>IF(COUNTIFS(T_StockCount[Part Name],$A35,T_StockCount[WeekIndex],85)&gt;0,0,IF(('T_TTAFStock'!CH39&lt;&gt;""),'T_TTAFStock'!CH39,CG35+'Grid_Incoming'!CH35-'Grid_TTAFOutgoing'!CH35))</f>
        <v/>
      </c>
      <c r="CI35">
        <f>IF(COUNTIFS(T_StockCount[Part Name],$A35,T_StockCount[WeekIndex],86)&gt;0,0,IF(('T_TTAFStock'!CI39&lt;&gt;""),'T_TTAFStock'!CI39,CH35+'Grid_Incoming'!CI35-'Grid_TTAFOutgoing'!CI35))</f>
        <v/>
      </c>
      <c r="CJ35">
        <f>IF(COUNTIFS(T_StockCount[Part Name],$A35,T_StockCount[WeekIndex],87)&gt;0,0,IF(('T_TTAFStock'!CJ39&lt;&gt;""),'T_TTAFStock'!CJ39,CI35+'Grid_Incoming'!CJ35-'Grid_TTAFOutgoing'!CJ35))</f>
        <v/>
      </c>
      <c r="CK35">
        <f>IF(COUNTIFS(T_StockCount[Part Name],$A35,T_StockCount[WeekIndex],88)&gt;0,0,IF(('T_TTAFStock'!CK39&lt;&gt;""),'T_TTAFStock'!CK39,CJ35+'Grid_Incoming'!CK35-'Grid_TTAFOutgoing'!CK35))</f>
        <v/>
      </c>
      <c r="CL35">
        <f>IF(COUNTIFS(T_StockCount[Part Name],$A35,T_StockCount[WeekIndex],89)&gt;0,0,IF(('T_TTAFStock'!CL39&lt;&gt;""),'T_TTAFStock'!CL39,CK35+'Grid_Incoming'!CL35-'Grid_TTAFOutgoing'!CL35))</f>
        <v/>
      </c>
      <c r="CM35">
        <f>IF(COUNTIFS(T_StockCount[Part Name],$A35,T_StockCount[WeekIndex],90)&gt;0,0,IF(('T_TTAFStock'!CM39&lt;&gt;""),'T_TTAFStock'!CM39,CL35+'Grid_Incoming'!CM35-'Grid_TTAFOutgoing'!CM35))</f>
        <v/>
      </c>
      <c r="CN35">
        <f>IF(COUNTIFS(T_StockCount[Part Name],$A35,T_StockCount[WeekIndex],91)&gt;0,0,IF(('T_TTAFStock'!CN39&lt;&gt;""),'T_TTAFStock'!CN39,CM35+'Grid_Incoming'!CN35-'Grid_TTAFOutgoing'!CN35))</f>
        <v/>
      </c>
      <c r="CO35">
        <f>IF(COUNTIFS(T_StockCount[Part Name],$A35,T_StockCount[WeekIndex],92)&gt;0,0,IF(('T_TTAFStock'!CO39&lt;&gt;""),'T_TTAFStock'!CO39,CN35+'Grid_Incoming'!CO35-'Grid_TTAFOutgoing'!CO35))</f>
        <v/>
      </c>
      <c r="CP35">
        <f>IF(COUNTIFS(T_StockCount[Part Name],$A35,T_StockCount[WeekIndex],93)&gt;0,0,IF(('T_TTAFStock'!CP39&lt;&gt;""),'T_TTAFStock'!CP39,CO35+'Grid_Incoming'!CP35-'Grid_TTAFOutgoing'!CP35))</f>
        <v/>
      </c>
      <c r="CQ35">
        <f>IF(COUNTIFS(T_StockCount[Part Name],$A35,T_StockCount[WeekIndex],94)&gt;0,0,IF(('T_TTAFStock'!CQ39&lt;&gt;""),'T_TTAFStock'!CQ39,CP35+'Grid_Incoming'!CQ35-'Grid_TTAFOutgoing'!CQ35))</f>
        <v/>
      </c>
      <c r="CR35">
        <f>IF(COUNTIFS(T_StockCount[Part Name],$A35,T_StockCount[WeekIndex],95)&gt;0,0,IF(('T_TTAFStock'!CR39&lt;&gt;""),'T_TTAFStock'!CR39,CQ35+'Grid_Incoming'!CR35-'Grid_TTAFOutgoing'!CR35))</f>
        <v/>
      </c>
      <c r="CS35">
        <f>IF(COUNTIFS(T_StockCount[Part Name],$A35,T_StockCount[WeekIndex],96)&gt;0,0,IF(('T_TTAFStock'!CS39&lt;&gt;""),'T_TTAFStock'!CS39,CR35+'Grid_Incoming'!CS35-'Grid_TTAFOutgoing'!CS35))</f>
        <v/>
      </c>
      <c r="CT35">
        <f>IF(COUNTIFS(T_StockCount[Part Name],$A35,T_StockCount[WeekIndex],97)&gt;0,0,IF(('T_TTAFStock'!CT39&lt;&gt;""),'T_TTAFStock'!CT39,CS35+'Grid_Incoming'!CT35-'Grid_TTAFOutgoing'!CT35))</f>
        <v/>
      </c>
      <c r="CU35">
        <f>IF(COUNTIFS(T_StockCount[Part Name],$A35,T_StockCount[WeekIndex],98)&gt;0,0,IF(('T_TTAFStock'!CU39&lt;&gt;""),'T_TTAFStock'!CU39,CT35+'Grid_Incoming'!CU35-'Grid_TTAFOutgoing'!CU35))</f>
        <v/>
      </c>
      <c r="CV35">
        <f>IF(COUNTIFS(T_StockCount[Part Name],$A35,T_StockCount[WeekIndex],99)&gt;0,0,IF(('T_TTAFStock'!CV39&lt;&gt;""),'T_TTAFStock'!CV39,CU35+'Grid_Incoming'!CV35-'Grid_TTAFOutgoing'!CV35))</f>
        <v/>
      </c>
      <c r="CW35">
        <f>IF(COUNTIFS(T_StockCount[Part Name],$A35,T_StockCount[WeekIndex],100)&gt;0,0,IF(('T_TTAFStock'!CW39&lt;&gt;""),'T_TTAFStock'!CW39,CV35+'Grid_Incoming'!CW35-'Grid_TTAFOutgoing'!CW35))</f>
        <v/>
      </c>
      <c r="CX35">
        <f>IF(COUNTIFS(T_StockCount[Part Name],$A35,T_StockCount[WeekIndex],101)&gt;0,0,IF(('T_TTAFStock'!CX39&lt;&gt;""),'T_TTAFStock'!CX39,CW35+'Grid_Incoming'!CX35-'Grid_TTAFOutgoing'!CX35))</f>
        <v/>
      </c>
      <c r="CY35">
        <f>IF(COUNTIFS(T_StockCount[Part Name],$A35,T_StockCount[WeekIndex],102)&gt;0,0,IF(('T_TTAFStock'!CY39&lt;&gt;""),'T_TTAFStock'!CY39,CX35+'Grid_Incoming'!CY35-'Grid_TTAFOutgoing'!CY35))</f>
        <v/>
      </c>
      <c r="CZ35">
        <f>IF(COUNTIFS(T_StockCount[Part Name],$A35,T_StockCount[WeekIndex],103)&gt;0,0,IF(('T_TTAFStock'!CZ39&lt;&gt;""),'T_TTAFStock'!CZ39,CY35+'Grid_Incoming'!CZ35-'Grid_TTAFOutgoing'!CZ35))</f>
        <v/>
      </c>
      <c r="DA35">
        <f>IF(COUNTIFS(T_StockCount[Part Name],$A35,T_StockCount[WeekIndex],104)&gt;0,0,IF(('T_TTAFStock'!DA39&lt;&gt;""),'T_TTAFStock'!DA39,CZ35+'Grid_Incoming'!DA35-'Grid_TTAFOutgoing'!DA35))</f>
        <v/>
      </c>
    </row>
    <row r="36">
      <c r="A36" t="inlineStr">
        <is>
          <t>CHEM-1770</t>
        </is>
      </c>
      <c r="B36">
        <f>IF(COUNTIFS(T_StockCount[Part Name],$A36,T_StockCount[WeekIndex],1)&gt;0,0,IF(('T_TTAFStock'!B40&lt;&gt;""),'T_TTAFStock'!B40,0+'Grid_Incoming'!B36-'Grid_TTAFOutgoing'!B36))</f>
        <v/>
      </c>
      <c r="C36">
        <f>IF(COUNTIFS(T_StockCount[Part Name],$A36,T_StockCount[WeekIndex],2)&gt;0,0,IF(('T_TTAFStock'!C40&lt;&gt;""),'T_TTAFStock'!C40,B36+'Grid_Incoming'!C36-'Grid_TTAFOutgoing'!C36))</f>
        <v/>
      </c>
      <c r="D36">
        <f>IF(COUNTIFS(T_StockCount[Part Name],$A36,T_StockCount[WeekIndex],3)&gt;0,0,IF(('T_TTAFStock'!D40&lt;&gt;""),'T_TTAFStock'!D40,C36+'Grid_Incoming'!D36-'Grid_TTAFOutgoing'!D36))</f>
        <v/>
      </c>
      <c r="E36">
        <f>IF(COUNTIFS(T_StockCount[Part Name],$A36,T_StockCount[WeekIndex],4)&gt;0,0,IF(('T_TTAFStock'!E40&lt;&gt;""),'T_TTAFStock'!E40,D36+'Grid_Incoming'!E36-'Grid_TTAFOutgoing'!E36))</f>
        <v/>
      </c>
      <c r="F36">
        <f>IF(COUNTIFS(T_StockCount[Part Name],$A36,T_StockCount[WeekIndex],5)&gt;0,0,IF(('T_TTAFStock'!F40&lt;&gt;""),'T_TTAFStock'!F40,E36+'Grid_Incoming'!F36-'Grid_TTAFOutgoing'!F36))</f>
        <v/>
      </c>
      <c r="G36">
        <f>IF(COUNTIFS(T_StockCount[Part Name],$A36,T_StockCount[WeekIndex],6)&gt;0,0,IF(('T_TTAFStock'!G40&lt;&gt;""),'T_TTAFStock'!G40,F36+'Grid_Incoming'!G36-'Grid_TTAFOutgoing'!G36))</f>
        <v/>
      </c>
      <c r="H36">
        <f>IF(COUNTIFS(T_StockCount[Part Name],$A36,T_StockCount[WeekIndex],7)&gt;0,0,IF(('T_TTAFStock'!H40&lt;&gt;""),'T_TTAFStock'!H40,G36+'Grid_Incoming'!H36-'Grid_TTAFOutgoing'!H36))</f>
        <v/>
      </c>
      <c r="I36">
        <f>IF(COUNTIFS(T_StockCount[Part Name],$A36,T_StockCount[WeekIndex],8)&gt;0,0,IF(('T_TTAFStock'!I40&lt;&gt;""),'T_TTAFStock'!I40,H36+'Grid_Incoming'!I36-'Grid_TTAFOutgoing'!I36))</f>
        <v/>
      </c>
      <c r="J36">
        <f>IF(COUNTIFS(T_StockCount[Part Name],$A36,T_StockCount[WeekIndex],9)&gt;0,0,IF(('T_TTAFStock'!J40&lt;&gt;""),'T_TTAFStock'!J40,I36+'Grid_Incoming'!J36-'Grid_TTAFOutgoing'!J36))</f>
        <v/>
      </c>
      <c r="K36">
        <f>IF(COUNTIFS(T_StockCount[Part Name],$A36,T_StockCount[WeekIndex],10)&gt;0,0,IF(('T_TTAFStock'!K40&lt;&gt;""),'T_TTAFStock'!K40,J36+'Grid_Incoming'!K36-'Grid_TTAFOutgoing'!K36))</f>
        <v/>
      </c>
      <c r="L36">
        <f>IF(COUNTIFS(T_StockCount[Part Name],$A36,T_StockCount[WeekIndex],11)&gt;0,0,IF(('T_TTAFStock'!L40&lt;&gt;""),'T_TTAFStock'!L40,K36+'Grid_Incoming'!L36-'Grid_TTAFOutgoing'!L36))</f>
        <v/>
      </c>
      <c r="M36">
        <f>IF(COUNTIFS(T_StockCount[Part Name],$A36,T_StockCount[WeekIndex],12)&gt;0,0,IF(('T_TTAFStock'!M40&lt;&gt;""),'T_TTAFStock'!M40,L36+'Grid_Incoming'!M36-'Grid_TTAFOutgoing'!M36))</f>
        <v/>
      </c>
      <c r="N36">
        <f>IF(COUNTIFS(T_StockCount[Part Name],$A36,T_StockCount[WeekIndex],13)&gt;0,0,IF(('T_TTAFStock'!N40&lt;&gt;""),'T_TTAFStock'!N40,M36+'Grid_Incoming'!N36-'Grid_TTAFOutgoing'!N36))</f>
        <v/>
      </c>
      <c r="O36">
        <f>IF(COUNTIFS(T_StockCount[Part Name],$A36,T_StockCount[WeekIndex],14)&gt;0,0,IF(('T_TTAFStock'!O40&lt;&gt;""),'T_TTAFStock'!O40,N36+'Grid_Incoming'!O36-'Grid_TTAFOutgoing'!O36))</f>
        <v/>
      </c>
      <c r="P36">
        <f>IF(COUNTIFS(T_StockCount[Part Name],$A36,T_StockCount[WeekIndex],15)&gt;0,0,IF(('T_TTAFStock'!P40&lt;&gt;""),'T_TTAFStock'!P40,O36+'Grid_Incoming'!P36-'Grid_TTAFOutgoing'!P36))</f>
        <v/>
      </c>
      <c r="Q36">
        <f>IF(COUNTIFS(T_StockCount[Part Name],$A36,T_StockCount[WeekIndex],16)&gt;0,0,IF(('T_TTAFStock'!Q40&lt;&gt;""),'T_TTAFStock'!Q40,P36+'Grid_Incoming'!Q36-'Grid_TTAFOutgoing'!Q36))</f>
        <v/>
      </c>
      <c r="R36">
        <f>IF(COUNTIFS(T_StockCount[Part Name],$A36,T_StockCount[WeekIndex],17)&gt;0,0,IF(('T_TTAFStock'!R40&lt;&gt;""),'T_TTAFStock'!R40,Q36+'Grid_Incoming'!R36-'Grid_TTAFOutgoing'!R36))</f>
        <v/>
      </c>
      <c r="S36">
        <f>IF(COUNTIFS(T_StockCount[Part Name],$A36,T_StockCount[WeekIndex],18)&gt;0,0,IF(('T_TTAFStock'!S40&lt;&gt;""),'T_TTAFStock'!S40,R36+'Grid_Incoming'!S36-'Grid_TTAFOutgoing'!S36))</f>
        <v/>
      </c>
      <c r="T36">
        <f>IF(COUNTIFS(T_StockCount[Part Name],$A36,T_StockCount[WeekIndex],19)&gt;0,0,IF(('T_TTAFStock'!T40&lt;&gt;""),'T_TTAFStock'!T40,S36+'Grid_Incoming'!T36-'Grid_TTAFOutgoing'!T36))</f>
        <v/>
      </c>
      <c r="U36">
        <f>IF(COUNTIFS(T_StockCount[Part Name],$A36,T_StockCount[WeekIndex],20)&gt;0,0,IF(('T_TTAFStock'!U40&lt;&gt;""),'T_TTAFStock'!U40,T36+'Grid_Incoming'!U36-'Grid_TTAFOutgoing'!U36))</f>
        <v/>
      </c>
      <c r="V36">
        <f>IF(COUNTIFS(T_StockCount[Part Name],$A36,T_StockCount[WeekIndex],21)&gt;0,0,IF(('T_TTAFStock'!V40&lt;&gt;""),'T_TTAFStock'!V40,U36+'Grid_Incoming'!V36-'Grid_TTAFOutgoing'!V36))</f>
        <v/>
      </c>
      <c r="W36">
        <f>IF(COUNTIFS(T_StockCount[Part Name],$A36,T_StockCount[WeekIndex],22)&gt;0,0,IF(('T_TTAFStock'!W40&lt;&gt;""),'T_TTAFStock'!W40,V36+'Grid_Incoming'!W36-'Grid_TTAFOutgoing'!W36))</f>
        <v/>
      </c>
      <c r="X36">
        <f>IF(COUNTIFS(T_StockCount[Part Name],$A36,T_StockCount[WeekIndex],23)&gt;0,0,IF(('T_TTAFStock'!X40&lt;&gt;""),'T_TTAFStock'!X40,W36+'Grid_Incoming'!X36-'Grid_TTAFOutgoing'!X36))</f>
        <v/>
      </c>
      <c r="Y36">
        <f>IF(COUNTIFS(T_StockCount[Part Name],$A36,T_StockCount[WeekIndex],24)&gt;0,0,IF(('T_TTAFStock'!Y40&lt;&gt;""),'T_TTAFStock'!Y40,X36+'Grid_Incoming'!Y36-'Grid_TTAFOutgoing'!Y36))</f>
        <v/>
      </c>
      <c r="Z36">
        <f>IF(COUNTIFS(T_StockCount[Part Name],$A36,T_StockCount[WeekIndex],25)&gt;0,0,IF(('T_TTAFStock'!Z40&lt;&gt;""),'T_TTAFStock'!Z40,Y36+'Grid_Incoming'!Z36-'Grid_TTAFOutgoing'!Z36))</f>
        <v/>
      </c>
      <c r="AA36">
        <f>IF(COUNTIFS(T_StockCount[Part Name],$A36,T_StockCount[WeekIndex],26)&gt;0,0,IF(('T_TTAFStock'!AA40&lt;&gt;""),'T_TTAFStock'!AA40,Z36+'Grid_Incoming'!AA36-'Grid_TTAFOutgoing'!AA36))</f>
        <v/>
      </c>
      <c r="AB36">
        <f>IF(COUNTIFS(T_StockCount[Part Name],$A36,T_StockCount[WeekIndex],27)&gt;0,0,IF(('T_TTAFStock'!AB40&lt;&gt;""),'T_TTAFStock'!AB40,AA36+'Grid_Incoming'!AB36-'Grid_TTAFOutgoing'!AB36))</f>
        <v/>
      </c>
      <c r="AC36">
        <f>IF(COUNTIFS(T_StockCount[Part Name],$A36,T_StockCount[WeekIndex],28)&gt;0,0,IF(('T_TTAFStock'!AC40&lt;&gt;""),'T_TTAFStock'!AC40,AB36+'Grid_Incoming'!AC36-'Grid_TTAFOutgoing'!AC36))</f>
        <v/>
      </c>
      <c r="AD36">
        <f>IF(COUNTIFS(T_StockCount[Part Name],$A36,T_StockCount[WeekIndex],29)&gt;0,0,IF(('T_TTAFStock'!AD40&lt;&gt;""),'T_TTAFStock'!AD40,AC36+'Grid_Incoming'!AD36-'Grid_TTAFOutgoing'!AD36))</f>
        <v/>
      </c>
      <c r="AE36">
        <f>IF(COUNTIFS(T_StockCount[Part Name],$A36,T_StockCount[WeekIndex],30)&gt;0,0,IF(('T_TTAFStock'!AE40&lt;&gt;""),'T_TTAFStock'!AE40,AD36+'Grid_Incoming'!AE36-'Grid_TTAFOutgoing'!AE36))</f>
        <v/>
      </c>
      <c r="AF36">
        <f>IF(COUNTIFS(T_StockCount[Part Name],$A36,T_StockCount[WeekIndex],31)&gt;0,0,IF(('T_TTAFStock'!AF40&lt;&gt;""),'T_TTAFStock'!AF40,AE36+'Grid_Incoming'!AF36-'Grid_TTAFOutgoing'!AF36))</f>
        <v/>
      </c>
      <c r="AG36">
        <f>IF(COUNTIFS(T_StockCount[Part Name],$A36,T_StockCount[WeekIndex],32)&gt;0,0,IF(('T_TTAFStock'!AG40&lt;&gt;""),'T_TTAFStock'!AG40,AF36+'Grid_Incoming'!AG36-'Grid_TTAFOutgoing'!AG36))</f>
        <v/>
      </c>
      <c r="AH36">
        <f>IF(COUNTIFS(T_StockCount[Part Name],$A36,T_StockCount[WeekIndex],33)&gt;0,0,IF(('T_TTAFStock'!AH40&lt;&gt;""),'T_TTAFStock'!AH40,AG36+'Grid_Incoming'!AH36-'Grid_TTAFOutgoing'!AH36))</f>
        <v/>
      </c>
      <c r="AI36">
        <f>IF(COUNTIFS(T_StockCount[Part Name],$A36,T_StockCount[WeekIndex],34)&gt;0,0,IF(('T_TTAFStock'!AI40&lt;&gt;""),'T_TTAFStock'!AI40,AH36+'Grid_Incoming'!AI36-'Grid_TTAFOutgoing'!AI36))</f>
        <v/>
      </c>
      <c r="AJ36">
        <f>IF(COUNTIFS(T_StockCount[Part Name],$A36,T_StockCount[WeekIndex],35)&gt;0,0,IF(('T_TTAFStock'!AJ40&lt;&gt;""),'T_TTAFStock'!AJ40,AI36+'Grid_Incoming'!AJ36-'Grid_TTAFOutgoing'!AJ36))</f>
        <v/>
      </c>
      <c r="AK36">
        <f>IF(COUNTIFS(T_StockCount[Part Name],$A36,T_StockCount[WeekIndex],36)&gt;0,0,IF(('T_TTAFStock'!AK40&lt;&gt;""),'T_TTAFStock'!AK40,AJ36+'Grid_Incoming'!AK36-'Grid_TTAFOutgoing'!AK36))</f>
        <v/>
      </c>
      <c r="AL36">
        <f>IF(COUNTIFS(T_StockCount[Part Name],$A36,T_StockCount[WeekIndex],37)&gt;0,0,IF(('T_TTAFStock'!AL40&lt;&gt;""),'T_TTAFStock'!AL40,AK36+'Grid_Incoming'!AL36-'Grid_TTAFOutgoing'!AL36))</f>
        <v/>
      </c>
      <c r="AM36">
        <f>IF(COUNTIFS(T_StockCount[Part Name],$A36,T_StockCount[WeekIndex],38)&gt;0,0,IF(('T_TTAFStock'!AM40&lt;&gt;""),'T_TTAFStock'!AM40,AL36+'Grid_Incoming'!AM36-'Grid_TTAFOutgoing'!AM36))</f>
        <v/>
      </c>
      <c r="AN36">
        <f>IF(COUNTIFS(T_StockCount[Part Name],$A36,T_StockCount[WeekIndex],39)&gt;0,0,IF(('T_TTAFStock'!AN40&lt;&gt;""),'T_TTAFStock'!AN40,AM36+'Grid_Incoming'!AN36-'Grid_TTAFOutgoing'!AN36))</f>
        <v/>
      </c>
      <c r="AO36">
        <f>IF(COUNTIFS(T_StockCount[Part Name],$A36,T_StockCount[WeekIndex],40)&gt;0,0,IF(('T_TTAFStock'!AO40&lt;&gt;""),'T_TTAFStock'!AO40,AN36+'Grid_Incoming'!AO36-'Grid_TTAFOutgoing'!AO36))</f>
        <v/>
      </c>
      <c r="AP36">
        <f>IF(COUNTIFS(T_StockCount[Part Name],$A36,T_StockCount[WeekIndex],41)&gt;0,0,IF(('T_TTAFStock'!AP40&lt;&gt;""),'T_TTAFStock'!AP40,AO36+'Grid_Incoming'!AP36-'Grid_TTAFOutgoing'!AP36))</f>
        <v/>
      </c>
      <c r="AQ36">
        <f>IF(COUNTIFS(T_StockCount[Part Name],$A36,T_StockCount[WeekIndex],42)&gt;0,0,IF(('T_TTAFStock'!AQ40&lt;&gt;""),'T_TTAFStock'!AQ40,AP36+'Grid_Incoming'!AQ36-'Grid_TTAFOutgoing'!AQ36))</f>
        <v/>
      </c>
      <c r="AR36">
        <f>IF(COUNTIFS(T_StockCount[Part Name],$A36,T_StockCount[WeekIndex],43)&gt;0,0,IF(('T_TTAFStock'!AR40&lt;&gt;""),'T_TTAFStock'!AR40,AQ36+'Grid_Incoming'!AR36-'Grid_TTAFOutgoing'!AR36))</f>
        <v/>
      </c>
      <c r="AS36">
        <f>IF(COUNTIFS(T_StockCount[Part Name],$A36,T_StockCount[WeekIndex],44)&gt;0,0,IF(('T_TTAFStock'!AS40&lt;&gt;""),'T_TTAFStock'!AS40,AR36+'Grid_Incoming'!AS36-'Grid_TTAFOutgoing'!AS36))</f>
        <v/>
      </c>
      <c r="AT36">
        <f>IF(COUNTIFS(T_StockCount[Part Name],$A36,T_StockCount[WeekIndex],45)&gt;0,0,IF(('T_TTAFStock'!AT40&lt;&gt;""),'T_TTAFStock'!AT40,AS36+'Grid_Incoming'!AT36-'Grid_TTAFOutgoing'!AT36))</f>
        <v/>
      </c>
      <c r="AU36">
        <f>IF(COUNTIFS(T_StockCount[Part Name],$A36,T_StockCount[WeekIndex],46)&gt;0,0,IF(('T_TTAFStock'!AU40&lt;&gt;""),'T_TTAFStock'!AU40,AT36+'Grid_Incoming'!AU36-'Grid_TTAFOutgoing'!AU36))</f>
        <v/>
      </c>
      <c r="AV36">
        <f>IF(COUNTIFS(T_StockCount[Part Name],$A36,T_StockCount[WeekIndex],47)&gt;0,0,IF(('T_TTAFStock'!AV40&lt;&gt;""),'T_TTAFStock'!AV40,AU36+'Grid_Incoming'!AV36-'Grid_TTAFOutgoing'!AV36))</f>
        <v/>
      </c>
      <c r="AW36">
        <f>IF(COUNTIFS(T_StockCount[Part Name],$A36,T_StockCount[WeekIndex],48)&gt;0,0,IF(('T_TTAFStock'!AW40&lt;&gt;""),'T_TTAFStock'!AW40,AV36+'Grid_Incoming'!AW36-'Grid_TTAFOutgoing'!AW36))</f>
        <v/>
      </c>
      <c r="AX36">
        <f>IF(COUNTIFS(T_StockCount[Part Name],$A36,T_StockCount[WeekIndex],49)&gt;0,0,IF(('T_TTAFStock'!AX40&lt;&gt;""),'T_TTAFStock'!AX40,AW36+'Grid_Incoming'!AX36-'Grid_TTAFOutgoing'!AX36))</f>
        <v/>
      </c>
      <c r="AY36">
        <f>IF(COUNTIFS(T_StockCount[Part Name],$A36,T_StockCount[WeekIndex],50)&gt;0,0,IF(('T_TTAFStock'!AY40&lt;&gt;""),'T_TTAFStock'!AY40,AX36+'Grid_Incoming'!AY36-'Grid_TTAFOutgoing'!AY36))</f>
        <v/>
      </c>
      <c r="AZ36">
        <f>IF(COUNTIFS(T_StockCount[Part Name],$A36,T_StockCount[WeekIndex],51)&gt;0,0,IF(('T_TTAFStock'!AZ40&lt;&gt;""),'T_TTAFStock'!AZ40,AY36+'Grid_Incoming'!AZ36-'Grid_TTAFOutgoing'!AZ36))</f>
        <v/>
      </c>
      <c r="BA36">
        <f>IF(COUNTIFS(T_StockCount[Part Name],$A36,T_StockCount[WeekIndex],52)&gt;0,0,IF(('T_TTAFStock'!BA40&lt;&gt;""),'T_TTAFStock'!BA40,AZ36+'Grid_Incoming'!BA36-'Grid_TTAFOutgoing'!BA36))</f>
        <v/>
      </c>
      <c r="BB36">
        <f>IF(COUNTIFS(T_StockCount[Part Name],$A36,T_StockCount[WeekIndex],53)&gt;0,0,IF(('T_TTAFStock'!BB40&lt;&gt;""),'T_TTAFStock'!BB40,BA36+'Grid_Incoming'!BB36-'Grid_TTAFOutgoing'!BB36))</f>
        <v/>
      </c>
      <c r="BC36">
        <f>IF(COUNTIFS(T_StockCount[Part Name],$A36,T_StockCount[WeekIndex],54)&gt;0,0,IF(('T_TTAFStock'!BC40&lt;&gt;""),'T_TTAFStock'!BC40,BB36+'Grid_Incoming'!BC36-'Grid_TTAFOutgoing'!BC36))</f>
        <v/>
      </c>
      <c r="BD36">
        <f>IF(COUNTIFS(T_StockCount[Part Name],$A36,T_StockCount[WeekIndex],55)&gt;0,0,IF(('T_TTAFStock'!BD40&lt;&gt;""),'T_TTAFStock'!BD40,BC36+'Grid_Incoming'!BD36-'Grid_TTAFOutgoing'!BD36))</f>
        <v/>
      </c>
      <c r="BE36">
        <f>IF(COUNTIFS(T_StockCount[Part Name],$A36,T_StockCount[WeekIndex],56)&gt;0,0,IF(('T_TTAFStock'!BE40&lt;&gt;""),'T_TTAFStock'!BE40,BD36+'Grid_Incoming'!BE36-'Grid_TTAFOutgoing'!BE36))</f>
        <v/>
      </c>
      <c r="BF36">
        <f>IF(COUNTIFS(T_StockCount[Part Name],$A36,T_StockCount[WeekIndex],57)&gt;0,0,IF(('T_TTAFStock'!BF40&lt;&gt;""),'T_TTAFStock'!BF40,BE36+'Grid_Incoming'!BF36-'Grid_TTAFOutgoing'!BF36))</f>
        <v/>
      </c>
      <c r="BG36">
        <f>IF(COUNTIFS(T_StockCount[Part Name],$A36,T_StockCount[WeekIndex],58)&gt;0,0,IF(('T_TTAFStock'!BG40&lt;&gt;""),'T_TTAFStock'!BG40,BF36+'Grid_Incoming'!BG36-'Grid_TTAFOutgoing'!BG36))</f>
        <v/>
      </c>
      <c r="BH36">
        <f>IF(COUNTIFS(T_StockCount[Part Name],$A36,T_StockCount[WeekIndex],59)&gt;0,0,IF(('T_TTAFStock'!BH40&lt;&gt;""),'T_TTAFStock'!BH40,BG36+'Grid_Incoming'!BH36-'Grid_TTAFOutgoing'!BH36))</f>
        <v/>
      </c>
      <c r="BI36">
        <f>IF(COUNTIFS(T_StockCount[Part Name],$A36,T_StockCount[WeekIndex],60)&gt;0,0,IF(('T_TTAFStock'!BI40&lt;&gt;""),'T_TTAFStock'!BI40,BH36+'Grid_Incoming'!BI36-'Grid_TTAFOutgoing'!BI36))</f>
        <v/>
      </c>
      <c r="BJ36">
        <f>IF(COUNTIFS(T_StockCount[Part Name],$A36,T_StockCount[WeekIndex],61)&gt;0,0,IF(('T_TTAFStock'!BJ40&lt;&gt;""),'T_TTAFStock'!BJ40,BI36+'Grid_Incoming'!BJ36-'Grid_TTAFOutgoing'!BJ36))</f>
        <v/>
      </c>
      <c r="BK36">
        <f>IF(COUNTIFS(T_StockCount[Part Name],$A36,T_StockCount[WeekIndex],62)&gt;0,0,IF(('T_TTAFStock'!BK40&lt;&gt;""),'T_TTAFStock'!BK40,BJ36+'Grid_Incoming'!BK36-'Grid_TTAFOutgoing'!BK36))</f>
        <v/>
      </c>
      <c r="BL36">
        <f>IF(COUNTIFS(T_StockCount[Part Name],$A36,T_StockCount[WeekIndex],63)&gt;0,0,IF(('T_TTAFStock'!BL40&lt;&gt;""),'T_TTAFStock'!BL40,BK36+'Grid_Incoming'!BL36-'Grid_TTAFOutgoing'!BL36))</f>
        <v/>
      </c>
      <c r="BM36">
        <f>IF(COUNTIFS(T_StockCount[Part Name],$A36,T_StockCount[WeekIndex],64)&gt;0,0,IF(('T_TTAFStock'!BM40&lt;&gt;""),'T_TTAFStock'!BM40,BL36+'Grid_Incoming'!BM36-'Grid_TTAFOutgoing'!BM36))</f>
        <v/>
      </c>
      <c r="BN36">
        <f>IF(COUNTIFS(T_StockCount[Part Name],$A36,T_StockCount[WeekIndex],65)&gt;0,0,IF(('T_TTAFStock'!BN40&lt;&gt;""),'T_TTAFStock'!BN40,BM36+'Grid_Incoming'!BN36-'Grid_TTAFOutgoing'!BN36))</f>
        <v/>
      </c>
      <c r="BO36">
        <f>IF(COUNTIFS(T_StockCount[Part Name],$A36,T_StockCount[WeekIndex],66)&gt;0,0,IF(('T_TTAFStock'!BO40&lt;&gt;""),'T_TTAFStock'!BO40,BN36+'Grid_Incoming'!BO36-'Grid_TTAFOutgoing'!BO36))</f>
        <v/>
      </c>
      <c r="BP36">
        <f>IF(COUNTIFS(T_StockCount[Part Name],$A36,T_StockCount[WeekIndex],67)&gt;0,0,IF(('T_TTAFStock'!BP40&lt;&gt;""),'T_TTAFStock'!BP40,BO36+'Grid_Incoming'!BP36-'Grid_TTAFOutgoing'!BP36))</f>
        <v/>
      </c>
      <c r="BQ36">
        <f>IF(COUNTIFS(T_StockCount[Part Name],$A36,T_StockCount[WeekIndex],68)&gt;0,0,IF(('T_TTAFStock'!BQ40&lt;&gt;""),'T_TTAFStock'!BQ40,BP36+'Grid_Incoming'!BQ36-'Grid_TTAFOutgoing'!BQ36))</f>
        <v/>
      </c>
      <c r="BR36">
        <f>IF(COUNTIFS(T_StockCount[Part Name],$A36,T_StockCount[WeekIndex],69)&gt;0,0,IF(('T_TTAFStock'!BR40&lt;&gt;""),'T_TTAFStock'!BR40,BQ36+'Grid_Incoming'!BR36-'Grid_TTAFOutgoing'!BR36))</f>
        <v/>
      </c>
      <c r="BS36">
        <f>IF(COUNTIFS(T_StockCount[Part Name],$A36,T_StockCount[WeekIndex],70)&gt;0,0,IF(('T_TTAFStock'!BS40&lt;&gt;""),'T_TTAFStock'!BS40,BR36+'Grid_Incoming'!BS36-'Grid_TTAFOutgoing'!BS36))</f>
        <v/>
      </c>
      <c r="BT36">
        <f>IF(COUNTIFS(T_StockCount[Part Name],$A36,T_StockCount[WeekIndex],71)&gt;0,0,IF(('T_TTAFStock'!BT40&lt;&gt;""),'T_TTAFStock'!BT40,BS36+'Grid_Incoming'!BT36-'Grid_TTAFOutgoing'!BT36))</f>
        <v/>
      </c>
      <c r="BU36">
        <f>IF(COUNTIFS(T_StockCount[Part Name],$A36,T_StockCount[WeekIndex],72)&gt;0,0,IF(('T_TTAFStock'!BU40&lt;&gt;""),'T_TTAFStock'!BU40,BT36+'Grid_Incoming'!BU36-'Grid_TTAFOutgoing'!BU36))</f>
        <v/>
      </c>
      <c r="BV36">
        <f>IF(COUNTIFS(T_StockCount[Part Name],$A36,T_StockCount[WeekIndex],73)&gt;0,0,IF(('T_TTAFStock'!BV40&lt;&gt;""),'T_TTAFStock'!BV40,BU36+'Grid_Incoming'!BV36-'Grid_TTAFOutgoing'!BV36))</f>
        <v/>
      </c>
      <c r="BW36">
        <f>IF(COUNTIFS(T_StockCount[Part Name],$A36,T_StockCount[WeekIndex],74)&gt;0,0,IF(('T_TTAFStock'!BW40&lt;&gt;""),'T_TTAFStock'!BW40,BV36+'Grid_Incoming'!BW36-'Grid_TTAFOutgoing'!BW36))</f>
        <v/>
      </c>
      <c r="BX36">
        <f>IF(COUNTIFS(T_StockCount[Part Name],$A36,T_StockCount[WeekIndex],75)&gt;0,0,IF(('T_TTAFStock'!BX40&lt;&gt;""),'T_TTAFStock'!BX40,BW36+'Grid_Incoming'!BX36-'Grid_TTAFOutgoing'!BX36))</f>
        <v/>
      </c>
      <c r="BY36">
        <f>IF(COUNTIFS(T_StockCount[Part Name],$A36,T_StockCount[WeekIndex],76)&gt;0,0,IF(('T_TTAFStock'!BY40&lt;&gt;""),'T_TTAFStock'!BY40,BX36+'Grid_Incoming'!BY36-'Grid_TTAFOutgoing'!BY36))</f>
        <v/>
      </c>
      <c r="BZ36">
        <f>IF(COUNTIFS(T_StockCount[Part Name],$A36,T_StockCount[WeekIndex],77)&gt;0,0,IF(('T_TTAFStock'!BZ40&lt;&gt;""),'T_TTAFStock'!BZ40,BY36+'Grid_Incoming'!BZ36-'Grid_TTAFOutgoing'!BZ36))</f>
        <v/>
      </c>
      <c r="CA36">
        <f>IF(COUNTIFS(T_StockCount[Part Name],$A36,T_StockCount[WeekIndex],78)&gt;0,0,IF(('T_TTAFStock'!CA40&lt;&gt;""),'T_TTAFStock'!CA40,BZ36+'Grid_Incoming'!CA36-'Grid_TTAFOutgoing'!CA36))</f>
        <v/>
      </c>
      <c r="CB36">
        <f>IF(COUNTIFS(T_StockCount[Part Name],$A36,T_StockCount[WeekIndex],79)&gt;0,0,IF(('T_TTAFStock'!CB40&lt;&gt;""),'T_TTAFStock'!CB40,CA36+'Grid_Incoming'!CB36-'Grid_TTAFOutgoing'!CB36))</f>
        <v/>
      </c>
      <c r="CC36">
        <f>IF(COUNTIFS(T_StockCount[Part Name],$A36,T_StockCount[WeekIndex],80)&gt;0,0,IF(('T_TTAFStock'!CC40&lt;&gt;""),'T_TTAFStock'!CC40,CB36+'Grid_Incoming'!CC36-'Grid_TTAFOutgoing'!CC36))</f>
        <v/>
      </c>
      <c r="CD36">
        <f>IF(COUNTIFS(T_StockCount[Part Name],$A36,T_StockCount[WeekIndex],81)&gt;0,0,IF(('T_TTAFStock'!CD40&lt;&gt;""),'T_TTAFStock'!CD40,CC36+'Grid_Incoming'!CD36-'Grid_TTAFOutgoing'!CD36))</f>
        <v/>
      </c>
      <c r="CE36">
        <f>IF(COUNTIFS(T_StockCount[Part Name],$A36,T_StockCount[WeekIndex],82)&gt;0,0,IF(('T_TTAFStock'!CE40&lt;&gt;""),'T_TTAFStock'!CE40,CD36+'Grid_Incoming'!CE36-'Grid_TTAFOutgoing'!CE36))</f>
        <v/>
      </c>
      <c r="CF36">
        <f>IF(COUNTIFS(T_StockCount[Part Name],$A36,T_StockCount[WeekIndex],83)&gt;0,0,IF(('T_TTAFStock'!CF40&lt;&gt;""),'T_TTAFStock'!CF40,CE36+'Grid_Incoming'!CF36-'Grid_TTAFOutgoing'!CF36))</f>
        <v/>
      </c>
      <c r="CG36">
        <f>IF(COUNTIFS(T_StockCount[Part Name],$A36,T_StockCount[WeekIndex],84)&gt;0,0,IF(('T_TTAFStock'!CG40&lt;&gt;""),'T_TTAFStock'!CG40,CF36+'Grid_Incoming'!CG36-'Grid_TTAFOutgoing'!CG36))</f>
        <v/>
      </c>
      <c r="CH36">
        <f>IF(COUNTIFS(T_StockCount[Part Name],$A36,T_StockCount[WeekIndex],85)&gt;0,0,IF(('T_TTAFStock'!CH40&lt;&gt;""),'T_TTAFStock'!CH40,CG36+'Grid_Incoming'!CH36-'Grid_TTAFOutgoing'!CH36))</f>
        <v/>
      </c>
      <c r="CI36">
        <f>IF(COUNTIFS(T_StockCount[Part Name],$A36,T_StockCount[WeekIndex],86)&gt;0,0,IF(('T_TTAFStock'!CI40&lt;&gt;""),'T_TTAFStock'!CI40,CH36+'Grid_Incoming'!CI36-'Grid_TTAFOutgoing'!CI36))</f>
        <v/>
      </c>
      <c r="CJ36">
        <f>IF(COUNTIFS(T_StockCount[Part Name],$A36,T_StockCount[WeekIndex],87)&gt;0,0,IF(('T_TTAFStock'!CJ40&lt;&gt;""),'T_TTAFStock'!CJ40,CI36+'Grid_Incoming'!CJ36-'Grid_TTAFOutgoing'!CJ36))</f>
        <v/>
      </c>
      <c r="CK36">
        <f>IF(COUNTIFS(T_StockCount[Part Name],$A36,T_StockCount[WeekIndex],88)&gt;0,0,IF(('T_TTAFStock'!CK40&lt;&gt;""),'T_TTAFStock'!CK40,CJ36+'Grid_Incoming'!CK36-'Grid_TTAFOutgoing'!CK36))</f>
        <v/>
      </c>
      <c r="CL36">
        <f>IF(COUNTIFS(T_StockCount[Part Name],$A36,T_StockCount[WeekIndex],89)&gt;0,0,IF(('T_TTAFStock'!CL40&lt;&gt;""),'T_TTAFStock'!CL40,CK36+'Grid_Incoming'!CL36-'Grid_TTAFOutgoing'!CL36))</f>
        <v/>
      </c>
      <c r="CM36">
        <f>IF(COUNTIFS(T_StockCount[Part Name],$A36,T_StockCount[WeekIndex],90)&gt;0,0,IF(('T_TTAFStock'!CM40&lt;&gt;""),'T_TTAFStock'!CM40,CL36+'Grid_Incoming'!CM36-'Grid_TTAFOutgoing'!CM36))</f>
        <v/>
      </c>
      <c r="CN36">
        <f>IF(COUNTIFS(T_StockCount[Part Name],$A36,T_StockCount[WeekIndex],91)&gt;0,0,IF(('T_TTAFStock'!CN40&lt;&gt;""),'T_TTAFStock'!CN40,CM36+'Grid_Incoming'!CN36-'Grid_TTAFOutgoing'!CN36))</f>
        <v/>
      </c>
      <c r="CO36">
        <f>IF(COUNTIFS(T_StockCount[Part Name],$A36,T_StockCount[WeekIndex],92)&gt;0,0,IF(('T_TTAFStock'!CO40&lt;&gt;""),'T_TTAFStock'!CO40,CN36+'Grid_Incoming'!CO36-'Grid_TTAFOutgoing'!CO36))</f>
        <v/>
      </c>
      <c r="CP36">
        <f>IF(COUNTIFS(T_StockCount[Part Name],$A36,T_StockCount[WeekIndex],93)&gt;0,0,IF(('T_TTAFStock'!CP40&lt;&gt;""),'T_TTAFStock'!CP40,CO36+'Grid_Incoming'!CP36-'Grid_TTAFOutgoing'!CP36))</f>
        <v/>
      </c>
      <c r="CQ36">
        <f>IF(COUNTIFS(T_StockCount[Part Name],$A36,T_StockCount[WeekIndex],94)&gt;0,0,IF(('T_TTAFStock'!CQ40&lt;&gt;""),'T_TTAFStock'!CQ40,CP36+'Grid_Incoming'!CQ36-'Grid_TTAFOutgoing'!CQ36))</f>
        <v/>
      </c>
      <c r="CR36">
        <f>IF(COUNTIFS(T_StockCount[Part Name],$A36,T_StockCount[WeekIndex],95)&gt;0,0,IF(('T_TTAFStock'!CR40&lt;&gt;""),'T_TTAFStock'!CR40,CQ36+'Grid_Incoming'!CR36-'Grid_TTAFOutgoing'!CR36))</f>
        <v/>
      </c>
      <c r="CS36">
        <f>IF(COUNTIFS(T_StockCount[Part Name],$A36,T_StockCount[WeekIndex],96)&gt;0,0,IF(('T_TTAFStock'!CS40&lt;&gt;""),'T_TTAFStock'!CS40,CR36+'Grid_Incoming'!CS36-'Grid_TTAFOutgoing'!CS36))</f>
        <v/>
      </c>
      <c r="CT36">
        <f>IF(COUNTIFS(T_StockCount[Part Name],$A36,T_StockCount[WeekIndex],97)&gt;0,0,IF(('T_TTAFStock'!CT40&lt;&gt;""),'T_TTAFStock'!CT40,CS36+'Grid_Incoming'!CT36-'Grid_TTAFOutgoing'!CT36))</f>
        <v/>
      </c>
      <c r="CU36">
        <f>IF(COUNTIFS(T_StockCount[Part Name],$A36,T_StockCount[WeekIndex],98)&gt;0,0,IF(('T_TTAFStock'!CU40&lt;&gt;""),'T_TTAFStock'!CU40,CT36+'Grid_Incoming'!CU36-'Grid_TTAFOutgoing'!CU36))</f>
        <v/>
      </c>
      <c r="CV36">
        <f>IF(COUNTIFS(T_StockCount[Part Name],$A36,T_StockCount[WeekIndex],99)&gt;0,0,IF(('T_TTAFStock'!CV40&lt;&gt;""),'T_TTAFStock'!CV40,CU36+'Grid_Incoming'!CV36-'Grid_TTAFOutgoing'!CV36))</f>
        <v/>
      </c>
      <c r="CW36">
        <f>IF(COUNTIFS(T_StockCount[Part Name],$A36,T_StockCount[WeekIndex],100)&gt;0,0,IF(('T_TTAFStock'!CW40&lt;&gt;""),'T_TTAFStock'!CW40,CV36+'Grid_Incoming'!CW36-'Grid_TTAFOutgoing'!CW36))</f>
        <v/>
      </c>
      <c r="CX36">
        <f>IF(COUNTIFS(T_StockCount[Part Name],$A36,T_StockCount[WeekIndex],101)&gt;0,0,IF(('T_TTAFStock'!CX40&lt;&gt;""),'T_TTAFStock'!CX40,CW36+'Grid_Incoming'!CX36-'Grid_TTAFOutgoing'!CX36))</f>
        <v/>
      </c>
      <c r="CY36">
        <f>IF(COUNTIFS(T_StockCount[Part Name],$A36,T_StockCount[WeekIndex],102)&gt;0,0,IF(('T_TTAFStock'!CY40&lt;&gt;""),'T_TTAFStock'!CY40,CX36+'Grid_Incoming'!CY36-'Grid_TTAFOutgoing'!CY36))</f>
        <v/>
      </c>
      <c r="CZ36">
        <f>IF(COUNTIFS(T_StockCount[Part Name],$A36,T_StockCount[WeekIndex],103)&gt;0,0,IF(('T_TTAFStock'!CZ40&lt;&gt;""),'T_TTAFStock'!CZ40,CY36+'Grid_Incoming'!CZ36-'Grid_TTAFOutgoing'!CZ36))</f>
        <v/>
      </c>
      <c r="DA36">
        <f>IF(COUNTIFS(T_StockCount[Part Name],$A36,T_StockCount[WeekIndex],104)&gt;0,0,IF(('T_TTAFStock'!DA40&lt;&gt;""),'T_TTAFStock'!DA40,CZ36+'Grid_Incoming'!DA36-'Grid_TTAFOutgoing'!DA36))</f>
        <v/>
      </c>
    </row>
    <row r="37">
      <c r="A37" t="inlineStr">
        <is>
          <t>CHEM-1020</t>
        </is>
      </c>
      <c r="B37">
        <f>IF(COUNTIFS(T_StockCount[Part Name],$A37,T_StockCount[WeekIndex],1)&gt;0,0,IF(('T_TTAFStock'!B41&lt;&gt;""),'T_TTAFStock'!B41,0+'Grid_Incoming'!B37-'Grid_TTAFOutgoing'!B37))</f>
        <v/>
      </c>
      <c r="C37">
        <f>IF(COUNTIFS(T_StockCount[Part Name],$A37,T_StockCount[WeekIndex],2)&gt;0,0,IF(('T_TTAFStock'!C41&lt;&gt;""),'T_TTAFStock'!C41,B37+'Grid_Incoming'!C37-'Grid_TTAFOutgoing'!C37))</f>
        <v/>
      </c>
      <c r="D37">
        <f>IF(COUNTIFS(T_StockCount[Part Name],$A37,T_StockCount[WeekIndex],3)&gt;0,0,IF(('T_TTAFStock'!D41&lt;&gt;""),'T_TTAFStock'!D41,C37+'Grid_Incoming'!D37-'Grid_TTAFOutgoing'!D37))</f>
        <v/>
      </c>
      <c r="E37">
        <f>IF(COUNTIFS(T_StockCount[Part Name],$A37,T_StockCount[WeekIndex],4)&gt;0,0,IF(('T_TTAFStock'!E41&lt;&gt;""),'T_TTAFStock'!E41,D37+'Grid_Incoming'!E37-'Grid_TTAFOutgoing'!E37))</f>
        <v/>
      </c>
      <c r="F37">
        <f>IF(COUNTIFS(T_StockCount[Part Name],$A37,T_StockCount[WeekIndex],5)&gt;0,0,IF(('T_TTAFStock'!F41&lt;&gt;""),'T_TTAFStock'!F41,E37+'Grid_Incoming'!F37-'Grid_TTAFOutgoing'!F37))</f>
        <v/>
      </c>
      <c r="G37">
        <f>IF(COUNTIFS(T_StockCount[Part Name],$A37,T_StockCount[WeekIndex],6)&gt;0,0,IF(('T_TTAFStock'!G41&lt;&gt;""),'T_TTAFStock'!G41,F37+'Grid_Incoming'!G37-'Grid_TTAFOutgoing'!G37))</f>
        <v/>
      </c>
      <c r="H37">
        <f>IF(COUNTIFS(T_StockCount[Part Name],$A37,T_StockCount[WeekIndex],7)&gt;0,0,IF(('T_TTAFStock'!H41&lt;&gt;""),'T_TTAFStock'!H41,G37+'Grid_Incoming'!H37-'Grid_TTAFOutgoing'!H37))</f>
        <v/>
      </c>
      <c r="I37">
        <f>IF(COUNTIFS(T_StockCount[Part Name],$A37,T_StockCount[WeekIndex],8)&gt;0,0,IF(('T_TTAFStock'!I41&lt;&gt;""),'T_TTAFStock'!I41,H37+'Grid_Incoming'!I37-'Grid_TTAFOutgoing'!I37))</f>
        <v/>
      </c>
      <c r="J37">
        <f>IF(COUNTIFS(T_StockCount[Part Name],$A37,T_StockCount[WeekIndex],9)&gt;0,0,IF(('T_TTAFStock'!J41&lt;&gt;""),'T_TTAFStock'!J41,I37+'Grid_Incoming'!J37-'Grid_TTAFOutgoing'!J37))</f>
        <v/>
      </c>
      <c r="K37">
        <f>IF(COUNTIFS(T_StockCount[Part Name],$A37,T_StockCount[WeekIndex],10)&gt;0,0,IF(('T_TTAFStock'!K41&lt;&gt;""),'T_TTAFStock'!K41,J37+'Grid_Incoming'!K37-'Grid_TTAFOutgoing'!K37))</f>
        <v/>
      </c>
      <c r="L37">
        <f>IF(COUNTIFS(T_StockCount[Part Name],$A37,T_StockCount[WeekIndex],11)&gt;0,0,IF(('T_TTAFStock'!L41&lt;&gt;""),'T_TTAFStock'!L41,K37+'Grid_Incoming'!L37-'Grid_TTAFOutgoing'!L37))</f>
        <v/>
      </c>
      <c r="M37">
        <f>IF(COUNTIFS(T_StockCount[Part Name],$A37,T_StockCount[WeekIndex],12)&gt;0,0,IF(('T_TTAFStock'!M41&lt;&gt;""),'T_TTAFStock'!M41,L37+'Grid_Incoming'!M37-'Grid_TTAFOutgoing'!M37))</f>
        <v/>
      </c>
      <c r="N37">
        <f>IF(COUNTIFS(T_StockCount[Part Name],$A37,T_StockCount[WeekIndex],13)&gt;0,0,IF(('T_TTAFStock'!N41&lt;&gt;""),'T_TTAFStock'!N41,M37+'Grid_Incoming'!N37-'Grid_TTAFOutgoing'!N37))</f>
        <v/>
      </c>
      <c r="O37">
        <f>IF(COUNTIFS(T_StockCount[Part Name],$A37,T_StockCount[WeekIndex],14)&gt;0,0,IF(('T_TTAFStock'!O41&lt;&gt;""),'T_TTAFStock'!O41,N37+'Grid_Incoming'!O37-'Grid_TTAFOutgoing'!O37))</f>
        <v/>
      </c>
      <c r="P37">
        <f>IF(COUNTIFS(T_StockCount[Part Name],$A37,T_StockCount[WeekIndex],15)&gt;0,0,IF(('T_TTAFStock'!P41&lt;&gt;""),'T_TTAFStock'!P41,O37+'Grid_Incoming'!P37-'Grid_TTAFOutgoing'!P37))</f>
        <v/>
      </c>
      <c r="Q37">
        <f>IF(COUNTIFS(T_StockCount[Part Name],$A37,T_StockCount[WeekIndex],16)&gt;0,0,IF(('T_TTAFStock'!Q41&lt;&gt;""),'T_TTAFStock'!Q41,P37+'Grid_Incoming'!Q37-'Grid_TTAFOutgoing'!Q37))</f>
        <v/>
      </c>
      <c r="R37">
        <f>IF(COUNTIFS(T_StockCount[Part Name],$A37,T_StockCount[WeekIndex],17)&gt;0,0,IF(('T_TTAFStock'!R41&lt;&gt;""),'T_TTAFStock'!R41,Q37+'Grid_Incoming'!R37-'Grid_TTAFOutgoing'!R37))</f>
        <v/>
      </c>
      <c r="S37">
        <f>IF(COUNTIFS(T_StockCount[Part Name],$A37,T_StockCount[WeekIndex],18)&gt;0,0,IF(('T_TTAFStock'!S41&lt;&gt;""),'T_TTAFStock'!S41,R37+'Grid_Incoming'!S37-'Grid_TTAFOutgoing'!S37))</f>
        <v/>
      </c>
      <c r="T37">
        <f>IF(COUNTIFS(T_StockCount[Part Name],$A37,T_StockCount[WeekIndex],19)&gt;0,0,IF(('T_TTAFStock'!T41&lt;&gt;""),'T_TTAFStock'!T41,S37+'Grid_Incoming'!T37-'Grid_TTAFOutgoing'!T37))</f>
        <v/>
      </c>
      <c r="U37">
        <f>IF(COUNTIFS(T_StockCount[Part Name],$A37,T_StockCount[WeekIndex],20)&gt;0,0,IF(('T_TTAFStock'!U41&lt;&gt;""),'T_TTAFStock'!U41,T37+'Grid_Incoming'!U37-'Grid_TTAFOutgoing'!U37))</f>
        <v/>
      </c>
      <c r="V37">
        <f>IF(COUNTIFS(T_StockCount[Part Name],$A37,T_StockCount[WeekIndex],21)&gt;0,0,IF(('T_TTAFStock'!V41&lt;&gt;""),'T_TTAFStock'!V41,U37+'Grid_Incoming'!V37-'Grid_TTAFOutgoing'!V37))</f>
        <v/>
      </c>
      <c r="W37">
        <f>IF(COUNTIFS(T_StockCount[Part Name],$A37,T_StockCount[WeekIndex],22)&gt;0,0,IF(('T_TTAFStock'!W41&lt;&gt;""),'T_TTAFStock'!W41,V37+'Grid_Incoming'!W37-'Grid_TTAFOutgoing'!W37))</f>
        <v/>
      </c>
      <c r="X37">
        <f>IF(COUNTIFS(T_StockCount[Part Name],$A37,T_StockCount[WeekIndex],23)&gt;0,0,IF(('T_TTAFStock'!X41&lt;&gt;""),'T_TTAFStock'!X41,W37+'Grid_Incoming'!X37-'Grid_TTAFOutgoing'!X37))</f>
        <v/>
      </c>
      <c r="Y37">
        <f>IF(COUNTIFS(T_StockCount[Part Name],$A37,T_StockCount[WeekIndex],24)&gt;0,0,IF(('T_TTAFStock'!Y41&lt;&gt;""),'T_TTAFStock'!Y41,X37+'Grid_Incoming'!Y37-'Grid_TTAFOutgoing'!Y37))</f>
        <v/>
      </c>
      <c r="Z37">
        <f>IF(COUNTIFS(T_StockCount[Part Name],$A37,T_StockCount[WeekIndex],25)&gt;0,0,IF(('T_TTAFStock'!Z41&lt;&gt;""),'T_TTAFStock'!Z41,Y37+'Grid_Incoming'!Z37-'Grid_TTAFOutgoing'!Z37))</f>
        <v/>
      </c>
      <c r="AA37">
        <f>IF(COUNTIFS(T_StockCount[Part Name],$A37,T_StockCount[WeekIndex],26)&gt;0,0,IF(('T_TTAFStock'!AA41&lt;&gt;""),'T_TTAFStock'!AA41,Z37+'Grid_Incoming'!AA37-'Grid_TTAFOutgoing'!AA37))</f>
        <v/>
      </c>
      <c r="AB37">
        <f>IF(COUNTIFS(T_StockCount[Part Name],$A37,T_StockCount[WeekIndex],27)&gt;0,0,IF(('T_TTAFStock'!AB41&lt;&gt;""),'T_TTAFStock'!AB41,AA37+'Grid_Incoming'!AB37-'Grid_TTAFOutgoing'!AB37))</f>
        <v/>
      </c>
      <c r="AC37">
        <f>IF(COUNTIFS(T_StockCount[Part Name],$A37,T_StockCount[WeekIndex],28)&gt;0,0,IF(('T_TTAFStock'!AC41&lt;&gt;""),'T_TTAFStock'!AC41,AB37+'Grid_Incoming'!AC37-'Grid_TTAFOutgoing'!AC37))</f>
        <v/>
      </c>
      <c r="AD37">
        <f>IF(COUNTIFS(T_StockCount[Part Name],$A37,T_StockCount[WeekIndex],29)&gt;0,0,IF(('T_TTAFStock'!AD41&lt;&gt;""),'T_TTAFStock'!AD41,AC37+'Grid_Incoming'!AD37-'Grid_TTAFOutgoing'!AD37))</f>
        <v/>
      </c>
      <c r="AE37">
        <f>IF(COUNTIFS(T_StockCount[Part Name],$A37,T_StockCount[WeekIndex],30)&gt;0,0,IF(('T_TTAFStock'!AE41&lt;&gt;""),'T_TTAFStock'!AE41,AD37+'Grid_Incoming'!AE37-'Grid_TTAFOutgoing'!AE37))</f>
        <v/>
      </c>
      <c r="AF37">
        <f>IF(COUNTIFS(T_StockCount[Part Name],$A37,T_StockCount[WeekIndex],31)&gt;0,0,IF(('T_TTAFStock'!AF41&lt;&gt;""),'T_TTAFStock'!AF41,AE37+'Grid_Incoming'!AF37-'Grid_TTAFOutgoing'!AF37))</f>
        <v/>
      </c>
      <c r="AG37">
        <f>IF(COUNTIFS(T_StockCount[Part Name],$A37,T_StockCount[WeekIndex],32)&gt;0,0,IF(('T_TTAFStock'!AG41&lt;&gt;""),'T_TTAFStock'!AG41,AF37+'Grid_Incoming'!AG37-'Grid_TTAFOutgoing'!AG37))</f>
        <v/>
      </c>
      <c r="AH37">
        <f>IF(COUNTIFS(T_StockCount[Part Name],$A37,T_StockCount[WeekIndex],33)&gt;0,0,IF(('T_TTAFStock'!AH41&lt;&gt;""),'T_TTAFStock'!AH41,AG37+'Grid_Incoming'!AH37-'Grid_TTAFOutgoing'!AH37))</f>
        <v/>
      </c>
      <c r="AI37">
        <f>IF(COUNTIFS(T_StockCount[Part Name],$A37,T_StockCount[WeekIndex],34)&gt;0,0,IF(('T_TTAFStock'!AI41&lt;&gt;""),'T_TTAFStock'!AI41,AH37+'Grid_Incoming'!AI37-'Grid_TTAFOutgoing'!AI37))</f>
        <v/>
      </c>
      <c r="AJ37">
        <f>IF(COUNTIFS(T_StockCount[Part Name],$A37,T_StockCount[WeekIndex],35)&gt;0,0,IF(('T_TTAFStock'!AJ41&lt;&gt;""),'T_TTAFStock'!AJ41,AI37+'Grid_Incoming'!AJ37-'Grid_TTAFOutgoing'!AJ37))</f>
        <v/>
      </c>
      <c r="AK37">
        <f>IF(COUNTIFS(T_StockCount[Part Name],$A37,T_StockCount[WeekIndex],36)&gt;0,0,IF(('T_TTAFStock'!AK41&lt;&gt;""),'T_TTAFStock'!AK41,AJ37+'Grid_Incoming'!AK37-'Grid_TTAFOutgoing'!AK37))</f>
        <v/>
      </c>
      <c r="AL37">
        <f>IF(COUNTIFS(T_StockCount[Part Name],$A37,T_StockCount[WeekIndex],37)&gt;0,0,IF(('T_TTAFStock'!AL41&lt;&gt;""),'T_TTAFStock'!AL41,AK37+'Grid_Incoming'!AL37-'Grid_TTAFOutgoing'!AL37))</f>
        <v/>
      </c>
      <c r="AM37">
        <f>IF(COUNTIFS(T_StockCount[Part Name],$A37,T_StockCount[WeekIndex],38)&gt;0,0,IF(('T_TTAFStock'!AM41&lt;&gt;""),'T_TTAFStock'!AM41,AL37+'Grid_Incoming'!AM37-'Grid_TTAFOutgoing'!AM37))</f>
        <v/>
      </c>
      <c r="AN37">
        <f>IF(COUNTIFS(T_StockCount[Part Name],$A37,T_StockCount[WeekIndex],39)&gt;0,0,IF(('T_TTAFStock'!AN41&lt;&gt;""),'T_TTAFStock'!AN41,AM37+'Grid_Incoming'!AN37-'Grid_TTAFOutgoing'!AN37))</f>
        <v/>
      </c>
      <c r="AO37">
        <f>IF(COUNTIFS(T_StockCount[Part Name],$A37,T_StockCount[WeekIndex],40)&gt;0,0,IF(('T_TTAFStock'!AO41&lt;&gt;""),'T_TTAFStock'!AO41,AN37+'Grid_Incoming'!AO37-'Grid_TTAFOutgoing'!AO37))</f>
        <v/>
      </c>
      <c r="AP37">
        <f>IF(COUNTIFS(T_StockCount[Part Name],$A37,T_StockCount[WeekIndex],41)&gt;0,0,IF(('T_TTAFStock'!AP41&lt;&gt;""),'T_TTAFStock'!AP41,AO37+'Grid_Incoming'!AP37-'Grid_TTAFOutgoing'!AP37))</f>
        <v/>
      </c>
      <c r="AQ37">
        <f>IF(COUNTIFS(T_StockCount[Part Name],$A37,T_StockCount[WeekIndex],42)&gt;0,0,IF(('T_TTAFStock'!AQ41&lt;&gt;""),'T_TTAFStock'!AQ41,AP37+'Grid_Incoming'!AQ37-'Grid_TTAFOutgoing'!AQ37))</f>
        <v/>
      </c>
      <c r="AR37">
        <f>IF(COUNTIFS(T_StockCount[Part Name],$A37,T_StockCount[WeekIndex],43)&gt;0,0,IF(('T_TTAFStock'!AR41&lt;&gt;""),'T_TTAFStock'!AR41,AQ37+'Grid_Incoming'!AR37-'Grid_TTAFOutgoing'!AR37))</f>
        <v/>
      </c>
      <c r="AS37">
        <f>IF(COUNTIFS(T_StockCount[Part Name],$A37,T_StockCount[WeekIndex],44)&gt;0,0,IF(('T_TTAFStock'!AS41&lt;&gt;""),'T_TTAFStock'!AS41,AR37+'Grid_Incoming'!AS37-'Grid_TTAFOutgoing'!AS37))</f>
        <v/>
      </c>
      <c r="AT37">
        <f>IF(COUNTIFS(T_StockCount[Part Name],$A37,T_StockCount[WeekIndex],45)&gt;0,0,IF(('T_TTAFStock'!AT41&lt;&gt;""),'T_TTAFStock'!AT41,AS37+'Grid_Incoming'!AT37-'Grid_TTAFOutgoing'!AT37))</f>
        <v/>
      </c>
      <c r="AU37">
        <f>IF(COUNTIFS(T_StockCount[Part Name],$A37,T_StockCount[WeekIndex],46)&gt;0,0,IF(('T_TTAFStock'!AU41&lt;&gt;""),'T_TTAFStock'!AU41,AT37+'Grid_Incoming'!AU37-'Grid_TTAFOutgoing'!AU37))</f>
        <v/>
      </c>
      <c r="AV37">
        <f>IF(COUNTIFS(T_StockCount[Part Name],$A37,T_StockCount[WeekIndex],47)&gt;0,0,IF(('T_TTAFStock'!AV41&lt;&gt;""),'T_TTAFStock'!AV41,AU37+'Grid_Incoming'!AV37-'Grid_TTAFOutgoing'!AV37))</f>
        <v/>
      </c>
      <c r="AW37">
        <f>IF(COUNTIFS(T_StockCount[Part Name],$A37,T_StockCount[WeekIndex],48)&gt;0,0,IF(('T_TTAFStock'!AW41&lt;&gt;""),'T_TTAFStock'!AW41,AV37+'Grid_Incoming'!AW37-'Grid_TTAFOutgoing'!AW37))</f>
        <v/>
      </c>
      <c r="AX37">
        <f>IF(COUNTIFS(T_StockCount[Part Name],$A37,T_StockCount[WeekIndex],49)&gt;0,0,IF(('T_TTAFStock'!AX41&lt;&gt;""),'T_TTAFStock'!AX41,AW37+'Grid_Incoming'!AX37-'Grid_TTAFOutgoing'!AX37))</f>
        <v/>
      </c>
      <c r="AY37">
        <f>IF(COUNTIFS(T_StockCount[Part Name],$A37,T_StockCount[WeekIndex],50)&gt;0,0,IF(('T_TTAFStock'!AY41&lt;&gt;""),'T_TTAFStock'!AY41,AX37+'Grid_Incoming'!AY37-'Grid_TTAFOutgoing'!AY37))</f>
        <v/>
      </c>
      <c r="AZ37">
        <f>IF(COUNTIFS(T_StockCount[Part Name],$A37,T_StockCount[WeekIndex],51)&gt;0,0,IF(('T_TTAFStock'!AZ41&lt;&gt;""),'T_TTAFStock'!AZ41,AY37+'Grid_Incoming'!AZ37-'Grid_TTAFOutgoing'!AZ37))</f>
        <v/>
      </c>
      <c r="BA37">
        <f>IF(COUNTIFS(T_StockCount[Part Name],$A37,T_StockCount[WeekIndex],52)&gt;0,0,IF(('T_TTAFStock'!BA41&lt;&gt;""),'T_TTAFStock'!BA41,AZ37+'Grid_Incoming'!BA37-'Grid_TTAFOutgoing'!BA37))</f>
        <v/>
      </c>
      <c r="BB37">
        <f>IF(COUNTIFS(T_StockCount[Part Name],$A37,T_StockCount[WeekIndex],53)&gt;0,0,IF(('T_TTAFStock'!BB41&lt;&gt;""),'T_TTAFStock'!BB41,BA37+'Grid_Incoming'!BB37-'Grid_TTAFOutgoing'!BB37))</f>
        <v/>
      </c>
      <c r="BC37">
        <f>IF(COUNTIFS(T_StockCount[Part Name],$A37,T_StockCount[WeekIndex],54)&gt;0,0,IF(('T_TTAFStock'!BC41&lt;&gt;""),'T_TTAFStock'!BC41,BB37+'Grid_Incoming'!BC37-'Grid_TTAFOutgoing'!BC37))</f>
        <v/>
      </c>
      <c r="BD37">
        <f>IF(COUNTIFS(T_StockCount[Part Name],$A37,T_StockCount[WeekIndex],55)&gt;0,0,IF(('T_TTAFStock'!BD41&lt;&gt;""),'T_TTAFStock'!BD41,BC37+'Grid_Incoming'!BD37-'Grid_TTAFOutgoing'!BD37))</f>
        <v/>
      </c>
      <c r="BE37">
        <f>IF(COUNTIFS(T_StockCount[Part Name],$A37,T_StockCount[WeekIndex],56)&gt;0,0,IF(('T_TTAFStock'!BE41&lt;&gt;""),'T_TTAFStock'!BE41,BD37+'Grid_Incoming'!BE37-'Grid_TTAFOutgoing'!BE37))</f>
        <v/>
      </c>
      <c r="BF37">
        <f>IF(COUNTIFS(T_StockCount[Part Name],$A37,T_StockCount[WeekIndex],57)&gt;0,0,IF(('T_TTAFStock'!BF41&lt;&gt;""),'T_TTAFStock'!BF41,BE37+'Grid_Incoming'!BF37-'Grid_TTAFOutgoing'!BF37))</f>
        <v/>
      </c>
      <c r="BG37">
        <f>IF(COUNTIFS(T_StockCount[Part Name],$A37,T_StockCount[WeekIndex],58)&gt;0,0,IF(('T_TTAFStock'!BG41&lt;&gt;""),'T_TTAFStock'!BG41,BF37+'Grid_Incoming'!BG37-'Grid_TTAFOutgoing'!BG37))</f>
        <v/>
      </c>
      <c r="BH37">
        <f>IF(COUNTIFS(T_StockCount[Part Name],$A37,T_StockCount[WeekIndex],59)&gt;0,0,IF(('T_TTAFStock'!BH41&lt;&gt;""),'T_TTAFStock'!BH41,BG37+'Grid_Incoming'!BH37-'Grid_TTAFOutgoing'!BH37))</f>
        <v/>
      </c>
      <c r="BI37">
        <f>IF(COUNTIFS(T_StockCount[Part Name],$A37,T_StockCount[WeekIndex],60)&gt;0,0,IF(('T_TTAFStock'!BI41&lt;&gt;""),'T_TTAFStock'!BI41,BH37+'Grid_Incoming'!BI37-'Grid_TTAFOutgoing'!BI37))</f>
        <v/>
      </c>
      <c r="BJ37">
        <f>IF(COUNTIFS(T_StockCount[Part Name],$A37,T_StockCount[WeekIndex],61)&gt;0,0,IF(('T_TTAFStock'!BJ41&lt;&gt;""),'T_TTAFStock'!BJ41,BI37+'Grid_Incoming'!BJ37-'Grid_TTAFOutgoing'!BJ37))</f>
        <v/>
      </c>
      <c r="BK37">
        <f>IF(COUNTIFS(T_StockCount[Part Name],$A37,T_StockCount[WeekIndex],62)&gt;0,0,IF(('T_TTAFStock'!BK41&lt;&gt;""),'T_TTAFStock'!BK41,BJ37+'Grid_Incoming'!BK37-'Grid_TTAFOutgoing'!BK37))</f>
        <v/>
      </c>
      <c r="BL37">
        <f>IF(COUNTIFS(T_StockCount[Part Name],$A37,T_StockCount[WeekIndex],63)&gt;0,0,IF(('T_TTAFStock'!BL41&lt;&gt;""),'T_TTAFStock'!BL41,BK37+'Grid_Incoming'!BL37-'Grid_TTAFOutgoing'!BL37))</f>
        <v/>
      </c>
      <c r="BM37">
        <f>IF(COUNTIFS(T_StockCount[Part Name],$A37,T_StockCount[WeekIndex],64)&gt;0,0,IF(('T_TTAFStock'!BM41&lt;&gt;""),'T_TTAFStock'!BM41,BL37+'Grid_Incoming'!BM37-'Grid_TTAFOutgoing'!BM37))</f>
        <v/>
      </c>
      <c r="BN37">
        <f>IF(COUNTIFS(T_StockCount[Part Name],$A37,T_StockCount[WeekIndex],65)&gt;0,0,IF(('T_TTAFStock'!BN41&lt;&gt;""),'T_TTAFStock'!BN41,BM37+'Grid_Incoming'!BN37-'Grid_TTAFOutgoing'!BN37))</f>
        <v/>
      </c>
      <c r="BO37">
        <f>IF(COUNTIFS(T_StockCount[Part Name],$A37,T_StockCount[WeekIndex],66)&gt;0,0,IF(('T_TTAFStock'!BO41&lt;&gt;""),'T_TTAFStock'!BO41,BN37+'Grid_Incoming'!BO37-'Grid_TTAFOutgoing'!BO37))</f>
        <v/>
      </c>
      <c r="BP37">
        <f>IF(COUNTIFS(T_StockCount[Part Name],$A37,T_StockCount[WeekIndex],67)&gt;0,0,IF(('T_TTAFStock'!BP41&lt;&gt;""),'T_TTAFStock'!BP41,BO37+'Grid_Incoming'!BP37-'Grid_TTAFOutgoing'!BP37))</f>
        <v/>
      </c>
      <c r="BQ37">
        <f>IF(COUNTIFS(T_StockCount[Part Name],$A37,T_StockCount[WeekIndex],68)&gt;0,0,IF(('T_TTAFStock'!BQ41&lt;&gt;""),'T_TTAFStock'!BQ41,BP37+'Grid_Incoming'!BQ37-'Grid_TTAFOutgoing'!BQ37))</f>
        <v/>
      </c>
      <c r="BR37">
        <f>IF(COUNTIFS(T_StockCount[Part Name],$A37,T_StockCount[WeekIndex],69)&gt;0,0,IF(('T_TTAFStock'!BR41&lt;&gt;""),'T_TTAFStock'!BR41,BQ37+'Grid_Incoming'!BR37-'Grid_TTAFOutgoing'!BR37))</f>
        <v/>
      </c>
      <c r="BS37">
        <f>IF(COUNTIFS(T_StockCount[Part Name],$A37,T_StockCount[WeekIndex],70)&gt;0,0,IF(('T_TTAFStock'!BS41&lt;&gt;""),'T_TTAFStock'!BS41,BR37+'Grid_Incoming'!BS37-'Grid_TTAFOutgoing'!BS37))</f>
        <v/>
      </c>
      <c r="BT37">
        <f>IF(COUNTIFS(T_StockCount[Part Name],$A37,T_StockCount[WeekIndex],71)&gt;0,0,IF(('T_TTAFStock'!BT41&lt;&gt;""),'T_TTAFStock'!BT41,BS37+'Grid_Incoming'!BT37-'Grid_TTAFOutgoing'!BT37))</f>
        <v/>
      </c>
      <c r="BU37">
        <f>IF(COUNTIFS(T_StockCount[Part Name],$A37,T_StockCount[WeekIndex],72)&gt;0,0,IF(('T_TTAFStock'!BU41&lt;&gt;""),'T_TTAFStock'!BU41,BT37+'Grid_Incoming'!BU37-'Grid_TTAFOutgoing'!BU37))</f>
        <v/>
      </c>
      <c r="BV37">
        <f>IF(COUNTIFS(T_StockCount[Part Name],$A37,T_StockCount[WeekIndex],73)&gt;0,0,IF(('T_TTAFStock'!BV41&lt;&gt;""),'T_TTAFStock'!BV41,BU37+'Grid_Incoming'!BV37-'Grid_TTAFOutgoing'!BV37))</f>
        <v/>
      </c>
      <c r="BW37">
        <f>IF(COUNTIFS(T_StockCount[Part Name],$A37,T_StockCount[WeekIndex],74)&gt;0,0,IF(('T_TTAFStock'!BW41&lt;&gt;""),'T_TTAFStock'!BW41,BV37+'Grid_Incoming'!BW37-'Grid_TTAFOutgoing'!BW37))</f>
        <v/>
      </c>
      <c r="BX37">
        <f>IF(COUNTIFS(T_StockCount[Part Name],$A37,T_StockCount[WeekIndex],75)&gt;0,0,IF(('T_TTAFStock'!BX41&lt;&gt;""),'T_TTAFStock'!BX41,BW37+'Grid_Incoming'!BX37-'Grid_TTAFOutgoing'!BX37))</f>
        <v/>
      </c>
      <c r="BY37">
        <f>IF(COUNTIFS(T_StockCount[Part Name],$A37,T_StockCount[WeekIndex],76)&gt;0,0,IF(('T_TTAFStock'!BY41&lt;&gt;""),'T_TTAFStock'!BY41,BX37+'Grid_Incoming'!BY37-'Grid_TTAFOutgoing'!BY37))</f>
        <v/>
      </c>
      <c r="BZ37">
        <f>IF(COUNTIFS(T_StockCount[Part Name],$A37,T_StockCount[WeekIndex],77)&gt;0,0,IF(('T_TTAFStock'!BZ41&lt;&gt;""),'T_TTAFStock'!BZ41,BY37+'Grid_Incoming'!BZ37-'Grid_TTAFOutgoing'!BZ37))</f>
        <v/>
      </c>
      <c r="CA37">
        <f>IF(COUNTIFS(T_StockCount[Part Name],$A37,T_StockCount[WeekIndex],78)&gt;0,0,IF(('T_TTAFStock'!CA41&lt;&gt;""),'T_TTAFStock'!CA41,BZ37+'Grid_Incoming'!CA37-'Grid_TTAFOutgoing'!CA37))</f>
        <v/>
      </c>
      <c r="CB37">
        <f>IF(COUNTIFS(T_StockCount[Part Name],$A37,T_StockCount[WeekIndex],79)&gt;0,0,IF(('T_TTAFStock'!CB41&lt;&gt;""),'T_TTAFStock'!CB41,CA37+'Grid_Incoming'!CB37-'Grid_TTAFOutgoing'!CB37))</f>
        <v/>
      </c>
      <c r="CC37">
        <f>IF(COUNTIFS(T_StockCount[Part Name],$A37,T_StockCount[WeekIndex],80)&gt;0,0,IF(('T_TTAFStock'!CC41&lt;&gt;""),'T_TTAFStock'!CC41,CB37+'Grid_Incoming'!CC37-'Grid_TTAFOutgoing'!CC37))</f>
        <v/>
      </c>
      <c r="CD37">
        <f>IF(COUNTIFS(T_StockCount[Part Name],$A37,T_StockCount[WeekIndex],81)&gt;0,0,IF(('T_TTAFStock'!CD41&lt;&gt;""),'T_TTAFStock'!CD41,CC37+'Grid_Incoming'!CD37-'Grid_TTAFOutgoing'!CD37))</f>
        <v/>
      </c>
      <c r="CE37">
        <f>IF(COUNTIFS(T_StockCount[Part Name],$A37,T_StockCount[WeekIndex],82)&gt;0,0,IF(('T_TTAFStock'!CE41&lt;&gt;""),'T_TTAFStock'!CE41,CD37+'Grid_Incoming'!CE37-'Grid_TTAFOutgoing'!CE37))</f>
        <v/>
      </c>
      <c r="CF37">
        <f>IF(COUNTIFS(T_StockCount[Part Name],$A37,T_StockCount[WeekIndex],83)&gt;0,0,IF(('T_TTAFStock'!CF41&lt;&gt;""),'T_TTAFStock'!CF41,CE37+'Grid_Incoming'!CF37-'Grid_TTAFOutgoing'!CF37))</f>
        <v/>
      </c>
      <c r="CG37">
        <f>IF(COUNTIFS(T_StockCount[Part Name],$A37,T_StockCount[WeekIndex],84)&gt;0,0,IF(('T_TTAFStock'!CG41&lt;&gt;""),'T_TTAFStock'!CG41,CF37+'Grid_Incoming'!CG37-'Grid_TTAFOutgoing'!CG37))</f>
        <v/>
      </c>
      <c r="CH37">
        <f>IF(COUNTIFS(T_StockCount[Part Name],$A37,T_StockCount[WeekIndex],85)&gt;0,0,IF(('T_TTAFStock'!CH41&lt;&gt;""),'T_TTAFStock'!CH41,CG37+'Grid_Incoming'!CH37-'Grid_TTAFOutgoing'!CH37))</f>
        <v/>
      </c>
      <c r="CI37">
        <f>IF(COUNTIFS(T_StockCount[Part Name],$A37,T_StockCount[WeekIndex],86)&gt;0,0,IF(('T_TTAFStock'!CI41&lt;&gt;""),'T_TTAFStock'!CI41,CH37+'Grid_Incoming'!CI37-'Grid_TTAFOutgoing'!CI37))</f>
        <v/>
      </c>
      <c r="CJ37">
        <f>IF(COUNTIFS(T_StockCount[Part Name],$A37,T_StockCount[WeekIndex],87)&gt;0,0,IF(('T_TTAFStock'!CJ41&lt;&gt;""),'T_TTAFStock'!CJ41,CI37+'Grid_Incoming'!CJ37-'Grid_TTAFOutgoing'!CJ37))</f>
        <v/>
      </c>
      <c r="CK37">
        <f>IF(COUNTIFS(T_StockCount[Part Name],$A37,T_StockCount[WeekIndex],88)&gt;0,0,IF(('T_TTAFStock'!CK41&lt;&gt;""),'T_TTAFStock'!CK41,CJ37+'Grid_Incoming'!CK37-'Grid_TTAFOutgoing'!CK37))</f>
        <v/>
      </c>
      <c r="CL37">
        <f>IF(COUNTIFS(T_StockCount[Part Name],$A37,T_StockCount[WeekIndex],89)&gt;0,0,IF(('T_TTAFStock'!CL41&lt;&gt;""),'T_TTAFStock'!CL41,CK37+'Grid_Incoming'!CL37-'Grid_TTAFOutgoing'!CL37))</f>
        <v/>
      </c>
      <c r="CM37">
        <f>IF(COUNTIFS(T_StockCount[Part Name],$A37,T_StockCount[WeekIndex],90)&gt;0,0,IF(('T_TTAFStock'!CM41&lt;&gt;""),'T_TTAFStock'!CM41,CL37+'Grid_Incoming'!CM37-'Grid_TTAFOutgoing'!CM37))</f>
        <v/>
      </c>
      <c r="CN37">
        <f>IF(COUNTIFS(T_StockCount[Part Name],$A37,T_StockCount[WeekIndex],91)&gt;0,0,IF(('T_TTAFStock'!CN41&lt;&gt;""),'T_TTAFStock'!CN41,CM37+'Grid_Incoming'!CN37-'Grid_TTAFOutgoing'!CN37))</f>
        <v/>
      </c>
      <c r="CO37">
        <f>IF(COUNTIFS(T_StockCount[Part Name],$A37,T_StockCount[WeekIndex],92)&gt;0,0,IF(('T_TTAFStock'!CO41&lt;&gt;""),'T_TTAFStock'!CO41,CN37+'Grid_Incoming'!CO37-'Grid_TTAFOutgoing'!CO37))</f>
        <v/>
      </c>
      <c r="CP37">
        <f>IF(COUNTIFS(T_StockCount[Part Name],$A37,T_StockCount[WeekIndex],93)&gt;0,0,IF(('T_TTAFStock'!CP41&lt;&gt;""),'T_TTAFStock'!CP41,CO37+'Grid_Incoming'!CP37-'Grid_TTAFOutgoing'!CP37))</f>
        <v/>
      </c>
      <c r="CQ37">
        <f>IF(COUNTIFS(T_StockCount[Part Name],$A37,T_StockCount[WeekIndex],94)&gt;0,0,IF(('T_TTAFStock'!CQ41&lt;&gt;""),'T_TTAFStock'!CQ41,CP37+'Grid_Incoming'!CQ37-'Grid_TTAFOutgoing'!CQ37))</f>
        <v/>
      </c>
      <c r="CR37">
        <f>IF(COUNTIFS(T_StockCount[Part Name],$A37,T_StockCount[WeekIndex],95)&gt;0,0,IF(('T_TTAFStock'!CR41&lt;&gt;""),'T_TTAFStock'!CR41,CQ37+'Grid_Incoming'!CR37-'Grid_TTAFOutgoing'!CR37))</f>
        <v/>
      </c>
      <c r="CS37">
        <f>IF(COUNTIFS(T_StockCount[Part Name],$A37,T_StockCount[WeekIndex],96)&gt;0,0,IF(('T_TTAFStock'!CS41&lt;&gt;""),'T_TTAFStock'!CS41,CR37+'Grid_Incoming'!CS37-'Grid_TTAFOutgoing'!CS37))</f>
        <v/>
      </c>
      <c r="CT37">
        <f>IF(COUNTIFS(T_StockCount[Part Name],$A37,T_StockCount[WeekIndex],97)&gt;0,0,IF(('T_TTAFStock'!CT41&lt;&gt;""),'T_TTAFStock'!CT41,CS37+'Grid_Incoming'!CT37-'Grid_TTAFOutgoing'!CT37))</f>
        <v/>
      </c>
      <c r="CU37">
        <f>IF(COUNTIFS(T_StockCount[Part Name],$A37,T_StockCount[WeekIndex],98)&gt;0,0,IF(('T_TTAFStock'!CU41&lt;&gt;""),'T_TTAFStock'!CU41,CT37+'Grid_Incoming'!CU37-'Grid_TTAFOutgoing'!CU37))</f>
        <v/>
      </c>
      <c r="CV37">
        <f>IF(COUNTIFS(T_StockCount[Part Name],$A37,T_StockCount[WeekIndex],99)&gt;0,0,IF(('T_TTAFStock'!CV41&lt;&gt;""),'T_TTAFStock'!CV41,CU37+'Grid_Incoming'!CV37-'Grid_TTAFOutgoing'!CV37))</f>
        <v/>
      </c>
      <c r="CW37">
        <f>IF(COUNTIFS(T_StockCount[Part Name],$A37,T_StockCount[WeekIndex],100)&gt;0,0,IF(('T_TTAFStock'!CW41&lt;&gt;""),'T_TTAFStock'!CW41,CV37+'Grid_Incoming'!CW37-'Grid_TTAFOutgoing'!CW37))</f>
        <v/>
      </c>
      <c r="CX37">
        <f>IF(COUNTIFS(T_StockCount[Part Name],$A37,T_StockCount[WeekIndex],101)&gt;0,0,IF(('T_TTAFStock'!CX41&lt;&gt;""),'T_TTAFStock'!CX41,CW37+'Grid_Incoming'!CX37-'Grid_TTAFOutgoing'!CX37))</f>
        <v/>
      </c>
      <c r="CY37">
        <f>IF(COUNTIFS(T_StockCount[Part Name],$A37,T_StockCount[WeekIndex],102)&gt;0,0,IF(('T_TTAFStock'!CY41&lt;&gt;""),'T_TTAFStock'!CY41,CX37+'Grid_Incoming'!CY37-'Grid_TTAFOutgoing'!CY37))</f>
        <v/>
      </c>
      <c r="CZ37">
        <f>IF(COUNTIFS(T_StockCount[Part Name],$A37,T_StockCount[WeekIndex],103)&gt;0,0,IF(('T_TTAFStock'!CZ41&lt;&gt;""),'T_TTAFStock'!CZ41,CY37+'Grid_Incoming'!CZ37-'Grid_TTAFOutgoing'!CZ37))</f>
        <v/>
      </c>
      <c r="DA37">
        <f>IF(COUNTIFS(T_StockCount[Part Name],$A37,T_StockCount[WeekIndex],104)&gt;0,0,IF(('T_TTAFStock'!DA41&lt;&gt;""),'T_TTAFStock'!DA41,CZ37+'Grid_Incoming'!DA37-'Grid_TTAFOutgoing'!DA37))</f>
        <v/>
      </c>
    </row>
    <row r="38">
      <c r="A38" t="inlineStr">
        <is>
          <t>Ester Film</t>
        </is>
      </c>
      <c r="B38">
        <f>IF(COUNTIFS(T_StockCount[Part Name],$A38,T_StockCount[WeekIndex],1)&gt;0,0,IF(('T_TTAFStock'!B42&lt;&gt;""),'T_TTAFStock'!B42,0+'Grid_Incoming'!B38-'Grid_TTAFOutgoing'!B38))</f>
        <v/>
      </c>
      <c r="C38">
        <f>IF(COUNTIFS(T_StockCount[Part Name],$A38,T_StockCount[WeekIndex],2)&gt;0,0,IF(('T_TTAFStock'!C42&lt;&gt;""),'T_TTAFStock'!C42,B38+'Grid_Incoming'!C38-'Grid_TTAFOutgoing'!C38))</f>
        <v/>
      </c>
      <c r="D38">
        <f>IF(COUNTIFS(T_StockCount[Part Name],$A38,T_StockCount[WeekIndex],3)&gt;0,0,IF(('T_TTAFStock'!D42&lt;&gt;""),'T_TTAFStock'!D42,C38+'Grid_Incoming'!D38-'Grid_TTAFOutgoing'!D38))</f>
        <v/>
      </c>
      <c r="E38">
        <f>IF(COUNTIFS(T_StockCount[Part Name],$A38,T_StockCount[WeekIndex],4)&gt;0,0,IF(('T_TTAFStock'!E42&lt;&gt;""),'T_TTAFStock'!E42,D38+'Grid_Incoming'!E38-'Grid_TTAFOutgoing'!E38))</f>
        <v/>
      </c>
      <c r="F38">
        <f>IF(COUNTIFS(T_StockCount[Part Name],$A38,T_StockCount[WeekIndex],5)&gt;0,0,IF(('T_TTAFStock'!F42&lt;&gt;""),'T_TTAFStock'!F42,E38+'Grid_Incoming'!F38-'Grid_TTAFOutgoing'!F38))</f>
        <v/>
      </c>
      <c r="G38">
        <f>IF(COUNTIFS(T_StockCount[Part Name],$A38,T_StockCount[WeekIndex],6)&gt;0,0,IF(('T_TTAFStock'!G42&lt;&gt;""),'T_TTAFStock'!G42,F38+'Grid_Incoming'!G38-'Grid_TTAFOutgoing'!G38))</f>
        <v/>
      </c>
      <c r="H38">
        <f>IF(COUNTIFS(T_StockCount[Part Name],$A38,T_StockCount[WeekIndex],7)&gt;0,0,IF(('T_TTAFStock'!H42&lt;&gt;""),'T_TTAFStock'!H42,G38+'Grid_Incoming'!H38-'Grid_TTAFOutgoing'!H38))</f>
        <v/>
      </c>
      <c r="I38">
        <f>IF(COUNTIFS(T_StockCount[Part Name],$A38,T_StockCount[WeekIndex],8)&gt;0,0,IF(('T_TTAFStock'!I42&lt;&gt;""),'T_TTAFStock'!I42,H38+'Grid_Incoming'!I38-'Grid_TTAFOutgoing'!I38))</f>
        <v/>
      </c>
      <c r="J38">
        <f>IF(COUNTIFS(T_StockCount[Part Name],$A38,T_StockCount[WeekIndex],9)&gt;0,0,IF(('T_TTAFStock'!J42&lt;&gt;""),'T_TTAFStock'!J42,I38+'Grid_Incoming'!J38-'Grid_TTAFOutgoing'!J38))</f>
        <v/>
      </c>
      <c r="K38">
        <f>IF(COUNTIFS(T_StockCount[Part Name],$A38,T_StockCount[WeekIndex],10)&gt;0,0,IF(('T_TTAFStock'!K42&lt;&gt;""),'T_TTAFStock'!K42,J38+'Grid_Incoming'!K38-'Grid_TTAFOutgoing'!K38))</f>
        <v/>
      </c>
      <c r="L38">
        <f>IF(COUNTIFS(T_StockCount[Part Name],$A38,T_StockCount[WeekIndex],11)&gt;0,0,IF(('T_TTAFStock'!L42&lt;&gt;""),'T_TTAFStock'!L42,K38+'Grid_Incoming'!L38-'Grid_TTAFOutgoing'!L38))</f>
        <v/>
      </c>
      <c r="M38">
        <f>IF(COUNTIFS(T_StockCount[Part Name],$A38,T_StockCount[WeekIndex],12)&gt;0,0,IF(('T_TTAFStock'!M42&lt;&gt;""),'T_TTAFStock'!M42,L38+'Grid_Incoming'!M38-'Grid_TTAFOutgoing'!M38))</f>
        <v/>
      </c>
      <c r="N38">
        <f>IF(COUNTIFS(T_StockCount[Part Name],$A38,T_StockCount[WeekIndex],13)&gt;0,0,IF(('T_TTAFStock'!N42&lt;&gt;""),'T_TTAFStock'!N42,M38+'Grid_Incoming'!N38-'Grid_TTAFOutgoing'!N38))</f>
        <v/>
      </c>
      <c r="O38">
        <f>IF(COUNTIFS(T_StockCount[Part Name],$A38,T_StockCount[WeekIndex],14)&gt;0,0,IF(('T_TTAFStock'!O42&lt;&gt;""),'T_TTAFStock'!O42,N38+'Grid_Incoming'!O38-'Grid_TTAFOutgoing'!O38))</f>
        <v/>
      </c>
      <c r="P38">
        <f>IF(COUNTIFS(T_StockCount[Part Name],$A38,T_StockCount[WeekIndex],15)&gt;0,0,IF(('T_TTAFStock'!P42&lt;&gt;""),'T_TTAFStock'!P42,O38+'Grid_Incoming'!P38-'Grid_TTAFOutgoing'!P38))</f>
        <v/>
      </c>
      <c r="Q38">
        <f>IF(COUNTIFS(T_StockCount[Part Name],$A38,T_StockCount[WeekIndex],16)&gt;0,0,IF(('T_TTAFStock'!Q42&lt;&gt;""),'T_TTAFStock'!Q42,P38+'Grid_Incoming'!Q38-'Grid_TTAFOutgoing'!Q38))</f>
        <v/>
      </c>
      <c r="R38">
        <f>IF(COUNTIFS(T_StockCount[Part Name],$A38,T_StockCount[WeekIndex],17)&gt;0,0,IF(('T_TTAFStock'!R42&lt;&gt;""),'T_TTAFStock'!R42,Q38+'Grid_Incoming'!R38-'Grid_TTAFOutgoing'!R38))</f>
        <v/>
      </c>
      <c r="S38">
        <f>IF(COUNTIFS(T_StockCount[Part Name],$A38,T_StockCount[WeekIndex],18)&gt;0,0,IF(('T_TTAFStock'!S42&lt;&gt;""),'T_TTAFStock'!S42,R38+'Grid_Incoming'!S38-'Grid_TTAFOutgoing'!S38))</f>
        <v/>
      </c>
      <c r="T38">
        <f>IF(COUNTIFS(T_StockCount[Part Name],$A38,T_StockCount[WeekIndex],19)&gt;0,0,IF(('T_TTAFStock'!T42&lt;&gt;""),'T_TTAFStock'!T42,S38+'Grid_Incoming'!T38-'Grid_TTAFOutgoing'!T38))</f>
        <v/>
      </c>
      <c r="U38">
        <f>IF(COUNTIFS(T_StockCount[Part Name],$A38,T_StockCount[WeekIndex],20)&gt;0,0,IF(('T_TTAFStock'!U42&lt;&gt;""),'T_TTAFStock'!U42,T38+'Grid_Incoming'!U38-'Grid_TTAFOutgoing'!U38))</f>
        <v/>
      </c>
      <c r="V38">
        <f>IF(COUNTIFS(T_StockCount[Part Name],$A38,T_StockCount[WeekIndex],21)&gt;0,0,IF(('T_TTAFStock'!V42&lt;&gt;""),'T_TTAFStock'!V42,U38+'Grid_Incoming'!V38-'Grid_TTAFOutgoing'!V38))</f>
        <v/>
      </c>
      <c r="W38">
        <f>IF(COUNTIFS(T_StockCount[Part Name],$A38,T_StockCount[WeekIndex],22)&gt;0,0,IF(('T_TTAFStock'!W42&lt;&gt;""),'T_TTAFStock'!W42,V38+'Grid_Incoming'!W38-'Grid_TTAFOutgoing'!W38))</f>
        <v/>
      </c>
      <c r="X38">
        <f>IF(COUNTIFS(T_StockCount[Part Name],$A38,T_StockCount[WeekIndex],23)&gt;0,0,IF(('T_TTAFStock'!X42&lt;&gt;""),'T_TTAFStock'!X42,W38+'Grid_Incoming'!X38-'Grid_TTAFOutgoing'!X38))</f>
        <v/>
      </c>
      <c r="Y38">
        <f>IF(COUNTIFS(T_StockCount[Part Name],$A38,T_StockCount[WeekIndex],24)&gt;0,0,IF(('T_TTAFStock'!Y42&lt;&gt;""),'T_TTAFStock'!Y42,X38+'Grid_Incoming'!Y38-'Grid_TTAFOutgoing'!Y38))</f>
        <v/>
      </c>
      <c r="Z38">
        <f>IF(COUNTIFS(T_StockCount[Part Name],$A38,T_StockCount[WeekIndex],25)&gt;0,0,IF(('T_TTAFStock'!Z42&lt;&gt;""),'T_TTAFStock'!Z42,Y38+'Grid_Incoming'!Z38-'Grid_TTAFOutgoing'!Z38))</f>
        <v/>
      </c>
      <c r="AA38">
        <f>IF(COUNTIFS(T_StockCount[Part Name],$A38,T_StockCount[WeekIndex],26)&gt;0,0,IF(('T_TTAFStock'!AA42&lt;&gt;""),'T_TTAFStock'!AA42,Z38+'Grid_Incoming'!AA38-'Grid_TTAFOutgoing'!AA38))</f>
        <v/>
      </c>
      <c r="AB38">
        <f>IF(COUNTIFS(T_StockCount[Part Name],$A38,T_StockCount[WeekIndex],27)&gt;0,0,IF(('T_TTAFStock'!AB42&lt;&gt;""),'T_TTAFStock'!AB42,AA38+'Grid_Incoming'!AB38-'Grid_TTAFOutgoing'!AB38))</f>
        <v/>
      </c>
      <c r="AC38">
        <f>IF(COUNTIFS(T_StockCount[Part Name],$A38,T_StockCount[WeekIndex],28)&gt;0,0,IF(('T_TTAFStock'!AC42&lt;&gt;""),'T_TTAFStock'!AC42,AB38+'Grid_Incoming'!AC38-'Grid_TTAFOutgoing'!AC38))</f>
        <v/>
      </c>
      <c r="AD38">
        <f>IF(COUNTIFS(T_StockCount[Part Name],$A38,T_StockCount[WeekIndex],29)&gt;0,0,IF(('T_TTAFStock'!AD42&lt;&gt;""),'T_TTAFStock'!AD42,AC38+'Grid_Incoming'!AD38-'Grid_TTAFOutgoing'!AD38))</f>
        <v/>
      </c>
      <c r="AE38">
        <f>IF(COUNTIFS(T_StockCount[Part Name],$A38,T_StockCount[WeekIndex],30)&gt;0,0,IF(('T_TTAFStock'!AE42&lt;&gt;""),'T_TTAFStock'!AE42,AD38+'Grid_Incoming'!AE38-'Grid_TTAFOutgoing'!AE38))</f>
        <v/>
      </c>
      <c r="AF38">
        <f>IF(COUNTIFS(T_StockCount[Part Name],$A38,T_StockCount[WeekIndex],31)&gt;0,0,IF(('T_TTAFStock'!AF42&lt;&gt;""),'T_TTAFStock'!AF42,AE38+'Grid_Incoming'!AF38-'Grid_TTAFOutgoing'!AF38))</f>
        <v/>
      </c>
      <c r="AG38">
        <f>IF(COUNTIFS(T_StockCount[Part Name],$A38,T_StockCount[WeekIndex],32)&gt;0,0,IF(('T_TTAFStock'!AG42&lt;&gt;""),'T_TTAFStock'!AG42,AF38+'Grid_Incoming'!AG38-'Grid_TTAFOutgoing'!AG38))</f>
        <v/>
      </c>
      <c r="AH38">
        <f>IF(COUNTIFS(T_StockCount[Part Name],$A38,T_StockCount[WeekIndex],33)&gt;0,0,IF(('T_TTAFStock'!AH42&lt;&gt;""),'T_TTAFStock'!AH42,AG38+'Grid_Incoming'!AH38-'Grid_TTAFOutgoing'!AH38))</f>
        <v/>
      </c>
      <c r="AI38">
        <f>IF(COUNTIFS(T_StockCount[Part Name],$A38,T_StockCount[WeekIndex],34)&gt;0,0,IF(('T_TTAFStock'!AI42&lt;&gt;""),'T_TTAFStock'!AI42,AH38+'Grid_Incoming'!AI38-'Grid_TTAFOutgoing'!AI38))</f>
        <v/>
      </c>
      <c r="AJ38">
        <f>IF(COUNTIFS(T_StockCount[Part Name],$A38,T_StockCount[WeekIndex],35)&gt;0,0,IF(('T_TTAFStock'!AJ42&lt;&gt;""),'T_TTAFStock'!AJ42,AI38+'Grid_Incoming'!AJ38-'Grid_TTAFOutgoing'!AJ38))</f>
        <v/>
      </c>
      <c r="AK38">
        <f>IF(COUNTIFS(T_StockCount[Part Name],$A38,T_StockCount[WeekIndex],36)&gt;0,0,IF(('T_TTAFStock'!AK42&lt;&gt;""),'T_TTAFStock'!AK42,AJ38+'Grid_Incoming'!AK38-'Grid_TTAFOutgoing'!AK38))</f>
        <v/>
      </c>
      <c r="AL38">
        <f>IF(COUNTIFS(T_StockCount[Part Name],$A38,T_StockCount[WeekIndex],37)&gt;0,0,IF(('T_TTAFStock'!AL42&lt;&gt;""),'T_TTAFStock'!AL42,AK38+'Grid_Incoming'!AL38-'Grid_TTAFOutgoing'!AL38))</f>
        <v/>
      </c>
      <c r="AM38">
        <f>IF(COUNTIFS(T_StockCount[Part Name],$A38,T_StockCount[WeekIndex],38)&gt;0,0,IF(('T_TTAFStock'!AM42&lt;&gt;""),'T_TTAFStock'!AM42,AL38+'Grid_Incoming'!AM38-'Grid_TTAFOutgoing'!AM38))</f>
        <v/>
      </c>
      <c r="AN38">
        <f>IF(COUNTIFS(T_StockCount[Part Name],$A38,T_StockCount[WeekIndex],39)&gt;0,0,IF(('T_TTAFStock'!AN42&lt;&gt;""),'T_TTAFStock'!AN42,AM38+'Grid_Incoming'!AN38-'Grid_TTAFOutgoing'!AN38))</f>
        <v/>
      </c>
      <c r="AO38">
        <f>IF(COUNTIFS(T_StockCount[Part Name],$A38,T_StockCount[WeekIndex],40)&gt;0,0,IF(('T_TTAFStock'!AO42&lt;&gt;""),'T_TTAFStock'!AO42,AN38+'Grid_Incoming'!AO38-'Grid_TTAFOutgoing'!AO38))</f>
        <v/>
      </c>
      <c r="AP38">
        <f>IF(COUNTIFS(T_StockCount[Part Name],$A38,T_StockCount[WeekIndex],41)&gt;0,0,IF(('T_TTAFStock'!AP42&lt;&gt;""),'T_TTAFStock'!AP42,AO38+'Grid_Incoming'!AP38-'Grid_TTAFOutgoing'!AP38))</f>
        <v/>
      </c>
      <c r="AQ38">
        <f>IF(COUNTIFS(T_StockCount[Part Name],$A38,T_StockCount[WeekIndex],42)&gt;0,0,IF(('T_TTAFStock'!AQ42&lt;&gt;""),'T_TTAFStock'!AQ42,AP38+'Grid_Incoming'!AQ38-'Grid_TTAFOutgoing'!AQ38))</f>
        <v/>
      </c>
      <c r="AR38">
        <f>IF(COUNTIFS(T_StockCount[Part Name],$A38,T_StockCount[WeekIndex],43)&gt;0,0,IF(('T_TTAFStock'!AR42&lt;&gt;""),'T_TTAFStock'!AR42,AQ38+'Grid_Incoming'!AR38-'Grid_TTAFOutgoing'!AR38))</f>
        <v/>
      </c>
      <c r="AS38">
        <f>IF(COUNTIFS(T_StockCount[Part Name],$A38,T_StockCount[WeekIndex],44)&gt;0,0,IF(('T_TTAFStock'!AS42&lt;&gt;""),'T_TTAFStock'!AS42,AR38+'Grid_Incoming'!AS38-'Grid_TTAFOutgoing'!AS38))</f>
        <v/>
      </c>
      <c r="AT38">
        <f>IF(COUNTIFS(T_StockCount[Part Name],$A38,T_StockCount[WeekIndex],45)&gt;0,0,IF(('T_TTAFStock'!AT42&lt;&gt;""),'T_TTAFStock'!AT42,AS38+'Grid_Incoming'!AT38-'Grid_TTAFOutgoing'!AT38))</f>
        <v/>
      </c>
      <c r="AU38">
        <f>IF(COUNTIFS(T_StockCount[Part Name],$A38,T_StockCount[WeekIndex],46)&gt;0,0,IF(('T_TTAFStock'!AU42&lt;&gt;""),'T_TTAFStock'!AU42,AT38+'Grid_Incoming'!AU38-'Grid_TTAFOutgoing'!AU38))</f>
        <v/>
      </c>
      <c r="AV38">
        <f>IF(COUNTIFS(T_StockCount[Part Name],$A38,T_StockCount[WeekIndex],47)&gt;0,0,IF(('T_TTAFStock'!AV42&lt;&gt;""),'T_TTAFStock'!AV42,AU38+'Grid_Incoming'!AV38-'Grid_TTAFOutgoing'!AV38))</f>
        <v/>
      </c>
      <c r="AW38">
        <f>IF(COUNTIFS(T_StockCount[Part Name],$A38,T_StockCount[WeekIndex],48)&gt;0,0,IF(('T_TTAFStock'!AW42&lt;&gt;""),'T_TTAFStock'!AW42,AV38+'Grid_Incoming'!AW38-'Grid_TTAFOutgoing'!AW38))</f>
        <v/>
      </c>
      <c r="AX38">
        <f>IF(COUNTIFS(T_StockCount[Part Name],$A38,T_StockCount[WeekIndex],49)&gt;0,0,IF(('T_TTAFStock'!AX42&lt;&gt;""),'T_TTAFStock'!AX42,AW38+'Grid_Incoming'!AX38-'Grid_TTAFOutgoing'!AX38))</f>
        <v/>
      </c>
      <c r="AY38">
        <f>IF(COUNTIFS(T_StockCount[Part Name],$A38,T_StockCount[WeekIndex],50)&gt;0,0,IF(('T_TTAFStock'!AY42&lt;&gt;""),'T_TTAFStock'!AY42,AX38+'Grid_Incoming'!AY38-'Grid_TTAFOutgoing'!AY38))</f>
        <v/>
      </c>
      <c r="AZ38">
        <f>IF(COUNTIFS(T_StockCount[Part Name],$A38,T_StockCount[WeekIndex],51)&gt;0,0,IF(('T_TTAFStock'!AZ42&lt;&gt;""),'T_TTAFStock'!AZ42,AY38+'Grid_Incoming'!AZ38-'Grid_TTAFOutgoing'!AZ38))</f>
        <v/>
      </c>
      <c r="BA38">
        <f>IF(COUNTIFS(T_StockCount[Part Name],$A38,T_StockCount[WeekIndex],52)&gt;0,0,IF(('T_TTAFStock'!BA42&lt;&gt;""),'T_TTAFStock'!BA42,AZ38+'Grid_Incoming'!BA38-'Grid_TTAFOutgoing'!BA38))</f>
        <v/>
      </c>
      <c r="BB38">
        <f>IF(COUNTIFS(T_StockCount[Part Name],$A38,T_StockCount[WeekIndex],53)&gt;0,0,IF(('T_TTAFStock'!BB42&lt;&gt;""),'T_TTAFStock'!BB42,BA38+'Grid_Incoming'!BB38-'Grid_TTAFOutgoing'!BB38))</f>
        <v/>
      </c>
      <c r="BC38">
        <f>IF(COUNTIFS(T_StockCount[Part Name],$A38,T_StockCount[WeekIndex],54)&gt;0,0,IF(('T_TTAFStock'!BC42&lt;&gt;""),'T_TTAFStock'!BC42,BB38+'Grid_Incoming'!BC38-'Grid_TTAFOutgoing'!BC38))</f>
        <v/>
      </c>
      <c r="BD38">
        <f>IF(COUNTIFS(T_StockCount[Part Name],$A38,T_StockCount[WeekIndex],55)&gt;0,0,IF(('T_TTAFStock'!BD42&lt;&gt;""),'T_TTAFStock'!BD42,BC38+'Grid_Incoming'!BD38-'Grid_TTAFOutgoing'!BD38))</f>
        <v/>
      </c>
      <c r="BE38">
        <f>IF(COUNTIFS(T_StockCount[Part Name],$A38,T_StockCount[WeekIndex],56)&gt;0,0,IF(('T_TTAFStock'!BE42&lt;&gt;""),'T_TTAFStock'!BE42,BD38+'Grid_Incoming'!BE38-'Grid_TTAFOutgoing'!BE38))</f>
        <v/>
      </c>
      <c r="BF38">
        <f>IF(COUNTIFS(T_StockCount[Part Name],$A38,T_StockCount[WeekIndex],57)&gt;0,0,IF(('T_TTAFStock'!BF42&lt;&gt;""),'T_TTAFStock'!BF42,BE38+'Grid_Incoming'!BF38-'Grid_TTAFOutgoing'!BF38))</f>
        <v/>
      </c>
      <c r="BG38">
        <f>IF(COUNTIFS(T_StockCount[Part Name],$A38,T_StockCount[WeekIndex],58)&gt;0,0,IF(('T_TTAFStock'!BG42&lt;&gt;""),'T_TTAFStock'!BG42,BF38+'Grid_Incoming'!BG38-'Grid_TTAFOutgoing'!BG38))</f>
        <v/>
      </c>
      <c r="BH38">
        <f>IF(COUNTIFS(T_StockCount[Part Name],$A38,T_StockCount[WeekIndex],59)&gt;0,0,IF(('T_TTAFStock'!BH42&lt;&gt;""),'T_TTAFStock'!BH42,BG38+'Grid_Incoming'!BH38-'Grid_TTAFOutgoing'!BH38))</f>
        <v/>
      </c>
      <c r="BI38">
        <f>IF(COUNTIFS(T_StockCount[Part Name],$A38,T_StockCount[WeekIndex],60)&gt;0,0,IF(('T_TTAFStock'!BI42&lt;&gt;""),'T_TTAFStock'!BI42,BH38+'Grid_Incoming'!BI38-'Grid_TTAFOutgoing'!BI38))</f>
        <v/>
      </c>
      <c r="BJ38">
        <f>IF(COUNTIFS(T_StockCount[Part Name],$A38,T_StockCount[WeekIndex],61)&gt;0,0,IF(('T_TTAFStock'!BJ42&lt;&gt;""),'T_TTAFStock'!BJ42,BI38+'Grid_Incoming'!BJ38-'Grid_TTAFOutgoing'!BJ38))</f>
        <v/>
      </c>
      <c r="BK38">
        <f>IF(COUNTIFS(T_StockCount[Part Name],$A38,T_StockCount[WeekIndex],62)&gt;0,0,IF(('T_TTAFStock'!BK42&lt;&gt;""),'T_TTAFStock'!BK42,BJ38+'Grid_Incoming'!BK38-'Grid_TTAFOutgoing'!BK38))</f>
        <v/>
      </c>
      <c r="BL38">
        <f>IF(COUNTIFS(T_StockCount[Part Name],$A38,T_StockCount[WeekIndex],63)&gt;0,0,IF(('T_TTAFStock'!BL42&lt;&gt;""),'T_TTAFStock'!BL42,BK38+'Grid_Incoming'!BL38-'Grid_TTAFOutgoing'!BL38))</f>
        <v/>
      </c>
      <c r="BM38">
        <f>IF(COUNTIFS(T_StockCount[Part Name],$A38,T_StockCount[WeekIndex],64)&gt;0,0,IF(('T_TTAFStock'!BM42&lt;&gt;""),'T_TTAFStock'!BM42,BL38+'Grid_Incoming'!BM38-'Grid_TTAFOutgoing'!BM38))</f>
        <v/>
      </c>
      <c r="BN38">
        <f>IF(COUNTIFS(T_StockCount[Part Name],$A38,T_StockCount[WeekIndex],65)&gt;0,0,IF(('T_TTAFStock'!BN42&lt;&gt;""),'T_TTAFStock'!BN42,BM38+'Grid_Incoming'!BN38-'Grid_TTAFOutgoing'!BN38))</f>
        <v/>
      </c>
      <c r="BO38">
        <f>IF(COUNTIFS(T_StockCount[Part Name],$A38,T_StockCount[WeekIndex],66)&gt;0,0,IF(('T_TTAFStock'!BO42&lt;&gt;""),'T_TTAFStock'!BO42,BN38+'Grid_Incoming'!BO38-'Grid_TTAFOutgoing'!BO38))</f>
        <v/>
      </c>
      <c r="BP38">
        <f>IF(COUNTIFS(T_StockCount[Part Name],$A38,T_StockCount[WeekIndex],67)&gt;0,0,IF(('T_TTAFStock'!BP42&lt;&gt;""),'T_TTAFStock'!BP42,BO38+'Grid_Incoming'!BP38-'Grid_TTAFOutgoing'!BP38))</f>
        <v/>
      </c>
      <c r="BQ38">
        <f>IF(COUNTIFS(T_StockCount[Part Name],$A38,T_StockCount[WeekIndex],68)&gt;0,0,IF(('T_TTAFStock'!BQ42&lt;&gt;""),'T_TTAFStock'!BQ42,BP38+'Grid_Incoming'!BQ38-'Grid_TTAFOutgoing'!BQ38))</f>
        <v/>
      </c>
      <c r="BR38">
        <f>IF(COUNTIFS(T_StockCount[Part Name],$A38,T_StockCount[WeekIndex],69)&gt;0,0,IF(('T_TTAFStock'!BR42&lt;&gt;""),'T_TTAFStock'!BR42,BQ38+'Grid_Incoming'!BR38-'Grid_TTAFOutgoing'!BR38))</f>
        <v/>
      </c>
      <c r="BS38">
        <f>IF(COUNTIFS(T_StockCount[Part Name],$A38,T_StockCount[WeekIndex],70)&gt;0,0,IF(('T_TTAFStock'!BS42&lt;&gt;""),'T_TTAFStock'!BS42,BR38+'Grid_Incoming'!BS38-'Grid_TTAFOutgoing'!BS38))</f>
        <v/>
      </c>
      <c r="BT38">
        <f>IF(COUNTIFS(T_StockCount[Part Name],$A38,T_StockCount[WeekIndex],71)&gt;0,0,IF(('T_TTAFStock'!BT42&lt;&gt;""),'T_TTAFStock'!BT42,BS38+'Grid_Incoming'!BT38-'Grid_TTAFOutgoing'!BT38))</f>
        <v/>
      </c>
      <c r="BU38">
        <f>IF(COUNTIFS(T_StockCount[Part Name],$A38,T_StockCount[WeekIndex],72)&gt;0,0,IF(('T_TTAFStock'!BU42&lt;&gt;""),'T_TTAFStock'!BU42,BT38+'Grid_Incoming'!BU38-'Grid_TTAFOutgoing'!BU38))</f>
        <v/>
      </c>
      <c r="BV38">
        <f>IF(COUNTIFS(T_StockCount[Part Name],$A38,T_StockCount[WeekIndex],73)&gt;0,0,IF(('T_TTAFStock'!BV42&lt;&gt;""),'T_TTAFStock'!BV42,BU38+'Grid_Incoming'!BV38-'Grid_TTAFOutgoing'!BV38))</f>
        <v/>
      </c>
      <c r="BW38">
        <f>IF(COUNTIFS(T_StockCount[Part Name],$A38,T_StockCount[WeekIndex],74)&gt;0,0,IF(('T_TTAFStock'!BW42&lt;&gt;""),'T_TTAFStock'!BW42,BV38+'Grid_Incoming'!BW38-'Grid_TTAFOutgoing'!BW38))</f>
        <v/>
      </c>
      <c r="BX38">
        <f>IF(COUNTIFS(T_StockCount[Part Name],$A38,T_StockCount[WeekIndex],75)&gt;0,0,IF(('T_TTAFStock'!BX42&lt;&gt;""),'T_TTAFStock'!BX42,BW38+'Grid_Incoming'!BX38-'Grid_TTAFOutgoing'!BX38))</f>
        <v/>
      </c>
      <c r="BY38">
        <f>IF(COUNTIFS(T_StockCount[Part Name],$A38,T_StockCount[WeekIndex],76)&gt;0,0,IF(('T_TTAFStock'!BY42&lt;&gt;""),'T_TTAFStock'!BY42,BX38+'Grid_Incoming'!BY38-'Grid_TTAFOutgoing'!BY38))</f>
        <v/>
      </c>
      <c r="BZ38">
        <f>IF(COUNTIFS(T_StockCount[Part Name],$A38,T_StockCount[WeekIndex],77)&gt;0,0,IF(('T_TTAFStock'!BZ42&lt;&gt;""),'T_TTAFStock'!BZ42,BY38+'Grid_Incoming'!BZ38-'Grid_TTAFOutgoing'!BZ38))</f>
        <v/>
      </c>
      <c r="CA38">
        <f>IF(COUNTIFS(T_StockCount[Part Name],$A38,T_StockCount[WeekIndex],78)&gt;0,0,IF(('T_TTAFStock'!CA42&lt;&gt;""),'T_TTAFStock'!CA42,BZ38+'Grid_Incoming'!CA38-'Grid_TTAFOutgoing'!CA38))</f>
        <v/>
      </c>
      <c r="CB38">
        <f>IF(COUNTIFS(T_StockCount[Part Name],$A38,T_StockCount[WeekIndex],79)&gt;0,0,IF(('T_TTAFStock'!CB42&lt;&gt;""),'T_TTAFStock'!CB42,CA38+'Grid_Incoming'!CB38-'Grid_TTAFOutgoing'!CB38))</f>
        <v/>
      </c>
      <c r="CC38">
        <f>IF(COUNTIFS(T_StockCount[Part Name],$A38,T_StockCount[WeekIndex],80)&gt;0,0,IF(('T_TTAFStock'!CC42&lt;&gt;""),'T_TTAFStock'!CC42,CB38+'Grid_Incoming'!CC38-'Grid_TTAFOutgoing'!CC38))</f>
        <v/>
      </c>
      <c r="CD38">
        <f>IF(COUNTIFS(T_StockCount[Part Name],$A38,T_StockCount[WeekIndex],81)&gt;0,0,IF(('T_TTAFStock'!CD42&lt;&gt;""),'T_TTAFStock'!CD42,CC38+'Grid_Incoming'!CD38-'Grid_TTAFOutgoing'!CD38))</f>
        <v/>
      </c>
      <c r="CE38">
        <f>IF(COUNTIFS(T_StockCount[Part Name],$A38,T_StockCount[WeekIndex],82)&gt;0,0,IF(('T_TTAFStock'!CE42&lt;&gt;""),'T_TTAFStock'!CE42,CD38+'Grid_Incoming'!CE38-'Grid_TTAFOutgoing'!CE38))</f>
        <v/>
      </c>
      <c r="CF38">
        <f>IF(COUNTIFS(T_StockCount[Part Name],$A38,T_StockCount[WeekIndex],83)&gt;0,0,IF(('T_TTAFStock'!CF42&lt;&gt;""),'T_TTAFStock'!CF42,CE38+'Grid_Incoming'!CF38-'Grid_TTAFOutgoing'!CF38))</f>
        <v/>
      </c>
      <c r="CG38">
        <f>IF(COUNTIFS(T_StockCount[Part Name],$A38,T_StockCount[WeekIndex],84)&gt;0,0,IF(('T_TTAFStock'!CG42&lt;&gt;""),'T_TTAFStock'!CG42,CF38+'Grid_Incoming'!CG38-'Grid_TTAFOutgoing'!CG38))</f>
        <v/>
      </c>
      <c r="CH38">
        <f>IF(COUNTIFS(T_StockCount[Part Name],$A38,T_StockCount[WeekIndex],85)&gt;0,0,IF(('T_TTAFStock'!CH42&lt;&gt;""),'T_TTAFStock'!CH42,CG38+'Grid_Incoming'!CH38-'Grid_TTAFOutgoing'!CH38))</f>
        <v/>
      </c>
      <c r="CI38">
        <f>IF(COUNTIFS(T_StockCount[Part Name],$A38,T_StockCount[WeekIndex],86)&gt;0,0,IF(('T_TTAFStock'!CI42&lt;&gt;""),'T_TTAFStock'!CI42,CH38+'Grid_Incoming'!CI38-'Grid_TTAFOutgoing'!CI38))</f>
        <v/>
      </c>
      <c r="CJ38">
        <f>IF(COUNTIFS(T_StockCount[Part Name],$A38,T_StockCount[WeekIndex],87)&gt;0,0,IF(('T_TTAFStock'!CJ42&lt;&gt;""),'T_TTAFStock'!CJ42,CI38+'Grid_Incoming'!CJ38-'Grid_TTAFOutgoing'!CJ38))</f>
        <v/>
      </c>
      <c r="CK38">
        <f>IF(COUNTIFS(T_StockCount[Part Name],$A38,T_StockCount[WeekIndex],88)&gt;0,0,IF(('T_TTAFStock'!CK42&lt;&gt;""),'T_TTAFStock'!CK42,CJ38+'Grid_Incoming'!CK38-'Grid_TTAFOutgoing'!CK38))</f>
        <v/>
      </c>
      <c r="CL38">
        <f>IF(COUNTIFS(T_StockCount[Part Name],$A38,T_StockCount[WeekIndex],89)&gt;0,0,IF(('T_TTAFStock'!CL42&lt;&gt;""),'T_TTAFStock'!CL42,CK38+'Grid_Incoming'!CL38-'Grid_TTAFOutgoing'!CL38))</f>
        <v/>
      </c>
      <c r="CM38">
        <f>IF(COUNTIFS(T_StockCount[Part Name],$A38,T_StockCount[WeekIndex],90)&gt;0,0,IF(('T_TTAFStock'!CM42&lt;&gt;""),'T_TTAFStock'!CM42,CL38+'Grid_Incoming'!CM38-'Grid_TTAFOutgoing'!CM38))</f>
        <v/>
      </c>
      <c r="CN38">
        <f>IF(COUNTIFS(T_StockCount[Part Name],$A38,T_StockCount[WeekIndex],91)&gt;0,0,IF(('T_TTAFStock'!CN42&lt;&gt;""),'T_TTAFStock'!CN42,CM38+'Grid_Incoming'!CN38-'Grid_TTAFOutgoing'!CN38))</f>
        <v/>
      </c>
      <c r="CO38">
        <f>IF(COUNTIFS(T_StockCount[Part Name],$A38,T_StockCount[WeekIndex],92)&gt;0,0,IF(('T_TTAFStock'!CO42&lt;&gt;""),'T_TTAFStock'!CO42,CN38+'Grid_Incoming'!CO38-'Grid_TTAFOutgoing'!CO38))</f>
        <v/>
      </c>
      <c r="CP38">
        <f>IF(COUNTIFS(T_StockCount[Part Name],$A38,T_StockCount[WeekIndex],93)&gt;0,0,IF(('T_TTAFStock'!CP42&lt;&gt;""),'T_TTAFStock'!CP42,CO38+'Grid_Incoming'!CP38-'Grid_TTAFOutgoing'!CP38))</f>
        <v/>
      </c>
      <c r="CQ38">
        <f>IF(COUNTIFS(T_StockCount[Part Name],$A38,T_StockCount[WeekIndex],94)&gt;0,0,IF(('T_TTAFStock'!CQ42&lt;&gt;""),'T_TTAFStock'!CQ42,CP38+'Grid_Incoming'!CQ38-'Grid_TTAFOutgoing'!CQ38))</f>
        <v/>
      </c>
      <c r="CR38">
        <f>IF(COUNTIFS(T_StockCount[Part Name],$A38,T_StockCount[WeekIndex],95)&gt;0,0,IF(('T_TTAFStock'!CR42&lt;&gt;""),'T_TTAFStock'!CR42,CQ38+'Grid_Incoming'!CR38-'Grid_TTAFOutgoing'!CR38))</f>
        <v/>
      </c>
      <c r="CS38">
        <f>IF(COUNTIFS(T_StockCount[Part Name],$A38,T_StockCount[WeekIndex],96)&gt;0,0,IF(('T_TTAFStock'!CS42&lt;&gt;""),'T_TTAFStock'!CS42,CR38+'Grid_Incoming'!CS38-'Grid_TTAFOutgoing'!CS38))</f>
        <v/>
      </c>
      <c r="CT38">
        <f>IF(COUNTIFS(T_StockCount[Part Name],$A38,T_StockCount[WeekIndex],97)&gt;0,0,IF(('T_TTAFStock'!CT42&lt;&gt;""),'T_TTAFStock'!CT42,CS38+'Grid_Incoming'!CT38-'Grid_TTAFOutgoing'!CT38))</f>
        <v/>
      </c>
      <c r="CU38">
        <f>IF(COUNTIFS(T_StockCount[Part Name],$A38,T_StockCount[WeekIndex],98)&gt;0,0,IF(('T_TTAFStock'!CU42&lt;&gt;""),'T_TTAFStock'!CU42,CT38+'Grid_Incoming'!CU38-'Grid_TTAFOutgoing'!CU38))</f>
        <v/>
      </c>
      <c r="CV38">
        <f>IF(COUNTIFS(T_StockCount[Part Name],$A38,T_StockCount[WeekIndex],99)&gt;0,0,IF(('T_TTAFStock'!CV42&lt;&gt;""),'T_TTAFStock'!CV42,CU38+'Grid_Incoming'!CV38-'Grid_TTAFOutgoing'!CV38))</f>
        <v/>
      </c>
      <c r="CW38">
        <f>IF(COUNTIFS(T_StockCount[Part Name],$A38,T_StockCount[WeekIndex],100)&gt;0,0,IF(('T_TTAFStock'!CW42&lt;&gt;""),'T_TTAFStock'!CW42,CV38+'Grid_Incoming'!CW38-'Grid_TTAFOutgoing'!CW38))</f>
        <v/>
      </c>
      <c r="CX38">
        <f>IF(COUNTIFS(T_StockCount[Part Name],$A38,T_StockCount[WeekIndex],101)&gt;0,0,IF(('T_TTAFStock'!CX42&lt;&gt;""),'T_TTAFStock'!CX42,CW38+'Grid_Incoming'!CX38-'Grid_TTAFOutgoing'!CX38))</f>
        <v/>
      </c>
      <c r="CY38">
        <f>IF(COUNTIFS(T_StockCount[Part Name],$A38,T_StockCount[WeekIndex],102)&gt;0,0,IF(('T_TTAFStock'!CY42&lt;&gt;""),'T_TTAFStock'!CY42,CX38+'Grid_Incoming'!CY38-'Grid_TTAFOutgoing'!CY38))</f>
        <v/>
      </c>
      <c r="CZ38">
        <f>IF(COUNTIFS(T_StockCount[Part Name],$A38,T_StockCount[WeekIndex],103)&gt;0,0,IF(('T_TTAFStock'!CZ42&lt;&gt;""),'T_TTAFStock'!CZ42,CY38+'Grid_Incoming'!CZ38-'Grid_TTAFOutgoing'!CZ38))</f>
        <v/>
      </c>
      <c r="DA38">
        <f>IF(COUNTIFS(T_StockCount[Part Name],$A38,T_StockCount[WeekIndex],104)&gt;0,0,IF(('T_TTAFStock'!DA42&lt;&gt;""),'T_TTAFStock'!DA42,CZ38+'Grid_Incoming'!DA38-'Grid_TTAFOutgoing'!DA38))</f>
        <v/>
      </c>
    </row>
    <row r="39">
      <c r="A39" t="inlineStr">
        <is>
          <t>PP Film</t>
        </is>
      </c>
      <c r="B39">
        <f>IF(COUNTIFS(T_StockCount[Part Name],$A39,T_StockCount[WeekIndex],1)&gt;0,0,IF(('T_TTAFStock'!B43&lt;&gt;""),'T_TTAFStock'!B43,0+'Grid_Incoming'!B39-'Grid_TTAFOutgoing'!B39))</f>
        <v/>
      </c>
      <c r="C39">
        <f>IF(COUNTIFS(T_StockCount[Part Name],$A39,T_StockCount[WeekIndex],2)&gt;0,0,IF(('T_TTAFStock'!C43&lt;&gt;""),'T_TTAFStock'!C43,B39+'Grid_Incoming'!C39-'Grid_TTAFOutgoing'!C39))</f>
        <v/>
      </c>
      <c r="D39">
        <f>IF(COUNTIFS(T_StockCount[Part Name],$A39,T_StockCount[WeekIndex],3)&gt;0,0,IF(('T_TTAFStock'!D43&lt;&gt;""),'T_TTAFStock'!D43,C39+'Grid_Incoming'!D39-'Grid_TTAFOutgoing'!D39))</f>
        <v/>
      </c>
      <c r="E39">
        <f>IF(COUNTIFS(T_StockCount[Part Name],$A39,T_StockCount[WeekIndex],4)&gt;0,0,IF(('T_TTAFStock'!E43&lt;&gt;""),'T_TTAFStock'!E43,D39+'Grid_Incoming'!E39-'Grid_TTAFOutgoing'!E39))</f>
        <v/>
      </c>
      <c r="F39">
        <f>IF(COUNTIFS(T_StockCount[Part Name],$A39,T_StockCount[WeekIndex],5)&gt;0,0,IF(('T_TTAFStock'!F43&lt;&gt;""),'T_TTAFStock'!F43,E39+'Grid_Incoming'!F39-'Grid_TTAFOutgoing'!F39))</f>
        <v/>
      </c>
      <c r="G39">
        <f>IF(COUNTIFS(T_StockCount[Part Name],$A39,T_StockCount[WeekIndex],6)&gt;0,0,IF(('T_TTAFStock'!G43&lt;&gt;""),'T_TTAFStock'!G43,F39+'Grid_Incoming'!G39-'Grid_TTAFOutgoing'!G39))</f>
        <v/>
      </c>
      <c r="H39">
        <f>IF(COUNTIFS(T_StockCount[Part Name],$A39,T_StockCount[WeekIndex],7)&gt;0,0,IF(('T_TTAFStock'!H43&lt;&gt;""),'T_TTAFStock'!H43,G39+'Grid_Incoming'!H39-'Grid_TTAFOutgoing'!H39))</f>
        <v/>
      </c>
      <c r="I39">
        <f>IF(COUNTIFS(T_StockCount[Part Name],$A39,T_StockCount[WeekIndex],8)&gt;0,0,IF(('T_TTAFStock'!I43&lt;&gt;""),'T_TTAFStock'!I43,H39+'Grid_Incoming'!I39-'Grid_TTAFOutgoing'!I39))</f>
        <v/>
      </c>
      <c r="J39">
        <f>IF(COUNTIFS(T_StockCount[Part Name],$A39,T_StockCount[WeekIndex],9)&gt;0,0,IF(('T_TTAFStock'!J43&lt;&gt;""),'T_TTAFStock'!J43,I39+'Grid_Incoming'!J39-'Grid_TTAFOutgoing'!J39))</f>
        <v/>
      </c>
      <c r="K39">
        <f>IF(COUNTIFS(T_StockCount[Part Name],$A39,T_StockCount[WeekIndex],10)&gt;0,0,IF(('T_TTAFStock'!K43&lt;&gt;""),'T_TTAFStock'!K43,J39+'Grid_Incoming'!K39-'Grid_TTAFOutgoing'!K39))</f>
        <v/>
      </c>
      <c r="L39">
        <f>IF(COUNTIFS(T_StockCount[Part Name],$A39,T_StockCount[WeekIndex],11)&gt;0,0,IF(('T_TTAFStock'!L43&lt;&gt;""),'T_TTAFStock'!L43,K39+'Grid_Incoming'!L39-'Grid_TTAFOutgoing'!L39))</f>
        <v/>
      </c>
      <c r="M39">
        <f>IF(COUNTIFS(T_StockCount[Part Name],$A39,T_StockCount[WeekIndex],12)&gt;0,0,IF(('T_TTAFStock'!M43&lt;&gt;""),'T_TTAFStock'!M43,L39+'Grid_Incoming'!M39-'Grid_TTAFOutgoing'!M39))</f>
        <v/>
      </c>
      <c r="N39">
        <f>IF(COUNTIFS(T_StockCount[Part Name],$A39,T_StockCount[WeekIndex],13)&gt;0,0,IF(('T_TTAFStock'!N43&lt;&gt;""),'T_TTAFStock'!N43,M39+'Grid_Incoming'!N39-'Grid_TTAFOutgoing'!N39))</f>
        <v/>
      </c>
      <c r="O39">
        <f>IF(COUNTIFS(T_StockCount[Part Name],$A39,T_StockCount[WeekIndex],14)&gt;0,0,IF(('T_TTAFStock'!O43&lt;&gt;""),'T_TTAFStock'!O43,N39+'Grid_Incoming'!O39-'Grid_TTAFOutgoing'!O39))</f>
        <v/>
      </c>
      <c r="P39">
        <f>IF(COUNTIFS(T_StockCount[Part Name],$A39,T_StockCount[WeekIndex],15)&gt;0,0,IF(('T_TTAFStock'!P43&lt;&gt;""),'T_TTAFStock'!P43,O39+'Grid_Incoming'!P39-'Grid_TTAFOutgoing'!P39))</f>
        <v/>
      </c>
      <c r="Q39">
        <f>IF(COUNTIFS(T_StockCount[Part Name],$A39,T_StockCount[WeekIndex],16)&gt;0,0,IF(('T_TTAFStock'!Q43&lt;&gt;""),'T_TTAFStock'!Q43,P39+'Grid_Incoming'!Q39-'Grid_TTAFOutgoing'!Q39))</f>
        <v/>
      </c>
      <c r="R39">
        <f>IF(COUNTIFS(T_StockCount[Part Name],$A39,T_StockCount[WeekIndex],17)&gt;0,0,IF(('T_TTAFStock'!R43&lt;&gt;""),'T_TTAFStock'!R43,Q39+'Grid_Incoming'!R39-'Grid_TTAFOutgoing'!R39))</f>
        <v/>
      </c>
      <c r="S39">
        <f>IF(COUNTIFS(T_StockCount[Part Name],$A39,T_StockCount[WeekIndex],18)&gt;0,0,IF(('T_TTAFStock'!S43&lt;&gt;""),'T_TTAFStock'!S43,R39+'Grid_Incoming'!S39-'Grid_TTAFOutgoing'!S39))</f>
        <v/>
      </c>
      <c r="T39">
        <f>IF(COUNTIFS(T_StockCount[Part Name],$A39,T_StockCount[WeekIndex],19)&gt;0,0,IF(('T_TTAFStock'!T43&lt;&gt;""),'T_TTAFStock'!T43,S39+'Grid_Incoming'!T39-'Grid_TTAFOutgoing'!T39))</f>
        <v/>
      </c>
      <c r="U39">
        <f>IF(COUNTIFS(T_StockCount[Part Name],$A39,T_StockCount[WeekIndex],20)&gt;0,0,IF(('T_TTAFStock'!U43&lt;&gt;""),'T_TTAFStock'!U43,T39+'Grid_Incoming'!U39-'Grid_TTAFOutgoing'!U39))</f>
        <v/>
      </c>
      <c r="V39">
        <f>IF(COUNTIFS(T_StockCount[Part Name],$A39,T_StockCount[WeekIndex],21)&gt;0,0,IF(('T_TTAFStock'!V43&lt;&gt;""),'T_TTAFStock'!V43,U39+'Grid_Incoming'!V39-'Grid_TTAFOutgoing'!V39))</f>
        <v/>
      </c>
      <c r="W39">
        <f>IF(COUNTIFS(T_StockCount[Part Name],$A39,T_StockCount[WeekIndex],22)&gt;0,0,IF(('T_TTAFStock'!W43&lt;&gt;""),'T_TTAFStock'!W43,V39+'Grid_Incoming'!W39-'Grid_TTAFOutgoing'!W39))</f>
        <v/>
      </c>
      <c r="X39">
        <f>IF(COUNTIFS(T_StockCount[Part Name],$A39,T_StockCount[WeekIndex],23)&gt;0,0,IF(('T_TTAFStock'!X43&lt;&gt;""),'T_TTAFStock'!X43,W39+'Grid_Incoming'!X39-'Grid_TTAFOutgoing'!X39))</f>
        <v/>
      </c>
      <c r="Y39">
        <f>IF(COUNTIFS(T_StockCount[Part Name],$A39,T_StockCount[WeekIndex],24)&gt;0,0,IF(('T_TTAFStock'!Y43&lt;&gt;""),'T_TTAFStock'!Y43,X39+'Grid_Incoming'!Y39-'Grid_TTAFOutgoing'!Y39))</f>
        <v/>
      </c>
      <c r="Z39">
        <f>IF(COUNTIFS(T_StockCount[Part Name],$A39,T_StockCount[WeekIndex],25)&gt;0,0,IF(('T_TTAFStock'!Z43&lt;&gt;""),'T_TTAFStock'!Z43,Y39+'Grid_Incoming'!Z39-'Grid_TTAFOutgoing'!Z39))</f>
        <v/>
      </c>
      <c r="AA39">
        <f>IF(COUNTIFS(T_StockCount[Part Name],$A39,T_StockCount[WeekIndex],26)&gt;0,0,IF(('T_TTAFStock'!AA43&lt;&gt;""),'T_TTAFStock'!AA43,Z39+'Grid_Incoming'!AA39-'Grid_TTAFOutgoing'!AA39))</f>
        <v/>
      </c>
      <c r="AB39">
        <f>IF(COUNTIFS(T_StockCount[Part Name],$A39,T_StockCount[WeekIndex],27)&gt;0,0,IF(('T_TTAFStock'!AB43&lt;&gt;""),'T_TTAFStock'!AB43,AA39+'Grid_Incoming'!AB39-'Grid_TTAFOutgoing'!AB39))</f>
        <v/>
      </c>
      <c r="AC39">
        <f>IF(COUNTIFS(T_StockCount[Part Name],$A39,T_StockCount[WeekIndex],28)&gt;0,0,IF(('T_TTAFStock'!AC43&lt;&gt;""),'T_TTAFStock'!AC43,AB39+'Grid_Incoming'!AC39-'Grid_TTAFOutgoing'!AC39))</f>
        <v/>
      </c>
      <c r="AD39">
        <f>IF(COUNTIFS(T_StockCount[Part Name],$A39,T_StockCount[WeekIndex],29)&gt;0,0,IF(('T_TTAFStock'!AD43&lt;&gt;""),'T_TTAFStock'!AD43,AC39+'Grid_Incoming'!AD39-'Grid_TTAFOutgoing'!AD39))</f>
        <v/>
      </c>
      <c r="AE39">
        <f>IF(COUNTIFS(T_StockCount[Part Name],$A39,T_StockCount[WeekIndex],30)&gt;0,0,IF(('T_TTAFStock'!AE43&lt;&gt;""),'T_TTAFStock'!AE43,AD39+'Grid_Incoming'!AE39-'Grid_TTAFOutgoing'!AE39))</f>
        <v/>
      </c>
      <c r="AF39">
        <f>IF(COUNTIFS(T_StockCount[Part Name],$A39,T_StockCount[WeekIndex],31)&gt;0,0,IF(('T_TTAFStock'!AF43&lt;&gt;""),'T_TTAFStock'!AF43,AE39+'Grid_Incoming'!AF39-'Grid_TTAFOutgoing'!AF39))</f>
        <v/>
      </c>
      <c r="AG39">
        <f>IF(COUNTIFS(T_StockCount[Part Name],$A39,T_StockCount[WeekIndex],32)&gt;0,0,IF(('T_TTAFStock'!AG43&lt;&gt;""),'T_TTAFStock'!AG43,AF39+'Grid_Incoming'!AG39-'Grid_TTAFOutgoing'!AG39))</f>
        <v/>
      </c>
      <c r="AH39">
        <f>IF(COUNTIFS(T_StockCount[Part Name],$A39,T_StockCount[WeekIndex],33)&gt;0,0,IF(('T_TTAFStock'!AH43&lt;&gt;""),'T_TTAFStock'!AH43,AG39+'Grid_Incoming'!AH39-'Grid_TTAFOutgoing'!AH39))</f>
        <v/>
      </c>
      <c r="AI39">
        <f>IF(COUNTIFS(T_StockCount[Part Name],$A39,T_StockCount[WeekIndex],34)&gt;0,0,IF(('T_TTAFStock'!AI43&lt;&gt;""),'T_TTAFStock'!AI43,AH39+'Grid_Incoming'!AI39-'Grid_TTAFOutgoing'!AI39))</f>
        <v/>
      </c>
      <c r="AJ39">
        <f>IF(COUNTIFS(T_StockCount[Part Name],$A39,T_StockCount[WeekIndex],35)&gt;0,0,IF(('T_TTAFStock'!AJ43&lt;&gt;""),'T_TTAFStock'!AJ43,AI39+'Grid_Incoming'!AJ39-'Grid_TTAFOutgoing'!AJ39))</f>
        <v/>
      </c>
      <c r="AK39">
        <f>IF(COUNTIFS(T_StockCount[Part Name],$A39,T_StockCount[WeekIndex],36)&gt;0,0,IF(('T_TTAFStock'!AK43&lt;&gt;""),'T_TTAFStock'!AK43,AJ39+'Grid_Incoming'!AK39-'Grid_TTAFOutgoing'!AK39))</f>
        <v/>
      </c>
      <c r="AL39">
        <f>IF(COUNTIFS(T_StockCount[Part Name],$A39,T_StockCount[WeekIndex],37)&gt;0,0,IF(('T_TTAFStock'!AL43&lt;&gt;""),'T_TTAFStock'!AL43,AK39+'Grid_Incoming'!AL39-'Grid_TTAFOutgoing'!AL39))</f>
        <v/>
      </c>
      <c r="AM39">
        <f>IF(COUNTIFS(T_StockCount[Part Name],$A39,T_StockCount[WeekIndex],38)&gt;0,0,IF(('T_TTAFStock'!AM43&lt;&gt;""),'T_TTAFStock'!AM43,AL39+'Grid_Incoming'!AM39-'Grid_TTAFOutgoing'!AM39))</f>
        <v/>
      </c>
      <c r="AN39">
        <f>IF(COUNTIFS(T_StockCount[Part Name],$A39,T_StockCount[WeekIndex],39)&gt;0,0,IF(('T_TTAFStock'!AN43&lt;&gt;""),'T_TTAFStock'!AN43,AM39+'Grid_Incoming'!AN39-'Grid_TTAFOutgoing'!AN39))</f>
        <v/>
      </c>
      <c r="AO39">
        <f>IF(COUNTIFS(T_StockCount[Part Name],$A39,T_StockCount[WeekIndex],40)&gt;0,0,IF(('T_TTAFStock'!AO43&lt;&gt;""),'T_TTAFStock'!AO43,AN39+'Grid_Incoming'!AO39-'Grid_TTAFOutgoing'!AO39))</f>
        <v/>
      </c>
      <c r="AP39">
        <f>IF(COUNTIFS(T_StockCount[Part Name],$A39,T_StockCount[WeekIndex],41)&gt;0,0,IF(('T_TTAFStock'!AP43&lt;&gt;""),'T_TTAFStock'!AP43,AO39+'Grid_Incoming'!AP39-'Grid_TTAFOutgoing'!AP39))</f>
        <v/>
      </c>
      <c r="AQ39">
        <f>IF(COUNTIFS(T_StockCount[Part Name],$A39,T_StockCount[WeekIndex],42)&gt;0,0,IF(('T_TTAFStock'!AQ43&lt;&gt;""),'T_TTAFStock'!AQ43,AP39+'Grid_Incoming'!AQ39-'Grid_TTAFOutgoing'!AQ39))</f>
        <v/>
      </c>
      <c r="AR39">
        <f>IF(COUNTIFS(T_StockCount[Part Name],$A39,T_StockCount[WeekIndex],43)&gt;0,0,IF(('T_TTAFStock'!AR43&lt;&gt;""),'T_TTAFStock'!AR43,AQ39+'Grid_Incoming'!AR39-'Grid_TTAFOutgoing'!AR39))</f>
        <v/>
      </c>
      <c r="AS39">
        <f>IF(COUNTIFS(T_StockCount[Part Name],$A39,T_StockCount[WeekIndex],44)&gt;0,0,IF(('T_TTAFStock'!AS43&lt;&gt;""),'T_TTAFStock'!AS43,AR39+'Grid_Incoming'!AS39-'Grid_TTAFOutgoing'!AS39))</f>
        <v/>
      </c>
      <c r="AT39">
        <f>IF(COUNTIFS(T_StockCount[Part Name],$A39,T_StockCount[WeekIndex],45)&gt;0,0,IF(('T_TTAFStock'!AT43&lt;&gt;""),'T_TTAFStock'!AT43,AS39+'Grid_Incoming'!AT39-'Grid_TTAFOutgoing'!AT39))</f>
        <v/>
      </c>
      <c r="AU39">
        <f>IF(COUNTIFS(T_StockCount[Part Name],$A39,T_StockCount[WeekIndex],46)&gt;0,0,IF(('T_TTAFStock'!AU43&lt;&gt;""),'T_TTAFStock'!AU43,AT39+'Grid_Incoming'!AU39-'Grid_TTAFOutgoing'!AU39))</f>
        <v/>
      </c>
      <c r="AV39">
        <f>IF(COUNTIFS(T_StockCount[Part Name],$A39,T_StockCount[WeekIndex],47)&gt;0,0,IF(('T_TTAFStock'!AV43&lt;&gt;""),'T_TTAFStock'!AV43,AU39+'Grid_Incoming'!AV39-'Grid_TTAFOutgoing'!AV39))</f>
        <v/>
      </c>
      <c r="AW39">
        <f>IF(COUNTIFS(T_StockCount[Part Name],$A39,T_StockCount[WeekIndex],48)&gt;0,0,IF(('T_TTAFStock'!AW43&lt;&gt;""),'T_TTAFStock'!AW43,AV39+'Grid_Incoming'!AW39-'Grid_TTAFOutgoing'!AW39))</f>
        <v/>
      </c>
      <c r="AX39">
        <f>IF(COUNTIFS(T_StockCount[Part Name],$A39,T_StockCount[WeekIndex],49)&gt;0,0,IF(('T_TTAFStock'!AX43&lt;&gt;""),'T_TTAFStock'!AX43,AW39+'Grid_Incoming'!AX39-'Grid_TTAFOutgoing'!AX39))</f>
        <v/>
      </c>
      <c r="AY39">
        <f>IF(COUNTIFS(T_StockCount[Part Name],$A39,T_StockCount[WeekIndex],50)&gt;0,0,IF(('T_TTAFStock'!AY43&lt;&gt;""),'T_TTAFStock'!AY43,AX39+'Grid_Incoming'!AY39-'Grid_TTAFOutgoing'!AY39))</f>
        <v/>
      </c>
      <c r="AZ39">
        <f>IF(COUNTIFS(T_StockCount[Part Name],$A39,T_StockCount[WeekIndex],51)&gt;0,0,IF(('T_TTAFStock'!AZ43&lt;&gt;""),'T_TTAFStock'!AZ43,AY39+'Grid_Incoming'!AZ39-'Grid_TTAFOutgoing'!AZ39))</f>
        <v/>
      </c>
      <c r="BA39">
        <f>IF(COUNTIFS(T_StockCount[Part Name],$A39,T_StockCount[WeekIndex],52)&gt;0,0,IF(('T_TTAFStock'!BA43&lt;&gt;""),'T_TTAFStock'!BA43,AZ39+'Grid_Incoming'!BA39-'Grid_TTAFOutgoing'!BA39))</f>
        <v/>
      </c>
      <c r="BB39">
        <f>IF(COUNTIFS(T_StockCount[Part Name],$A39,T_StockCount[WeekIndex],53)&gt;0,0,IF(('T_TTAFStock'!BB43&lt;&gt;""),'T_TTAFStock'!BB43,BA39+'Grid_Incoming'!BB39-'Grid_TTAFOutgoing'!BB39))</f>
        <v/>
      </c>
      <c r="BC39">
        <f>IF(COUNTIFS(T_StockCount[Part Name],$A39,T_StockCount[WeekIndex],54)&gt;0,0,IF(('T_TTAFStock'!BC43&lt;&gt;""),'T_TTAFStock'!BC43,BB39+'Grid_Incoming'!BC39-'Grid_TTAFOutgoing'!BC39))</f>
        <v/>
      </c>
      <c r="BD39">
        <f>IF(COUNTIFS(T_StockCount[Part Name],$A39,T_StockCount[WeekIndex],55)&gt;0,0,IF(('T_TTAFStock'!BD43&lt;&gt;""),'T_TTAFStock'!BD43,BC39+'Grid_Incoming'!BD39-'Grid_TTAFOutgoing'!BD39))</f>
        <v/>
      </c>
      <c r="BE39">
        <f>IF(COUNTIFS(T_StockCount[Part Name],$A39,T_StockCount[WeekIndex],56)&gt;0,0,IF(('T_TTAFStock'!BE43&lt;&gt;""),'T_TTAFStock'!BE43,BD39+'Grid_Incoming'!BE39-'Grid_TTAFOutgoing'!BE39))</f>
        <v/>
      </c>
      <c r="BF39">
        <f>IF(COUNTIFS(T_StockCount[Part Name],$A39,T_StockCount[WeekIndex],57)&gt;0,0,IF(('T_TTAFStock'!BF43&lt;&gt;""),'T_TTAFStock'!BF43,BE39+'Grid_Incoming'!BF39-'Grid_TTAFOutgoing'!BF39))</f>
        <v/>
      </c>
      <c r="BG39">
        <f>IF(COUNTIFS(T_StockCount[Part Name],$A39,T_StockCount[WeekIndex],58)&gt;0,0,IF(('T_TTAFStock'!BG43&lt;&gt;""),'T_TTAFStock'!BG43,BF39+'Grid_Incoming'!BG39-'Grid_TTAFOutgoing'!BG39))</f>
        <v/>
      </c>
      <c r="BH39">
        <f>IF(COUNTIFS(T_StockCount[Part Name],$A39,T_StockCount[WeekIndex],59)&gt;0,0,IF(('T_TTAFStock'!BH43&lt;&gt;""),'T_TTAFStock'!BH43,BG39+'Grid_Incoming'!BH39-'Grid_TTAFOutgoing'!BH39))</f>
        <v/>
      </c>
      <c r="BI39">
        <f>IF(COUNTIFS(T_StockCount[Part Name],$A39,T_StockCount[WeekIndex],60)&gt;0,0,IF(('T_TTAFStock'!BI43&lt;&gt;""),'T_TTAFStock'!BI43,BH39+'Grid_Incoming'!BI39-'Grid_TTAFOutgoing'!BI39))</f>
        <v/>
      </c>
      <c r="BJ39">
        <f>IF(COUNTIFS(T_StockCount[Part Name],$A39,T_StockCount[WeekIndex],61)&gt;0,0,IF(('T_TTAFStock'!BJ43&lt;&gt;""),'T_TTAFStock'!BJ43,BI39+'Grid_Incoming'!BJ39-'Grid_TTAFOutgoing'!BJ39))</f>
        <v/>
      </c>
      <c r="BK39">
        <f>IF(COUNTIFS(T_StockCount[Part Name],$A39,T_StockCount[WeekIndex],62)&gt;0,0,IF(('T_TTAFStock'!BK43&lt;&gt;""),'T_TTAFStock'!BK43,BJ39+'Grid_Incoming'!BK39-'Grid_TTAFOutgoing'!BK39))</f>
        <v/>
      </c>
      <c r="BL39">
        <f>IF(COUNTIFS(T_StockCount[Part Name],$A39,T_StockCount[WeekIndex],63)&gt;0,0,IF(('T_TTAFStock'!BL43&lt;&gt;""),'T_TTAFStock'!BL43,BK39+'Grid_Incoming'!BL39-'Grid_TTAFOutgoing'!BL39))</f>
        <v/>
      </c>
      <c r="BM39">
        <f>IF(COUNTIFS(T_StockCount[Part Name],$A39,T_StockCount[WeekIndex],64)&gt;0,0,IF(('T_TTAFStock'!BM43&lt;&gt;""),'T_TTAFStock'!BM43,BL39+'Grid_Incoming'!BM39-'Grid_TTAFOutgoing'!BM39))</f>
        <v/>
      </c>
      <c r="BN39">
        <f>IF(COUNTIFS(T_StockCount[Part Name],$A39,T_StockCount[WeekIndex],65)&gt;0,0,IF(('T_TTAFStock'!BN43&lt;&gt;""),'T_TTAFStock'!BN43,BM39+'Grid_Incoming'!BN39-'Grid_TTAFOutgoing'!BN39))</f>
        <v/>
      </c>
      <c r="BO39">
        <f>IF(COUNTIFS(T_StockCount[Part Name],$A39,T_StockCount[WeekIndex],66)&gt;0,0,IF(('T_TTAFStock'!BO43&lt;&gt;""),'T_TTAFStock'!BO43,BN39+'Grid_Incoming'!BO39-'Grid_TTAFOutgoing'!BO39))</f>
        <v/>
      </c>
      <c r="BP39">
        <f>IF(COUNTIFS(T_StockCount[Part Name],$A39,T_StockCount[WeekIndex],67)&gt;0,0,IF(('T_TTAFStock'!BP43&lt;&gt;""),'T_TTAFStock'!BP43,BO39+'Grid_Incoming'!BP39-'Grid_TTAFOutgoing'!BP39))</f>
        <v/>
      </c>
      <c r="BQ39">
        <f>IF(COUNTIFS(T_StockCount[Part Name],$A39,T_StockCount[WeekIndex],68)&gt;0,0,IF(('T_TTAFStock'!BQ43&lt;&gt;""),'T_TTAFStock'!BQ43,BP39+'Grid_Incoming'!BQ39-'Grid_TTAFOutgoing'!BQ39))</f>
        <v/>
      </c>
      <c r="BR39">
        <f>IF(COUNTIFS(T_StockCount[Part Name],$A39,T_StockCount[WeekIndex],69)&gt;0,0,IF(('T_TTAFStock'!BR43&lt;&gt;""),'T_TTAFStock'!BR43,BQ39+'Grid_Incoming'!BR39-'Grid_TTAFOutgoing'!BR39))</f>
        <v/>
      </c>
      <c r="BS39">
        <f>IF(COUNTIFS(T_StockCount[Part Name],$A39,T_StockCount[WeekIndex],70)&gt;0,0,IF(('T_TTAFStock'!BS43&lt;&gt;""),'T_TTAFStock'!BS43,BR39+'Grid_Incoming'!BS39-'Grid_TTAFOutgoing'!BS39))</f>
        <v/>
      </c>
      <c r="BT39">
        <f>IF(COUNTIFS(T_StockCount[Part Name],$A39,T_StockCount[WeekIndex],71)&gt;0,0,IF(('T_TTAFStock'!BT43&lt;&gt;""),'T_TTAFStock'!BT43,BS39+'Grid_Incoming'!BT39-'Grid_TTAFOutgoing'!BT39))</f>
        <v/>
      </c>
      <c r="BU39">
        <f>IF(COUNTIFS(T_StockCount[Part Name],$A39,T_StockCount[WeekIndex],72)&gt;0,0,IF(('T_TTAFStock'!BU43&lt;&gt;""),'T_TTAFStock'!BU43,BT39+'Grid_Incoming'!BU39-'Grid_TTAFOutgoing'!BU39))</f>
        <v/>
      </c>
      <c r="BV39">
        <f>IF(COUNTIFS(T_StockCount[Part Name],$A39,T_StockCount[WeekIndex],73)&gt;0,0,IF(('T_TTAFStock'!BV43&lt;&gt;""),'T_TTAFStock'!BV43,BU39+'Grid_Incoming'!BV39-'Grid_TTAFOutgoing'!BV39))</f>
        <v/>
      </c>
      <c r="BW39">
        <f>IF(COUNTIFS(T_StockCount[Part Name],$A39,T_StockCount[WeekIndex],74)&gt;0,0,IF(('T_TTAFStock'!BW43&lt;&gt;""),'T_TTAFStock'!BW43,BV39+'Grid_Incoming'!BW39-'Grid_TTAFOutgoing'!BW39))</f>
        <v/>
      </c>
      <c r="BX39">
        <f>IF(COUNTIFS(T_StockCount[Part Name],$A39,T_StockCount[WeekIndex],75)&gt;0,0,IF(('T_TTAFStock'!BX43&lt;&gt;""),'T_TTAFStock'!BX43,BW39+'Grid_Incoming'!BX39-'Grid_TTAFOutgoing'!BX39))</f>
        <v/>
      </c>
      <c r="BY39">
        <f>IF(COUNTIFS(T_StockCount[Part Name],$A39,T_StockCount[WeekIndex],76)&gt;0,0,IF(('T_TTAFStock'!BY43&lt;&gt;""),'T_TTAFStock'!BY43,BX39+'Grid_Incoming'!BY39-'Grid_TTAFOutgoing'!BY39))</f>
        <v/>
      </c>
      <c r="BZ39">
        <f>IF(COUNTIFS(T_StockCount[Part Name],$A39,T_StockCount[WeekIndex],77)&gt;0,0,IF(('T_TTAFStock'!BZ43&lt;&gt;""),'T_TTAFStock'!BZ43,BY39+'Grid_Incoming'!BZ39-'Grid_TTAFOutgoing'!BZ39))</f>
        <v/>
      </c>
      <c r="CA39">
        <f>IF(COUNTIFS(T_StockCount[Part Name],$A39,T_StockCount[WeekIndex],78)&gt;0,0,IF(('T_TTAFStock'!CA43&lt;&gt;""),'T_TTAFStock'!CA43,BZ39+'Grid_Incoming'!CA39-'Grid_TTAFOutgoing'!CA39))</f>
        <v/>
      </c>
      <c r="CB39">
        <f>IF(COUNTIFS(T_StockCount[Part Name],$A39,T_StockCount[WeekIndex],79)&gt;0,0,IF(('T_TTAFStock'!CB43&lt;&gt;""),'T_TTAFStock'!CB43,CA39+'Grid_Incoming'!CB39-'Grid_TTAFOutgoing'!CB39))</f>
        <v/>
      </c>
      <c r="CC39">
        <f>IF(COUNTIFS(T_StockCount[Part Name],$A39,T_StockCount[WeekIndex],80)&gt;0,0,IF(('T_TTAFStock'!CC43&lt;&gt;""),'T_TTAFStock'!CC43,CB39+'Grid_Incoming'!CC39-'Grid_TTAFOutgoing'!CC39))</f>
        <v/>
      </c>
      <c r="CD39">
        <f>IF(COUNTIFS(T_StockCount[Part Name],$A39,T_StockCount[WeekIndex],81)&gt;0,0,IF(('T_TTAFStock'!CD43&lt;&gt;""),'T_TTAFStock'!CD43,CC39+'Grid_Incoming'!CD39-'Grid_TTAFOutgoing'!CD39))</f>
        <v/>
      </c>
      <c r="CE39">
        <f>IF(COUNTIFS(T_StockCount[Part Name],$A39,T_StockCount[WeekIndex],82)&gt;0,0,IF(('T_TTAFStock'!CE43&lt;&gt;""),'T_TTAFStock'!CE43,CD39+'Grid_Incoming'!CE39-'Grid_TTAFOutgoing'!CE39))</f>
        <v/>
      </c>
      <c r="CF39">
        <f>IF(COUNTIFS(T_StockCount[Part Name],$A39,T_StockCount[WeekIndex],83)&gt;0,0,IF(('T_TTAFStock'!CF43&lt;&gt;""),'T_TTAFStock'!CF43,CE39+'Grid_Incoming'!CF39-'Grid_TTAFOutgoing'!CF39))</f>
        <v/>
      </c>
      <c r="CG39">
        <f>IF(COUNTIFS(T_StockCount[Part Name],$A39,T_StockCount[WeekIndex],84)&gt;0,0,IF(('T_TTAFStock'!CG43&lt;&gt;""),'T_TTAFStock'!CG43,CF39+'Grid_Incoming'!CG39-'Grid_TTAFOutgoing'!CG39))</f>
        <v/>
      </c>
      <c r="CH39">
        <f>IF(COUNTIFS(T_StockCount[Part Name],$A39,T_StockCount[WeekIndex],85)&gt;0,0,IF(('T_TTAFStock'!CH43&lt;&gt;""),'T_TTAFStock'!CH43,CG39+'Grid_Incoming'!CH39-'Grid_TTAFOutgoing'!CH39))</f>
        <v/>
      </c>
      <c r="CI39">
        <f>IF(COUNTIFS(T_StockCount[Part Name],$A39,T_StockCount[WeekIndex],86)&gt;0,0,IF(('T_TTAFStock'!CI43&lt;&gt;""),'T_TTAFStock'!CI43,CH39+'Grid_Incoming'!CI39-'Grid_TTAFOutgoing'!CI39))</f>
        <v/>
      </c>
      <c r="CJ39">
        <f>IF(COUNTIFS(T_StockCount[Part Name],$A39,T_StockCount[WeekIndex],87)&gt;0,0,IF(('T_TTAFStock'!CJ43&lt;&gt;""),'T_TTAFStock'!CJ43,CI39+'Grid_Incoming'!CJ39-'Grid_TTAFOutgoing'!CJ39))</f>
        <v/>
      </c>
      <c r="CK39">
        <f>IF(COUNTIFS(T_StockCount[Part Name],$A39,T_StockCount[WeekIndex],88)&gt;0,0,IF(('T_TTAFStock'!CK43&lt;&gt;""),'T_TTAFStock'!CK43,CJ39+'Grid_Incoming'!CK39-'Grid_TTAFOutgoing'!CK39))</f>
        <v/>
      </c>
      <c r="CL39">
        <f>IF(COUNTIFS(T_StockCount[Part Name],$A39,T_StockCount[WeekIndex],89)&gt;0,0,IF(('T_TTAFStock'!CL43&lt;&gt;""),'T_TTAFStock'!CL43,CK39+'Grid_Incoming'!CL39-'Grid_TTAFOutgoing'!CL39))</f>
        <v/>
      </c>
      <c r="CM39">
        <f>IF(COUNTIFS(T_StockCount[Part Name],$A39,T_StockCount[WeekIndex],90)&gt;0,0,IF(('T_TTAFStock'!CM43&lt;&gt;""),'T_TTAFStock'!CM43,CL39+'Grid_Incoming'!CM39-'Grid_TTAFOutgoing'!CM39))</f>
        <v/>
      </c>
      <c r="CN39">
        <f>IF(COUNTIFS(T_StockCount[Part Name],$A39,T_StockCount[WeekIndex],91)&gt;0,0,IF(('T_TTAFStock'!CN43&lt;&gt;""),'T_TTAFStock'!CN43,CM39+'Grid_Incoming'!CN39-'Grid_TTAFOutgoing'!CN39))</f>
        <v/>
      </c>
      <c r="CO39">
        <f>IF(COUNTIFS(T_StockCount[Part Name],$A39,T_StockCount[WeekIndex],92)&gt;0,0,IF(('T_TTAFStock'!CO43&lt;&gt;""),'T_TTAFStock'!CO43,CN39+'Grid_Incoming'!CO39-'Grid_TTAFOutgoing'!CO39))</f>
        <v/>
      </c>
      <c r="CP39">
        <f>IF(COUNTIFS(T_StockCount[Part Name],$A39,T_StockCount[WeekIndex],93)&gt;0,0,IF(('T_TTAFStock'!CP43&lt;&gt;""),'T_TTAFStock'!CP43,CO39+'Grid_Incoming'!CP39-'Grid_TTAFOutgoing'!CP39))</f>
        <v/>
      </c>
      <c r="CQ39">
        <f>IF(COUNTIFS(T_StockCount[Part Name],$A39,T_StockCount[WeekIndex],94)&gt;0,0,IF(('T_TTAFStock'!CQ43&lt;&gt;""),'T_TTAFStock'!CQ43,CP39+'Grid_Incoming'!CQ39-'Grid_TTAFOutgoing'!CQ39))</f>
        <v/>
      </c>
      <c r="CR39">
        <f>IF(COUNTIFS(T_StockCount[Part Name],$A39,T_StockCount[WeekIndex],95)&gt;0,0,IF(('T_TTAFStock'!CR43&lt;&gt;""),'T_TTAFStock'!CR43,CQ39+'Grid_Incoming'!CR39-'Grid_TTAFOutgoing'!CR39))</f>
        <v/>
      </c>
      <c r="CS39">
        <f>IF(COUNTIFS(T_StockCount[Part Name],$A39,T_StockCount[WeekIndex],96)&gt;0,0,IF(('T_TTAFStock'!CS43&lt;&gt;""),'T_TTAFStock'!CS43,CR39+'Grid_Incoming'!CS39-'Grid_TTAFOutgoing'!CS39))</f>
        <v/>
      </c>
      <c r="CT39">
        <f>IF(COUNTIFS(T_StockCount[Part Name],$A39,T_StockCount[WeekIndex],97)&gt;0,0,IF(('T_TTAFStock'!CT43&lt;&gt;""),'T_TTAFStock'!CT43,CS39+'Grid_Incoming'!CT39-'Grid_TTAFOutgoing'!CT39))</f>
        <v/>
      </c>
      <c r="CU39">
        <f>IF(COUNTIFS(T_StockCount[Part Name],$A39,T_StockCount[WeekIndex],98)&gt;0,0,IF(('T_TTAFStock'!CU43&lt;&gt;""),'T_TTAFStock'!CU43,CT39+'Grid_Incoming'!CU39-'Grid_TTAFOutgoing'!CU39))</f>
        <v/>
      </c>
      <c r="CV39">
        <f>IF(COUNTIFS(T_StockCount[Part Name],$A39,T_StockCount[WeekIndex],99)&gt;0,0,IF(('T_TTAFStock'!CV43&lt;&gt;""),'T_TTAFStock'!CV43,CU39+'Grid_Incoming'!CV39-'Grid_TTAFOutgoing'!CV39))</f>
        <v/>
      </c>
      <c r="CW39">
        <f>IF(COUNTIFS(T_StockCount[Part Name],$A39,T_StockCount[WeekIndex],100)&gt;0,0,IF(('T_TTAFStock'!CW43&lt;&gt;""),'T_TTAFStock'!CW43,CV39+'Grid_Incoming'!CW39-'Grid_TTAFOutgoing'!CW39))</f>
        <v/>
      </c>
      <c r="CX39">
        <f>IF(COUNTIFS(T_StockCount[Part Name],$A39,T_StockCount[WeekIndex],101)&gt;0,0,IF(('T_TTAFStock'!CX43&lt;&gt;""),'T_TTAFStock'!CX43,CW39+'Grid_Incoming'!CX39-'Grid_TTAFOutgoing'!CX39))</f>
        <v/>
      </c>
      <c r="CY39">
        <f>IF(COUNTIFS(T_StockCount[Part Name],$A39,T_StockCount[WeekIndex],102)&gt;0,0,IF(('T_TTAFStock'!CY43&lt;&gt;""),'T_TTAFStock'!CY43,CX39+'Grid_Incoming'!CY39-'Grid_TTAFOutgoing'!CY39))</f>
        <v/>
      </c>
      <c r="CZ39">
        <f>IF(COUNTIFS(T_StockCount[Part Name],$A39,T_StockCount[WeekIndex],103)&gt;0,0,IF(('T_TTAFStock'!CZ43&lt;&gt;""),'T_TTAFStock'!CZ43,CY39+'Grid_Incoming'!CZ39-'Grid_TTAFOutgoing'!CZ39))</f>
        <v/>
      </c>
      <c r="DA39">
        <f>IF(COUNTIFS(T_StockCount[Part Name],$A39,T_StockCount[WeekIndex],104)&gt;0,0,IF(('T_TTAFStock'!DA43&lt;&gt;""),'T_TTAFStock'!DA43,CZ39+'Grid_Incoming'!DA39-'Grid_TTAFOutgoing'!DA39))</f>
        <v/>
      </c>
    </row>
    <row r="40">
      <c r="A40" t="inlineStr">
        <is>
          <t>5SN</t>
        </is>
      </c>
      <c r="B40">
        <f>IF(COUNTIFS(T_StockCount[Part Name],$A40,T_StockCount[WeekIndex],1)&gt;0,0,IF(('T_TTAFStock'!B44&lt;&gt;""),'T_TTAFStock'!B44,0+'Grid_Incoming'!B40-'Grid_TTAFOutgoing'!B40))</f>
        <v/>
      </c>
      <c r="C40">
        <f>IF(COUNTIFS(T_StockCount[Part Name],$A40,T_StockCount[WeekIndex],2)&gt;0,0,IF(('T_TTAFStock'!C44&lt;&gt;""),'T_TTAFStock'!C44,B40+'Grid_Incoming'!C40-'Grid_TTAFOutgoing'!C40))</f>
        <v/>
      </c>
      <c r="D40">
        <f>IF(COUNTIFS(T_StockCount[Part Name],$A40,T_StockCount[WeekIndex],3)&gt;0,0,IF(('T_TTAFStock'!D44&lt;&gt;""),'T_TTAFStock'!D44,C40+'Grid_Incoming'!D40-'Grid_TTAFOutgoing'!D40))</f>
        <v/>
      </c>
      <c r="E40">
        <f>IF(COUNTIFS(T_StockCount[Part Name],$A40,T_StockCount[WeekIndex],4)&gt;0,0,IF(('T_TTAFStock'!E44&lt;&gt;""),'T_TTAFStock'!E44,D40+'Grid_Incoming'!E40-'Grid_TTAFOutgoing'!E40))</f>
        <v/>
      </c>
      <c r="F40">
        <f>IF(COUNTIFS(T_StockCount[Part Name],$A40,T_StockCount[WeekIndex],5)&gt;0,0,IF(('T_TTAFStock'!F44&lt;&gt;""),'T_TTAFStock'!F44,E40+'Grid_Incoming'!F40-'Grid_TTAFOutgoing'!F40))</f>
        <v/>
      </c>
      <c r="G40">
        <f>IF(COUNTIFS(T_StockCount[Part Name],$A40,T_StockCount[WeekIndex],6)&gt;0,0,IF(('T_TTAFStock'!G44&lt;&gt;""),'T_TTAFStock'!G44,F40+'Grid_Incoming'!G40-'Grid_TTAFOutgoing'!G40))</f>
        <v/>
      </c>
      <c r="H40">
        <f>IF(COUNTIFS(T_StockCount[Part Name],$A40,T_StockCount[WeekIndex],7)&gt;0,0,IF(('T_TTAFStock'!H44&lt;&gt;""),'T_TTAFStock'!H44,G40+'Grid_Incoming'!H40-'Grid_TTAFOutgoing'!H40))</f>
        <v/>
      </c>
      <c r="I40">
        <f>IF(COUNTIFS(T_StockCount[Part Name],$A40,T_StockCount[WeekIndex],8)&gt;0,0,IF(('T_TTAFStock'!I44&lt;&gt;""),'T_TTAFStock'!I44,H40+'Grid_Incoming'!I40-'Grid_TTAFOutgoing'!I40))</f>
        <v/>
      </c>
      <c r="J40">
        <f>IF(COUNTIFS(T_StockCount[Part Name],$A40,T_StockCount[WeekIndex],9)&gt;0,0,IF(('T_TTAFStock'!J44&lt;&gt;""),'T_TTAFStock'!J44,I40+'Grid_Incoming'!J40-'Grid_TTAFOutgoing'!J40))</f>
        <v/>
      </c>
      <c r="K40">
        <f>IF(COUNTIFS(T_StockCount[Part Name],$A40,T_StockCount[WeekIndex],10)&gt;0,0,IF(('T_TTAFStock'!K44&lt;&gt;""),'T_TTAFStock'!K44,J40+'Grid_Incoming'!K40-'Grid_TTAFOutgoing'!K40))</f>
        <v/>
      </c>
      <c r="L40">
        <f>IF(COUNTIFS(T_StockCount[Part Name],$A40,T_StockCount[WeekIndex],11)&gt;0,0,IF(('T_TTAFStock'!L44&lt;&gt;""),'T_TTAFStock'!L44,K40+'Grid_Incoming'!L40-'Grid_TTAFOutgoing'!L40))</f>
        <v/>
      </c>
      <c r="M40">
        <f>IF(COUNTIFS(T_StockCount[Part Name],$A40,T_StockCount[WeekIndex],12)&gt;0,0,IF(('T_TTAFStock'!M44&lt;&gt;""),'T_TTAFStock'!M44,L40+'Grid_Incoming'!M40-'Grid_TTAFOutgoing'!M40))</f>
        <v/>
      </c>
      <c r="N40">
        <f>IF(COUNTIFS(T_StockCount[Part Name],$A40,T_StockCount[WeekIndex],13)&gt;0,0,IF(('T_TTAFStock'!N44&lt;&gt;""),'T_TTAFStock'!N44,M40+'Grid_Incoming'!N40-'Grid_TTAFOutgoing'!N40))</f>
        <v/>
      </c>
      <c r="O40">
        <f>IF(COUNTIFS(T_StockCount[Part Name],$A40,T_StockCount[WeekIndex],14)&gt;0,0,IF(('T_TTAFStock'!O44&lt;&gt;""),'T_TTAFStock'!O44,N40+'Grid_Incoming'!O40-'Grid_TTAFOutgoing'!O40))</f>
        <v/>
      </c>
      <c r="P40">
        <f>IF(COUNTIFS(T_StockCount[Part Name],$A40,T_StockCount[WeekIndex],15)&gt;0,0,IF(('T_TTAFStock'!P44&lt;&gt;""),'T_TTAFStock'!P44,O40+'Grid_Incoming'!P40-'Grid_TTAFOutgoing'!P40))</f>
        <v/>
      </c>
      <c r="Q40">
        <f>IF(COUNTIFS(T_StockCount[Part Name],$A40,T_StockCount[WeekIndex],16)&gt;0,0,IF(('T_TTAFStock'!Q44&lt;&gt;""),'T_TTAFStock'!Q44,P40+'Grid_Incoming'!Q40-'Grid_TTAFOutgoing'!Q40))</f>
        <v/>
      </c>
      <c r="R40">
        <f>IF(COUNTIFS(T_StockCount[Part Name],$A40,T_StockCount[WeekIndex],17)&gt;0,0,IF(('T_TTAFStock'!R44&lt;&gt;""),'T_TTAFStock'!R44,Q40+'Grid_Incoming'!R40-'Grid_TTAFOutgoing'!R40))</f>
        <v/>
      </c>
      <c r="S40">
        <f>IF(COUNTIFS(T_StockCount[Part Name],$A40,T_StockCount[WeekIndex],18)&gt;0,0,IF(('T_TTAFStock'!S44&lt;&gt;""),'T_TTAFStock'!S44,R40+'Grid_Incoming'!S40-'Grid_TTAFOutgoing'!S40))</f>
        <v/>
      </c>
      <c r="T40">
        <f>IF(COUNTIFS(T_StockCount[Part Name],$A40,T_StockCount[WeekIndex],19)&gt;0,0,IF(('T_TTAFStock'!T44&lt;&gt;""),'T_TTAFStock'!T44,S40+'Grid_Incoming'!T40-'Grid_TTAFOutgoing'!T40))</f>
        <v/>
      </c>
      <c r="U40">
        <f>IF(COUNTIFS(T_StockCount[Part Name],$A40,T_StockCount[WeekIndex],20)&gt;0,0,IF(('T_TTAFStock'!U44&lt;&gt;""),'T_TTAFStock'!U44,T40+'Grid_Incoming'!U40-'Grid_TTAFOutgoing'!U40))</f>
        <v/>
      </c>
      <c r="V40">
        <f>IF(COUNTIFS(T_StockCount[Part Name],$A40,T_StockCount[WeekIndex],21)&gt;0,0,IF(('T_TTAFStock'!V44&lt;&gt;""),'T_TTAFStock'!V44,U40+'Grid_Incoming'!V40-'Grid_TTAFOutgoing'!V40))</f>
        <v/>
      </c>
      <c r="W40">
        <f>IF(COUNTIFS(T_StockCount[Part Name],$A40,T_StockCount[WeekIndex],22)&gt;0,0,IF(('T_TTAFStock'!W44&lt;&gt;""),'T_TTAFStock'!W44,V40+'Grid_Incoming'!W40-'Grid_TTAFOutgoing'!W40))</f>
        <v/>
      </c>
      <c r="X40">
        <f>IF(COUNTIFS(T_StockCount[Part Name],$A40,T_StockCount[WeekIndex],23)&gt;0,0,IF(('T_TTAFStock'!X44&lt;&gt;""),'T_TTAFStock'!X44,W40+'Grid_Incoming'!X40-'Grid_TTAFOutgoing'!X40))</f>
        <v/>
      </c>
      <c r="Y40">
        <f>IF(COUNTIFS(T_StockCount[Part Name],$A40,T_StockCount[WeekIndex],24)&gt;0,0,IF(('T_TTAFStock'!Y44&lt;&gt;""),'T_TTAFStock'!Y44,X40+'Grid_Incoming'!Y40-'Grid_TTAFOutgoing'!Y40))</f>
        <v/>
      </c>
      <c r="Z40">
        <f>IF(COUNTIFS(T_StockCount[Part Name],$A40,T_StockCount[WeekIndex],25)&gt;0,0,IF(('T_TTAFStock'!Z44&lt;&gt;""),'T_TTAFStock'!Z44,Y40+'Grid_Incoming'!Z40-'Grid_TTAFOutgoing'!Z40))</f>
        <v/>
      </c>
      <c r="AA40">
        <f>IF(COUNTIFS(T_StockCount[Part Name],$A40,T_StockCount[WeekIndex],26)&gt;0,0,IF(('T_TTAFStock'!AA44&lt;&gt;""),'T_TTAFStock'!AA44,Z40+'Grid_Incoming'!AA40-'Grid_TTAFOutgoing'!AA40))</f>
        <v/>
      </c>
      <c r="AB40">
        <f>IF(COUNTIFS(T_StockCount[Part Name],$A40,T_StockCount[WeekIndex],27)&gt;0,0,IF(('T_TTAFStock'!AB44&lt;&gt;""),'T_TTAFStock'!AB44,AA40+'Grid_Incoming'!AB40-'Grid_TTAFOutgoing'!AB40))</f>
        <v/>
      </c>
      <c r="AC40">
        <f>IF(COUNTIFS(T_StockCount[Part Name],$A40,T_StockCount[WeekIndex],28)&gt;0,0,IF(('T_TTAFStock'!AC44&lt;&gt;""),'T_TTAFStock'!AC44,AB40+'Grid_Incoming'!AC40-'Grid_TTAFOutgoing'!AC40))</f>
        <v/>
      </c>
      <c r="AD40">
        <f>IF(COUNTIFS(T_StockCount[Part Name],$A40,T_StockCount[WeekIndex],29)&gt;0,0,IF(('T_TTAFStock'!AD44&lt;&gt;""),'T_TTAFStock'!AD44,AC40+'Grid_Incoming'!AD40-'Grid_TTAFOutgoing'!AD40))</f>
        <v/>
      </c>
      <c r="AE40">
        <f>IF(COUNTIFS(T_StockCount[Part Name],$A40,T_StockCount[WeekIndex],30)&gt;0,0,IF(('T_TTAFStock'!AE44&lt;&gt;""),'T_TTAFStock'!AE44,AD40+'Grid_Incoming'!AE40-'Grid_TTAFOutgoing'!AE40))</f>
        <v/>
      </c>
      <c r="AF40">
        <f>IF(COUNTIFS(T_StockCount[Part Name],$A40,T_StockCount[WeekIndex],31)&gt;0,0,IF(('T_TTAFStock'!AF44&lt;&gt;""),'T_TTAFStock'!AF44,AE40+'Grid_Incoming'!AF40-'Grid_TTAFOutgoing'!AF40))</f>
        <v/>
      </c>
      <c r="AG40">
        <f>IF(COUNTIFS(T_StockCount[Part Name],$A40,T_StockCount[WeekIndex],32)&gt;0,0,IF(('T_TTAFStock'!AG44&lt;&gt;""),'T_TTAFStock'!AG44,AF40+'Grid_Incoming'!AG40-'Grid_TTAFOutgoing'!AG40))</f>
        <v/>
      </c>
      <c r="AH40">
        <f>IF(COUNTIFS(T_StockCount[Part Name],$A40,T_StockCount[WeekIndex],33)&gt;0,0,IF(('T_TTAFStock'!AH44&lt;&gt;""),'T_TTAFStock'!AH44,AG40+'Grid_Incoming'!AH40-'Grid_TTAFOutgoing'!AH40))</f>
        <v/>
      </c>
      <c r="AI40">
        <f>IF(COUNTIFS(T_StockCount[Part Name],$A40,T_StockCount[WeekIndex],34)&gt;0,0,IF(('T_TTAFStock'!AI44&lt;&gt;""),'T_TTAFStock'!AI44,AH40+'Grid_Incoming'!AI40-'Grid_TTAFOutgoing'!AI40))</f>
        <v/>
      </c>
      <c r="AJ40">
        <f>IF(COUNTIFS(T_StockCount[Part Name],$A40,T_StockCount[WeekIndex],35)&gt;0,0,IF(('T_TTAFStock'!AJ44&lt;&gt;""),'T_TTAFStock'!AJ44,AI40+'Grid_Incoming'!AJ40-'Grid_TTAFOutgoing'!AJ40))</f>
        <v/>
      </c>
      <c r="AK40">
        <f>IF(COUNTIFS(T_StockCount[Part Name],$A40,T_StockCount[WeekIndex],36)&gt;0,0,IF(('T_TTAFStock'!AK44&lt;&gt;""),'T_TTAFStock'!AK44,AJ40+'Grid_Incoming'!AK40-'Grid_TTAFOutgoing'!AK40))</f>
        <v/>
      </c>
      <c r="AL40">
        <f>IF(COUNTIFS(T_StockCount[Part Name],$A40,T_StockCount[WeekIndex],37)&gt;0,0,IF(('T_TTAFStock'!AL44&lt;&gt;""),'T_TTAFStock'!AL44,AK40+'Grid_Incoming'!AL40-'Grid_TTAFOutgoing'!AL40))</f>
        <v/>
      </c>
      <c r="AM40">
        <f>IF(COUNTIFS(T_StockCount[Part Name],$A40,T_StockCount[WeekIndex],38)&gt;0,0,IF(('T_TTAFStock'!AM44&lt;&gt;""),'T_TTAFStock'!AM44,AL40+'Grid_Incoming'!AM40-'Grid_TTAFOutgoing'!AM40))</f>
        <v/>
      </c>
      <c r="AN40">
        <f>IF(COUNTIFS(T_StockCount[Part Name],$A40,T_StockCount[WeekIndex],39)&gt;0,0,IF(('T_TTAFStock'!AN44&lt;&gt;""),'T_TTAFStock'!AN44,AM40+'Grid_Incoming'!AN40-'Grid_TTAFOutgoing'!AN40))</f>
        <v/>
      </c>
      <c r="AO40">
        <f>IF(COUNTIFS(T_StockCount[Part Name],$A40,T_StockCount[WeekIndex],40)&gt;0,0,IF(('T_TTAFStock'!AO44&lt;&gt;""),'T_TTAFStock'!AO44,AN40+'Grid_Incoming'!AO40-'Grid_TTAFOutgoing'!AO40))</f>
        <v/>
      </c>
      <c r="AP40">
        <f>IF(COUNTIFS(T_StockCount[Part Name],$A40,T_StockCount[WeekIndex],41)&gt;0,0,IF(('T_TTAFStock'!AP44&lt;&gt;""),'T_TTAFStock'!AP44,AO40+'Grid_Incoming'!AP40-'Grid_TTAFOutgoing'!AP40))</f>
        <v/>
      </c>
      <c r="AQ40">
        <f>IF(COUNTIFS(T_StockCount[Part Name],$A40,T_StockCount[WeekIndex],42)&gt;0,0,IF(('T_TTAFStock'!AQ44&lt;&gt;""),'T_TTAFStock'!AQ44,AP40+'Grid_Incoming'!AQ40-'Grid_TTAFOutgoing'!AQ40))</f>
        <v/>
      </c>
      <c r="AR40">
        <f>IF(COUNTIFS(T_StockCount[Part Name],$A40,T_StockCount[WeekIndex],43)&gt;0,0,IF(('T_TTAFStock'!AR44&lt;&gt;""),'T_TTAFStock'!AR44,AQ40+'Grid_Incoming'!AR40-'Grid_TTAFOutgoing'!AR40))</f>
        <v/>
      </c>
      <c r="AS40">
        <f>IF(COUNTIFS(T_StockCount[Part Name],$A40,T_StockCount[WeekIndex],44)&gt;0,0,IF(('T_TTAFStock'!AS44&lt;&gt;""),'T_TTAFStock'!AS44,AR40+'Grid_Incoming'!AS40-'Grid_TTAFOutgoing'!AS40))</f>
        <v/>
      </c>
      <c r="AT40">
        <f>IF(COUNTIFS(T_StockCount[Part Name],$A40,T_StockCount[WeekIndex],45)&gt;0,0,IF(('T_TTAFStock'!AT44&lt;&gt;""),'T_TTAFStock'!AT44,AS40+'Grid_Incoming'!AT40-'Grid_TTAFOutgoing'!AT40))</f>
        <v/>
      </c>
      <c r="AU40">
        <f>IF(COUNTIFS(T_StockCount[Part Name],$A40,T_StockCount[WeekIndex],46)&gt;0,0,IF(('T_TTAFStock'!AU44&lt;&gt;""),'T_TTAFStock'!AU44,AT40+'Grid_Incoming'!AU40-'Grid_TTAFOutgoing'!AU40))</f>
        <v/>
      </c>
      <c r="AV40">
        <f>IF(COUNTIFS(T_StockCount[Part Name],$A40,T_StockCount[WeekIndex],47)&gt;0,0,IF(('T_TTAFStock'!AV44&lt;&gt;""),'T_TTAFStock'!AV44,AU40+'Grid_Incoming'!AV40-'Grid_TTAFOutgoing'!AV40))</f>
        <v/>
      </c>
      <c r="AW40">
        <f>IF(COUNTIFS(T_StockCount[Part Name],$A40,T_StockCount[WeekIndex],48)&gt;0,0,IF(('T_TTAFStock'!AW44&lt;&gt;""),'T_TTAFStock'!AW44,AV40+'Grid_Incoming'!AW40-'Grid_TTAFOutgoing'!AW40))</f>
        <v/>
      </c>
      <c r="AX40">
        <f>IF(COUNTIFS(T_StockCount[Part Name],$A40,T_StockCount[WeekIndex],49)&gt;0,0,IF(('T_TTAFStock'!AX44&lt;&gt;""),'T_TTAFStock'!AX44,AW40+'Grid_Incoming'!AX40-'Grid_TTAFOutgoing'!AX40))</f>
        <v/>
      </c>
      <c r="AY40">
        <f>IF(COUNTIFS(T_StockCount[Part Name],$A40,T_StockCount[WeekIndex],50)&gt;0,0,IF(('T_TTAFStock'!AY44&lt;&gt;""),'T_TTAFStock'!AY44,AX40+'Grid_Incoming'!AY40-'Grid_TTAFOutgoing'!AY40))</f>
        <v/>
      </c>
      <c r="AZ40">
        <f>IF(COUNTIFS(T_StockCount[Part Name],$A40,T_StockCount[WeekIndex],51)&gt;0,0,IF(('T_TTAFStock'!AZ44&lt;&gt;""),'T_TTAFStock'!AZ44,AY40+'Grid_Incoming'!AZ40-'Grid_TTAFOutgoing'!AZ40))</f>
        <v/>
      </c>
      <c r="BA40">
        <f>IF(COUNTIFS(T_StockCount[Part Name],$A40,T_StockCount[WeekIndex],52)&gt;0,0,IF(('T_TTAFStock'!BA44&lt;&gt;""),'T_TTAFStock'!BA44,AZ40+'Grid_Incoming'!BA40-'Grid_TTAFOutgoing'!BA40))</f>
        <v/>
      </c>
      <c r="BB40">
        <f>IF(COUNTIFS(T_StockCount[Part Name],$A40,T_StockCount[WeekIndex],53)&gt;0,0,IF(('T_TTAFStock'!BB44&lt;&gt;""),'T_TTAFStock'!BB44,BA40+'Grid_Incoming'!BB40-'Grid_TTAFOutgoing'!BB40))</f>
        <v/>
      </c>
      <c r="BC40">
        <f>IF(COUNTIFS(T_StockCount[Part Name],$A40,T_StockCount[WeekIndex],54)&gt;0,0,IF(('T_TTAFStock'!BC44&lt;&gt;""),'T_TTAFStock'!BC44,BB40+'Grid_Incoming'!BC40-'Grid_TTAFOutgoing'!BC40))</f>
        <v/>
      </c>
      <c r="BD40">
        <f>IF(COUNTIFS(T_StockCount[Part Name],$A40,T_StockCount[WeekIndex],55)&gt;0,0,IF(('T_TTAFStock'!BD44&lt;&gt;""),'T_TTAFStock'!BD44,BC40+'Grid_Incoming'!BD40-'Grid_TTAFOutgoing'!BD40))</f>
        <v/>
      </c>
      <c r="BE40">
        <f>IF(COUNTIFS(T_StockCount[Part Name],$A40,T_StockCount[WeekIndex],56)&gt;0,0,IF(('T_TTAFStock'!BE44&lt;&gt;""),'T_TTAFStock'!BE44,BD40+'Grid_Incoming'!BE40-'Grid_TTAFOutgoing'!BE40))</f>
        <v/>
      </c>
      <c r="BF40">
        <f>IF(COUNTIFS(T_StockCount[Part Name],$A40,T_StockCount[WeekIndex],57)&gt;0,0,IF(('T_TTAFStock'!BF44&lt;&gt;""),'T_TTAFStock'!BF44,BE40+'Grid_Incoming'!BF40-'Grid_TTAFOutgoing'!BF40))</f>
        <v/>
      </c>
      <c r="BG40">
        <f>IF(COUNTIFS(T_StockCount[Part Name],$A40,T_StockCount[WeekIndex],58)&gt;0,0,IF(('T_TTAFStock'!BG44&lt;&gt;""),'T_TTAFStock'!BG44,BF40+'Grid_Incoming'!BG40-'Grid_TTAFOutgoing'!BG40))</f>
        <v/>
      </c>
      <c r="BH40">
        <f>IF(COUNTIFS(T_StockCount[Part Name],$A40,T_StockCount[WeekIndex],59)&gt;0,0,IF(('T_TTAFStock'!BH44&lt;&gt;""),'T_TTAFStock'!BH44,BG40+'Grid_Incoming'!BH40-'Grid_TTAFOutgoing'!BH40))</f>
        <v/>
      </c>
      <c r="BI40">
        <f>IF(COUNTIFS(T_StockCount[Part Name],$A40,T_StockCount[WeekIndex],60)&gt;0,0,IF(('T_TTAFStock'!BI44&lt;&gt;""),'T_TTAFStock'!BI44,BH40+'Grid_Incoming'!BI40-'Grid_TTAFOutgoing'!BI40))</f>
        <v/>
      </c>
      <c r="BJ40">
        <f>IF(COUNTIFS(T_StockCount[Part Name],$A40,T_StockCount[WeekIndex],61)&gt;0,0,IF(('T_TTAFStock'!BJ44&lt;&gt;""),'T_TTAFStock'!BJ44,BI40+'Grid_Incoming'!BJ40-'Grid_TTAFOutgoing'!BJ40))</f>
        <v/>
      </c>
      <c r="BK40">
        <f>IF(COUNTIFS(T_StockCount[Part Name],$A40,T_StockCount[WeekIndex],62)&gt;0,0,IF(('T_TTAFStock'!BK44&lt;&gt;""),'T_TTAFStock'!BK44,BJ40+'Grid_Incoming'!BK40-'Grid_TTAFOutgoing'!BK40))</f>
        <v/>
      </c>
      <c r="BL40">
        <f>IF(COUNTIFS(T_StockCount[Part Name],$A40,T_StockCount[WeekIndex],63)&gt;0,0,IF(('T_TTAFStock'!BL44&lt;&gt;""),'T_TTAFStock'!BL44,BK40+'Grid_Incoming'!BL40-'Grid_TTAFOutgoing'!BL40))</f>
        <v/>
      </c>
      <c r="BM40">
        <f>IF(COUNTIFS(T_StockCount[Part Name],$A40,T_StockCount[WeekIndex],64)&gt;0,0,IF(('T_TTAFStock'!BM44&lt;&gt;""),'T_TTAFStock'!BM44,BL40+'Grid_Incoming'!BM40-'Grid_TTAFOutgoing'!BM40))</f>
        <v/>
      </c>
      <c r="BN40">
        <f>IF(COUNTIFS(T_StockCount[Part Name],$A40,T_StockCount[WeekIndex],65)&gt;0,0,IF(('T_TTAFStock'!BN44&lt;&gt;""),'T_TTAFStock'!BN44,BM40+'Grid_Incoming'!BN40-'Grid_TTAFOutgoing'!BN40))</f>
        <v/>
      </c>
      <c r="BO40">
        <f>IF(COUNTIFS(T_StockCount[Part Name],$A40,T_StockCount[WeekIndex],66)&gt;0,0,IF(('T_TTAFStock'!BO44&lt;&gt;""),'T_TTAFStock'!BO44,BN40+'Grid_Incoming'!BO40-'Grid_TTAFOutgoing'!BO40))</f>
        <v/>
      </c>
      <c r="BP40">
        <f>IF(COUNTIFS(T_StockCount[Part Name],$A40,T_StockCount[WeekIndex],67)&gt;0,0,IF(('T_TTAFStock'!BP44&lt;&gt;""),'T_TTAFStock'!BP44,BO40+'Grid_Incoming'!BP40-'Grid_TTAFOutgoing'!BP40))</f>
        <v/>
      </c>
      <c r="BQ40">
        <f>IF(COUNTIFS(T_StockCount[Part Name],$A40,T_StockCount[WeekIndex],68)&gt;0,0,IF(('T_TTAFStock'!BQ44&lt;&gt;""),'T_TTAFStock'!BQ44,BP40+'Grid_Incoming'!BQ40-'Grid_TTAFOutgoing'!BQ40))</f>
        <v/>
      </c>
      <c r="BR40">
        <f>IF(COUNTIFS(T_StockCount[Part Name],$A40,T_StockCount[WeekIndex],69)&gt;0,0,IF(('T_TTAFStock'!BR44&lt;&gt;""),'T_TTAFStock'!BR44,BQ40+'Grid_Incoming'!BR40-'Grid_TTAFOutgoing'!BR40))</f>
        <v/>
      </c>
      <c r="BS40">
        <f>IF(COUNTIFS(T_StockCount[Part Name],$A40,T_StockCount[WeekIndex],70)&gt;0,0,IF(('T_TTAFStock'!BS44&lt;&gt;""),'T_TTAFStock'!BS44,BR40+'Grid_Incoming'!BS40-'Grid_TTAFOutgoing'!BS40))</f>
        <v/>
      </c>
      <c r="BT40">
        <f>IF(COUNTIFS(T_StockCount[Part Name],$A40,T_StockCount[WeekIndex],71)&gt;0,0,IF(('T_TTAFStock'!BT44&lt;&gt;""),'T_TTAFStock'!BT44,BS40+'Grid_Incoming'!BT40-'Grid_TTAFOutgoing'!BT40))</f>
        <v/>
      </c>
      <c r="BU40">
        <f>IF(COUNTIFS(T_StockCount[Part Name],$A40,T_StockCount[WeekIndex],72)&gt;0,0,IF(('T_TTAFStock'!BU44&lt;&gt;""),'T_TTAFStock'!BU44,BT40+'Grid_Incoming'!BU40-'Grid_TTAFOutgoing'!BU40))</f>
        <v/>
      </c>
      <c r="BV40">
        <f>IF(COUNTIFS(T_StockCount[Part Name],$A40,T_StockCount[WeekIndex],73)&gt;0,0,IF(('T_TTAFStock'!BV44&lt;&gt;""),'T_TTAFStock'!BV44,BU40+'Grid_Incoming'!BV40-'Grid_TTAFOutgoing'!BV40))</f>
        <v/>
      </c>
      <c r="BW40">
        <f>IF(COUNTIFS(T_StockCount[Part Name],$A40,T_StockCount[WeekIndex],74)&gt;0,0,IF(('T_TTAFStock'!BW44&lt;&gt;""),'T_TTAFStock'!BW44,BV40+'Grid_Incoming'!BW40-'Grid_TTAFOutgoing'!BW40))</f>
        <v/>
      </c>
      <c r="BX40">
        <f>IF(COUNTIFS(T_StockCount[Part Name],$A40,T_StockCount[WeekIndex],75)&gt;0,0,IF(('T_TTAFStock'!BX44&lt;&gt;""),'T_TTAFStock'!BX44,BW40+'Grid_Incoming'!BX40-'Grid_TTAFOutgoing'!BX40))</f>
        <v/>
      </c>
      <c r="BY40">
        <f>IF(COUNTIFS(T_StockCount[Part Name],$A40,T_StockCount[WeekIndex],76)&gt;0,0,IF(('T_TTAFStock'!BY44&lt;&gt;""),'T_TTAFStock'!BY44,BX40+'Grid_Incoming'!BY40-'Grid_TTAFOutgoing'!BY40))</f>
        <v/>
      </c>
      <c r="BZ40">
        <f>IF(COUNTIFS(T_StockCount[Part Name],$A40,T_StockCount[WeekIndex],77)&gt;0,0,IF(('T_TTAFStock'!BZ44&lt;&gt;""),'T_TTAFStock'!BZ44,BY40+'Grid_Incoming'!BZ40-'Grid_TTAFOutgoing'!BZ40))</f>
        <v/>
      </c>
      <c r="CA40">
        <f>IF(COUNTIFS(T_StockCount[Part Name],$A40,T_StockCount[WeekIndex],78)&gt;0,0,IF(('T_TTAFStock'!CA44&lt;&gt;""),'T_TTAFStock'!CA44,BZ40+'Grid_Incoming'!CA40-'Grid_TTAFOutgoing'!CA40))</f>
        <v/>
      </c>
      <c r="CB40">
        <f>IF(COUNTIFS(T_StockCount[Part Name],$A40,T_StockCount[WeekIndex],79)&gt;0,0,IF(('T_TTAFStock'!CB44&lt;&gt;""),'T_TTAFStock'!CB44,CA40+'Grid_Incoming'!CB40-'Grid_TTAFOutgoing'!CB40))</f>
        <v/>
      </c>
      <c r="CC40">
        <f>IF(COUNTIFS(T_StockCount[Part Name],$A40,T_StockCount[WeekIndex],80)&gt;0,0,IF(('T_TTAFStock'!CC44&lt;&gt;""),'T_TTAFStock'!CC44,CB40+'Grid_Incoming'!CC40-'Grid_TTAFOutgoing'!CC40))</f>
        <v/>
      </c>
      <c r="CD40">
        <f>IF(COUNTIFS(T_StockCount[Part Name],$A40,T_StockCount[WeekIndex],81)&gt;0,0,IF(('T_TTAFStock'!CD44&lt;&gt;""),'T_TTAFStock'!CD44,CC40+'Grid_Incoming'!CD40-'Grid_TTAFOutgoing'!CD40))</f>
        <v/>
      </c>
      <c r="CE40">
        <f>IF(COUNTIFS(T_StockCount[Part Name],$A40,T_StockCount[WeekIndex],82)&gt;0,0,IF(('T_TTAFStock'!CE44&lt;&gt;""),'T_TTAFStock'!CE44,CD40+'Grid_Incoming'!CE40-'Grid_TTAFOutgoing'!CE40))</f>
        <v/>
      </c>
      <c r="CF40">
        <f>IF(COUNTIFS(T_StockCount[Part Name],$A40,T_StockCount[WeekIndex],83)&gt;0,0,IF(('T_TTAFStock'!CF44&lt;&gt;""),'T_TTAFStock'!CF44,CE40+'Grid_Incoming'!CF40-'Grid_TTAFOutgoing'!CF40))</f>
        <v/>
      </c>
      <c r="CG40">
        <f>IF(COUNTIFS(T_StockCount[Part Name],$A40,T_StockCount[WeekIndex],84)&gt;0,0,IF(('T_TTAFStock'!CG44&lt;&gt;""),'T_TTAFStock'!CG44,CF40+'Grid_Incoming'!CG40-'Grid_TTAFOutgoing'!CG40))</f>
        <v/>
      </c>
      <c r="CH40">
        <f>IF(COUNTIFS(T_StockCount[Part Name],$A40,T_StockCount[WeekIndex],85)&gt;0,0,IF(('T_TTAFStock'!CH44&lt;&gt;""),'T_TTAFStock'!CH44,CG40+'Grid_Incoming'!CH40-'Grid_TTAFOutgoing'!CH40))</f>
        <v/>
      </c>
      <c r="CI40">
        <f>IF(COUNTIFS(T_StockCount[Part Name],$A40,T_StockCount[WeekIndex],86)&gt;0,0,IF(('T_TTAFStock'!CI44&lt;&gt;""),'T_TTAFStock'!CI44,CH40+'Grid_Incoming'!CI40-'Grid_TTAFOutgoing'!CI40))</f>
        <v/>
      </c>
      <c r="CJ40">
        <f>IF(COUNTIFS(T_StockCount[Part Name],$A40,T_StockCount[WeekIndex],87)&gt;0,0,IF(('T_TTAFStock'!CJ44&lt;&gt;""),'T_TTAFStock'!CJ44,CI40+'Grid_Incoming'!CJ40-'Grid_TTAFOutgoing'!CJ40))</f>
        <v/>
      </c>
      <c r="CK40">
        <f>IF(COUNTIFS(T_StockCount[Part Name],$A40,T_StockCount[WeekIndex],88)&gt;0,0,IF(('T_TTAFStock'!CK44&lt;&gt;""),'T_TTAFStock'!CK44,CJ40+'Grid_Incoming'!CK40-'Grid_TTAFOutgoing'!CK40))</f>
        <v/>
      </c>
      <c r="CL40">
        <f>IF(COUNTIFS(T_StockCount[Part Name],$A40,T_StockCount[WeekIndex],89)&gt;0,0,IF(('T_TTAFStock'!CL44&lt;&gt;""),'T_TTAFStock'!CL44,CK40+'Grid_Incoming'!CL40-'Grid_TTAFOutgoing'!CL40))</f>
        <v/>
      </c>
      <c r="CM40">
        <f>IF(COUNTIFS(T_StockCount[Part Name],$A40,T_StockCount[WeekIndex],90)&gt;0,0,IF(('T_TTAFStock'!CM44&lt;&gt;""),'T_TTAFStock'!CM44,CL40+'Grid_Incoming'!CM40-'Grid_TTAFOutgoing'!CM40))</f>
        <v/>
      </c>
      <c r="CN40">
        <f>IF(COUNTIFS(T_StockCount[Part Name],$A40,T_StockCount[WeekIndex],91)&gt;0,0,IF(('T_TTAFStock'!CN44&lt;&gt;""),'T_TTAFStock'!CN44,CM40+'Grid_Incoming'!CN40-'Grid_TTAFOutgoing'!CN40))</f>
        <v/>
      </c>
      <c r="CO40">
        <f>IF(COUNTIFS(T_StockCount[Part Name],$A40,T_StockCount[WeekIndex],92)&gt;0,0,IF(('T_TTAFStock'!CO44&lt;&gt;""),'T_TTAFStock'!CO44,CN40+'Grid_Incoming'!CO40-'Grid_TTAFOutgoing'!CO40))</f>
        <v/>
      </c>
      <c r="CP40">
        <f>IF(COUNTIFS(T_StockCount[Part Name],$A40,T_StockCount[WeekIndex],93)&gt;0,0,IF(('T_TTAFStock'!CP44&lt;&gt;""),'T_TTAFStock'!CP44,CO40+'Grid_Incoming'!CP40-'Grid_TTAFOutgoing'!CP40))</f>
        <v/>
      </c>
      <c r="CQ40">
        <f>IF(COUNTIFS(T_StockCount[Part Name],$A40,T_StockCount[WeekIndex],94)&gt;0,0,IF(('T_TTAFStock'!CQ44&lt;&gt;""),'T_TTAFStock'!CQ44,CP40+'Grid_Incoming'!CQ40-'Grid_TTAFOutgoing'!CQ40))</f>
        <v/>
      </c>
      <c r="CR40">
        <f>IF(COUNTIFS(T_StockCount[Part Name],$A40,T_StockCount[WeekIndex],95)&gt;0,0,IF(('T_TTAFStock'!CR44&lt;&gt;""),'T_TTAFStock'!CR44,CQ40+'Grid_Incoming'!CR40-'Grid_TTAFOutgoing'!CR40))</f>
        <v/>
      </c>
      <c r="CS40">
        <f>IF(COUNTIFS(T_StockCount[Part Name],$A40,T_StockCount[WeekIndex],96)&gt;0,0,IF(('T_TTAFStock'!CS44&lt;&gt;""),'T_TTAFStock'!CS44,CR40+'Grid_Incoming'!CS40-'Grid_TTAFOutgoing'!CS40))</f>
        <v/>
      </c>
      <c r="CT40">
        <f>IF(COUNTIFS(T_StockCount[Part Name],$A40,T_StockCount[WeekIndex],97)&gt;0,0,IF(('T_TTAFStock'!CT44&lt;&gt;""),'T_TTAFStock'!CT44,CS40+'Grid_Incoming'!CT40-'Grid_TTAFOutgoing'!CT40))</f>
        <v/>
      </c>
      <c r="CU40">
        <f>IF(COUNTIFS(T_StockCount[Part Name],$A40,T_StockCount[WeekIndex],98)&gt;0,0,IF(('T_TTAFStock'!CU44&lt;&gt;""),'T_TTAFStock'!CU44,CT40+'Grid_Incoming'!CU40-'Grid_TTAFOutgoing'!CU40))</f>
        <v/>
      </c>
      <c r="CV40">
        <f>IF(COUNTIFS(T_StockCount[Part Name],$A40,T_StockCount[WeekIndex],99)&gt;0,0,IF(('T_TTAFStock'!CV44&lt;&gt;""),'T_TTAFStock'!CV44,CU40+'Grid_Incoming'!CV40-'Grid_TTAFOutgoing'!CV40))</f>
        <v/>
      </c>
      <c r="CW40">
        <f>IF(COUNTIFS(T_StockCount[Part Name],$A40,T_StockCount[WeekIndex],100)&gt;0,0,IF(('T_TTAFStock'!CW44&lt;&gt;""),'T_TTAFStock'!CW44,CV40+'Grid_Incoming'!CW40-'Grid_TTAFOutgoing'!CW40))</f>
        <v/>
      </c>
      <c r="CX40">
        <f>IF(COUNTIFS(T_StockCount[Part Name],$A40,T_StockCount[WeekIndex],101)&gt;0,0,IF(('T_TTAFStock'!CX44&lt;&gt;""),'T_TTAFStock'!CX44,CW40+'Grid_Incoming'!CX40-'Grid_TTAFOutgoing'!CX40))</f>
        <v/>
      </c>
      <c r="CY40">
        <f>IF(COUNTIFS(T_StockCount[Part Name],$A40,T_StockCount[WeekIndex],102)&gt;0,0,IF(('T_TTAFStock'!CY44&lt;&gt;""),'T_TTAFStock'!CY44,CX40+'Grid_Incoming'!CY40-'Grid_TTAFOutgoing'!CY40))</f>
        <v/>
      </c>
      <c r="CZ40">
        <f>IF(COUNTIFS(T_StockCount[Part Name],$A40,T_StockCount[WeekIndex],103)&gt;0,0,IF(('T_TTAFStock'!CZ44&lt;&gt;""),'T_TTAFStock'!CZ44,CY40+'Grid_Incoming'!CZ40-'Grid_TTAFOutgoing'!CZ40))</f>
        <v/>
      </c>
      <c r="DA40">
        <f>IF(COUNTIFS(T_StockCount[Part Name],$A40,T_StockCount[WeekIndex],104)&gt;0,0,IF(('T_TTAFStock'!DA44&lt;&gt;""),'T_TTAFStock'!DA44,CZ40+'Grid_Incoming'!DA40-'Grid_TTAFOutgoing'!DA40))</f>
        <v/>
      </c>
    </row>
    <row r="41">
      <c r="A41" t="inlineStr">
        <is>
          <t>1JN</t>
        </is>
      </c>
      <c r="B41">
        <f>IF(COUNTIFS(T_StockCount[Part Name],$A41,T_StockCount[WeekIndex],1)&gt;0,0,IF(('T_TTAFStock'!B45&lt;&gt;""),'T_TTAFStock'!B45,0+'Grid_Incoming'!B41-'Grid_TTAFOutgoing'!B41))</f>
        <v/>
      </c>
      <c r="C41">
        <f>IF(COUNTIFS(T_StockCount[Part Name],$A41,T_StockCount[WeekIndex],2)&gt;0,0,IF(('T_TTAFStock'!C45&lt;&gt;""),'T_TTAFStock'!C45,B41+'Grid_Incoming'!C41-'Grid_TTAFOutgoing'!C41))</f>
        <v/>
      </c>
      <c r="D41">
        <f>IF(COUNTIFS(T_StockCount[Part Name],$A41,T_StockCount[WeekIndex],3)&gt;0,0,IF(('T_TTAFStock'!D45&lt;&gt;""),'T_TTAFStock'!D45,C41+'Grid_Incoming'!D41-'Grid_TTAFOutgoing'!D41))</f>
        <v/>
      </c>
      <c r="E41">
        <f>IF(COUNTIFS(T_StockCount[Part Name],$A41,T_StockCount[WeekIndex],4)&gt;0,0,IF(('T_TTAFStock'!E45&lt;&gt;""),'T_TTAFStock'!E45,D41+'Grid_Incoming'!E41-'Grid_TTAFOutgoing'!E41))</f>
        <v/>
      </c>
      <c r="F41">
        <f>IF(COUNTIFS(T_StockCount[Part Name],$A41,T_StockCount[WeekIndex],5)&gt;0,0,IF(('T_TTAFStock'!F45&lt;&gt;""),'T_TTAFStock'!F45,E41+'Grid_Incoming'!F41-'Grid_TTAFOutgoing'!F41))</f>
        <v/>
      </c>
      <c r="G41">
        <f>IF(COUNTIFS(T_StockCount[Part Name],$A41,T_StockCount[WeekIndex],6)&gt;0,0,IF(('T_TTAFStock'!G45&lt;&gt;""),'T_TTAFStock'!G45,F41+'Grid_Incoming'!G41-'Grid_TTAFOutgoing'!G41))</f>
        <v/>
      </c>
      <c r="H41">
        <f>IF(COUNTIFS(T_StockCount[Part Name],$A41,T_StockCount[WeekIndex],7)&gt;0,0,IF(('T_TTAFStock'!H45&lt;&gt;""),'T_TTAFStock'!H45,G41+'Grid_Incoming'!H41-'Grid_TTAFOutgoing'!H41))</f>
        <v/>
      </c>
      <c r="I41">
        <f>IF(COUNTIFS(T_StockCount[Part Name],$A41,T_StockCount[WeekIndex],8)&gt;0,0,IF(('T_TTAFStock'!I45&lt;&gt;""),'T_TTAFStock'!I45,H41+'Grid_Incoming'!I41-'Grid_TTAFOutgoing'!I41))</f>
        <v/>
      </c>
      <c r="J41">
        <f>IF(COUNTIFS(T_StockCount[Part Name],$A41,T_StockCount[WeekIndex],9)&gt;0,0,IF(('T_TTAFStock'!J45&lt;&gt;""),'T_TTAFStock'!J45,I41+'Grid_Incoming'!J41-'Grid_TTAFOutgoing'!J41))</f>
        <v/>
      </c>
      <c r="K41">
        <f>IF(COUNTIFS(T_StockCount[Part Name],$A41,T_StockCount[WeekIndex],10)&gt;0,0,IF(('T_TTAFStock'!K45&lt;&gt;""),'T_TTAFStock'!K45,J41+'Grid_Incoming'!K41-'Grid_TTAFOutgoing'!K41))</f>
        <v/>
      </c>
      <c r="L41">
        <f>IF(COUNTIFS(T_StockCount[Part Name],$A41,T_StockCount[WeekIndex],11)&gt;0,0,IF(('T_TTAFStock'!L45&lt;&gt;""),'T_TTAFStock'!L45,K41+'Grid_Incoming'!L41-'Grid_TTAFOutgoing'!L41))</f>
        <v/>
      </c>
      <c r="M41">
        <f>IF(COUNTIFS(T_StockCount[Part Name],$A41,T_StockCount[WeekIndex],12)&gt;0,0,IF(('T_TTAFStock'!M45&lt;&gt;""),'T_TTAFStock'!M45,L41+'Grid_Incoming'!M41-'Grid_TTAFOutgoing'!M41))</f>
        <v/>
      </c>
      <c r="N41">
        <f>IF(COUNTIFS(T_StockCount[Part Name],$A41,T_StockCount[WeekIndex],13)&gt;0,0,IF(('T_TTAFStock'!N45&lt;&gt;""),'T_TTAFStock'!N45,M41+'Grid_Incoming'!N41-'Grid_TTAFOutgoing'!N41))</f>
        <v/>
      </c>
      <c r="O41">
        <f>IF(COUNTIFS(T_StockCount[Part Name],$A41,T_StockCount[WeekIndex],14)&gt;0,0,IF(('T_TTAFStock'!O45&lt;&gt;""),'T_TTAFStock'!O45,N41+'Grid_Incoming'!O41-'Grid_TTAFOutgoing'!O41))</f>
        <v/>
      </c>
      <c r="P41">
        <f>IF(COUNTIFS(T_StockCount[Part Name],$A41,T_StockCount[WeekIndex],15)&gt;0,0,IF(('T_TTAFStock'!P45&lt;&gt;""),'T_TTAFStock'!P45,O41+'Grid_Incoming'!P41-'Grid_TTAFOutgoing'!P41))</f>
        <v/>
      </c>
      <c r="Q41">
        <f>IF(COUNTIFS(T_StockCount[Part Name],$A41,T_StockCount[WeekIndex],16)&gt;0,0,IF(('T_TTAFStock'!Q45&lt;&gt;""),'T_TTAFStock'!Q45,P41+'Grid_Incoming'!Q41-'Grid_TTAFOutgoing'!Q41))</f>
        <v/>
      </c>
      <c r="R41">
        <f>IF(COUNTIFS(T_StockCount[Part Name],$A41,T_StockCount[WeekIndex],17)&gt;0,0,IF(('T_TTAFStock'!R45&lt;&gt;""),'T_TTAFStock'!R45,Q41+'Grid_Incoming'!R41-'Grid_TTAFOutgoing'!R41))</f>
        <v/>
      </c>
      <c r="S41">
        <f>IF(COUNTIFS(T_StockCount[Part Name],$A41,T_StockCount[WeekIndex],18)&gt;0,0,IF(('T_TTAFStock'!S45&lt;&gt;""),'T_TTAFStock'!S45,R41+'Grid_Incoming'!S41-'Grid_TTAFOutgoing'!S41))</f>
        <v/>
      </c>
      <c r="T41">
        <f>IF(COUNTIFS(T_StockCount[Part Name],$A41,T_StockCount[WeekIndex],19)&gt;0,0,IF(('T_TTAFStock'!T45&lt;&gt;""),'T_TTAFStock'!T45,S41+'Grid_Incoming'!T41-'Grid_TTAFOutgoing'!T41))</f>
        <v/>
      </c>
      <c r="U41">
        <f>IF(COUNTIFS(T_StockCount[Part Name],$A41,T_StockCount[WeekIndex],20)&gt;0,0,IF(('T_TTAFStock'!U45&lt;&gt;""),'T_TTAFStock'!U45,T41+'Grid_Incoming'!U41-'Grid_TTAFOutgoing'!U41))</f>
        <v/>
      </c>
      <c r="V41">
        <f>IF(COUNTIFS(T_StockCount[Part Name],$A41,T_StockCount[WeekIndex],21)&gt;0,0,IF(('T_TTAFStock'!V45&lt;&gt;""),'T_TTAFStock'!V45,U41+'Grid_Incoming'!V41-'Grid_TTAFOutgoing'!V41))</f>
        <v/>
      </c>
      <c r="W41">
        <f>IF(COUNTIFS(T_StockCount[Part Name],$A41,T_StockCount[WeekIndex],22)&gt;0,0,IF(('T_TTAFStock'!W45&lt;&gt;""),'T_TTAFStock'!W45,V41+'Grid_Incoming'!W41-'Grid_TTAFOutgoing'!W41))</f>
        <v/>
      </c>
      <c r="X41">
        <f>IF(COUNTIFS(T_StockCount[Part Name],$A41,T_StockCount[WeekIndex],23)&gt;0,0,IF(('T_TTAFStock'!X45&lt;&gt;""),'T_TTAFStock'!X45,W41+'Grid_Incoming'!X41-'Grid_TTAFOutgoing'!X41))</f>
        <v/>
      </c>
      <c r="Y41">
        <f>IF(COUNTIFS(T_StockCount[Part Name],$A41,T_StockCount[WeekIndex],24)&gt;0,0,IF(('T_TTAFStock'!Y45&lt;&gt;""),'T_TTAFStock'!Y45,X41+'Grid_Incoming'!Y41-'Grid_TTAFOutgoing'!Y41))</f>
        <v/>
      </c>
      <c r="Z41">
        <f>IF(COUNTIFS(T_StockCount[Part Name],$A41,T_StockCount[WeekIndex],25)&gt;0,0,IF(('T_TTAFStock'!Z45&lt;&gt;""),'T_TTAFStock'!Z45,Y41+'Grid_Incoming'!Z41-'Grid_TTAFOutgoing'!Z41))</f>
        <v/>
      </c>
      <c r="AA41">
        <f>IF(COUNTIFS(T_StockCount[Part Name],$A41,T_StockCount[WeekIndex],26)&gt;0,0,IF(('T_TTAFStock'!AA45&lt;&gt;""),'T_TTAFStock'!AA45,Z41+'Grid_Incoming'!AA41-'Grid_TTAFOutgoing'!AA41))</f>
        <v/>
      </c>
      <c r="AB41">
        <f>IF(COUNTIFS(T_StockCount[Part Name],$A41,T_StockCount[WeekIndex],27)&gt;0,0,IF(('T_TTAFStock'!AB45&lt;&gt;""),'T_TTAFStock'!AB45,AA41+'Grid_Incoming'!AB41-'Grid_TTAFOutgoing'!AB41))</f>
        <v/>
      </c>
      <c r="AC41">
        <f>IF(COUNTIFS(T_StockCount[Part Name],$A41,T_StockCount[WeekIndex],28)&gt;0,0,IF(('T_TTAFStock'!AC45&lt;&gt;""),'T_TTAFStock'!AC45,AB41+'Grid_Incoming'!AC41-'Grid_TTAFOutgoing'!AC41))</f>
        <v/>
      </c>
      <c r="AD41">
        <f>IF(COUNTIFS(T_StockCount[Part Name],$A41,T_StockCount[WeekIndex],29)&gt;0,0,IF(('T_TTAFStock'!AD45&lt;&gt;""),'T_TTAFStock'!AD45,AC41+'Grid_Incoming'!AD41-'Grid_TTAFOutgoing'!AD41))</f>
        <v/>
      </c>
      <c r="AE41">
        <f>IF(COUNTIFS(T_StockCount[Part Name],$A41,T_StockCount[WeekIndex],30)&gt;0,0,IF(('T_TTAFStock'!AE45&lt;&gt;""),'T_TTAFStock'!AE45,AD41+'Grid_Incoming'!AE41-'Grid_TTAFOutgoing'!AE41))</f>
        <v/>
      </c>
      <c r="AF41">
        <f>IF(COUNTIFS(T_StockCount[Part Name],$A41,T_StockCount[WeekIndex],31)&gt;0,0,IF(('T_TTAFStock'!AF45&lt;&gt;""),'T_TTAFStock'!AF45,AE41+'Grid_Incoming'!AF41-'Grid_TTAFOutgoing'!AF41))</f>
        <v/>
      </c>
      <c r="AG41">
        <f>IF(COUNTIFS(T_StockCount[Part Name],$A41,T_StockCount[WeekIndex],32)&gt;0,0,IF(('T_TTAFStock'!AG45&lt;&gt;""),'T_TTAFStock'!AG45,AF41+'Grid_Incoming'!AG41-'Grid_TTAFOutgoing'!AG41))</f>
        <v/>
      </c>
      <c r="AH41">
        <f>IF(COUNTIFS(T_StockCount[Part Name],$A41,T_StockCount[WeekIndex],33)&gt;0,0,IF(('T_TTAFStock'!AH45&lt;&gt;""),'T_TTAFStock'!AH45,AG41+'Grid_Incoming'!AH41-'Grid_TTAFOutgoing'!AH41))</f>
        <v/>
      </c>
      <c r="AI41">
        <f>IF(COUNTIFS(T_StockCount[Part Name],$A41,T_StockCount[WeekIndex],34)&gt;0,0,IF(('T_TTAFStock'!AI45&lt;&gt;""),'T_TTAFStock'!AI45,AH41+'Grid_Incoming'!AI41-'Grid_TTAFOutgoing'!AI41))</f>
        <v/>
      </c>
      <c r="AJ41">
        <f>IF(COUNTIFS(T_StockCount[Part Name],$A41,T_StockCount[WeekIndex],35)&gt;0,0,IF(('T_TTAFStock'!AJ45&lt;&gt;""),'T_TTAFStock'!AJ45,AI41+'Grid_Incoming'!AJ41-'Grid_TTAFOutgoing'!AJ41))</f>
        <v/>
      </c>
      <c r="AK41">
        <f>IF(COUNTIFS(T_StockCount[Part Name],$A41,T_StockCount[WeekIndex],36)&gt;0,0,IF(('T_TTAFStock'!AK45&lt;&gt;""),'T_TTAFStock'!AK45,AJ41+'Grid_Incoming'!AK41-'Grid_TTAFOutgoing'!AK41))</f>
        <v/>
      </c>
      <c r="AL41">
        <f>IF(COUNTIFS(T_StockCount[Part Name],$A41,T_StockCount[WeekIndex],37)&gt;0,0,IF(('T_TTAFStock'!AL45&lt;&gt;""),'T_TTAFStock'!AL45,AK41+'Grid_Incoming'!AL41-'Grid_TTAFOutgoing'!AL41))</f>
        <v/>
      </c>
      <c r="AM41">
        <f>IF(COUNTIFS(T_StockCount[Part Name],$A41,T_StockCount[WeekIndex],38)&gt;0,0,IF(('T_TTAFStock'!AM45&lt;&gt;""),'T_TTAFStock'!AM45,AL41+'Grid_Incoming'!AM41-'Grid_TTAFOutgoing'!AM41))</f>
        <v/>
      </c>
      <c r="AN41">
        <f>IF(COUNTIFS(T_StockCount[Part Name],$A41,T_StockCount[WeekIndex],39)&gt;0,0,IF(('T_TTAFStock'!AN45&lt;&gt;""),'T_TTAFStock'!AN45,AM41+'Grid_Incoming'!AN41-'Grid_TTAFOutgoing'!AN41))</f>
        <v/>
      </c>
      <c r="AO41">
        <f>IF(COUNTIFS(T_StockCount[Part Name],$A41,T_StockCount[WeekIndex],40)&gt;0,0,IF(('T_TTAFStock'!AO45&lt;&gt;""),'T_TTAFStock'!AO45,AN41+'Grid_Incoming'!AO41-'Grid_TTAFOutgoing'!AO41))</f>
        <v/>
      </c>
      <c r="AP41">
        <f>IF(COUNTIFS(T_StockCount[Part Name],$A41,T_StockCount[WeekIndex],41)&gt;0,0,IF(('T_TTAFStock'!AP45&lt;&gt;""),'T_TTAFStock'!AP45,AO41+'Grid_Incoming'!AP41-'Grid_TTAFOutgoing'!AP41))</f>
        <v/>
      </c>
      <c r="AQ41">
        <f>IF(COUNTIFS(T_StockCount[Part Name],$A41,T_StockCount[WeekIndex],42)&gt;0,0,IF(('T_TTAFStock'!AQ45&lt;&gt;""),'T_TTAFStock'!AQ45,AP41+'Grid_Incoming'!AQ41-'Grid_TTAFOutgoing'!AQ41))</f>
        <v/>
      </c>
      <c r="AR41">
        <f>IF(COUNTIFS(T_StockCount[Part Name],$A41,T_StockCount[WeekIndex],43)&gt;0,0,IF(('T_TTAFStock'!AR45&lt;&gt;""),'T_TTAFStock'!AR45,AQ41+'Grid_Incoming'!AR41-'Grid_TTAFOutgoing'!AR41))</f>
        <v/>
      </c>
      <c r="AS41">
        <f>IF(COUNTIFS(T_StockCount[Part Name],$A41,T_StockCount[WeekIndex],44)&gt;0,0,IF(('T_TTAFStock'!AS45&lt;&gt;""),'T_TTAFStock'!AS45,AR41+'Grid_Incoming'!AS41-'Grid_TTAFOutgoing'!AS41))</f>
        <v/>
      </c>
      <c r="AT41">
        <f>IF(COUNTIFS(T_StockCount[Part Name],$A41,T_StockCount[WeekIndex],45)&gt;0,0,IF(('T_TTAFStock'!AT45&lt;&gt;""),'T_TTAFStock'!AT45,AS41+'Grid_Incoming'!AT41-'Grid_TTAFOutgoing'!AT41))</f>
        <v/>
      </c>
      <c r="AU41">
        <f>IF(COUNTIFS(T_StockCount[Part Name],$A41,T_StockCount[WeekIndex],46)&gt;0,0,IF(('T_TTAFStock'!AU45&lt;&gt;""),'T_TTAFStock'!AU45,AT41+'Grid_Incoming'!AU41-'Grid_TTAFOutgoing'!AU41))</f>
        <v/>
      </c>
      <c r="AV41">
        <f>IF(COUNTIFS(T_StockCount[Part Name],$A41,T_StockCount[WeekIndex],47)&gt;0,0,IF(('T_TTAFStock'!AV45&lt;&gt;""),'T_TTAFStock'!AV45,AU41+'Grid_Incoming'!AV41-'Grid_TTAFOutgoing'!AV41))</f>
        <v/>
      </c>
      <c r="AW41">
        <f>IF(COUNTIFS(T_StockCount[Part Name],$A41,T_StockCount[WeekIndex],48)&gt;0,0,IF(('T_TTAFStock'!AW45&lt;&gt;""),'T_TTAFStock'!AW45,AV41+'Grid_Incoming'!AW41-'Grid_TTAFOutgoing'!AW41))</f>
        <v/>
      </c>
      <c r="AX41">
        <f>IF(COUNTIFS(T_StockCount[Part Name],$A41,T_StockCount[WeekIndex],49)&gt;0,0,IF(('T_TTAFStock'!AX45&lt;&gt;""),'T_TTAFStock'!AX45,AW41+'Grid_Incoming'!AX41-'Grid_TTAFOutgoing'!AX41))</f>
        <v/>
      </c>
      <c r="AY41">
        <f>IF(COUNTIFS(T_StockCount[Part Name],$A41,T_StockCount[WeekIndex],50)&gt;0,0,IF(('T_TTAFStock'!AY45&lt;&gt;""),'T_TTAFStock'!AY45,AX41+'Grid_Incoming'!AY41-'Grid_TTAFOutgoing'!AY41))</f>
        <v/>
      </c>
      <c r="AZ41">
        <f>IF(COUNTIFS(T_StockCount[Part Name],$A41,T_StockCount[WeekIndex],51)&gt;0,0,IF(('T_TTAFStock'!AZ45&lt;&gt;""),'T_TTAFStock'!AZ45,AY41+'Grid_Incoming'!AZ41-'Grid_TTAFOutgoing'!AZ41))</f>
        <v/>
      </c>
      <c r="BA41">
        <f>IF(COUNTIFS(T_StockCount[Part Name],$A41,T_StockCount[WeekIndex],52)&gt;0,0,IF(('T_TTAFStock'!BA45&lt;&gt;""),'T_TTAFStock'!BA45,AZ41+'Grid_Incoming'!BA41-'Grid_TTAFOutgoing'!BA41))</f>
        <v/>
      </c>
      <c r="BB41">
        <f>IF(COUNTIFS(T_StockCount[Part Name],$A41,T_StockCount[WeekIndex],53)&gt;0,0,IF(('T_TTAFStock'!BB45&lt;&gt;""),'T_TTAFStock'!BB45,BA41+'Grid_Incoming'!BB41-'Grid_TTAFOutgoing'!BB41))</f>
        <v/>
      </c>
      <c r="BC41">
        <f>IF(COUNTIFS(T_StockCount[Part Name],$A41,T_StockCount[WeekIndex],54)&gt;0,0,IF(('T_TTAFStock'!BC45&lt;&gt;""),'T_TTAFStock'!BC45,BB41+'Grid_Incoming'!BC41-'Grid_TTAFOutgoing'!BC41))</f>
        <v/>
      </c>
      <c r="BD41">
        <f>IF(COUNTIFS(T_StockCount[Part Name],$A41,T_StockCount[WeekIndex],55)&gt;0,0,IF(('T_TTAFStock'!BD45&lt;&gt;""),'T_TTAFStock'!BD45,BC41+'Grid_Incoming'!BD41-'Grid_TTAFOutgoing'!BD41))</f>
        <v/>
      </c>
      <c r="BE41">
        <f>IF(COUNTIFS(T_StockCount[Part Name],$A41,T_StockCount[WeekIndex],56)&gt;0,0,IF(('T_TTAFStock'!BE45&lt;&gt;""),'T_TTAFStock'!BE45,BD41+'Grid_Incoming'!BE41-'Grid_TTAFOutgoing'!BE41))</f>
        <v/>
      </c>
      <c r="BF41">
        <f>IF(COUNTIFS(T_StockCount[Part Name],$A41,T_StockCount[WeekIndex],57)&gt;0,0,IF(('T_TTAFStock'!BF45&lt;&gt;""),'T_TTAFStock'!BF45,BE41+'Grid_Incoming'!BF41-'Grid_TTAFOutgoing'!BF41))</f>
        <v/>
      </c>
      <c r="BG41">
        <f>IF(COUNTIFS(T_StockCount[Part Name],$A41,T_StockCount[WeekIndex],58)&gt;0,0,IF(('T_TTAFStock'!BG45&lt;&gt;""),'T_TTAFStock'!BG45,BF41+'Grid_Incoming'!BG41-'Grid_TTAFOutgoing'!BG41))</f>
        <v/>
      </c>
      <c r="BH41">
        <f>IF(COUNTIFS(T_StockCount[Part Name],$A41,T_StockCount[WeekIndex],59)&gt;0,0,IF(('T_TTAFStock'!BH45&lt;&gt;""),'T_TTAFStock'!BH45,BG41+'Grid_Incoming'!BH41-'Grid_TTAFOutgoing'!BH41))</f>
        <v/>
      </c>
      <c r="BI41">
        <f>IF(COUNTIFS(T_StockCount[Part Name],$A41,T_StockCount[WeekIndex],60)&gt;0,0,IF(('T_TTAFStock'!BI45&lt;&gt;""),'T_TTAFStock'!BI45,BH41+'Grid_Incoming'!BI41-'Grid_TTAFOutgoing'!BI41))</f>
        <v/>
      </c>
      <c r="BJ41">
        <f>IF(COUNTIFS(T_StockCount[Part Name],$A41,T_StockCount[WeekIndex],61)&gt;0,0,IF(('T_TTAFStock'!BJ45&lt;&gt;""),'T_TTAFStock'!BJ45,BI41+'Grid_Incoming'!BJ41-'Grid_TTAFOutgoing'!BJ41))</f>
        <v/>
      </c>
      <c r="BK41">
        <f>IF(COUNTIFS(T_StockCount[Part Name],$A41,T_StockCount[WeekIndex],62)&gt;0,0,IF(('T_TTAFStock'!BK45&lt;&gt;""),'T_TTAFStock'!BK45,BJ41+'Grid_Incoming'!BK41-'Grid_TTAFOutgoing'!BK41))</f>
        <v/>
      </c>
      <c r="BL41">
        <f>IF(COUNTIFS(T_StockCount[Part Name],$A41,T_StockCount[WeekIndex],63)&gt;0,0,IF(('T_TTAFStock'!BL45&lt;&gt;""),'T_TTAFStock'!BL45,BK41+'Grid_Incoming'!BL41-'Grid_TTAFOutgoing'!BL41))</f>
        <v/>
      </c>
      <c r="BM41">
        <f>IF(COUNTIFS(T_StockCount[Part Name],$A41,T_StockCount[WeekIndex],64)&gt;0,0,IF(('T_TTAFStock'!BM45&lt;&gt;""),'T_TTAFStock'!BM45,BL41+'Grid_Incoming'!BM41-'Grid_TTAFOutgoing'!BM41))</f>
        <v/>
      </c>
      <c r="BN41">
        <f>IF(COUNTIFS(T_StockCount[Part Name],$A41,T_StockCount[WeekIndex],65)&gt;0,0,IF(('T_TTAFStock'!BN45&lt;&gt;""),'T_TTAFStock'!BN45,BM41+'Grid_Incoming'!BN41-'Grid_TTAFOutgoing'!BN41))</f>
        <v/>
      </c>
      <c r="BO41">
        <f>IF(COUNTIFS(T_StockCount[Part Name],$A41,T_StockCount[WeekIndex],66)&gt;0,0,IF(('T_TTAFStock'!BO45&lt;&gt;""),'T_TTAFStock'!BO45,BN41+'Grid_Incoming'!BO41-'Grid_TTAFOutgoing'!BO41))</f>
        <v/>
      </c>
      <c r="BP41">
        <f>IF(COUNTIFS(T_StockCount[Part Name],$A41,T_StockCount[WeekIndex],67)&gt;0,0,IF(('T_TTAFStock'!BP45&lt;&gt;""),'T_TTAFStock'!BP45,BO41+'Grid_Incoming'!BP41-'Grid_TTAFOutgoing'!BP41))</f>
        <v/>
      </c>
      <c r="BQ41">
        <f>IF(COUNTIFS(T_StockCount[Part Name],$A41,T_StockCount[WeekIndex],68)&gt;0,0,IF(('T_TTAFStock'!BQ45&lt;&gt;""),'T_TTAFStock'!BQ45,BP41+'Grid_Incoming'!BQ41-'Grid_TTAFOutgoing'!BQ41))</f>
        <v/>
      </c>
      <c r="BR41">
        <f>IF(COUNTIFS(T_StockCount[Part Name],$A41,T_StockCount[WeekIndex],69)&gt;0,0,IF(('T_TTAFStock'!BR45&lt;&gt;""),'T_TTAFStock'!BR45,BQ41+'Grid_Incoming'!BR41-'Grid_TTAFOutgoing'!BR41))</f>
        <v/>
      </c>
      <c r="BS41">
        <f>IF(COUNTIFS(T_StockCount[Part Name],$A41,T_StockCount[WeekIndex],70)&gt;0,0,IF(('T_TTAFStock'!BS45&lt;&gt;""),'T_TTAFStock'!BS45,BR41+'Grid_Incoming'!BS41-'Grid_TTAFOutgoing'!BS41))</f>
        <v/>
      </c>
      <c r="BT41">
        <f>IF(COUNTIFS(T_StockCount[Part Name],$A41,T_StockCount[WeekIndex],71)&gt;0,0,IF(('T_TTAFStock'!BT45&lt;&gt;""),'T_TTAFStock'!BT45,BS41+'Grid_Incoming'!BT41-'Grid_TTAFOutgoing'!BT41))</f>
        <v/>
      </c>
      <c r="BU41">
        <f>IF(COUNTIFS(T_StockCount[Part Name],$A41,T_StockCount[WeekIndex],72)&gt;0,0,IF(('T_TTAFStock'!BU45&lt;&gt;""),'T_TTAFStock'!BU45,BT41+'Grid_Incoming'!BU41-'Grid_TTAFOutgoing'!BU41))</f>
        <v/>
      </c>
      <c r="BV41">
        <f>IF(COUNTIFS(T_StockCount[Part Name],$A41,T_StockCount[WeekIndex],73)&gt;0,0,IF(('T_TTAFStock'!BV45&lt;&gt;""),'T_TTAFStock'!BV45,BU41+'Grid_Incoming'!BV41-'Grid_TTAFOutgoing'!BV41))</f>
        <v/>
      </c>
      <c r="BW41">
        <f>IF(COUNTIFS(T_StockCount[Part Name],$A41,T_StockCount[WeekIndex],74)&gt;0,0,IF(('T_TTAFStock'!BW45&lt;&gt;""),'T_TTAFStock'!BW45,BV41+'Grid_Incoming'!BW41-'Grid_TTAFOutgoing'!BW41))</f>
        <v/>
      </c>
      <c r="BX41">
        <f>IF(COUNTIFS(T_StockCount[Part Name],$A41,T_StockCount[WeekIndex],75)&gt;0,0,IF(('T_TTAFStock'!BX45&lt;&gt;""),'T_TTAFStock'!BX45,BW41+'Grid_Incoming'!BX41-'Grid_TTAFOutgoing'!BX41))</f>
        <v/>
      </c>
      <c r="BY41">
        <f>IF(COUNTIFS(T_StockCount[Part Name],$A41,T_StockCount[WeekIndex],76)&gt;0,0,IF(('T_TTAFStock'!BY45&lt;&gt;""),'T_TTAFStock'!BY45,BX41+'Grid_Incoming'!BY41-'Grid_TTAFOutgoing'!BY41))</f>
        <v/>
      </c>
      <c r="BZ41">
        <f>IF(COUNTIFS(T_StockCount[Part Name],$A41,T_StockCount[WeekIndex],77)&gt;0,0,IF(('T_TTAFStock'!BZ45&lt;&gt;""),'T_TTAFStock'!BZ45,BY41+'Grid_Incoming'!BZ41-'Grid_TTAFOutgoing'!BZ41))</f>
        <v/>
      </c>
      <c r="CA41">
        <f>IF(COUNTIFS(T_StockCount[Part Name],$A41,T_StockCount[WeekIndex],78)&gt;0,0,IF(('T_TTAFStock'!CA45&lt;&gt;""),'T_TTAFStock'!CA45,BZ41+'Grid_Incoming'!CA41-'Grid_TTAFOutgoing'!CA41))</f>
        <v/>
      </c>
      <c r="CB41">
        <f>IF(COUNTIFS(T_StockCount[Part Name],$A41,T_StockCount[WeekIndex],79)&gt;0,0,IF(('T_TTAFStock'!CB45&lt;&gt;""),'T_TTAFStock'!CB45,CA41+'Grid_Incoming'!CB41-'Grid_TTAFOutgoing'!CB41))</f>
        <v/>
      </c>
      <c r="CC41">
        <f>IF(COUNTIFS(T_StockCount[Part Name],$A41,T_StockCount[WeekIndex],80)&gt;0,0,IF(('T_TTAFStock'!CC45&lt;&gt;""),'T_TTAFStock'!CC45,CB41+'Grid_Incoming'!CC41-'Grid_TTAFOutgoing'!CC41))</f>
        <v/>
      </c>
      <c r="CD41">
        <f>IF(COUNTIFS(T_StockCount[Part Name],$A41,T_StockCount[WeekIndex],81)&gt;0,0,IF(('T_TTAFStock'!CD45&lt;&gt;""),'T_TTAFStock'!CD45,CC41+'Grid_Incoming'!CD41-'Grid_TTAFOutgoing'!CD41))</f>
        <v/>
      </c>
      <c r="CE41">
        <f>IF(COUNTIFS(T_StockCount[Part Name],$A41,T_StockCount[WeekIndex],82)&gt;0,0,IF(('T_TTAFStock'!CE45&lt;&gt;""),'T_TTAFStock'!CE45,CD41+'Grid_Incoming'!CE41-'Grid_TTAFOutgoing'!CE41))</f>
        <v/>
      </c>
      <c r="CF41">
        <f>IF(COUNTIFS(T_StockCount[Part Name],$A41,T_StockCount[WeekIndex],83)&gt;0,0,IF(('T_TTAFStock'!CF45&lt;&gt;""),'T_TTAFStock'!CF45,CE41+'Grid_Incoming'!CF41-'Grid_TTAFOutgoing'!CF41))</f>
        <v/>
      </c>
      <c r="CG41">
        <f>IF(COUNTIFS(T_StockCount[Part Name],$A41,T_StockCount[WeekIndex],84)&gt;0,0,IF(('T_TTAFStock'!CG45&lt;&gt;""),'T_TTAFStock'!CG45,CF41+'Grid_Incoming'!CG41-'Grid_TTAFOutgoing'!CG41))</f>
        <v/>
      </c>
      <c r="CH41">
        <f>IF(COUNTIFS(T_StockCount[Part Name],$A41,T_StockCount[WeekIndex],85)&gt;0,0,IF(('T_TTAFStock'!CH45&lt;&gt;""),'T_TTAFStock'!CH45,CG41+'Grid_Incoming'!CH41-'Grid_TTAFOutgoing'!CH41))</f>
        <v/>
      </c>
      <c r="CI41">
        <f>IF(COUNTIFS(T_StockCount[Part Name],$A41,T_StockCount[WeekIndex],86)&gt;0,0,IF(('T_TTAFStock'!CI45&lt;&gt;""),'T_TTAFStock'!CI45,CH41+'Grid_Incoming'!CI41-'Grid_TTAFOutgoing'!CI41))</f>
        <v/>
      </c>
      <c r="CJ41">
        <f>IF(COUNTIFS(T_StockCount[Part Name],$A41,T_StockCount[WeekIndex],87)&gt;0,0,IF(('T_TTAFStock'!CJ45&lt;&gt;""),'T_TTAFStock'!CJ45,CI41+'Grid_Incoming'!CJ41-'Grid_TTAFOutgoing'!CJ41))</f>
        <v/>
      </c>
      <c r="CK41">
        <f>IF(COUNTIFS(T_StockCount[Part Name],$A41,T_StockCount[WeekIndex],88)&gt;0,0,IF(('T_TTAFStock'!CK45&lt;&gt;""),'T_TTAFStock'!CK45,CJ41+'Grid_Incoming'!CK41-'Grid_TTAFOutgoing'!CK41))</f>
        <v/>
      </c>
      <c r="CL41">
        <f>IF(COUNTIFS(T_StockCount[Part Name],$A41,T_StockCount[WeekIndex],89)&gt;0,0,IF(('T_TTAFStock'!CL45&lt;&gt;""),'T_TTAFStock'!CL45,CK41+'Grid_Incoming'!CL41-'Grid_TTAFOutgoing'!CL41))</f>
        <v/>
      </c>
      <c r="CM41">
        <f>IF(COUNTIFS(T_StockCount[Part Name],$A41,T_StockCount[WeekIndex],90)&gt;0,0,IF(('T_TTAFStock'!CM45&lt;&gt;""),'T_TTAFStock'!CM45,CL41+'Grid_Incoming'!CM41-'Grid_TTAFOutgoing'!CM41))</f>
        <v/>
      </c>
      <c r="CN41">
        <f>IF(COUNTIFS(T_StockCount[Part Name],$A41,T_StockCount[WeekIndex],91)&gt;0,0,IF(('T_TTAFStock'!CN45&lt;&gt;""),'T_TTAFStock'!CN45,CM41+'Grid_Incoming'!CN41-'Grid_TTAFOutgoing'!CN41))</f>
        <v/>
      </c>
      <c r="CO41">
        <f>IF(COUNTIFS(T_StockCount[Part Name],$A41,T_StockCount[WeekIndex],92)&gt;0,0,IF(('T_TTAFStock'!CO45&lt;&gt;""),'T_TTAFStock'!CO45,CN41+'Grid_Incoming'!CO41-'Grid_TTAFOutgoing'!CO41))</f>
        <v/>
      </c>
      <c r="CP41">
        <f>IF(COUNTIFS(T_StockCount[Part Name],$A41,T_StockCount[WeekIndex],93)&gt;0,0,IF(('T_TTAFStock'!CP45&lt;&gt;""),'T_TTAFStock'!CP45,CO41+'Grid_Incoming'!CP41-'Grid_TTAFOutgoing'!CP41))</f>
        <v/>
      </c>
      <c r="CQ41">
        <f>IF(COUNTIFS(T_StockCount[Part Name],$A41,T_StockCount[WeekIndex],94)&gt;0,0,IF(('T_TTAFStock'!CQ45&lt;&gt;""),'T_TTAFStock'!CQ45,CP41+'Grid_Incoming'!CQ41-'Grid_TTAFOutgoing'!CQ41))</f>
        <v/>
      </c>
      <c r="CR41">
        <f>IF(COUNTIFS(T_StockCount[Part Name],$A41,T_StockCount[WeekIndex],95)&gt;0,0,IF(('T_TTAFStock'!CR45&lt;&gt;""),'T_TTAFStock'!CR45,CQ41+'Grid_Incoming'!CR41-'Grid_TTAFOutgoing'!CR41))</f>
        <v/>
      </c>
      <c r="CS41">
        <f>IF(COUNTIFS(T_StockCount[Part Name],$A41,T_StockCount[WeekIndex],96)&gt;0,0,IF(('T_TTAFStock'!CS45&lt;&gt;""),'T_TTAFStock'!CS45,CR41+'Grid_Incoming'!CS41-'Grid_TTAFOutgoing'!CS41))</f>
        <v/>
      </c>
      <c r="CT41">
        <f>IF(COUNTIFS(T_StockCount[Part Name],$A41,T_StockCount[WeekIndex],97)&gt;0,0,IF(('T_TTAFStock'!CT45&lt;&gt;""),'T_TTAFStock'!CT45,CS41+'Grid_Incoming'!CT41-'Grid_TTAFOutgoing'!CT41))</f>
        <v/>
      </c>
      <c r="CU41">
        <f>IF(COUNTIFS(T_StockCount[Part Name],$A41,T_StockCount[WeekIndex],98)&gt;0,0,IF(('T_TTAFStock'!CU45&lt;&gt;""),'T_TTAFStock'!CU45,CT41+'Grid_Incoming'!CU41-'Grid_TTAFOutgoing'!CU41))</f>
        <v/>
      </c>
      <c r="CV41">
        <f>IF(COUNTIFS(T_StockCount[Part Name],$A41,T_StockCount[WeekIndex],99)&gt;0,0,IF(('T_TTAFStock'!CV45&lt;&gt;""),'T_TTAFStock'!CV45,CU41+'Grid_Incoming'!CV41-'Grid_TTAFOutgoing'!CV41))</f>
        <v/>
      </c>
      <c r="CW41">
        <f>IF(COUNTIFS(T_StockCount[Part Name],$A41,T_StockCount[WeekIndex],100)&gt;0,0,IF(('T_TTAFStock'!CW45&lt;&gt;""),'T_TTAFStock'!CW45,CV41+'Grid_Incoming'!CW41-'Grid_TTAFOutgoing'!CW41))</f>
        <v/>
      </c>
      <c r="CX41">
        <f>IF(COUNTIFS(T_StockCount[Part Name],$A41,T_StockCount[WeekIndex],101)&gt;0,0,IF(('T_TTAFStock'!CX45&lt;&gt;""),'T_TTAFStock'!CX45,CW41+'Grid_Incoming'!CX41-'Grid_TTAFOutgoing'!CX41))</f>
        <v/>
      </c>
      <c r="CY41">
        <f>IF(COUNTIFS(T_StockCount[Part Name],$A41,T_StockCount[WeekIndex],102)&gt;0,0,IF(('T_TTAFStock'!CY45&lt;&gt;""),'T_TTAFStock'!CY45,CX41+'Grid_Incoming'!CY41-'Grid_TTAFOutgoing'!CY41))</f>
        <v/>
      </c>
      <c r="CZ41">
        <f>IF(COUNTIFS(T_StockCount[Part Name],$A41,T_StockCount[WeekIndex],103)&gt;0,0,IF(('T_TTAFStock'!CZ45&lt;&gt;""),'T_TTAFStock'!CZ45,CY41+'Grid_Incoming'!CZ41-'Grid_TTAFOutgoing'!CZ41))</f>
        <v/>
      </c>
      <c r="DA41">
        <f>IF(COUNTIFS(T_StockCount[Part Name],$A41,T_StockCount[WeekIndex],104)&gt;0,0,IF(('T_TTAFStock'!DA45&lt;&gt;""),'T_TTAFStock'!DA45,CZ41+'Grid_Incoming'!DA41-'Grid_TTAFOutgoing'!DA41))</f>
        <v/>
      </c>
    </row>
    <row r="42">
      <c r="A42" t="inlineStr">
        <is>
          <t>V03</t>
        </is>
      </c>
      <c r="B42">
        <f>IF(COUNTIFS(T_StockCount[Part Name],$A42,T_StockCount[WeekIndex],1)&gt;0,0,IF(('T_TTAFStock'!B46&lt;&gt;""),'T_TTAFStock'!B46,0+'Grid_Incoming'!B42-'Grid_TTAFOutgoing'!B42))</f>
        <v/>
      </c>
      <c r="C42">
        <f>IF(COUNTIFS(T_StockCount[Part Name],$A42,T_StockCount[WeekIndex],2)&gt;0,0,IF(('T_TTAFStock'!C46&lt;&gt;""),'T_TTAFStock'!C46,B42+'Grid_Incoming'!C42-'Grid_TTAFOutgoing'!C42))</f>
        <v/>
      </c>
      <c r="D42">
        <f>IF(COUNTIFS(T_StockCount[Part Name],$A42,T_StockCount[WeekIndex],3)&gt;0,0,IF(('T_TTAFStock'!D46&lt;&gt;""),'T_TTAFStock'!D46,C42+'Grid_Incoming'!D42-'Grid_TTAFOutgoing'!D42))</f>
        <v/>
      </c>
      <c r="E42">
        <f>IF(COUNTIFS(T_StockCount[Part Name],$A42,T_StockCount[WeekIndex],4)&gt;0,0,IF(('T_TTAFStock'!E46&lt;&gt;""),'T_TTAFStock'!E46,D42+'Grid_Incoming'!E42-'Grid_TTAFOutgoing'!E42))</f>
        <v/>
      </c>
      <c r="F42">
        <f>IF(COUNTIFS(T_StockCount[Part Name],$A42,T_StockCount[WeekIndex],5)&gt;0,0,IF(('T_TTAFStock'!F46&lt;&gt;""),'T_TTAFStock'!F46,E42+'Grid_Incoming'!F42-'Grid_TTAFOutgoing'!F42))</f>
        <v/>
      </c>
      <c r="G42">
        <f>IF(COUNTIFS(T_StockCount[Part Name],$A42,T_StockCount[WeekIndex],6)&gt;0,0,IF(('T_TTAFStock'!G46&lt;&gt;""),'T_TTAFStock'!G46,F42+'Grid_Incoming'!G42-'Grid_TTAFOutgoing'!G42))</f>
        <v/>
      </c>
      <c r="H42">
        <f>IF(COUNTIFS(T_StockCount[Part Name],$A42,T_StockCount[WeekIndex],7)&gt;0,0,IF(('T_TTAFStock'!H46&lt;&gt;""),'T_TTAFStock'!H46,G42+'Grid_Incoming'!H42-'Grid_TTAFOutgoing'!H42))</f>
        <v/>
      </c>
      <c r="I42">
        <f>IF(COUNTIFS(T_StockCount[Part Name],$A42,T_StockCount[WeekIndex],8)&gt;0,0,IF(('T_TTAFStock'!I46&lt;&gt;""),'T_TTAFStock'!I46,H42+'Grid_Incoming'!I42-'Grid_TTAFOutgoing'!I42))</f>
        <v/>
      </c>
      <c r="J42">
        <f>IF(COUNTIFS(T_StockCount[Part Name],$A42,T_StockCount[WeekIndex],9)&gt;0,0,IF(('T_TTAFStock'!J46&lt;&gt;""),'T_TTAFStock'!J46,I42+'Grid_Incoming'!J42-'Grid_TTAFOutgoing'!J42))</f>
        <v/>
      </c>
      <c r="K42">
        <f>IF(COUNTIFS(T_StockCount[Part Name],$A42,T_StockCount[WeekIndex],10)&gt;0,0,IF(('T_TTAFStock'!K46&lt;&gt;""),'T_TTAFStock'!K46,J42+'Grid_Incoming'!K42-'Grid_TTAFOutgoing'!K42))</f>
        <v/>
      </c>
      <c r="L42">
        <f>IF(COUNTIFS(T_StockCount[Part Name],$A42,T_StockCount[WeekIndex],11)&gt;0,0,IF(('T_TTAFStock'!L46&lt;&gt;""),'T_TTAFStock'!L46,K42+'Grid_Incoming'!L42-'Grid_TTAFOutgoing'!L42))</f>
        <v/>
      </c>
      <c r="M42">
        <f>IF(COUNTIFS(T_StockCount[Part Name],$A42,T_StockCount[WeekIndex],12)&gt;0,0,IF(('T_TTAFStock'!M46&lt;&gt;""),'T_TTAFStock'!M46,L42+'Grid_Incoming'!M42-'Grid_TTAFOutgoing'!M42))</f>
        <v/>
      </c>
      <c r="N42">
        <f>IF(COUNTIFS(T_StockCount[Part Name],$A42,T_StockCount[WeekIndex],13)&gt;0,0,IF(('T_TTAFStock'!N46&lt;&gt;""),'T_TTAFStock'!N46,M42+'Grid_Incoming'!N42-'Grid_TTAFOutgoing'!N42))</f>
        <v/>
      </c>
      <c r="O42">
        <f>IF(COUNTIFS(T_StockCount[Part Name],$A42,T_StockCount[WeekIndex],14)&gt;0,0,IF(('T_TTAFStock'!O46&lt;&gt;""),'T_TTAFStock'!O46,N42+'Grid_Incoming'!O42-'Grid_TTAFOutgoing'!O42))</f>
        <v/>
      </c>
      <c r="P42">
        <f>IF(COUNTIFS(T_StockCount[Part Name],$A42,T_StockCount[WeekIndex],15)&gt;0,0,IF(('T_TTAFStock'!P46&lt;&gt;""),'T_TTAFStock'!P46,O42+'Grid_Incoming'!P42-'Grid_TTAFOutgoing'!P42))</f>
        <v/>
      </c>
      <c r="Q42">
        <f>IF(COUNTIFS(T_StockCount[Part Name],$A42,T_StockCount[WeekIndex],16)&gt;0,0,IF(('T_TTAFStock'!Q46&lt;&gt;""),'T_TTAFStock'!Q46,P42+'Grid_Incoming'!Q42-'Grid_TTAFOutgoing'!Q42))</f>
        <v/>
      </c>
      <c r="R42">
        <f>IF(COUNTIFS(T_StockCount[Part Name],$A42,T_StockCount[WeekIndex],17)&gt;0,0,IF(('T_TTAFStock'!R46&lt;&gt;""),'T_TTAFStock'!R46,Q42+'Grid_Incoming'!R42-'Grid_TTAFOutgoing'!R42))</f>
        <v/>
      </c>
      <c r="S42">
        <f>IF(COUNTIFS(T_StockCount[Part Name],$A42,T_StockCount[WeekIndex],18)&gt;0,0,IF(('T_TTAFStock'!S46&lt;&gt;""),'T_TTAFStock'!S46,R42+'Grid_Incoming'!S42-'Grid_TTAFOutgoing'!S42))</f>
        <v/>
      </c>
      <c r="T42">
        <f>IF(COUNTIFS(T_StockCount[Part Name],$A42,T_StockCount[WeekIndex],19)&gt;0,0,IF(('T_TTAFStock'!T46&lt;&gt;""),'T_TTAFStock'!T46,S42+'Grid_Incoming'!T42-'Grid_TTAFOutgoing'!T42))</f>
        <v/>
      </c>
      <c r="U42">
        <f>IF(COUNTIFS(T_StockCount[Part Name],$A42,T_StockCount[WeekIndex],20)&gt;0,0,IF(('T_TTAFStock'!U46&lt;&gt;""),'T_TTAFStock'!U46,T42+'Grid_Incoming'!U42-'Grid_TTAFOutgoing'!U42))</f>
        <v/>
      </c>
      <c r="V42">
        <f>IF(COUNTIFS(T_StockCount[Part Name],$A42,T_StockCount[WeekIndex],21)&gt;0,0,IF(('T_TTAFStock'!V46&lt;&gt;""),'T_TTAFStock'!V46,U42+'Grid_Incoming'!V42-'Grid_TTAFOutgoing'!V42))</f>
        <v/>
      </c>
      <c r="W42">
        <f>IF(COUNTIFS(T_StockCount[Part Name],$A42,T_StockCount[WeekIndex],22)&gt;0,0,IF(('T_TTAFStock'!W46&lt;&gt;""),'T_TTAFStock'!W46,V42+'Grid_Incoming'!W42-'Grid_TTAFOutgoing'!W42))</f>
        <v/>
      </c>
      <c r="X42">
        <f>IF(COUNTIFS(T_StockCount[Part Name],$A42,T_StockCount[WeekIndex],23)&gt;0,0,IF(('T_TTAFStock'!X46&lt;&gt;""),'T_TTAFStock'!X46,W42+'Grid_Incoming'!X42-'Grid_TTAFOutgoing'!X42))</f>
        <v/>
      </c>
      <c r="Y42">
        <f>IF(COUNTIFS(T_StockCount[Part Name],$A42,T_StockCount[WeekIndex],24)&gt;0,0,IF(('T_TTAFStock'!Y46&lt;&gt;""),'T_TTAFStock'!Y46,X42+'Grid_Incoming'!Y42-'Grid_TTAFOutgoing'!Y42))</f>
        <v/>
      </c>
      <c r="Z42">
        <f>IF(COUNTIFS(T_StockCount[Part Name],$A42,T_StockCount[WeekIndex],25)&gt;0,0,IF(('T_TTAFStock'!Z46&lt;&gt;""),'T_TTAFStock'!Z46,Y42+'Grid_Incoming'!Z42-'Grid_TTAFOutgoing'!Z42))</f>
        <v/>
      </c>
      <c r="AA42">
        <f>IF(COUNTIFS(T_StockCount[Part Name],$A42,T_StockCount[WeekIndex],26)&gt;0,0,IF(('T_TTAFStock'!AA46&lt;&gt;""),'T_TTAFStock'!AA46,Z42+'Grid_Incoming'!AA42-'Grid_TTAFOutgoing'!AA42))</f>
        <v/>
      </c>
      <c r="AB42">
        <f>IF(COUNTIFS(T_StockCount[Part Name],$A42,T_StockCount[WeekIndex],27)&gt;0,0,IF(('T_TTAFStock'!AB46&lt;&gt;""),'T_TTAFStock'!AB46,AA42+'Grid_Incoming'!AB42-'Grid_TTAFOutgoing'!AB42))</f>
        <v/>
      </c>
      <c r="AC42">
        <f>IF(COUNTIFS(T_StockCount[Part Name],$A42,T_StockCount[WeekIndex],28)&gt;0,0,IF(('T_TTAFStock'!AC46&lt;&gt;""),'T_TTAFStock'!AC46,AB42+'Grid_Incoming'!AC42-'Grid_TTAFOutgoing'!AC42))</f>
        <v/>
      </c>
      <c r="AD42">
        <f>IF(COUNTIFS(T_StockCount[Part Name],$A42,T_StockCount[WeekIndex],29)&gt;0,0,IF(('T_TTAFStock'!AD46&lt;&gt;""),'T_TTAFStock'!AD46,AC42+'Grid_Incoming'!AD42-'Grid_TTAFOutgoing'!AD42))</f>
        <v/>
      </c>
      <c r="AE42">
        <f>IF(COUNTIFS(T_StockCount[Part Name],$A42,T_StockCount[WeekIndex],30)&gt;0,0,IF(('T_TTAFStock'!AE46&lt;&gt;""),'T_TTAFStock'!AE46,AD42+'Grid_Incoming'!AE42-'Grid_TTAFOutgoing'!AE42))</f>
        <v/>
      </c>
      <c r="AF42">
        <f>IF(COUNTIFS(T_StockCount[Part Name],$A42,T_StockCount[WeekIndex],31)&gt;0,0,IF(('T_TTAFStock'!AF46&lt;&gt;""),'T_TTAFStock'!AF46,AE42+'Grid_Incoming'!AF42-'Grid_TTAFOutgoing'!AF42))</f>
        <v/>
      </c>
      <c r="AG42">
        <f>IF(COUNTIFS(T_StockCount[Part Name],$A42,T_StockCount[WeekIndex],32)&gt;0,0,IF(('T_TTAFStock'!AG46&lt;&gt;""),'T_TTAFStock'!AG46,AF42+'Grid_Incoming'!AG42-'Grid_TTAFOutgoing'!AG42))</f>
        <v/>
      </c>
      <c r="AH42">
        <f>IF(COUNTIFS(T_StockCount[Part Name],$A42,T_StockCount[WeekIndex],33)&gt;0,0,IF(('T_TTAFStock'!AH46&lt;&gt;""),'T_TTAFStock'!AH46,AG42+'Grid_Incoming'!AH42-'Grid_TTAFOutgoing'!AH42))</f>
        <v/>
      </c>
      <c r="AI42">
        <f>IF(COUNTIFS(T_StockCount[Part Name],$A42,T_StockCount[WeekIndex],34)&gt;0,0,IF(('T_TTAFStock'!AI46&lt;&gt;""),'T_TTAFStock'!AI46,AH42+'Grid_Incoming'!AI42-'Grid_TTAFOutgoing'!AI42))</f>
        <v/>
      </c>
      <c r="AJ42">
        <f>IF(COUNTIFS(T_StockCount[Part Name],$A42,T_StockCount[WeekIndex],35)&gt;0,0,IF(('T_TTAFStock'!AJ46&lt;&gt;""),'T_TTAFStock'!AJ46,AI42+'Grid_Incoming'!AJ42-'Grid_TTAFOutgoing'!AJ42))</f>
        <v/>
      </c>
      <c r="AK42">
        <f>IF(COUNTIFS(T_StockCount[Part Name],$A42,T_StockCount[WeekIndex],36)&gt;0,0,IF(('T_TTAFStock'!AK46&lt;&gt;""),'T_TTAFStock'!AK46,AJ42+'Grid_Incoming'!AK42-'Grid_TTAFOutgoing'!AK42))</f>
        <v/>
      </c>
      <c r="AL42">
        <f>IF(COUNTIFS(T_StockCount[Part Name],$A42,T_StockCount[WeekIndex],37)&gt;0,0,IF(('T_TTAFStock'!AL46&lt;&gt;""),'T_TTAFStock'!AL46,AK42+'Grid_Incoming'!AL42-'Grid_TTAFOutgoing'!AL42))</f>
        <v/>
      </c>
      <c r="AM42">
        <f>IF(COUNTIFS(T_StockCount[Part Name],$A42,T_StockCount[WeekIndex],38)&gt;0,0,IF(('T_TTAFStock'!AM46&lt;&gt;""),'T_TTAFStock'!AM46,AL42+'Grid_Incoming'!AM42-'Grid_TTAFOutgoing'!AM42))</f>
        <v/>
      </c>
      <c r="AN42">
        <f>IF(COUNTIFS(T_StockCount[Part Name],$A42,T_StockCount[WeekIndex],39)&gt;0,0,IF(('T_TTAFStock'!AN46&lt;&gt;""),'T_TTAFStock'!AN46,AM42+'Grid_Incoming'!AN42-'Grid_TTAFOutgoing'!AN42))</f>
        <v/>
      </c>
      <c r="AO42">
        <f>IF(COUNTIFS(T_StockCount[Part Name],$A42,T_StockCount[WeekIndex],40)&gt;0,0,IF(('T_TTAFStock'!AO46&lt;&gt;""),'T_TTAFStock'!AO46,AN42+'Grid_Incoming'!AO42-'Grid_TTAFOutgoing'!AO42))</f>
        <v/>
      </c>
      <c r="AP42">
        <f>IF(COUNTIFS(T_StockCount[Part Name],$A42,T_StockCount[WeekIndex],41)&gt;0,0,IF(('T_TTAFStock'!AP46&lt;&gt;""),'T_TTAFStock'!AP46,AO42+'Grid_Incoming'!AP42-'Grid_TTAFOutgoing'!AP42))</f>
        <v/>
      </c>
      <c r="AQ42">
        <f>IF(COUNTIFS(T_StockCount[Part Name],$A42,T_StockCount[WeekIndex],42)&gt;0,0,IF(('T_TTAFStock'!AQ46&lt;&gt;""),'T_TTAFStock'!AQ46,AP42+'Grid_Incoming'!AQ42-'Grid_TTAFOutgoing'!AQ42))</f>
        <v/>
      </c>
      <c r="AR42">
        <f>IF(COUNTIFS(T_StockCount[Part Name],$A42,T_StockCount[WeekIndex],43)&gt;0,0,IF(('T_TTAFStock'!AR46&lt;&gt;""),'T_TTAFStock'!AR46,AQ42+'Grid_Incoming'!AR42-'Grid_TTAFOutgoing'!AR42))</f>
        <v/>
      </c>
      <c r="AS42">
        <f>IF(COUNTIFS(T_StockCount[Part Name],$A42,T_StockCount[WeekIndex],44)&gt;0,0,IF(('T_TTAFStock'!AS46&lt;&gt;""),'T_TTAFStock'!AS46,AR42+'Grid_Incoming'!AS42-'Grid_TTAFOutgoing'!AS42))</f>
        <v/>
      </c>
      <c r="AT42">
        <f>IF(COUNTIFS(T_StockCount[Part Name],$A42,T_StockCount[WeekIndex],45)&gt;0,0,IF(('T_TTAFStock'!AT46&lt;&gt;""),'T_TTAFStock'!AT46,AS42+'Grid_Incoming'!AT42-'Grid_TTAFOutgoing'!AT42))</f>
        <v/>
      </c>
      <c r="AU42">
        <f>IF(COUNTIFS(T_StockCount[Part Name],$A42,T_StockCount[WeekIndex],46)&gt;0,0,IF(('T_TTAFStock'!AU46&lt;&gt;""),'T_TTAFStock'!AU46,AT42+'Grid_Incoming'!AU42-'Grid_TTAFOutgoing'!AU42))</f>
        <v/>
      </c>
      <c r="AV42">
        <f>IF(COUNTIFS(T_StockCount[Part Name],$A42,T_StockCount[WeekIndex],47)&gt;0,0,IF(('T_TTAFStock'!AV46&lt;&gt;""),'T_TTAFStock'!AV46,AU42+'Grid_Incoming'!AV42-'Grid_TTAFOutgoing'!AV42))</f>
        <v/>
      </c>
      <c r="AW42">
        <f>IF(COUNTIFS(T_StockCount[Part Name],$A42,T_StockCount[WeekIndex],48)&gt;0,0,IF(('T_TTAFStock'!AW46&lt;&gt;""),'T_TTAFStock'!AW46,AV42+'Grid_Incoming'!AW42-'Grid_TTAFOutgoing'!AW42))</f>
        <v/>
      </c>
      <c r="AX42">
        <f>IF(COUNTIFS(T_StockCount[Part Name],$A42,T_StockCount[WeekIndex],49)&gt;0,0,IF(('T_TTAFStock'!AX46&lt;&gt;""),'T_TTAFStock'!AX46,AW42+'Grid_Incoming'!AX42-'Grid_TTAFOutgoing'!AX42))</f>
        <v/>
      </c>
      <c r="AY42">
        <f>IF(COUNTIFS(T_StockCount[Part Name],$A42,T_StockCount[WeekIndex],50)&gt;0,0,IF(('T_TTAFStock'!AY46&lt;&gt;""),'T_TTAFStock'!AY46,AX42+'Grid_Incoming'!AY42-'Grid_TTAFOutgoing'!AY42))</f>
        <v/>
      </c>
      <c r="AZ42">
        <f>IF(COUNTIFS(T_StockCount[Part Name],$A42,T_StockCount[WeekIndex],51)&gt;0,0,IF(('T_TTAFStock'!AZ46&lt;&gt;""),'T_TTAFStock'!AZ46,AY42+'Grid_Incoming'!AZ42-'Grid_TTAFOutgoing'!AZ42))</f>
        <v/>
      </c>
      <c r="BA42">
        <f>IF(COUNTIFS(T_StockCount[Part Name],$A42,T_StockCount[WeekIndex],52)&gt;0,0,IF(('T_TTAFStock'!BA46&lt;&gt;""),'T_TTAFStock'!BA46,AZ42+'Grid_Incoming'!BA42-'Grid_TTAFOutgoing'!BA42))</f>
        <v/>
      </c>
      <c r="BB42">
        <f>IF(COUNTIFS(T_StockCount[Part Name],$A42,T_StockCount[WeekIndex],53)&gt;0,0,IF(('T_TTAFStock'!BB46&lt;&gt;""),'T_TTAFStock'!BB46,BA42+'Grid_Incoming'!BB42-'Grid_TTAFOutgoing'!BB42))</f>
        <v/>
      </c>
      <c r="BC42">
        <f>IF(COUNTIFS(T_StockCount[Part Name],$A42,T_StockCount[WeekIndex],54)&gt;0,0,IF(('T_TTAFStock'!BC46&lt;&gt;""),'T_TTAFStock'!BC46,BB42+'Grid_Incoming'!BC42-'Grid_TTAFOutgoing'!BC42))</f>
        <v/>
      </c>
      <c r="BD42">
        <f>IF(COUNTIFS(T_StockCount[Part Name],$A42,T_StockCount[WeekIndex],55)&gt;0,0,IF(('T_TTAFStock'!BD46&lt;&gt;""),'T_TTAFStock'!BD46,BC42+'Grid_Incoming'!BD42-'Grid_TTAFOutgoing'!BD42))</f>
        <v/>
      </c>
      <c r="BE42">
        <f>IF(COUNTIFS(T_StockCount[Part Name],$A42,T_StockCount[WeekIndex],56)&gt;0,0,IF(('T_TTAFStock'!BE46&lt;&gt;""),'T_TTAFStock'!BE46,BD42+'Grid_Incoming'!BE42-'Grid_TTAFOutgoing'!BE42))</f>
        <v/>
      </c>
      <c r="BF42">
        <f>IF(COUNTIFS(T_StockCount[Part Name],$A42,T_StockCount[WeekIndex],57)&gt;0,0,IF(('T_TTAFStock'!BF46&lt;&gt;""),'T_TTAFStock'!BF46,BE42+'Grid_Incoming'!BF42-'Grid_TTAFOutgoing'!BF42))</f>
        <v/>
      </c>
      <c r="BG42">
        <f>IF(COUNTIFS(T_StockCount[Part Name],$A42,T_StockCount[WeekIndex],58)&gt;0,0,IF(('T_TTAFStock'!BG46&lt;&gt;""),'T_TTAFStock'!BG46,BF42+'Grid_Incoming'!BG42-'Grid_TTAFOutgoing'!BG42))</f>
        <v/>
      </c>
      <c r="BH42">
        <f>IF(COUNTIFS(T_StockCount[Part Name],$A42,T_StockCount[WeekIndex],59)&gt;0,0,IF(('T_TTAFStock'!BH46&lt;&gt;""),'T_TTAFStock'!BH46,BG42+'Grid_Incoming'!BH42-'Grid_TTAFOutgoing'!BH42))</f>
        <v/>
      </c>
      <c r="BI42">
        <f>IF(COUNTIFS(T_StockCount[Part Name],$A42,T_StockCount[WeekIndex],60)&gt;0,0,IF(('T_TTAFStock'!BI46&lt;&gt;""),'T_TTAFStock'!BI46,BH42+'Grid_Incoming'!BI42-'Grid_TTAFOutgoing'!BI42))</f>
        <v/>
      </c>
      <c r="BJ42">
        <f>IF(COUNTIFS(T_StockCount[Part Name],$A42,T_StockCount[WeekIndex],61)&gt;0,0,IF(('T_TTAFStock'!BJ46&lt;&gt;""),'T_TTAFStock'!BJ46,BI42+'Grid_Incoming'!BJ42-'Grid_TTAFOutgoing'!BJ42))</f>
        <v/>
      </c>
      <c r="BK42">
        <f>IF(COUNTIFS(T_StockCount[Part Name],$A42,T_StockCount[WeekIndex],62)&gt;0,0,IF(('T_TTAFStock'!BK46&lt;&gt;""),'T_TTAFStock'!BK46,BJ42+'Grid_Incoming'!BK42-'Grid_TTAFOutgoing'!BK42))</f>
        <v/>
      </c>
      <c r="BL42">
        <f>IF(COUNTIFS(T_StockCount[Part Name],$A42,T_StockCount[WeekIndex],63)&gt;0,0,IF(('T_TTAFStock'!BL46&lt;&gt;""),'T_TTAFStock'!BL46,BK42+'Grid_Incoming'!BL42-'Grid_TTAFOutgoing'!BL42))</f>
        <v/>
      </c>
      <c r="BM42">
        <f>IF(COUNTIFS(T_StockCount[Part Name],$A42,T_StockCount[WeekIndex],64)&gt;0,0,IF(('T_TTAFStock'!BM46&lt;&gt;""),'T_TTAFStock'!BM46,BL42+'Grid_Incoming'!BM42-'Grid_TTAFOutgoing'!BM42))</f>
        <v/>
      </c>
      <c r="BN42">
        <f>IF(COUNTIFS(T_StockCount[Part Name],$A42,T_StockCount[WeekIndex],65)&gt;0,0,IF(('T_TTAFStock'!BN46&lt;&gt;""),'T_TTAFStock'!BN46,BM42+'Grid_Incoming'!BN42-'Grid_TTAFOutgoing'!BN42))</f>
        <v/>
      </c>
      <c r="BO42">
        <f>IF(COUNTIFS(T_StockCount[Part Name],$A42,T_StockCount[WeekIndex],66)&gt;0,0,IF(('T_TTAFStock'!BO46&lt;&gt;""),'T_TTAFStock'!BO46,BN42+'Grid_Incoming'!BO42-'Grid_TTAFOutgoing'!BO42))</f>
        <v/>
      </c>
      <c r="BP42">
        <f>IF(COUNTIFS(T_StockCount[Part Name],$A42,T_StockCount[WeekIndex],67)&gt;0,0,IF(('T_TTAFStock'!BP46&lt;&gt;""),'T_TTAFStock'!BP46,BO42+'Grid_Incoming'!BP42-'Grid_TTAFOutgoing'!BP42))</f>
        <v/>
      </c>
      <c r="BQ42">
        <f>IF(COUNTIFS(T_StockCount[Part Name],$A42,T_StockCount[WeekIndex],68)&gt;0,0,IF(('T_TTAFStock'!BQ46&lt;&gt;""),'T_TTAFStock'!BQ46,BP42+'Grid_Incoming'!BQ42-'Grid_TTAFOutgoing'!BQ42))</f>
        <v/>
      </c>
      <c r="BR42">
        <f>IF(COUNTIFS(T_StockCount[Part Name],$A42,T_StockCount[WeekIndex],69)&gt;0,0,IF(('T_TTAFStock'!BR46&lt;&gt;""),'T_TTAFStock'!BR46,BQ42+'Grid_Incoming'!BR42-'Grid_TTAFOutgoing'!BR42))</f>
        <v/>
      </c>
      <c r="BS42">
        <f>IF(COUNTIFS(T_StockCount[Part Name],$A42,T_StockCount[WeekIndex],70)&gt;0,0,IF(('T_TTAFStock'!BS46&lt;&gt;""),'T_TTAFStock'!BS46,BR42+'Grid_Incoming'!BS42-'Grid_TTAFOutgoing'!BS42))</f>
        <v/>
      </c>
      <c r="BT42">
        <f>IF(COUNTIFS(T_StockCount[Part Name],$A42,T_StockCount[WeekIndex],71)&gt;0,0,IF(('T_TTAFStock'!BT46&lt;&gt;""),'T_TTAFStock'!BT46,BS42+'Grid_Incoming'!BT42-'Grid_TTAFOutgoing'!BT42))</f>
        <v/>
      </c>
      <c r="BU42">
        <f>IF(COUNTIFS(T_StockCount[Part Name],$A42,T_StockCount[WeekIndex],72)&gt;0,0,IF(('T_TTAFStock'!BU46&lt;&gt;""),'T_TTAFStock'!BU46,BT42+'Grid_Incoming'!BU42-'Grid_TTAFOutgoing'!BU42))</f>
        <v/>
      </c>
      <c r="BV42">
        <f>IF(COUNTIFS(T_StockCount[Part Name],$A42,T_StockCount[WeekIndex],73)&gt;0,0,IF(('T_TTAFStock'!BV46&lt;&gt;""),'T_TTAFStock'!BV46,BU42+'Grid_Incoming'!BV42-'Grid_TTAFOutgoing'!BV42))</f>
        <v/>
      </c>
      <c r="BW42">
        <f>IF(COUNTIFS(T_StockCount[Part Name],$A42,T_StockCount[WeekIndex],74)&gt;0,0,IF(('T_TTAFStock'!BW46&lt;&gt;""),'T_TTAFStock'!BW46,BV42+'Grid_Incoming'!BW42-'Grid_TTAFOutgoing'!BW42))</f>
        <v/>
      </c>
      <c r="BX42">
        <f>IF(COUNTIFS(T_StockCount[Part Name],$A42,T_StockCount[WeekIndex],75)&gt;0,0,IF(('T_TTAFStock'!BX46&lt;&gt;""),'T_TTAFStock'!BX46,BW42+'Grid_Incoming'!BX42-'Grid_TTAFOutgoing'!BX42))</f>
        <v/>
      </c>
      <c r="BY42">
        <f>IF(COUNTIFS(T_StockCount[Part Name],$A42,T_StockCount[WeekIndex],76)&gt;0,0,IF(('T_TTAFStock'!BY46&lt;&gt;""),'T_TTAFStock'!BY46,BX42+'Grid_Incoming'!BY42-'Grid_TTAFOutgoing'!BY42))</f>
        <v/>
      </c>
      <c r="BZ42">
        <f>IF(COUNTIFS(T_StockCount[Part Name],$A42,T_StockCount[WeekIndex],77)&gt;0,0,IF(('T_TTAFStock'!BZ46&lt;&gt;""),'T_TTAFStock'!BZ46,BY42+'Grid_Incoming'!BZ42-'Grid_TTAFOutgoing'!BZ42))</f>
        <v/>
      </c>
      <c r="CA42">
        <f>IF(COUNTIFS(T_StockCount[Part Name],$A42,T_StockCount[WeekIndex],78)&gt;0,0,IF(('T_TTAFStock'!CA46&lt;&gt;""),'T_TTAFStock'!CA46,BZ42+'Grid_Incoming'!CA42-'Grid_TTAFOutgoing'!CA42))</f>
        <v/>
      </c>
      <c r="CB42">
        <f>IF(COUNTIFS(T_StockCount[Part Name],$A42,T_StockCount[WeekIndex],79)&gt;0,0,IF(('T_TTAFStock'!CB46&lt;&gt;""),'T_TTAFStock'!CB46,CA42+'Grid_Incoming'!CB42-'Grid_TTAFOutgoing'!CB42))</f>
        <v/>
      </c>
      <c r="CC42">
        <f>IF(COUNTIFS(T_StockCount[Part Name],$A42,T_StockCount[WeekIndex],80)&gt;0,0,IF(('T_TTAFStock'!CC46&lt;&gt;""),'T_TTAFStock'!CC46,CB42+'Grid_Incoming'!CC42-'Grid_TTAFOutgoing'!CC42))</f>
        <v/>
      </c>
      <c r="CD42">
        <f>IF(COUNTIFS(T_StockCount[Part Name],$A42,T_StockCount[WeekIndex],81)&gt;0,0,IF(('T_TTAFStock'!CD46&lt;&gt;""),'T_TTAFStock'!CD46,CC42+'Grid_Incoming'!CD42-'Grid_TTAFOutgoing'!CD42))</f>
        <v/>
      </c>
      <c r="CE42">
        <f>IF(COUNTIFS(T_StockCount[Part Name],$A42,T_StockCount[WeekIndex],82)&gt;0,0,IF(('T_TTAFStock'!CE46&lt;&gt;""),'T_TTAFStock'!CE46,CD42+'Grid_Incoming'!CE42-'Grid_TTAFOutgoing'!CE42))</f>
        <v/>
      </c>
      <c r="CF42">
        <f>IF(COUNTIFS(T_StockCount[Part Name],$A42,T_StockCount[WeekIndex],83)&gt;0,0,IF(('T_TTAFStock'!CF46&lt;&gt;""),'T_TTAFStock'!CF46,CE42+'Grid_Incoming'!CF42-'Grid_TTAFOutgoing'!CF42))</f>
        <v/>
      </c>
      <c r="CG42">
        <f>IF(COUNTIFS(T_StockCount[Part Name],$A42,T_StockCount[WeekIndex],84)&gt;0,0,IF(('T_TTAFStock'!CG46&lt;&gt;""),'T_TTAFStock'!CG46,CF42+'Grid_Incoming'!CG42-'Grid_TTAFOutgoing'!CG42))</f>
        <v/>
      </c>
      <c r="CH42">
        <f>IF(COUNTIFS(T_StockCount[Part Name],$A42,T_StockCount[WeekIndex],85)&gt;0,0,IF(('T_TTAFStock'!CH46&lt;&gt;""),'T_TTAFStock'!CH46,CG42+'Grid_Incoming'!CH42-'Grid_TTAFOutgoing'!CH42))</f>
        <v/>
      </c>
      <c r="CI42">
        <f>IF(COUNTIFS(T_StockCount[Part Name],$A42,T_StockCount[WeekIndex],86)&gt;0,0,IF(('T_TTAFStock'!CI46&lt;&gt;""),'T_TTAFStock'!CI46,CH42+'Grid_Incoming'!CI42-'Grid_TTAFOutgoing'!CI42))</f>
        <v/>
      </c>
      <c r="CJ42">
        <f>IF(COUNTIFS(T_StockCount[Part Name],$A42,T_StockCount[WeekIndex],87)&gt;0,0,IF(('T_TTAFStock'!CJ46&lt;&gt;""),'T_TTAFStock'!CJ46,CI42+'Grid_Incoming'!CJ42-'Grid_TTAFOutgoing'!CJ42))</f>
        <v/>
      </c>
      <c r="CK42">
        <f>IF(COUNTIFS(T_StockCount[Part Name],$A42,T_StockCount[WeekIndex],88)&gt;0,0,IF(('T_TTAFStock'!CK46&lt;&gt;""),'T_TTAFStock'!CK46,CJ42+'Grid_Incoming'!CK42-'Grid_TTAFOutgoing'!CK42))</f>
        <v/>
      </c>
      <c r="CL42">
        <f>IF(COUNTIFS(T_StockCount[Part Name],$A42,T_StockCount[WeekIndex],89)&gt;0,0,IF(('T_TTAFStock'!CL46&lt;&gt;""),'T_TTAFStock'!CL46,CK42+'Grid_Incoming'!CL42-'Grid_TTAFOutgoing'!CL42))</f>
        <v/>
      </c>
      <c r="CM42">
        <f>IF(COUNTIFS(T_StockCount[Part Name],$A42,T_StockCount[WeekIndex],90)&gt;0,0,IF(('T_TTAFStock'!CM46&lt;&gt;""),'T_TTAFStock'!CM46,CL42+'Grid_Incoming'!CM42-'Grid_TTAFOutgoing'!CM42))</f>
        <v/>
      </c>
      <c r="CN42">
        <f>IF(COUNTIFS(T_StockCount[Part Name],$A42,T_StockCount[WeekIndex],91)&gt;0,0,IF(('T_TTAFStock'!CN46&lt;&gt;""),'T_TTAFStock'!CN46,CM42+'Grid_Incoming'!CN42-'Grid_TTAFOutgoing'!CN42))</f>
        <v/>
      </c>
      <c r="CO42">
        <f>IF(COUNTIFS(T_StockCount[Part Name],$A42,T_StockCount[WeekIndex],92)&gt;0,0,IF(('T_TTAFStock'!CO46&lt;&gt;""),'T_TTAFStock'!CO46,CN42+'Grid_Incoming'!CO42-'Grid_TTAFOutgoing'!CO42))</f>
        <v/>
      </c>
      <c r="CP42">
        <f>IF(COUNTIFS(T_StockCount[Part Name],$A42,T_StockCount[WeekIndex],93)&gt;0,0,IF(('T_TTAFStock'!CP46&lt;&gt;""),'T_TTAFStock'!CP46,CO42+'Grid_Incoming'!CP42-'Grid_TTAFOutgoing'!CP42))</f>
        <v/>
      </c>
      <c r="CQ42">
        <f>IF(COUNTIFS(T_StockCount[Part Name],$A42,T_StockCount[WeekIndex],94)&gt;0,0,IF(('T_TTAFStock'!CQ46&lt;&gt;""),'T_TTAFStock'!CQ46,CP42+'Grid_Incoming'!CQ42-'Grid_TTAFOutgoing'!CQ42))</f>
        <v/>
      </c>
      <c r="CR42">
        <f>IF(COUNTIFS(T_StockCount[Part Name],$A42,T_StockCount[WeekIndex],95)&gt;0,0,IF(('T_TTAFStock'!CR46&lt;&gt;""),'T_TTAFStock'!CR46,CQ42+'Grid_Incoming'!CR42-'Grid_TTAFOutgoing'!CR42))</f>
        <v/>
      </c>
      <c r="CS42">
        <f>IF(COUNTIFS(T_StockCount[Part Name],$A42,T_StockCount[WeekIndex],96)&gt;0,0,IF(('T_TTAFStock'!CS46&lt;&gt;""),'T_TTAFStock'!CS46,CR42+'Grid_Incoming'!CS42-'Grid_TTAFOutgoing'!CS42))</f>
        <v/>
      </c>
      <c r="CT42">
        <f>IF(COUNTIFS(T_StockCount[Part Name],$A42,T_StockCount[WeekIndex],97)&gt;0,0,IF(('T_TTAFStock'!CT46&lt;&gt;""),'T_TTAFStock'!CT46,CS42+'Grid_Incoming'!CT42-'Grid_TTAFOutgoing'!CT42))</f>
        <v/>
      </c>
      <c r="CU42">
        <f>IF(COUNTIFS(T_StockCount[Part Name],$A42,T_StockCount[WeekIndex],98)&gt;0,0,IF(('T_TTAFStock'!CU46&lt;&gt;""),'T_TTAFStock'!CU46,CT42+'Grid_Incoming'!CU42-'Grid_TTAFOutgoing'!CU42))</f>
        <v/>
      </c>
      <c r="CV42">
        <f>IF(COUNTIFS(T_StockCount[Part Name],$A42,T_StockCount[WeekIndex],99)&gt;0,0,IF(('T_TTAFStock'!CV46&lt;&gt;""),'T_TTAFStock'!CV46,CU42+'Grid_Incoming'!CV42-'Grid_TTAFOutgoing'!CV42))</f>
        <v/>
      </c>
      <c r="CW42">
        <f>IF(COUNTIFS(T_StockCount[Part Name],$A42,T_StockCount[WeekIndex],100)&gt;0,0,IF(('T_TTAFStock'!CW46&lt;&gt;""),'T_TTAFStock'!CW46,CV42+'Grid_Incoming'!CW42-'Grid_TTAFOutgoing'!CW42))</f>
        <v/>
      </c>
      <c r="CX42">
        <f>IF(COUNTIFS(T_StockCount[Part Name],$A42,T_StockCount[WeekIndex],101)&gt;0,0,IF(('T_TTAFStock'!CX46&lt;&gt;""),'T_TTAFStock'!CX46,CW42+'Grid_Incoming'!CX42-'Grid_TTAFOutgoing'!CX42))</f>
        <v/>
      </c>
      <c r="CY42">
        <f>IF(COUNTIFS(T_StockCount[Part Name],$A42,T_StockCount[WeekIndex],102)&gt;0,0,IF(('T_TTAFStock'!CY46&lt;&gt;""),'T_TTAFStock'!CY46,CX42+'Grid_Incoming'!CY42-'Grid_TTAFOutgoing'!CY42))</f>
        <v/>
      </c>
      <c r="CZ42">
        <f>IF(COUNTIFS(T_StockCount[Part Name],$A42,T_StockCount[WeekIndex],103)&gt;0,0,IF(('T_TTAFStock'!CZ46&lt;&gt;""),'T_TTAFStock'!CZ46,CY42+'Grid_Incoming'!CZ42-'Grid_TTAFOutgoing'!CZ42))</f>
        <v/>
      </c>
      <c r="DA42">
        <f>IF(COUNTIFS(T_StockCount[Part Name],$A42,T_StockCount[WeekIndex],104)&gt;0,0,IF(('T_TTAFStock'!DA46&lt;&gt;""),'T_TTAFStock'!DA46,CZ42+'Grid_Incoming'!DA42-'Grid_TTAFOutgoing'!DA42))</f>
        <v/>
      </c>
    </row>
    <row r="43">
      <c r="A43" t="inlineStr">
        <is>
          <t>V19</t>
        </is>
      </c>
      <c r="B43">
        <f>IF(COUNTIFS(T_StockCount[Part Name],$A43,T_StockCount[WeekIndex],1)&gt;0,0,IF(('T_TTAFStock'!B47&lt;&gt;""),'T_TTAFStock'!B47,0+'Grid_Incoming'!B43-'Grid_TTAFOutgoing'!B43))</f>
        <v/>
      </c>
      <c r="C43">
        <f>IF(COUNTIFS(T_StockCount[Part Name],$A43,T_StockCount[WeekIndex],2)&gt;0,0,IF(('T_TTAFStock'!C47&lt;&gt;""),'T_TTAFStock'!C47,B43+'Grid_Incoming'!C43-'Grid_TTAFOutgoing'!C43))</f>
        <v/>
      </c>
      <c r="D43">
        <f>IF(COUNTIFS(T_StockCount[Part Name],$A43,T_StockCount[WeekIndex],3)&gt;0,0,IF(('T_TTAFStock'!D47&lt;&gt;""),'T_TTAFStock'!D47,C43+'Grid_Incoming'!D43-'Grid_TTAFOutgoing'!D43))</f>
        <v/>
      </c>
      <c r="E43">
        <f>IF(COUNTIFS(T_StockCount[Part Name],$A43,T_StockCount[WeekIndex],4)&gt;0,0,IF(('T_TTAFStock'!E47&lt;&gt;""),'T_TTAFStock'!E47,D43+'Grid_Incoming'!E43-'Grid_TTAFOutgoing'!E43))</f>
        <v/>
      </c>
      <c r="F43">
        <f>IF(COUNTIFS(T_StockCount[Part Name],$A43,T_StockCount[WeekIndex],5)&gt;0,0,IF(('T_TTAFStock'!F47&lt;&gt;""),'T_TTAFStock'!F47,E43+'Grid_Incoming'!F43-'Grid_TTAFOutgoing'!F43))</f>
        <v/>
      </c>
      <c r="G43">
        <f>IF(COUNTIFS(T_StockCount[Part Name],$A43,T_StockCount[WeekIndex],6)&gt;0,0,IF(('T_TTAFStock'!G47&lt;&gt;""),'T_TTAFStock'!G47,F43+'Grid_Incoming'!G43-'Grid_TTAFOutgoing'!G43))</f>
        <v/>
      </c>
      <c r="H43">
        <f>IF(COUNTIFS(T_StockCount[Part Name],$A43,T_StockCount[WeekIndex],7)&gt;0,0,IF(('T_TTAFStock'!H47&lt;&gt;""),'T_TTAFStock'!H47,G43+'Grid_Incoming'!H43-'Grid_TTAFOutgoing'!H43))</f>
        <v/>
      </c>
      <c r="I43">
        <f>IF(COUNTIFS(T_StockCount[Part Name],$A43,T_StockCount[WeekIndex],8)&gt;0,0,IF(('T_TTAFStock'!I47&lt;&gt;""),'T_TTAFStock'!I47,H43+'Grid_Incoming'!I43-'Grid_TTAFOutgoing'!I43))</f>
        <v/>
      </c>
      <c r="J43">
        <f>IF(COUNTIFS(T_StockCount[Part Name],$A43,T_StockCount[WeekIndex],9)&gt;0,0,IF(('T_TTAFStock'!J47&lt;&gt;""),'T_TTAFStock'!J47,I43+'Grid_Incoming'!J43-'Grid_TTAFOutgoing'!J43))</f>
        <v/>
      </c>
      <c r="K43">
        <f>IF(COUNTIFS(T_StockCount[Part Name],$A43,T_StockCount[WeekIndex],10)&gt;0,0,IF(('T_TTAFStock'!K47&lt;&gt;""),'T_TTAFStock'!K47,J43+'Grid_Incoming'!K43-'Grid_TTAFOutgoing'!K43))</f>
        <v/>
      </c>
      <c r="L43">
        <f>IF(COUNTIFS(T_StockCount[Part Name],$A43,T_StockCount[WeekIndex],11)&gt;0,0,IF(('T_TTAFStock'!L47&lt;&gt;""),'T_TTAFStock'!L47,K43+'Grid_Incoming'!L43-'Grid_TTAFOutgoing'!L43))</f>
        <v/>
      </c>
      <c r="M43">
        <f>IF(COUNTIFS(T_StockCount[Part Name],$A43,T_StockCount[WeekIndex],12)&gt;0,0,IF(('T_TTAFStock'!M47&lt;&gt;""),'T_TTAFStock'!M47,L43+'Grid_Incoming'!M43-'Grid_TTAFOutgoing'!M43))</f>
        <v/>
      </c>
      <c r="N43">
        <f>IF(COUNTIFS(T_StockCount[Part Name],$A43,T_StockCount[WeekIndex],13)&gt;0,0,IF(('T_TTAFStock'!N47&lt;&gt;""),'T_TTAFStock'!N47,M43+'Grid_Incoming'!N43-'Grid_TTAFOutgoing'!N43))</f>
        <v/>
      </c>
      <c r="O43">
        <f>IF(COUNTIFS(T_StockCount[Part Name],$A43,T_StockCount[WeekIndex],14)&gt;0,0,IF(('T_TTAFStock'!O47&lt;&gt;""),'T_TTAFStock'!O47,N43+'Grid_Incoming'!O43-'Grid_TTAFOutgoing'!O43))</f>
        <v/>
      </c>
      <c r="P43">
        <f>IF(COUNTIFS(T_StockCount[Part Name],$A43,T_StockCount[WeekIndex],15)&gt;0,0,IF(('T_TTAFStock'!P47&lt;&gt;""),'T_TTAFStock'!P47,O43+'Grid_Incoming'!P43-'Grid_TTAFOutgoing'!P43))</f>
        <v/>
      </c>
      <c r="Q43">
        <f>IF(COUNTIFS(T_StockCount[Part Name],$A43,T_StockCount[WeekIndex],16)&gt;0,0,IF(('T_TTAFStock'!Q47&lt;&gt;""),'T_TTAFStock'!Q47,P43+'Grid_Incoming'!Q43-'Grid_TTAFOutgoing'!Q43))</f>
        <v/>
      </c>
      <c r="R43">
        <f>IF(COUNTIFS(T_StockCount[Part Name],$A43,T_StockCount[WeekIndex],17)&gt;0,0,IF(('T_TTAFStock'!R47&lt;&gt;""),'T_TTAFStock'!R47,Q43+'Grid_Incoming'!R43-'Grid_TTAFOutgoing'!R43))</f>
        <v/>
      </c>
      <c r="S43">
        <f>IF(COUNTIFS(T_StockCount[Part Name],$A43,T_StockCount[WeekIndex],18)&gt;0,0,IF(('T_TTAFStock'!S47&lt;&gt;""),'T_TTAFStock'!S47,R43+'Grid_Incoming'!S43-'Grid_TTAFOutgoing'!S43))</f>
        <v/>
      </c>
      <c r="T43">
        <f>IF(COUNTIFS(T_StockCount[Part Name],$A43,T_StockCount[WeekIndex],19)&gt;0,0,IF(('T_TTAFStock'!T47&lt;&gt;""),'T_TTAFStock'!T47,S43+'Grid_Incoming'!T43-'Grid_TTAFOutgoing'!T43))</f>
        <v/>
      </c>
      <c r="U43">
        <f>IF(COUNTIFS(T_StockCount[Part Name],$A43,T_StockCount[WeekIndex],20)&gt;0,0,IF(('T_TTAFStock'!U47&lt;&gt;""),'T_TTAFStock'!U47,T43+'Grid_Incoming'!U43-'Grid_TTAFOutgoing'!U43))</f>
        <v/>
      </c>
      <c r="V43">
        <f>IF(COUNTIFS(T_StockCount[Part Name],$A43,T_StockCount[WeekIndex],21)&gt;0,0,IF(('T_TTAFStock'!V47&lt;&gt;""),'T_TTAFStock'!V47,U43+'Grid_Incoming'!V43-'Grid_TTAFOutgoing'!V43))</f>
        <v/>
      </c>
      <c r="W43">
        <f>IF(COUNTIFS(T_StockCount[Part Name],$A43,T_StockCount[WeekIndex],22)&gt;0,0,IF(('T_TTAFStock'!W47&lt;&gt;""),'T_TTAFStock'!W47,V43+'Grid_Incoming'!W43-'Grid_TTAFOutgoing'!W43))</f>
        <v/>
      </c>
      <c r="X43">
        <f>IF(COUNTIFS(T_StockCount[Part Name],$A43,T_StockCount[WeekIndex],23)&gt;0,0,IF(('T_TTAFStock'!X47&lt;&gt;""),'T_TTAFStock'!X47,W43+'Grid_Incoming'!X43-'Grid_TTAFOutgoing'!X43))</f>
        <v/>
      </c>
      <c r="Y43">
        <f>IF(COUNTIFS(T_StockCount[Part Name],$A43,T_StockCount[WeekIndex],24)&gt;0,0,IF(('T_TTAFStock'!Y47&lt;&gt;""),'T_TTAFStock'!Y47,X43+'Grid_Incoming'!Y43-'Grid_TTAFOutgoing'!Y43))</f>
        <v/>
      </c>
      <c r="Z43">
        <f>IF(COUNTIFS(T_StockCount[Part Name],$A43,T_StockCount[WeekIndex],25)&gt;0,0,IF(('T_TTAFStock'!Z47&lt;&gt;""),'T_TTAFStock'!Z47,Y43+'Grid_Incoming'!Z43-'Grid_TTAFOutgoing'!Z43))</f>
        <v/>
      </c>
      <c r="AA43">
        <f>IF(COUNTIFS(T_StockCount[Part Name],$A43,T_StockCount[WeekIndex],26)&gt;0,0,IF(('T_TTAFStock'!AA47&lt;&gt;""),'T_TTAFStock'!AA47,Z43+'Grid_Incoming'!AA43-'Grid_TTAFOutgoing'!AA43))</f>
        <v/>
      </c>
      <c r="AB43">
        <f>IF(COUNTIFS(T_StockCount[Part Name],$A43,T_StockCount[WeekIndex],27)&gt;0,0,IF(('T_TTAFStock'!AB47&lt;&gt;""),'T_TTAFStock'!AB47,AA43+'Grid_Incoming'!AB43-'Grid_TTAFOutgoing'!AB43))</f>
        <v/>
      </c>
      <c r="AC43">
        <f>IF(COUNTIFS(T_StockCount[Part Name],$A43,T_StockCount[WeekIndex],28)&gt;0,0,IF(('T_TTAFStock'!AC47&lt;&gt;""),'T_TTAFStock'!AC47,AB43+'Grid_Incoming'!AC43-'Grid_TTAFOutgoing'!AC43))</f>
        <v/>
      </c>
      <c r="AD43">
        <f>IF(COUNTIFS(T_StockCount[Part Name],$A43,T_StockCount[WeekIndex],29)&gt;0,0,IF(('T_TTAFStock'!AD47&lt;&gt;""),'T_TTAFStock'!AD47,AC43+'Grid_Incoming'!AD43-'Grid_TTAFOutgoing'!AD43))</f>
        <v/>
      </c>
      <c r="AE43">
        <f>IF(COUNTIFS(T_StockCount[Part Name],$A43,T_StockCount[WeekIndex],30)&gt;0,0,IF(('T_TTAFStock'!AE47&lt;&gt;""),'T_TTAFStock'!AE47,AD43+'Grid_Incoming'!AE43-'Grid_TTAFOutgoing'!AE43))</f>
        <v/>
      </c>
      <c r="AF43">
        <f>IF(COUNTIFS(T_StockCount[Part Name],$A43,T_StockCount[WeekIndex],31)&gt;0,0,IF(('T_TTAFStock'!AF47&lt;&gt;""),'T_TTAFStock'!AF47,AE43+'Grid_Incoming'!AF43-'Grid_TTAFOutgoing'!AF43))</f>
        <v/>
      </c>
      <c r="AG43">
        <f>IF(COUNTIFS(T_StockCount[Part Name],$A43,T_StockCount[WeekIndex],32)&gt;0,0,IF(('T_TTAFStock'!AG47&lt;&gt;""),'T_TTAFStock'!AG47,AF43+'Grid_Incoming'!AG43-'Grid_TTAFOutgoing'!AG43))</f>
        <v/>
      </c>
      <c r="AH43">
        <f>IF(COUNTIFS(T_StockCount[Part Name],$A43,T_StockCount[WeekIndex],33)&gt;0,0,IF(('T_TTAFStock'!AH47&lt;&gt;""),'T_TTAFStock'!AH47,AG43+'Grid_Incoming'!AH43-'Grid_TTAFOutgoing'!AH43))</f>
        <v/>
      </c>
      <c r="AI43">
        <f>IF(COUNTIFS(T_StockCount[Part Name],$A43,T_StockCount[WeekIndex],34)&gt;0,0,IF(('T_TTAFStock'!AI47&lt;&gt;""),'T_TTAFStock'!AI47,AH43+'Grid_Incoming'!AI43-'Grid_TTAFOutgoing'!AI43))</f>
        <v/>
      </c>
      <c r="AJ43">
        <f>IF(COUNTIFS(T_StockCount[Part Name],$A43,T_StockCount[WeekIndex],35)&gt;0,0,IF(('T_TTAFStock'!AJ47&lt;&gt;""),'T_TTAFStock'!AJ47,AI43+'Grid_Incoming'!AJ43-'Grid_TTAFOutgoing'!AJ43))</f>
        <v/>
      </c>
      <c r="AK43">
        <f>IF(COUNTIFS(T_StockCount[Part Name],$A43,T_StockCount[WeekIndex],36)&gt;0,0,IF(('T_TTAFStock'!AK47&lt;&gt;""),'T_TTAFStock'!AK47,AJ43+'Grid_Incoming'!AK43-'Grid_TTAFOutgoing'!AK43))</f>
        <v/>
      </c>
      <c r="AL43">
        <f>IF(COUNTIFS(T_StockCount[Part Name],$A43,T_StockCount[WeekIndex],37)&gt;0,0,IF(('T_TTAFStock'!AL47&lt;&gt;""),'T_TTAFStock'!AL47,AK43+'Grid_Incoming'!AL43-'Grid_TTAFOutgoing'!AL43))</f>
        <v/>
      </c>
      <c r="AM43">
        <f>IF(COUNTIFS(T_StockCount[Part Name],$A43,T_StockCount[WeekIndex],38)&gt;0,0,IF(('T_TTAFStock'!AM47&lt;&gt;""),'T_TTAFStock'!AM47,AL43+'Grid_Incoming'!AM43-'Grid_TTAFOutgoing'!AM43))</f>
        <v/>
      </c>
      <c r="AN43">
        <f>IF(COUNTIFS(T_StockCount[Part Name],$A43,T_StockCount[WeekIndex],39)&gt;0,0,IF(('T_TTAFStock'!AN47&lt;&gt;""),'T_TTAFStock'!AN47,AM43+'Grid_Incoming'!AN43-'Grid_TTAFOutgoing'!AN43))</f>
        <v/>
      </c>
      <c r="AO43">
        <f>IF(COUNTIFS(T_StockCount[Part Name],$A43,T_StockCount[WeekIndex],40)&gt;0,0,IF(('T_TTAFStock'!AO47&lt;&gt;""),'T_TTAFStock'!AO47,AN43+'Grid_Incoming'!AO43-'Grid_TTAFOutgoing'!AO43))</f>
        <v/>
      </c>
      <c r="AP43">
        <f>IF(COUNTIFS(T_StockCount[Part Name],$A43,T_StockCount[WeekIndex],41)&gt;0,0,IF(('T_TTAFStock'!AP47&lt;&gt;""),'T_TTAFStock'!AP47,AO43+'Grid_Incoming'!AP43-'Grid_TTAFOutgoing'!AP43))</f>
        <v/>
      </c>
      <c r="AQ43">
        <f>IF(COUNTIFS(T_StockCount[Part Name],$A43,T_StockCount[WeekIndex],42)&gt;0,0,IF(('T_TTAFStock'!AQ47&lt;&gt;""),'T_TTAFStock'!AQ47,AP43+'Grid_Incoming'!AQ43-'Grid_TTAFOutgoing'!AQ43))</f>
        <v/>
      </c>
      <c r="AR43">
        <f>IF(COUNTIFS(T_StockCount[Part Name],$A43,T_StockCount[WeekIndex],43)&gt;0,0,IF(('T_TTAFStock'!AR47&lt;&gt;""),'T_TTAFStock'!AR47,AQ43+'Grid_Incoming'!AR43-'Grid_TTAFOutgoing'!AR43))</f>
        <v/>
      </c>
      <c r="AS43">
        <f>IF(COUNTIFS(T_StockCount[Part Name],$A43,T_StockCount[WeekIndex],44)&gt;0,0,IF(('T_TTAFStock'!AS47&lt;&gt;""),'T_TTAFStock'!AS47,AR43+'Grid_Incoming'!AS43-'Grid_TTAFOutgoing'!AS43))</f>
        <v/>
      </c>
      <c r="AT43">
        <f>IF(COUNTIFS(T_StockCount[Part Name],$A43,T_StockCount[WeekIndex],45)&gt;0,0,IF(('T_TTAFStock'!AT47&lt;&gt;""),'T_TTAFStock'!AT47,AS43+'Grid_Incoming'!AT43-'Grid_TTAFOutgoing'!AT43))</f>
        <v/>
      </c>
      <c r="AU43">
        <f>IF(COUNTIFS(T_StockCount[Part Name],$A43,T_StockCount[WeekIndex],46)&gt;0,0,IF(('T_TTAFStock'!AU47&lt;&gt;""),'T_TTAFStock'!AU47,AT43+'Grid_Incoming'!AU43-'Grid_TTAFOutgoing'!AU43))</f>
        <v/>
      </c>
      <c r="AV43">
        <f>IF(COUNTIFS(T_StockCount[Part Name],$A43,T_StockCount[WeekIndex],47)&gt;0,0,IF(('T_TTAFStock'!AV47&lt;&gt;""),'T_TTAFStock'!AV47,AU43+'Grid_Incoming'!AV43-'Grid_TTAFOutgoing'!AV43))</f>
        <v/>
      </c>
      <c r="AW43">
        <f>IF(COUNTIFS(T_StockCount[Part Name],$A43,T_StockCount[WeekIndex],48)&gt;0,0,IF(('T_TTAFStock'!AW47&lt;&gt;""),'T_TTAFStock'!AW47,AV43+'Grid_Incoming'!AW43-'Grid_TTAFOutgoing'!AW43))</f>
        <v/>
      </c>
      <c r="AX43">
        <f>IF(COUNTIFS(T_StockCount[Part Name],$A43,T_StockCount[WeekIndex],49)&gt;0,0,IF(('T_TTAFStock'!AX47&lt;&gt;""),'T_TTAFStock'!AX47,AW43+'Grid_Incoming'!AX43-'Grid_TTAFOutgoing'!AX43))</f>
        <v/>
      </c>
      <c r="AY43">
        <f>IF(COUNTIFS(T_StockCount[Part Name],$A43,T_StockCount[WeekIndex],50)&gt;0,0,IF(('T_TTAFStock'!AY47&lt;&gt;""),'T_TTAFStock'!AY47,AX43+'Grid_Incoming'!AY43-'Grid_TTAFOutgoing'!AY43))</f>
        <v/>
      </c>
      <c r="AZ43">
        <f>IF(COUNTIFS(T_StockCount[Part Name],$A43,T_StockCount[WeekIndex],51)&gt;0,0,IF(('T_TTAFStock'!AZ47&lt;&gt;""),'T_TTAFStock'!AZ47,AY43+'Grid_Incoming'!AZ43-'Grid_TTAFOutgoing'!AZ43))</f>
        <v/>
      </c>
      <c r="BA43">
        <f>IF(COUNTIFS(T_StockCount[Part Name],$A43,T_StockCount[WeekIndex],52)&gt;0,0,IF(('T_TTAFStock'!BA47&lt;&gt;""),'T_TTAFStock'!BA47,AZ43+'Grid_Incoming'!BA43-'Grid_TTAFOutgoing'!BA43))</f>
        <v/>
      </c>
      <c r="BB43">
        <f>IF(COUNTIFS(T_StockCount[Part Name],$A43,T_StockCount[WeekIndex],53)&gt;0,0,IF(('T_TTAFStock'!BB47&lt;&gt;""),'T_TTAFStock'!BB47,BA43+'Grid_Incoming'!BB43-'Grid_TTAFOutgoing'!BB43))</f>
        <v/>
      </c>
      <c r="BC43">
        <f>IF(COUNTIFS(T_StockCount[Part Name],$A43,T_StockCount[WeekIndex],54)&gt;0,0,IF(('T_TTAFStock'!BC47&lt;&gt;""),'T_TTAFStock'!BC47,BB43+'Grid_Incoming'!BC43-'Grid_TTAFOutgoing'!BC43))</f>
        <v/>
      </c>
      <c r="BD43">
        <f>IF(COUNTIFS(T_StockCount[Part Name],$A43,T_StockCount[WeekIndex],55)&gt;0,0,IF(('T_TTAFStock'!BD47&lt;&gt;""),'T_TTAFStock'!BD47,BC43+'Grid_Incoming'!BD43-'Grid_TTAFOutgoing'!BD43))</f>
        <v/>
      </c>
      <c r="BE43">
        <f>IF(COUNTIFS(T_StockCount[Part Name],$A43,T_StockCount[WeekIndex],56)&gt;0,0,IF(('T_TTAFStock'!BE47&lt;&gt;""),'T_TTAFStock'!BE47,BD43+'Grid_Incoming'!BE43-'Grid_TTAFOutgoing'!BE43))</f>
        <v/>
      </c>
      <c r="BF43">
        <f>IF(COUNTIFS(T_StockCount[Part Name],$A43,T_StockCount[WeekIndex],57)&gt;0,0,IF(('T_TTAFStock'!BF47&lt;&gt;""),'T_TTAFStock'!BF47,BE43+'Grid_Incoming'!BF43-'Grid_TTAFOutgoing'!BF43))</f>
        <v/>
      </c>
      <c r="BG43">
        <f>IF(COUNTIFS(T_StockCount[Part Name],$A43,T_StockCount[WeekIndex],58)&gt;0,0,IF(('T_TTAFStock'!BG47&lt;&gt;""),'T_TTAFStock'!BG47,BF43+'Grid_Incoming'!BG43-'Grid_TTAFOutgoing'!BG43))</f>
        <v/>
      </c>
      <c r="BH43">
        <f>IF(COUNTIFS(T_StockCount[Part Name],$A43,T_StockCount[WeekIndex],59)&gt;0,0,IF(('T_TTAFStock'!BH47&lt;&gt;""),'T_TTAFStock'!BH47,BG43+'Grid_Incoming'!BH43-'Grid_TTAFOutgoing'!BH43))</f>
        <v/>
      </c>
      <c r="BI43">
        <f>IF(COUNTIFS(T_StockCount[Part Name],$A43,T_StockCount[WeekIndex],60)&gt;0,0,IF(('T_TTAFStock'!BI47&lt;&gt;""),'T_TTAFStock'!BI47,BH43+'Grid_Incoming'!BI43-'Grid_TTAFOutgoing'!BI43))</f>
        <v/>
      </c>
      <c r="BJ43">
        <f>IF(COUNTIFS(T_StockCount[Part Name],$A43,T_StockCount[WeekIndex],61)&gt;0,0,IF(('T_TTAFStock'!BJ47&lt;&gt;""),'T_TTAFStock'!BJ47,BI43+'Grid_Incoming'!BJ43-'Grid_TTAFOutgoing'!BJ43))</f>
        <v/>
      </c>
      <c r="BK43">
        <f>IF(COUNTIFS(T_StockCount[Part Name],$A43,T_StockCount[WeekIndex],62)&gt;0,0,IF(('T_TTAFStock'!BK47&lt;&gt;""),'T_TTAFStock'!BK47,BJ43+'Grid_Incoming'!BK43-'Grid_TTAFOutgoing'!BK43))</f>
        <v/>
      </c>
      <c r="BL43">
        <f>IF(COUNTIFS(T_StockCount[Part Name],$A43,T_StockCount[WeekIndex],63)&gt;0,0,IF(('T_TTAFStock'!BL47&lt;&gt;""),'T_TTAFStock'!BL47,BK43+'Grid_Incoming'!BL43-'Grid_TTAFOutgoing'!BL43))</f>
        <v/>
      </c>
      <c r="BM43">
        <f>IF(COUNTIFS(T_StockCount[Part Name],$A43,T_StockCount[WeekIndex],64)&gt;0,0,IF(('T_TTAFStock'!BM47&lt;&gt;""),'T_TTAFStock'!BM47,BL43+'Grid_Incoming'!BM43-'Grid_TTAFOutgoing'!BM43))</f>
        <v/>
      </c>
      <c r="BN43">
        <f>IF(COUNTIFS(T_StockCount[Part Name],$A43,T_StockCount[WeekIndex],65)&gt;0,0,IF(('T_TTAFStock'!BN47&lt;&gt;""),'T_TTAFStock'!BN47,BM43+'Grid_Incoming'!BN43-'Grid_TTAFOutgoing'!BN43))</f>
        <v/>
      </c>
      <c r="BO43">
        <f>IF(COUNTIFS(T_StockCount[Part Name],$A43,T_StockCount[WeekIndex],66)&gt;0,0,IF(('T_TTAFStock'!BO47&lt;&gt;""),'T_TTAFStock'!BO47,BN43+'Grid_Incoming'!BO43-'Grid_TTAFOutgoing'!BO43))</f>
        <v/>
      </c>
      <c r="BP43">
        <f>IF(COUNTIFS(T_StockCount[Part Name],$A43,T_StockCount[WeekIndex],67)&gt;0,0,IF(('T_TTAFStock'!BP47&lt;&gt;""),'T_TTAFStock'!BP47,BO43+'Grid_Incoming'!BP43-'Grid_TTAFOutgoing'!BP43))</f>
        <v/>
      </c>
      <c r="BQ43">
        <f>IF(COUNTIFS(T_StockCount[Part Name],$A43,T_StockCount[WeekIndex],68)&gt;0,0,IF(('T_TTAFStock'!BQ47&lt;&gt;""),'T_TTAFStock'!BQ47,BP43+'Grid_Incoming'!BQ43-'Grid_TTAFOutgoing'!BQ43))</f>
        <v/>
      </c>
      <c r="BR43">
        <f>IF(COUNTIFS(T_StockCount[Part Name],$A43,T_StockCount[WeekIndex],69)&gt;0,0,IF(('T_TTAFStock'!BR47&lt;&gt;""),'T_TTAFStock'!BR47,BQ43+'Grid_Incoming'!BR43-'Grid_TTAFOutgoing'!BR43))</f>
        <v/>
      </c>
      <c r="BS43">
        <f>IF(COUNTIFS(T_StockCount[Part Name],$A43,T_StockCount[WeekIndex],70)&gt;0,0,IF(('T_TTAFStock'!BS47&lt;&gt;""),'T_TTAFStock'!BS47,BR43+'Grid_Incoming'!BS43-'Grid_TTAFOutgoing'!BS43))</f>
        <v/>
      </c>
      <c r="BT43">
        <f>IF(COUNTIFS(T_StockCount[Part Name],$A43,T_StockCount[WeekIndex],71)&gt;0,0,IF(('T_TTAFStock'!BT47&lt;&gt;""),'T_TTAFStock'!BT47,BS43+'Grid_Incoming'!BT43-'Grid_TTAFOutgoing'!BT43))</f>
        <v/>
      </c>
      <c r="BU43">
        <f>IF(COUNTIFS(T_StockCount[Part Name],$A43,T_StockCount[WeekIndex],72)&gt;0,0,IF(('T_TTAFStock'!BU47&lt;&gt;""),'T_TTAFStock'!BU47,BT43+'Grid_Incoming'!BU43-'Grid_TTAFOutgoing'!BU43))</f>
        <v/>
      </c>
      <c r="BV43">
        <f>IF(COUNTIFS(T_StockCount[Part Name],$A43,T_StockCount[WeekIndex],73)&gt;0,0,IF(('T_TTAFStock'!BV47&lt;&gt;""),'T_TTAFStock'!BV47,BU43+'Grid_Incoming'!BV43-'Grid_TTAFOutgoing'!BV43))</f>
        <v/>
      </c>
      <c r="BW43">
        <f>IF(COUNTIFS(T_StockCount[Part Name],$A43,T_StockCount[WeekIndex],74)&gt;0,0,IF(('T_TTAFStock'!BW47&lt;&gt;""),'T_TTAFStock'!BW47,BV43+'Grid_Incoming'!BW43-'Grid_TTAFOutgoing'!BW43))</f>
        <v/>
      </c>
      <c r="BX43">
        <f>IF(COUNTIFS(T_StockCount[Part Name],$A43,T_StockCount[WeekIndex],75)&gt;0,0,IF(('T_TTAFStock'!BX47&lt;&gt;""),'T_TTAFStock'!BX47,BW43+'Grid_Incoming'!BX43-'Grid_TTAFOutgoing'!BX43))</f>
        <v/>
      </c>
      <c r="BY43">
        <f>IF(COUNTIFS(T_StockCount[Part Name],$A43,T_StockCount[WeekIndex],76)&gt;0,0,IF(('T_TTAFStock'!BY47&lt;&gt;""),'T_TTAFStock'!BY47,BX43+'Grid_Incoming'!BY43-'Grid_TTAFOutgoing'!BY43))</f>
        <v/>
      </c>
      <c r="BZ43">
        <f>IF(COUNTIFS(T_StockCount[Part Name],$A43,T_StockCount[WeekIndex],77)&gt;0,0,IF(('T_TTAFStock'!BZ47&lt;&gt;""),'T_TTAFStock'!BZ47,BY43+'Grid_Incoming'!BZ43-'Grid_TTAFOutgoing'!BZ43))</f>
        <v/>
      </c>
      <c r="CA43">
        <f>IF(COUNTIFS(T_StockCount[Part Name],$A43,T_StockCount[WeekIndex],78)&gt;0,0,IF(('T_TTAFStock'!CA47&lt;&gt;""),'T_TTAFStock'!CA47,BZ43+'Grid_Incoming'!CA43-'Grid_TTAFOutgoing'!CA43))</f>
        <v/>
      </c>
      <c r="CB43">
        <f>IF(COUNTIFS(T_StockCount[Part Name],$A43,T_StockCount[WeekIndex],79)&gt;0,0,IF(('T_TTAFStock'!CB47&lt;&gt;""),'T_TTAFStock'!CB47,CA43+'Grid_Incoming'!CB43-'Grid_TTAFOutgoing'!CB43))</f>
        <v/>
      </c>
      <c r="CC43">
        <f>IF(COUNTIFS(T_StockCount[Part Name],$A43,T_StockCount[WeekIndex],80)&gt;0,0,IF(('T_TTAFStock'!CC47&lt;&gt;""),'T_TTAFStock'!CC47,CB43+'Grid_Incoming'!CC43-'Grid_TTAFOutgoing'!CC43))</f>
        <v/>
      </c>
      <c r="CD43">
        <f>IF(COUNTIFS(T_StockCount[Part Name],$A43,T_StockCount[WeekIndex],81)&gt;0,0,IF(('T_TTAFStock'!CD47&lt;&gt;""),'T_TTAFStock'!CD47,CC43+'Grid_Incoming'!CD43-'Grid_TTAFOutgoing'!CD43))</f>
        <v/>
      </c>
      <c r="CE43">
        <f>IF(COUNTIFS(T_StockCount[Part Name],$A43,T_StockCount[WeekIndex],82)&gt;0,0,IF(('T_TTAFStock'!CE47&lt;&gt;""),'T_TTAFStock'!CE47,CD43+'Grid_Incoming'!CE43-'Grid_TTAFOutgoing'!CE43))</f>
        <v/>
      </c>
      <c r="CF43">
        <f>IF(COUNTIFS(T_StockCount[Part Name],$A43,T_StockCount[WeekIndex],83)&gt;0,0,IF(('T_TTAFStock'!CF47&lt;&gt;""),'T_TTAFStock'!CF47,CE43+'Grid_Incoming'!CF43-'Grid_TTAFOutgoing'!CF43))</f>
        <v/>
      </c>
      <c r="CG43">
        <f>IF(COUNTIFS(T_StockCount[Part Name],$A43,T_StockCount[WeekIndex],84)&gt;0,0,IF(('T_TTAFStock'!CG47&lt;&gt;""),'T_TTAFStock'!CG47,CF43+'Grid_Incoming'!CG43-'Grid_TTAFOutgoing'!CG43))</f>
        <v/>
      </c>
      <c r="CH43">
        <f>IF(COUNTIFS(T_StockCount[Part Name],$A43,T_StockCount[WeekIndex],85)&gt;0,0,IF(('T_TTAFStock'!CH47&lt;&gt;""),'T_TTAFStock'!CH47,CG43+'Grid_Incoming'!CH43-'Grid_TTAFOutgoing'!CH43))</f>
        <v/>
      </c>
      <c r="CI43">
        <f>IF(COUNTIFS(T_StockCount[Part Name],$A43,T_StockCount[WeekIndex],86)&gt;0,0,IF(('T_TTAFStock'!CI47&lt;&gt;""),'T_TTAFStock'!CI47,CH43+'Grid_Incoming'!CI43-'Grid_TTAFOutgoing'!CI43))</f>
        <v/>
      </c>
      <c r="CJ43">
        <f>IF(COUNTIFS(T_StockCount[Part Name],$A43,T_StockCount[WeekIndex],87)&gt;0,0,IF(('T_TTAFStock'!CJ47&lt;&gt;""),'T_TTAFStock'!CJ47,CI43+'Grid_Incoming'!CJ43-'Grid_TTAFOutgoing'!CJ43))</f>
        <v/>
      </c>
      <c r="CK43">
        <f>IF(COUNTIFS(T_StockCount[Part Name],$A43,T_StockCount[WeekIndex],88)&gt;0,0,IF(('T_TTAFStock'!CK47&lt;&gt;""),'T_TTAFStock'!CK47,CJ43+'Grid_Incoming'!CK43-'Grid_TTAFOutgoing'!CK43))</f>
        <v/>
      </c>
      <c r="CL43">
        <f>IF(COUNTIFS(T_StockCount[Part Name],$A43,T_StockCount[WeekIndex],89)&gt;0,0,IF(('T_TTAFStock'!CL47&lt;&gt;""),'T_TTAFStock'!CL47,CK43+'Grid_Incoming'!CL43-'Grid_TTAFOutgoing'!CL43))</f>
        <v/>
      </c>
      <c r="CM43">
        <f>IF(COUNTIFS(T_StockCount[Part Name],$A43,T_StockCount[WeekIndex],90)&gt;0,0,IF(('T_TTAFStock'!CM47&lt;&gt;""),'T_TTAFStock'!CM47,CL43+'Grid_Incoming'!CM43-'Grid_TTAFOutgoing'!CM43))</f>
        <v/>
      </c>
      <c r="CN43">
        <f>IF(COUNTIFS(T_StockCount[Part Name],$A43,T_StockCount[WeekIndex],91)&gt;0,0,IF(('T_TTAFStock'!CN47&lt;&gt;""),'T_TTAFStock'!CN47,CM43+'Grid_Incoming'!CN43-'Grid_TTAFOutgoing'!CN43))</f>
        <v/>
      </c>
      <c r="CO43">
        <f>IF(COUNTIFS(T_StockCount[Part Name],$A43,T_StockCount[WeekIndex],92)&gt;0,0,IF(('T_TTAFStock'!CO47&lt;&gt;""),'T_TTAFStock'!CO47,CN43+'Grid_Incoming'!CO43-'Grid_TTAFOutgoing'!CO43))</f>
        <v/>
      </c>
      <c r="CP43">
        <f>IF(COUNTIFS(T_StockCount[Part Name],$A43,T_StockCount[WeekIndex],93)&gt;0,0,IF(('T_TTAFStock'!CP47&lt;&gt;""),'T_TTAFStock'!CP47,CO43+'Grid_Incoming'!CP43-'Grid_TTAFOutgoing'!CP43))</f>
        <v/>
      </c>
      <c r="CQ43">
        <f>IF(COUNTIFS(T_StockCount[Part Name],$A43,T_StockCount[WeekIndex],94)&gt;0,0,IF(('T_TTAFStock'!CQ47&lt;&gt;""),'T_TTAFStock'!CQ47,CP43+'Grid_Incoming'!CQ43-'Grid_TTAFOutgoing'!CQ43))</f>
        <v/>
      </c>
      <c r="CR43">
        <f>IF(COUNTIFS(T_StockCount[Part Name],$A43,T_StockCount[WeekIndex],95)&gt;0,0,IF(('T_TTAFStock'!CR47&lt;&gt;""),'T_TTAFStock'!CR47,CQ43+'Grid_Incoming'!CR43-'Grid_TTAFOutgoing'!CR43))</f>
        <v/>
      </c>
      <c r="CS43">
        <f>IF(COUNTIFS(T_StockCount[Part Name],$A43,T_StockCount[WeekIndex],96)&gt;0,0,IF(('T_TTAFStock'!CS47&lt;&gt;""),'T_TTAFStock'!CS47,CR43+'Grid_Incoming'!CS43-'Grid_TTAFOutgoing'!CS43))</f>
        <v/>
      </c>
      <c r="CT43">
        <f>IF(COUNTIFS(T_StockCount[Part Name],$A43,T_StockCount[WeekIndex],97)&gt;0,0,IF(('T_TTAFStock'!CT47&lt;&gt;""),'T_TTAFStock'!CT47,CS43+'Grid_Incoming'!CT43-'Grid_TTAFOutgoing'!CT43))</f>
        <v/>
      </c>
      <c r="CU43">
        <f>IF(COUNTIFS(T_StockCount[Part Name],$A43,T_StockCount[WeekIndex],98)&gt;0,0,IF(('T_TTAFStock'!CU47&lt;&gt;""),'T_TTAFStock'!CU47,CT43+'Grid_Incoming'!CU43-'Grid_TTAFOutgoing'!CU43))</f>
        <v/>
      </c>
      <c r="CV43">
        <f>IF(COUNTIFS(T_StockCount[Part Name],$A43,T_StockCount[WeekIndex],99)&gt;0,0,IF(('T_TTAFStock'!CV47&lt;&gt;""),'T_TTAFStock'!CV47,CU43+'Grid_Incoming'!CV43-'Grid_TTAFOutgoing'!CV43))</f>
        <v/>
      </c>
      <c r="CW43">
        <f>IF(COUNTIFS(T_StockCount[Part Name],$A43,T_StockCount[WeekIndex],100)&gt;0,0,IF(('T_TTAFStock'!CW47&lt;&gt;""),'T_TTAFStock'!CW47,CV43+'Grid_Incoming'!CW43-'Grid_TTAFOutgoing'!CW43))</f>
        <v/>
      </c>
      <c r="CX43">
        <f>IF(COUNTIFS(T_StockCount[Part Name],$A43,T_StockCount[WeekIndex],101)&gt;0,0,IF(('T_TTAFStock'!CX47&lt;&gt;""),'T_TTAFStock'!CX47,CW43+'Grid_Incoming'!CX43-'Grid_TTAFOutgoing'!CX43))</f>
        <v/>
      </c>
      <c r="CY43">
        <f>IF(COUNTIFS(T_StockCount[Part Name],$A43,T_StockCount[WeekIndex],102)&gt;0,0,IF(('T_TTAFStock'!CY47&lt;&gt;""),'T_TTAFStock'!CY47,CX43+'Grid_Incoming'!CY43-'Grid_TTAFOutgoing'!CY43))</f>
        <v/>
      </c>
      <c r="CZ43">
        <f>IF(COUNTIFS(T_StockCount[Part Name],$A43,T_StockCount[WeekIndex],103)&gt;0,0,IF(('T_TTAFStock'!CZ47&lt;&gt;""),'T_TTAFStock'!CZ47,CY43+'Grid_Incoming'!CZ43-'Grid_TTAFOutgoing'!CZ43))</f>
        <v/>
      </c>
      <c r="DA43">
        <f>IF(COUNTIFS(T_StockCount[Part Name],$A43,T_StockCount[WeekIndex],104)&gt;0,0,IF(('T_TTAFStock'!DA47&lt;&gt;""),'T_TTAFStock'!DA47,CZ43+'Grid_Incoming'!DA43-'Grid_TTAFOutgoing'!DA43))</f>
        <v/>
      </c>
    </row>
    <row r="44">
      <c r="A44" t="inlineStr">
        <is>
          <t>3TP</t>
        </is>
      </c>
      <c r="B44">
        <f>IF(COUNTIFS(T_StockCount[Part Name],$A44,T_StockCount[WeekIndex],1)&gt;0,0,IF(('T_TTAFStock'!B48&lt;&gt;""),'T_TTAFStock'!B48,0+'Grid_Incoming'!B44-'Grid_TTAFOutgoing'!B44))</f>
        <v/>
      </c>
      <c r="C44">
        <f>IF(COUNTIFS(T_StockCount[Part Name],$A44,T_StockCount[WeekIndex],2)&gt;0,0,IF(('T_TTAFStock'!C48&lt;&gt;""),'T_TTAFStock'!C48,B44+'Grid_Incoming'!C44-'Grid_TTAFOutgoing'!C44))</f>
        <v/>
      </c>
      <c r="D44">
        <f>IF(COUNTIFS(T_StockCount[Part Name],$A44,T_StockCount[WeekIndex],3)&gt;0,0,IF(('T_TTAFStock'!D48&lt;&gt;""),'T_TTAFStock'!D48,C44+'Grid_Incoming'!D44-'Grid_TTAFOutgoing'!D44))</f>
        <v/>
      </c>
      <c r="E44">
        <f>IF(COUNTIFS(T_StockCount[Part Name],$A44,T_StockCount[WeekIndex],4)&gt;0,0,IF(('T_TTAFStock'!E48&lt;&gt;""),'T_TTAFStock'!E48,D44+'Grid_Incoming'!E44-'Grid_TTAFOutgoing'!E44))</f>
        <v/>
      </c>
      <c r="F44">
        <f>IF(COUNTIFS(T_StockCount[Part Name],$A44,T_StockCount[WeekIndex],5)&gt;0,0,IF(('T_TTAFStock'!F48&lt;&gt;""),'T_TTAFStock'!F48,E44+'Grid_Incoming'!F44-'Grid_TTAFOutgoing'!F44))</f>
        <v/>
      </c>
      <c r="G44">
        <f>IF(COUNTIFS(T_StockCount[Part Name],$A44,T_StockCount[WeekIndex],6)&gt;0,0,IF(('T_TTAFStock'!G48&lt;&gt;""),'T_TTAFStock'!G48,F44+'Grid_Incoming'!G44-'Grid_TTAFOutgoing'!G44))</f>
        <v/>
      </c>
      <c r="H44">
        <f>IF(COUNTIFS(T_StockCount[Part Name],$A44,T_StockCount[WeekIndex],7)&gt;0,0,IF(('T_TTAFStock'!H48&lt;&gt;""),'T_TTAFStock'!H48,G44+'Grid_Incoming'!H44-'Grid_TTAFOutgoing'!H44))</f>
        <v/>
      </c>
      <c r="I44">
        <f>IF(COUNTIFS(T_StockCount[Part Name],$A44,T_StockCount[WeekIndex],8)&gt;0,0,IF(('T_TTAFStock'!I48&lt;&gt;""),'T_TTAFStock'!I48,H44+'Grid_Incoming'!I44-'Grid_TTAFOutgoing'!I44))</f>
        <v/>
      </c>
      <c r="J44">
        <f>IF(COUNTIFS(T_StockCount[Part Name],$A44,T_StockCount[WeekIndex],9)&gt;0,0,IF(('T_TTAFStock'!J48&lt;&gt;""),'T_TTAFStock'!J48,I44+'Grid_Incoming'!J44-'Grid_TTAFOutgoing'!J44))</f>
        <v/>
      </c>
      <c r="K44">
        <f>IF(COUNTIFS(T_StockCount[Part Name],$A44,T_StockCount[WeekIndex],10)&gt;0,0,IF(('T_TTAFStock'!K48&lt;&gt;""),'T_TTAFStock'!K48,J44+'Grid_Incoming'!K44-'Grid_TTAFOutgoing'!K44))</f>
        <v/>
      </c>
      <c r="L44">
        <f>IF(COUNTIFS(T_StockCount[Part Name],$A44,T_StockCount[WeekIndex],11)&gt;0,0,IF(('T_TTAFStock'!L48&lt;&gt;""),'T_TTAFStock'!L48,K44+'Grid_Incoming'!L44-'Grid_TTAFOutgoing'!L44))</f>
        <v/>
      </c>
      <c r="M44">
        <f>IF(COUNTIFS(T_StockCount[Part Name],$A44,T_StockCount[WeekIndex],12)&gt;0,0,IF(('T_TTAFStock'!M48&lt;&gt;""),'T_TTAFStock'!M48,L44+'Grid_Incoming'!M44-'Grid_TTAFOutgoing'!M44))</f>
        <v/>
      </c>
      <c r="N44">
        <f>IF(COUNTIFS(T_StockCount[Part Name],$A44,T_StockCount[WeekIndex],13)&gt;0,0,IF(('T_TTAFStock'!N48&lt;&gt;""),'T_TTAFStock'!N48,M44+'Grid_Incoming'!N44-'Grid_TTAFOutgoing'!N44))</f>
        <v/>
      </c>
      <c r="O44">
        <f>IF(COUNTIFS(T_StockCount[Part Name],$A44,T_StockCount[WeekIndex],14)&gt;0,0,IF(('T_TTAFStock'!O48&lt;&gt;""),'T_TTAFStock'!O48,N44+'Grid_Incoming'!O44-'Grid_TTAFOutgoing'!O44))</f>
        <v/>
      </c>
      <c r="P44">
        <f>IF(COUNTIFS(T_StockCount[Part Name],$A44,T_StockCount[WeekIndex],15)&gt;0,0,IF(('T_TTAFStock'!P48&lt;&gt;""),'T_TTAFStock'!P48,O44+'Grid_Incoming'!P44-'Grid_TTAFOutgoing'!P44))</f>
        <v/>
      </c>
      <c r="Q44">
        <f>IF(COUNTIFS(T_StockCount[Part Name],$A44,T_StockCount[WeekIndex],16)&gt;0,0,IF(('T_TTAFStock'!Q48&lt;&gt;""),'T_TTAFStock'!Q48,P44+'Grid_Incoming'!Q44-'Grid_TTAFOutgoing'!Q44))</f>
        <v/>
      </c>
      <c r="R44">
        <f>IF(COUNTIFS(T_StockCount[Part Name],$A44,T_StockCount[WeekIndex],17)&gt;0,0,IF(('T_TTAFStock'!R48&lt;&gt;""),'T_TTAFStock'!R48,Q44+'Grid_Incoming'!R44-'Grid_TTAFOutgoing'!R44))</f>
        <v/>
      </c>
      <c r="S44">
        <f>IF(COUNTIFS(T_StockCount[Part Name],$A44,T_StockCount[WeekIndex],18)&gt;0,0,IF(('T_TTAFStock'!S48&lt;&gt;""),'T_TTAFStock'!S48,R44+'Grid_Incoming'!S44-'Grid_TTAFOutgoing'!S44))</f>
        <v/>
      </c>
      <c r="T44">
        <f>IF(COUNTIFS(T_StockCount[Part Name],$A44,T_StockCount[WeekIndex],19)&gt;0,0,IF(('T_TTAFStock'!T48&lt;&gt;""),'T_TTAFStock'!T48,S44+'Grid_Incoming'!T44-'Grid_TTAFOutgoing'!T44))</f>
        <v/>
      </c>
      <c r="U44">
        <f>IF(COUNTIFS(T_StockCount[Part Name],$A44,T_StockCount[WeekIndex],20)&gt;0,0,IF(('T_TTAFStock'!U48&lt;&gt;""),'T_TTAFStock'!U48,T44+'Grid_Incoming'!U44-'Grid_TTAFOutgoing'!U44))</f>
        <v/>
      </c>
      <c r="V44">
        <f>IF(COUNTIFS(T_StockCount[Part Name],$A44,T_StockCount[WeekIndex],21)&gt;0,0,IF(('T_TTAFStock'!V48&lt;&gt;""),'T_TTAFStock'!V48,U44+'Grid_Incoming'!V44-'Grid_TTAFOutgoing'!V44))</f>
        <v/>
      </c>
      <c r="W44">
        <f>IF(COUNTIFS(T_StockCount[Part Name],$A44,T_StockCount[WeekIndex],22)&gt;0,0,IF(('T_TTAFStock'!W48&lt;&gt;""),'T_TTAFStock'!W48,V44+'Grid_Incoming'!W44-'Grid_TTAFOutgoing'!W44))</f>
        <v/>
      </c>
      <c r="X44">
        <f>IF(COUNTIFS(T_StockCount[Part Name],$A44,T_StockCount[WeekIndex],23)&gt;0,0,IF(('T_TTAFStock'!X48&lt;&gt;""),'T_TTAFStock'!X48,W44+'Grid_Incoming'!X44-'Grid_TTAFOutgoing'!X44))</f>
        <v/>
      </c>
      <c r="Y44">
        <f>IF(COUNTIFS(T_StockCount[Part Name],$A44,T_StockCount[WeekIndex],24)&gt;0,0,IF(('T_TTAFStock'!Y48&lt;&gt;""),'T_TTAFStock'!Y48,X44+'Grid_Incoming'!Y44-'Grid_TTAFOutgoing'!Y44))</f>
        <v/>
      </c>
      <c r="Z44">
        <f>IF(COUNTIFS(T_StockCount[Part Name],$A44,T_StockCount[WeekIndex],25)&gt;0,0,IF(('T_TTAFStock'!Z48&lt;&gt;""),'T_TTAFStock'!Z48,Y44+'Grid_Incoming'!Z44-'Grid_TTAFOutgoing'!Z44))</f>
        <v/>
      </c>
      <c r="AA44">
        <f>IF(COUNTIFS(T_StockCount[Part Name],$A44,T_StockCount[WeekIndex],26)&gt;0,0,IF(('T_TTAFStock'!AA48&lt;&gt;""),'T_TTAFStock'!AA48,Z44+'Grid_Incoming'!AA44-'Grid_TTAFOutgoing'!AA44))</f>
        <v/>
      </c>
      <c r="AB44">
        <f>IF(COUNTIFS(T_StockCount[Part Name],$A44,T_StockCount[WeekIndex],27)&gt;0,0,IF(('T_TTAFStock'!AB48&lt;&gt;""),'T_TTAFStock'!AB48,AA44+'Grid_Incoming'!AB44-'Grid_TTAFOutgoing'!AB44))</f>
        <v/>
      </c>
      <c r="AC44">
        <f>IF(COUNTIFS(T_StockCount[Part Name],$A44,T_StockCount[WeekIndex],28)&gt;0,0,IF(('T_TTAFStock'!AC48&lt;&gt;""),'T_TTAFStock'!AC48,AB44+'Grid_Incoming'!AC44-'Grid_TTAFOutgoing'!AC44))</f>
        <v/>
      </c>
      <c r="AD44">
        <f>IF(COUNTIFS(T_StockCount[Part Name],$A44,T_StockCount[WeekIndex],29)&gt;0,0,IF(('T_TTAFStock'!AD48&lt;&gt;""),'T_TTAFStock'!AD48,AC44+'Grid_Incoming'!AD44-'Grid_TTAFOutgoing'!AD44))</f>
        <v/>
      </c>
      <c r="AE44">
        <f>IF(COUNTIFS(T_StockCount[Part Name],$A44,T_StockCount[WeekIndex],30)&gt;0,0,IF(('T_TTAFStock'!AE48&lt;&gt;""),'T_TTAFStock'!AE48,AD44+'Grid_Incoming'!AE44-'Grid_TTAFOutgoing'!AE44))</f>
        <v/>
      </c>
      <c r="AF44">
        <f>IF(COUNTIFS(T_StockCount[Part Name],$A44,T_StockCount[WeekIndex],31)&gt;0,0,IF(('T_TTAFStock'!AF48&lt;&gt;""),'T_TTAFStock'!AF48,AE44+'Grid_Incoming'!AF44-'Grid_TTAFOutgoing'!AF44))</f>
        <v/>
      </c>
      <c r="AG44">
        <f>IF(COUNTIFS(T_StockCount[Part Name],$A44,T_StockCount[WeekIndex],32)&gt;0,0,IF(('T_TTAFStock'!AG48&lt;&gt;""),'T_TTAFStock'!AG48,AF44+'Grid_Incoming'!AG44-'Grid_TTAFOutgoing'!AG44))</f>
        <v/>
      </c>
      <c r="AH44">
        <f>IF(COUNTIFS(T_StockCount[Part Name],$A44,T_StockCount[WeekIndex],33)&gt;0,0,IF(('T_TTAFStock'!AH48&lt;&gt;""),'T_TTAFStock'!AH48,AG44+'Grid_Incoming'!AH44-'Grid_TTAFOutgoing'!AH44))</f>
        <v/>
      </c>
      <c r="AI44">
        <f>IF(COUNTIFS(T_StockCount[Part Name],$A44,T_StockCount[WeekIndex],34)&gt;0,0,IF(('T_TTAFStock'!AI48&lt;&gt;""),'T_TTAFStock'!AI48,AH44+'Grid_Incoming'!AI44-'Grid_TTAFOutgoing'!AI44))</f>
        <v/>
      </c>
      <c r="AJ44">
        <f>IF(COUNTIFS(T_StockCount[Part Name],$A44,T_StockCount[WeekIndex],35)&gt;0,0,IF(('T_TTAFStock'!AJ48&lt;&gt;""),'T_TTAFStock'!AJ48,AI44+'Grid_Incoming'!AJ44-'Grid_TTAFOutgoing'!AJ44))</f>
        <v/>
      </c>
      <c r="AK44">
        <f>IF(COUNTIFS(T_StockCount[Part Name],$A44,T_StockCount[WeekIndex],36)&gt;0,0,IF(('T_TTAFStock'!AK48&lt;&gt;""),'T_TTAFStock'!AK48,AJ44+'Grid_Incoming'!AK44-'Grid_TTAFOutgoing'!AK44))</f>
        <v/>
      </c>
      <c r="AL44">
        <f>IF(COUNTIFS(T_StockCount[Part Name],$A44,T_StockCount[WeekIndex],37)&gt;0,0,IF(('T_TTAFStock'!AL48&lt;&gt;""),'T_TTAFStock'!AL48,AK44+'Grid_Incoming'!AL44-'Grid_TTAFOutgoing'!AL44))</f>
        <v/>
      </c>
      <c r="AM44">
        <f>IF(COUNTIFS(T_StockCount[Part Name],$A44,T_StockCount[WeekIndex],38)&gt;0,0,IF(('T_TTAFStock'!AM48&lt;&gt;""),'T_TTAFStock'!AM48,AL44+'Grid_Incoming'!AM44-'Grid_TTAFOutgoing'!AM44))</f>
        <v/>
      </c>
      <c r="AN44">
        <f>IF(COUNTIFS(T_StockCount[Part Name],$A44,T_StockCount[WeekIndex],39)&gt;0,0,IF(('T_TTAFStock'!AN48&lt;&gt;""),'T_TTAFStock'!AN48,AM44+'Grid_Incoming'!AN44-'Grid_TTAFOutgoing'!AN44))</f>
        <v/>
      </c>
      <c r="AO44">
        <f>IF(COUNTIFS(T_StockCount[Part Name],$A44,T_StockCount[WeekIndex],40)&gt;0,0,IF(('T_TTAFStock'!AO48&lt;&gt;""),'T_TTAFStock'!AO48,AN44+'Grid_Incoming'!AO44-'Grid_TTAFOutgoing'!AO44))</f>
        <v/>
      </c>
      <c r="AP44">
        <f>IF(COUNTIFS(T_StockCount[Part Name],$A44,T_StockCount[WeekIndex],41)&gt;0,0,IF(('T_TTAFStock'!AP48&lt;&gt;""),'T_TTAFStock'!AP48,AO44+'Grid_Incoming'!AP44-'Grid_TTAFOutgoing'!AP44))</f>
        <v/>
      </c>
      <c r="AQ44">
        <f>IF(COUNTIFS(T_StockCount[Part Name],$A44,T_StockCount[WeekIndex],42)&gt;0,0,IF(('T_TTAFStock'!AQ48&lt;&gt;""),'T_TTAFStock'!AQ48,AP44+'Grid_Incoming'!AQ44-'Grid_TTAFOutgoing'!AQ44))</f>
        <v/>
      </c>
      <c r="AR44">
        <f>IF(COUNTIFS(T_StockCount[Part Name],$A44,T_StockCount[WeekIndex],43)&gt;0,0,IF(('T_TTAFStock'!AR48&lt;&gt;""),'T_TTAFStock'!AR48,AQ44+'Grid_Incoming'!AR44-'Grid_TTAFOutgoing'!AR44))</f>
        <v/>
      </c>
      <c r="AS44">
        <f>IF(COUNTIFS(T_StockCount[Part Name],$A44,T_StockCount[WeekIndex],44)&gt;0,0,IF(('T_TTAFStock'!AS48&lt;&gt;""),'T_TTAFStock'!AS48,AR44+'Grid_Incoming'!AS44-'Grid_TTAFOutgoing'!AS44))</f>
        <v/>
      </c>
      <c r="AT44">
        <f>IF(COUNTIFS(T_StockCount[Part Name],$A44,T_StockCount[WeekIndex],45)&gt;0,0,IF(('T_TTAFStock'!AT48&lt;&gt;""),'T_TTAFStock'!AT48,AS44+'Grid_Incoming'!AT44-'Grid_TTAFOutgoing'!AT44))</f>
        <v/>
      </c>
      <c r="AU44">
        <f>IF(COUNTIFS(T_StockCount[Part Name],$A44,T_StockCount[WeekIndex],46)&gt;0,0,IF(('T_TTAFStock'!AU48&lt;&gt;""),'T_TTAFStock'!AU48,AT44+'Grid_Incoming'!AU44-'Grid_TTAFOutgoing'!AU44))</f>
        <v/>
      </c>
      <c r="AV44">
        <f>IF(COUNTIFS(T_StockCount[Part Name],$A44,T_StockCount[WeekIndex],47)&gt;0,0,IF(('T_TTAFStock'!AV48&lt;&gt;""),'T_TTAFStock'!AV48,AU44+'Grid_Incoming'!AV44-'Grid_TTAFOutgoing'!AV44))</f>
        <v/>
      </c>
      <c r="AW44">
        <f>IF(COUNTIFS(T_StockCount[Part Name],$A44,T_StockCount[WeekIndex],48)&gt;0,0,IF(('T_TTAFStock'!AW48&lt;&gt;""),'T_TTAFStock'!AW48,AV44+'Grid_Incoming'!AW44-'Grid_TTAFOutgoing'!AW44))</f>
        <v/>
      </c>
      <c r="AX44">
        <f>IF(COUNTIFS(T_StockCount[Part Name],$A44,T_StockCount[WeekIndex],49)&gt;0,0,IF(('T_TTAFStock'!AX48&lt;&gt;""),'T_TTAFStock'!AX48,AW44+'Grid_Incoming'!AX44-'Grid_TTAFOutgoing'!AX44))</f>
        <v/>
      </c>
      <c r="AY44">
        <f>IF(COUNTIFS(T_StockCount[Part Name],$A44,T_StockCount[WeekIndex],50)&gt;0,0,IF(('T_TTAFStock'!AY48&lt;&gt;""),'T_TTAFStock'!AY48,AX44+'Grid_Incoming'!AY44-'Grid_TTAFOutgoing'!AY44))</f>
        <v/>
      </c>
      <c r="AZ44">
        <f>IF(COUNTIFS(T_StockCount[Part Name],$A44,T_StockCount[WeekIndex],51)&gt;0,0,IF(('T_TTAFStock'!AZ48&lt;&gt;""),'T_TTAFStock'!AZ48,AY44+'Grid_Incoming'!AZ44-'Grid_TTAFOutgoing'!AZ44))</f>
        <v/>
      </c>
      <c r="BA44">
        <f>IF(COUNTIFS(T_StockCount[Part Name],$A44,T_StockCount[WeekIndex],52)&gt;0,0,IF(('T_TTAFStock'!BA48&lt;&gt;""),'T_TTAFStock'!BA48,AZ44+'Grid_Incoming'!BA44-'Grid_TTAFOutgoing'!BA44))</f>
        <v/>
      </c>
      <c r="BB44">
        <f>IF(COUNTIFS(T_StockCount[Part Name],$A44,T_StockCount[WeekIndex],53)&gt;0,0,IF(('T_TTAFStock'!BB48&lt;&gt;""),'T_TTAFStock'!BB48,BA44+'Grid_Incoming'!BB44-'Grid_TTAFOutgoing'!BB44))</f>
        <v/>
      </c>
      <c r="BC44">
        <f>IF(COUNTIFS(T_StockCount[Part Name],$A44,T_StockCount[WeekIndex],54)&gt;0,0,IF(('T_TTAFStock'!BC48&lt;&gt;""),'T_TTAFStock'!BC48,BB44+'Grid_Incoming'!BC44-'Grid_TTAFOutgoing'!BC44))</f>
        <v/>
      </c>
      <c r="BD44">
        <f>IF(COUNTIFS(T_StockCount[Part Name],$A44,T_StockCount[WeekIndex],55)&gt;0,0,IF(('T_TTAFStock'!BD48&lt;&gt;""),'T_TTAFStock'!BD48,BC44+'Grid_Incoming'!BD44-'Grid_TTAFOutgoing'!BD44))</f>
        <v/>
      </c>
      <c r="BE44">
        <f>IF(COUNTIFS(T_StockCount[Part Name],$A44,T_StockCount[WeekIndex],56)&gt;0,0,IF(('T_TTAFStock'!BE48&lt;&gt;""),'T_TTAFStock'!BE48,BD44+'Grid_Incoming'!BE44-'Grid_TTAFOutgoing'!BE44))</f>
        <v/>
      </c>
      <c r="BF44">
        <f>IF(COUNTIFS(T_StockCount[Part Name],$A44,T_StockCount[WeekIndex],57)&gt;0,0,IF(('T_TTAFStock'!BF48&lt;&gt;""),'T_TTAFStock'!BF48,BE44+'Grid_Incoming'!BF44-'Grid_TTAFOutgoing'!BF44))</f>
        <v/>
      </c>
      <c r="BG44">
        <f>IF(COUNTIFS(T_StockCount[Part Name],$A44,T_StockCount[WeekIndex],58)&gt;0,0,IF(('T_TTAFStock'!BG48&lt;&gt;""),'T_TTAFStock'!BG48,BF44+'Grid_Incoming'!BG44-'Grid_TTAFOutgoing'!BG44))</f>
        <v/>
      </c>
      <c r="BH44">
        <f>IF(COUNTIFS(T_StockCount[Part Name],$A44,T_StockCount[WeekIndex],59)&gt;0,0,IF(('T_TTAFStock'!BH48&lt;&gt;""),'T_TTAFStock'!BH48,BG44+'Grid_Incoming'!BH44-'Grid_TTAFOutgoing'!BH44))</f>
        <v/>
      </c>
      <c r="BI44">
        <f>IF(COUNTIFS(T_StockCount[Part Name],$A44,T_StockCount[WeekIndex],60)&gt;0,0,IF(('T_TTAFStock'!BI48&lt;&gt;""),'T_TTAFStock'!BI48,BH44+'Grid_Incoming'!BI44-'Grid_TTAFOutgoing'!BI44))</f>
        <v/>
      </c>
      <c r="BJ44">
        <f>IF(COUNTIFS(T_StockCount[Part Name],$A44,T_StockCount[WeekIndex],61)&gt;0,0,IF(('T_TTAFStock'!BJ48&lt;&gt;""),'T_TTAFStock'!BJ48,BI44+'Grid_Incoming'!BJ44-'Grid_TTAFOutgoing'!BJ44))</f>
        <v/>
      </c>
      <c r="BK44">
        <f>IF(COUNTIFS(T_StockCount[Part Name],$A44,T_StockCount[WeekIndex],62)&gt;0,0,IF(('T_TTAFStock'!BK48&lt;&gt;""),'T_TTAFStock'!BK48,BJ44+'Grid_Incoming'!BK44-'Grid_TTAFOutgoing'!BK44))</f>
        <v/>
      </c>
      <c r="BL44">
        <f>IF(COUNTIFS(T_StockCount[Part Name],$A44,T_StockCount[WeekIndex],63)&gt;0,0,IF(('T_TTAFStock'!BL48&lt;&gt;""),'T_TTAFStock'!BL48,BK44+'Grid_Incoming'!BL44-'Grid_TTAFOutgoing'!BL44))</f>
        <v/>
      </c>
      <c r="BM44">
        <f>IF(COUNTIFS(T_StockCount[Part Name],$A44,T_StockCount[WeekIndex],64)&gt;0,0,IF(('T_TTAFStock'!BM48&lt;&gt;""),'T_TTAFStock'!BM48,BL44+'Grid_Incoming'!BM44-'Grid_TTAFOutgoing'!BM44))</f>
        <v/>
      </c>
      <c r="BN44">
        <f>IF(COUNTIFS(T_StockCount[Part Name],$A44,T_StockCount[WeekIndex],65)&gt;0,0,IF(('T_TTAFStock'!BN48&lt;&gt;""),'T_TTAFStock'!BN48,BM44+'Grid_Incoming'!BN44-'Grid_TTAFOutgoing'!BN44))</f>
        <v/>
      </c>
      <c r="BO44">
        <f>IF(COUNTIFS(T_StockCount[Part Name],$A44,T_StockCount[WeekIndex],66)&gt;0,0,IF(('T_TTAFStock'!BO48&lt;&gt;""),'T_TTAFStock'!BO48,BN44+'Grid_Incoming'!BO44-'Grid_TTAFOutgoing'!BO44))</f>
        <v/>
      </c>
      <c r="BP44">
        <f>IF(COUNTIFS(T_StockCount[Part Name],$A44,T_StockCount[WeekIndex],67)&gt;0,0,IF(('T_TTAFStock'!BP48&lt;&gt;""),'T_TTAFStock'!BP48,BO44+'Grid_Incoming'!BP44-'Grid_TTAFOutgoing'!BP44))</f>
        <v/>
      </c>
      <c r="BQ44">
        <f>IF(COUNTIFS(T_StockCount[Part Name],$A44,T_StockCount[WeekIndex],68)&gt;0,0,IF(('T_TTAFStock'!BQ48&lt;&gt;""),'T_TTAFStock'!BQ48,BP44+'Grid_Incoming'!BQ44-'Grid_TTAFOutgoing'!BQ44))</f>
        <v/>
      </c>
      <c r="BR44">
        <f>IF(COUNTIFS(T_StockCount[Part Name],$A44,T_StockCount[WeekIndex],69)&gt;0,0,IF(('T_TTAFStock'!BR48&lt;&gt;""),'T_TTAFStock'!BR48,BQ44+'Grid_Incoming'!BR44-'Grid_TTAFOutgoing'!BR44))</f>
        <v/>
      </c>
      <c r="BS44">
        <f>IF(COUNTIFS(T_StockCount[Part Name],$A44,T_StockCount[WeekIndex],70)&gt;0,0,IF(('T_TTAFStock'!BS48&lt;&gt;""),'T_TTAFStock'!BS48,BR44+'Grid_Incoming'!BS44-'Grid_TTAFOutgoing'!BS44))</f>
        <v/>
      </c>
      <c r="BT44">
        <f>IF(COUNTIFS(T_StockCount[Part Name],$A44,T_StockCount[WeekIndex],71)&gt;0,0,IF(('T_TTAFStock'!BT48&lt;&gt;""),'T_TTAFStock'!BT48,BS44+'Grid_Incoming'!BT44-'Grid_TTAFOutgoing'!BT44))</f>
        <v/>
      </c>
      <c r="BU44">
        <f>IF(COUNTIFS(T_StockCount[Part Name],$A44,T_StockCount[WeekIndex],72)&gt;0,0,IF(('T_TTAFStock'!BU48&lt;&gt;""),'T_TTAFStock'!BU48,BT44+'Grid_Incoming'!BU44-'Grid_TTAFOutgoing'!BU44))</f>
        <v/>
      </c>
      <c r="BV44">
        <f>IF(COUNTIFS(T_StockCount[Part Name],$A44,T_StockCount[WeekIndex],73)&gt;0,0,IF(('T_TTAFStock'!BV48&lt;&gt;""),'T_TTAFStock'!BV48,BU44+'Grid_Incoming'!BV44-'Grid_TTAFOutgoing'!BV44))</f>
        <v/>
      </c>
      <c r="BW44">
        <f>IF(COUNTIFS(T_StockCount[Part Name],$A44,T_StockCount[WeekIndex],74)&gt;0,0,IF(('T_TTAFStock'!BW48&lt;&gt;""),'T_TTAFStock'!BW48,BV44+'Grid_Incoming'!BW44-'Grid_TTAFOutgoing'!BW44))</f>
        <v/>
      </c>
      <c r="BX44">
        <f>IF(COUNTIFS(T_StockCount[Part Name],$A44,T_StockCount[WeekIndex],75)&gt;0,0,IF(('T_TTAFStock'!BX48&lt;&gt;""),'T_TTAFStock'!BX48,BW44+'Grid_Incoming'!BX44-'Grid_TTAFOutgoing'!BX44))</f>
        <v/>
      </c>
      <c r="BY44">
        <f>IF(COUNTIFS(T_StockCount[Part Name],$A44,T_StockCount[WeekIndex],76)&gt;0,0,IF(('T_TTAFStock'!BY48&lt;&gt;""),'T_TTAFStock'!BY48,BX44+'Grid_Incoming'!BY44-'Grid_TTAFOutgoing'!BY44))</f>
        <v/>
      </c>
      <c r="BZ44">
        <f>IF(COUNTIFS(T_StockCount[Part Name],$A44,T_StockCount[WeekIndex],77)&gt;0,0,IF(('T_TTAFStock'!BZ48&lt;&gt;""),'T_TTAFStock'!BZ48,BY44+'Grid_Incoming'!BZ44-'Grid_TTAFOutgoing'!BZ44))</f>
        <v/>
      </c>
      <c r="CA44">
        <f>IF(COUNTIFS(T_StockCount[Part Name],$A44,T_StockCount[WeekIndex],78)&gt;0,0,IF(('T_TTAFStock'!CA48&lt;&gt;""),'T_TTAFStock'!CA48,BZ44+'Grid_Incoming'!CA44-'Grid_TTAFOutgoing'!CA44))</f>
        <v/>
      </c>
      <c r="CB44">
        <f>IF(COUNTIFS(T_StockCount[Part Name],$A44,T_StockCount[WeekIndex],79)&gt;0,0,IF(('T_TTAFStock'!CB48&lt;&gt;""),'T_TTAFStock'!CB48,CA44+'Grid_Incoming'!CB44-'Grid_TTAFOutgoing'!CB44))</f>
        <v/>
      </c>
      <c r="CC44">
        <f>IF(COUNTIFS(T_StockCount[Part Name],$A44,T_StockCount[WeekIndex],80)&gt;0,0,IF(('T_TTAFStock'!CC48&lt;&gt;""),'T_TTAFStock'!CC48,CB44+'Grid_Incoming'!CC44-'Grid_TTAFOutgoing'!CC44))</f>
        <v/>
      </c>
      <c r="CD44">
        <f>IF(COUNTIFS(T_StockCount[Part Name],$A44,T_StockCount[WeekIndex],81)&gt;0,0,IF(('T_TTAFStock'!CD48&lt;&gt;""),'T_TTAFStock'!CD48,CC44+'Grid_Incoming'!CD44-'Grid_TTAFOutgoing'!CD44))</f>
        <v/>
      </c>
      <c r="CE44">
        <f>IF(COUNTIFS(T_StockCount[Part Name],$A44,T_StockCount[WeekIndex],82)&gt;0,0,IF(('T_TTAFStock'!CE48&lt;&gt;""),'T_TTAFStock'!CE48,CD44+'Grid_Incoming'!CE44-'Grid_TTAFOutgoing'!CE44))</f>
        <v/>
      </c>
      <c r="CF44">
        <f>IF(COUNTIFS(T_StockCount[Part Name],$A44,T_StockCount[WeekIndex],83)&gt;0,0,IF(('T_TTAFStock'!CF48&lt;&gt;""),'T_TTAFStock'!CF48,CE44+'Grid_Incoming'!CF44-'Grid_TTAFOutgoing'!CF44))</f>
        <v/>
      </c>
      <c r="CG44">
        <f>IF(COUNTIFS(T_StockCount[Part Name],$A44,T_StockCount[WeekIndex],84)&gt;0,0,IF(('T_TTAFStock'!CG48&lt;&gt;""),'T_TTAFStock'!CG48,CF44+'Grid_Incoming'!CG44-'Grid_TTAFOutgoing'!CG44))</f>
        <v/>
      </c>
      <c r="CH44">
        <f>IF(COUNTIFS(T_StockCount[Part Name],$A44,T_StockCount[WeekIndex],85)&gt;0,0,IF(('T_TTAFStock'!CH48&lt;&gt;""),'T_TTAFStock'!CH48,CG44+'Grid_Incoming'!CH44-'Grid_TTAFOutgoing'!CH44))</f>
        <v/>
      </c>
      <c r="CI44">
        <f>IF(COUNTIFS(T_StockCount[Part Name],$A44,T_StockCount[WeekIndex],86)&gt;0,0,IF(('T_TTAFStock'!CI48&lt;&gt;""),'T_TTAFStock'!CI48,CH44+'Grid_Incoming'!CI44-'Grid_TTAFOutgoing'!CI44))</f>
        <v/>
      </c>
      <c r="CJ44">
        <f>IF(COUNTIFS(T_StockCount[Part Name],$A44,T_StockCount[WeekIndex],87)&gt;0,0,IF(('T_TTAFStock'!CJ48&lt;&gt;""),'T_TTAFStock'!CJ48,CI44+'Grid_Incoming'!CJ44-'Grid_TTAFOutgoing'!CJ44))</f>
        <v/>
      </c>
      <c r="CK44">
        <f>IF(COUNTIFS(T_StockCount[Part Name],$A44,T_StockCount[WeekIndex],88)&gt;0,0,IF(('T_TTAFStock'!CK48&lt;&gt;""),'T_TTAFStock'!CK48,CJ44+'Grid_Incoming'!CK44-'Grid_TTAFOutgoing'!CK44))</f>
        <v/>
      </c>
      <c r="CL44">
        <f>IF(COUNTIFS(T_StockCount[Part Name],$A44,T_StockCount[WeekIndex],89)&gt;0,0,IF(('T_TTAFStock'!CL48&lt;&gt;""),'T_TTAFStock'!CL48,CK44+'Grid_Incoming'!CL44-'Grid_TTAFOutgoing'!CL44))</f>
        <v/>
      </c>
      <c r="CM44">
        <f>IF(COUNTIFS(T_StockCount[Part Name],$A44,T_StockCount[WeekIndex],90)&gt;0,0,IF(('T_TTAFStock'!CM48&lt;&gt;""),'T_TTAFStock'!CM48,CL44+'Grid_Incoming'!CM44-'Grid_TTAFOutgoing'!CM44))</f>
        <v/>
      </c>
      <c r="CN44">
        <f>IF(COUNTIFS(T_StockCount[Part Name],$A44,T_StockCount[WeekIndex],91)&gt;0,0,IF(('T_TTAFStock'!CN48&lt;&gt;""),'T_TTAFStock'!CN48,CM44+'Grid_Incoming'!CN44-'Grid_TTAFOutgoing'!CN44))</f>
        <v/>
      </c>
      <c r="CO44">
        <f>IF(COUNTIFS(T_StockCount[Part Name],$A44,T_StockCount[WeekIndex],92)&gt;0,0,IF(('T_TTAFStock'!CO48&lt;&gt;""),'T_TTAFStock'!CO48,CN44+'Grid_Incoming'!CO44-'Grid_TTAFOutgoing'!CO44))</f>
        <v/>
      </c>
      <c r="CP44">
        <f>IF(COUNTIFS(T_StockCount[Part Name],$A44,T_StockCount[WeekIndex],93)&gt;0,0,IF(('T_TTAFStock'!CP48&lt;&gt;""),'T_TTAFStock'!CP48,CO44+'Grid_Incoming'!CP44-'Grid_TTAFOutgoing'!CP44))</f>
        <v/>
      </c>
      <c r="CQ44">
        <f>IF(COUNTIFS(T_StockCount[Part Name],$A44,T_StockCount[WeekIndex],94)&gt;0,0,IF(('T_TTAFStock'!CQ48&lt;&gt;""),'T_TTAFStock'!CQ48,CP44+'Grid_Incoming'!CQ44-'Grid_TTAFOutgoing'!CQ44))</f>
        <v/>
      </c>
      <c r="CR44">
        <f>IF(COUNTIFS(T_StockCount[Part Name],$A44,T_StockCount[WeekIndex],95)&gt;0,0,IF(('T_TTAFStock'!CR48&lt;&gt;""),'T_TTAFStock'!CR48,CQ44+'Grid_Incoming'!CR44-'Grid_TTAFOutgoing'!CR44))</f>
        <v/>
      </c>
      <c r="CS44">
        <f>IF(COUNTIFS(T_StockCount[Part Name],$A44,T_StockCount[WeekIndex],96)&gt;0,0,IF(('T_TTAFStock'!CS48&lt;&gt;""),'T_TTAFStock'!CS48,CR44+'Grid_Incoming'!CS44-'Grid_TTAFOutgoing'!CS44))</f>
        <v/>
      </c>
      <c r="CT44">
        <f>IF(COUNTIFS(T_StockCount[Part Name],$A44,T_StockCount[WeekIndex],97)&gt;0,0,IF(('T_TTAFStock'!CT48&lt;&gt;""),'T_TTAFStock'!CT48,CS44+'Grid_Incoming'!CT44-'Grid_TTAFOutgoing'!CT44))</f>
        <v/>
      </c>
      <c r="CU44">
        <f>IF(COUNTIFS(T_StockCount[Part Name],$A44,T_StockCount[WeekIndex],98)&gt;0,0,IF(('T_TTAFStock'!CU48&lt;&gt;""),'T_TTAFStock'!CU48,CT44+'Grid_Incoming'!CU44-'Grid_TTAFOutgoing'!CU44))</f>
        <v/>
      </c>
      <c r="CV44">
        <f>IF(COUNTIFS(T_StockCount[Part Name],$A44,T_StockCount[WeekIndex],99)&gt;0,0,IF(('T_TTAFStock'!CV48&lt;&gt;""),'T_TTAFStock'!CV48,CU44+'Grid_Incoming'!CV44-'Grid_TTAFOutgoing'!CV44))</f>
        <v/>
      </c>
      <c r="CW44">
        <f>IF(COUNTIFS(T_StockCount[Part Name],$A44,T_StockCount[WeekIndex],100)&gt;0,0,IF(('T_TTAFStock'!CW48&lt;&gt;""),'T_TTAFStock'!CW48,CV44+'Grid_Incoming'!CW44-'Grid_TTAFOutgoing'!CW44))</f>
        <v/>
      </c>
      <c r="CX44">
        <f>IF(COUNTIFS(T_StockCount[Part Name],$A44,T_StockCount[WeekIndex],101)&gt;0,0,IF(('T_TTAFStock'!CX48&lt;&gt;""),'T_TTAFStock'!CX48,CW44+'Grid_Incoming'!CX44-'Grid_TTAFOutgoing'!CX44))</f>
        <v/>
      </c>
      <c r="CY44">
        <f>IF(COUNTIFS(T_StockCount[Part Name],$A44,T_StockCount[WeekIndex],102)&gt;0,0,IF(('T_TTAFStock'!CY48&lt;&gt;""),'T_TTAFStock'!CY48,CX44+'Grid_Incoming'!CY44-'Grid_TTAFOutgoing'!CY44))</f>
        <v/>
      </c>
      <c r="CZ44">
        <f>IF(COUNTIFS(T_StockCount[Part Name],$A44,T_StockCount[WeekIndex],103)&gt;0,0,IF(('T_TTAFStock'!CZ48&lt;&gt;""),'T_TTAFStock'!CZ48,CY44+'Grid_Incoming'!CZ44-'Grid_TTAFOutgoing'!CZ44))</f>
        <v/>
      </c>
      <c r="DA44">
        <f>IF(COUNTIFS(T_StockCount[Part Name],$A44,T_StockCount[WeekIndex],104)&gt;0,0,IF(('T_TTAFStock'!DA48&lt;&gt;""),'T_TTAFStock'!DA48,CZ44+'Grid_Incoming'!DA44-'Grid_TTAFOutgoing'!DA44))</f>
        <v/>
      </c>
    </row>
    <row r="45">
      <c r="A45" t="inlineStr">
        <is>
          <t>A043</t>
        </is>
      </c>
      <c r="B45">
        <f>IF(COUNTIFS(T_StockCount[Part Name],$A45,T_StockCount[WeekIndex],1)&gt;0,0,IF(('T_TTAFStock'!B49&lt;&gt;""),'T_TTAFStock'!B49,0+'Grid_Incoming'!B45-'Grid_TTAFOutgoing'!B45))</f>
        <v/>
      </c>
      <c r="C45">
        <f>IF(COUNTIFS(T_StockCount[Part Name],$A45,T_StockCount[WeekIndex],2)&gt;0,0,IF(('T_TTAFStock'!C49&lt;&gt;""),'T_TTAFStock'!C49,B45+'Grid_Incoming'!C45-'Grid_TTAFOutgoing'!C45))</f>
        <v/>
      </c>
      <c r="D45">
        <f>IF(COUNTIFS(T_StockCount[Part Name],$A45,T_StockCount[WeekIndex],3)&gt;0,0,IF(('T_TTAFStock'!D49&lt;&gt;""),'T_TTAFStock'!D49,C45+'Grid_Incoming'!D45-'Grid_TTAFOutgoing'!D45))</f>
        <v/>
      </c>
      <c r="E45">
        <f>IF(COUNTIFS(T_StockCount[Part Name],$A45,T_StockCount[WeekIndex],4)&gt;0,0,IF(('T_TTAFStock'!E49&lt;&gt;""),'T_TTAFStock'!E49,D45+'Grid_Incoming'!E45-'Grid_TTAFOutgoing'!E45))</f>
        <v/>
      </c>
      <c r="F45">
        <f>IF(COUNTIFS(T_StockCount[Part Name],$A45,T_StockCount[WeekIndex],5)&gt;0,0,IF(('T_TTAFStock'!F49&lt;&gt;""),'T_TTAFStock'!F49,E45+'Grid_Incoming'!F45-'Grid_TTAFOutgoing'!F45))</f>
        <v/>
      </c>
      <c r="G45">
        <f>IF(COUNTIFS(T_StockCount[Part Name],$A45,T_StockCount[WeekIndex],6)&gt;0,0,IF(('T_TTAFStock'!G49&lt;&gt;""),'T_TTAFStock'!G49,F45+'Grid_Incoming'!G45-'Grid_TTAFOutgoing'!G45))</f>
        <v/>
      </c>
      <c r="H45">
        <f>IF(COUNTIFS(T_StockCount[Part Name],$A45,T_StockCount[WeekIndex],7)&gt;0,0,IF(('T_TTAFStock'!H49&lt;&gt;""),'T_TTAFStock'!H49,G45+'Grid_Incoming'!H45-'Grid_TTAFOutgoing'!H45))</f>
        <v/>
      </c>
      <c r="I45">
        <f>IF(COUNTIFS(T_StockCount[Part Name],$A45,T_StockCount[WeekIndex],8)&gt;0,0,IF(('T_TTAFStock'!I49&lt;&gt;""),'T_TTAFStock'!I49,H45+'Grid_Incoming'!I45-'Grid_TTAFOutgoing'!I45))</f>
        <v/>
      </c>
      <c r="J45">
        <f>IF(COUNTIFS(T_StockCount[Part Name],$A45,T_StockCount[WeekIndex],9)&gt;0,0,IF(('T_TTAFStock'!J49&lt;&gt;""),'T_TTAFStock'!J49,I45+'Grid_Incoming'!J45-'Grid_TTAFOutgoing'!J45))</f>
        <v/>
      </c>
      <c r="K45">
        <f>IF(COUNTIFS(T_StockCount[Part Name],$A45,T_StockCount[WeekIndex],10)&gt;0,0,IF(('T_TTAFStock'!K49&lt;&gt;""),'T_TTAFStock'!K49,J45+'Grid_Incoming'!K45-'Grid_TTAFOutgoing'!K45))</f>
        <v/>
      </c>
      <c r="L45">
        <f>IF(COUNTIFS(T_StockCount[Part Name],$A45,T_StockCount[WeekIndex],11)&gt;0,0,IF(('T_TTAFStock'!L49&lt;&gt;""),'T_TTAFStock'!L49,K45+'Grid_Incoming'!L45-'Grid_TTAFOutgoing'!L45))</f>
        <v/>
      </c>
      <c r="M45">
        <f>IF(COUNTIFS(T_StockCount[Part Name],$A45,T_StockCount[WeekIndex],12)&gt;0,0,IF(('T_TTAFStock'!M49&lt;&gt;""),'T_TTAFStock'!M49,L45+'Grid_Incoming'!M45-'Grid_TTAFOutgoing'!M45))</f>
        <v/>
      </c>
      <c r="N45">
        <f>IF(COUNTIFS(T_StockCount[Part Name],$A45,T_StockCount[WeekIndex],13)&gt;0,0,IF(('T_TTAFStock'!N49&lt;&gt;""),'T_TTAFStock'!N49,M45+'Grid_Incoming'!N45-'Grid_TTAFOutgoing'!N45))</f>
        <v/>
      </c>
      <c r="O45">
        <f>IF(COUNTIFS(T_StockCount[Part Name],$A45,T_StockCount[WeekIndex],14)&gt;0,0,IF(('T_TTAFStock'!O49&lt;&gt;""),'T_TTAFStock'!O49,N45+'Grid_Incoming'!O45-'Grid_TTAFOutgoing'!O45))</f>
        <v/>
      </c>
      <c r="P45">
        <f>IF(COUNTIFS(T_StockCount[Part Name],$A45,T_StockCount[WeekIndex],15)&gt;0,0,IF(('T_TTAFStock'!P49&lt;&gt;""),'T_TTAFStock'!P49,O45+'Grid_Incoming'!P45-'Grid_TTAFOutgoing'!P45))</f>
        <v/>
      </c>
      <c r="Q45">
        <f>IF(COUNTIFS(T_StockCount[Part Name],$A45,T_StockCount[WeekIndex],16)&gt;0,0,IF(('T_TTAFStock'!Q49&lt;&gt;""),'T_TTAFStock'!Q49,P45+'Grid_Incoming'!Q45-'Grid_TTAFOutgoing'!Q45))</f>
        <v/>
      </c>
      <c r="R45">
        <f>IF(COUNTIFS(T_StockCount[Part Name],$A45,T_StockCount[WeekIndex],17)&gt;0,0,IF(('T_TTAFStock'!R49&lt;&gt;""),'T_TTAFStock'!R49,Q45+'Grid_Incoming'!R45-'Grid_TTAFOutgoing'!R45))</f>
        <v/>
      </c>
      <c r="S45">
        <f>IF(COUNTIFS(T_StockCount[Part Name],$A45,T_StockCount[WeekIndex],18)&gt;0,0,IF(('T_TTAFStock'!S49&lt;&gt;""),'T_TTAFStock'!S49,R45+'Grid_Incoming'!S45-'Grid_TTAFOutgoing'!S45))</f>
        <v/>
      </c>
      <c r="T45">
        <f>IF(COUNTIFS(T_StockCount[Part Name],$A45,T_StockCount[WeekIndex],19)&gt;0,0,IF(('T_TTAFStock'!T49&lt;&gt;""),'T_TTAFStock'!T49,S45+'Grid_Incoming'!T45-'Grid_TTAFOutgoing'!T45))</f>
        <v/>
      </c>
      <c r="U45">
        <f>IF(COUNTIFS(T_StockCount[Part Name],$A45,T_StockCount[WeekIndex],20)&gt;0,0,IF(('T_TTAFStock'!U49&lt;&gt;""),'T_TTAFStock'!U49,T45+'Grid_Incoming'!U45-'Grid_TTAFOutgoing'!U45))</f>
        <v/>
      </c>
      <c r="V45">
        <f>IF(COUNTIFS(T_StockCount[Part Name],$A45,T_StockCount[WeekIndex],21)&gt;0,0,IF(('T_TTAFStock'!V49&lt;&gt;""),'T_TTAFStock'!V49,U45+'Grid_Incoming'!V45-'Grid_TTAFOutgoing'!V45))</f>
        <v/>
      </c>
      <c r="W45">
        <f>IF(COUNTIFS(T_StockCount[Part Name],$A45,T_StockCount[WeekIndex],22)&gt;0,0,IF(('T_TTAFStock'!W49&lt;&gt;""),'T_TTAFStock'!W49,V45+'Grid_Incoming'!W45-'Grid_TTAFOutgoing'!W45))</f>
        <v/>
      </c>
      <c r="X45">
        <f>IF(COUNTIFS(T_StockCount[Part Name],$A45,T_StockCount[WeekIndex],23)&gt;0,0,IF(('T_TTAFStock'!X49&lt;&gt;""),'T_TTAFStock'!X49,W45+'Grid_Incoming'!X45-'Grid_TTAFOutgoing'!X45))</f>
        <v/>
      </c>
      <c r="Y45">
        <f>IF(COUNTIFS(T_StockCount[Part Name],$A45,T_StockCount[WeekIndex],24)&gt;0,0,IF(('T_TTAFStock'!Y49&lt;&gt;""),'T_TTAFStock'!Y49,X45+'Grid_Incoming'!Y45-'Grid_TTAFOutgoing'!Y45))</f>
        <v/>
      </c>
      <c r="Z45">
        <f>IF(COUNTIFS(T_StockCount[Part Name],$A45,T_StockCount[WeekIndex],25)&gt;0,0,IF(('T_TTAFStock'!Z49&lt;&gt;""),'T_TTAFStock'!Z49,Y45+'Grid_Incoming'!Z45-'Grid_TTAFOutgoing'!Z45))</f>
        <v/>
      </c>
      <c r="AA45">
        <f>IF(COUNTIFS(T_StockCount[Part Name],$A45,T_StockCount[WeekIndex],26)&gt;0,0,IF(('T_TTAFStock'!AA49&lt;&gt;""),'T_TTAFStock'!AA49,Z45+'Grid_Incoming'!AA45-'Grid_TTAFOutgoing'!AA45))</f>
        <v/>
      </c>
      <c r="AB45">
        <f>IF(COUNTIFS(T_StockCount[Part Name],$A45,T_StockCount[WeekIndex],27)&gt;0,0,IF(('T_TTAFStock'!AB49&lt;&gt;""),'T_TTAFStock'!AB49,AA45+'Grid_Incoming'!AB45-'Grid_TTAFOutgoing'!AB45))</f>
        <v/>
      </c>
      <c r="AC45">
        <f>IF(COUNTIFS(T_StockCount[Part Name],$A45,T_StockCount[WeekIndex],28)&gt;0,0,IF(('T_TTAFStock'!AC49&lt;&gt;""),'T_TTAFStock'!AC49,AB45+'Grid_Incoming'!AC45-'Grid_TTAFOutgoing'!AC45))</f>
        <v/>
      </c>
      <c r="AD45">
        <f>IF(COUNTIFS(T_StockCount[Part Name],$A45,T_StockCount[WeekIndex],29)&gt;0,0,IF(('T_TTAFStock'!AD49&lt;&gt;""),'T_TTAFStock'!AD49,AC45+'Grid_Incoming'!AD45-'Grid_TTAFOutgoing'!AD45))</f>
        <v/>
      </c>
      <c r="AE45">
        <f>IF(COUNTIFS(T_StockCount[Part Name],$A45,T_StockCount[WeekIndex],30)&gt;0,0,IF(('T_TTAFStock'!AE49&lt;&gt;""),'T_TTAFStock'!AE49,AD45+'Grid_Incoming'!AE45-'Grid_TTAFOutgoing'!AE45))</f>
        <v/>
      </c>
      <c r="AF45">
        <f>IF(COUNTIFS(T_StockCount[Part Name],$A45,T_StockCount[WeekIndex],31)&gt;0,0,IF(('T_TTAFStock'!AF49&lt;&gt;""),'T_TTAFStock'!AF49,AE45+'Grid_Incoming'!AF45-'Grid_TTAFOutgoing'!AF45))</f>
        <v/>
      </c>
      <c r="AG45">
        <f>IF(COUNTIFS(T_StockCount[Part Name],$A45,T_StockCount[WeekIndex],32)&gt;0,0,IF(('T_TTAFStock'!AG49&lt;&gt;""),'T_TTAFStock'!AG49,AF45+'Grid_Incoming'!AG45-'Grid_TTAFOutgoing'!AG45))</f>
        <v/>
      </c>
      <c r="AH45">
        <f>IF(COUNTIFS(T_StockCount[Part Name],$A45,T_StockCount[WeekIndex],33)&gt;0,0,IF(('T_TTAFStock'!AH49&lt;&gt;""),'T_TTAFStock'!AH49,AG45+'Grid_Incoming'!AH45-'Grid_TTAFOutgoing'!AH45))</f>
        <v/>
      </c>
      <c r="AI45">
        <f>IF(COUNTIFS(T_StockCount[Part Name],$A45,T_StockCount[WeekIndex],34)&gt;0,0,IF(('T_TTAFStock'!AI49&lt;&gt;""),'T_TTAFStock'!AI49,AH45+'Grid_Incoming'!AI45-'Grid_TTAFOutgoing'!AI45))</f>
        <v/>
      </c>
      <c r="AJ45">
        <f>IF(COUNTIFS(T_StockCount[Part Name],$A45,T_StockCount[WeekIndex],35)&gt;0,0,IF(('T_TTAFStock'!AJ49&lt;&gt;""),'T_TTAFStock'!AJ49,AI45+'Grid_Incoming'!AJ45-'Grid_TTAFOutgoing'!AJ45))</f>
        <v/>
      </c>
      <c r="AK45">
        <f>IF(COUNTIFS(T_StockCount[Part Name],$A45,T_StockCount[WeekIndex],36)&gt;0,0,IF(('T_TTAFStock'!AK49&lt;&gt;""),'T_TTAFStock'!AK49,AJ45+'Grid_Incoming'!AK45-'Grid_TTAFOutgoing'!AK45))</f>
        <v/>
      </c>
      <c r="AL45">
        <f>IF(COUNTIFS(T_StockCount[Part Name],$A45,T_StockCount[WeekIndex],37)&gt;0,0,IF(('T_TTAFStock'!AL49&lt;&gt;""),'T_TTAFStock'!AL49,AK45+'Grid_Incoming'!AL45-'Grid_TTAFOutgoing'!AL45))</f>
        <v/>
      </c>
      <c r="AM45">
        <f>IF(COUNTIFS(T_StockCount[Part Name],$A45,T_StockCount[WeekIndex],38)&gt;0,0,IF(('T_TTAFStock'!AM49&lt;&gt;""),'T_TTAFStock'!AM49,AL45+'Grid_Incoming'!AM45-'Grid_TTAFOutgoing'!AM45))</f>
        <v/>
      </c>
      <c r="AN45">
        <f>IF(COUNTIFS(T_StockCount[Part Name],$A45,T_StockCount[WeekIndex],39)&gt;0,0,IF(('T_TTAFStock'!AN49&lt;&gt;""),'T_TTAFStock'!AN49,AM45+'Grid_Incoming'!AN45-'Grid_TTAFOutgoing'!AN45))</f>
        <v/>
      </c>
      <c r="AO45">
        <f>IF(COUNTIFS(T_StockCount[Part Name],$A45,T_StockCount[WeekIndex],40)&gt;0,0,IF(('T_TTAFStock'!AO49&lt;&gt;""),'T_TTAFStock'!AO49,AN45+'Grid_Incoming'!AO45-'Grid_TTAFOutgoing'!AO45))</f>
        <v/>
      </c>
      <c r="AP45">
        <f>IF(COUNTIFS(T_StockCount[Part Name],$A45,T_StockCount[WeekIndex],41)&gt;0,0,IF(('T_TTAFStock'!AP49&lt;&gt;""),'T_TTAFStock'!AP49,AO45+'Grid_Incoming'!AP45-'Grid_TTAFOutgoing'!AP45))</f>
        <v/>
      </c>
      <c r="AQ45">
        <f>IF(COUNTIFS(T_StockCount[Part Name],$A45,T_StockCount[WeekIndex],42)&gt;0,0,IF(('T_TTAFStock'!AQ49&lt;&gt;""),'T_TTAFStock'!AQ49,AP45+'Grid_Incoming'!AQ45-'Grid_TTAFOutgoing'!AQ45))</f>
        <v/>
      </c>
      <c r="AR45">
        <f>IF(COUNTIFS(T_StockCount[Part Name],$A45,T_StockCount[WeekIndex],43)&gt;0,0,IF(('T_TTAFStock'!AR49&lt;&gt;""),'T_TTAFStock'!AR49,AQ45+'Grid_Incoming'!AR45-'Grid_TTAFOutgoing'!AR45))</f>
        <v/>
      </c>
      <c r="AS45">
        <f>IF(COUNTIFS(T_StockCount[Part Name],$A45,T_StockCount[WeekIndex],44)&gt;0,0,IF(('T_TTAFStock'!AS49&lt;&gt;""),'T_TTAFStock'!AS49,AR45+'Grid_Incoming'!AS45-'Grid_TTAFOutgoing'!AS45))</f>
        <v/>
      </c>
      <c r="AT45">
        <f>IF(COUNTIFS(T_StockCount[Part Name],$A45,T_StockCount[WeekIndex],45)&gt;0,0,IF(('T_TTAFStock'!AT49&lt;&gt;""),'T_TTAFStock'!AT49,AS45+'Grid_Incoming'!AT45-'Grid_TTAFOutgoing'!AT45))</f>
        <v/>
      </c>
      <c r="AU45">
        <f>IF(COUNTIFS(T_StockCount[Part Name],$A45,T_StockCount[WeekIndex],46)&gt;0,0,IF(('T_TTAFStock'!AU49&lt;&gt;""),'T_TTAFStock'!AU49,AT45+'Grid_Incoming'!AU45-'Grid_TTAFOutgoing'!AU45))</f>
        <v/>
      </c>
      <c r="AV45">
        <f>IF(COUNTIFS(T_StockCount[Part Name],$A45,T_StockCount[WeekIndex],47)&gt;0,0,IF(('T_TTAFStock'!AV49&lt;&gt;""),'T_TTAFStock'!AV49,AU45+'Grid_Incoming'!AV45-'Grid_TTAFOutgoing'!AV45))</f>
        <v/>
      </c>
      <c r="AW45">
        <f>IF(COUNTIFS(T_StockCount[Part Name],$A45,T_StockCount[WeekIndex],48)&gt;0,0,IF(('T_TTAFStock'!AW49&lt;&gt;""),'T_TTAFStock'!AW49,AV45+'Grid_Incoming'!AW45-'Grid_TTAFOutgoing'!AW45))</f>
        <v/>
      </c>
      <c r="AX45">
        <f>IF(COUNTIFS(T_StockCount[Part Name],$A45,T_StockCount[WeekIndex],49)&gt;0,0,IF(('T_TTAFStock'!AX49&lt;&gt;""),'T_TTAFStock'!AX49,AW45+'Grid_Incoming'!AX45-'Grid_TTAFOutgoing'!AX45))</f>
        <v/>
      </c>
      <c r="AY45">
        <f>IF(COUNTIFS(T_StockCount[Part Name],$A45,T_StockCount[WeekIndex],50)&gt;0,0,IF(('T_TTAFStock'!AY49&lt;&gt;""),'T_TTAFStock'!AY49,AX45+'Grid_Incoming'!AY45-'Grid_TTAFOutgoing'!AY45))</f>
        <v/>
      </c>
      <c r="AZ45">
        <f>IF(COUNTIFS(T_StockCount[Part Name],$A45,T_StockCount[WeekIndex],51)&gt;0,0,IF(('T_TTAFStock'!AZ49&lt;&gt;""),'T_TTAFStock'!AZ49,AY45+'Grid_Incoming'!AZ45-'Grid_TTAFOutgoing'!AZ45))</f>
        <v/>
      </c>
      <c r="BA45">
        <f>IF(COUNTIFS(T_StockCount[Part Name],$A45,T_StockCount[WeekIndex],52)&gt;0,0,IF(('T_TTAFStock'!BA49&lt;&gt;""),'T_TTAFStock'!BA49,AZ45+'Grid_Incoming'!BA45-'Grid_TTAFOutgoing'!BA45))</f>
        <v/>
      </c>
      <c r="BB45">
        <f>IF(COUNTIFS(T_StockCount[Part Name],$A45,T_StockCount[WeekIndex],53)&gt;0,0,IF(('T_TTAFStock'!BB49&lt;&gt;""),'T_TTAFStock'!BB49,BA45+'Grid_Incoming'!BB45-'Grid_TTAFOutgoing'!BB45))</f>
        <v/>
      </c>
      <c r="BC45">
        <f>IF(COUNTIFS(T_StockCount[Part Name],$A45,T_StockCount[WeekIndex],54)&gt;0,0,IF(('T_TTAFStock'!BC49&lt;&gt;""),'T_TTAFStock'!BC49,BB45+'Grid_Incoming'!BC45-'Grid_TTAFOutgoing'!BC45))</f>
        <v/>
      </c>
      <c r="BD45">
        <f>IF(COUNTIFS(T_StockCount[Part Name],$A45,T_StockCount[WeekIndex],55)&gt;0,0,IF(('T_TTAFStock'!BD49&lt;&gt;""),'T_TTAFStock'!BD49,BC45+'Grid_Incoming'!BD45-'Grid_TTAFOutgoing'!BD45))</f>
        <v/>
      </c>
      <c r="BE45">
        <f>IF(COUNTIFS(T_StockCount[Part Name],$A45,T_StockCount[WeekIndex],56)&gt;0,0,IF(('T_TTAFStock'!BE49&lt;&gt;""),'T_TTAFStock'!BE49,BD45+'Grid_Incoming'!BE45-'Grid_TTAFOutgoing'!BE45))</f>
        <v/>
      </c>
      <c r="BF45">
        <f>IF(COUNTIFS(T_StockCount[Part Name],$A45,T_StockCount[WeekIndex],57)&gt;0,0,IF(('T_TTAFStock'!BF49&lt;&gt;""),'T_TTAFStock'!BF49,BE45+'Grid_Incoming'!BF45-'Grid_TTAFOutgoing'!BF45))</f>
        <v/>
      </c>
      <c r="BG45">
        <f>IF(COUNTIFS(T_StockCount[Part Name],$A45,T_StockCount[WeekIndex],58)&gt;0,0,IF(('T_TTAFStock'!BG49&lt;&gt;""),'T_TTAFStock'!BG49,BF45+'Grid_Incoming'!BG45-'Grid_TTAFOutgoing'!BG45))</f>
        <v/>
      </c>
      <c r="BH45">
        <f>IF(COUNTIFS(T_StockCount[Part Name],$A45,T_StockCount[WeekIndex],59)&gt;0,0,IF(('T_TTAFStock'!BH49&lt;&gt;""),'T_TTAFStock'!BH49,BG45+'Grid_Incoming'!BH45-'Grid_TTAFOutgoing'!BH45))</f>
        <v/>
      </c>
      <c r="BI45">
        <f>IF(COUNTIFS(T_StockCount[Part Name],$A45,T_StockCount[WeekIndex],60)&gt;0,0,IF(('T_TTAFStock'!BI49&lt;&gt;""),'T_TTAFStock'!BI49,BH45+'Grid_Incoming'!BI45-'Grid_TTAFOutgoing'!BI45))</f>
        <v/>
      </c>
      <c r="BJ45">
        <f>IF(COUNTIFS(T_StockCount[Part Name],$A45,T_StockCount[WeekIndex],61)&gt;0,0,IF(('T_TTAFStock'!BJ49&lt;&gt;""),'T_TTAFStock'!BJ49,BI45+'Grid_Incoming'!BJ45-'Grid_TTAFOutgoing'!BJ45))</f>
        <v/>
      </c>
      <c r="BK45">
        <f>IF(COUNTIFS(T_StockCount[Part Name],$A45,T_StockCount[WeekIndex],62)&gt;0,0,IF(('T_TTAFStock'!BK49&lt;&gt;""),'T_TTAFStock'!BK49,BJ45+'Grid_Incoming'!BK45-'Grid_TTAFOutgoing'!BK45))</f>
        <v/>
      </c>
      <c r="BL45">
        <f>IF(COUNTIFS(T_StockCount[Part Name],$A45,T_StockCount[WeekIndex],63)&gt;0,0,IF(('T_TTAFStock'!BL49&lt;&gt;""),'T_TTAFStock'!BL49,BK45+'Grid_Incoming'!BL45-'Grid_TTAFOutgoing'!BL45))</f>
        <v/>
      </c>
      <c r="BM45">
        <f>IF(COUNTIFS(T_StockCount[Part Name],$A45,T_StockCount[WeekIndex],64)&gt;0,0,IF(('T_TTAFStock'!BM49&lt;&gt;""),'T_TTAFStock'!BM49,BL45+'Grid_Incoming'!BM45-'Grid_TTAFOutgoing'!BM45))</f>
        <v/>
      </c>
      <c r="BN45">
        <f>IF(COUNTIFS(T_StockCount[Part Name],$A45,T_StockCount[WeekIndex],65)&gt;0,0,IF(('T_TTAFStock'!BN49&lt;&gt;""),'T_TTAFStock'!BN49,BM45+'Grid_Incoming'!BN45-'Grid_TTAFOutgoing'!BN45))</f>
        <v/>
      </c>
      <c r="BO45">
        <f>IF(COUNTIFS(T_StockCount[Part Name],$A45,T_StockCount[WeekIndex],66)&gt;0,0,IF(('T_TTAFStock'!BO49&lt;&gt;""),'T_TTAFStock'!BO49,BN45+'Grid_Incoming'!BO45-'Grid_TTAFOutgoing'!BO45))</f>
        <v/>
      </c>
      <c r="BP45">
        <f>IF(COUNTIFS(T_StockCount[Part Name],$A45,T_StockCount[WeekIndex],67)&gt;0,0,IF(('T_TTAFStock'!BP49&lt;&gt;""),'T_TTAFStock'!BP49,BO45+'Grid_Incoming'!BP45-'Grid_TTAFOutgoing'!BP45))</f>
        <v/>
      </c>
      <c r="BQ45">
        <f>IF(COUNTIFS(T_StockCount[Part Name],$A45,T_StockCount[WeekIndex],68)&gt;0,0,IF(('T_TTAFStock'!BQ49&lt;&gt;""),'T_TTAFStock'!BQ49,BP45+'Grid_Incoming'!BQ45-'Grid_TTAFOutgoing'!BQ45))</f>
        <v/>
      </c>
      <c r="BR45">
        <f>IF(COUNTIFS(T_StockCount[Part Name],$A45,T_StockCount[WeekIndex],69)&gt;0,0,IF(('T_TTAFStock'!BR49&lt;&gt;""),'T_TTAFStock'!BR49,BQ45+'Grid_Incoming'!BR45-'Grid_TTAFOutgoing'!BR45))</f>
        <v/>
      </c>
      <c r="BS45">
        <f>IF(COUNTIFS(T_StockCount[Part Name],$A45,T_StockCount[WeekIndex],70)&gt;0,0,IF(('T_TTAFStock'!BS49&lt;&gt;""),'T_TTAFStock'!BS49,BR45+'Grid_Incoming'!BS45-'Grid_TTAFOutgoing'!BS45))</f>
        <v/>
      </c>
      <c r="BT45">
        <f>IF(COUNTIFS(T_StockCount[Part Name],$A45,T_StockCount[WeekIndex],71)&gt;0,0,IF(('T_TTAFStock'!BT49&lt;&gt;""),'T_TTAFStock'!BT49,BS45+'Grid_Incoming'!BT45-'Grid_TTAFOutgoing'!BT45))</f>
        <v/>
      </c>
      <c r="BU45">
        <f>IF(COUNTIFS(T_StockCount[Part Name],$A45,T_StockCount[WeekIndex],72)&gt;0,0,IF(('T_TTAFStock'!BU49&lt;&gt;""),'T_TTAFStock'!BU49,BT45+'Grid_Incoming'!BU45-'Grid_TTAFOutgoing'!BU45))</f>
        <v/>
      </c>
      <c r="BV45">
        <f>IF(COUNTIFS(T_StockCount[Part Name],$A45,T_StockCount[WeekIndex],73)&gt;0,0,IF(('T_TTAFStock'!BV49&lt;&gt;""),'T_TTAFStock'!BV49,BU45+'Grid_Incoming'!BV45-'Grid_TTAFOutgoing'!BV45))</f>
        <v/>
      </c>
      <c r="BW45">
        <f>IF(COUNTIFS(T_StockCount[Part Name],$A45,T_StockCount[WeekIndex],74)&gt;0,0,IF(('T_TTAFStock'!BW49&lt;&gt;""),'T_TTAFStock'!BW49,BV45+'Grid_Incoming'!BW45-'Grid_TTAFOutgoing'!BW45))</f>
        <v/>
      </c>
      <c r="BX45">
        <f>IF(COUNTIFS(T_StockCount[Part Name],$A45,T_StockCount[WeekIndex],75)&gt;0,0,IF(('T_TTAFStock'!BX49&lt;&gt;""),'T_TTAFStock'!BX49,BW45+'Grid_Incoming'!BX45-'Grid_TTAFOutgoing'!BX45))</f>
        <v/>
      </c>
      <c r="BY45">
        <f>IF(COUNTIFS(T_StockCount[Part Name],$A45,T_StockCount[WeekIndex],76)&gt;0,0,IF(('T_TTAFStock'!BY49&lt;&gt;""),'T_TTAFStock'!BY49,BX45+'Grid_Incoming'!BY45-'Grid_TTAFOutgoing'!BY45))</f>
        <v/>
      </c>
      <c r="BZ45">
        <f>IF(COUNTIFS(T_StockCount[Part Name],$A45,T_StockCount[WeekIndex],77)&gt;0,0,IF(('T_TTAFStock'!BZ49&lt;&gt;""),'T_TTAFStock'!BZ49,BY45+'Grid_Incoming'!BZ45-'Grid_TTAFOutgoing'!BZ45))</f>
        <v/>
      </c>
      <c r="CA45">
        <f>IF(COUNTIFS(T_StockCount[Part Name],$A45,T_StockCount[WeekIndex],78)&gt;0,0,IF(('T_TTAFStock'!CA49&lt;&gt;""),'T_TTAFStock'!CA49,BZ45+'Grid_Incoming'!CA45-'Grid_TTAFOutgoing'!CA45))</f>
        <v/>
      </c>
      <c r="CB45">
        <f>IF(COUNTIFS(T_StockCount[Part Name],$A45,T_StockCount[WeekIndex],79)&gt;0,0,IF(('T_TTAFStock'!CB49&lt;&gt;""),'T_TTAFStock'!CB49,CA45+'Grid_Incoming'!CB45-'Grid_TTAFOutgoing'!CB45))</f>
        <v/>
      </c>
      <c r="CC45">
        <f>IF(COUNTIFS(T_StockCount[Part Name],$A45,T_StockCount[WeekIndex],80)&gt;0,0,IF(('T_TTAFStock'!CC49&lt;&gt;""),'T_TTAFStock'!CC49,CB45+'Grid_Incoming'!CC45-'Grid_TTAFOutgoing'!CC45))</f>
        <v/>
      </c>
      <c r="CD45">
        <f>IF(COUNTIFS(T_StockCount[Part Name],$A45,T_StockCount[WeekIndex],81)&gt;0,0,IF(('T_TTAFStock'!CD49&lt;&gt;""),'T_TTAFStock'!CD49,CC45+'Grid_Incoming'!CD45-'Grid_TTAFOutgoing'!CD45))</f>
        <v/>
      </c>
      <c r="CE45">
        <f>IF(COUNTIFS(T_StockCount[Part Name],$A45,T_StockCount[WeekIndex],82)&gt;0,0,IF(('T_TTAFStock'!CE49&lt;&gt;""),'T_TTAFStock'!CE49,CD45+'Grid_Incoming'!CE45-'Grid_TTAFOutgoing'!CE45))</f>
        <v/>
      </c>
      <c r="CF45">
        <f>IF(COUNTIFS(T_StockCount[Part Name],$A45,T_StockCount[WeekIndex],83)&gt;0,0,IF(('T_TTAFStock'!CF49&lt;&gt;""),'T_TTAFStock'!CF49,CE45+'Grid_Incoming'!CF45-'Grid_TTAFOutgoing'!CF45))</f>
        <v/>
      </c>
      <c r="CG45">
        <f>IF(COUNTIFS(T_StockCount[Part Name],$A45,T_StockCount[WeekIndex],84)&gt;0,0,IF(('T_TTAFStock'!CG49&lt;&gt;""),'T_TTAFStock'!CG49,CF45+'Grid_Incoming'!CG45-'Grid_TTAFOutgoing'!CG45))</f>
        <v/>
      </c>
      <c r="CH45">
        <f>IF(COUNTIFS(T_StockCount[Part Name],$A45,T_StockCount[WeekIndex],85)&gt;0,0,IF(('T_TTAFStock'!CH49&lt;&gt;""),'T_TTAFStock'!CH49,CG45+'Grid_Incoming'!CH45-'Grid_TTAFOutgoing'!CH45))</f>
        <v/>
      </c>
      <c r="CI45">
        <f>IF(COUNTIFS(T_StockCount[Part Name],$A45,T_StockCount[WeekIndex],86)&gt;0,0,IF(('T_TTAFStock'!CI49&lt;&gt;""),'T_TTAFStock'!CI49,CH45+'Grid_Incoming'!CI45-'Grid_TTAFOutgoing'!CI45))</f>
        <v/>
      </c>
      <c r="CJ45">
        <f>IF(COUNTIFS(T_StockCount[Part Name],$A45,T_StockCount[WeekIndex],87)&gt;0,0,IF(('T_TTAFStock'!CJ49&lt;&gt;""),'T_TTAFStock'!CJ49,CI45+'Grid_Incoming'!CJ45-'Grid_TTAFOutgoing'!CJ45))</f>
        <v/>
      </c>
      <c r="CK45">
        <f>IF(COUNTIFS(T_StockCount[Part Name],$A45,T_StockCount[WeekIndex],88)&gt;0,0,IF(('T_TTAFStock'!CK49&lt;&gt;""),'T_TTAFStock'!CK49,CJ45+'Grid_Incoming'!CK45-'Grid_TTAFOutgoing'!CK45))</f>
        <v/>
      </c>
      <c r="CL45">
        <f>IF(COUNTIFS(T_StockCount[Part Name],$A45,T_StockCount[WeekIndex],89)&gt;0,0,IF(('T_TTAFStock'!CL49&lt;&gt;""),'T_TTAFStock'!CL49,CK45+'Grid_Incoming'!CL45-'Grid_TTAFOutgoing'!CL45))</f>
        <v/>
      </c>
      <c r="CM45">
        <f>IF(COUNTIFS(T_StockCount[Part Name],$A45,T_StockCount[WeekIndex],90)&gt;0,0,IF(('T_TTAFStock'!CM49&lt;&gt;""),'T_TTAFStock'!CM49,CL45+'Grid_Incoming'!CM45-'Grid_TTAFOutgoing'!CM45))</f>
        <v/>
      </c>
      <c r="CN45">
        <f>IF(COUNTIFS(T_StockCount[Part Name],$A45,T_StockCount[WeekIndex],91)&gt;0,0,IF(('T_TTAFStock'!CN49&lt;&gt;""),'T_TTAFStock'!CN49,CM45+'Grid_Incoming'!CN45-'Grid_TTAFOutgoing'!CN45))</f>
        <v/>
      </c>
      <c r="CO45">
        <f>IF(COUNTIFS(T_StockCount[Part Name],$A45,T_StockCount[WeekIndex],92)&gt;0,0,IF(('T_TTAFStock'!CO49&lt;&gt;""),'T_TTAFStock'!CO49,CN45+'Grid_Incoming'!CO45-'Grid_TTAFOutgoing'!CO45))</f>
        <v/>
      </c>
      <c r="CP45">
        <f>IF(COUNTIFS(T_StockCount[Part Name],$A45,T_StockCount[WeekIndex],93)&gt;0,0,IF(('T_TTAFStock'!CP49&lt;&gt;""),'T_TTAFStock'!CP49,CO45+'Grid_Incoming'!CP45-'Grid_TTAFOutgoing'!CP45))</f>
        <v/>
      </c>
      <c r="CQ45">
        <f>IF(COUNTIFS(T_StockCount[Part Name],$A45,T_StockCount[WeekIndex],94)&gt;0,0,IF(('T_TTAFStock'!CQ49&lt;&gt;""),'T_TTAFStock'!CQ49,CP45+'Grid_Incoming'!CQ45-'Grid_TTAFOutgoing'!CQ45))</f>
        <v/>
      </c>
      <c r="CR45">
        <f>IF(COUNTIFS(T_StockCount[Part Name],$A45,T_StockCount[WeekIndex],95)&gt;0,0,IF(('T_TTAFStock'!CR49&lt;&gt;""),'T_TTAFStock'!CR49,CQ45+'Grid_Incoming'!CR45-'Grid_TTAFOutgoing'!CR45))</f>
        <v/>
      </c>
      <c r="CS45">
        <f>IF(COUNTIFS(T_StockCount[Part Name],$A45,T_StockCount[WeekIndex],96)&gt;0,0,IF(('T_TTAFStock'!CS49&lt;&gt;""),'T_TTAFStock'!CS49,CR45+'Grid_Incoming'!CS45-'Grid_TTAFOutgoing'!CS45))</f>
        <v/>
      </c>
      <c r="CT45">
        <f>IF(COUNTIFS(T_StockCount[Part Name],$A45,T_StockCount[WeekIndex],97)&gt;0,0,IF(('T_TTAFStock'!CT49&lt;&gt;""),'T_TTAFStock'!CT49,CS45+'Grid_Incoming'!CT45-'Grid_TTAFOutgoing'!CT45))</f>
        <v/>
      </c>
      <c r="CU45">
        <f>IF(COUNTIFS(T_StockCount[Part Name],$A45,T_StockCount[WeekIndex],98)&gt;0,0,IF(('T_TTAFStock'!CU49&lt;&gt;""),'T_TTAFStock'!CU49,CT45+'Grid_Incoming'!CU45-'Grid_TTAFOutgoing'!CU45))</f>
        <v/>
      </c>
      <c r="CV45">
        <f>IF(COUNTIFS(T_StockCount[Part Name],$A45,T_StockCount[WeekIndex],99)&gt;0,0,IF(('T_TTAFStock'!CV49&lt;&gt;""),'T_TTAFStock'!CV49,CU45+'Grid_Incoming'!CV45-'Grid_TTAFOutgoing'!CV45))</f>
        <v/>
      </c>
      <c r="CW45">
        <f>IF(COUNTIFS(T_StockCount[Part Name],$A45,T_StockCount[WeekIndex],100)&gt;0,0,IF(('T_TTAFStock'!CW49&lt;&gt;""),'T_TTAFStock'!CW49,CV45+'Grid_Incoming'!CW45-'Grid_TTAFOutgoing'!CW45))</f>
        <v/>
      </c>
      <c r="CX45">
        <f>IF(COUNTIFS(T_StockCount[Part Name],$A45,T_StockCount[WeekIndex],101)&gt;0,0,IF(('T_TTAFStock'!CX49&lt;&gt;""),'T_TTAFStock'!CX49,CW45+'Grid_Incoming'!CX45-'Grid_TTAFOutgoing'!CX45))</f>
        <v/>
      </c>
      <c r="CY45">
        <f>IF(COUNTIFS(T_StockCount[Part Name],$A45,T_StockCount[WeekIndex],102)&gt;0,0,IF(('T_TTAFStock'!CY49&lt;&gt;""),'T_TTAFStock'!CY49,CX45+'Grid_Incoming'!CY45-'Grid_TTAFOutgoing'!CY45))</f>
        <v/>
      </c>
      <c r="CZ45">
        <f>IF(COUNTIFS(T_StockCount[Part Name],$A45,T_StockCount[WeekIndex],103)&gt;0,0,IF(('T_TTAFStock'!CZ49&lt;&gt;""),'T_TTAFStock'!CZ49,CY45+'Grid_Incoming'!CZ45-'Grid_TTAFOutgoing'!CZ45))</f>
        <v/>
      </c>
      <c r="DA45">
        <f>IF(COUNTIFS(T_StockCount[Part Name],$A45,T_StockCount[WeekIndex],104)&gt;0,0,IF(('T_TTAFStock'!DA49&lt;&gt;""),'T_TTAFStock'!DA49,CZ45+'Grid_Incoming'!DA45-'Grid_TTAFOutgoing'!DA45))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'Grid_SelfBalance'!B2+'Grid_TTAFBalance'!B2</f>
        <v/>
      </c>
      <c r="C2">
        <f>'Grid_SelfBalance'!C2+'Grid_TTAFBalance'!C2</f>
        <v/>
      </c>
      <c r="D2">
        <f>'Grid_SelfBalance'!D2+'Grid_TTAFBalance'!D2</f>
        <v/>
      </c>
      <c r="E2">
        <f>'Grid_SelfBalance'!E2+'Grid_TTAFBalance'!E2</f>
        <v/>
      </c>
      <c r="F2">
        <f>'Grid_SelfBalance'!F2+'Grid_TTAFBalance'!F2</f>
        <v/>
      </c>
      <c r="G2">
        <f>'Grid_SelfBalance'!G2+'Grid_TTAFBalance'!G2</f>
        <v/>
      </c>
      <c r="H2">
        <f>'Grid_SelfBalance'!H2+'Grid_TTAFBalance'!H2</f>
        <v/>
      </c>
      <c r="I2">
        <f>'Grid_SelfBalance'!I2+'Grid_TTAFBalance'!I2</f>
        <v/>
      </c>
      <c r="J2">
        <f>'Grid_SelfBalance'!J2+'Grid_TTAFBalance'!J2</f>
        <v/>
      </c>
      <c r="K2">
        <f>'Grid_SelfBalance'!K2+'Grid_TTAFBalance'!K2</f>
        <v/>
      </c>
      <c r="L2">
        <f>'Grid_SelfBalance'!L2+'Grid_TTAFBalance'!L2</f>
        <v/>
      </c>
      <c r="M2">
        <f>'Grid_SelfBalance'!M2+'Grid_TTAFBalance'!M2</f>
        <v/>
      </c>
      <c r="N2">
        <f>'Grid_SelfBalance'!N2+'Grid_TTAFBalance'!N2</f>
        <v/>
      </c>
      <c r="O2">
        <f>'Grid_SelfBalance'!O2+'Grid_TTAFBalance'!O2</f>
        <v/>
      </c>
      <c r="P2">
        <f>'Grid_SelfBalance'!P2+'Grid_TTAFBalance'!P2</f>
        <v/>
      </c>
      <c r="Q2">
        <f>'Grid_SelfBalance'!Q2+'Grid_TTAFBalance'!Q2</f>
        <v/>
      </c>
      <c r="R2">
        <f>'Grid_SelfBalance'!R2+'Grid_TTAFBalance'!R2</f>
        <v/>
      </c>
      <c r="S2">
        <f>'Grid_SelfBalance'!S2+'Grid_TTAFBalance'!S2</f>
        <v/>
      </c>
      <c r="T2">
        <f>'Grid_SelfBalance'!T2+'Grid_TTAFBalance'!T2</f>
        <v/>
      </c>
      <c r="U2">
        <f>'Grid_SelfBalance'!U2+'Grid_TTAFBalance'!U2</f>
        <v/>
      </c>
      <c r="V2">
        <f>'Grid_SelfBalance'!V2+'Grid_TTAFBalance'!V2</f>
        <v/>
      </c>
      <c r="W2">
        <f>'Grid_SelfBalance'!W2+'Grid_TTAFBalance'!W2</f>
        <v/>
      </c>
      <c r="X2">
        <f>'Grid_SelfBalance'!X2+'Grid_TTAFBalance'!X2</f>
        <v/>
      </c>
      <c r="Y2">
        <f>'Grid_SelfBalance'!Y2+'Grid_TTAFBalance'!Y2</f>
        <v/>
      </c>
      <c r="Z2">
        <f>'Grid_SelfBalance'!Z2+'Grid_TTAFBalance'!Z2</f>
        <v/>
      </c>
      <c r="AA2">
        <f>'Grid_SelfBalance'!AA2+'Grid_TTAFBalance'!AA2</f>
        <v/>
      </c>
      <c r="AB2">
        <f>'Grid_SelfBalance'!AB2+'Grid_TTAFBalance'!AB2</f>
        <v/>
      </c>
      <c r="AC2">
        <f>'Grid_SelfBalance'!AC2+'Grid_TTAFBalance'!AC2</f>
        <v/>
      </c>
      <c r="AD2">
        <f>'Grid_SelfBalance'!AD2+'Grid_TTAFBalance'!AD2</f>
        <v/>
      </c>
      <c r="AE2">
        <f>'Grid_SelfBalance'!AE2+'Grid_TTAFBalance'!AE2</f>
        <v/>
      </c>
      <c r="AF2">
        <f>'Grid_SelfBalance'!AF2+'Grid_TTAFBalance'!AF2</f>
        <v/>
      </c>
      <c r="AG2">
        <f>'Grid_SelfBalance'!AG2+'Grid_TTAFBalance'!AG2</f>
        <v/>
      </c>
      <c r="AH2">
        <f>'Grid_SelfBalance'!AH2+'Grid_TTAFBalance'!AH2</f>
        <v/>
      </c>
      <c r="AI2">
        <f>'Grid_SelfBalance'!AI2+'Grid_TTAFBalance'!AI2</f>
        <v/>
      </c>
      <c r="AJ2">
        <f>'Grid_SelfBalance'!AJ2+'Grid_TTAFBalance'!AJ2</f>
        <v/>
      </c>
      <c r="AK2">
        <f>'Grid_SelfBalance'!AK2+'Grid_TTAFBalance'!AK2</f>
        <v/>
      </c>
      <c r="AL2">
        <f>'Grid_SelfBalance'!AL2+'Grid_TTAFBalance'!AL2</f>
        <v/>
      </c>
      <c r="AM2">
        <f>'Grid_SelfBalance'!AM2+'Grid_TTAFBalance'!AM2</f>
        <v/>
      </c>
      <c r="AN2">
        <f>'Grid_SelfBalance'!AN2+'Grid_TTAFBalance'!AN2</f>
        <v/>
      </c>
      <c r="AO2">
        <f>'Grid_SelfBalance'!AO2+'Grid_TTAFBalance'!AO2</f>
        <v/>
      </c>
      <c r="AP2">
        <f>'Grid_SelfBalance'!AP2+'Grid_TTAFBalance'!AP2</f>
        <v/>
      </c>
      <c r="AQ2">
        <f>'Grid_SelfBalance'!AQ2+'Grid_TTAFBalance'!AQ2</f>
        <v/>
      </c>
      <c r="AR2">
        <f>'Grid_SelfBalance'!AR2+'Grid_TTAFBalance'!AR2</f>
        <v/>
      </c>
      <c r="AS2">
        <f>'Grid_SelfBalance'!AS2+'Grid_TTAFBalance'!AS2</f>
        <v/>
      </c>
      <c r="AT2">
        <f>'Grid_SelfBalance'!AT2+'Grid_TTAFBalance'!AT2</f>
        <v/>
      </c>
      <c r="AU2">
        <f>'Grid_SelfBalance'!AU2+'Grid_TTAFBalance'!AU2</f>
        <v/>
      </c>
      <c r="AV2">
        <f>'Grid_SelfBalance'!AV2+'Grid_TTAFBalance'!AV2</f>
        <v/>
      </c>
      <c r="AW2">
        <f>'Grid_SelfBalance'!AW2+'Grid_TTAFBalance'!AW2</f>
        <v/>
      </c>
      <c r="AX2">
        <f>'Grid_SelfBalance'!AX2+'Grid_TTAFBalance'!AX2</f>
        <v/>
      </c>
      <c r="AY2">
        <f>'Grid_SelfBalance'!AY2+'Grid_TTAFBalance'!AY2</f>
        <v/>
      </c>
      <c r="AZ2">
        <f>'Grid_SelfBalance'!AZ2+'Grid_TTAFBalance'!AZ2</f>
        <v/>
      </c>
      <c r="BA2">
        <f>'Grid_SelfBalance'!BA2+'Grid_TTAFBalance'!BA2</f>
        <v/>
      </c>
      <c r="BB2">
        <f>'Grid_SelfBalance'!BB2+'Grid_TTAFBalance'!BB2</f>
        <v/>
      </c>
      <c r="BC2">
        <f>'Grid_SelfBalance'!BC2+'Grid_TTAFBalance'!BC2</f>
        <v/>
      </c>
      <c r="BD2">
        <f>'Grid_SelfBalance'!BD2+'Grid_TTAFBalance'!BD2</f>
        <v/>
      </c>
      <c r="BE2">
        <f>'Grid_SelfBalance'!BE2+'Grid_TTAFBalance'!BE2</f>
        <v/>
      </c>
      <c r="BF2">
        <f>'Grid_SelfBalance'!BF2+'Grid_TTAFBalance'!BF2</f>
        <v/>
      </c>
      <c r="BG2">
        <f>'Grid_SelfBalance'!BG2+'Grid_TTAFBalance'!BG2</f>
        <v/>
      </c>
      <c r="BH2">
        <f>'Grid_SelfBalance'!BH2+'Grid_TTAFBalance'!BH2</f>
        <v/>
      </c>
      <c r="BI2">
        <f>'Grid_SelfBalance'!BI2+'Grid_TTAFBalance'!BI2</f>
        <v/>
      </c>
      <c r="BJ2">
        <f>'Grid_SelfBalance'!BJ2+'Grid_TTAFBalance'!BJ2</f>
        <v/>
      </c>
      <c r="BK2">
        <f>'Grid_SelfBalance'!BK2+'Grid_TTAFBalance'!BK2</f>
        <v/>
      </c>
      <c r="BL2">
        <f>'Grid_SelfBalance'!BL2+'Grid_TTAFBalance'!BL2</f>
        <v/>
      </c>
      <c r="BM2">
        <f>'Grid_SelfBalance'!BM2+'Grid_TTAFBalance'!BM2</f>
        <v/>
      </c>
      <c r="BN2">
        <f>'Grid_SelfBalance'!BN2+'Grid_TTAFBalance'!BN2</f>
        <v/>
      </c>
      <c r="BO2">
        <f>'Grid_SelfBalance'!BO2+'Grid_TTAFBalance'!BO2</f>
        <v/>
      </c>
      <c r="BP2">
        <f>'Grid_SelfBalance'!BP2+'Grid_TTAFBalance'!BP2</f>
        <v/>
      </c>
      <c r="BQ2">
        <f>'Grid_SelfBalance'!BQ2+'Grid_TTAFBalance'!BQ2</f>
        <v/>
      </c>
      <c r="BR2">
        <f>'Grid_SelfBalance'!BR2+'Grid_TTAFBalance'!BR2</f>
        <v/>
      </c>
      <c r="BS2">
        <f>'Grid_SelfBalance'!BS2+'Grid_TTAFBalance'!BS2</f>
        <v/>
      </c>
      <c r="BT2">
        <f>'Grid_SelfBalance'!BT2+'Grid_TTAFBalance'!BT2</f>
        <v/>
      </c>
      <c r="BU2">
        <f>'Grid_SelfBalance'!BU2+'Grid_TTAFBalance'!BU2</f>
        <v/>
      </c>
      <c r="BV2">
        <f>'Grid_SelfBalance'!BV2+'Grid_TTAFBalance'!BV2</f>
        <v/>
      </c>
      <c r="BW2">
        <f>'Grid_SelfBalance'!BW2+'Grid_TTAFBalance'!BW2</f>
        <v/>
      </c>
      <c r="BX2">
        <f>'Grid_SelfBalance'!BX2+'Grid_TTAFBalance'!BX2</f>
        <v/>
      </c>
      <c r="BY2">
        <f>'Grid_SelfBalance'!BY2+'Grid_TTAFBalance'!BY2</f>
        <v/>
      </c>
      <c r="BZ2">
        <f>'Grid_SelfBalance'!BZ2+'Grid_TTAFBalance'!BZ2</f>
        <v/>
      </c>
      <c r="CA2">
        <f>'Grid_SelfBalance'!CA2+'Grid_TTAFBalance'!CA2</f>
        <v/>
      </c>
      <c r="CB2">
        <f>'Grid_SelfBalance'!CB2+'Grid_TTAFBalance'!CB2</f>
        <v/>
      </c>
      <c r="CC2">
        <f>'Grid_SelfBalance'!CC2+'Grid_TTAFBalance'!CC2</f>
        <v/>
      </c>
      <c r="CD2">
        <f>'Grid_SelfBalance'!CD2+'Grid_TTAFBalance'!CD2</f>
        <v/>
      </c>
      <c r="CE2">
        <f>'Grid_SelfBalance'!CE2+'Grid_TTAFBalance'!CE2</f>
        <v/>
      </c>
      <c r="CF2">
        <f>'Grid_SelfBalance'!CF2+'Grid_TTAFBalance'!CF2</f>
        <v/>
      </c>
      <c r="CG2">
        <f>'Grid_SelfBalance'!CG2+'Grid_TTAFBalance'!CG2</f>
        <v/>
      </c>
      <c r="CH2">
        <f>'Grid_SelfBalance'!CH2+'Grid_TTAFBalance'!CH2</f>
        <v/>
      </c>
      <c r="CI2">
        <f>'Grid_SelfBalance'!CI2+'Grid_TTAFBalance'!CI2</f>
        <v/>
      </c>
      <c r="CJ2">
        <f>'Grid_SelfBalance'!CJ2+'Grid_TTAFBalance'!CJ2</f>
        <v/>
      </c>
      <c r="CK2">
        <f>'Grid_SelfBalance'!CK2+'Grid_TTAFBalance'!CK2</f>
        <v/>
      </c>
      <c r="CL2">
        <f>'Grid_SelfBalance'!CL2+'Grid_TTAFBalance'!CL2</f>
        <v/>
      </c>
      <c r="CM2">
        <f>'Grid_SelfBalance'!CM2+'Grid_TTAFBalance'!CM2</f>
        <v/>
      </c>
      <c r="CN2">
        <f>'Grid_SelfBalance'!CN2+'Grid_TTAFBalance'!CN2</f>
        <v/>
      </c>
      <c r="CO2">
        <f>'Grid_SelfBalance'!CO2+'Grid_TTAFBalance'!CO2</f>
        <v/>
      </c>
      <c r="CP2">
        <f>'Grid_SelfBalance'!CP2+'Grid_TTAFBalance'!CP2</f>
        <v/>
      </c>
      <c r="CQ2">
        <f>'Grid_SelfBalance'!CQ2+'Grid_TTAFBalance'!CQ2</f>
        <v/>
      </c>
      <c r="CR2">
        <f>'Grid_SelfBalance'!CR2+'Grid_TTAFBalance'!CR2</f>
        <v/>
      </c>
      <c r="CS2">
        <f>'Grid_SelfBalance'!CS2+'Grid_TTAFBalance'!CS2</f>
        <v/>
      </c>
      <c r="CT2">
        <f>'Grid_SelfBalance'!CT2+'Grid_TTAFBalance'!CT2</f>
        <v/>
      </c>
      <c r="CU2">
        <f>'Grid_SelfBalance'!CU2+'Grid_TTAFBalance'!CU2</f>
        <v/>
      </c>
      <c r="CV2">
        <f>'Grid_SelfBalance'!CV2+'Grid_TTAFBalance'!CV2</f>
        <v/>
      </c>
      <c r="CW2">
        <f>'Grid_SelfBalance'!CW2+'Grid_TTAFBalance'!CW2</f>
        <v/>
      </c>
      <c r="CX2">
        <f>'Grid_SelfBalance'!CX2+'Grid_TTAFBalance'!CX2</f>
        <v/>
      </c>
      <c r="CY2">
        <f>'Grid_SelfBalance'!CY2+'Grid_TTAFBalance'!CY2</f>
        <v/>
      </c>
      <c r="CZ2">
        <f>'Grid_SelfBalance'!CZ2+'Grid_TTAFBalance'!CZ2</f>
        <v/>
      </c>
      <c r="DA2">
        <f>'Grid_SelfBalance'!DA2+'Grid_TTAFBalance'!DA2</f>
        <v/>
      </c>
    </row>
    <row r="3">
      <c r="A3" t="inlineStr">
        <is>
          <t>CHEM-1670</t>
        </is>
      </c>
      <c r="B3">
        <f>'Grid_SelfBalance'!B3+'Grid_TTAFBalance'!B3</f>
        <v/>
      </c>
      <c r="C3">
        <f>'Grid_SelfBalance'!C3+'Grid_TTAFBalance'!C3</f>
        <v/>
      </c>
      <c r="D3">
        <f>'Grid_SelfBalance'!D3+'Grid_TTAFBalance'!D3</f>
        <v/>
      </c>
      <c r="E3">
        <f>'Grid_SelfBalance'!E3+'Grid_TTAFBalance'!E3</f>
        <v/>
      </c>
      <c r="F3">
        <f>'Grid_SelfBalance'!F3+'Grid_TTAFBalance'!F3</f>
        <v/>
      </c>
      <c r="G3">
        <f>'Grid_SelfBalance'!G3+'Grid_TTAFBalance'!G3</f>
        <v/>
      </c>
      <c r="H3">
        <f>'Grid_SelfBalance'!H3+'Grid_TTAFBalance'!H3</f>
        <v/>
      </c>
      <c r="I3">
        <f>'Grid_SelfBalance'!I3+'Grid_TTAFBalance'!I3</f>
        <v/>
      </c>
      <c r="J3">
        <f>'Grid_SelfBalance'!J3+'Grid_TTAFBalance'!J3</f>
        <v/>
      </c>
      <c r="K3">
        <f>'Grid_SelfBalance'!K3+'Grid_TTAFBalance'!K3</f>
        <v/>
      </c>
      <c r="L3">
        <f>'Grid_SelfBalance'!L3+'Grid_TTAFBalance'!L3</f>
        <v/>
      </c>
      <c r="M3">
        <f>'Grid_SelfBalance'!M3+'Grid_TTAFBalance'!M3</f>
        <v/>
      </c>
      <c r="N3">
        <f>'Grid_SelfBalance'!N3+'Grid_TTAFBalance'!N3</f>
        <v/>
      </c>
      <c r="O3">
        <f>'Grid_SelfBalance'!O3+'Grid_TTAFBalance'!O3</f>
        <v/>
      </c>
      <c r="P3">
        <f>'Grid_SelfBalance'!P3+'Grid_TTAFBalance'!P3</f>
        <v/>
      </c>
      <c r="Q3">
        <f>'Grid_SelfBalance'!Q3+'Grid_TTAFBalance'!Q3</f>
        <v/>
      </c>
      <c r="R3">
        <f>'Grid_SelfBalance'!R3+'Grid_TTAFBalance'!R3</f>
        <v/>
      </c>
      <c r="S3">
        <f>'Grid_SelfBalance'!S3+'Grid_TTAFBalance'!S3</f>
        <v/>
      </c>
      <c r="T3">
        <f>'Grid_SelfBalance'!T3+'Grid_TTAFBalance'!T3</f>
        <v/>
      </c>
      <c r="U3">
        <f>'Grid_SelfBalance'!U3+'Grid_TTAFBalance'!U3</f>
        <v/>
      </c>
      <c r="V3">
        <f>'Grid_SelfBalance'!V3+'Grid_TTAFBalance'!V3</f>
        <v/>
      </c>
      <c r="W3">
        <f>'Grid_SelfBalance'!W3+'Grid_TTAFBalance'!W3</f>
        <v/>
      </c>
      <c r="X3">
        <f>'Grid_SelfBalance'!X3+'Grid_TTAFBalance'!X3</f>
        <v/>
      </c>
      <c r="Y3">
        <f>'Grid_SelfBalance'!Y3+'Grid_TTAFBalance'!Y3</f>
        <v/>
      </c>
      <c r="Z3">
        <f>'Grid_SelfBalance'!Z3+'Grid_TTAFBalance'!Z3</f>
        <v/>
      </c>
      <c r="AA3">
        <f>'Grid_SelfBalance'!AA3+'Grid_TTAFBalance'!AA3</f>
        <v/>
      </c>
      <c r="AB3">
        <f>'Grid_SelfBalance'!AB3+'Grid_TTAFBalance'!AB3</f>
        <v/>
      </c>
      <c r="AC3">
        <f>'Grid_SelfBalance'!AC3+'Grid_TTAFBalance'!AC3</f>
        <v/>
      </c>
      <c r="AD3">
        <f>'Grid_SelfBalance'!AD3+'Grid_TTAFBalance'!AD3</f>
        <v/>
      </c>
      <c r="AE3">
        <f>'Grid_SelfBalance'!AE3+'Grid_TTAFBalance'!AE3</f>
        <v/>
      </c>
      <c r="AF3">
        <f>'Grid_SelfBalance'!AF3+'Grid_TTAFBalance'!AF3</f>
        <v/>
      </c>
      <c r="AG3">
        <f>'Grid_SelfBalance'!AG3+'Grid_TTAFBalance'!AG3</f>
        <v/>
      </c>
      <c r="AH3">
        <f>'Grid_SelfBalance'!AH3+'Grid_TTAFBalance'!AH3</f>
        <v/>
      </c>
      <c r="AI3">
        <f>'Grid_SelfBalance'!AI3+'Grid_TTAFBalance'!AI3</f>
        <v/>
      </c>
      <c r="AJ3">
        <f>'Grid_SelfBalance'!AJ3+'Grid_TTAFBalance'!AJ3</f>
        <v/>
      </c>
      <c r="AK3">
        <f>'Grid_SelfBalance'!AK3+'Grid_TTAFBalance'!AK3</f>
        <v/>
      </c>
      <c r="AL3">
        <f>'Grid_SelfBalance'!AL3+'Grid_TTAFBalance'!AL3</f>
        <v/>
      </c>
      <c r="AM3">
        <f>'Grid_SelfBalance'!AM3+'Grid_TTAFBalance'!AM3</f>
        <v/>
      </c>
      <c r="AN3">
        <f>'Grid_SelfBalance'!AN3+'Grid_TTAFBalance'!AN3</f>
        <v/>
      </c>
      <c r="AO3">
        <f>'Grid_SelfBalance'!AO3+'Grid_TTAFBalance'!AO3</f>
        <v/>
      </c>
      <c r="AP3">
        <f>'Grid_SelfBalance'!AP3+'Grid_TTAFBalance'!AP3</f>
        <v/>
      </c>
      <c r="AQ3">
        <f>'Grid_SelfBalance'!AQ3+'Grid_TTAFBalance'!AQ3</f>
        <v/>
      </c>
      <c r="AR3">
        <f>'Grid_SelfBalance'!AR3+'Grid_TTAFBalance'!AR3</f>
        <v/>
      </c>
      <c r="AS3">
        <f>'Grid_SelfBalance'!AS3+'Grid_TTAFBalance'!AS3</f>
        <v/>
      </c>
      <c r="AT3">
        <f>'Grid_SelfBalance'!AT3+'Grid_TTAFBalance'!AT3</f>
        <v/>
      </c>
      <c r="AU3">
        <f>'Grid_SelfBalance'!AU3+'Grid_TTAFBalance'!AU3</f>
        <v/>
      </c>
      <c r="AV3">
        <f>'Grid_SelfBalance'!AV3+'Grid_TTAFBalance'!AV3</f>
        <v/>
      </c>
      <c r="AW3">
        <f>'Grid_SelfBalance'!AW3+'Grid_TTAFBalance'!AW3</f>
        <v/>
      </c>
      <c r="AX3">
        <f>'Grid_SelfBalance'!AX3+'Grid_TTAFBalance'!AX3</f>
        <v/>
      </c>
      <c r="AY3">
        <f>'Grid_SelfBalance'!AY3+'Grid_TTAFBalance'!AY3</f>
        <v/>
      </c>
      <c r="AZ3">
        <f>'Grid_SelfBalance'!AZ3+'Grid_TTAFBalance'!AZ3</f>
        <v/>
      </c>
      <c r="BA3">
        <f>'Grid_SelfBalance'!BA3+'Grid_TTAFBalance'!BA3</f>
        <v/>
      </c>
      <c r="BB3">
        <f>'Grid_SelfBalance'!BB3+'Grid_TTAFBalance'!BB3</f>
        <v/>
      </c>
      <c r="BC3">
        <f>'Grid_SelfBalance'!BC3+'Grid_TTAFBalance'!BC3</f>
        <v/>
      </c>
      <c r="BD3">
        <f>'Grid_SelfBalance'!BD3+'Grid_TTAFBalance'!BD3</f>
        <v/>
      </c>
      <c r="BE3">
        <f>'Grid_SelfBalance'!BE3+'Grid_TTAFBalance'!BE3</f>
        <v/>
      </c>
      <c r="BF3">
        <f>'Grid_SelfBalance'!BF3+'Grid_TTAFBalance'!BF3</f>
        <v/>
      </c>
      <c r="BG3">
        <f>'Grid_SelfBalance'!BG3+'Grid_TTAFBalance'!BG3</f>
        <v/>
      </c>
      <c r="BH3">
        <f>'Grid_SelfBalance'!BH3+'Grid_TTAFBalance'!BH3</f>
        <v/>
      </c>
      <c r="BI3">
        <f>'Grid_SelfBalance'!BI3+'Grid_TTAFBalance'!BI3</f>
        <v/>
      </c>
      <c r="BJ3">
        <f>'Grid_SelfBalance'!BJ3+'Grid_TTAFBalance'!BJ3</f>
        <v/>
      </c>
      <c r="BK3">
        <f>'Grid_SelfBalance'!BK3+'Grid_TTAFBalance'!BK3</f>
        <v/>
      </c>
      <c r="BL3">
        <f>'Grid_SelfBalance'!BL3+'Grid_TTAFBalance'!BL3</f>
        <v/>
      </c>
      <c r="BM3">
        <f>'Grid_SelfBalance'!BM3+'Grid_TTAFBalance'!BM3</f>
        <v/>
      </c>
      <c r="BN3">
        <f>'Grid_SelfBalance'!BN3+'Grid_TTAFBalance'!BN3</f>
        <v/>
      </c>
      <c r="BO3">
        <f>'Grid_SelfBalance'!BO3+'Grid_TTAFBalance'!BO3</f>
        <v/>
      </c>
      <c r="BP3">
        <f>'Grid_SelfBalance'!BP3+'Grid_TTAFBalance'!BP3</f>
        <v/>
      </c>
      <c r="BQ3">
        <f>'Grid_SelfBalance'!BQ3+'Grid_TTAFBalance'!BQ3</f>
        <v/>
      </c>
      <c r="BR3">
        <f>'Grid_SelfBalance'!BR3+'Grid_TTAFBalance'!BR3</f>
        <v/>
      </c>
      <c r="BS3">
        <f>'Grid_SelfBalance'!BS3+'Grid_TTAFBalance'!BS3</f>
        <v/>
      </c>
      <c r="BT3">
        <f>'Grid_SelfBalance'!BT3+'Grid_TTAFBalance'!BT3</f>
        <v/>
      </c>
      <c r="BU3">
        <f>'Grid_SelfBalance'!BU3+'Grid_TTAFBalance'!BU3</f>
        <v/>
      </c>
      <c r="BV3">
        <f>'Grid_SelfBalance'!BV3+'Grid_TTAFBalance'!BV3</f>
        <v/>
      </c>
      <c r="BW3">
        <f>'Grid_SelfBalance'!BW3+'Grid_TTAFBalance'!BW3</f>
        <v/>
      </c>
      <c r="BX3">
        <f>'Grid_SelfBalance'!BX3+'Grid_TTAFBalance'!BX3</f>
        <v/>
      </c>
      <c r="BY3">
        <f>'Grid_SelfBalance'!BY3+'Grid_TTAFBalance'!BY3</f>
        <v/>
      </c>
      <c r="BZ3">
        <f>'Grid_SelfBalance'!BZ3+'Grid_TTAFBalance'!BZ3</f>
        <v/>
      </c>
      <c r="CA3">
        <f>'Grid_SelfBalance'!CA3+'Grid_TTAFBalance'!CA3</f>
        <v/>
      </c>
      <c r="CB3">
        <f>'Grid_SelfBalance'!CB3+'Grid_TTAFBalance'!CB3</f>
        <v/>
      </c>
      <c r="CC3">
        <f>'Grid_SelfBalance'!CC3+'Grid_TTAFBalance'!CC3</f>
        <v/>
      </c>
      <c r="CD3">
        <f>'Grid_SelfBalance'!CD3+'Grid_TTAFBalance'!CD3</f>
        <v/>
      </c>
      <c r="CE3">
        <f>'Grid_SelfBalance'!CE3+'Grid_TTAFBalance'!CE3</f>
        <v/>
      </c>
      <c r="CF3">
        <f>'Grid_SelfBalance'!CF3+'Grid_TTAFBalance'!CF3</f>
        <v/>
      </c>
      <c r="CG3">
        <f>'Grid_SelfBalance'!CG3+'Grid_TTAFBalance'!CG3</f>
        <v/>
      </c>
      <c r="CH3">
        <f>'Grid_SelfBalance'!CH3+'Grid_TTAFBalance'!CH3</f>
        <v/>
      </c>
      <c r="CI3">
        <f>'Grid_SelfBalance'!CI3+'Grid_TTAFBalance'!CI3</f>
        <v/>
      </c>
      <c r="CJ3">
        <f>'Grid_SelfBalance'!CJ3+'Grid_TTAFBalance'!CJ3</f>
        <v/>
      </c>
      <c r="CK3">
        <f>'Grid_SelfBalance'!CK3+'Grid_TTAFBalance'!CK3</f>
        <v/>
      </c>
      <c r="CL3">
        <f>'Grid_SelfBalance'!CL3+'Grid_TTAFBalance'!CL3</f>
        <v/>
      </c>
      <c r="CM3">
        <f>'Grid_SelfBalance'!CM3+'Grid_TTAFBalance'!CM3</f>
        <v/>
      </c>
      <c r="CN3">
        <f>'Grid_SelfBalance'!CN3+'Grid_TTAFBalance'!CN3</f>
        <v/>
      </c>
      <c r="CO3">
        <f>'Grid_SelfBalance'!CO3+'Grid_TTAFBalance'!CO3</f>
        <v/>
      </c>
      <c r="CP3">
        <f>'Grid_SelfBalance'!CP3+'Grid_TTAFBalance'!CP3</f>
        <v/>
      </c>
      <c r="CQ3">
        <f>'Grid_SelfBalance'!CQ3+'Grid_TTAFBalance'!CQ3</f>
        <v/>
      </c>
      <c r="CR3">
        <f>'Grid_SelfBalance'!CR3+'Grid_TTAFBalance'!CR3</f>
        <v/>
      </c>
      <c r="CS3">
        <f>'Grid_SelfBalance'!CS3+'Grid_TTAFBalance'!CS3</f>
        <v/>
      </c>
      <c r="CT3">
        <f>'Grid_SelfBalance'!CT3+'Grid_TTAFBalance'!CT3</f>
        <v/>
      </c>
      <c r="CU3">
        <f>'Grid_SelfBalance'!CU3+'Grid_TTAFBalance'!CU3</f>
        <v/>
      </c>
      <c r="CV3">
        <f>'Grid_SelfBalance'!CV3+'Grid_TTAFBalance'!CV3</f>
        <v/>
      </c>
      <c r="CW3">
        <f>'Grid_SelfBalance'!CW3+'Grid_TTAFBalance'!CW3</f>
        <v/>
      </c>
      <c r="CX3">
        <f>'Grid_SelfBalance'!CX3+'Grid_TTAFBalance'!CX3</f>
        <v/>
      </c>
      <c r="CY3">
        <f>'Grid_SelfBalance'!CY3+'Grid_TTAFBalance'!CY3</f>
        <v/>
      </c>
      <c r="CZ3">
        <f>'Grid_SelfBalance'!CZ3+'Grid_TTAFBalance'!CZ3</f>
        <v/>
      </c>
      <c r="DA3">
        <f>'Grid_SelfBalance'!DA3+'Grid_TTAFBalance'!DA3</f>
        <v/>
      </c>
    </row>
    <row r="4">
      <c r="A4" t="inlineStr">
        <is>
          <t>CHEM-1700</t>
        </is>
      </c>
      <c r="B4">
        <f>'Grid_SelfBalance'!B4+'Grid_TTAFBalance'!B4</f>
        <v/>
      </c>
      <c r="C4">
        <f>'Grid_SelfBalance'!C4+'Grid_TTAFBalance'!C4</f>
        <v/>
      </c>
      <c r="D4">
        <f>'Grid_SelfBalance'!D4+'Grid_TTAFBalance'!D4</f>
        <v/>
      </c>
      <c r="E4">
        <f>'Grid_SelfBalance'!E4+'Grid_TTAFBalance'!E4</f>
        <v/>
      </c>
      <c r="F4">
        <f>'Grid_SelfBalance'!F4+'Grid_TTAFBalance'!F4</f>
        <v/>
      </c>
      <c r="G4">
        <f>'Grid_SelfBalance'!G4+'Grid_TTAFBalance'!G4</f>
        <v/>
      </c>
      <c r="H4">
        <f>'Grid_SelfBalance'!H4+'Grid_TTAFBalance'!H4</f>
        <v/>
      </c>
      <c r="I4">
        <f>'Grid_SelfBalance'!I4+'Grid_TTAFBalance'!I4</f>
        <v/>
      </c>
      <c r="J4">
        <f>'Grid_SelfBalance'!J4+'Grid_TTAFBalance'!J4</f>
        <v/>
      </c>
      <c r="K4">
        <f>'Grid_SelfBalance'!K4+'Grid_TTAFBalance'!K4</f>
        <v/>
      </c>
      <c r="L4">
        <f>'Grid_SelfBalance'!L4+'Grid_TTAFBalance'!L4</f>
        <v/>
      </c>
      <c r="M4">
        <f>'Grid_SelfBalance'!M4+'Grid_TTAFBalance'!M4</f>
        <v/>
      </c>
      <c r="N4">
        <f>'Grid_SelfBalance'!N4+'Grid_TTAFBalance'!N4</f>
        <v/>
      </c>
      <c r="O4">
        <f>'Grid_SelfBalance'!O4+'Grid_TTAFBalance'!O4</f>
        <v/>
      </c>
      <c r="P4">
        <f>'Grid_SelfBalance'!P4+'Grid_TTAFBalance'!P4</f>
        <v/>
      </c>
      <c r="Q4">
        <f>'Grid_SelfBalance'!Q4+'Grid_TTAFBalance'!Q4</f>
        <v/>
      </c>
      <c r="R4">
        <f>'Grid_SelfBalance'!R4+'Grid_TTAFBalance'!R4</f>
        <v/>
      </c>
      <c r="S4">
        <f>'Grid_SelfBalance'!S4+'Grid_TTAFBalance'!S4</f>
        <v/>
      </c>
      <c r="T4">
        <f>'Grid_SelfBalance'!T4+'Grid_TTAFBalance'!T4</f>
        <v/>
      </c>
      <c r="U4">
        <f>'Grid_SelfBalance'!U4+'Grid_TTAFBalance'!U4</f>
        <v/>
      </c>
      <c r="V4">
        <f>'Grid_SelfBalance'!V4+'Grid_TTAFBalance'!V4</f>
        <v/>
      </c>
      <c r="W4">
        <f>'Grid_SelfBalance'!W4+'Grid_TTAFBalance'!W4</f>
        <v/>
      </c>
      <c r="X4">
        <f>'Grid_SelfBalance'!X4+'Grid_TTAFBalance'!X4</f>
        <v/>
      </c>
      <c r="Y4">
        <f>'Grid_SelfBalance'!Y4+'Grid_TTAFBalance'!Y4</f>
        <v/>
      </c>
      <c r="Z4">
        <f>'Grid_SelfBalance'!Z4+'Grid_TTAFBalance'!Z4</f>
        <v/>
      </c>
      <c r="AA4">
        <f>'Grid_SelfBalance'!AA4+'Grid_TTAFBalance'!AA4</f>
        <v/>
      </c>
      <c r="AB4">
        <f>'Grid_SelfBalance'!AB4+'Grid_TTAFBalance'!AB4</f>
        <v/>
      </c>
      <c r="AC4">
        <f>'Grid_SelfBalance'!AC4+'Grid_TTAFBalance'!AC4</f>
        <v/>
      </c>
      <c r="AD4">
        <f>'Grid_SelfBalance'!AD4+'Grid_TTAFBalance'!AD4</f>
        <v/>
      </c>
      <c r="AE4">
        <f>'Grid_SelfBalance'!AE4+'Grid_TTAFBalance'!AE4</f>
        <v/>
      </c>
      <c r="AF4">
        <f>'Grid_SelfBalance'!AF4+'Grid_TTAFBalance'!AF4</f>
        <v/>
      </c>
      <c r="AG4">
        <f>'Grid_SelfBalance'!AG4+'Grid_TTAFBalance'!AG4</f>
        <v/>
      </c>
      <c r="AH4">
        <f>'Grid_SelfBalance'!AH4+'Grid_TTAFBalance'!AH4</f>
        <v/>
      </c>
      <c r="AI4">
        <f>'Grid_SelfBalance'!AI4+'Grid_TTAFBalance'!AI4</f>
        <v/>
      </c>
      <c r="AJ4">
        <f>'Grid_SelfBalance'!AJ4+'Grid_TTAFBalance'!AJ4</f>
        <v/>
      </c>
      <c r="AK4">
        <f>'Grid_SelfBalance'!AK4+'Grid_TTAFBalance'!AK4</f>
        <v/>
      </c>
      <c r="AL4">
        <f>'Grid_SelfBalance'!AL4+'Grid_TTAFBalance'!AL4</f>
        <v/>
      </c>
      <c r="AM4">
        <f>'Grid_SelfBalance'!AM4+'Grid_TTAFBalance'!AM4</f>
        <v/>
      </c>
      <c r="AN4">
        <f>'Grid_SelfBalance'!AN4+'Grid_TTAFBalance'!AN4</f>
        <v/>
      </c>
      <c r="AO4">
        <f>'Grid_SelfBalance'!AO4+'Grid_TTAFBalance'!AO4</f>
        <v/>
      </c>
      <c r="AP4">
        <f>'Grid_SelfBalance'!AP4+'Grid_TTAFBalance'!AP4</f>
        <v/>
      </c>
      <c r="AQ4">
        <f>'Grid_SelfBalance'!AQ4+'Grid_TTAFBalance'!AQ4</f>
        <v/>
      </c>
      <c r="AR4">
        <f>'Grid_SelfBalance'!AR4+'Grid_TTAFBalance'!AR4</f>
        <v/>
      </c>
      <c r="AS4">
        <f>'Grid_SelfBalance'!AS4+'Grid_TTAFBalance'!AS4</f>
        <v/>
      </c>
      <c r="AT4">
        <f>'Grid_SelfBalance'!AT4+'Grid_TTAFBalance'!AT4</f>
        <v/>
      </c>
      <c r="AU4">
        <f>'Grid_SelfBalance'!AU4+'Grid_TTAFBalance'!AU4</f>
        <v/>
      </c>
      <c r="AV4">
        <f>'Grid_SelfBalance'!AV4+'Grid_TTAFBalance'!AV4</f>
        <v/>
      </c>
      <c r="AW4">
        <f>'Grid_SelfBalance'!AW4+'Grid_TTAFBalance'!AW4</f>
        <v/>
      </c>
      <c r="AX4">
        <f>'Grid_SelfBalance'!AX4+'Grid_TTAFBalance'!AX4</f>
        <v/>
      </c>
      <c r="AY4">
        <f>'Grid_SelfBalance'!AY4+'Grid_TTAFBalance'!AY4</f>
        <v/>
      </c>
      <c r="AZ4">
        <f>'Grid_SelfBalance'!AZ4+'Grid_TTAFBalance'!AZ4</f>
        <v/>
      </c>
      <c r="BA4">
        <f>'Grid_SelfBalance'!BA4+'Grid_TTAFBalance'!BA4</f>
        <v/>
      </c>
      <c r="BB4">
        <f>'Grid_SelfBalance'!BB4+'Grid_TTAFBalance'!BB4</f>
        <v/>
      </c>
      <c r="BC4">
        <f>'Grid_SelfBalance'!BC4+'Grid_TTAFBalance'!BC4</f>
        <v/>
      </c>
      <c r="BD4">
        <f>'Grid_SelfBalance'!BD4+'Grid_TTAFBalance'!BD4</f>
        <v/>
      </c>
      <c r="BE4">
        <f>'Grid_SelfBalance'!BE4+'Grid_TTAFBalance'!BE4</f>
        <v/>
      </c>
      <c r="BF4">
        <f>'Grid_SelfBalance'!BF4+'Grid_TTAFBalance'!BF4</f>
        <v/>
      </c>
      <c r="BG4">
        <f>'Grid_SelfBalance'!BG4+'Grid_TTAFBalance'!BG4</f>
        <v/>
      </c>
      <c r="BH4">
        <f>'Grid_SelfBalance'!BH4+'Grid_TTAFBalance'!BH4</f>
        <v/>
      </c>
      <c r="BI4">
        <f>'Grid_SelfBalance'!BI4+'Grid_TTAFBalance'!BI4</f>
        <v/>
      </c>
      <c r="BJ4">
        <f>'Grid_SelfBalance'!BJ4+'Grid_TTAFBalance'!BJ4</f>
        <v/>
      </c>
      <c r="BK4">
        <f>'Grid_SelfBalance'!BK4+'Grid_TTAFBalance'!BK4</f>
        <v/>
      </c>
      <c r="BL4">
        <f>'Grid_SelfBalance'!BL4+'Grid_TTAFBalance'!BL4</f>
        <v/>
      </c>
      <c r="BM4">
        <f>'Grid_SelfBalance'!BM4+'Grid_TTAFBalance'!BM4</f>
        <v/>
      </c>
      <c r="BN4">
        <f>'Grid_SelfBalance'!BN4+'Grid_TTAFBalance'!BN4</f>
        <v/>
      </c>
      <c r="BO4">
        <f>'Grid_SelfBalance'!BO4+'Grid_TTAFBalance'!BO4</f>
        <v/>
      </c>
      <c r="BP4">
        <f>'Grid_SelfBalance'!BP4+'Grid_TTAFBalance'!BP4</f>
        <v/>
      </c>
      <c r="BQ4">
        <f>'Grid_SelfBalance'!BQ4+'Grid_TTAFBalance'!BQ4</f>
        <v/>
      </c>
      <c r="BR4">
        <f>'Grid_SelfBalance'!BR4+'Grid_TTAFBalance'!BR4</f>
        <v/>
      </c>
      <c r="BS4">
        <f>'Grid_SelfBalance'!BS4+'Grid_TTAFBalance'!BS4</f>
        <v/>
      </c>
      <c r="BT4">
        <f>'Grid_SelfBalance'!BT4+'Grid_TTAFBalance'!BT4</f>
        <v/>
      </c>
      <c r="BU4">
        <f>'Grid_SelfBalance'!BU4+'Grid_TTAFBalance'!BU4</f>
        <v/>
      </c>
      <c r="BV4">
        <f>'Grid_SelfBalance'!BV4+'Grid_TTAFBalance'!BV4</f>
        <v/>
      </c>
      <c r="BW4">
        <f>'Grid_SelfBalance'!BW4+'Grid_TTAFBalance'!BW4</f>
        <v/>
      </c>
      <c r="BX4">
        <f>'Grid_SelfBalance'!BX4+'Grid_TTAFBalance'!BX4</f>
        <v/>
      </c>
      <c r="BY4">
        <f>'Grid_SelfBalance'!BY4+'Grid_TTAFBalance'!BY4</f>
        <v/>
      </c>
      <c r="BZ4">
        <f>'Grid_SelfBalance'!BZ4+'Grid_TTAFBalance'!BZ4</f>
        <v/>
      </c>
      <c r="CA4">
        <f>'Grid_SelfBalance'!CA4+'Grid_TTAFBalance'!CA4</f>
        <v/>
      </c>
      <c r="CB4">
        <f>'Grid_SelfBalance'!CB4+'Grid_TTAFBalance'!CB4</f>
        <v/>
      </c>
      <c r="CC4">
        <f>'Grid_SelfBalance'!CC4+'Grid_TTAFBalance'!CC4</f>
        <v/>
      </c>
      <c r="CD4">
        <f>'Grid_SelfBalance'!CD4+'Grid_TTAFBalance'!CD4</f>
        <v/>
      </c>
      <c r="CE4">
        <f>'Grid_SelfBalance'!CE4+'Grid_TTAFBalance'!CE4</f>
        <v/>
      </c>
      <c r="CF4">
        <f>'Grid_SelfBalance'!CF4+'Grid_TTAFBalance'!CF4</f>
        <v/>
      </c>
      <c r="CG4">
        <f>'Grid_SelfBalance'!CG4+'Grid_TTAFBalance'!CG4</f>
        <v/>
      </c>
      <c r="CH4">
        <f>'Grid_SelfBalance'!CH4+'Grid_TTAFBalance'!CH4</f>
        <v/>
      </c>
      <c r="CI4">
        <f>'Grid_SelfBalance'!CI4+'Grid_TTAFBalance'!CI4</f>
        <v/>
      </c>
      <c r="CJ4">
        <f>'Grid_SelfBalance'!CJ4+'Grid_TTAFBalance'!CJ4</f>
        <v/>
      </c>
      <c r="CK4">
        <f>'Grid_SelfBalance'!CK4+'Grid_TTAFBalance'!CK4</f>
        <v/>
      </c>
      <c r="CL4">
        <f>'Grid_SelfBalance'!CL4+'Grid_TTAFBalance'!CL4</f>
        <v/>
      </c>
      <c r="CM4">
        <f>'Grid_SelfBalance'!CM4+'Grid_TTAFBalance'!CM4</f>
        <v/>
      </c>
      <c r="CN4">
        <f>'Grid_SelfBalance'!CN4+'Grid_TTAFBalance'!CN4</f>
        <v/>
      </c>
      <c r="CO4">
        <f>'Grid_SelfBalance'!CO4+'Grid_TTAFBalance'!CO4</f>
        <v/>
      </c>
      <c r="CP4">
        <f>'Grid_SelfBalance'!CP4+'Grid_TTAFBalance'!CP4</f>
        <v/>
      </c>
      <c r="CQ4">
        <f>'Grid_SelfBalance'!CQ4+'Grid_TTAFBalance'!CQ4</f>
        <v/>
      </c>
      <c r="CR4">
        <f>'Grid_SelfBalance'!CR4+'Grid_TTAFBalance'!CR4</f>
        <v/>
      </c>
      <c r="CS4">
        <f>'Grid_SelfBalance'!CS4+'Grid_TTAFBalance'!CS4</f>
        <v/>
      </c>
      <c r="CT4">
        <f>'Grid_SelfBalance'!CT4+'Grid_TTAFBalance'!CT4</f>
        <v/>
      </c>
      <c r="CU4">
        <f>'Grid_SelfBalance'!CU4+'Grid_TTAFBalance'!CU4</f>
        <v/>
      </c>
      <c r="CV4">
        <f>'Grid_SelfBalance'!CV4+'Grid_TTAFBalance'!CV4</f>
        <v/>
      </c>
      <c r="CW4">
        <f>'Grid_SelfBalance'!CW4+'Grid_TTAFBalance'!CW4</f>
        <v/>
      </c>
      <c r="CX4">
        <f>'Grid_SelfBalance'!CX4+'Grid_TTAFBalance'!CX4</f>
        <v/>
      </c>
      <c r="CY4">
        <f>'Grid_SelfBalance'!CY4+'Grid_TTAFBalance'!CY4</f>
        <v/>
      </c>
      <c r="CZ4">
        <f>'Grid_SelfBalance'!CZ4+'Grid_TTAFBalance'!CZ4</f>
        <v/>
      </c>
      <c r="DA4">
        <f>'Grid_SelfBalance'!DA4+'Grid_TTAFBalance'!DA4</f>
        <v/>
      </c>
    </row>
    <row r="5">
      <c r="A5" t="inlineStr">
        <is>
          <t>CHEM-1420</t>
        </is>
      </c>
      <c r="B5">
        <f>'Grid_SelfBalance'!B5+'Grid_TTAFBalance'!B5</f>
        <v/>
      </c>
      <c r="C5">
        <f>'Grid_SelfBalance'!C5+'Grid_TTAFBalance'!C5</f>
        <v/>
      </c>
      <c r="D5">
        <f>'Grid_SelfBalance'!D5+'Grid_TTAFBalance'!D5</f>
        <v/>
      </c>
      <c r="E5">
        <f>'Grid_SelfBalance'!E5+'Grid_TTAFBalance'!E5</f>
        <v/>
      </c>
      <c r="F5">
        <f>'Grid_SelfBalance'!F5+'Grid_TTAFBalance'!F5</f>
        <v/>
      </c>
      <c r="G5">
        <f>'Grid_SelfBalance'!G5+'Grid_TTAFBalance'!G5</f>
        <v/>
      </c>
      <c r="H5">
        <f>'Grid_SelfBalance'!H5+'Grid_TTAFBalance'!H5</f>
        <v/>
      </c>
      <c r="I5">
        <f>'Grid_SelfBalance'!I5+'Grid_TTAFBalance'!I5</f>
        <v/>
      </c>
      <c r="J5">
        <f>'Grid_SelfBalance'!J5+'Grid_TTAFBalance'!J5</f>
        <v/>
      </c>
      <c r="K5">
        <f>'Grid_SelfBalance'!K5+'Grid_TTAFBalance'!K5</f>
        <v/>
      </c>
      <c r="L5">
        <f>'Grid_SelfBalance'!L5+'Grid_TTAFBalance'!L5</f>
        <v/>
      </c>
      <c r="M5">
        <f>'Grid_SelfBalance'!M5+'Grid_TTAFBalance'!M5</f>
        <v/>
      </c>
      <c r="N5">
        <f>'Grid_SelfBalance'!N5+'Grid_TTAFBalance'!N5</f>
        <v/>
      </c>
      <c r="O5">
        <f>'Grid_SelfBalance'!O5+'Grid_TTAFBalance'!O5</f>
        <v/>
      </c>
      <c r="P5">
        <f>'Grid_SelfBalance'!P5+'Grid_TTAFBalance'!P5</f>
        <v/>
      </c>
      <c r="Q5">
        <f>'Grid_SelfBalance'!Q5+'Grid_TTAFBalance'!Q5</f>
        <v/>
      </c>
      <c r="R5">
        <f>'Grid_SelfBalance'!R5+'Grid_TTAFBalance'!R5</f>
        <v/>
      </c>
      <c r="S5">
        <f>'Grid_SelfBalance'!S5+'Grid_TTAFBalance'!S5</f>
        <v/>
      </c>
      <c r="T5">
        <f>'Grid_SelfBalance'!T5+'Grid_TTAFBalance'!T5</f>
        <v/>
      </c>
      <c r="U5">
        <f>'Grid_SelfBalance'!U5+'Grid_TTAFBalance'!U5</f>
        <v/>
      </c>
      <c r="V5">
        <f>'Grid_SelfBalance'!V5+'Grid_TTAFBalance'!V5</f>
        <v/>
      </c>
      <c r="W5">
        <f>'Grid_SelfBalance'!W5+'Grid_TTAFBalance'!W5</f>
        <v/>
      </c>
      <c r="X5">
        <f>'Grid_SelfBalance'!X5+'Grid_TTAFBalance'!X5</f>
        <v/>
      </c>
      <c r="Y5">
        <f>'Grid_SelfBalance'!Y5+'Grid_TTAFBalance'!Y5</f>
        <v/>
      </c>
      <c r="Z5">
        <f>'Grid_SelfBalance'!Z5+'Grid_TTAFBalance'!Z5</f>
        <v/>
      </c>
      <c r="AA5">
        <f>'Grid_SelfBalance'!AA5+'Grid_TTAFBalance'!AA5</f>
        <v/>
      </c>
      <c r="AB5">
        <f>'Grid_SelfBalance'!AB5+'Grid_TTAFBalance'!AB5</f>
        <v/>
      </c>
      <c r="AC5">
        <f>'Grid_SelfBalance'!AC5+'Grid_TTAFBalance'!AC5</f>
        <v/>
      </c>
      <c r="AD5">
        <f>'Grid_SelfBalance'!AD5+'Grid_TTAFBalance'!AD5</f>
        <v/>
      </c>
      <c r="AE5">
        <f>'Grid_SelfBalance'!AE5+'Grid_TTAFBalance'!AE5</f>
        <v/>
      </c>
      <c r="AF5">
        <f>'Grid_SelfBalance'!AF5+'Grid_TTAFBalance'!AF5</f>
        <v/>
      </c>
      <c r="AG5">
        <f>'Grid_SelfBalance'!AG5+'Grid_TTAFBalance'!AG5</f>
        <v/>
      </c>
      <c r="AH5">
        <f>'Grid_SelfBalance'!AH5+'Grid_TTAFBalance'!AH5</f>
        <v/>
      </c>
      <c r="AI5">
        <f>'Grid_SelfBalance'!AI5+'Grid_TTAFBalance'!AI5</f>
        <v/>
      </c>
      <c r="AJ5">
        <f>'Grid_SelfBalance'!AJ5+'Grid_TTAFBalance'!AJ5</f>
        <v/>
      </c>
      <c r="AK5">
        <f>'Grid_SelfBalance'!AK5+'Grid_TTAFBalance'!AK5</f>
        <v/>
      </c>
      <c r="AL5">
        <f>'Grid_SelfBalance'!AL5+'Grid_TTAFBalance'!AL5</f>
        <v/>
      </c>
      <c r="AM5">
        <f>'Grid_SelfBalance'!AM5+'Grid_TTAFBalance'!AM5</f>
        <v/>
      </c>
      <c r="AN5">
        <f>'Grid_SelfBalance'!AN5+'Grid_TTAFBalance'!AN5</f>
        <v/>
      </c>
      <c r="AO5">
        <f>'Grid_SelfBalance'!AO5+'Grid_TTAFBalance'!AO5</f>
        <v/>
      </c>
      <c r="AP5">
        <f>'Grid_SelfBalance'!AP5+'Grid_TTAFBalance'!AP5</f>
        <v/>
      </c>
      <c r="AQ5">
        <f>'Grid_SelfBalance'!AQ5+'Grid_TTAFBalance'!AQ5</f>
        <v/>
      </c>
      <c r="AR5">
        <f>'Grid_SelfBalance'!AR5+'Grid_TTAFBalance'!AR5</f>
        <v/>
      </c>
      <c r="AS5">
        <f>'Grid_SelfBalance'!AS5+'Grid_TTAFBalance'!AS5</f>
        <v/>
      </c>
      <c r="AT5">
        <f>'Grid_SelfBalance'!AT5+'Grid_TTAFBalance'!AT5</f>
        <v/>
      </c>
      <c r="AU5">
        <f>'Grid_SelfBalance'!AU5+'Grid_TTAFBalance'!AU5</f>
        <v/>
      </c>
      <c r="AV5">
        <f>'Grid_SelfBalance'!AV5+'Grid_TTAFBalance'!AV5</f>
        <v/>
      </c>
      <c r="AW5">
        <f>'Grid_SelfBalance'!AW5+'Grid_TTAFBalance'!AW5</f>
        <v/>
      </c>
      <c r="AX5">
        <f>'Grid_SelfBalance'!AX5+'Grid_TTAFBalance'!AX5</f>
        <v/>
      </c>
      <c r="AY5">
        <f>'Grid_SelfBalance'!AY5+'Grid_TTAFBalance'!AY5</f>
        <v/>
      </c>
      <c r="AZ5">
        <f>'Grid_SelfBalance'!AZ5+'Grid_TTAFBalance'!AZ5</f>
        <v/>
      </c>
      <c r="BA5">
        <f>'Grid_SelfBalance'!BA5+'Grid_TTAFBalance'!BA5</f>
        <v/>
      </c>
      <c r="BB5">
        <f>'Grid_SelfBalance'!BB5+'Grid_TTAFBalance'!BB5</f>
        <v/>
      </c>
      <c r="BC5">
        <f>'Grid_SelfBalance'!BC5+'Grid_TTAFBalance'!BC5</f>
        <v/>
      </c>
      <c r="BD5">
        <f>'Grid_SelfBalance'!BD5+'Grid_TTAFBalance'!BD5</f>
        <v/>
      </c>
      <c r="BE5">
        <f>'Grid_SelfBalance'!BE5+'Grid_TTAFBalance'!BE5</f>
        <v/>
      </c>
      <c r="BF5">
        <f>'Grid_SelfBalance'!BF5+'Grid_TTAFBalance'!BF5</f>
        <v/>
      </c>
      <c r="BG5">
        <f>'Grid_SelfBalance'!BG5+'Grid_TTAFBalance'!BG5</f>
        <v/>
      </c>
      <c r="BH5">
        <f>'Grid_SelfBalance'!BH5+'Grid_TTAFBalance'!BH5</f>
        <v/>
      </c>
      <c r="BI5">
        <f>'Grid_SelfBalance'!BI5+'Grid_TTAFBalance'!BI5</f>
        <v/>
      </c>
      <c r="BJ5">
        <f>'Grid_SelfBalance'!BJ5+'Grid_TTAFBalance'!BJ5</f>
        <v/>
      </c>
      <c r="BK5">
        <f>'Grid_SelfBalance'!BK5+'Grid_TTAFBalance'!BK5</f>
        <v/>
      </c>
      <c r="BL5">
        <f>'Grid_SelfBalance'!BL5+'Grid_TTAFBalance'!BL5</f>
        <v/>
      </c>
      <c r="BM5">
        <f>'Grid_SelfBalance'!BM5+'Grid_TTAFBalance'!BM5</f>
        <v/>
      </c>
      <c r="BN5">
        <f>'Grid_SelfBalance'!BN5+'Grid_TTAFBalance'!BN5</f>
        <v/>
      </c>
      <c r="BO5">
        <f>'Grid_SelfBalance'!BO5+'Grid_TTAFBalance'!BO5</f>
        <v/>
      </c>
      <c r="BP5">
        <f>'Grid_SelfBalance'!BP5+'Grid_TTAFBalance'!BP5</f>
        <v/>
      </c>
      <c r="BQ5">
        <f>'Grid_SelfBalance'!BQ5+'Grid_TTAFBalance'!BQ5</f>
        <v/>
      </c>
      <c r="BR5">
        <f>'Grid_SelfBalance'!BR5+'Grid_TTAFBalance'!BR5</f>
        <v/>
      </c>
      <c r="BS5">
        <f>'Grid_SelfBalance'!BS5+'Grid_TTAFBalance'!BS5</f>
        <v/>
      </c>
      <c r="BT5">
        <f>'Grid_SelfBalance'!BT5+'Grid_TTAFBalance'!BT5</f>
        <v/>
      </c>
      <c r="BU5">
        <f>'Grid_SelfBalance'!BU5+'Grid_TTAFBalance'!BU5</f>
        <v/>
      </c>
      <c r="BV5">
        <f>'Grid_SelfBalance'!BV5+'Grid_TTAFBalance'!BV5</f>
        <v/>
      </c>
      <c r="BW5">
        <f>'Grid_SelfBalance'!BW5+'Grid_TTAFBalance'!BW5</f>
        <v/>
      </c>
      <c r="BX5">
        <f>'Grid_SelfBalance'!BX5+'Grid_TTAFBalance'!BX5</f>
        <v/>
      </c>
      <c r="BY5">
        <f>'Grid_SelfBalance'!BY5+'Grid_TTAFBalance'!BY5</f>
        <v/>
      </c>
      <c r="BZ5">
        <f>'Grid_SelfBalance'!BZ5+'Grid_TTAFBalance'!BZ5</f>
        <v/>
      </c>
      <c r="CA5">
        <f>'Grid_SelfBalance'!CA5+'Grid_TTAFBalance'!CA5</f>
        <v/>
      </c>
      <c r="CB5">
        <f>'Grid_SelfBalance'!CB5+'Grid_TTAFBalance'!CB5</f>
        <v/>
      </c>
      <c r="CC5">
        <f>'Grid_SelfBalance'!CC5+'Grid_TTAFBalance'!CC5</f>
        <v/>
      </c>
      <c r="CD5">
        <f>'Grid_SelfBalance'!CD5+'Grid_TTAFBalance'!CD5</f>
        <v/>
      </c>
      <c r="CE5">
        <f>'Grid_SelfBalance'!CE5+'Grid_TTAFBalance'!CE5</f>
        <v/>
      </c>
      <c r="CF5">
        <f>'Grid_SelfBalance'!CF5+'Grid_TTAFBalance'!CF5</f>
        <v/>
      </c>
      <c r="CG5">
        <f>'Grid_SelfBalance'!CG5+'Grid_TTAFBalance'!CG5</f>
        <v/>
      </c>
      <c r="CH5">
        <f>'Grid_SelfBalance'!CH5+'Grid_TTAFBalance'!CH5</f>
        <v/>
      </c>
      <c r="CI5">
        <f>'Grid_SelfBalance'!CI5+'Grid_TTAFBalance'!CI5</f>
        <v/>
      </c>
      <c r="CJ5">
        <f>'Grid_SelfBalance'!CJ5+'Grid_TTAFBalance'!CJ5</f>
        <v/>
      </c>
      <c r="CK5">
        <f>'Grid_SelfBalance'!CK5+'Grid_TTAFBalance'!CK5</f>
        <v/>
      </c>
      <c r="CL5">
        <f>'Grid_SelfBalance'!CL5+'Grid_TTAFBalance'!CL5</f>
        <v/>
      </c>
      <c r="CM5">
        <f>'Grid_SelfBalance'!CM5+'Grid_TTAFBalance'!CM5</f>
        <v/>
      </c>
      <c r="CN5">
        <f>'Grid_SelfBalance'!CN5+'Grid_TTAFBalance'!CN5</f>
        <v/>
      </c>
      <c r="CO5">
        <f>'Grid_SelfBalance'!CO5+'Grid_TTAFBalance'!CO5</f>
        <v/>
      </c>
      <c r="CP5">
        <f>'Grid_SelfBalance'!CP5+'Grid_TTAFBalance'!CP5</f>
        <v/>
      </c>
      <c r="CQ5">
        <f>'Grid_SelfBalance'!CQ5+'Grid_TTAFBalance'!CQ5</f>
        <v/>
      </c>
      <c r="CR5">
        <f>'Grid_SelfBalance'!CR5+'Grid_TTAFBalance'!CR5</f>
        <v/>
      </c>
      <c r="CS5">
        <f>'Grid_SelfBalance'!CS5+'Grid_TTAFBalance'!CS5</f>
        <v/>
      </c>
      <c r="CT5">
        <f>'Grid_SelfBalance'!CT5+'Grid_TTAFBalance'!CT5</f>
        <v/>
      </c>
      <c r="CU5">
        <f>'Grid_SelfBalance'!CU5+'Grid_TTAFBalance'!CU5</f>
        <v/>
      </c>
      <c r="CV5">
        <f>'Grid_SelfBalance'!CV5+'Grid_TTAFBalance'!CV5</f>
        <v/>
      </c>
      <c r="CW5">
        <f>'Grid_SelfBalance'!CW5+'Grid_TTAFBalance'!CW5</f>
        <v/>
      </c>
      <c r="CX5">
        <f>'Grid_SelfBalance'!CX5+'Grid_TTAFBalance'!CX5</f>
        <v/>
      </c>
      <c r="CY5">
        <f>'Grid_SelfBalance'!CY5+'Grid_TTAFBalance'!CY5</f>
        <v/>
      </c>
      <c r="CZ5">
        <f>'Grid_SelfBalance'!CZ5+'Grid_TTAFBalance'!CZ5</f>
        <v/>
      </c>
      <c r="DA5">
        <f>'Grid_SelfBalance'!DA5+'Grid_TTAFBalance'!DA5</f>
        <v/>
      </c>
    </row>
    <row r="6">
      <c r="A6" t="inlineStr">
        <is>
          <t>CHEM-1530</t>
        </is>
      </c>
      <c r="B6">
        <f>'Grid_SelfBalance'!B6+'Grid_TTAFBalance'!B6</f>
        <v/>
      </c>
      <c r="C6">
        <f>'Grid_SelfBalance'!C6+'Grid_TTAFBalance'!C6</f>
        <v/>
      </c>
      <c r="D6">
        <f>'Grid_SelfBalance'!D6+'Grid_TTAFBalance'!D6</f>
        <v/>
      </c>
      <c r="E6">
        <f>'Grid_SelfBalance'!E6+'Grid_TTAFBalance'!E6</f>
        <v/>
      </c>
      <c r="F6">
        <f>'Grid_SelfBalance'!F6+'Grid_TTAFBalance'!F6</f>
        <v/>
      </c>
      <c r="G6">
        <f>'Grid_SelfBalance'!G6+'Grid_TTAFBalance'!G6</f>
        <v/>
      </c>
      <c r="H6">
        <f>'Grid_SelfBalance'!H6+'Grid_TTAFBalance'!H6</f>
        <v/>
      </c>
      <c r="I6">
        <f>'Grid_SelfBalance'!I6+'Grid_TTAFBalance'!I6</f>
        <v/>
      </c>
      <c r="J6">
        <f>'Grid_SelfBalance'!J6+'Grid_TTAFBalance'!J6</f>
        <v/>
      </c>
      <c r="K6">
        <f>'Grid_SelfBalance'!K6+'Grid_TTAFBalance'!K6</f>
        <v/>
      </c>
      <c r="L6">
        <f>'Grid_SelfBalance'!L6+'Grid_TTAFBalance'!L6</f>
        <v/>
      </c>
      <c r="M6">
        <f>'Grid_SelfBalance'!M6+'Grid_TTAFBalance'!M6</f>
        <v/>
      </c>
      <c r="N6">
        <f>'Grid_SelfBalance'!N6+'Grid_TTAFBalance'!N6</f>
        <v/>
      </c>
      <c r="O6">
        <f>'Grid_SelfBalance'!O6+'Grid_TTAFBalance'!O6</f>
        <v/>
      </c>
      <c r="P6">
        <f>'Grid_SelfBalance'!P6+'Grid_TTAFBalance'!P6</f>
        <v/>
      </c>
      <c r="Q6">
        <f>'Grid_SelfBalance'!Q6+'Grid_TTAFBalance'!Q6</f>
        <v/>
      </c>
      <c r="R6">
        <f>'Grid_SelfBalance'!R6+'Grid_TTAFBalance'!R6</f>
        <v/>
      </c>
      <c r="S6">
        <f>'Grid_SelfBalance'!S6+'Grid_TTAFBalance'!S6</f>
        <v/>
      </c>
      <c r="T6">
        <f>'Grid_SelfBalance'!T6+'Grid_TTAFBalance'!T6</f>
        <v/>
      </c>
      <c r="U6">
        <f>'Grid_SelfBalance'!U6+'Grid_TTAFBalance'!U6</f>
        <v/>
      </c>
      <c r="V6">
        <f>'Grid_SelfBalance'!V6+'Grid_TTAFBalance'!V6</f>
        <v/>
      </c>
      <c r="W6">
        <f>'Grid_SelfBalance'!W6+'Grid_TTAFBalance'!W6</f>
        <v/>
      </c>
      <c r="X6">
        <f>'Grid_SelfBalance'!X6+'Grid_TTAFBalance'!X6</f>
        <v/>
      </c>
      <c r="Y6">
        <f>'Grid_SelfBalance'!Y6+'Grid_TTAFBalance'!Y6</f>
        <v/>
      </c>
      <c r="Z6">
        <f>'Grid_SelfBalance'!Z6+'Grid_TTAFBalance'!Z6</f>
        <v/>
      </c>
      <c r="AA6">
        <f>'Grid_SelfBalance'!AA6+'Grid_TTAFBalance'!AA6</f>
        <v/>
      </c>
      <c r="AB6">
        <f>'Grid_SelfBalance'!AB6+'Grid_TTAFBalance'!AB6</f>
        <v/>
      </c>
      <c r="AC6">
        <f>'Grid_SelfBalance'!AC6+'Grid_TTAFBalance'!AC6</f>
        <v/>
      </c>
      <c r="AD6">
        <f>'Grid_SelfBalance'!AD6+'Grid_TTAFBalance'!AD6</f>
        <v/>
      </c>
      <c r="AE6">
        <f>'Grid_SelfBalance'!AE6+'Grid_TTAFBalance'!AE6</f>
        <v/>
      </c>
      <c r="AF6">
        <f>'Grid_SelfBalance'!AF6+'Grid_TTAFBalance'!AF6</f>
        <v/>
      </c>
      <c r="AG6">
        <f>'Grid_SelfBalance'!AG6+'Grid_TTAFBalance'!AG6</f>
        <v/>
      </c>
      <c r="AH6">
        <f>'Grid_SelfBalance'!AH6+'Grid_TTAFBalance'!AH6</f>
        <v/>
      </c>
      <c r="AI6">
        <f>'Grid_SelfBalance'!AI6+'Grid_TTAFBalance'!AI6</f>
        <v/>
      </c>
      <c r="AJ6">
        <f>'Grid_SelfBalance'!AJ6+'Grid_TTAFBalance'!AJ6</f>
        <v/>
      </c>
      <c r="AK6">
        <f>'Grid_SelfBalance'!AK6+'Grid_TTAFBalance'!AK6</f>
        <v/>
      </c>
      <c r="AL6">
        <f>'Grid_SelfBalance'!AL6+'Grid_TTAFBalance'!AL6</f>
        <v/>
      </c>
      <c r="AM6">
        <f>'Grid_SelfBalance'!AM6+'Grid_TTAFBalance'!AM6</f>
        <v/>
      </c>
      <c r="AN6">
        <f>'Grid_SelfBalance'!AN6+'Grid_TTAFBalance'!AN6</f>
        <v/>
      </c>
      <c r="AO6">
        <f>'Grid_SelfBalance'!AO6+'Grid_TTAFBalance'!AO6</f>
        <v/>
      </c>
      <c r="AP6">
        <f>'Grid_SelfBalance'!AP6+'Grid_TTAFBalance'!AP6</f>
        <v/>
      </c>
      <c r="AQ6">
        <f>'Grid_SelfBalance'!AQ6+'Grid_TTAFBalance'!AQ6</f>
        <v/>
      </c>
      <c r="AR6">
        <f>'Grid_SelfBalance'!AR6+'Grid_TTAFBalance'!AR6</f>
        <v/>
      </c>
      <c r="AS6">
        <f>'Grid_SelfBalance'!AS6+'Grid_TTAFBalance'!AS6</f>
        <v/>
      </c>
      <c r="AT6">
        <f>'Grid_SelfBalance'!AT6+'Grid_TTAFBalance'!AT6</f>
        <v/>
      </c>
      <c r="AU6">
        <f>'Grid_SelfBalance'!AU6+'Grid_TTAFBalance'!AU6</f>
        <v/>
      </c>
      <c r="AV6">
        <f>'Grid_SelfBalance'!AV6+'Grid_TTAFBalance'!AV6</f>
        <v/>
      </c>
      <c r="AW6">
        <f>'Grid_SelfBalance'!AW6+'Grid_TTAFBalance'!AW6</f>
        <v/>
      </c>
      <c r="AX6">
        <f>'Grid_SelfBalance'!AX6+'Grid_TTAFBalance'!AX6</f>
        <v/>
      </c>
      <c r="AY6">
        <f>'Grid_SelfBalance'!AY6+'Grid_TTAFBalance'!AY6</f>
        <v/>
      </c>
      <c r="AZ6">
        <f>'Grid_SelfBalance'!AZ6+'Grid_TTAFBalance'!AZ6</f>
        <v/>
      </c>
      <c r="BA6">
        <f>'Grid_SelfBalance'!BA6+'Grid_TTAFBalance'!BA6</f>
        <v/>
      </c>
      <c r="BB6">
        <f>'Grid_SelfBalance'!BB6+'Grid_TTAFBalance'!BB6</f>
        <v/>
      </c>
      <c r="BC6">
        <f>'Grid_SelfBalance'!BC6+'Grid_TTAFBalance'!BC6</f>
        <v/>
      </c>
      <c r="BD6">
        <f>'Grid_SelfBalance'!BD6+'Grid_TTAFBalance'!BD6</f>
        <v/>
      </c>
      <c r="BE6">
        <f>'Grid_SelfBalance'!BE6+'Grid_TTAFBalance'!BE6</f>
        <v/>
      </c>
      <c r="BF6">
        <f>'Grid_SelfBalance'!BF6+'Grid_TTAFBalance'!BF6</f>
        <v/>
      </c>
      <c r="BG6">
        <f>'Grid_SelfBalance'!BG6+'Grid_TTAFBalance'!BG6</f>
        <v/>
      </c>
      <c r="BH6">
        <f>'Grid_SelfBalance'!BH6+'Grid_TTAFBalance'!BH6</f>
        <v/>
      </c>
      <c r="BI6">
        <f>'Grid_SelfBalance'!BI6+'Grid_TTAFBalance'!BI6</f>
        <v/>
      </c>
      <c r="BJ6">
        <f>'Grid_SelfBalance'!BJ6+'Grid_TTAFBalance'!BJ6</f>
        <v/>
      </c>
      <c r="BK6">
        <f>'Grid_SelfBalance'!BK6+'Grid_TTAFBalance'!BK6</f>
        <v/>
      </c>
      <c r="BL6">
        <f>'Grid_SelfBalance'!BL6+'Grid_TTAFBalance'!BL6</f>
        <v/>
      </c>
      <c r="BM6">
        <f>'Grid_SelfBalance'!BM6+'Grid_TTAFBalance'!BM6</f>
        <v/>
      </c>
      <c r="BN6">
        <f>'Grid_SelfBalance'!BN6+'Grid_TTAFBalance'!BN6</f>
        <v/>
      </c>
      <c r="BO6">
        <f>'Grid_SelfBalance'!BO6+'Grid_TTAFBalance'!BO6</f>
        <v/>
      </c>
      <c r="BP6">
        <f>'Grid_SelfBalance'!BP6+'Grid_TTAFBalance'!BP6</f>
        <v/>
      </c>
      <c r="BQ6">
        <f>'Grid_SelfBalance'!BQ6+'Grid_TTAFBalance'!BQ6</f>
        <v/>
      </c>
      <c r="BR6">
        <f>'Grid_SelfBalance'!BR6+'Grid_TTAFBalance'!BR6</f>
        <v/>
      </c>
      <c r="BS6">
        <f>'Grid_SelfBalance'!BS6+'Grid_TTAFBalance'!BS6</f>
        <v/>
      </c>
      <c r="BT6">
        <f>'Grid_SelfBalance'!BT6+'Grid_TTAFBalance'!BT6</f>
        <v/>
      </c>
      <c r="BU6">
        <f>'Grid_SelfBalance'!BU6+'Grid_TTAFBalance'!BU6</f>
        <v/>
      </c>
      <c r="BV6">
        <f>'Grid_SelfBalance'!BV6+'Grid_TTAFBalance'!BV6</f>
        <v/>
      </c>
      <c r="BW6">
        <f>'Grid_SelfBalance'!BW6+'Grid_TTAFBalance'!BW6</f>
        <v/>
      </c>
      <c r="BX6">
        <f>'Grid_SelfBalance'!BX6+'Grid_TTAFBalance'!BX6</f>
        <v/>
      </c>
      <c r="BY6">
        <f>'Grid_SelfBalance'!BY6+'Grid_TTAFBalance'!BY6</f>
        <v/>
      </c>
      <c r="BZ6">
        <f>'Grid_SelfBalance'!BZ6+'Grid_TTAFBalance'!BZ6</f>
        <v/>
      </c>
      <c r="CA6">
        <f>'Grid_SelfBalance'!CA6+'Grid_TTAFBalance'!CA6</f>
        <v/>
      </c>
      <c r="CB6">
        <f>'Grid_SelfBalance'!CB6+'Grid_TTAFBalance'!CB6</f>
        <v/>
      </c>
      <c r="CC6">
        <f>'Grid_SelfBalance'!CC6+'Grid_TTAFBalance'!CC6</f>
        <v/>
      </c>
      <c r="CD6">
        <f>'Grid_SelfBalance'!CD6+'Grid_TTAFBalance'!CD6</f>
        <v/>
      </c>
      <c r="CE6">
        <f>'Grid_SelfBalance'!CE6+'Grid_TTAFBalance'!CE6</f>
        <v/>
      </c>
      <c r="CF6">
        <f>'Grid_SelfBalance'!CF6+'Grid_TTAFBalance'!CF6</f>
        <v/>
      </c>
      <c r="CG6">
        <f>'Grid_SelfBalance'!CG6+'Grid_TTAFBalance'!CG6</f>
        <v/>
      </c>
      <c r="CH6">
        <f>'Grid_SelfBalance'!CH6+'Grid_TTAFBalance'!CH6</f>
        <v/>
      </c>
      <c r="CI6">
        <f>'Grid_SelfBalance'!CI6+'Grid_TTAFBalance'!CI6</f>
        <v/>
      </c>
      <c r="CJ6">
        <f>'Grid_SelfBalance'!CJ6+'Grid_TTAFBalance'!CJ6</f>
        <v/>
      </c>
      <c r="CK6">
        <f>'Grid_SelfBalance'!CK6+'Grid_TTAFBalance'!CK6</f>
        <v/>
      </c>
      <c r="CL6">
        <f>'Grid_SelfBalance'!CL6+'Grid_TTAFBalance'!CL6</f>
        <v/>
      </c>
      <c r="CM6">
        <f>'Grid_SelfBalance'!CM6+'Grid_TTAFBalance'!CM6</f>
        <v/>
      </c>
      <c r="CN6">
        <f>'Grid_SelfBalance'!CN6+'Grid_TTAFBalance'!CN6</f>
        <v/>
      </c>
      <c r="CO6">
        <f>'Grid_SelfBalance'!CO6+'Grid_TTAFBalance'!CO6</f>
        <v/>
      </c>
      <c r="CP6">
        <f>'Grid_SelfBalance'!CP6+'Grid_TTAFBalance'!CP6</f>
        <v/>
      </c>
      <c r="CQ6">
        <f>'Grid_SelfBalance'!CQ6+'Grid_TTAFBalance'!CQ6</f>
        <v/>
      </c>
      <c r="CR6">
        <f>'Grid_SelfBalance'!CR6+'Grid_TTAFBalance'!CR6</f>
        <v/>
      </c>
      <c r="CS6">
        <f>'Grid_SelfBalance'!CS6+'Grid_TTAFBalance'!CS6</f>
        <v/>
      </c>
      <c r="CT6">
        <f>'Grid_SelfBalance'!CT6+'Grid_TTAFBalance'!CT6</f>
        <v/>
      </c>
      <c r="CU6">
        <f>'Grid_SelfBalance'!CU6+'Grid_TTAFBalance'!CU6</f>
        <v/>
      </c>
      <c r="CV6">
        <f>'Grid_SelfBalance'!CV6+'Grid_TTAFBalance'!CV6</f>
        <v/>
      </c>
      <c r="CW6">
        <f>'Grid_SelfBalance'!CW6+'Grid_TTAFBalance'!CW6</f>
        <v/>
      </c>
      <c r="CX6">
        <f>'Grid_SelfBalance'!CX6+'Grid_TTAFBalance'!CX6</f>
        <v/>
      </c>
      <c r="CY6">
        <f>'Grid_SelfBalance'!CY6+'Grid_TTAFBalance'!CY6</f>
        <v/>
      </c>
      <c r="CZ6">
        <f>'Grid_SelfBalance'!CZ6+'Grid_TTAFBalance'!CZ6</f>
        <v/>
      </c>
      <c r="DA6">
        <f>'Grid_SelfBalance'!DA6+'Grid_TTAFBalance'!DA6</f>
        <v/>
      </c>
    </row>
    <row r="7">
      <c r="A7" t="inlineStr">
        <is>
          <t>CHEM-1540</t>
        </is>
      </c>
      <c r="B7">
        <f>'Grid_SelfBalance'!B7+'Grid_TTAFBalance'!B7</f>
        <v/>
      </c>
      <c r="C7">
        <f>'Grid_SelfBalance'!C7+'Grid_TTAFBalance'!C7</f>
        <v/>
      </c>
      <c r="D7">
        <f>'Grid_SelfBalance'!D7+'Grid_TTAFBalance'!D7</f>
        <v/>
      </c>
      <c r="E7">
        <f>'Grid_SelfBalance'!E7+'Grid_TTAFBalance'!E7</f>
        <v/>
      </c>
      <c r="F7">
        <f>'Grid_SelfBalance'!F7+'Grid_TTAFBalance'!F7</f>
        <v/>
      </c>
      <c r="G7">
        <f>'Grid_SelfBalance'!G7+'Grid_TTAFBalance'!G7</f>
        <v/>
      </c>
      <c r="H7">
        <f>'Grid_SelfBalance'!H7+'Grid_TTAFBalance'!H7</f>
        <v/>
      </c>
      <c r="I7">
        <f>'Grid_SelfBalance'!I7+'Grid_TTAFBalance'!I7</f>
        <v/>
      </c>
      <c r="J7">
        <f>'Grid_SelfBalance'!J7+'Grid_TTAFBalance'!J7</f>
        <v/>
      </c>
      <c r="K7">
        <f>'Grid_SelfBalance'!K7+'Grid_TTAFBalance'!K7</f>
        <v/>
      </c>
      <c r="L7">
        <f>'Grid_SelfBalance'!L7+'Grid_TTAFBalance'!L7</f>
        <v/>
      </c>
      <c r="M7">
        <f>'Grid_SelfBalance'!M7+'Grid_TTAFBalance'!M7</f>
        <v/>
      </c>
      <c r="N7">
        <f>'Grid_SelfBalance'!N7+'Grid_TTAFBalance'!N7</f>
        <v/>
      </c>
      <c r="O7">
        <f>'Grid_SelfBalance'!O7+'Grid_TTAFBalance'!O7</f>
        <v/>
      </c>
      <c r="P7">
        <f>'Grid_SelfBalance'!P7+'Grid_TTAFBalance'!P7</f>
        <v/>
      </c>
      <c r="Q7">
        <f>'Grid_SelfBalance'!Q7+'Grid_TTAFBalance'!Q7</f>
        <v/>
      </c>
      <c r="R7">
        <f>'Grid_SelfBalance'!R7+'Grid_TTAFBalance'!R7</f>
        <v/>
      </c>
      <c r="S7">
        <f>'Grid_SelfBalance'!S7+'Grid_TTAFBalance'!S7</f>
        <v/>
      </c>
      <c r="T7">
        <f>'Grid_SelfBalance'!T7+'Grid_TTAFBalance'!T7</f>
        <v/>
      </c>
      <c r="U7">
        <f>'Grid_SelfBalance'!U7+'Grid_TTAFBalance'!U7</f>
        <v/>
      </c>
      <c r="V7">
        <f>'Grid_SelfBalance'!V7+'Grid_TTAFBalance'!V7</f>
        <v/>
      </c>
      <c r="W7">
        <f>'Grid_SelfBalance'!W7+'Grid_TTAFBalance'!W7</f>
        <v/>
      </c>
      <c r="X7">
        <f>'Grid_SelfBalance'!X7+'Grid_TTAFBalance'!X7</f>
        <v/>
      </c>
      <c r="Y7">
        <f>'Grid_SelfBalance'!Y7+'Grid_TTAFBalance'!Y7</f>
        <v/>
      </c>
      <c r="Z7">
        <f>'Grid_SelfBalance'!Z7+'Grid_TTAFBalance'!Z7</f>
        <v/>
      </c>
      <c r="AA7">
        <f>'Grid_SelfBalance'!AA7+'Grid_TTAFBalance'!AA7</f>
        <v/>
      </c>
      <c r="AB7">
        <f>'Grid_SelfBalance'!AB7+'Grid_TTAFBalance'!AB7</f>
        <v/>
      </c>
      <c r="AC7">
        <f>'Grid_SelfBalance'!AC7+'Grid_TTAFBalance'!AC7</f>
        <v/>
      </c>
      <c r="AD7">
        <f>'Grid_SelfBalance'!AD7+'Grid_TTAFBalance'!AD7</f>
        <v/>
      </c>
      <c r="AE7">
        <f>'Grid_SelfBalance'!AE7+'Grid_TTAFBalance'!AE7</f>
        <v/>
      </c>
      <c r="AF7">
        <f>'Grid_SelfBalance'!AF7+'Grid_TTAFBalance'!AF7</f>
        <v/>
      </c>
      <c r="AG7">
        <f>'Grid_SelfBalance'!AG7+'Grid_TTAFBalance'!AG7</f>
        <v/>
      </c>
      <c r="AH7">
        <f>'Grid_SelfBalance'!AH7+'Grid_TTAFBalance'!AH7</f>
        <v/>
      </c>
      <c r="AI7">
        <f>'Grid_SelfBalance'!AI7+'Grid_TTAFBalance'!AI7</f>
        <v/>
      </c>
      <c r="AJ7">
        <f>'Grid_SelfBalance'!AJ7+'Grid_TTAFBalance'!AJ7</f>
        <v/>
      </c>
      <c r="AK7">
        <f>'Grid_SelfBalance'!AK7+'Grid_TTAFBalance'!AK7</f>
        <v/>
      </c>
      <c r="AL7">
        <f>'Grid_SelfBalance'!AL7+'Grid_TTAFBalance'!AL7</f>
        <v/>
      </c>
      <c r="AM7">
        <f>'Grid_SelfBalance'!AM7+'Grid_TTAFBalance'!AM7</f>
        <v/>
      </c>
      <c r="AN7">
        <f>'Grid_SelfBalance'!AN7+'Grid_TTAFBalance'!AN7</f>
        <v/>
      </c>
      <c r="AO7">
        <f>'Grid_SelfBalance'!AO7+'Grid_TTAFBalance'!AO7</f>
        <v/>
      </c>
      <c r="AP7">
        <f>'Grid_SelfBalance'!AP7+'Grid_TTAFBalance'!AP7</f>
        <v/>
      </c>
      <c r="AQ7">
        <f>'Grid_SelfBalance'!AQ7+'Grid_TTAFBalance'!AQ7</f>
        <v/>
      </c>
      <c r="AR7">
        <f>'Grid_SelfBalance'!AR7+'Grid_TTAFBalance'!AR7</f>
        <v/>
      </c>
      <c r="AS7">
        <f>'Grid_SelfBalance'!AS7+'Grid_TTAFBalance'!AS7</f>
        <v/>
      </c>
      <c r="AT7">
        <f>'Grid_SelfBalance'!AT7+'Grid_TTAFBalance'!AT7</f>
        <v/>
      </c>
      <c r="AU7">
        <f>'Grid_SelfBalance'!AU7+'Grid_TTAFBalance'!AU7</f>
        <v/>
      </c>
      <c r="AV7">
        <f>'Grid_SelfBalance'!AV7+'Grid_TTAFBalance'!AV7</f>
        <v/>
      </c>
      <c r="AW7">
        <f>'Grid_SelfBalance'!AW7+'Grid_TTAFBalance'!AW7</f>
        <v/>
      </c>
      <c r="AX7">
        <f>'Grid_SelfBalance'!AX7+'Grid_TTAFBalance'!AX7</f>
        <v/>
      </c>
      <c r="AY7">
        <f>'Grid_SelfBalance'!AY7+'Grid_TTAFBalance'!AY7</f>
        <v/>
      </c>
      <c r="AZ7">
        <f>'Grid_SelfBalance'!AZ7+'Grid_TTAFBalance'!AZ7</f>
        <v/>
      </c>
      <c r="BA7">
        <f>'Grid_SelfBalance'!BA7+'Grid_TTAFBalance'!BA7</f>
        <v/>
      </c>
      <c r="BB7">
        <f>'Grid_SelfBalance'!BB7+'Grid_TTAFBalance'!BB7</f>
        <v/>
      </c>
      <c r="BC7">
        <f>'Grid_SelfBalance'!BC7+'Grid_TTAFBalance'!BC7</f>
        <v/>
      </c>
      <c r="BD7">
        <f>'Grid_SelfBalance'!BD7+'Grid_TTAFBalance'!BD7</f>
        <v/>
      </c>
      <c r="BE7">
        <f>'Grid_SelfBalance'!BE7+'Grid_TTAFBalance'!BE7</f>
        <v/>
      </c>
      <c r="BF7">
        <f>'Grid_SelfBalance'!BF7+'Grid_TTAFBalance'!BF7</f>
        <v/>
      </c>
      <c r="BG7">
        <f>'Grid_SelfBalance'!BG7+'Grid_TTAFBalance'!BG7</f>
        <v/>
      </c>
      <c r="BH7">
        <f>'Grid_SelfBalance'!BH7+'Grid_TTAFBalance'!BH7</f>
        <v/>
      </c>
      <c r="BI7">
        <f>'Grid_SelfBalance'!BI7+'Grid_TTAFBalance'!BI7</f>
        <v/>
      </c>
      <c r="BJ7">
        <f>'Grid_SelfBalance'!BJ7+'Grid_TTAFBalance'!BJ7</f>
        <v/>
      </c>
      <c r="BK7">
        <f>'Grid_SelfBalance'!BK7+'Grid_TTAFBalance'!BK7</f>
        <v/>
      </c>
      <c r="BL7">
        <f>'Grid_SelfBalance'!BL7+'Grid_TTAFBalance'!BL7</f>
        <v/>
      </c>
      <c r="BM7">
        <f>'Grid_SelfBalance'!BM7+'Grid_TTAFBalance'!BM7</f>
        <v/>
      </c>
      <c r="BN7">
        <f>'Grid_SelfBalance'!BN7+'Grid_TTAFBalance'!BN7</f>
        <v/>
      </c>
      <c r="BO7">
        <f>'Grid_SelfBalance'!BO7+'Grid_TTAFBalance'!BO7</f>
        <v/>
      </c>
      <c r="BP7">
        <f>'Grid_SelfBalance'!BP7+'Grid_TTAFBalance'!BP7</f>
        <v/>
      </c>
      <c r="BQ7">
        <f>'Grid_SelfBalance'!BQ7+'Grid_TTAFBalance'!BQ7</f>
        <v/>
      </c>
      <c r="BR7">
        <f>'Grid_SelfBalance'!BR7+'Grid_TTAFBalance'!BR7</f>
        <v/>
      </c>
      <c r="BS7">
        <f>'Grid_SelfBalance'!BS7+'Grid_TTAFBalance'!BS7</f>
        <v/>
      </c>
      <c r="BT7">
        <f>'Grid_SelfBalance'!BT7+'Grid_TTAFBalance'!BT7</f>
        <v/>
      </c>
      <c r="BU7">
        <f>'Grid_SelfBalance'!BU7+'Grid_TTAFBalance'!BU7</f>
        <v/>
      </c>
      <c r="BV7">
        <f>'Grid_SelfBalance'!BV7+'Grid_TTAFBalance'!BV7</f>
        <v/>
      </c>
      <c r="BW7">
        <f>'Grid_SelfBalance'!BW7+'Grid_TTAFBalance'!BW7</f>
        <v/>
      </c>
      <c r="BX7">
        <f>'Grid_SelfBalance'!BX7+'Grid_TTAFBalance'!BX7</f>
        <v/>
      </c>
      <c r="BY7">
        <f>'Grid_SelfBalance'!BY7+'Grid_TTAFBalance'!BY7</f>
        <v/>
      </c>
      <c r="BZ7">
        <f>'Grid_SelfBalance'!BZ7+'Grid_TTAFBalance'!BZ7</f>
        <v/>
      </c>
      <c r="CA7">
        <f>'Grid_SelfBalance'!CA7+'Grid_TTAFBalance'!CA7</f>
        <v/>
      </c>
      <c r="CB7">
        <f>'Grid_SelfBalance'!CB7+'Grid_TTAFBalance'!CB7</f>
        <v/>
      </c>
      <c r="CC7">
        <f>'Grid_SelfBalance'!CC7+'Grid_TTAFBalance'!CC7</f>
        <v/>
      </c>
      <c r="CD7">
        <f>'Grid_SelfBalance'!CD7+'Grid_TTAFBalance'!CD7</f>
        <v/>
      </c>
      <c r="CE7">
        <f>'Grid_SelfBalance'!CE7+'Grid_TTAFBalance'!CE7</f>
        <v/>
      </c>
      <c r="CF7">
        <f>'Grid_SelfBalance'!CF7+'Grid_TTAFBalance'!CF7</f>
        <v/>
      </c>
      <c r="CG7">
        <f>'Grid_SelfBalance'!CG7+'Grid_TTAFBalance'!CG7</f>
        <v/>
      </c>
      <c r="CH7">
        <f>'Grid_SelfBalance'!CH7+'Grid_TTAFBalance'!CH7</f>
        <v/>
      </c>
      <c r="CI7">
        <f>'Grid_SelfBalance'!CI7+'Grid_TTAFBalance'!CI7</f>
        <v/>
      </c>
      <c r="CJ7">
        <f>'Grid_SelfBalance'!CJ7+'Grid_TTAFBalance'!CJ7</f>
        <v/>
      </c>
      <c r="CK7">
        <f>'Grid_SelfBalance'!CK7+'Grid_TTAFBalance'!CK7</f>
        <v/>
      </c>
      <c r="CL7">
        <f>'Grid_SelfBalance'!CL7+'Grid_TTAFBalance'!CL7</f>
        <v/>
      </c>
      <c r="CM7">
        <f>'Grid_SelfBalance'!CM7+'Grid_TTAFBalance'!CM7</f>
        <v/>
      </c>
      <c r="CN7">
        <f>'Grid_SelfBalance'!CN7+'Grid_TTAFBalance'!CN7</f>
        <v/>
      </c>
      <c r="CO7">
        <f>'Grid_SelfBalance'!CO7+'Grid_TTAFBalance'!CO7</f>
        <v/>
      </c>
      <c r="CP7">
        <f>'Grid_SelfBalance'!CP7+'Grid_TTAFBalance'!CP7</f>
        <v/>
      </c>
      <c r="CQ7">
        <f>'Grid_SelfBalance'!CQ7+'Grid_TTAFBalance'!CQ7</f>
        <v/>
      </c>
      <c r="CR7">
        <f>'Grid_SelfBalance'!CR7+'Grid_TTAFBalance'!CR7</f>
        <v/>
      </c>
      <c r="CS7">
        <f>'Grid_SelfBalance'!CS7+'Grid_TTAFBalance'!CS7</f>
        <v/>
      </c>
      <c r="CT7">
        <f>'Grid_SelfBalance'!CT7+'Grid_TTAFBalance'!CT7</f>
        <v/>
      </c>
      <c r="CU7">
        <f>'Grid_SelfBalance'!CU7+'Grid_TTAFBalance'!CU7</f>
        <v/>
      </c>
      <c r="CV7">
        <f>'Grid_SelfBalance'!CV7+'Grid_TTAFBalance'!CV7</f>
        <v/>
      </c>
      <c r="CW7">
        <f>'Grid_SelfBalance'!CW7+'Grid_TTAFBalance'!CW7</f>
        <v/>
      </c>
      <c r="CX7">
        <f>'Grid_SelfBalance'!CX7+'Grid_TTAFBalance'!CX7</f>
        <v/>
      </c>
      <c r="CY7">
        <f>'Grid_SelfBalance'!CY7+'Grid_TTAFBalance'!CY7</f>
        <v/>
      </c>
      <c r="CZ7">
        <f>'Grid_SelfBalance'!CZ7+'Grid_TTAFBalance'!CZ7</f>
        <v/>
      </c>
      <c r="DA7">
        <f>'Grid_SelfBalance'!DA7+'Grid_TTAFBalance'!DA7</f>
        <v/>
      </c>
    </row>
    <row r="8">
      <c r="A8" t="inlineStr">
        <is>
          <t>CHEM-1690</t>
        </is>
      </c>
      <c r="B8">
        <f>'Grid_SelfBalance'!B8+'Grid_TTAFBalance'!B8</f>
        <v/>
      </c>
      <c r="C8">
        <f>'Grid_SelfBalance'!C8+'Grid_TTAFBalance'!C8</f>
        <v/>
      </c>
      <c r="D8">
        <f>'Grid_SelfBalance'!D8+'Grid_TTAFBalance'!D8</f>
        <v/>
      </c>
      <c r="E8">
        <f>'Grid_SelfBalance'!E8+'Grid_TTAFBalance'!E8</f>
        <v/>
      </c>
      <c r="F8">
        <f>'Grid_SelfBalance'!F8+'Grid_TTAFBalance'!F8</f>
        <v/>
      </c>
      <c r="G8">
        <f>'Grid_SelfBalance'!G8+'Grid_TTAFBalance'!G8</f>
        <v/>
      </c>
      <c r="H8">
        <f>'Grid_SelfBalance'!H8+'Grid_TTAFBalance'!H8</f>
        <v/>
      </c>
      <c r="I8">
        <f>'Grid_SelfBalance'!I8+'Grid_TTAFBalance'!I8</f>
        <v/>
      </c>
      <c r="J8">
        <f>'Grid_SelfBalance'!J8+'Grid_TTAFBalance'!J8</f>
        <v/>
      </c>
      <c r="K8">
        <f>'Grid_SelfBalance'!K8+'Grid_TTAFBalance'!K8</f>
        <v/>
      </c>
      <c r="L8">
        <f>'Grid_SelfBalance'!L8+'Grid_TTAFBalance'!L8</f>
        <v/>
      </c>
      <c r="M8">
        <f>'Grid_SelfBalance'!M8+'Grid_TTAFBalance'!M8</f>
        <v/>
      </c>
      <c r="N8">
        <f>'Grid_SelfBalance'!N8+'Grid_TTAFBalance'!N8</f>
        <v/>
      </c>
      <c r="O8">
        <f>'Grid_SelfBalance'!O8+'Grid_TTAFBalance'!O8</f>
        <v/>
      </c>
      <c r="P8">
        <f>'Grid_SelfBalance'!P8+'Grid_TTAFBalance'!P8</f>
        <v/>
      </c>
      <c r="Q8">
        <f>'Grid_SelfBalance'!Q8+'Grid_TTAFBalance'!Q8</f>
        <v/>
      </c>
      <c r="R8">
        <f>'Grid_SelfBalance'!R8+'Grid_TTAFBalance'!R8</f>
        <v/>
      </c>
      <c r="S8">
        <f>'Grid_SelfBalance'!S8+'Grid_TTAFBalance'!S8</f>
        <v/>
      </c>
      <c r="T8">
        <f>'Grid_SelfBalance'!T8+'Grid_TTAFBalance'!T8</f>
        <v/>
      </c>
      <c r="U8">
        <f>'Grid_SelfBalance'!U8+'Grid_TTAFBalance'!U8</f>
        <v/>
      </c>
      <c r="V8">
        <f>'Grid_SelfBalance'!V8+'Grid_TTAFBalance'!V8</f>
        <v/>
      </c>
      <c r="W8">
        <f>'Grid_SelfBalance'!W8+'Grid_TTAFBalance'!W8</f>
        <v/>
      </c>
      <c r="X8">
        <f>'Grid_SelfBalance'!X8+'Grid_TTAFBalance'!X8</f>
        <v/>
      </c>
      <c r="Y8">
        <f>'Grid_SelfBalance'!Y8+'Grid_TTAFBalance'!Y8</f>
        <v/>
      </c>
      <c r="Z8">
        <f>'Grid_SelfBalance'!Z8+'Grid_TTAFBalance'!Z8</f>
        <v/>
      </c>
      <c r="AA8">
        <f>'Grid_SelfBalance'!AA8+'Grid_TTAFBalance'!AA8</f>
        <v/>
      </c>
      <c r="AB8">
        <f>'Grid_SelfBalance'!AB8+'Grid_TTAFBalance'!AB8</f>
        <v/>
      </c>
      <c r="AC8">
        <f>'Grid_SelfBalance'!AC8+'Grid_TTAFBalance'!AC8</f>
        <v/>
      </c>
      <c r="AD8">
        <f>'Grid_SelfBalance'!AD8+'Grid_TTAFBalance'!AD8</f>
        <v/>
      </c>
      <c r="AE8">
        <f>'Grid_SelfBalance'!AE8+'Grid_TTAFBalance'!AE8</f>
        <v/>
      </c>
      <c r="AF8">
        <f>'Grid_SelfBalance'!AF8+'Grid_TTAFBalance'!AF8</f>
        <v/>
      </c>
      <c r="AG8">
        <f>'Grid_SelfBalance'!AG8+'Grid_TTAFBalance'!AG8</f>
        <v/>
      </c>
      <c r="AH8">
        <f>'Grid_SelfBalance'!AH8+'Grid_TTAFBalance'!AH8</f>
        <v/>
      </c>
      <c r="AI8">
        <f>'Grid_SelfBalance'!AI8+'Grid_TTAFBalance'!AI8</f>
        <v/>
      </c>
      <c r="AJ8">
        <f>'Grid_SelfBalance'!AJ8+'Grid_TTAFBalance'!AJ8</f>
        <v/>
      </c>
      <c r="AK8">
        <f>'Grid_SelfBalance'!AK8+'Grid_TTAFBalance'!AK8</f>
        <v/>
      </c>
      <c r="AL8">
        <f>'Grid_SelfBalance'!AL8+'Grid_TTAFBalance'!AL8</f>
        <v/>
      </c>
      <c r="AM8">
        <f>'Grid_SelfBalance'!AM8+'Grid_TTAFBalance'!AM8</f>
        <v/>
      </c>
      <c r="AN8">
        <f>'Grid_SelfBalance'!AN8+'Grid_TTAFBalance'!AN8</f>
        <v/>
      </c>
      <c r="AO8">
        <f>'Grid_SelfBalance'!AO8+'Grid_TTAFBalance'!AO8</f>
        <v/>
      </c>
      <c r="AP8">
        <f>'Grid_SelfBalance'!AP8+'Grid_TTAFBalance'!AP8</f>
        <v/>
      </c>
      <c r="AQ8">
        <f>'Grid_SelfBalance'!AQ8+'Grid_TTAFBalance'!AQ8</f>
        <v/>
      </c>
      <c r="AR8">
        <f>'Grid_SelfBalance'!AR8+'Grid_TTAFBalance'!AR8</f>
        <v/>
      </c>
      <c r="AS8">
        <f>'Grid_SelfBalance'!AS8+'Grid_TTAFBalance'!AS8</f>
        <v/>
      </c>
      <c r="AT8">
        <f>'Grid_SelfBalance'!AT8+'Grid_TTAFBalance'!AT8</f>
        <v/>
      </c>
      <c r="AU8">
        <f>'Grid_SelfBalance'!AU8+'Grid_TTAFBalance'!AU8</f>
        <v/>
      </c>
      <c r="AV8">
        <f>'Grid_SelfBalance'!AV8+'Grid_TTAFBalance'!AV8</f>
        <v/>
      </c>
      <c r="AW8">
        <f>'Grid_SelfBalance'!AW8+'Grid_TTAFBalance'!AW8</f>
        <v/>
      </c>
      <c r="AX8">
        <f>'Grid_SelfBalance'!AX8+'Grid_TTAFBalance'!AX8</f>
        <v/>
      </c>
      <c r="AY8">
        <f>'Grid_SelfBalance'!AY8+'Grid_TTAFBalance'!AY8</f>
        <v/>
      </c>
      <c r="AZ8">
        <f>'Grid_SelfBalance'!AZ8+'Grid_TTAFBalance'!AZ8</f>
        <v/>
      </c>
      <c r="BA8">
        <f>'Grid_SelfBalance'!BA8+'Grid_TTAFBalance'!BA8</f>
        <v/>
      </c>
      <c r="BB8">
        <f>'Grid_SelfBalance'!BB8+'Grid_TTAFBalance'!BB8</f>
        <v/>
      </c>
      <c r="BC8">
        <f>'Grid_SelfBalance'!BC8+'Grid_TTAFBalance'!BC8</f>
        <v/>
      </c>
      <c r="BD8">
        <f>'Grid_SelfBalance'!BD8+'Grid_TTAFBalance'!BD8</f>
        <v/>
      </c>
      <c r="BE8">
        <f>'Grid_SelfBalance'!BE8+'Grid_TTAFBalance'!BE8</f>
        <v/>
      </c>
      <c r="BF8">
        <f>'Grid_SelfBalance'!BF8+'Grid_TTAFBalance'!BF8</f>
        <v/>
      </c>
      <c r="BG8">
        <f>'Grid_SelfBalance'!BG8+'Grid_TTAFBalance'!BG8</f>
        <v/>
      </c>
      <c r="BH8">
        <f>'Grid_SelfBalance'!BH8+'Grid_TTAFBalance'!BH8</f>
        <v/>
      </c>
      <c r="BI8">
        <f>'Grid_SelfBalance'!BI8+'Grid_TTAFBalance'!BI8</f>
        <v/>
      </c>
      <c r="BJ8">
        <f>'Grid_SelfBalance'!BJ8+'Grid_TTAFBalance'!BJ8</f>
        <v/>
      </c>
      <c r="BK8">
        <f>'Grid_SelfBalance'!BK8+'Grid_TTAFBalance'!BK8</f>
        <v/>
      </c>
      <c r="BL8">
        <f>'Grid_SelfBalance'!BL8+'Grid_TTAFBalance'!BL8</f>
        <v/>
      </c>
      <c r="BM8">
        <f>'Grid_SelfBalance'!BM8+'Grid_TTAFBalance'!BM8</f>
        <v/>
      </c>
      <c r="BN8">
        <f>'Grid_SelfBalance'!BN8+'Grid_TTAFBalance'!BN8</f>
        <v/>
      </c>
      <c r="BO8">
        <f>'Grid_SelfBalance'!BO8+'Grid_TTAFBalance'!BO8</f>
        <v/>
      </c>
      <c r="BP8">
        <f>'Grid_SelfBalance'!BP8+'Grid_TTAFBalance'!BP8</f>
        <v/>
      </c>
      <c r="BQ8">
        <f>'Grid_SelfBalance'!BQ8+'Grid_TTAFBalance'!BQ8</f>
        <v/>
      </c>
      <c r="BR8">
        <f>'Grid_SelfBalance'!BR8+'Grid_TTAFBalance'!BR8</f>
        <v/>
      </c>
      <c r="BS8">
        <f>'Grid_SelfBalance'!BS8+'Grid_TTAFBalance'!BS8</f>
        <v/>
      </c>
      <c r="BT8">
        <f>'Grid_SelfBalance'!BT8+'Grid_TTAFBalance'!BT8</f>
        <v/>
      </c>
      <c r="BU8">
        <f>'Grid_SelfBalance'!BU8+'Grid_TTAFBalance'!BU8</f>
        <v/>
      </c>
      <c r="BV8">
        <f>'Grid_SelfBalance'!BV8+'Grid_TTAFBalance'!BV8</f>
        <v/>
      </c>
      <c r="BW8">
        <f>'Grid_SelfBalance'!BW8+'Grid_TTAFBalance'!BW8</f>
        <v/>
      </c>
      <c r="BX8">
        <f>'Grid_SelfBalance'!BX8+'Grid_TTAFBalance'!BX8</f>
        <v/>
      </c>
      <c r="BY8">
        <f>'Grid_SelfBalance'!BY8+'Grid_TTAFBalance'!BY8</f>
        <v/>
      </c>
      <c r="BZ8">
        <f>'Grid_SelfBalance'!BZ8+'Grid_TTAFBalance'!BZ8</f>
        <v/>
      </c>
      <c r="CA8">
        <f>'Grid_SelfBalance'!CA8+'Grid_TTAFBalance'!CA8</f>
        <v/>
      </c>
      <c r="CB8">
        <f>'Grid_SelfBalance'!CB8+'Grid_TTAFBalance'!CB8</f>
        <v/>
      </c>
      <c r="CC8">
        <f>'Grid_SelfBalance'!CC8+'Grid_TTAFBalance'!CC8</f>
        <v/>
      </c>
      <c r="CD8">
        <f>'Grid_SelfBalance'!CD8+'Grid_TTAFBalance'!CD8</f>
        <v/>
      </c>
      <c r="CE8">
        <f>'Grid_SelfBalance'!CE8+'Grid_TTAFBalance'!CE8</f>
        <v/>
      </c>
      <c r="CF8">
        <f>'Grid_SelfBalance'!CF8+'Grid_TTAFBalance'!CF8</f>
        <v/>
      </c>
      <c r="CG8">
        <f>'Grid_SelfBalance'!CG8+'Grid_TTAFBalance'!CG8</f>
        <v/>
      </c>
      <c r="CH8">
        <f>'Grid_SelfBalance'!CH8+'Grid_TTAFBalance'!CH8</f>
        <v/>
      </c>
      <c r="CI8">
        <f>'Grid_SelfBalance'!CI8+'Grid_TTAFBalance'!CI8</f>
        <v/>
      </c>
      <c r="CJ8">
        <f>'Grid_SelfBalance'!CJ8+'Grid_TTAFBalance'!CJ8</f>
        <v/>
      </c>
      <c r="CK8">
        <f>'Grid_SelfBalance'!CK8+'Grid_TTAFBalance'!CK8</f>
        <v/>
      </c>
      <c r="CL8">
        <f>'Grid_SelfBalance'!CL8+'Grid_TTAFBalance'!CL8</f>
        <v/>
      </c>
      <c r="CM8">
        <f>'Grid_SelfBalance'!CM8+'Grid_TTAFBalance'!CM8</f>
        <v/>
      </c>
      <c r="CN8">
        <f>'Grid_SelfBalance'!CN8+'Grid_TTAFBalance'!CN8</f>
        <v/>
      </c>
      <c r="CO8">
        <f>'Grid_SelfBalance'!CO8+'Grid_TTAFBalance'!CO8</f>
        <v/>
      </c>
      <c r="CP8">
        <f>'Grid_SelfBalance'!CP8+'Grid_TTAFBalance'!CP8</f>
        <v/>
      </c>
      <c r="CQ8">
        <f>'Grid_SelfBalance'!CQ8+'Grid_TTAFBalance'!CQ8</f>
        <v/>
      </c>
      <c r="CR8">
        <f>'Grid_SelfBalance'!CR8+'Grid_TTAFBalance'!CR8</f>
        <v/>
      </c>
      <c r="CS8">
        <f>'Grid_SelfBalance'!CS8+'Grid_TTAFBalance'!CS8</f>
        <v/>
      </c>
      <c r="CT8">
        <f>'Grid_SelfBalance'!CT8+'Grid_TTAFBalance'!CT8</f>
        <v/>
      </c>
      <c r="CU8">
        <f>'Grid_SelfBalance'!CU8+'Grid_TTAFBalance'!CU8</f>
        <v/>
      </c>
      <c r="CV8">
        <f>'Grid_SelfBalance'!CV8+'Grid_TTAFBalance'!CV8</f>
        <v/>
      </c>
      <c r="CW8">
        <f>'Grid_SelfBalance'!CW8+'Grid_TTAFBalance'!CW8</f>
        <v/>
      </c>
      <c r="CX8">
        <f>'Grid_SelfBalance'!CX8+'Grid_TTAFBalance'!CX8</f>
        <v/>
      </c>
      <c r="CY8">
        <f>'Grid_SelfBalance'!CY8+'Grid_TTAFBalance'!CY8</f>
        <v/>
      </c>
      <c r="CZ8">
        <f>'Grid_SelfBalance'!CZ8+'Grid_TTAFBalance'!CZ8</f>
        <v/>
      </c>
      <c r="DA8">
        <f>'Grid_SelfBalance'!DA8+'Grid_TTAFBalance'!DA8</f>
        <v/>
      </c>
    </row>
    <row r="9">
      <c r="A9" t="inlineStr">
        <is>
          <t>CHEM-1720</t>
        </is>
      </c>
      <c r="B9">
        <f>'Grid_SelfBalance'!B9+'Grid_TTAFBalance'!B9</f>
        <v/>
      </c>
      <c r="C9">
        <f>'Grid_SelfBalance'!C9+'Grid_TTAFBalance'!C9</f>
        <v/>
      </c>
      <c r="D9">
        <f>'Grid_SelfBalance'!D9+'Grid_TTAFBalance'!D9</f>
        <v/>
      </c>
      <c r="E9">
        <f>'Grid_SelfBalance'!E9+'Grid_TTAFBalance'!E9</f>
        <v/>
      </c>
      <c r="F9">
        <f>'Grid_SelfBalance'!F9+'Grid_TTAFBalance'!F9</f>
        <v/>
      </c>
      <c r="G9">
        <f>'Grid_SelfBalance'!G9+'Grid_TTAFBalance'!G9</f>
        <v/>
      </c>
      <c r="H9">
        <f>'Grid_SelfBalance'!H9+'Grid_TTAFBalance'!H9</f>
        <v/>
      </c>
      <c r="I9">
        <f>'Grid_SelfBalance'!I9+'Grid_TTAFBalance'!I9</f>
        <v/>
      </c>
      <c r="J9">
        <f>'Grid_SelfBalance'!J9+'Grid_TTAFBalance'!J9</f>
        <v/>
      </c>
      <c r="K9">
        <f>'Grid_SelfBalance'!K9+'Grid_TTAFBalance'!K9</f>
        <v/>
      </c>
      <c r="L9">
        <f>'Grid_SelfBalance'!L9+'Grid_TTAFBalance'!L9</f>
        <v/>
      </c>
      <c r="M9">
        <f>'Grid_SelfBalance'!M9+'Grid_TTAFBalance'!M9</f>
        <v/>
      </c>
      <c r="N9">
        <f>'Grid_SelfBalance'!N9+'Grid_TTAFBalance'!N9</f>
        <v/>
      </c>
      <c r="O9">
        <f>'Grid_SelfBalance'!O9+'Grid_TTAFBalance'!O9</f>
        <v/>
      </c>
      <c r="P9">
        <f>'Grid_SelfBalance'!P9+'Grid_TTAFBalance'!P9</f>
        <v/>
      </c>
      <c r="Q9">
        <f>'Grid_SelfBalance'!Q9+'Grid_TTAFBalance'!Q9</f>
        <v/>
      </c>
      <c r="R9">
        <f>'Grid_SelfBalance'!R9+'Grid_TTAFBalance'!R9</f>
        <v/>
      </c>
      <c r="S9">
        <f>'Grid_SelfBalance'!S9+'Grid_TTAFBalance'!S9</f>
        <v/>
      </c>
      <c r="T9">
        <f>'Grid_SelfBalance'!T9+'Grid_TTAFBalance'!T9</f>
        <v/>
      </c>
      <c r="U9">
        <f>'Grid_SelfBalance'!U9+'Grid_TTAFBalance'!U9</f>
        <v/>
      </c>
      <c r="V9">
        <f>'Grid_SelfBalance'!V9+'Grid_TTAFBalance'!V9</f>
        <v/>
      </c>
      <c r="W9">
        <f>'Grid_SelfBalance'!W9+'Grid_TTAFBalance'!W9</f>
        <v/>
      </c>
      <c r="X9">
        <f>'Grid_SelfBalance'!X9+'Grid_TTAFBalance'!X9</f>
        <v/>
      </c>
      <c r="Y9">
        <f>'Grid_SelfBalance'!Y9+'Grid_TTAFBalance'!Y9</f>
        <v/>
      </c>
      <c r="Z9">
        <f>'Grid_SelfBalance'!Z9+'Grid_TTAFBalance'!Z9</f>
        <v/>
      </c>
      <c r="AA9">
        <f>'Grid_SelfBalance'!AA9+'Grid_TTAFBalance'!AA9</f>
        <v/>
      </c>
      <c r="AB9">
        <f>'Grid_SelfBalance'!AB9+'Grid_TTAFBalance'!AB9</f>
        <v/>
      </c>
      <c r="AC9">
        <f>'Grid_SelfBalance'!AC9+'Grid_TTAFBalance'!AC9</f>
        <v/>
      </c>
      <c r="AD9">
        <f>'Grid_SelfBalance'!AD9+'Grid_TTAFBalance'!AD9</f>
        <v/>
      </c>
      <c r="AE9">
        <f>'Grid_SelfBalance'!AE9+'Grid_TTAFBalance'!AE9</f>
        <v/>
      </c>
      <c r="AF9">
        <f>'Grid_SelfBalance'!AF9+'Grid_TTAFBalance'!AF9</f>
        <v/>
      </c>
      <c r="AG9">
        <f>'Grid_SelfBalance'!AG9+'Grid_TTAFBalance'!AG9</f>
        <v/>
      </c>
      <c r="AH9">
        <f>'Grid_SelfBalance'!AH9+'Grid_TTAFBalance'!AH9</f>
        <v/>
      </c>
      <c r="AI9">
        <f>'Grid_SelfBalance'!AI9+'Grid_TTAFBalance'!AI9</f>
        <v/>
      </c>
      <c r="AJ9">
        <f>'Grid_SelfBalance'!AJ9+'Grid_TTAFBalance'!AJ9</f>
        <v/>
      </c>
      <c r="AK9">
        <f>'Grid_SelfBalance'!AK9+'Grid_TTAFBalance'!AK9</f>
        <v/>
      </c>
      <c r="AL9">
        <f>'Grid_SelfBalance'!AL9+'Grid_TTAFBalance'!AL9</f>
        <v/>
      </c>
      <c r="AM9">
        <f>'Grid_SelfBalance'!AM9+'Grid_TTAFBalance'!AM9</f>
        <v/>
      </c>
      <c r="AN9">
        <f>'Grid_SelfBalance'!AN9+'Grid_TTAFBalance'!AN9</f>
        <v/>
      </c>
      <c r="AO9">
        <f>'Grid_SelfBalance'!AO9+'Grid_TTAFBalance'!AO9</f>
        <v/>
      </c>
      <c r="AP9">
        <f>'Grid_SelfBalance'!AP9+'Grid_TTAFBalance'!AP9</f>
        <v/>
      </c>
      <c r="AQ9">
        <f>'Grid_SelfBalance'!AQ9+'Grid_TTAFBalance'!AQ9</f>
        <v/>
      </c>
      <c r="AR9">
        <f>'Grid_SelfBalance'!AR9+'Grid_TTAFBalance'!AR9</f>
        <v/>
      </c>
      <c r="AS9">
        <f>'Grid_SelfBalance'!AS9+'Grid_TTAFBalance'!AS9</f>
        <v/>
      </c>
      <c r="AT9">
        <f>'Grid_SelfBalance'!AT9+'Grid_TTAFBalance'!AT9</f>
        <v/>
      </c>
      <c r="AU9">
        <f>'Grid_SelfBalance'!AU9+'Grid_TTAFBalance'!AU9</f>
        <v/>
      </c>
      <c r="AV9">
        <f>'Grid_SelfBalance'!AV9+'Grid_TTAFBalance'!AV9</f>
        <v/>
      </c>
      <c r="AW9">
        <f>'Grid_SelfBalance'!AW9+'Grid_TTAFBalance'!AW9</f>
        <v/>
      </c>
      <c r="AX9">
        <f>'Grid_SelfBalance'!AX9+'Grid_TTAFBalance'!AX9</f>
        <v/>
      </c>
      <c r="AY9">
        <f>'Grid_SelfBalance'!AY9+'Grid_TTAFBalance'!AY9</f>
        <v/>
      </c>
      <c r="AZ9">
        <f>'Grid_SelfBalance'!AZ9+'Grid_TTAFBalance'!AZ9</f>
        <v/>
      </c>
      <c r="BA9">
        <f>'Grid_SelfBalance'!BA9+'Grid_TTAFBalance'!BA9</f>
        <v/>
      </c>
      <c r="BB9">
        <f>'Grid_SelfBalance'!BB9+'Grid_TTAFBalance'!BB9</f>
        <v/>
      </c>
      <c r="BC9">
        <f>'Grid_SelfBalance'!BC9+'Grid_TTAFBalance'!BC9</f>
        <v/>
      </c>
      <c r="BD9">
        <f>'Grid_SelfBalance'!BD9+'Grid_TTAFBalance'!BD9</f>
        <v/>
      </c>
      <c r="BE9">
        <f>'Grid_SelfBalance'!BE9+'Grid_TTAFBalance'!BE9</f>
        <v/>
      </c>
      <c r="BF9">
        <f>'Grid_SelfBalance'!BF9+'Grid_TTAFBalance'!BF9</f>
        <v/>
      </c>
      <c r="BG9">
        <f>'Grid_SelfBalance'!BG9+'Grid_TTAFBalance'!BG9</f>
        <v/>
      </c>
      <c r="BH9">
        <f>'Grid_SelfBalance'!BH9+'Grid_TTAFBalance'!BH9</f>
        <v/>
      </c>
      <c r="BI9">
        <f>'Grid_SelfBalance'!BI9+'Grid_TTAFBalance'!BI9</f>
        <v/>
      </c>
      <c r="BJ9">
        <f>'Grid_SelfBalance'!BJ9+'Grid_TTAFBalance'!BJ9</f>
        <v/>
      </c>
      <c r="BK9">
        <f>'Grid_SelfBalance'!BK9+'Grid_TTAFBalance'!BK9</f>
        <v/>
      </c>
      <c r="BL9">
        <f>'Grid_SelfBalance'!BL9+'Grid_TTAFBalance'!BL9</f>
        <v/>
      </c>
      <c r="BM9">
        <f>'Grid_SelfBalance'!BM9+'Grid_TTAFBalance'!BM9</f>
        <v/>
      </c>
      <c r="BN9">
        <f>'Grid_SelfBalance'!BN9+'Grid_TTAFBalance'!BN9</f>
        <v/>
      </c>
      <c r="BO9">
        <f>'Grid_SelfBalance'!BO9+'Grid_TTAFBalance'!BO9</f>
        <v/>
      </c>
      <c r="BP9">
        <f>'Grid_SelfBalance'!BP9+'Grid_TTAFBalance'!BP9</f>
        <v/>
      </c>
      <c r="BQ9">
        <f>'Grid_SelfBalance'!BQ9+'Grid_TTAFBalance'!BQ9</f>
        <v/>
      </c>
      <c r="BR9">
        <f>'Grid_SelfBalance'!BR9+'Grid_TTAFBalance'!BR9</f>
        <v/>
      </c>
      <c r="BS9">
        <f>'Grid_SelfBalance'!BS9+'Grid_TTAFBalance'!BS9</f>
        <v/>
      </c>
      <c r="BT9">
        <f>'Grid_SelfBalance'!BT9+'Grid_TTAFBalance'!BT9</f>
        <v/>
      </c>
      <c r="BU9">
        <f>'Grid_SelfBalance'!BU9+'Grid_TTAFBalance'!BU9</f>
        <v/>
      </c>
      <c r="BV9">
        <f>'Grid_SelfBalance'!BV9+'Grid_TTAFBalance'!BV9</f>
        <v/>
      </c>
      <c r="BW9">
        <f>'Grid_SelfBalance'!BW9+'Grid_TTAFBalance'!BW9</f>
        <v/>
      </c>
      <c r="BX9">
        <f>'Grid_SelfBalance'!BX9+'Grid_TTAFBalance'!BX9</f>
        <v/>
      </c>
      <c r="BY9">
        <f>'Grid_SelfBalance'!BY9+'Grid_TTAFBalance'!BY9</f>
        <v/>
      </c>
      <c r="BZ9">
        <f>'Grid_SelfBalance'!BZ9+'Grid_TTAFBalance'!BZ9</f>
        <v/>
      </c>
      <c r="CA9">
        <f>'Grid_SelfBalance'!CA9+'Grid_TTAFBalance'!CA9</f>
        <v/>
      </c>
      <c r="CB9">
        <f>'Grid_SelfBalance'!CB9+'Grid_TTAFBalance'!CB9</f>
        <v/>
      </c>
      <c r="CC9">
        <f>'Grid_SelfBalance'!CC9+'Grid_TTAFBalance'!CC9</f>
        <v/>
      </c>
      <c r="CD9">
        <f>'Grid_SelfBalance'!CD9+'Grid_TTAFBalance'!CD9</f>
        <v/>
      </c>
      <c r="CE9">
        <f>'Grid_SelfBalance'!CE9+'Grid_TTAFBalance'!CE9</f>
        <v/>
      </c>
      <c r="CF9">
        <f>'Grid_SelfBalance'!CF9+'Grid_TTAFBalance'!CF9</f>
        <v/>
      </c>
      <c r="CG9">
        <f>'Grid_SelfBalance'!CG9+'Grid_TTAFBalance'!CG9</f>
        <v/>
      </c>
      <c r="CH9">
        <f>'Grid_SelfBalance'!CH9+'Grid_TTAFBalance'!CH9</f>
        <v/>
      </c>
      <c r="CI9">
        <f>'Grid_SelfBalance'!CI9+'Grid_TTAFBalance'!CI9</f>
        <v/>
      </c>
      <c r="CJ9">
        <f>'Grid_SelfBalance'!CJ9+'Grid_TTAFBalance'!CJ9</f>
        <v/>
      </c>
      <c r="CK9">
        <f>'Grid_SelfBalance'!CK9+'Grid_TTAFBalance'!CK9</f>
        <v/>
      </c>
      <c r="CL9">
        <f>'Grid_SelfBalance'!CL9+'Grid_TTAFBalance'!CL9</f>
        <v/>
      </c>
      <c r="CM9">
        <f>'Grid_SelfBalance'!CM9+'Grid_TTAFBalance'!CM9</f>
        <v/>
      </c>
      <c r="CN9">
        <f>'Grid_SelfBalance'!CN9+'Grid_TTAFBalance'!CN9</f>
        <v/>
      </c>
      <c r="CO9">
        <f>'Grid_SelfBalance'!CO9+'Grid_TTAFBalance'!CO9</f>
        <v/>
      </c>
      <c r="CP9">
        <f>'Grid_SelfBalance'!CP9+'Grid_TTAFBalance'!CP9</f>
        <v/>
      </c>
      <c r="CQ9">
        <f>'Grid_SelfBalance'!CQ9+'Grid_TTAFBalance'!CQ9</f>
        <v/>
      </c>
      <c r="CR9">
        <f>'Grid_SelfBalance'!CR9+'Grid_TTAFBalance'!CR9</f>
        <v/>
      </c>
      <c r="CS9">
        <f>'Grid_SelfBalance'!CS9+'Grid_TTAFBalance'!CS9</f>
        <v/>
      </c>
      <c r="CT9">
        <f>'Grid_SelfBalance'!CT9+'Grid_TTAFBalance'!CT9</f>
        <v/>
      </c>
      <c r="CU9">
        <f>'Grid_SelfBalance'!CU9+'Grid_TTAFBalance'!CU9</f>
        <v/>
      </c>
      <c r="CV9">
        <f>'Grid_SelfBalance'!CV9+'Grid_TTAFBalance'!CV9</f>
        <v/>
      </c>
      <c r="CW9">
        <f>'Grid_SelfBalance'!CW9+'Grid_TTAFBalance'!CW9</f>
        <v/>
      </c>
      <c r="CX9">
        <f>'Grid_SelfBalance'!CX9+'Grid_TTAFBalance'!CX9</f>
        <v/>
      </c>
      <c r="CY9">
        <f>'Grid_SelfBalance'!CY9+'Grid_TTAFBalance'!CY9</f>
        <v/>
      </c>
      <c r="CZ9">
        <f>'Grid_SelfBalance'!CZ9+'Grid_TTAFBalance'!CZ9</f>
        <v/>
      </c>
      <c r="DA9">
        <f>'Grid_SelfBalance'!DA9+'Grid_TTAFBalance'!DA9</f>
        <v/>
      </c>
    </row>
    <row r="10">
      <c r="A10" t="inlineStr">
        <is>
          <t>CHEM-1440</t>
        </is>
      </c>
      <c r="B10">
        <f>'Grid_SelfBalance'!B10+'Grid_TTAFBalance'!B10</f>
        <v/>
      </c>
      <c r="C10">
        <f>'Grid_SelfBalance'!C10+'Grid_TTAFBalance'!C10</f>
        <v/>
      </c>
      <c r="D10">
        <f>'Grid_SelfBalance'!D10+'Grid_TTAFBalance'!D10</f>
        <v/>
      </c>
      <c r="E10">
        <f>'Grid_SelfBalance'!E10+'Grid_TTAFBalance'!E10</f>
        <v/>
      </c>
      <c r="F10">
        <f>'Grid_SelfBalance'!F10+'Grid_TTAFBalance'!F10</f>
        <v/>
      </c>
      <c r="G10">
        <f>'Grid_SelfBalance'!G10+'Grid_TTAFBalance'!G10</f>
        <v/>
      </c>
      <c r="H10">
        <f>'Grid_SelfBalance'!H10+'Grid_TTAFBalance'!H10</f>
        <v/>
      </c>
      <c r="I10">
        <f>'Grid_SelfBalance'!I10+'Grid_TTAFBalance'!I10</f>
        <v/>
      </c>
      <c r="J10">
        <f>'Grid_SelfBalance'!J10+'Grid_TTAFBalance'!J10</f>
        <v/>
      </c>
      <c r="K10">
        <f>'Grid_SelfBalance'!K10+'Grid_TTAFBalance'!K10</f>
        <v/>
      </c>
      <c r="L10">
        <f>'Grid_SelfBalance'!L10+'Grid_TTAFBalance'!L10</f>
        <v/>
      </c>
      <c r="M10">
        <f>'Grid_SelfBalance'!M10+'Grid_TTAFBalance'!M10</f>
        <v/>
      </c>
      <c r="N10">
        <f>'Grid_SelfBalance'!N10+'Grid_TTAFBalance'!N10</f>
        <v/>
      </c>
      <c r="O10">
        <f>'Grid_SelfBalance'!O10+'Grid_TTAFBalance'!O10</f>
        <v/>
      </c>
      <c r="P10">
        <f>'Grid_SelfBalance'!P10+'Grid_TTAFBalance'!P10</f>
        <v/>
      </c>
      <c r="Q10">
        <f>'Grid_SelfBalance'!Q10+'Grid_TTAFBalance'!Q10</f>
        <v/>
      </c>
      <c r="R10">
        <f>'Grid_SelfBalance'!R10+'Grid_TTAFBalance'!R10</f>
        <v/>
      </c>
      <c r="S10">
        <f>'Grid_SelfBalance'!S10+'Grid_TTAFBalance'!S10</f>
        <v/>
      </c>
      <c r="T10">
        <f>'Grid_SelfBalance'!T10+'Grid_TTAFBalance'!T10</f>
        <v/>
      </c>
      <c r="U10">
        <f>'Grid_SelfBalance'!U10+'Grid_TTAFBalance'!U10</f>
        <v/>
      </c>
      <c r="V10">
        <f>'Grid_SelfBalance'!V10+'Grid_TTAFBalance'!V10</f>
        <v/>
      </c>
      <c r="W10">
        <f>'Grid_SelfBalance'!W10+'Grid_TTAFBalance'!W10</f>
        <v/>
      </c>
      <c r="X10">
        <f>'Grid_SelfBalance'!X10+'Grid_TTAFBalance'!X10</f>
        <v/>
      </c>
      <c r="Y10">
        <f>'Grid_SelfBalance'!Y10+'Grid_TTAFBalance'!Y10</f>
        <v/>
      </c>
      <c r="Z10">
        <f>'Grid_SelfBalance'!Z10+'Grid_TTAFBalance'!Z10</f>
        <v/>
      </c>
      <c r="AA10">
        <f>'Grid_SelfBalance'!AA10+'Grid_TTAFBalance'!AA10</f>
        <v/>
      </c>
      <c r="AB10">
        <f>'Grid_SelfBalance'!AB10+'Grid_TTAFBalance'!AB10</f>
        <v/>
      </c>
      <c r="AC10">
        <f>'Grid_SelfBalance'!AC10+'Grid_TTAFBalance'!AC10</f>
        <v/>
      </c>
      <c r="AD10">
        <f>'Grid_SelfBalance'!AD10+'Grid_TTAFBalance'!AD10</f>
        <v/>
      </c>
      <c r="AE10">
        <f>'Grid_SelfBalance'!AE10+'Grid_TTAFBalance'!AE10</f>
        <v/>
      </c>
      <c r="AF10">
        <f>'Grid_SelfBalance'!AF10+'Grid_TTAFBalance'!AF10</f>
        <v/>
      </c>
      <c r="AG10">
        <f>'Grid_SelfBalance'!AG10+'Grid_TTAFBalance'!AG10</f>
        <v/>
      </c>
      <c r="AH10">
        <f>'Grid_SelfBalance'!AH10+'Grid_TTAFBalance'!AH10</f>
        <v/>
      </c>
      <c r="AI10">
        <f>'Grid_SelfBalance'!AI10+'Grid_TTAFBalance'!AI10</f>
        <v/>
      </c>
      <c r="AJ10">
        <f>'Grid_SelfBalance'!AJ10+'Grid_TTAFBalance'!AJ10</f>
        <v/>
      </c>
      <c r="AK10">
        <f>'Grid_SelfBalance'!AK10+'Grid_TTAFBalance'!AK10</f>
        <v/>
      </c>
      <c r="AL10">
        <f>'Grid_SelfBalance'!AL10+'Grid_TTAFBalance'!AL10</f>
        <v/>
      </c>
      <c r="AM10">
        <f>'Grid_SelfBalance'!AM10+'Grid_TTAFBalance'!AM10</f>
        <v/>
      </c>
      <c r="AN10">
        <f>'Grid_SelfBalance'!AN10+'Grid_TTAFBalance'!AN10</f>
        <v/>
      </c>
      <c r="AO10">
        <f>'Grid_SelfBalance'!AO10+'Grid_TTAFBalance'!AO10</f>
        <v/>
      </c>
      <c r="AP10">
        <f>'Grid_SelfBalance'!AP10+'Grid_TTAFBalance'!AP10</f>
        <v/>
      </c>
      <c r="AQ10">
        <f>'Grid_SelfBalance'!AQ10+'Grid_TTAFBalance'!AQ10</f>
        <v/>
      </c>
      <c r="AR10">
        <f>'Grid_SelfBalance'!AR10+'Grid_TTAFBalance'!AR10</f>
        <v/>
      </c>
      <c r="AS10">
        <f>'Grid_SelfBalance'!AS10+'Grid_TTAFBalance'!AS10</f>
        <v/>
      </c>
      <c r="AT10">
        <f>'Grid_SelfBalance'!AT10+'Grid_TTAFBalance'!AT10</f>
        <v/>
      </c>
      <c r="AU10">
        <f>'Grid_SelfBalance'!AU10+'Grid_TTAFBalance'!AU10</f>
        <v/>
      </c>
      <c r="AV10">
        <f>'Grid_SelfBalance'!AV10+'Grid_TTAFBalance'!AV10</f>
        <v/>
      </c>
      <c r="AW10">
        <f>'Grid_SelfBalance'!AW10+'Grid_TTAFBalance'!AW10</f>
        <v/>
      </c>
      <c r="AX10">
        <f>'Grid_SelfBalance'!AX10+'Grid_TTAFBalance'!AX10</f>
        <v/>
      </c>
      <c r="AY10">
        <f>'Grid_SelfBalance'!AY10+'Grid_TTAFBalance'!AY10</f>
        <v/>
      </c>
      <c r="AZ10">
        <f>'Grid_SelfBalance'!AZ10+'Grid_TTAFBalance'!AZ10</f>
        <v/>
      </c>
      <c r="BA10">
        <f>'Grid_SelfBalance'!BA10+'Grid_TTAFBalance'!BA10</f>
        <v/>
      </c>
      <c r="BB10">
        <f>'Grid_SelfBalance'!BB10+'Grid_TTAFBalance'!BB10</f>
        <v/>
      </c>
      <c r="BC10">
        <f>'Grid_SelfBalance'!BC10+'Grid_TTAFBalance'!BC10</f>
        <v/>
      </c>
      <c r="BD10">
        <f>'Grid_SelfBalance'!BD10+'Grid_TTAFBalance'!BD10</f>
        <v/>
      </c>
      <c r="BE10">
        <f>'Grid_SelfBalance'!BE10+'Grid_TTAFBalance'!BE10</f>
        <v/>
      </c>
      <c r="BF10">
        <f>'Grid_SelfBalance'!BF10+'Grid_TTAFBalance'!BF10</f>
        <v/>
      </c>
      <c r="BG10">
        <f>'Grid_SelfBalance'!BG10+'Grid_TTAFBalance'!BG10</f>
        <v/>
      </c>
      <c r="BH10">
        <f>'Grid_SelfBalance'!BH10+'Grid_TTAFBalance'!BH10</f>
        <v/>
      </c>
      <c r="BI10">
        <f>'Grid_SelfBalance'!BI10+'Grid_TTAFBalance'!BI10</f>
        <v/>
      </c>
      <c r="BJ10">
        <f>'Grid_SelfBalance'!BJ10+'Grid_TTAFBalance'!BJ10</f>
        <v/>
      </c>
      <c r="BK10">
        <f>'Grid_SelfBalance'!BK10+'Grid_TTAFBalance'!BK10</f>
        <v/>
      </c>
      <c r="BL10">
        <f>'Grid_SelfBalance'!BL10+'Grid_TTAFBalance'!BL10</f>
        <v/>
      </c>
      <c r="BM10">
        <f>'Grid_SelfBalance'!BM10+'Grid_TTAFBalance'!BM10</f>
        <v/>
      </c>
      <c r="BN10">
        <f>'Grid_SelfBalance'!BN10+'Grid_TTAFBalance'!BN10</f>
        <v/>
      </c>
      <c r="BO10">
        <f>'Grid_SelfBalance'!BO10+'Grid_TTAFBalance'!BO10</f>
        <v/>
      </c>
      <c r="BP10">
        <f>'Grid_SelfBalance'!BP10+'Grid_TTAFBalance'!BP10</f>
        <v/>
      </c>
      <c r="BQ10">
        <f>'Grid_SelfBalance'!BQ10+'Grid_TTAFBalance'!BQ10</f>
        <v/>
      </c>
      <c r="BR10">
        <f>'Grid_SelfBalance'!BR10+'Grid_TTAFBalance'!BR10</f>
        <v/>
      </c>
      <c r="BS10">
        <f>'Grid_SelfBalance'!BS10+'Grid_TTAFBalance'!BS10</f>
        <v/>
      </c>
      <c r="BT10">
        <f>'Grid_SelfBalance'!BT10+'Grid_TTAFBalance'!BT10</f>
        <v/>
      </c>
      <c r="BU10">
        <f>'Grid_SelfBalance'!BU10+'Grid_TTAFBalance'!BU10</f>
        <v/>
      </c>
      <c r="BV10">
        <f>'Grid_SelfBalance'!BV10+'Grid_TTAFBalance'!BV10</f>
        <v/>
      </c>
      <c r="BW10">
        <f>'Grid_SelfBalance'!BW10+'Grid_TTAFBalance'!BW10</f>
        <v/>
      </c>
      <c r="BX10">
        <f>'Grid_SelfBalance'!BX10+'Grid_TTAFBalance'!BX10</f>
        <v/>
      </c>
      <c r="BY10">
        <f>'Grid_SelfBalance'!BY10+'Grid_TTAFBalance'!BY10</f>
        <v/>
      </c>
      <c r="BZ10">
        <f>'Grid_SelfBalance'!BZ10+'Grid_TTAFBalance'!BZ10</f>
        <v/>
      </c>
      <c r="CA10">
        <f>'Grid_SelfBalance'!CA10+'Grid_TTAFBalance'!CA10</f>
        <v/>
      </c>
      <c r="CB10">
        <f>'Grid_SelfBalance'!CB10+'Grid_TTAFBalance'!CB10</f>
        <v/>
      </c>
      <c r="CC10">
        <f>'Grid_SelfBalance'!CC10+'Grid_TTAFBalance'!CC10</f>
        <v/>
      </c>
      <c r="CD10">
        <f>'Grid_SelfBalance'!CD10+'Grid_TTAFBalance'!CD10</f>
        <v/>
      </c>
      <c r="CE10">
        <f>'Grid_SelfBalance'!CE10+'Grid_TTAFBalance'!CE10</f>
        <v/>
      </c>
      <c r="CF10">
        <f>'Grid_SelfBalance'!CF10+'Grid_TTAFBalance'!CF10</f>
        <v/>
      </c>
      <c r="CG10">
        <f>'Grid_SelfBalance'!CG10+'Grid_TTAFBalance'!CG10</f>
        <v/>
      </c>
      <c r="CH10">
        <f>'Grid_SelfBalance'!CH10+'Grid_TTAFBalance'!CH10</f>
        <v/>
      </c>
      <c r="CI10">
        <f>'Grid_SelfBalance'!CI10+'Grid_TTAFBalance'!CI10</f>
        <v/>
      </c>
      <c r="CJ10">
        <f>'Grid_SelfBalance'!CJ10+'Grid_TTAFBalance'!CJ10</f>
        <v/>
      </c>
      <c r="CK10">
        <f>'Grid_SelfBalance'!CK10+'Grid_TTAFBalance'!CK10</f>
        <v/>
      </c>
      <c r="CL10">
        <f>'Grid_SelfBalance'!CL10+'Grid_TTAFBalance'!CL10</f>
        <v/>
      </c>
      <c r="CM10">
        <f>'Grid_SelfBalance'!CM10+'Grid_TTAFBalance'!CM10</f>
        <v/>
      </c>
      <c r="CN10">
        <f>'Grid_SelfBalance'!CN10+'Grid_TTAFBalance'!CN10</f>
        <v/>
      </c>
      <c r="CO10">
        <f>'Grid_SelfBalance'!CO10+'Grid_TTAFBalance'!CO10</f>
        <v/>
      </c>
      <c r="CP10">
        <f>'Grid_SelfBalance'!CP10+'Grid_TTAFBalance'!CP10</f>
        <v/>
      </c>
      <c r="CQ10">
        <f>'Grid_SelfBalance'!CQ10+'Grid_TTAFBalance'!CQ10</f>
        <v/>
      </c>
      <c r="CR10">
        <f>'Grid_SelfBalance'!CR10+'Grid_TTAFBalance'!CR10</f>
        <v/>
      </c>
      <c r="CS10">
        <f>'Grid_SelfBalance'!CS10+'Grid_TTAFBalance'!CS10</f>
        <v/>
      </c>
      <c r="CT10">
        <f>'Grid_SelfBalance'!CT10+'Grid_TTAFBalance'!CT10</f>
        <v/>
      </c>
      <c r="CU10">
        <f>'Grid_SelfBalance'!CU10+'Grid_TTAFBalance'!CU10</f>
        <v/>
      </c>
      <c r="CV10">
        <f>'Grid_SelfBalance'!CV10+'Grid_TTAFBalance'!CV10</f>
        <v/>
      </c>
      <c r="CW10">
        <f>'Grid_SelfBalance'!CW10+'Grid_TTAFBalance'!CW10</f>
        <v/>
      </c>
      <c r="CX10">
        <f>'Grid_SelfBalance'!CX10+'Grid_TTAFBalance'!CX10</f>
        <v/>
      </c>
      <c r="CY10">
        <f>'Grid_SelfBalance'!CY10+'Grid_TTAFBalance'!CY10</f>
        <v/>
      </c>
      <c r="CZ10">
        <f>'Grid_SelfBalance'!CZ10+'Grid_TTAFBalance'!CZ10</f>
        <v/>
      </c>
      <c r="DA10">
        <f>'Grid_SelfBalance'!DA10+'Grid_TTAFBalance'!DA10</f>
        <v/>
      </c>
    </row>
    <row r="11">
      <c r="A11" t="inlineStr">
        <is>
          <t>4HL</t>
        </is>
      </c>
      <c r="B11">
        <f>'Grid_SelfBalance'!B11+'Grid_TTAFBalance'!B11</f>
        <v/>
      </c>
      <c r="C11">
        <f>'Grid_SelfBalance'!C11+'Grid_TTAFBalance'!C11</f>
        <v/>
      </c>
      <c r="D11">
        <f>'Grid_SelfBalance'!D11+'Grid_TTAFBalance'!D11</f>
        <v/>
      </c>
      <c r="E11">
        <f>'Grid_SelfBalance'!E11+'Grid_TTAFBalance'!E11</f>
        <v/>
      </c>
      <c r="F11">
        <f>'Grid_SelfBalance'!F11+'Grid_TTAFBalance'!F11</f>
        <v/>
      </c>
      <c r="G11">
        <f>'Grid_SelfBalance'!G11+'Grid_TTAFBalance'!G11</f>
        <v/>
      </c>
      <c r="H11">
        <f>'Grid_SelfBalance'!H11+'Grid_TTAFBalance'!H11</f>
        <v/>
      </c>
      <c r="I11">
        <f>'Grid_SelfBalance'!I11+'Grid_TTAFBalance'!I11</f>
        <v/>
      </c>
      <c r="J11">
        <f>'Grid_SelfBalance'!J11+'Grid_TTAFBalance'!J11</f>
        <v/>
      </c>
      <c r="K11">
        <f>'Grid_SelfBalance'!K11+'Grid_TTAFBalance'!K11</f>
        <v/>
      </c>
      <c r="L11">
        <f>'Grid_SelfBalance'!L11+'Grid_TTAFBalance'!L11</f>
        <v/>
      </c>
      <c r="M11">
        <f>'Grid_SelfBalance'!M11+'Grid_TTAFBalance'!M11</f>
        <v/>
      </c>
      <c r="N11">
        <f>'Grid_SelfBalance'!N11+'Grid_TTAFBalance'!N11</f>
        <v/>
      </c>
      <c r="O11">
        <f>'Grid_SelfBalance'!O11+'Grid_TTAFBalance'!O11</f>
        <v/>
      </c>
      <c r="P11">
        <f>'Grid_SelfBalance'!P11+'Grid_TTAFBalance'!P11</f>
        <v/>
      </c>
      <c r="Q11">
        <f>'Grid_SelfBalance'!Q11+'Grid_TTAFBalance'!Q11</f>
        <v/>
      </c>
      <c r="R11">
        <f>'Grid_SelfBalance'!R11+'Grid_TTAFBalance'!R11</f>
        <v/>
      </c>
      <c r="S11">
        <f>'Grid_SelfBalance'!S11+'Grid_TTAFBalance'!S11</f>
        <v/>
      </c>
      <c r="T11">
        <f>'Grid_SelfBalance'!T11+'Grid_TTAFBalance'!T11</f>
        <v/>
      </c>
      <c r="U11">
        <f>'Grid_SelfBalance'!U11+'Grid_TTAFBalance'!U11</f>
        <v/>
      </c>
      <c r="V11">
        <f>'Grid_SelfBalance'!V11+'Grid_TTAFBalance'!V11</f>
        <v/>
      </c>
      <c r="W11">
        <f>'Grid_SelfBalance'!W11+'Grid_TTAFBalance'!W11</f>
        <v/>
      </c>
      <c r="X11">
        <f>'Grid_SelfBalance'!X11+'Grid_TTAFBalance'!X11</f>
        <v/>
      </c>
      <c r="Y11">
        <f>'Grid_SelfBalance'!Y11+'Grid_TTAFBalance'!Y11</f>
        <v/>
      </c>
      <c r="Z11">
        <f>'Grid_SelfBalance'!Z11+'Grid_TTAFBalance'!Z11</f>
        <v/>
      </c>
      <c r="AA11">
        <f>'Grid_SelfBalance'!AA11+'Grid_TTAFBalance'!AA11</f>
        <v/>
      </c>
      <c r="AB11">
        <f>'Grid_SelfBalance'!AB11+'Grid_TTAFBalance'!AB11</f>
        <v/>
      </c>
      <c r="AC11">
        <f>'Grid_SelfBalance'!AC11+'Grid_TTAFBalance'!AC11</f>
        <v/>
      </c>
      <c r="AD11">
        <f>'Grid_SelfBalance'!AD11+'Grid_TTAFBalance'!AD11</f>
        <v/>
      </c>
      <c r="AE11">
        <f>'Grid_SelfBalance'!AE11+'Grid_TTAFBalance'!AE11</f>
        <v/>
      </c>
      <c r="AF11">
        <f>'Grid_SelfBalance'!AF11+'Grid_TTAFBalance'!AF11</f>
        <v/>
      </c>
      <c r="AG11">
        <f>'Grid_SelfBalance'!AG11+'Grid_TTAFBalance'!AG11</f>
        <v/>
      </c>
      <c r="AH11">
        <f>'Grid_SelfBalance'!AH11+'Grid_TTAFBalance'!AH11</f>
        <v/>
      </c>
      <c r="AI11">
        <f>'Grid_SelfBalance'!AI11+'Grid_TTAFBalance'!AI11</f>
        <v/>
      </c>
      <c r="AJ11">
        <f>'Grid_SelfBalance'!AJ11+'Grid_TTAFBalance'!AJ11</f>
        <v/>
      </c>
      <c r="AK11">
        <f>'Grid_SelfBalance'!AK11+'Grid_TTAFBalance'!AK11</f>
        <v/>
      </c>
      <c r="AL11">
        <f>'Grid_SelfBalance'!AL11+'Grid_TTAFBalance'!AL11</f>
        <v/>
      </c>
      <c r="AM11">
        <f>'Grid_SelfBalance'!AM11+'Grid_TTAFBalance'!AM11</f>
        <v/>
      </c>
      <c r="AN11">
        <f>'Grid_SelfBalance'!AN11+'Grid_TTAFBalance'!AN11</f>
        <v/>
      </c>
      <c r="AO11">
        <f>'Grid_SelfBalance'!AO11+'Grid_TTAFBalance'!AO11</f>
        <v/>
      </c>
      <c r="AP11">
        <f>'Grid_SelfBalance'!AP11+'Grid_TTAFBalance'!AP11</f>
        <v/>
      </c>
      <c r="AQ11">
        <f>'Grid_SelfBalance'!AQ11+'Grid_TTAFBalance'!AQ11</f>
        <v/>
      </c>
      <c r="AR11">
        <f>'Grid_SelfBalance'!AR11+'Grid_TTAFBalance'!AR11</f>
        <v/>
      </c>
      <c r="AS11">
        <f>'Grid_SelfBalance'!AS11+'Grid_TTAFBalance'!AS11</f>
        <v/>
      </c>
      <c r="AT11">
        <f>'Grid_SelfBalance'!AT11+'Grid_TTAFBalance'!AT11</f>
        <v/>
      </c>
      <c r="AU11">
        <f>'Grid_SelfBalance'!AU11+'Grid_TTAFBalance'!AU11</f>
        <v/>
      </c>
      <c r="AV11">
        <f>'Grid_SelfBalance'!AV11+'Grid_TTAFBalance'!AV11</f>
        <v/>
      </c>
      <c r="AW11">
        <f>'Grid_SelfBalance'!AW11+'Grid_TTAFBalance'!AW11</f>
        <v/>
      </c>
      <c r="AX11">
        <f>'Grid_SelfBalance'!AX11+'Grid_TTAFBalance'!AX11</f>
        <v/>
      </c>
      <c r="AY11">
        <f>'Grid_SelfBalance'!AY11+'Grid_TTAFBalance'!AY11</f>
        <v/>
      </c>
      <c r="AZ11">
        <f>'Grid_SelfBalance'!AZ11+'Grid_TTAFBalance'!AZ11</f>
        <v/>
      </c>
      <c r="BA11">
        <f>'Grid_SelfBalance'!BA11+'Grid_TTAFBalance'!BA11</f>
        <v/>
      </c>
      <c r="BB11">
        <f>'Grid_SelfBalance'!BB11+'Grid_TTAFBalance'!BB11</f>
        <v/>
      </c>
      <c r="BC11">
        <f>'Grid_SelfBalance'!BC11+'Grid_TTAFBalance'!BC11</f>
        <v/>
      </c>
      <c r="BD11">
        <f>'Grid_SelfBalance'!BD11+'Grid_TTAFBalance'!BD11</f>
        <v/>
      </c>
      <c r="BE11">
        <f>'Grid_SelfBalance'!BE11+'Grid_TTAFBalance'!BE11</f>
        <v/>
      </c>
      <c r="BF11">
        <f>'Grid_SelfBalance'!BF11+'Grid_TTAFBalance'!BF11</f>
        <v/>
      </c>
      <c r="BG11">
        <f>'Grid_SelfBalance'!BG11+'Grid_TTAFBalance'!BG11</f>
        <v/>
      </c>
      <c r="BH11">
        <f>'Grid_SelfBalance'!BH11+'Grid_TTAFBalance'!BH11</f>
        <v/>
      </c>
      <c r="BI11">
        <f>'Grid_SelfBalance'!BI11+'Grid_TTAFBalance'!BI11</f>
        <v/>
      </c>
      <c r="BJ11">
        <f>'Grid_SelfBalance'!BJ11+'Grid_TTAFBalance'!BJ11</f>
        <v/>
      </c>
      <c r="BK11">
        <f>'Grid_SelfBalance'!BK11+'Grid_TTAFBalance'!BK11</f>
        <v/>
      </c>
      <c r="BL11">
        <f>'Grid_SelfBalance'!BL11+'Grid_TTAFBalance'!BL11</f>
        <v/>
      </c>
      <c r="BM11">
        <f>'Grid_SelfBalance'!BM11+'Grid_TTAFBalance'!BM11</f>
        <v/>
      </c>
      <c r="BN11">
        <f>'Grid_SelfBalance'!BN11+'Grid_TTAFBalance'!BN11</f>
        <v/>
      </c>
      <c r="BO11">
        <f>'Grid_SelfBalance'!BO11+'Grid_TTAFBalance'!BO11</f>
        <v/>
      </c>
      <c r="BP11">
        <f>'Grid_SelfBalance'!BP11+'Grid_TTAFBalance'!BP11</f>
        <v/>
      </c>
      <c r="BQ11">
        <f>'Grid_SelfBalance'!BQ11+'Grid_TTAFBalance'!BQ11</f>
        <v/>
      </c>
      <c r="BR11">
        <f>'Grid_SelfBalance'!BR11+'Grid_TTAFBalance'!BR11</f>
        <v/>
      </c>
      <c r="BS11">
        <f>'Grid_SelfBalance'!BS11+'Grid_TTAFBalance'!BS11</f>
        <v/>
      </c>
      <c r="BT11">
        <f>'Grid_SelfBalance'!BT11+'Grid_TTAFBalance'!BT11</f>
        <v/>
      </c>
      <c r="BU11">
        <f>'Grid_SelfBalance'!BU11+'Grid_TTAFBalance'!BU11</f>
        <v/>
      </c>
      <c r="BV11">
        <f>'Grid_SelfBalance'!BV11+'Grid_TTAFBalance'!BV11</f>
        <v/>
      </c>
      <c r="BW11">
        <f>'Grid_SelfBalance'!BW11+'Grid_TTAFBalance'!BW11</f>
        <v/>
      </c>
      <c r="BX11">
        <f>'Grid_SelfBalance'!BX11+'Grid_TTAFBalance'!BX11</f>
        <v/>
      </c>
      <c r="BY11">
        <f>'Grid_SelfBalance'!BY11+'Grid_TTAFBalance'!BY11</f>
        <v/>
      </c>
      <c r="BZ11">
        <f>'Grid_SelfBalance'!BZ11+'Grid_TTAFBalance'!BZ11</f>
        <v/>
      </c>
      <c r="CA11">
        <f>'Grid_SelfBalance'!CA11+'Grid_TTAFBalance'!CA11</f>
        <v/>
      </c>
      <c r="CB11">
        <f>'Grid_SelfBalance'!CB11+'Grid_TTAFBalance'!CB11</f>
        <v/>
      </c>
      <c r="CC11">
        <f>'Grid_SelfBalance'!CC11+'Grid_TTAFBalance'!CC11</f>
        <v/>
      </c>
      <c r="CD11">
        <f>'Grid_SelfBalance'!CD11+'Grid_TTAFBalance'!CD11</f>
        <v/>
      </c>
      <c r="CE11">
        <f>'Grid_SelfBalance'!CE11+'Grid_TTAFBalance'!CE11</f>
        <v/>
      </c>
      <c r="CF11">
        <f>'Grid_SelfBalance'!CF11+'Grid_TTAFBalance'!CF11</f>
        <v/>
      </c>
      <c r="CG11">
        <f>'Grid_SelfBalance'!CG11+'Grid_TTAFBalance'!CG11</f>
        <v/>
      </c>
      <c r="CH11">
        <f>'Grid_SelfBalance'!CH11+'Grid_TTAFBalance'!CH11</f>
        <v/>
      </c>
      <c r="CI11">
        <f>'Grid_SelfBalance'!CI11+'Grid_TTAFBalance'!CI11</f>
        <v/>
      </c>
      <c r="CJ11">
        <f>'Grid_SelfBalance'!CJ11+'Grid_TTAFBalance'!CJ11</f>
        <v/>
      </c>
      <c r="CK11">
        <f>'Grid_SelfBalance'!CK11+'Grid_TTAFBalance'!CK11</f>
        <v/>
      </c>
      <c r="CL11">
        <f>'Grid_SelfBalance'!CL11+'Grid_TTAFBalance'!CL11</f>
        <v/>
      </c>
      <c r="CM11">
        <f>'Grid_SelfBalance'!CM11+'Grid_TTAFBalance'!CM11</f>
        <v/>
      </c>
      <c r="CN11">
        <f>'Grid_SelfBalance'!CN11+'Grid_TTAFBalance'!CN11</f>
        <v/>
      </c>
      <c r="CO11">
        <f>'Grid_SelfBalance'!CO11+'Grid_TTAFBalance'!CO11</f>
        <v/>
      </c>
      <c r="CP11">
        <f>'Grid_SelfBalance'!CP11+'Grid_TTAFBalance'!CP11</f>
        <v/>
      </c>
      <c r="CQ11">
        <f>'Grid_SelfBalance'!CQ11+'Grid_TTAFBalance'!CQ11</f>
        <v/>
      </c>
      <c r="CR11">
        <f>'Grid_SelfBalance'!CR11+'Grid_TTAFBalance'!CR11</f>
        <v/>
      </c>
      <c r="CS11">
        <f>'Grid_SelfBalance'!CS11+'Grid_TTAFBalance'!CS11</f>
        <v/>
      </c>
      <c r="CT11">
        <f>'Grid_SelfBalance'!CT11+'Grid_TTAFBalance'!CT11</f>
        <v/>
      </c>
      <c r="CU11">
        <f>'Grid_SelfBalance'!CU11+'Grid_TTAFBalance'!CU11</f>
        <v/>
      </c>
      <c r="CV11">
        <f>'Grid_SelfBalance'!CV11+'Grid_TTAFBalance'!CV11</f>
        <v/>
      </c>
      <c r="CW11">
        <f>'Grid_SelfBalance'!CW11+'Grid_TTAFBalance'!CW11</f>
        <v/>
      </c>
      <c r="CX11">
        <f>'Grid_SelfBalance'!CX11+'Grid_TTAFBalance'!CX11</f>
        <v/>
      </c>
      <c r="CY11">
        <f>'Grid_SelfBalance'!CY11+'Grid_TTAFBalance'!CY11</f>
        <v/>
      </c>
      <c r="CZ11">
        <f>'Grid_SelfBalance'!CZ11+'Grid_TTAFBalance'!CZ11</f>
        <v/>
      </c>
      <c r="DA11">
        <f>'Grid_SelfBalance'!DA11+'Grid_TTAFBalance'!DA11</f>
        <v/>
      </c>
    </row>
    <row r="12">
      <c r="A12" t="inlineStr">
        <is>
          <t>1EK</t>
        </is>
      </c>
      <c r="B12">
        <f>'Grid_SelfBalance'!B12+'Grid_TTAFBalance'!B12</f>
        <v/>
      </c>
      <c r="C12">
        <f>'Grid_SelfBalance'!C12+'Grid_TTAFBalance'!C12</f>
        <v/>
      </c>
      <c r="D12">
        <f>'Grid_SelfBalance'!D12+'Grid_TTAFBalance'!D12</f>
        <v/>
      </c>
      <c r="E12">
        <f>'Grid_SelfBalance'!E12+'Grid_TTAFBalance'!E12</f>
        <v/>
      </c>
      <c r="F12">
        <f>'Grid_SelfBalance'!F12+'Grid_TTAFBalance'!F12</f>
        <v/>
      </c>
      <c r="G12">
        <f>'Grid_SelfBalance'!G12+'Grid_TTAFBalance'!G12</f>
        <v/>
      </c>
      <c r="H12">
        <f>'Grid_SelfBalance'!H12+'Grid_TTAFBalance'!H12</f>
        <v/>
      </c>
      <c r="I12">
        <f>'Grid_SelfBalance'!I12+'Grid_TTAFBalance'!I12</f>
        <v/>
      </c>
      <c r="J12">
        <f>'Grid_SelfBalance'!J12+'Grid_TTAFBalance'!J12</f>
        <v/>
      </c>
      <c r="K12">
        <f>'Grid_SelfBalance'!K12+'Grid_TTAFBalance'!K12</f>
        <v/>
      </c>
      <c r="L12">
        <f>'Grid_SelfBalance'!L12+'Grid_TTAFBalance'!L12</f>
        <v/>
      </c>
      <c r="M12">
        <f>'Grid_SelfBalance'!M12+'Grid_TTAFBalance'!M12</f>
        <v/>
      </c>
      <c r="N12">
        <f>'Grid_SelfBalance'!N12+'Grid_TTAFBalance'!N12</f>
        <v/>
      </c>
      <c r="O12">
        <f>'Grid_SelfBalance'!O12+'Grid_TTAFBalance'!O12</f>
        <v/>
      </c>
      <c r="P12">
        <f>'Grid_SelfBalance'!P12+'Grid_TTAFBalance'!P12</f>
        <v/>
      </c>
      <c r="Q12">
        <f>'Grid_SelfBalance'!Q12+'Grid_TTAFBalance'!Q12</f>
        <v/>
      </c>
      <c r="R12">
        <f>'Grid_SelfBalance'!R12+'Grid_TTAFBalance'!R12</f>
        <v/>
      </c>
      <c r="S12">
        <f>'Grid_SelfBalance'!S12+'Grid_TTAFBalance'!S12</f>
        <v/>
      </c>
      <c r="T12">
        <f>'Grid_SelfBalance'!T12+'Grid_TTAFBalance'!T12</f>
        <v/>
      </c>
      <c r="U12">
        <f>'Grid_SelfBalance'!U12+'Grid_TTAFBalance'!U12</f>
        <v/>
      </c>
      <c r="V12">
        <f>'Grid_SelfBalance'!V12+'Grid_TTAFBalance'!V12</f>
        <v/>
      </c>
      <c r="W12">
        <f>'Grid_SelfBalance'!W12+'Grid_TTAFBalance'!W12</f>
        <v/>
      </c>
      <c r="X12">
        <f>'Grid_SelfBalance'!X12+'Grid_TTAFBalance'!X12</f>
        <v/>
      </c>
      <c r="Y12">
        <f>'Grid_SelfBalance'!Y12+'Grid_TTAFBalance'!Y12</f>
        <v/>
      </c>
      <c r="Z12">
        <f>'Grid_SelfBalance'!Z12+'Grid_TTAFBalance'!Z12</f>
        <v/>
      </c>
      <c r="AA12">
        <f>'Grid_SelfBalance'!AA12+'Grid_TTAFBalance'!AA12</f>
        <v/>
      </c>
      <c r="AB12">
        <f>'Grid_SelfBalance'!AB12+'Grid_TTAFBalance'!AB12</f>
        <v/>
      </c>
      <c r="AC12">
        <f>'Grid_SelfBalance'!AC12+'Grid_TTAFBalance'!AC12</f>
        <v/>
      </c>
      <c r="AD12">
        <f>'Grid_SelfBalance'!AD12+'Grid_TTAFBalance'!AD12</f>
        <v/>
      </c>
      <c r="AE12">
        <f>'Grid_SelfBalance'!AE12+'Grid_TTAFBalance'!AE12</f>
        <v/>
      </c>
      <c r="AF12">
        <f>'Grid_SelfBalance'!AF12+'Grid_TTAFBalance'!AF12</f>
        <v/>
      </c>
      <c r="AG12">
        <f>'Grid_SelfBalance'!AG12+'Grid_TTAFBalance'!AG12</f>
        <v/>
      </c>
      <c r="AH12">
        <f>'Grid_SelfBalance'!AH12+'Grid_TTAFBalance'!AH12</f>
        <v/>
      </c>
      <c r="AI12">
        <f>'Grid_SelfBalance'!AI12+'Grid_TTAFBalance'!AI12</f>
        <v/>
      </c>
      <c r="AJ12">
        <f>'Grid_SelfBalance'!AJ12+'Grid_TTAFBalance'!AJ12</f>
        <v/>
      </c>
      <c r="AK12">
        <f>'Grid_SelfBalance'!AK12+'Grid_TTAFBalance'!AK12</f>
        <v/>
      </c>
      <c r="AL12">
        <f>'Grid_SelfBalance'!AL12+'Grid_TTAFBalance'!AL12</f>
        <v/>
      </c>
      <c r="AM12">
        <f>'Grid_SelfBalance'!AM12+'Grid_TTAFBalance'!AM12</f>
        <v/>
      </c>
      <c r="AN12">
        <f>'Grid_SelfBalance'!AN12+'Grid_TTAFBalance'!AN12</f>
        <v/>
      </c>
      <c r="AO12">
        <f>'Grid_SelfBalance'!AO12+'Grid_TTAFBalance'!AO12</f>
        <v/>
      </c>
      <c r="AP12">
        <f>'Grid_SelfBalance'!AP12+'Grid_TTAFBalance'!AP12</f>
        <v/>
      </c>
      <c r="AQ12">
        <f>'Grid_SelfBalance'!AQ12+'Grid_TTAFBalance'!AQ12</f>
        <v/>
      </c>
      <c r="AR12">
        <f>'Grid_SelfBalance'!AR12+'Grid_TTAFBalance'!AR12</f>
        <v/>
      </c>
      <c r="AS12">
        <f>'Grid_SelfBalance'!AS12+'Grid_TTAFBalance'!AS12</f>
        <v/>
      </c>
      <c r="AT12">
        <f>'Grid_SelfBalance'!AT12+'Grid_TTAFBalance'!AT12</f>
        <v/>
      </c>
      <c r="AU12">
        <f>'Grid_SelfBalance'!AU12+'Grid_TTAFBalance'!AU12</f>
        <v/>
      </c>
      <c r="AV12">
        <f>'Grid_SelfBalance'!AV12+'Grid_TTAFBalance'!AV12</f>
        <v/>
      </c>
      <c r="AW12">
        <f>'Grid_SelfBalance'!AW12+'Grid_TTAFBalance'!AW12</f>
        <v/>
      </c>
      <c r="AX12">
        <f>'Grid_SelfBalance'!AX12+'Grid_TTAFBalance'!AX12</f>
        <v/>
      </c>
      <c r="AY12">
        <f>'Grid_SelfBalance'!AY12+'Grid_TTAFBalance'!AY12</f>
        <v/>
      </c>
      <c r="AZ12">
        <f>'Grid_SelfBalance'!AZ12+'Grid_TTAFBalance'!AZ12</f>
        <v/>
      </c>
      <c r="BA12">
        <f>'Grid_SelfBalance'!BA12+'Grid_TTAFBalance'!BA12</f>
        <v/>
      </c>
      <c r="BB12">
        <f>'Grid_SelfBalance'!BB12+'Grid_TTAFBalance'!BB12</f>
        <v/>
      </c>
      <c r="BC12">
        <f>'Grid_SelfBalance'!BC12+'Grid_TTAFBalance'!BC12</f>
        <v/>
      </c>
      <c r="BD12">
        <f>'Grid_SelfBalance'!BD12+'Grid_TTAFBalance'!BD12</f>
        <v/>
      </c>
      <c r="BE12">
        <f>'Grid_SelfBalance'!BE12+'Grid_TTAFBalance'!BE12</f>
        <v/>
      </c>
      <c r="BF12">
        <f>'Grid_SelfBalance'!BF12+'Grid_TTAFBalance'!BF12</f>
        <v/>
      </c>
      <c r="BG12">
        <f>'Grid_SelfBalance'!BG12+'Grid_TTAFBalance'!BG12</f>
        <v/>
      </c>
      <c r="BH12">
        <f>'Grid_SelfBalance'!BH12+'Grid_TTAFBalance'!BH12</f>
        <v/>
      </c>
      <c r="BI12">
        <f>'Grid_SelfBalance'!BI12+'Grid_TTAFBalance'!BI12</f>
        <v/>
      </c>
      <c r="BJ12">
        <f>'Grid_SelfBalance'!BJ12+'Grid_TTAFBalance'!BJ12</f>
        <v/>
      </c>
      <c r="BK12">
        <f>'Grid_SelfBalance'!BK12+'Grid_TTAFBalance'!BK12</f>
        <v/>
      </c>
      <c r="BL12">
        <f>'Grid_SelfBalance'!BL12+'Grid_TTAFBalance'!BL12</f>
        <v/>
      </c>
      <c r="BM12">
        <f>'Grid_SelfBalance'!BM12+'Grid_TTAFBalance'!BM12</f>
        <v/>
      </c>
      <c r="BN12">
        <f>'Grid_SelfBalance'!BN12+'Grid_TTAFBalance'!BN12</f>
        <v/>
      </c>
      <c r="BO12">
        <f>'Grid_SelfBalance'!BO12+'Grid_TTAFBalance'!BO12</f>
        <v/>
      </c>
      <c r="BP12">
        <f>'Grid_SelfBalance'!BP12+'Grid_TTAFBalance'!BP12</f>
        <v/>
      </c>
      <c r="BQ12">
        <f>'Grid_SelfBalance'!BQ12+'Grid_TTAFBalance'!BQ12</f>
        <v/>
      </c>
      <c r="BR12">
        <f>'Grid_SelfBalance'!BR12+'Grid_TTAFBalance'!BR12</f>
        <v/>
      </c>
      <c r="BS12">
        <f>'Grid_SelfBalance'!BS12+'Grid_TTAFBalance'!BS12</f>
        <v/>
      </c>
      <c r="BT12">
        <f>'Grid_SelfBalance'!BT12+'Grid_TTAFBalance'!BT12</f>
        <v/>
      </c>
      <c r="BU12">
        <f>'Grid_SelfBalance'!BU12+'Grid_TTAFBalance'!BU12</f>
        <v/>
      </c>
      <c r="BV12">
        <f>'Grid_SelfBalance'!BV12+'Grid_TTAFBalance'!BV12</f>
        <v/>
      </c>
      <c r="BW12">
        <f>'Grid_SelfBalance'!BW12+'Grid_TTAFBalance'!BW12</f>
        <v/>
      </c>
      <c r="BX12">
        <f>'Grid_SelfBalance'!BX12+'Grid_TTAFBalance'!BX12</f>
        <v/>
      </c>
      <c r="BY12">
        <f>'Grid_SelfBalance'!BY12+'Grid_TTAFBalance'!BY12</f>
        <v/>
      </c>
      <c r="BZ12">
        <f>'Grid_SelfBalance'!BZ12+'Grid_TTAFBalance'!BZ12</f>
        <v/>
      </c>
      <c r="CA12">
        <f>'Grid_SelfBalance'!CA12+'Grid_TTAFBalance'!CA12</f>
        <v/>
      </c>
      <c r="CB12">
        <f>'Grid_SelfBalance'!CB12+'Grid_TTAFBalance'!CB12</f>
        <v/>
      </c>
      <c r="CC12">
        <f>'Grid_SelfBalance'!CC12+'Grid_TTAFBalance'!CC12</f>
        <v/>
      </c>
      <c r="CD12">
        <f>'Grid_SelfBalance'!CD12+'Grid_TTAFBalance'!CD12</f>
        <v/>
      </c>
      <c r="CE12">
        <f>'Grid_SelfBalance'!CE12+'Grid_TTAFBalance'!CE12</f>
        <v/>
      </c>
      <c r="CF12">
        <f>'Grid_SelfBalance'!CF12+'Grid_TTAFBalance'!CF12</f>
        <v/>
      </c>
      <c r="CG12">
        <f>'Grid_SelfBalance'!CG12+'Grid_TTAFBalance'!CG12</f>
        <v/>
      </c>
      <c r="CH12">
        <f>'Grid_SelfBalance'!CH12+'Grid_TTAFBalance'!CH12</f>
        <v/>
      </c>
      <c r="CI12">
        <f>'Grid_SelfBalance'!CI12+'Grid_TTAFBalance'!CI12</f>
        <v/>
      </c>
      <c r="CJ12">
        <f>'Grid_SelfBalance'!CJ12+'Grid_TTAFBalance'!CJ12</f>
        <v/>
      </c>
      <c r="CK12">
        <f>'Grid_SelfBalance'!CK12+'Grid_TTAFBalance'!CK12</f>
        <v/>
      </c>
      <c r="CL12">
        <f>'Grid_SelfBalance'!CL12+'Grid_TTAFBalance'!CL12</f>
        <v/>
      </c>
      <c r="CM12">
        <f>'Grid_SelfBalance'!CM12+'Grid_TTAFBalance'!CM12</f>
        <v/>
      </c>
      <c r="CN12">
        <f>'Grid_SelfBalance'!CN12+'Grid_TTAFBalance'!CN12</f>
        <v/>
      </c>
      <c r="CO12">
        <f>'Grid_SelfBalance'!CO12+'Grid_TTAFBalance'!CO12</f>
        <v/>
      </c>
      <c r="CP12">
        <f>'Grid_SelfBalance'!CP12+'Grid_TTAFBalance'!CP12</f>
        <v/>
      </c>
      <c r="CQ12">
        <f>'Grid_SelfBalance'!CQ12+'Grid_TTAFBalance'!CQ12</f>
        <v/>
      </c>
      <c r="CR12">
        <f>'Grid_SelfBalance'!CR12+'Grid_TTAFBalance'!CR12</f>
        <v/>
      </c>
      <c r="CS12">
        <f>'Grid_SelfBalance'!CS12+'Grid_TTAFBalance'!CS12</f>
        <v/>
      </c>
      <c r="CT12">
        <f>'Grid_SelfBalance'!CT12+'Grid_TTAFBalance'!CT12</f>
        <v/>
      </c>
      <c r="CU12">
        <f>'Grid_SelfBalance'!CU12+'Grid_TTAFBalance'!CU12</f>
        <v/>
      </c>
      <c r="CV12">
        <f>'Grid_SelfBalance'!CV12+'Grid_TTAFBalance'!CV12</f>
        <v/>
      </c>
      <c r="CW12">
        <f>'Grid_SelfBalance'!CW12+'Grid_TTAFBalance'!CW12</f>
        <v/>
      </c>
      <c r="CX12">
        <f>'Grid_SelfBalance'!CX12+'Grid_TTAFBalance'!CX12</f>
        <v/>
      </c>
      <c r="CY12">
        <f>'Grid_SelfBalance'!CY12+'Grid_TTAFBalance'!CY12</f>
        <v/>
      </c>
      <c r="CZ12">
        <f>'Grid_SelfBalance'!CZ12+'Grid_TTAFBalance'!CZ12</f>
        <v/>
      </c>
      <c r="DA12">
        <f>'Grid_SelfBalance'!DA12+'Grid_TTAFBalance'!DA12</f>
        <v/>
      </c>
    </row>
    <row r="13">
      <c r="A13" t="inlineStr">
        <is>
          <t>7CL</t>
        </is>
      </c>
      <c r="B13">
        <f>'Grid_SelfBalance'!B13+'Grid_TTAFBalance'!B13</f>
        <v/>
      </c>
      <c r="C13">
        <f>'Grid_SelfBalance'!C13+'Grid_TTAFBalance'!C13</f>
        <v/>
      </c>
      <c r="D13">
        <f>'Grid_SelfBalance'!D13+'Grid_TTAFBalance'!D13</f>
        <v/>
      </c>
      <c r="E13">
        <f>'Grid_SelfBalance'!E13+'Grid_TTAFBalance'!E13</f>
        <v/>
      </c>
      <c r="F13">
        <f>'Grid_SelfBalance'!F13+'Grid_TTAFBalance'!F13</f>
        <v/>
      </c>
      <c r="G13">
        <f>'Grid_SelfBalance'!G13+'Grid_TTAFBalance'!G13</f>
        <v/>
      </c>
      <c r="H13">
        <f>'Grid_SelfBalance'!H13+'Grid_TTAFBalance'!H13</f>
        <v/>
      </c>
      <c r="I13">
        <f>'Grid_SelfBalance'!I13+'Grid_TTAFBalance'!I13</f>
        <v/>
      </c>
      <c r="J13">
        <f>'Grid_SelfBalance'!J13+'Grid_TTAFBalance'!J13</f>
        <v/>
      </c>
      <c r="K13">
        <f>'Grid_SelfBalance'!K13+'Grid_TTAFBalance'!K13</f>
        <v/>
      </c>
      <c r="L13">
        <f>'Grid_SelfBalance'!L13+'Grid_TTAFBalance'!L13</f>
        <v/>
      </c>
      <c r="M13">
        <f>'Grid_SelfBalance'!M13+'Grid_TTAFBalance'!M13</f>
        <v/>
      </c>
      <c r="N13">
        <f>'Grid_SelfBalance'!N13+'Grid_TTAFBalance'!N13</f>
        <v/>
      </c>
      <c r="O13">
        <f>'Grid_SelfBalance'!O13+'Grid_TTAFBalance'!O13</f>
        <v/>
      </c>
      <c r="P13">
        <f>'Grid_SelfBalance'!P13+'Grid_TTAFBalance'!P13</f>
        <v/>
      </c>
      <c r="Q13">
        <f>'Grid_SelfBalance'!Q13+'Grid_TTAFBalance'!Q13</f>
        <v/>
      </c>
      <c r="R13">
        <f>'Grid_SelfBalance'!R13+'Grid_TTAFBalance'!R13</f>
        <v/>
      </c>
      <c r="S13">
        <f>'Grid_SelfBalance'!S13+'Grid_TTAFBalance'!S13</f>
        <v/>
      </c>
      <c r="T13">
        <f>'Grid_SelfBalance'!T13+'Grid_TTAFBalance'!T13</f>
        <v/>
      </c>
      <c r="U13">
        <f>'Grid_SelfBalance'!U13+'Grid_TTAFBalance'!U13</f>
        <v/>
      </c>
      <c r="V13">
        <f>'Grid_SelfBalance'!V13+'Grid_TTAFBalance'!V13</f>
        <v/>
      </c>
      <c r="W13">
        <f>'Grid_SelfBalance'!W13+'Grid_TTAFBalance'!W13</f>
        <v/>
      </c>
      <c r="X13">
        <f>'Grid_SelfBalance'!X13+'Grid_TTAFBalance'!X13</f>
        <v/>
      </c>
      <c r="Y13">
        <f>'Grid_SelfBalance'!Y13+'Grid_TTAFBalance'!Y13</f>
        <v/>
      </c>
      <c r="Z13">
        <f>'Grid_SelfBalance'!Z13+'Grid_TTAFBalance'!Z13</f>
        <v/>
      </c>
      <c r="AA13">
        <f>'Grid_SelfBalance'!AA13+'Grid_TTAFBalance'!AA13</f>
        <v/>
      </c>
      <c r="AB13">
        <f>'Grid_SelfBalance'!AB13+'Grid_TTAFBalance'!AB13</f>
        <v/>
      </c>
      <c r="AC13">
        <f>'Grid_SelfBalance'!AC13+'Grid_TTAFBalance'!AC13</f>
        <v/>
      </c>
      <c r="AD13">
        <f>'Grid_SelfBalance'!AD13+'Grid_TTAFBalance'!AD13</f>
        <v/>
      </c>
      <c r="AE13">
        <f>'Grid_SelfBalance'!AE13+'Grid_TTAFBalance'!AE13</f>
        <v/>
      </c>
      <c r="AF13">
        <f>'Grid_SelfBalance'!AF13+'Grid_TTAFBalance'!AF13</f>
        <v/>
      </c>
      <c r="AG13">
        <f>'Grid_SelfBalance'!AG13+'Grid_TTAFBalance'!AG13</f>
        <v/>
      </c>
      <c r="AH13">
        <f>'Grid_SelfBalance'!AH13+'Grid_TTAFBalance'!AH13</f>
        <v/>
      </c>
      <c r="AI13">
        <f>'Grid_SelfBalance'!AI13+'Grid_TTAFBalance'!AI13</f>
        <v/>
      </c>
      <c r="AJ13">
        <f>'Grid_SelfBalance'!AJ13+'Grid_TTAFBalance'!AJ13</f>
        <v/>
      </c>
      <c r="AK13">
        <f>'Grid_SelfBalance'!AK13+'Grid_TTAFBalance'!AK13</f>
        <v/>
      </c>
      <c r="AL13">
        <f>'Grid_SelfBalance'!AL13+'Grid_TTAFBalance'!AL13</f>
        <v/>
      </c>
      <c r="AM13">
        <f>'Grid_SelfBalance'!AM13+'Grid_TTAFBalance'!AM13</f>
        <v/>
      </c>
      <c r="AN13">
        <f>'Grid_SelfBalance'!AN13+'Grid_TTAFBalance'!AN13</f>
        <v/>
      </c>
      <c r="AO13">
        <f>'Grid_SelfBalance'!AO13+'Grid_TTAFBalance'!AO13</f>
        <v/>
      </c>
      <c r="AP13">
        <f>'Grid_SelfBalance'!AP13+'Grid_TTAFBalance'!AP13</f>
        <v/>
      </c>
      <c r="AQ13">
        <f>'Grid_SelfBalance'!AQ13+'Grid_TTAFBalance'!AQ13</f>
        <v/>
      </c>
      <c r="AR13">
        <f>'Grid_SelfBalance'!AR13+'Grid_TTAFBalance'!AR13</f>
        <v/>
      </c>
      <c r="AS13">
        <f>'Grid_SelfBalance'!AS13+'Grid_TTAFBalance'!AS13</f>
        <v/>
      </c>
      <c r="AT13">
        <f>'Grid_SelfBalance'!AT13+'Grid_TTAFBalance'!AT13</f>
        <v/>
      </c>
      <c r="AU13">
        <f>'Grid_SelfBalance'!AU13+'Grid_TTAFBalance'!AU13</f>
        <v/>
      </c>
      <c r="AV13">
        <f>'Grid_SelfBalance'!AV13+'Grid_TTAFBalance'!AV13</f>
        <v/>
      </c>
      <c r="AW13">
        <f>'Grid_SelfBalance'!AW13+'Grid_TTAFBalance'!AW13</f>
        <v/>
      </c>
      <c r="AX13">
        <f>'Grid_SelfBalance'!AX13+'Grid_TTAFBalance'!AX13</f>
        <v/>
      </c>
      <c r="AY13">
        <f>'Grid_SelfBalance'!AY13+'Grid_TTAFBalance'!AY13</f>
        <v/>
      </c>
      <c r="AZ13">
        <f>'Grid_SelfBalance'!AZ13+'Grid_TTAFBalance'!AZ13</f>
        <v/>
      </c>
      <c r="BA13">
        <f>'Grid_SelfBalance'!BA13+'Grid_TTAFBalance'!BA13</f>
        <v/>
      </c>
      <c r="BB13">
        <f>'Grid_SelfBalance'!BB13+'Grid_TTAFBalance'!BB13</f>
        <v/>
      </c>
      <c r="BC13">
        <f>'Grid_SelfBalance'!BC13+'Grid_TTAFBalance'!BC13</f>
        <v/>
      </c>
      <c r="BD13">
        <f>'Grid_SelfBalance'!BD13+'Grid_TTAFBalance'!BD13</f>
        <v/>
      </c>
      <c r="BE13">
        <f>'Grid_SelfBalance'!BE13+'Grid_TTAFBalance'!BE13</f>
        <v/>
      </c>
      <c r="BF13">
        <f>'Grid_SelfBalance'!BF13+'Grid_TTAFBalance'!BF13</f>
        <v/>
      </c>
      <c r="BG13">
        <f>'Grid_SelfBalance'!BG13+'Grid_TTAFBalance'!BG13</f>
        <v/>
      </c>
      <c r="BH13">
        <f>'Grid_SelfBalance'!BH13+'Grid_TTAFBalance'!BH13</f>
        <v/>
      </c>
      <c r="BI13">
        <f>'Grid_SelfBalance'!BI13+'Grid_TTAFBalance'!BI13</f>
        <v/>
      </c>
      <c r="BJ13">
        <f>'Grid_SelfBalance'!BJ13+'Grid_TTAFBalance'!BJ13</f>
        <v/>
      </c>
      <c r="BK13">
        <f>'Grid_SelfBalance'!BK13+'Grid_TTAFBalance'!BK13</f>
        <v/>
      </c>
      <c r="BL13">
        <f>'Grid_SelfBalance'!BL13+'Grid_TTAFBalance'!BL13</f>
        <v/>
      </c>
      <c r="BM13">
        <f>'Grid_SelfBalance'!BM13+'Grid_TTAFBalance'!BM13</f>
        <v/>
      </c>
      <c r="BN13">
        <f>'Grid_SelfBalance'!BN13+'Grid_TTAFBalance'!BN13</f>
        <v/>
      </c>
      <c r="BO13">
        <f>'Grid_SelfBalance'!BO13+'Grid_TTAFBalance'!BO13</f>
        <v/>
      </c>
      <c r="BP13">
        <f>'Grid_SelfBalance'!BP13+'Grid_TTAFBalance'!BP13</f>
        <v/>
      </c>
      <c r="BQ13">
        <f>'Grid_SelfBalance'!BQ13+'Grid_TTAFBalance'!BQ13</f>
        <v/>
      </c>
      <c r="BR13">
        <f>'Grid_SelfBalance'!BR13+'Grid_TTAFBalance'!BR13</f>
        <v/>
      </c>
      <c r="BS13">
        <f>'Grid_SelfBalance'!BS13+'Grid_TTAFBalance'!BS13</f>
        <v/>
      </c>
      <c r="BT13">
        <f>'Grid_SelfBalance'!BT13+'Grid_TTAFBalance'!BT13</f>
        <v/>
      </c>
      <c r="BU13">
        <f>'Grid_SelfBalance'!BU13+'Grid_TTAFBalance'!BU13</f>
        <v/>
      </c>
      <c r="BV13">
        <f>'Grid_SelfBalance'!BV13+'Grid_TTAFBalance'!BV13</f>
        <v/>
      </c>
      <c r="BW13">
        <f>'Grid_SelfBalance'!BW13+'Grid_TTAFBalance'!BW13</f>
        <v/>
      </c>
      <c r="BX13">
        <f>'Grid_SelfBalance'!BX13+'Grid_TTAFBalance'!BX13</f>
        <v/>
      </c>
      <c r="BY13">
        <f>'Grid_SelfBalance'!BY13+'Grid_TTAFBalance'!BY13</f>
        <v/>
      </c>
      <c r="BZ13">
        <f>'Grid_SelfBalance'!BZ13+'Grid_TTAFBalance'!BZ13</f>
        <v/>
      </c>
      <c r="CA13">
        <f>'Grid_SelfBalance'!CA13+'Grid_TTAFBalance'!CA13</f>
        <v/>
      </c>
      <c r="CB13">
        <f>'Grid_SelfBalance'!CB13+'Grid_TTAFBalance'!CB13</f>
        <v/>
      </c>
      <c r="CC13">
        <f>'Grid_SelfBalance'!CC13+'Grid_TTAFBalance'!CC13</f>
        <v/>
      </c>
      <c r="CD13">
        <f>'Grid_SelfBalance'!CD13+'Grid_TTAFBalance'!CD13</f>
        <v/>
      </c>
      <c r="CE13">
        <f>'Grid_SelfBalance'!CE13+'Grid_TTAFBalance'!CE13</f>
        <v/>
      </c>
      <c r="CF13">
        <f>'Grid_SelfBalance'!CF13+'Grid_TTAFBalance'!CF13</f>
        <v/>
      </c>
      <c r="CG13">
        <f>'Grid_SelfBalance'!CG13+'Grid_TTAFBalance'!CG13</f>
        <v/>
      </c>
      <c r="CH13">
        <f>'Grid_SelfBalance'!CH13+'Grid_TTAFBalance'!CH13</f>
        <v/>
      </c>
      <c r="CI13">
        <f>'Grid_SelfBalance'!CI13+'Grid_TTAFBalance'!CI13</f>
        <v/>
      </c>
      <c r="CJ13">
        <f>'Grid_SelfBalance'!CJ13+'Grid_TTAFBalance'!CJ13</f>
        <v/>
      </c>
      <c r="CK13">
        <f>'Grid_SelfBalance'!CK13+'Grid_TTAFBalance'!CK13</f>
        <v/>
      </c>
      <c r="CL13">
        <f>'Grid_SelfBalance'!CL13+'Grid_TTAFBalance'!CL13</f>
        <v/>
      </c>
      <c r="CM13">
        <f>'Grid_SelfBalance'!CM13+'Grid_TTAFBalance'!CM13</f>
        <v/>
      </c>
      <c r="CN13">
        <f>'Grid_SelfBalance'!CN13+'Grid_TTAFBalance'!CN13</f>
        <v/>
      </c>
      <c r="CO13">
        <f>'Grid_SelfBalance'!CO13+'Grid_TTAFBalance'!CO13</f>
        <v/>
      </c>
      <c r="CP13">
        <f>'Grid_SelfBalance'!CP13+'Grid_TTAFBalance'!CP13</f>
        <v/>
      </c>
      <c r="CQ13">
        <f>'Grid_SelfBalance'!CQ13+'Grid_TTAFBalance'!CQ13</f>
        <v/>
      </c>
      <c r="CR13">
        <f>'Grid_SelfBalance'!CR13+'Grid_TTAFBalance'!CR13</f>
        <v/>
      </c>
      <c r="CS13">
        <f>'Grid_SelfBalance'!CS13+'Grid_TTAFBalance'!CS13</f>
        <v/>
      </c>
      <c r="CT13">
        <f>'Grid_SelfBalance'!CT13+'Grid_TTAFBalance'!CT13</f>
        <v/>
      </c>
      <c r="CU13">
        <f>'Grid_SelfBalance'!CU13+'Grid_TTAFBalance'!CU13</f>
        <v/>
      </c>
      <c r="CV13">
        <f>'Grid_SelfBalance'!CV13+'Grid_TTAFBalance'!CV13</f>
        <v/>
      </c>
      <c r="CW13">
        <f>'Grid_SelfBalance'!CW13+'Grid_TTAFBalance'!CW13</f>
        <v/>
      </c>
      <c r="CX13">
        <f>'Grid_SelfBalance'!CX13+'Grid_TTAFBalance'!CX13</f>
        <v/>
      </c>
      <c r="CY13">
        <f>'Grid_SelfBalance'!CY13+'Grid_TTAFBalance'!CY13</f>
        <v/>
      </c>
      <c r="CZ13">
        <f>'Grid_SelfBalance'!CZ13+'Grid_TTAFBalance'!CZ13</f>
        <v/>
      </c>
      <c r="DA13">
        <f>'Grid_SelfBalance'!DA13+'Grid_TTAFBalance'!DA13</f>
        <v/>
      </c>
    </row>
    <row r="14">
      <c r="A14" t="inlineStr">
        <is>
          <t>9RN</t>
        </is>
      </c>
      <c r="B14">
        <f>'Grid_SelfBalance'!B14+'Grid_TTAFBalance'!B14</f>
        <v/>
      </c>
      <c r="C14">
        <f>'Grid_SelfBalance'!C14+'Grid_TTAFBalance'!C14</f>
        <v/>
      </c>
      <c r="D14">
        <f>'Grid_SelfBalance'!D14+'Grid_TTAFBalance'!D14</f>
        <v/>
      </c>
      <c r="E14">
        <f>'Grid_SelfBalance'!E14+'Grid_TTAFBalance'!E14</f>
        <v/>
      </c>
      <c r="F14">
        <f>'Grid_SelfBalance'!F14+'Grid_TTAFBalance'!F14</f>
        <v/>
      </c>
      <c r="G14">
        <f>'Grid_SelfBalance'!G14+'Grid_TTAFBalance'!G14</f>
        <v/>
      </c>
      <c r="H14">
        <f>'Grid_SelfBalance'!H14+'Grid_TTAFBalance'!H14</f>
        <v/>
      </c>
      <c r="I14">
        <f>'Grid_SelfBalance'!I14+'Grid_TTAFBalance'!I14</f>
        <v/>
      </c>
      <c r="J14">
        <f>'Grid_SelfBalance'!J14+'Grid_TTAFBalance'!J14</f>
        <v/>
      </c>
      <c r="K14">
        <f>'Grid_SelfBalance'!K14+'Grid_TTAFBalance'!K14</f>
        <v/>
      </c>
      <c r="L14">
        <f>'Grid_SelfBalance'!L14+'Grid_TTAFBalance'!L14</f>
        <v/>
      </c>
      <c r="M14">
        <f>'Grid_SelfBalance'!M14+'Grid_TTAFBalance'!M14</f>
        <v/>
      </c>
      <c r="N14">
        <f>'Grid_SelfBalance'!N14+'Grid_TTAFBalance'!N14</f>
        <v/>
      </c>
      <c r="O14">
        <f>'Grid_SelfBalance'!O14+'Grid_TTAFBalance'!O14</f>
        <v/>
      </c>
      <c r="P14">
        <f>'Grid_SelfBalance'!P14+'Grid_TTAFBalance'!P14</f>
        <v/>
      </c>
      <c r="Q14">
        <f>'Grid_SelfBalance'!Q14+'Grid_TTAFBalance'!Q14</f>
        <v/>
      </c>
      <c r="R14">
        <f>'Grid_SelfBalance'!R14+'Grid_TTAFBalance'!R14</f>
        <v/>
      </c>
      <c r="S14">
        <f>'Grid_SelfBalance'!S14+'Grid_TTAFBalance'!S14</f>
        <v/>
      </c>
      <c r="T14">
        <f>'Grid_SelfBalance'!T14+'Grid_TTAFBalance'!T14</f>
        <v/>
      </c>
      <c r="U14">
        <f>'Grid_SelfBalance'!U14+'Grid_TTAFBalance'!U14</f>
        <v/>
      </c>
      <c r="V14">
        <f>'Grid_SelfBalance'!V14+'Grid_TTAFBalance'!V14</f>
        <v/>
      </c>
      <c r="W14">
        <f>'Grid_SelfBalance'!W14+'Grid_TTAFBalance'!W14</f>
        <v/>
      </c>
      <c r="X14">
        <f>'Grid_SelfBalance'!X14+'Grid_TTAFBalance'!X14</f>
        <v/>
      </c>
      <c r="Y14">
        <f>'Grid_SelfBalance'!Y14+'Grid_TTAFBalance'!Y14</f>
        <v/>
      </c>
      <c r="Z14">
        <f>'Grid_SelfBalance'!Z14+'Grid_TTAFBalance'!Z14</f>
        <v/>
      </c>
      <c r="AA14">
        <f>'Grid_SelfBalance'!AA14+'Grid_TTAFBalance'!AA14</f>
        <v/>
      </c>
      <c r="AB14">
        <f>'Grid_SelfBalance'!AB14+'Grid_TTAFBalance'!AB14</f>
        <v/>
      </c>
      <c r="AC14">
        <f>'Grid_SelfBalance'!AC14+'Grid_TTAFBalance'!AC14</f>
        <v/>
      </c>
      <c r="AD14">
        <f>'Grid_SelfBalance'!AD14+'Grid_TTAFBalance'!AD14</f>
        <v/>
      </c>
      <c r="AE14">
        <f>'Grid_SelfBalance'!AE14+'Grid_TTAFBalance'!AE14</f>
        <v/>
      </c>
      <c r="AF14">
        <f>'Grid_SelfBalance'!AF14+'Grid_TTAFBalance'!AF14</f>
        <v/>
      </c>
      <c r="AG14">
        <f>'Grid_SelfBalance'!AG14+'Grid_TTAFBalance'!AG14</f>
        <v/>
      </c>
      <c r="AH14">
        <f>'Grid_SelfBalance'!AH14+'Grid_TTAFBalance'!AH14</f>
        <v/>
      </c>
      <c r="AI14">
        <f>'Grid_SelfBalance'!AI14+'Grid_TTAFBalance'!AI14</f>
        <v/>
      </c>
      <c r="AJ14">
        <f>'Grid_SelfBalance'!AJ14+'Grid_TTAFBalance'!AJ14</f>
        <v/>
      </c>
      <c r="AK14">
        <f>'Grid_SelfBalance'!AK14+'Grid_TTAFBalance'!AK14</f>
        <v/>
      </c>
      <c r="AL14">
        <f>'Grid_SelfBalance'!AL14+'Grid_TTAFBalance'!AL14</f>
        <v/>
      </c>
      <c r="AM14">
        <f>'Grid_SelfBalance'!AM14+'Grid_TTAFBalance'!AM14</f>
        <v/>
      </c>
      <c r="AN14">
        <f>'Grid_SelfBalance'!AN14+'Grid_TTAFBalance'!AN14</f>
        <v/>
      </c>
      <c r="AO14">
        <f>'Grid_SelfBalance'!AO14+'Grid_TTAFBalance'!AO14</f>
        <v/>
      </c>
      <c r="AP14">
        <f>'Grid_SelfBalance'!AP14+'Grid_TTAFBalance'!AP14</f>
        <v/>
      </c>
      <c r="AQ14">
        <f>'Grid_SelfBalance'!AQ14+'Grid_TTAFBalance'!AQ14</f>
        <v/>
      </c>
      <c r="AR14">
        <f>'Grid_SelfBalance'!AR14+'Grid_TTAFBalance'!AR14</f>
        <v/>
      </c>
      <c r="AS14">
        <f>'Grid_SelfBalance'!AS14+'Grid_TTAFBalance'!AS14</f>
        <v/>
      </c>
      <c r="AT14">
        <f>'Grid_SelfBalance'!AT14+'Grid_TTAFBalance'!AT14</f>
        <v/>
      </c>
      <c r="AU14">
        <f>'Grid_SelfBalance'!AU14+'Grid_TTAFBalance'!AU14</f>
        <v/>
      </c>
      <c r="AV14">
        <f>'Grid_SelfBalance'!AV14+'Grid_TTAFBalance'!AV14</f>
        <v/>
      </c>
      <c r="AW14">
        <f>'Grid_SelfBalance'!AW14+'Grid_TTAFBalance'!AW14</f>
        <v/>
      </c>
      <c r="AX14">
        <f>'Grid_SelfBalance'!AX14+'Grid_TTAFBalance'!AX14</f>
        <v/>
      </c>
      <c r="AY14">
        <f>'Grid_SelfBalance'!AY14+'Grid_TTAFBalance'!AY14</f>
        <v/>
      </c>
      <c r="AZ14">
        <f>'Grid_SelfBalance'!AZ14+'Grid_TTAFBalance'!AZ14</f>
        <v/>
      </c>
      <c r="BA14">
        <f>'Grid_SelfBalance'!BA14+'Grid_TTAFBalance'!BA14</f>
        <v/>
      </c>
      <c r="BB14">
        <f>'Grid_SelfBalance'!BB14+'Grid_TTAFBalance'!BB14</f>
        <v/>
      </c>
      <c r="BC14">
        <f>'Grid_SelfBalance'!BC14+'Grid_TTAFBalance'!BC14</f>
        <v/>
      </c>
      <c r="BD14">
        <f>'Grid_SelfBalance'!BD14+'Grid_TTAFBalance'!BD14</f>
        <v/>
      </c>
      <c r="BE14">
        <f>'Grid_SelfBalance'!BE14+'Grid_TTAFBalance'!BE14</f>
        <v/>
      </c>
      <c r="BF14">
        <f>'Grid_SelfBalance'!BF14+'Grid_TTAFBalance'!BF14</f>
        <v/>
      </c>
      <c r="BG14">
        <f>'Grid_SelfBalance'!BG14+'Grid_TTAFBalance'!BG14</f>
        <v/>
      </c>
      <c r="BH14">
        <f>'Grid_SelfBalance'!BH14+'Grid_TTAFBalance'!BH14</f>
        <v/>
      </c>
      <c r="BI14">
        <f>'Grid_SelfBalance'!BI14+'Grid_TTAFBalance'!BI14</f>
        <v/>
      </c>
      <c r="BJ14">
        <f>'Grid_SelfBalance'!BJ14+'Grid_TTAFBalance'!BJ14</f>
        <v/>
      </c>
      <c r="BK14">
        <f>'Grid_SelfBalance'!BK14+'Grid_TTAFBalance'!BK14</f>
        <v/>
      </c>
      <c r="BL14">
        <f>'Grid_SelfBalance'!BL14+'Grid_TTAFBalance'!BL14</f>
        <v/>
      </c>
      <c r="BM14">
        <f>'Grid_SelfBalance'!BM14+'Grid_TTAFBalance'!BM14</f>
        <v/>
      </c>
      <c r="BN14">
        <f>'Grid_SelfBalance'!BN14+'Grid_TTAFBalance'!BN14</f>
        <v/>
      </c>
      <c r="BO14">
        <f>'Grid_SelfBalance'!BO14+'Grid_TTAFBalance'!BO14</f>
        <v/>
      </c>
      <c r="BP14">
        <f>'Grid_SelfBalance'!BP14+'Grid_TTAFBalance'!BP14</f>
        <v/>
      </c>
      <c r="BQ14">
        <f>'Grid_SelfBalance'!BQ14+'Grid_TTAFBalance'!BQ14</f>
        <v/>
      </c>
      <c r="BR14">
        <f>'Grid_SelfBalance'!BR14+'Grid_TTAFBalance'!BR14</f>
        <v/>
      </c>
      <c r="BS14">
        <f>'Grid_SelfBalance'!BS14+'Grid_TTAFBalance'!BS14</f>
        <v/>
      </c>
      <c r="BT14">
        <f>'Grid_SelfBalance'!BT14+'Grid_TTAFBalance'!BT14</f>
        <v/>
      </c>
      <c r="BU14">
        <f>'Grid_SelfBalance'!BU14+'Grid_TTAFBalance'!BU14</f>
        <v/>
      </c>
      <c r="BV14">
        <f>'Grid_SelfBalance'!BV14+'Grid_TTAFBalance'!BV14</f>
        <v/>
      </c>
      <c r="BW14">
        <f>'Grid_SelfBalance'!BW14+'Grid_TTAFBalance'!BW14</f>
        <v/>
      </c>
      <c r="BX14">
        <f>'Grid_SelfBalance'!BX14+'Grid_TTAFBalance'!BX14</f>
        <v/>
      </c>
      <c r="BY14">
        <f>'Grid_SelfBalance'!BY14+'Grid_TTAFBalance'!BY14</f>
        <v/>
      </c>
      <c r="BZ14">
        <f>'Grid_SelfBalance'!BZ14+'Grid_TTAFBalance'!BZ14</f>
        <v/>
      </c>
      <c r="CA14">
        <f>'Grid_SelfBalance'!CA14+'Grid_TTAFBalance'!CA14</f>
        <v/>
      </c>
      <c r="CB14">
        <f>'Grid_SelfBalance'!CB14+'Grid_TTAFBalance'!CB14</f>
        <v/>
      </c>
      <c r="CC14">
        <f>'Grid_SelfBalance'!CC14+'Grid_TTAFBalance'!CC14</f>
        <v/>
      </c>
      <c r="CD14">
        <f>'Grid_SelfBalance'!CD14+'Grid_TTAFBalance'!CD14</f>
        <v/>
      </c>
      <c r="CE14">
        <f>'Grid_SelfBalance'!CE14+'Grid_TTAFBalance'!CE14</f>
        <v/>
      </c>
      <c r="CF14">
        <f>'Grid_SelfBalance'!CF14+'Grid_TTAFBalance'!CF14</f>
        <v/>
      </c>
      <c r="CG14">
        <f>'Grid_SelfBalance'!CG14+'Grid_TTAFBalance'!CG14</f>
        <v/>
      </c>
      <c r="CH14">
        <f>'Grid_SelfBalance'!CH14+'Grid_TTAFBalance'!CH14</f>
        <v/>
      </c>
      <c r="CI14">
        <f>'Grid_SelfBalance'!CI14+'Grid_TTAFBalance'!CI14</f>
        <v/>
      </c>
      <c r="CJ14">
        <f>'Grid_SelfBalance'!CJ14+'Grid_TTAFBalance'!CJ14</f>
        <v/>
      </c>
      <c r="CK14">
        <f>'Grid_SelfBalance'!CK14+'Grid_TTAFBalance'!CK14</f>
        <v/>
      </c>
      <c r="CL14">
        <f>'Grid_SelfBalance'!CL14+'Grid_TTAFBalance'!CL14</f>
        <v/>
      </c>
      <c r="CM14">
        <f>'Grid_SelfBalance'!CM14+'Grid_TTAFBalance'!CM14</f>
        <v/>
      </c>
      <c r="CN14">
        <f>'Grid_SelfBalance'!CN14+'Grid_TTAFBalance'!CN14</f>
        <v/>
      </c>
      <c r="CO14">
        <f>'Grid_SelfBalance'!CO14+'Grid_TTAFBalance'!CO14</f>
        <v/>
      </c>
      <c r="CP14">
        <f>'Grid_SelfBalance'!CP14+'Grid_TTAFBalance'!CP14</f>
        <v/>
      </c>
      <c r="CQ14">
        <f>'Grid_SelfBalance'!CQ14+'Grid_TTAFBalance'!CQ14</f>
        <v/>
      </c>
      <c r="CR14">
        <f>'Grid_SelfBalance'!CR14+'Grid_TTAFBalance'!CR14</f>
        <v/>
      </c>
      <c r="CS14">
        <f>'Grid_SelfBalance'!CS14+'Grid_TTAFBalance'!CS14</f>
        <v/>
      </c>
      <c r="CT14">
        <f>'Grid_SelfBalance'!CT14+'Grid_TTAFBalance'!CT14</f>
        <v/>
      </c>
      <c r="CU14">
        <f>'Grid_SelfBalance'!CU14+'Grid_TTAFBalance'!CU14</f>
        <v/>
      </c>
      <c r="CV14">
        <f>'Grid_SelfBalance'!CV14+'Grid_TTAFBalance'!CV14</f>
        <v/>
      </c>
      <c r="CW14">
        <f>'Grid_SelfBalance'!CW14+'Grid_TTAFBalance'!CW14</f>
        <v/>
      </c>
      <c r="CX14">
        <f>'Grid_SelfBalance'!CX14+'Grid_TTAFBalance'!CX14</f>
        <v/>
      </c>
      <c r="CY14">
        <f>'Grid_SelfBalance'!CY14+'Grid_TTAFBalance'!CY14</f>
        <v/>
      </c>
      <c r="CZ14">
        <f>'Grid_SelfBalance'!CZ14+'Grid_TTAFBalance'!CZ14</f>
        <v/>
      </c>
      <c r="DA14">
        <f>'Grid_SelfBalance'!DA14+'Grid_TTAFBalance'!DA14</f>
        <v/>
      </c>
    </row>
    <row r="15">
      <c r="A15" t="inlineStr">
        <is>
          <t>CHEM-1400</t>
        </is>
      </c>
      <c r="B15">
        <f>'Grid_SelfBalance'!B15+'Grid_TTAFBalance'!B15</f>
        <v/>
      </c>
      <c r="C15">
        <f>'Grid_SelfBalance'!C15+'Grid_TTAFBalance'!C15</f>
        <v/>
      </c>
      <c r="D15">
        <f>'Grid_SelfBalance'!D15+'Grid_TTAFBalance'!D15</f>
        <v/>
      </c>
      <c r="E15">
        <f>'Grid_SelfBalance'!E15+'Grid_TTAFBalance'!E15</f>
        <v/>
      </c>
      <c r="F15">
        <f>'Grid_SelfBalance'!F15+'Grid_TTAFBalance'!F15</f>
        <v/>
      </c>
      <c r="G15">
        <f>'Grid_SelfBalance'!G15+'Grid_TTAFBalance'!G15</f>
        <v/>
      </c>
      <c r="H15">
        <f>'Grid_SelfBalance'!H15+'Grid_TTAFBalance'!H15</f>
        <v/>
      </c>
      <c r="I15">
        <f>'Grid_SelfBalance'!I15+'Grid_TTAFBalance'!I15</f>
        <v/>
      </c>
      <c r="J15">
        <f>'Grid_SelfBalance'!J15+'Grid_TTAFBalance'!J15</f>
        <v/>
      </c>
      <c r="K15">
        <f>'Grid_SelfBalance'!K15+'Grid_TTAFBalance'!K15</f>
        <v/>
      </c>
      <c r="L15">
        <f>'Grid_SelfBalance'!L15+'Grid_TTAFBalance'!L15</f>
        <v/>
      </c>
      <c r="M15">
        <f>'Grid_SelfBalance'!M15+'Grid_TTAFBalance'!M15</f>
        <v/>
      </c>
      <c r="N15">
        <f>'Grid_SelfBalance'!N15+'Grid_TTAFBalance'!N15</f>
        <v/>
      </c>
      <c r="O15">
        <f>'Grid_SelfBalance'!O15+'Grid_TTAFBalance'!O15</f>
        <v/>
      </c>
      <c r="P15">
        <f>'Grid_SelfBalance'!P15+'Grid_TTAFBalance'!P15</f>
        <v/>
      </c>
      <c r="Q15">
        <f>'Grid_SelfBalance'!Q15+'Grid_TTAFBalance'!Q15</f>
        <v/>
      </c>
      <c r="R15">
        <f>'Grid_SelfBalance'!R15+'Grid_TTAFBalance'!R15</f>
        <v/>
      </c>
      <c r="S15">
        <f>'Grid_SelfBalance'!S15+'Grid_TTAFBalance'!S15</f>
        <v/>
      </c>
      <c r="T15">
        <f>'Grid_SelfBalance'!T15+'Grid_TTAFBalance'!T15</f>
        <v/>
      </c>
      <c r="U15">
        <f>'Grid_SelfBalance'!U15+'Grid_TTAFBalance'!U15</f>
        <v/>
      </c>
      <c r="V15">
        <f>'Grid_SelfBalance'!V15+'Grid_TTAFBalance'!V15</f>
        <v/>
      </c>
      <c r="W15">
        <f>'Grid_SelfBalance'!W15+'Grid_TTAFBalance'!W15</f>
        <v/>
      </c>
      <c r="X15">
        <f>'Grid_SelfBalance'!X15+'Grid_TTAFBalance'!X15</f>
        <v/>
      </c>
      <c r="Y15">
        <f>'Grid_SelfBalance'!Y15+'Grid_TTAFBalance'!Y15</f>
        <v/>
      </c>
      <c r="Z15">
        <f>'Grid_SelfBalance'!Z15+'Grid_TTAFBalance'!Z15</f>
        <v/>
      </c>
      <c r="AA15">
        <f>'Grid_SelfBalance'!AA15+'Grid_TTAFBalance'!AA15</f>
        <v/>
      </c>
      <c r="AB15">
        <f>'Grid_SelfBalance'!AB15+'Grid_TTAFBalance'!AB15</f>
        <v/>
      </c>
      <c r="AC15">
        <f>'Grid_SelfBalance'!AC15+'Grid_TTAFBalance'!AC15</f>
        <v/>
      </c>
      <c r="AD15">
        <f>'Grid_SelfBalance'!AD15+'Grid_TTAFBalance'!AD15</f>
        <v/>
      </c>
      <c r="AE15">
        <f>'Grid_SelfBalance'!AE15+'Grid_TTAFBalance'!AE15</f>
        <v/>
      </c>
      <c r="AF15">
        <f>'Grid_SelfBalance'!AF15+'Grid_TTAFBalance'!AF15</f>
        <v/>
      </c>
      <c r="AG15">
        <f>'Grid_SelfBalance'!AG15+'Grid_TTAFBalance'!AG15</f>
        <v/>
      </c>
      <c r="AH15">
        <f>'Grid_SelfBalance'!AH15+'Grid_TTAFBalance'!AH15</f>
        <v/>
      </c>
      <c r="AI15">
        <f>'Grid_SelfBalance'!AI15+'Grid_TTAFBalance'!AI15</f>
        <v/>
      </c>
      <c r="AJ15">
        <f>'Grid_SelfBalance'!AJ15+'Grid_TTAFBalance'!AJ15</f>
        <v/>
      </c>
      <c r="AK15">
        <f>'Grid_SelfBalance'!AK15+'Grid_TTAFBalance'!AK15</f>
        <v/>
      </c>
      <c r="AL15">
        <f>'Grid_SelfBalance'!AL15+'Grid_TTAFBalance'!AL15</f>
        <v/>
      </c>
      <c r="AM15">
        <f>'Grid_SelfBalance'!AM15+'Grid_TTAFBalance'!AM15</f>
        <v/>
      </c>
      <c r="AN15">
        <f>'Grid_SelfBalance'!AN15+'Grid_TTAFBalance'!AN15</f>
        <v/>
      </c>
      <c r="AO15">
        <f>'Grid_SelfBalance'!AO15+'Grid_TTAFBalance'!AO15</f>
        <v/>
      </c>
      <c r="AP15">
        <f>'Grid_SelfBalance'!AP15+'Grid_TTAFBalance'!AP15</f>
        <v/>
      </c>
      <c r="AQ15">
        <f>'Grid_SelfBalance'!AQ15+'Grid_TTAFBalance'!AQ15</f>
        <v/>
      </c>
      <c r="AR15">
        <f>'Grid_SelfBalance'!AR15+'Grid_TTAFBalance'!AR15</f>
        <v/>
      </c>
      <c r="AS15">
        <f>'Grid_SelfBalance'!AS15+'Grid_TTAFBalance'!AS15</f>
        <v/>
      </c>
      <c r="AT15">
        <f>'Grid_SelfBalance'!AT15+'Grid_TTAFBalance'!AT15</f>
        <v/>
      </c>
      <c r="AU15">
        <f>'Grid_SelfBalance'!AU15+'Grid_TTAFBalance'!AU15</f>
        <v/>
      </c>
      <c r="AV15">
        <f>'Grid_SelfBalance'!AV15+'Grid_TTAFBalance'!AV15</f>
        <v/>
      </c>
      <c r="AW15">
        <f>'Grid_SelfBalance'!AW15+'Grid_TTAFBalance'!AW15</f>
        <v/>
      </c>
      <c r="AX15">
        <f>'Grid_SelfBalance'!AX15+'Grid_TTAFBalance'!AX15</f>
        <v/>
      </c>
      <c r="AY15">
        <f>'Grid_SelfBalance'!AY15+'Grid_TTAFBalance'!AY15</f>
        <v/>
      </c>
      <c r="AZ15">
        <f>'Grid_SelfBalance'!AZ15+'Grid_TTAFBalance'!AZ15</f>
        <v/>
      </c>
      <c r="BA15">
        <f>'Grid_SelfBalance'!BA15+'Grid_TTAFBalance'!BA15</f>
        <v/>
      </c>
      <c r="BB15">
        <f>'Grid_SelfBalance'!BB15+'Grid_TTAFBalance'!BB15</f>
        <v/>
      </c>
      <c r="BC15">
        <f>'Grid_SelfBalance'!BC15+'Grid_TTAFBalance'!BC15</f>
        <v/>
      </c>
      <c r="BD15">
        <f>'Grid_SelfBalance'!BD15+'Grid_TTAFBalance'!BD15</f>
        <v/>
      </c>
      <c r="BE15">
        <f>'Grid_SelfBalance'!BE15+'Grid_TTAFBalance'!BE15</f>
        <v/>
      </c>
      <c r="BF15">
        <f>'Grid_SelfBalance'!BF15+'Grid_TTAFBalance'!BF15</f>
        <v/>
      </c>
      <c r="BG15">
        <f>'Grid_SelfBalance'!BG15+'Grid_TTAFBalance'!BG15</f>
        <v/>
      </c>
      <c r="BH15">
        <f>'Grid_SelfBalance'!BH15+'Grid_TTAFBalance'!BH15</f>
        <v/>
      </c>
      <c r="BI15">
        <f>'Grid_SelfBalance'!BI15+'Grid_TTAFBalance'!BI15</f>
        <v/>
      </c>
      <c r="BJ15">
        <f>'Grid_SelfBalance'!BJ15+'Grid_TTAFBalance'!BJ15</f>
        <v/>
      </c>
      <c r="BK15">
        <f>'Grid_SelfBalance'!BK15+'Grid_TTAFBalance'!BK15</f>
        <v/>
      </c>
      <c r="BL15">
        <f>'Grid_SelfBalance'!BL15+'Grid_TTAFBalance'!BL15</f>
        <v/>
      </c>
      <c r="BM15">
        <f>'Grid_SelfBalance'!BM15+'Grid_TTAFBalance'!BM15</f>
        <v/>
      </c>
      <c r="BN15">
        <f>'Grid_SelfBalance'!BN15+'Grid_TTAFBalance'!BN15</f>
        <v/>
      </c>
      <c r="BO15">
        <f>'Grid_SelfBalance'!BO15+'Grid_TTAFBalance'!BO15</f>
        <v/>
      </c>
      <c r="BP15">
        <f>'Grid_SelfBalance'!BP15+'Grid_TTAFBalance'!BP15</f>
        <v/>
      </c>
      <c r="BQ15">
        <f>'Grid_SelfBalance'!BQ15+'Grid_TTAFBalance'!BQ15</f>
        <v/>
      </c>
      <c r="BR15">
        <f>'Grid_SelfBalance'!BR15+'Grid_TTAFBalance'!BR15</f>
        <v/>
      </c>
      <c r="BS15">
        <f>'Grid_SelfBalance'!BS15+'Grid_TTAFBalance'!BS15</f>
        <v/>
      </c>
      <c r="BT15">
        <f>'Grid_SelfBalance'!BT15+'Grid_TTAFBalance'!BT15</f>
        <v/>
      </c>
      <c r="BU15">
        <f>'Grid_SelfBalance'!BU15+'Grid_TTAFBalance'!BU15</f>
        <v/>
      </c>
      <c r="BV15">
        <f>'Grid_SelfBalance'!BV15+'Grid_TTAFBalance'!BV15</f>
        <v/>
      </c>
      <c r="BW15">
        <f>'Grid_SelfBalance'!BW15+'Grid_TTAFBalance'!BW15</f>
        <v/>
      </c>
      <c r="BX15">
        <f>'Grid_SelfBalance'!BX15+'Grid_TTAFBalance'!BX15</f>
        <v/>
      </c>
      <c r="BY15">
        <f>'Grid_SelfBalance'!BY15+'Grid_TTAFBalance'!BY15</f>
        <v/>
      </c>
      <c r="BZ15">
        <f>'Grid_SelfBalance'!BZ15+'Grid_TTAFBalance'!BZ15</f>
        <v/>
      </c>
      <c r="CA15">
        <f>'Grid_SelfBalance'!CA15+'Grid_TTAFBalance'!CA15</f>
        <v/>
      </c>
      <c r="CB15">
        <f>'Grid_SelfBalance'!CB15+'Grid_TTAFBalance'!CB15</f>
        <v/>
      </c>
      <c r="CC15">
        <f>'Grid_SelfBalance'!CC15+'Grid_TTAFBalance'!CC15</f>
        <v/>
      </c>
      <c r="CD15">
        <f>'Grid_SelfBalance'!CD15+'Grid_TTAFBalance'!CD15</f>
        <v/>
      </c>
      <c r="CE15">
        <f>'Grid_SelfBalance'!CE15+'Grid_TTAFBalance'!CE15</f>
        <v/>
      </c>
      <c r="CF15">
        <f>'Grid_SelfBalance'!CF15+'Grid_TTAFBalance'!CF15</f>
        <v/>
      </c>
      <c r="CG15">
        <f>'Grid_SelfBalance'!CG15+'Grid_TTAFBalance'!CG15</f>
        <v/>
      </c>
      <c r="CH15">
        <f>'Grid_SelfBalance'!CH15+'Grid_TTAFBalance'!CH15</f>
        <v/>
      </c>
      <c r="CI15">
        <f>'Grid_SelfBalance'!CI15+'Grid_TTAFBalance'!CI15</f>
        <v/>
      </c>
      <c r="CJ15">
        <f>'Grid_SelfBalance'!CJ15+'Grid_TTAFBalance'!CJ15</f>
        <v/>
      </c>
      <c r="CK15">
        <f>'Grid_SelfBalance'!CK15+'Grid_TTAFBalance'!CK15</f>
        <v/>
      </c>
      <c r="CL15">
        <f>'Grid_SelfBalance'!CL15+'Grid_TTAFBalance'!CL15</f>
        <v/>
      </c>
      <c r="CM15">
        <f>'Grid_SelfBalance'!CM15+'Grid_TTAFBalance'!CM15</f>
        <v/>
      </c>
      <c r="CN15">
        <f>'Grid_SelfBalance'!CN15+'Grid_TTAFBalance'!CN15</f>
        <v/>
      </c>
      <c r="CO15">
        <f>'Grid_SelfBalance'!CO15+'Grid_TTAFBalance'!CO15</f>
        <v/>
      </c>
      <c r="CP15">
        <f>'Grid_SelfBalance'!CP15+'Grid_TTAFBalance'!CP15</f>
        <v/>
      </c>
      <c r="CQ15">
        <f>'Grid_SelfBalance'!CQ15+'Grid_TTAFBalance'!CQ15</f>
        <v/>
      </c>
      <c r="CR15">
        <f>'Grid_SelfBalance'!CR15+'Grid_TTAFBalance'!CR15</f>
        <v/>
      </c>
      <c r="CS15">
        <f>'Grid_SelfBalance'!CS15+'Grid_TTAFBalance'!CS15</f>
        <v/>
      </c>
      <c r="CT15">
        <f>'Grid_SelfBalance'!CT15+'Grid_TTAFBalance'!CT15</f>
        <v/>
      </c>
      <c r="CU15">
        <f>'Grid_SelfBalance'!CU15+'Grid_TTAFBalance'!CU15</f>
        <v/>
      </c>
      <c r="CV15">
        <f>'Grid_SelfBalance'!CV15+'Grid_TTAFBalance'!CV15</f>
        <v/>
      </c>
      <c r="CW15">
        <f>'Grid_SelfBalance'!CW15+'Grid_TTAFBalance'!CW15</f>
        <v/>
      </c>
      <c r="CX15">
        <f>'Grid_SelfBalance'!CX15+'Grid_TTAFBalance'!CX15</f>
        <v/>
      </c>
      <c r="CY15">
        <f>'Grid_SelfBalance'!CY15+'Grid_TTAFBalance'!CY15</f>
        <v/>
      </c>
      <c r="CZ15">
        <f>'Grid_SelfBalance'!CZ15+'Grid_TTAFBalance'!CZ15</f>
        <v/>
      </c>
      <c r="DA15">
        <f>'Grid_SelfBalance'!DA15+'Grid_TTAFBalance'!DA15</f>
        <v/>
      </c>
    </row>
    <row r="16">
      <c r="A16" t="inlineStr">
        <is>
          <t>CHEM-1570</t>
        </is>
      </c>
      <c r="B16">
        <f>'Grid_SelfBalance'!B16+'Grid_TTAFBalance'!B16</f>
        <v/>
      </c>
      <c r="C16">
        <f>'Grid_SelfBalance'!C16+'Grid_TTAFBalance'!C16</f>
        <v/>
      </c>
      <c r="D16">
        <f>'Grid_SelfBalance'!D16+'Grid_TTAFBalance'!D16</f>
        <v/>
      </c>
      <c r="E16">
        <f>'Grid_SelfBalance'!E16+'Grid_TTAFBalance'!E16</f>
        <v/>
      </c>
      <c r="F16">
        <f>'Grid_SelfBalance'!F16+'Grid_TTAFBalance'!F16</f>
        <v/>
      </c>
      <c r="G16">
        <f>'Grid_SelfBalance'!G16+'Grid_TTAFBalance'!G16</f>
        <v/>
      </c>
      <c r="H16">
        <f>'Grid_SelfBalance'!H16+'Grid_TTAFBalance'!H16</f>
        <v/>
      </c>
      <c r="I16">
        <f>'Grid_SelfBalance'!I16+'Grid_TTAFBalance'!I16</f>
        <v/>
      </c>
      <c r="J16">
        <f>'Grid_SelfBalance'!J16+'Grid_TTAFBalance'!J16</f>
        <v/>
      </c>
      <c r="K16">
        <f>'Grid_SelfBalance'!K16+'Grid_TTAFBalance'!K16</f>
        <v/>
      </c>
      <c r="L16">
        <f>'Grid_SelfBalance'!L16+'Grid_TTAFBalance'!L16</f>
        <v/>
      </c>
      <c r="M16">
        <f>'Grid_SelfBalance'!M16+'Grid_TTAFBalance'!M16</f>
        <v/>
      </c>
      <c r="N16">
        <f>'Grid_SelfBalance'!N16+'Grid_TTAFBalance'!N16</f>
        <v/>
      </c>
      <c r="O16">
        <f>'Grid_SelfBalance'!O16+'Grid_TTAFBalance'!O16</f>
        <v/>
      </c>
      <c r="P16">
        <f>'Grid_SelfBalance'!P16+'Grid_TTAFBalance'!P16</f>
        <v/>
      </c>
      <c r="Q16">
        <f>'Grid_SelfBalance'!Q16+'Grid_TTAFBalance'!Q16</f>
        <v/>
      </c>
      <c r="R16">
        <f>'Grid_SelfBalance'!R16+'Grid_TTAFBalance'!R16</f>
        <v/>
      </c>
      <c r="S16">
        <f>'Grid_SelfBalance'!S16+'Grid_TTAFBalance'!S16</f>
        <v/>
      </c>
      <c r="T16">
        <f>'Grid_SelfBalance'!T16+'Grid_TTAFBalance'!T16</f>
        <v/>
      </c>
      <c r="U16">
        <f>'Grid_SelfBalance'!U16+'Grid_TTAFBalance'!U16</f>
        <v/>
      </c>
      <c r="V16">
        <f>'Grid_SelfBalance'!V16+'Grid_TTAFBalance'!V16</f>
        <v/>
      </c>
      <c r="W16">
        <f>'Grid_SelfBalance'!W16+'Grid_TTAFBalance'!W16</f>
        <v/>
      </c>
      <c r="X16">
        <f>'Grid_SelfBalance'!X16+'Grid_TTAFBalance'!X16</f>
        <v/>
      </c>
      <c r="Y16">
        <f>'Grid_SelfBalance'!Y16+'Grid_TTAFBalance'!Y16</f>
        <v/>
      </c>
      <c r="Z16">
        <f>'Grid_SelfBalance'!Z16+'Grid_TTAFBalance'!Z16</f>
        <v/>
      </c>
      <c r="AA16">
        <f>'Grid_SelfBalance'!AA16+'Grid_TTAFBalance'!AA16</f>
        <v/>
      </c>
      <c r="AB16">
        <f>'Grid_SelfBalance'!AB16+'Grid_TTAFBalance'!AB16</f>
        <v/>
      </c>
      <c r="AC16">
        <f>'Grid_SelfBalance'!AC16+'Grid_TTAFBalance'!AC16</f>
        <v/>
      </c>
      <c r="AD16">
        <f>'Grid_SelfBalance'!AD16+'Grid_TTAFBalance'!AD16</f>
        <v/>
      </c>
      <c r="AE16">
        <f>'Grid_SelfBalance'!AE16+'Grid_TTAFBalance'!AE16</f>
        <v/>
      </c>
      <c r="AF16">
        <f>'Grid_SelfBalance'!AF16+'Grid_TTAFBalance'!AF16</f>
        <v/>
      </c>
      <c r="AG16">
        <f>'Grid_SelfBalance'!AG16+'Grid_TTAFBalance'!AG16</f>
        <v/>
      </c>
      <c r="AH16">
        <f>'Grid_SelfBalance'!AH16+'Grid_TTAFBalance'!AH16</f>
        <v/>
      </c>
      <c r="AI16">
        <f>'Grid_SelfBalance'!AI16+'Grid_TTAFBalance'!AI16</f>
        <v/>
      </c>
      <c r="AJ16">
        <f>'Grid_SelfBalance'!AJ16+'Grid_TTAFBalance'!AJ16</f>
        <v/>
      </c>
      <c r="AK16">
        <f>'Grid_SelfBalance'!AK16+'Grid_TTAFBalance'!AK16</f>
        <v/>
      </c>
      <c r="AL16">
        <f>'Grid_SelfBalance'!AL16+'Grid_TTAFBalance'!AL16</f>
        <v/>
      </c>
      <c r="AM16">
        <f>'Grid_SelfBalance'!AM16+'Grid_TTAFBalance'!AM16</f>
        <v/>
      </c>
      <c r="AN16">
        <f>'Grid_SelfBalance'!AN16+'Grid_TTAFBalance'!AN16</f>
        <v/>
      </c>
      <c r="AO16">
        <f>'Grid_SelfBalance'!AO16+'Grid_TTAFBalance'!AO16</f>
        <v/>
      </c>
      <c r="AP16">
        <f>'Grid_SelfBalance'!AP16+'Grid_TTAFBalance'!AP16</f>
        <v/>
      </c>
      <c r="AQ16">
        <f>'Grid_SelfBalance'!AQ16+'Grid_TTAFBalance'!AQ16</f>
        <v/>
      </c>
      <c r="AR16">
        <f>'Grid_SelfBalance'!AR16+'Grid_TTAFBalance'!AR16</f>
        <v/>
      </c>
      <c r="AS16">
        <f>'Grid_SelfBalance'!AS16+'Grid_TTAFBalance'!AS16</f>
        <v/>
      </c>
      <c r="AT16">
        <f>'Grid_SelfBalance'!AT16+'Grid_TTAFBalance'!AT16</f>
        <v/>
      </c>
      <c r="AU16">
        <f>'Grid_SelfBalance'!AU16+'Grid_TTAFBalance'!AU16</f>
        <v/>
      </c>
      <c r="AV16">
        <f>'Grid_SelfBalance'!AV16+'Grid_TTAFBalance'!AV16</f>
        <v/>
      </c>
      <c r="AW16">
        <f>'Grid_SelfBalance'!AW16+'Grid_TTAFBalance'!AW16</f>
        <v/>
      </c>
      <c r="AX16">
        <f>'Grid_SelfBalance'!AX16+'Grid_TTAFBalance'!AX16</f>
        <v/>
      </c>
      <c r="AY16">
        <f>'Grid_SelfBalance'!AY16+'Grid_TTAFBalance'!AY16</f>
        <v/>
      </c>
      <c r="AZ16">
        <f>'Grid_SelfBalance'!AZ16+'Grid_TTAFBalance'!AZ16</f>
        <v/>
      </c>
      <c r="BA16">
        <f>'Grid_SelfBalance'!BA16+'Grid_TTAFBalance'!BA16</f>
        <v/>
      </c>
      <c r="BB16">
        <f>'Grid_SelfBalance'!BB16+'Grid_TTAFBalance'!BB16</f>
        <v/>
      </c>
      <c r="BC16">
        <f>'Grid_SelfBalance'!BC16+'Grid_TTAFBalance'!BC16</f>
        <v/>
      </c>
      <c r="BD16">
        <f>'Grid_SelfBalance'!BD16+'Grid_TTAFBalance'!BD16</f>
        <v/>
      </c>
      <c r="BE16">
        <f>'Grid_SelfBalance'!BE16+'Grid_TTAFBalance'!BE16</f>
        <v/>
      </c>
      <c r="BF16">
        <f>'Grid_SelfBalance'!BF16+'Grid_TTAFBalance'!BF16</f>
        <v/>
      </c>
      <c r="BG16">
        <f>'Grid_SelfBalance'!BG16+'Grid_TTAFBalance'!BG16</f>
        <v/>
      </c>
      <c r="BH16">
        <f>'Grid_SelfBalance'!BH16+'Grid_TTAFBalance'!BH16</f>
        <v/>
      </c>
      <c r="BI16">
        <f>'Grid_SelfBalance'!BI16+'Grid_TTAFBalance'!BI16</f>
        <v/>
      </c>
      <c r="BJ16">
        <f>'Grid_SelfBalance'!BJ16+'Grid_TTAFBalance'!BJ16</f>
        <v/>
      </c>
      <c r="BK16">
        <f>'Grid_SelfBalance'!BK16+'Grid_TTAFBalance'!BK16</f>
        <v/>
      </c>
      <c r="BL16">
        <f>'Grid_SelfBalance'!BL16+'Grid_TTAFBalance'!BL16</f>
        <v/>
      </c>
      <c r="BM16">
        <f>'Grid_SelfBalance'!BM16+'Grid_TTAFBalance'!BM16</f>
        <v/>
      </c>
      <c r="BN16">
        <f>'Grid_SelfBalance'!BN16+'Grid_TTAFBalance'!BN16</f>
        <v/>
      </c>
      <c r="BO16">
        <f>'Grid_SelfBalance'!BO16+'Grid_TTAFBalance'!BO16</f>
        <v/>
      </c>
      <c r="BP16">
        <f>'Grid_SelfBalance'!BP16+'Grid_TTAFBalance'!BP16</f>
        <v/>
      </c>
      <c r="BQ16">
        <f>'Grid_SelfBalance'!BQ16+'Grid_TTAFBalance'!BQ16</f>
        <v/>
      </c>
      <c r="BR16">
        <f>'Grid_SelfBalance'!BR16+'Grid_TTAFBalance'!BR16</f>
        <v/>
      </c>
      <c r="BS16">
        <f>'Grid_SelfBalance'!BS16+'Grid_TTAFBalance'!BS16</f>
        <v/>
      </c>
      <c r="BT16">
        <f>'Grid_SelfBalance'!BT16+'Grid_TTAFBalance'!BT16</f>
        <v/>
      </c>
      <c r="BU16">
        <f>'Grid_SelfBalance'!BU16+'Grid_TTAFBalance'!BU16</f>
        <v/>
      </c>
      <c r="BV16">
        <f>'Grid_SelfBalance'!BV16+'Grid_TTAFBalance'!BV16</f>
        <v/>
      </c>
      <c r="BW16">
        <f>'Grid_SelfBalance'!BW16+'Grid_TTAFBalance'!BW16</f>
        <v/>
      </c>
      <c r="BX16">
        <f>'Grid_SelfBalance'!BX16+'Grid_TTAFBalance'!BX16</f>
        <v/>
      </c>
      <c r="BY16">
        <f>'Grid_SelfBalance'!BY16+'Grid_TTAFBalance'!BY16</f>
        <v/>
      </c>
      <c r="BZ16">
        <f>'Grid_SelfBalance'!BZ16+'Grid_TTAFBalance'!BZ16</f>
        <v/>
      </c>
      <c r="CA16">
        <f>'Grid_SelfBalance'!CA16+'Grid_TTAFBalance'!CA16</f>
        <v/>
      </c>
      <c r="CB16">
        <f>'Grid_SelfBalance'!CB16+'Grid_TTAFBalance'!CB16</f>
        <v/>
      </c>
      <c r="CC16">
        <f>'Grid_SelfBalance'!CC16+'Grid_TTAFBalance'!CC16</f>
        <v/>
      </c>
      <c r="CD16">
        <f>'Grid_SelfBalance'!CD16+'Grid_TTAFBalance'!CD16</f>
        <v/>
      </c>
      <c r="CE16">
        <f>'Grid_SelfBalance'!CE16+'Grid_TTAFBalance'!CE16</f>
        <v/>
      </c>
      <c r="CF16">
        <f>'Grid_SelfBalance'!CF16+'Grid_TTAFBalance'!CF16</f>
        <v/>
      </c>
      <c r="CG16">
        <f>'Grid_SelfBalance'!CG16+'Grid_TTAFBalance'!CG16</f>
        <v/>
      </c>
      <c r="CH16">
        <f>'Grid_SelfBalance'!CH16+'Grid_TTAFBalance'!CH16</f>
        <v/>
      </c>
      <c r="CI16">
        <f>'Grid_SelfBalance'!CI16+'Grid_TTAFBalance'!CI16</f>
        <v/>
      </c>
      <c r="CJ16">
        <f>'Grid_SelfBalance'!CJ16+'Grid_TTAFBalance'!CJ16</f>
        <v/>
      </c>
      <c r="CK16">
        <f>'Grid_SelfBalance'!CK16+'Grid_TTAFBalance'!CK16</f>
        <v/>
      </c>
      <c r="CL16">
        <f>'Grid_SelfBalance'!CL16+'Grid_TTAFBalance'!CL16</f>
        <v/>
      </c>
      <c r="CM16">
        <f>'Grid_SelfBalance'!CM16+'Grid_TTAFBalance'!CM16</f>
        <v/>
      </c>
      <c r="CN16">
        <f>'Grid_SelfBalance'!CN16+'Grid_TTAFBalance'!CN16</f>
        <v/>
      </c>
      <c r="CO16">
        <f>'Grid_SelfBalance'!CO16+'Grid_TTAFBalance'!CO16</f>
        <v/>
      </c>
      <c r="CP16">
        <f>'Grid_SelfBalance'!CP16+'Grid_TTAFBalance'!CP16</f>
        <v/>
      </c>
      <c r="CQ16">
        <f>'Grid_SelfBalance'!CQ16+'Grid_TTAFBalance'!CQ16</f>
        <v/>
      </c>
      <c r="CR16">
        <f>'Grid_SelfBalance'!CR16+'Grid_TTAFBalance'!CR16</f>
        <v/>
      </c>
      <c r="CS16">
        <f>'Grid_SelfBalance'!CS16+'Grid_TTAFBalance'!CS16</f>
        <v/>
      </c>
      <c r="CT16">
        <f>'Grid_SelfBalance'!CT16+'Grid_TTAFBalance'!CT16</f>
        <v/>
      </c>
      <c r="CU16">
        <f>'Grid_SelfBalance'!CU16+'Grid_TTAFBalance'!CU16</f>
        <v/>
      </c>
      <c r="CV16">
        <f>'Grid_SelfBalance'!CV16+'Grid_TTAFBalance'!CV16</f>
        <v/>
      </c>
      <c r="CW16">
        <f>'Grid_SelfBalance'!CW16+'Grid_TTAFBalance'!CW16</f>
        <v/>
      </c>
      <c r="CX16">
        <f>'Grid_SelfBalance'!CX16+'Grid_TTAFBalance'!CX16</f>
        <v/>
      </c>
      <c r="CY16">
        <f>'Grid_SelfBalance'!CY16+'Grid_TTAFBalance'!CY16</f>
        <v/>
      </c>
      <c r="CZ16">
        <f>'Grid_SelfBalance'!CZ16+'Grid_TTAFBalance'!CZ16</f>
        <v/>
      </c>
      <c r="DA16">
        <f>'Grid_SelfBalance'!DA16+'Grid_TTAFBalance'!DA16</f>
        <v/>
      </c>
    </row>
    <row r="17">
      <c r="A17" t="inlineStr">
        <is>
          <t>CHEM-1650</t>
        </is>
      </c>
      <c r="B17">
        <f>'Grid_SelfBalance'!B17+'Grid_TTAFBalance'!B17</f>
        <v/>
      </c>
      <c r="C17">
        <f>'Grid_SelfBalance'!C17+'Grid_TTAFBalance'!C17</f>
        <v/>
      </c>
      <c r="D17">
        <f>'Grid_SelfBalance'!D17+'Grid_TTAFBalance'!D17</f>
        <v/>
      </c>
      <c r="E17">
        <f>'Grid_SelfBalance'!E17+'Grid_TTAFBalance'!E17</f>
        <v/>
      </c>
      <c r="F17">
        <f>'Grid_SelfBalance'!F17+'Grid_TTAFBalance'!F17</f>
        <v/>
      </c>
      <c r="G17">
        <f>'Grid_SelfBalance'!G17+'Grid_TTAFBalance'!G17</f>
        <v/>
      </c>
      <c r="H17">
        <f>'Grid_SelfBalance'!H17+'Grid_TTAFBalance'!H17</f>
        <v/>
      </c>
      <c r="I17">
        <f>'Grid_SelfBalance'!I17+'Grid_TTAFBalance'!I17</f>
        <v/>
      </c>
      <c r="J17">
        <f>'Grid_SelfBalance'!J17+'Grid_TTAFBalance'!J17</f>
        <v/>
      </c>
      <c r="K17">
        <f>'Grid_SelfBalance'!K17+'Grid_TTAFBalance'!K17</f>
        <v/>
      </c>
      <c r="L17">
        <f>'Grid_SelfBalance'!L17+'Grid_TTAFBalance'!L17</f>
        <v/>
      </c>
      <c r="M17">
        <f>'Grid_SelfBalance'!M17+'Grid_TTAFBalance'!M17</f>
        <v/>
      </c>
      <c r="N17">
        <f>'Grid_SelfBalance'!N17+'Grid_TTAFBalance'!N17</f>
        <v/>
      </c>
      <c r="O17">
        <f>'Grid_SelfBalance'!O17+'Grid_TTAFBalance'!O17</f>
        <v/>
      </c>
      <c r="P17">
        <f>'Grid_SelfBalance'!P17+'Grid_TTAFBalance'!P17</f>
        <v/>
      </c>
      <c r="Q17">
        <f>'Grid_SelfBalance'!Q17+'Grid_TTAFBalance'!Q17</f>
        <v/>
      </c>
      <c r="R17">
        <f>'Grid_SelfBalance'!R17+'Grid_TTAFBalance'!R17</f>
        <v/>
      </c>
      <c r="S17">
        <f>'Grid_SelfBalance'!S17+'Grid_TTAFBalance'!S17</f>
        <v/>
      </c>
      <c r="T17">
        <f>'Grid_SelfBalance'!T17+'Grid_TTAFBalance'!T17</f>
        <v/>
      </c>
      <c r="U17">
        <f>'Grid_SelfBalance'!U17+'Grid_TTAFBalance'!U17</f>
        <v/>
      </c>
      <c r="V17">
        <f>'Grid_SelfBalance'!V17+'Grid_TTAFBalance'!V17</f>
        <v/>
      </c>
      <c r="W17">
        <f>'Grid_SelfBalance'!W17+'Grid_TTAFBalance'!W17</f>
        <v/>
      </c>
      <c r="X17">
        <f>'Grid_SelfBalance'!X17+'Grid_TTAFBalance'!X17</f>
        <v/>
      </c>
      <c r="Y17">
        <f>'Grid_SelfBalance'!Y17+'Grid_TTAFBalance'!Y17</f>
        <v/>
      </c>
      <c r="Z17">
        <f>'Grid_SelfBalance'!Z17+'Grid_TTAFBalance'!Z17</f>
        <v/>
      </c>
      <c r="AA17">
        <f>'Grid_SelfBalance'!AA17+'Grid_TTAFBalance'!AA17</f>
        <v/>
      </c>
      <c r="AB17">
        <f>'Grid_SelfBalance'!AB17+'Grid_TTAFBalance'!AB17</f>
        <v/>
      </c>
      <c r="AC17">
        <f>'Grid_SelfBalance'!AC17+'Grid_TTAFBalance'!AC17</f>
        <v/>
      </c>
      <c r="AD17">
        <f>'Grid_SelfBalance'!AD17+'Grid_TTAFBalance'!AD17</f>
        <v/>
      </c>
      <c r="AE17">
        <f>'Grid_SelfBalance'!AE17+'Grid_TTAFBalance'!AE17</f>
        <v/>
      </c>
      <c r="AF17">
        <f>'Grid_SelfBalance'!AF17+'Grid_TTAFBalance'!AF17</f>
        <v/>
      </c>
      <c r="AG17">
        <f>'Grid_SelfBalance'!AG17+'Grid_TTAFBalance'!AG17</f>
        <v/>
      </c>
      <c r="AH17">
        <f>'Grid_SelfBalance'!AH17+'Grid_TTAFBalance'!AH17</f>
        <v/>
      </c>
      <c r="AI17">
        <f>'Grid_SelfBalance'!AI17+'Grid_TTAFBalance'!AI17</f>
        <v/>
      </c>
      <c r="AJ17">
        <f>'Grid_SelfBalance'!AJ17+'Grid_TTAFBalance'!AJ17</f>
        <v/>
      </c>
      <c r="AK17">
        <f>'Grid_SelfBalance'!AK17+'Grid_TTAFBalance'!AK17</f>
        <v/>
      </c>
      <c r="AL17">
        <f>'Grid_SelfBalance'!AL17+'Grid_TTAFBalance'!AL17</f>
        <v/>
      </c>
      <c r="AM17">
        <f>'Grid_SelfBalance'!AM17+'Grid_TTAFBalance'!AM17</f>
        <v/>
      </c>
      <c r="AN17">
        <f>'Grid_SelfBalance'!AN17+'Grid_TTAFBalance'!AN17</f>
        <v/>
      </c>
      <c r="AO17">
        <f>'Grid_SelfBalance'!AO17+'Grid_TTAFBalance'!AO17</f>
        <v/>
      </c>
      <c r="AP17">
        <f>'Grid_SelfBalance'!AP17+'Grid_TTAFBalance'!AP17</f>
        <v/>
      </c>
      <c r="AQ17">
        <f>'Grid_SelfBalance'!AQ17+'Grid_TTAFBalance'!AQ17</f>
        <v/>
      </c>
      <c r="AR17">
        <f>'Grid_SelfBalance'!AR17+'Grid_TTAFBalance'!AR17</f>
        <v/>
      </c>
      <c r="AS17">
        <f>'Grid_SelfBalance'!AS17+'Grid_TTAFBalance'!AS17</f>
        <v/>
      </c>
      <c r="AT17">
        <f>'Grid_SelfBalance'!AT17+'Grid_TTAFBalance'!AT17</f>
        <v/>
      </c>
      <c r="AU17">
        <f>'Grid_SelfBalance'!AU17+'Grid_TTAFBalance'!AU17</f>
        <v/>
      </c>
      <c r="AV17">
        <f>'Grid_SelfBalance'!AV17+'Grid_TTAFBalance'!AV17</f>
        <v/>
      </c>
      <c r="AW17">
        <f>'Grid_SelfBalance'!AW17+'Grid_TTAFBalance'!AW17</f>
        <v/>
      </c>
      <c r="AX17">
        <f>'Grid_SelfBalance'!AX17+'Grid_TTAFBalance'!AX17</f>
        <v/>
      </c>
      <c r="AY17">
        <f>'Grid_SelfBalance'!AY17+'Grid_TTAFBalance'!AY17</f>
        <v/>
      </c>
      <c r="AZ17">
        <f>'Grid_SelfBalance'!AZ17+'Grid_TTAFBalance'!AZ17</f>
        <v/>
      </c>
      <c r="BA17">
        <f>'Grid_SelfBalance'!BA17+'Grid_TTAFBalance'!BA17</f>
        <v/>
      </c>
      <c r="BB17">
        <f>'Grid_SelfBalance'!BB17+'Grid_TTAFBalance'!BB17</f>
        <v/>
      </c>
      <c r="BC17">
        <f>'Grid_SelfBalance'!BC17+'Grid_TTAFBalance'!BC17</f>
        <v/>
      </c>
      <c r="BD17">
        <f>'Grid_SelfBalance'!BD17+'Grid_TTAFBalance'!BD17</f>
        <v/>
      </c>
      <c r="BE17">
        <f>'Grid_SelfBalance'!BE17+'Grid_TTAFBalance'!BE17</f>
        <v/>
      </c>
      <c r="BF17">
        <f>'Grid_SelfBalance'!BF17+'Grid_TTAFBalance'!BF17</f>
        <v/>
      </c>
      <c r="BG17">
        <f>'Grid_SelfBalance'!BG17+'Grid_TTAFBalance'!BG17</f>
        <v/>
      </c>
      <c r="BH17">
        <f>'Grid_SelfBalance'!BH17+'Grid_TTAFBalance'!BH17</f>
        <v/>
      </c>
      <c r="BI17">
        <f>'Grid_SelfBalance'!BI17+'Grid_TTAFBalance'!BI17</f>
        <v/>
      </c>
      <c r="BJ17">
        <f>'Grid_SelfBalance'!BJ17+'Grid_TTAFBalance'!BJ17</f>
        <v/>
      </c>
      <c r="BK17">
        <f>'Grid_SelfBalance'!BK17+'Grid_TTAFBalance'!BK17</f>
        <v/>
      </c>
      <c r="BL17">
        <f>'Grid_SelfBalance'!BL17+'Grid_TTAFBalance'!BL17</f>
        <v/>
      </c>
      <c r="BM17">
        <f>'Grid_SelfBalance'!BM17+'Grid_TTAFBalance'!BM17</f>
        <v/>
      </c>
      <c r="BN17">
        <f>'Grid_SelfBalance'!BN17+'Grid_TTAFBalance'!BN17</f>
        <v/>
      </c>
      <c r="BO17">
        <f>'Grid_SelfBalance'!BO17+'Grid_TTAFBalance'!BO17</f>
        <v/>
      </c>
      <c r="BP17">
        <f>'Grid_SelfBalance'!BP17+'Grid_TTAFBalance'!BP17</f>
        <v/>
      </c>
      <c r="BQ17">
        <f>'Grid_SelfBalance'!BQ17+'Grid_TTAFBalance'!BQ17</f>
        <v/>
      </c>
      <c r="BR17">
        <f>'Grid_SelfBalance'!BR17+'Grid_TTAFBalance'!BR17</f>
        <v/>
      </c>
      <c r="BS17">
        <f>'Grid_SelfBalance'!BS17+'Grid_TTAFBalance'!BS17</f>
        <v/>
      </c>
      <c r="BT17">
        <f>'Grid_SelfBalance'!BT17+'Grid_TTAFBalance'!BT17</f>
        <v/>
      </c>
      <c r="BU17">
        <f>'Grid_SelfBalance'!BU17+'Grid_TTAFBalance'!BU17</f>
        <v/>
      </c>
      <c r="BV17">
        <f>'Grid_SelfBalance'!BV17+'Grid_TTAFBalance'!BV17</f>
        <v/>
      </c>
      <c r="BW17">
        <f>'Grid_SelfBalance'!BW17+'Grid_TTAFBalance'!BW17</f>
        <v/>
      </c>
      <c r="BX17">
        <f>'Grid_SelfBalance'!BX17+'Grid_TTAFBalance'!BX17</f>
        <v/>
      </c>
      <c r="BY17">
        <f>'Grid_SelfBalance'!BY17+'Grid_TTAFBalance'!BY17</f>
        <v/>
      </c>
      <c r="BZ17">
        <f>'Grid_SelfBalance'!BZ17+'Grid_TTAFBalance'!BZ17</f>
        <v/>
      </c>
      <c r="CA17">
        <f>'Grid_SelfBalance'!CA17+'Grid_TTAFBalance'!CA17</f>
        <v/>
      </c>
      <c r="CB17">
        <f>'Grid_SelfBalance'!CB17+'Grid_TTAFBalance'!CB17</f>
        <v/>
      </c>
      <c r="CC17">
        <f>'Grid_SelfBalance'!CC17+'Grid_TTAFBalance'!CC17</f>
        <v/>
      </c>
      <c r="CD17">
        <f>'Grid_SelfBalance'!CD17+'Grid_TTAFBalance'!CD17</f>
        <v/>
      </c>
      <c r="CE17">
        <f>'Grid_SelfBalance'!CE17+'Grid_TTAFBalance'!CE17</f>
        <v/>
      </c>
      <c r="CF17">
        <f>'Grid_SelfBalance'!CF17+'Grid_TTAFBalance'!CF17</f>
        <v/>
      </c>
      <c r="CG17">
        <f>'Grid_SelfBalance'!CG17+'Grid_TTAFBalance'!CG17</f>
        <v/>
      </c>
      <c r="CH17">
        <f>'Grid_SelfBalance'!CH17+'Grid_TTAFBalance'!CH17</f>
        <v/>
      </c>
      <c r="CI17">
        <f>'Grid_SelfBalance'!CI17+'Grid_TTAFBalance'!CI17</f>
        <v/>
      </c>
      <c r="CJ17">
        <f>'Grid_SelfBalance'!CJ17+'Grid_TTAFBalance'!CJ17</f>
        <v/>
      </c>
      <c r="CK17">
        <f>'Grid_SelfBalance'!CK17+'Grid_TTAFBalance'!CK17</f>
        <v/>
      </c>
      <c r="CL17">
        <f>'Grid_SelfBalance'!CL17+'Grid_TTAFBalance'!CL17</f>
        <v/>
      </c>
      <c r="CM17">
        <f>'Grid_SelfBalance'!CM17+'Grid_TTAFBalance'!CM17</f>
        <v/>
      </c>
      <c r="CN17">
        <f>'Grid_SelfBalance'!CN17+'Grid_TTAFBalance'!CN17</f>
        <v/>
      </c>
      <c r="CO17">
        <f>'Grid_SelfBalance'!CO17+'Grid_TTAFBalance'!CO17</f>
        <v/>
      </c>
      <c r="CP17">
        <f>'Grid_SelfBalance'!CP17+'Grid_TTAFBalance'!CP17</f>
        <v/>
      </c>
      <c r="CQ17">
        <f>'Grid_SelfBalance'!CQ17+'Grid_TTAFBalance'!CQ17</f>
        <v/>
      </c>
      <c r="CR17">
        <f>'Grid_SelfBalance'!CR17+'Grid_TTAFBalance'!CR17</f>
        <v/>
      </c>
      <c r="CS17">
        <f>'Grid_SelfBalance'!CS17+'Grid_TTAFBalance'!CS17</f>
        <v/>
      </c>
      <c r="CT17">
        <f>'Grid_SelfBalance'!CT17+'Grid_TTAFBalance'!CT17</f>
        <v/>
      </c>
      <c r="CU17">
        <f>'Grid_SelfBalance'!CU17+'Grid_TTAFBalance'!CU17</f>
        <v/>
      </c>
      <c r="CV17">
        <f>'Grid_SelfBalance'!CV17+'Grid_TTAFBalance'!CV17</f>
        <v/>
      </c>
      <c r="CW17">
        <f>'Grid_SelfBalance'!CW17+'Grid_TTAFBalance'!CW17</f>
        <v/>
      </c>
      <c r="CX17">
        <f>'Grid_SelfBalance'!CX17+'Grid_TTAFBalance'!CX17</f>
        <v/>
      </c>
      <c r="CY17">
        <f>'Grid_SelfBalance'!CY17+'Grid_TTAFBalance'!CY17</f>
        <v/>
      </c>
      <c r="CZ17">
        <f>'Grid_SelfBalance'!CZ17+'Grid_TTAFBalance'!CZ17</f>
        <v/>
      </c>
      <c r="DA17">
        <f>'Grid_SelfBalance'!DA17+'Grid_TTAFBalance'!DA17</f>
        <v/>
      </c>
    </row>
    <row r="18">
      <c r="A18" t="inlineStr">
        <is>
          <t>CHEM-1660</t>
        </is>
      </c>
      <c r="B18">
        <f>'Grid_SelfBalance'!B18+'Grid_TTAFBalance'!B18</f>
        <v/>
      </c>
      <c r="C18">
        <f>'Grid_SelfBalance'!C18+'Grid_TTAFBalance'!C18</f>
        <v/>
      </c>
      <c r="D18">
        <f>'Grid_SelfBalance'!D18+'Grid_TTAFBalance'!D18</f>
        <v/>
      </c>
      <c r="E18">
        <f>'Grid_SelfBalance'!E18+'Grid_TTAFBalance'!E18</f>
        <v/>
      </c>
      <c r="F18">
        <f>'Grid_SelfBalance'!F18+'Grid_TTAFBalance'!F18</f>
        <v/>
      </c>
      <c r="G18">
        <f>'Grid_SelfBalance'!G18+'Grid_TTAFBalance'!G18</f>
        <v/>
      </c>
      <c r="H18">
        <f>'Grid_SelfBalance'!H18+'Grid_TTAFBalance'!H18</f>
        <v/>
      </c>
      <c r="I18">
        <f>'Grid_SelfBalance'!I18+'Grid_TTAFBalance'!I18</f>
        <v/>
      </c>
      <c r="J18">
        <f>'Grid_SelfBalance'!J18+'Grid_TTAFBalance'!J18</f>
        <v/>
      </c>
      <c r="K18">
        <f>'Grid_SelfBalance'!K18+'Grid_TTAFBalance'!K18</f>
        <v/>
      </c>
      <c r="L18">
        <f>'Grid_SelfBalance'!L18+'Grid_TTAFBalance'!L18</f>
        <v/>
      </c>
      <c r="M18">
        <f>'Grid_SelfBalance'!M18+'Grid_TTAFBalance'!M18</f>
        <v/>
      </c>
      <c r="N18">
        <f>'Grid_SelfBalance'!N18+'Grid_TTAFBalance'!N18</f>
        <v/>
      </c>
      <c r="O18">
        <f>'Grid_SelfBalance'!O18+'Grid_TTAFBalance'!O18</f>
        <v/>
      </c>
      <c r="P18">
        <f>'Grid_SelfBalance'!P18+'Grid_TTAFBalance'!P18</f>
        <v/>
      </c>
      <c r="Q18">
        <f>'Grid_SelfBalance'!Q18+'Grid_TTAFBalance'!Q18</f>
        <v/>
      </c>
      <c r="R18">
        <f>'Grid_SelfBalance'!R18+'Grid_TTAFBalance'!R18</f>
        <v/>
      </c>
      <c r="S18">
        <f>'Grid_SelfBalance'!S18+'Grid_TTAFBalance'!S18</f>
        <v/>
      </c>
      <c r="T18">
        <f>'Grid_SelfBalance'!T18+'Grid_TTAFBalance'!T18</f>
        <v/>
      </c>
      <c r="U18">
        <f>'Grid_SelfBalance'!U18+'Grid_TTAFBalance'!U18</f>
        <v/>
      </c>
      <c r="V18">
        <f>'Grid_SelfBalance'!V18+'Grid_TTAFBalance'!V18</f>
        <v/>
      </c>
      <c r="W18">
        <f>'Grid_SelfBalance'!W18+'Grid_TTAFBalance'!W18</f>
        <v/>
      </c>
      <c r="X18">
        <f>'Grid_SelfBalance'!X18+'Grid_TTAFBalance'!X18</f>
        <v/>
      </c>
      <c r="Y18">
        <f>'Grid_SelfBalance'!Y18+'Grid_TTAFBalance'!Y18</f>
        <v/>
      </c>
      <c r="Z18">
        <f>'Grid_SelfBalance'!Z18+'Grid_TTAFBalance'!Z18</f>
        <v/>
      </c>
      <c r="AA18">
        <f>'Grid_SelfBalance'!AA18+'Grid_TTAFBalance'!AA18</f>
        <v/>
      </c>
      <c r="AB18">
        <f>'Grid_SelfBalance'!AB18+'Grid_TTAFBalance'!AB18</f>
        <v/>
      </c>
      <c r="AC18">
        <f>'Grid_SelfBalance'!AC18+'Grid_TTAFBalance'!AC18</f>
        <v/>
      </c>
      <c r="AD18">
        <f>'Grid_SelfBalance'!AD18+'Grid_TTAFBalance'!AD18</f>
        <v/>
      </c>
      <c r="AE18">
        <f>'Grid_SelfBalance'!AE18+'Grid_TTAFBalance'!AE18</f>
        <v/>
      </c>
      <c r="AF18">
        <f>'Grid_SelfBalance'!AF18+'Grid_TTAFBalance'!AF18</f>
        <v/>
      </c>
      <c r="AG18">
        <f>'Grid_SelfBalance'!AG18+'Grid_TTAFBalance'!AG18</f>
        <v/>
      </c>
      <c r="AH18">
        <f>'Grid_SelfBalance'!AH18+'Grid_TTAFBalance'!AH18</f>
        <v/>
      </c>
      <c r="AI18">
        <f>'Grid_SelfBalance'!AI18+'Grid_TTAFBalance'!AI18</f>
        <v/>
      </c>
      <c r="AJ18">
        <f>'Grid_SelfBalance'!AJ18+'Grid_TTAFBalance'!AJ18</f>
        <v/>
      </c>
      <c r="AK18">
        <f>'Grid_SelfBalance'!AK18+'Grid_TTAFBalance'!AK18</f>
        <v/>
      </c>
      <c r="AL18">
        <f>'Grid_SelfBalance'!AL18+'Grid_TTAFBalance'!AL18</f>
        <v/>
      </c>
      <c r="AM18">
        <f>'Grid_SelfBalance'!AM18+'Grid_TTAFBalance'!AM18</f>
        <v/>
      </c>
      <c r="AN18">
        <f>'Grid_SelfBalance'!AN18+'Grid_TTAFBalance'!AN18</f>
        <v/>
      </c>
      <c r="AO18">
        <f>'Grid_SelfBalance'!AO18+'Grid_TTAFBalance'!AO18</f>
        <v/>
      </c>
      <c r="AP18">
        <f>'Grid_SelfBalance'!AP18+'Grid_TTAFBalance'!AP18</f>
        <v/>
      </c>
      <c r="AQ18">
        <f>'Grid_SelfBalance'!AQ18+'Grid_TTAFBalance'!AQ18</f>
        <v/>
      </c>
      <c r="AR18">
        <f>'Grid_SelfBalance'!AR18+'Grid_TTAFBalance'!AR18</f>
        <v/>
      </c>
      <c r="AS18">
        <f>'Grid_SelfBalance'!AS18+'Grid_TTAFBalance'!AS18</f>
        <v/>
      </c>
      <c r="AT18">
        <f>'Grid_SelfBalance'!AT18+'Grid_TTAFBalance'!AT18</f>
        <v/>
      </c>
      <c r="AU18">
        <f>'Grid_SelfBalance'!AU18+'Grid_TTAFBalance'!AU18</f>
        <v/>
      </c>
      <c r="AV18">
        <f>'Grid_SelfBalance'!AV18+'Grid_TTAFBalance'!AV18</f>
        <v/>
      </c>
      <c r="AW18">
        <f>'Grid_SelfBalance'!AW18+'Grid_TTAFBalance'!AW18</f>
        <v/>
      </c>
      <c r="AX18">
        <f>'Grid_SelfBalance'!AX18+'Grid_TTAFBalance'!AX18</f>
        <v/>
      </c>
      <c r="AY18">
        <f>'Grid_SelfBalance'!AY18+'Grid_TTAFBalance'!AY18</f>
        <v/>
      </c>
      <c r="AZ18">
        <f>'Grid_SelfBalance'!AZ18+'Grid_TTAFBalance'!AZ18</f>
        <v/>
      </c>
      <c r="BA18">
        <f>'Grid_SelfBalance'!BA18+'Grid_TTAFBalance'!BA18</f>
        <v/>
      </c>
      <c r="BB18">
        <f>'Grid_SelfBalance'!BB18+'Grid_TTAFBalance'!BB18</f>
        <v/>
      </c>
      <c r="BC18">
        <f>'Grid_SelfBalance'!BC18+'Grid_TTAFBalance'!BC18</f>
        <v/>
      </c>
      <c r="BD18">
        <f>'Grid_SelfBalance'!BD18+'Grid_TTAFBalance'!BD18</f>
        <v/>
      </c>
      <c r="BE18">
        <f>'Grid_SelfBalance'!BE18+'Grid_TTAFBalance'!BE18</f>
        <v/>
      </c>
      <c r="BF18">
        <f>'Grid_SelfBalance'!BF18+'Grid_TTAFBalance'!BF18</f>
        <v/>
      </c>
      <c r="BG18">
        <f>'Grid_SelfBalance'!BG18+'Grid_TTAFBalance'!BG18</f>
        <v/>
      </c>
      <c r="BH18">
        <f>'Grid_SelfBalance'!BH18+'Grid_TTAFBalance'!BH18</f>
        <v/>
      </c>
      <c r="BI18">
        <f>'Grid_SelfBalance'!BI18+'Grid_TTAFBalance'!BI18</f>
        <v/>
      </c>
      <c r="BJ18">
        <f>'Grid_SelfBalance'!BJ18+'Grid_TTAFBalance'!BJ18</f>
        <v/>
      </c>
      <c r="BK18">
        <f>'Grid_SelfBalance'!BK18+'Grid_TTAFBalance'!BK18</f>
        <v/>
      </c>
      <c r="BL18">
        <f>'Grid_SelfBalance'!BL18+'Grid_TTAFBalance'!BL18</f>
        <v/>
      </c>
      <c r="BM18">
        <f>'Grid_SelfBalance'!BM18+'Grid_TTAFBalance'!BM18</f>
        <v/>
      </c>
      <c r="BN18">
        <f>'Grid_SelfBalance'!BN18+'Grid_TTAFBalance'!BN18</f>
        <v/>
      </c>
      <c r="BO18">
        <f>'Grid_SelfBalance'!BO18+'Grid_TTAFBalance'!BO18</f>
        <v/>
      </c>
      <c r="BP18">
        <f>'Grid_SelfBalance'!BP18+'Grid_TTAFBalance'!BP18</f>
        <v/>
      </c>
      <c r="BQ18">
        <f>'Grid_SelfBalance'!BQ18+'Grid_TTAFBalance'!BQ18</f>
        <v/>
      </c>
      <c r="BR18">
        <f>'Grid_SelfBalance'!BR18+'Grid_TTAFBalance'!BR18</f>
        <v/>
      </c>
      <c r="BS18">
        <f>'Grid_SelfBalance'!BS18+'Grid_TTAFBalance'!BS18</f>
        <v/>
      </c>
      <c r="BT18">
        <f>'Grid_SelfBalance'!BT18+'Grid_TTAFBalance'!BT18</f>
        <v/>
      </c>
      <c r="BU18">
        <f>'Grid_SelfBalance'!BU18+'Grid_TTAFBalance'!BU18</f>
        <v/>
      </c>
      <c r="BV18">
        <f>'Grid_SelfBalance'!BV18+'Grid_TTAFBalance'!BV18</f>
        <v/>
      </c>
      <c r="BW18">
        <f>'Grid_SelfBalance'!BW18+'Grid_TTAFBalance'!BW18</f>
        <v/>
      </c>
      <c r="BX18">
        <f>'Grid_SelfBalance'!BX18+'Grid_TTAFBalance'!BX18</f>
        <v/>
      </c>
      <c r="BY18">
        <f>'Grid_SelfBalance'!BY18+'Grid_TTAFBalance'!BY18</f>
        <v/>
      </c>
      <c r="BZ18">
        <f>'Grid_SelfBalance'!BZ18+'Grid_TTAFBalance'!BZ18</f>
        <v/>
      </c>
      <c r="CA18">
        <f>'Grid_SelfBalance'!CA18+'Grid_TTAFBalance'!CA18</f>
        <v/>
      </c>
      <c r="CB18">
        <f>'Grid_SelfBalance'!CB18+'Grid_TTAFBalance'!CB18</f>
        <v/>
      </c>
      <c r="CC18">
        <f>'Grid_SelfBalance'!CC18+'Grid_TTAFBalance'!CC18</f>
        <v/>
      </c>
      <c r="CD18">
        <f>'Grid_SelfBalance'!CD18+'Grid_TTAFBalance'!CD18</f>
        <v/>
      </c>
      <c r="CE18">
        <f>'Grid_SelfBalance'!CE18+'Grid_TTAFBalance'!CE18</f>
        <v/>
      </c>
      <c r="CF18">
        <f>'Grid_SelfBalance'!CF18+'Grid_TTAFBalance'!CF18</f>
        <v/>
      </c>
      <c r="CG18">
        <f>'Grid_SelfBalance'!CG18+'Grid_TTAFBalance'!CG18</f>
        <v/>
      </c>
      <c r="CH18">
        <f>'Grid_SelfBalance'!CH18+'Grid_TTAFBalance'!CH18</f>
        <v/>
      </c>
      <c r="CI18">
        <f>'Grid_SelfBalance'!CI18+'Grid_TTAFBalance'!CI18</f>
        <v/>
      </c>
      <c r="CJ18">
        <f>'Grid_SelfBalance'!CJ18+'Grid_TTAFBalance'!CJ18</f>
        <v/>
      </c>
      <c r="CK18">
        <f>'Grid_SelfBalance'!CK18+'Grid_TTAFBalance'!CK18</f>
        <v/>
      </c>
      <c r="CL18">
        <f>'Grid_SelfBalance'!CL18+'Grid_TTAFBalance'!CL18</f>
        <v/>
      </c>
      <c r="CM18">
        <f>'Grid_SelfBalance'!CM18+'Grid_TTAFBalance'!CM18</f>
        <v/>
      </c>
      <c r="CN18">
        <f>'Grid_SelfBalance'!CN18+'Grid_TTAFBalance'!CN18</f>
        <v/>
      </c>
      <c r="CO18">
        <f>'Grid_SelfBalance'!CO18+'Grid_TTAFBalance'!CO18</f>
        <v/>
      </c>
      <c r="CP18">
        <f>'Grid_SelfBalance'!CP18+'Grid_TTAFBalance'!CP18</f>
        <v/>
      </c>
      <c r="CQ18">
        <f>'Grid_SelfBalance'!CQ18+'Grid_TTAFBalance'!CQ18</f>
        <v/>
      </c>
      <c r="CR18">
        <f>'Grid_SelfBalance'!CR18+'Grid_TTAFBalance'!CR18</f>
        <v/>
      </c>
      <c r="CS18">
        <f>'Grid_SelfBalance'!CS18+'Grid_TTAFBalance'!CS18</f>
        <v/>
      </c>
      <c r="CT18">
        <f>'Grid_SelfBalance'!CT18+'Grid_TTAFBalance'!CT18</f>
        <v/>
      </c>
      <c r="CU18">
        <f>'Grid_SelfBalance'!CU18+'Grid_TTAFBalance'!CU18</f>
        <v/>
      </c>
      <c r="CV18">
        <f>'Grid_SelfBalance'!CV18+'Grid_TTAFBalance'!CV18</f>
        <v/>
      </c>
      <c r="CW18">
        <f>'Grid_SelfBalance'!CW18+'Grid_TTAFBalance'!CW18</f>
        <v/>
      </c>
      <c r="CX18">
        <f>'Grid_SelfBalance'!CX18+'Grid_TTAFBalance'!CX18</f>
        <v/>
      </c>
      <c r="CY18">
        <f>'Grid_SelfBalance'!CY18+'Grid_TTAFBalance'!CY18</f>
        <v/>
      </c>
      <c r="CZ18">
        <f>'Grid_SelfBalance'!CZ18+'Grid_TTAFBalance'!CZ18</f>
        <v/>
      </c>
      <c r="DA18">
        <f>'Grid_SelfBalance'!DA18+'Grid_TTAFBalance'!DA18</f>
        <v/>
      </c>
    </row>
    <row r="19">
      <c r="A19" t="inlineStr">
        <is>
          <t>CHEM-1600</t>
        </is>
      </c>
      <c r="B19">
        <f>'Grid_SelfBalance'!B19+'Grid_TTAFBalance'!B19</f>
        <v/>
      </c>
      <c r="C19">
        <f>'Grid_SelfBalance'!C19+'Grid_TTAFBalance'!C19</f>
        <v/>
      </c>
      <c r="D19">
        <f>'Grid_SelfBalance'!D19+'Grid_TTAFBalance'!D19</f>
        <v/>
      </c>
      <c r="E19">
        <f>'Grid_SelfBalance'!E19+'Grid_TTAFBalance'!E19</f>
        <v/>
      </c>
      <c r="F19">
        <f>'Grid_SelfBalance'!F19+'Grid_TTAFBalance'!F19</f>
        <v/>
      </c>
      <c r="G19">
        <f>'Grid_SelfBalance'!G19+'Grid_TTAFBalance'!G19</f>
        <v/>
      </c>
      <c r="H19">
        <f>'Grid_SelfBalance'!H19+'Grid_TTAFBalance'!H19</f>
        <v/>
      </c>
      <c r="I19">
        <f>'Grid_SelfBalance'!I19+'Grid_TTAFBalance'!I19</f>
        <v/>
      </c>
      <c r="J19">
        <f>'Grid_SelfBalance'!J19+'Grid_TTAFBalance'!J19</f>
        <v/>
      </c>
      <c r="K19">
        <f>'Grid_SelfBalance'!K19+'Grid_TTAFBalance'!K19</f>
        <v/>
      </c>
      <c r="L19">
        <f>'Grid_SelfBalance'!L19+'Grid_TTAFBalance'!L19</f>
        <v/>
      </c>
      <c r="M19">
        <f>'Grid_SelfBalance'!M19+'Grid_TTAFBalance'!M19</f>
        <v/>
      </c>
      <c r="N19">
        <f>'Grid_SelfBalance'!N19+'Grid_TTAFBalance'!N19</f>
        <v/>
      </c>
      <c r="O19">
        <f>'Grid_SelfBalance'!O19+'Grid_TTAFBalance'!O19</f>
        <v/>
      </c>
      <c r="P19">
        <f>'Grid_SelfBalance'!P19+'Grid_TTAFBalance'!P19</f>
        <v/>
      </c>
      <c r="Q19">
        <f>'Grid_SelfBalance'!Q19+'Grid_TTAFBalance'!Q19</f>
        <v/>
      </c>
      <c r="R19">
        <f>'Grid_SelfBalance'!R19+'Grid_TTAFBalance'!R19</f>
        <v/>
      </c>
      <c r="S19">
        <f>'Grid_SelfBalance'!S19+'Grid_TTAFBalance'!S19</f>
        <v/>
      </c>
      <c r="T19">
        <f>'Grid_SelfBalance'!T19+'Grid_TTAFBalance'!T19</f>
        <v/>
      </c>
      <c r="U19">
        <f>'Grid_SelfBalance'!U19+'Grid_TTAFBalance'!U19</f>
        <v/>
      </c>
      <c r="V19">
        <f>'Grid_SelfBalance'!V19+'Grid_TTAFBalance'!V19</f>
        <v/>
      </c>
      <c r="W19">
        <f>'Grid_SelfBalance'!W19+'Grid_TTAFBalance'!W19</f>
        <v/>
      </c>
      <c r="X19">
        <f>'Grid_SelfBalance'!X19+'Grid_TTAFBalance'!X19</f>
        <v/>
      </c>
      <c r="Y19">
        <f>'Grid_SelfBalance'!Y19+'Grid_TTAFBalance'!Y19</f>
        <v/>
      </c>
      <c r="Z19">
        <f>'Grid_SelfBalance'!Z19+'Grid_TTAFBalance'!Z19</f>
        <v/>
      </c>
      <c r="AA19">
        <f>'Grid_SelfBalance'!AA19+'Grid_TTAFBalance'!AA19</f>
        <v/>
      </c>
      <c r="AB19">
        <f>'Grid_SelfBalance'!AB19+'Grid_TTAFBalance'!AB19</f>
        <v/>
      </c>
      <c r="AC19">
        <f>'Grid_SelfBalance'!AC19+'Grid_TTAFBalance'!AC19</f>
        <v/>
      </c>
      <c r="AD19">
        <f>'Grid_SelfBalance'!AD19+'Grid_TTAFBalance'!AD19</f>
        <v/>
      </c>
      <c r="AE19">
        <f>'Grid_SelfBalance'!AE19+'Grid_TTAFBalance'!AE19</f>
        <v/>
      </c>
      <c r="AF19">
        <f>'Grid_SelfBalance'!AF19+'Grid_TTAFBalance'!AF19</f>
        <v/>
      </c>
      <c r="AG19">
        <f>'Grid_SelfBalance'!AG19+'Grid_TTAFBalance'!AG19</f>
        <v/>
      </c>
      <c r="AH19">
        <f>'Grid_SelfBalance'!AH19+'Grid_TTAFBalance'!AH19</f>
        <v/>
      </c>
      <c r="AI19">
        <f>'Grid_SelfBalance'!AI19+'Grid_TTAFBalance'!AI19</f>
        <v/>
      </c>
      <c r="AJ19">
        <f>'Grid_SelfBalance'!AJ19+'Grid_TTAFBalance'!AJ19</f>
        <v/>
      </c>
      <c r="AK19">
        <f>'Grid_SelfBalance'!AK19+'Grid_TTAFBalance'!AK19</f>
        <v/>
      </c>
      <c r="AL19">
        <f>'Grid_SelfBalance'!AL19+'Grid_TTAFBalance'!AL19</f>
        <v/>
      </c>
      <c r="AM19">
        <f>'Grid_SelfBalance'!AM19+'Grid_TTAFBalance'!AM19</f>
        <v/>
      </c>
      <c r="AN19">
        <f>'Grid_SelfBalance'!AN19+'Grid_TTAFBalance'!AN19</f>
        <v/>
      </c>
      <c r="AO19">
        <f>'Grid_SelfBalance'!AO19+'Grid_TTAFBalance'!AO19</f>
        <v/>
      </c>
      <c r="AP19">
        <f>'Grid_SelfBalance'!AP19+'Grid_TTAFBalance'!AP19</f>
        <v/>
      </c>
      <c r="AQ19">
        <f>'Grid_SelfBalance'!AQ19+'Grid_TTAFBalance'!AQ19</f>
        <v/>
      </c>
      <c r="AR19">
        <f>'Grid_SelfBalance'!AR19+'Grid_TTAFBalance'!AR19</f>
        <v/>
      </c>
      <c r="AS19">
        <f>'Grid_SelfBalance'!AS19+'Grid_TTAFBalance'!AS19</f>
        <v/>
      </c>
      <c r="AT19">
        <f>'Grid_SelfBalance'!AT19+'Grid_TTAFBalance'!AT19</f>
        <v/>
      </c>
      <c r="AU19">
        <f>'Grid_SelfBalance'!AU19+'Grid_TTAFBalance'!AU19</f>
        <v/>
      </c>
      <c r="AV19">
        <f>'Grid_SelfBalance'!AV19+'Grid_TTAFBalance'!AV19</f>
        <v/>
      </c>
      <c r="AW19">
        <f>'Grid_SelfBalance'!AW19+'Grid_TTAFBalance'!AW19</f>
        <v/>
      </c>
      <c r="AX19">
        <f>'Grid_SelfBalance'!AX19+'Grid_TTAFBalance'!AX19</f>
        <v/>
      </c>
      <c r="AY19">
        <f>'Grid_SelfBalance'!AY19+'Grid_TTAFBalance'!AY19</f>
        <v/>
      </c>
      <c r="AZ19">
        <f>'Grid_SelfBalance'!AZ19+'Grid_TTAFBalance'!AZ19</f>
        <v/>
      </c>
      <c r="BA19">
        <f>'Grid_SelfBalance'!BA19+'Grid_TTAFBalance'!BA19</f>
        <v/>
      </c>
      <c r="BB19">
        <f>'Grid_SelfBalance'!BB19+'Grid_TTAFBalance'!BB19</f>
        <v/>
      </c>
      <c r="BC19">
        <f>'Grid_SelfBalance'!BC19+'Grid_TTAFBalance'!BC19</f>
        <v/>
      </c>
      <c r="BD19">
        <f>'Grid_SelfBalance'!BD19+'Grid_TTAFBalance'!BD19</f>
        <v/>
      </c>
      <c r="BE19">
        <f>'Grid_SelfBalance'!BE19+'Grid_TTAFBalance'!BE19</f>
        <v/>
      </c>
      <c r="BF19">
        <f>'Grid_SelfBalance'!BF19+'Grid_TTAFBalance'!BF19</f>
        <v/>
      </c>
      <c r="BG19">
        <f>'Grid_SelfBalance'!BG19+'Grid_TTAFBalance'!BG19</f>
        <v/>
      </c>
      <c r="BH19">
        <f>'Grid_SelfBalance'!BH19+'Grid_TTAFBalance'!BH19</f>
        <v/>
      </c>
      <c r="BI19">
        <f>'Grid_SelfBalance'!BI19+'Grid_TTAFBalance'!BI19</f>
        <v/>
      </c>
      <c r="BJ19">
        <f>'Grid_SelfBalance'!BJ19+'Grid_TTAFBalance'!BJ19</f>
        <v/>
      </c>
      <c r="BK19">
        <f>'Grid_SelfBalance'!BK19+'Grid_TTAFBalance'!BK19</f>
        <v/>
      </c>
      <c r="BL19">
        <f>'Grid_SelfBalance'!BL19+'Grid_TTAFBalance'!BL19</f>
        <v/>
      </c>
      <c r="BM19">
        <f>'Grid_SelfBalance'!BM19+'Grid_TTAFBalance'!BM19</f>
        <v/>
      </c>
      <c r="BN19">
        <f>'Grid_SelfBalance'!BN19+'Grid_TTAFBalance'!BN19</f>
        <v/>
      </c>
      <c r="BO19">
        <f>'Grid_SelfBalance'!BO19+'Grid_TTAFBalance'!BO19</f>
        <v/>
      </c>
      <c r="BP19">
        <f>'Grid_SelfBalance'!BP19+'Grid_TTAFBalance'!BP19</f>
        <v/>
      </c>
      <c r="BQ19">
        <f>'Grid_SelfBalance'!BQ19+'Grid_TTAFBalance'!BQ19</f>
        <v/>
      </c>
      <c r="BR19">
        <f>'Grid_SelfBalance'!BR19+'Grid_TTAFBalance'!BR19</f>
        <v/>
      </c>
      <c r="BS19">
        <f>'Grid_SelfBalance'!BS19+'Grid_TTAFBalance'!BS19</f>
        <v/>
      </c>
      <c r="BT19">
        <f>'Grid_SelfBalance'!BT19+'Grid_TTAFBalance'!BT19</f>
        <v/>
      </c>
      <c r="BU19">
        <f>'Grid_SelfBalance'!BU19+'Grid_TTAFBalance'!BU19</f>
        <v/>
      </c>
      <c r="BV19">
        <f>'Grid_SelfBalance'!BV19+'Grid_TTAFBalance'!BV19</f>
        <v/>
      </c>
      <c r="BW19">
        <f>'Grid_SelfBalance'!BW19+'Grid_TTAFBalance'!BW19</f>
        <v/>
      </c>
      <c r="BX19">
        <f>'Grid_SelfBalance'!BX19+'Grid_TTAFBalance'!BX19</f>
        <v/>
      </c>
      <c r="BY19">
        <f>'Grid_SelfBalance'!BY19+'Grid_TTAFBalance'!BY19</f>
        <v/>
      </c>
      <c r="BZ19">
        <f>'Grid_SelfBalance'!BZ19+'Grid_TTAFBalance'!BZ19</f>
        <v/>
      </c>
      <c r="CA19">
        <f>'Grid_SelfBalance'!CA19+'Grid_TTAFBalance'!CA19</f>
        <v/>
      </c>
      <c r="CB19">
        <f>'Grid_SelfBalance'!CB19+'Grid_TTAFBalance'!CB19</f>
        <v/>
      </c>
      <c r="CC19">
        <f>'Grid_SelfBalance'!CC19+'Grid_TTAFBalance'!CC19</f>
        <v/>
      </c>
      <c r="CD19">
        <f>'Grid_SelfBalance'!CD19+'Grid_TTAFBalance'!CD19</f>
        <v/>
      </c>
      <c r="CE19">
        <f>'Grid_SelfBalance'!CE19+'Grid_TTAFBalance'!CE19</f>
        <v/>
      </c>
      <c r="CF19">
        <f>'Grid_SelfBalance'!CF19+'Grid_TTAFBalance'!CF19</f>
        <v/>
      </c>
      <c r="CG19">
        <f>'Grid_SelfBalance'!CG19+'Grid_TTAFBalance'!CG19</f>
        <v/>
      </c>
      <c r="CH19">
        <f>'Grid_SelfBalance'!CH19+'Grid_TTAFBalance'!CH19</f>
        <v/>
      </c>
      <c r="CI19">
        <f>'Grid_SelfBalance'!CI19+'Grid_TTAFBalance'!CI19</f>
        <v/>
      </c>
      <c r="CJ19">
        <f>'Grid_SelfBalance'!CJ19+'Grid_TTAFBalance'!CJ19</f>
        <v/>
      </c>
      <c r="CK19">
        <f>'Grid_SelfBalance'!CK19+'Grid_TTAFBalance'!CK19</f>
        <v/>
      </c>
      <c r="CL19">
        <f>'Grid_SelfBalance'!CL19+'Grid_TTAFBalance'!CL19</f>
        <v/>
      </c>
      <c r="CM19">
        <f>'Grid_SelfBalance'!CM19+'Grid_TTAFBalance'!CM19</f>
        <v/>
      </c>
      <c r="CN19">
        <f>'Grid_SelfBalance'!CN19+'Grid_TTAFBalance'!CN19</f>
        <v/>
      </c>
      <c r="CO19">
        <f>'Grid_SelfBalance'!CO19+'Grid_TTAFBalance'!CO19</f>
        <v/>
      </c>
      <c r="CP19">
        <f>'Grid_SelfBalance'!CP19+'Grid_TTAFBalance'!CP19</f>
        <v/>
      </c>
      <c r="CQ19">
        <f>'Grid_SelfBalance'!CQ19+'Grid_TTAFBalance'!CQ19</f>
        <v/>
      </c>
      <c r="CR19">
        <f>'Grid_SelfBalance'!CR19+'Grid_TTAFBalance'!CR19</f>
        <v/>
      </c>
      <c r="CS19">
        <f>'Grid_SelfBalance'!CS19+'Grid_TTAFBalance'!CS19</f>
        <v/>
      </c>
      <c r="CT19">
        <f>'Grid_SelfBalance'!CT19+'Grid_TTAFBalance'!CT19</f>
        <v/>
      </c>
      <c r="CU19">
        <f>'Grid_SelfBalance'!CU19+'Grid_TTAFBalance'!CU19</f>
        <v/>
      </c>
      <c r="CV19">
        <f>'Grid_SelfBalance'!CV19+'Grid_TTAFBalance'!CV19</f>
        <v/>
      </c>
      <c r="CW19">
        <f>'Grid_SelfBalance'!CW19+'Grid_TTAFBalance'!CW19</f>
        <v/>
      </c>
      <c r="CX19">
        <f>'Grid_SelfBalance'!CX19+'Grid_TTAFBalance'!CX19</f>
        <v/>
      </c>
      <c r="CY19">
        <f>'Grid_SelfBalance'!CY19+'Grid_TTAFBalance'!CY19</f>
        <v/>
      </c>
      <c r="CZ19">
        <f>'Grid_SelfBalance'!CZ19+'Grid_TTAFBalance'!CZ19</f>
        <v/>
      </c>
      <c r="DA19">
        <f>'Grid_SelfBalance'!DA19+'Grid_TTAFBalance'!DA19</f>
        <v/>
      </c>
    </row>
    <row r="20">
      <c r="A20" t="inlineStr">
        <is>
          <t>CHEM-1280</t>
        </is>
      </c>
      <c r="B20">
        <f>'Grid_SelfBalance'!B20+'Grid_TTAFBalance'!B20</f>
        <v/>
      </c>
      <c r="C20">
        <f>'Grid_SelfBalance'!C20+'Grid_TTAFBalance'!C20</f>
        <v/>
      </c>
      <c r="D20">
        <f>'Grid_SelfBalance'!D20+'Grid_TTAFBalance'!D20</f>
        <v/>
      </c>
      <c r="E20">
        <f>'Grid_SelfBalance'!E20+'Grid_TTAFBalance'!E20</f>
        <v/>
      </c>
      <c r="F20">
        <f>'Grid_SelfBalance'!F20+'Grid_TTAFBalance'!F20</f>
        <v/>
      </c>
      <c r="G20">
        <f>'Grid_SelfBalance'!G20+'Grid_TTAFBalance'!G20</f>
        <v/>
      </c>
      <c r="H20">
        <f>'Grid_SelfBalance'!H20+'Grid_TTAFBalance'!H20</f>
        <v/>
      </c>
      <c r="I20">
        <f>'Grid_SelfBalance'!I20+'Grid_TTAFBalance'!I20</f>
        <v/>
      </c>
      <c r="J20">
        <f>'Grid_SelfBalance'!J20+'Grid_TTAFBalance'!J20</f>
        <v/>
      </c>
      <c r="K20">
        <f>'Grid_SelfBalance'!K20+'Grid_TTAFBalance'!K20</f>
        <v/>
      </c>
      <c r="L20">
        <f>'Grid_SelfBalance'!L20+'Grid_TTAFBalance'!L20</f>
        <v/>
      </c>
      <c r="M20">
        <f>'Grid_SelfBalance'!M20+'Grid_TTAFBalance'!M20</f>
        <v/>
      </c>
      <c r="N20">
        <f>'Grid_SelfBalance'!N20+'Grid_TTAFBalance'!N20</f>
        <v/>
      </c>
      <c r="O20">
        <f>'Grid_SelfBalance'!O20+'Grid_TTAFBalance'!O20</f>
        <v/>
      </c>
      <c r="P20">
        <f>'Grid_SelfBalance'!P20+'Grid_TTAFBalance'!P20</f>
        <v/>
      </c>
      <c r="Q20">
        <f>'Grid_SelfBalance'!Q20+'Grid_TTAFBalance'!Q20</f>
        <v/>
      </c>
      <c r="R20">
        <f>'Grid_SelfBalance'!R20+'Grid_TTAFBalance'!R20</f>
        <v/>
      </c>
      <c r="S20">
        <f>'Grid_SelfBalance'!S20+'Grid_TTAFBalance'!S20</f>
        <v/>
      </c>
      <c r="T20">
        <f>'Grid_SelfBalance'!T20+'Grid_TTAFBalance'!T20</f>
        <v/>
      </c>
      <c r="U20">
        <f>'Grid_SelfBalance'!U20+'Grid_TTAFBalance'!U20</f>
        <v/>
      </c>
      <c r="V20">
        <f>'Grid_SelfBalance'!V20+'Grid_TTAFBalance'!V20</f>
        <v/>
      </c>
      <c r="W20">
        <f>'Grid_SelfBalance'!W20+'Grid_TTAFBalance'!W20</f>
        <v/>
      </c>
      <c r="X20">
        <f>'Grid_SelfBalance'!X20+'Grid_TTAFBalance'!X20</f>
        <v/>
      </c>
      <c r="Y20">
        <f>'Grid_SelfBalance'!Y20+'Grid_TTAFBalance'!Y20</f>
        <v/>
      </c>
      <c r="Z20">
        <f>'Grid_SelfBalance'!Z20+'Grid_TTAFBalance'!Z20</f>
        <v/>
      </c>
      <c r="AA20">
        <f>'Grid_SelfBalance'!AA20+'Grid_TTAFBalance'!AA20</f>
        <v/>
      </c>
      <c r="AB20">
        <f>'Grid_SelfBalance'!AB20+'Grid_TTAFBalance'!AB20</f>
        <v/>
      </c>
      <c r="AC20">
        <f>'Grid_SelfBalance'!AC20+'Grid_TTAFBalance'!AC20</f>
        <v/>
      </c>
      <c r="AD20">
        <f>'Grid_SelfBalance'!AD20+'Grid_TTAFBalance'!AD20</f>
        <v/>
      </c>
      <c r="AE20">
        <f>'Grid_SelfBalance'!AE20+'Grid_TTAFBalance'!AE20</f>
        <v/>
      </c>
      <c r="AF20">
        <f>'Grid_SelfBalance'!AF20+'Grid_TTAFBalance'!AF20</f>
        <v/>
      </c>
      <c r="AG20">
        <f>'Grid_SelfBalance'!AG20+'Grid_TTAFBalance'!AG20</f>
        <v/>
      </c>
      <c r="AH20">
        <f>'Grid_SelfBalance'!AH20+'Grid_TTAFBalance'!AH20</f>
        <v/>
      </c>
      <c r="AI20">
        <f>'Grid_SelfBalance'!AI20+'Grid_TTAFBalance'!AI20</f>
        <v/>
      </c>
      <c r="AJ20">
        <f>'Grid_SelfBalance'!AJ20+'Grid_TTAFBalance'!AJ20</f>
        <v/>
      </c>
      <c r="AK20">
        <f>'Grid_SelfBalance'!AK20+'Grid_TTAFBalance'!AK20</f>
        <v/>
      </c>
      <c r="AL20">
        <f>'Grid_SelfBalance'!AL20+'Grid_TTAFBalance'!AL20</f>
        <v/>
      </c>
      <c r="AM20">
        <f>'Grid_SelfBalance'!AM20+'Grid_TTAFBalance'!AM20</f>
        <v/>
      </c>
      <c r="AN20">
        <f>'Grid_SelfBalance'!AN20+'Grid_TTAFBalance'!AN20</f>
        <v/>
      </c>
      <c r="AO20">
        <f>'Grid_SelfBalance'!AO20+'Grid_TTAFBalance'!AO20</f>
        <v/>
      </c>
      <c r="AP20">
        <f>'Grid_SelfBalance'!AP20+'Grid_TTAFBalance'!AP20</f>
        <v/>
      </c>
      <c r="AQ20">
        <f>'Grid_SelfBalance'!AQ20+'Grid_TTAFBalance'!AQ20</f>
        <v/>
      </c>
      <c r="AR20">
        <f>'Grid_SelfBalance'!AR20+'Grid_TTAFBalance'!AR20</f>
        <v/>
      </c>
      <c r="AS20">
        <f>'Grid_SelfBalance'!AS20+'Grid_TTAFBalance'!AS20</f>
        <v/>
      </c>
      <c r="AT20">
        <f>'Grid_SelfBalance'!AT20+'Grid_TTAFBalance'!AT20</f>
        <v/>
      </c>
      <c r="AU20">
        <f>'Grid_SelfBalance'!AU20+'Grid_TTAFBalance'!AU20</f>
        <v/>
      </c>
      <c r="AV20">
        <f>'Grid_SelfBalance'!AV20+'Grid_TTAFBalance'!AV20</f>
        <v/>
      </c>
      <c r="AW20">
        <f>'Grid_SelfBalance'!AW20+'Grid_TTAFBalance'!AW20</f>
        <v/>
      </c>
      <c r="AX20">
        <f>'Grid_SelfBalance'!AX20+'Grid_TTAFBalance'!AX20</f>
        <v/>
      </c>
      <c r="AY20">
        <f>'Grid_SelfBalance'!AY20+'Grid_TTAFBalance'!AY20</f>
        <v/>
      </c>
      <c r="AZ20">
        <f>'Grid_SelfBalance'!AZ20+'Grid_TTAFBalance'!AZ20</f>
        <v/>
      </c>
      <c r="BA20">
        <f>'Grid_SelfBalance'!BA20+'Grid_TTAFBalance'!BA20</f>
        <v/>
      </c>
      <c r="BB20">
        <f>'Grid_SelfBalance'!BB20+'Grid_TTAFBalance'!BB20</f>
        <v/>
      </c>
      <c r="BC20">
        <f>'Grid_SelfBalance'!BC20+'Grid_TTAFBalance'!BC20</f>
        <v/>
      </c>
      <c r="BD20">
        <f>'Grid_SelfBalance'!BD20+'Grid_TTAFBalance'!BD20</f>
        <v/>
      </c>
      <c r="BE20">
        <f>'Grid_SelfBalance'!BE20+'Grid_TTAFBalance'!BE20</f>
        <v/>
      </c>
      <c r="BF20">
        <f>'Grid_SelfBalance'!BF20+'Grid_TTAFBalance'!BF20</f>
        <v/>
      </c>
      <c r="BG20">
        <f>'Grid_SelfBalance'!BG20+'Grid_TTAFBalance'!BG20</f>
        <v/>
      </c>
      <c r="BH20">
        <f>'Grid_SelfBalance'!BH20+'Grid_TTAFBalance'!BH20</f>
        <v/>
      </c>
      <c r="BI20">
        <f>'Grid_SelfBalance'!BI20+'Grid_TTAFBalance'!BI20</f>
        <v/>
      </c>
      <c r="BJ20">
        <f>'Grid_SelfBalance'!BJ20+'Grid_TTAFBalance'!BJ20</f>
        <v/>
      </c>
      <c r="BK20">
        <f>'Grid_SelfBalance'!BK20+'Grid_TTAFBalance'!BK20</f>
        <v/>
      </c>
      <c r="BL20">
        <f>'Grid_SelfBalance'!BL20+'Grid_TTAFBalance'!BL20</f>
        <v/>
      </c>
      <c r="BM20">
        <f>'Grid_SelfBalance'!BM20+'Grid_TTAFBalance'!BM20</f>
        <v/>
      </c>
      <c r="BN20">
        <f>'Grid_SelfBalance'!BN20+'Grid_TTAFBalance'!BN20</f>
        <v/>
      </c>
      <c r="BO20">
        <f>'Grid_SelfBalance'!BO20+'Grid_TTAFBalance'!BO20</f>
        <v/>
      </c>
      <c r="BP20">
        <f>'Grid_SelfBalance'!BP20+'Grid_TTAFBalance'!BP20</f>
        <v/>
      </c>
      <c r="BQ20">
        <f>'Grid_SelfBalance'!BQ20+'Grid_TTAFBalance'!BQ20</f>
        <v/>
      </c>
      <c r="BR20">
        <f>'Grid_SelfBalance'!BR20+'Grid_TTAFBalance'!BR20</f>
        <v/>
      </c>
      <c r="BS20">
        <f>'Grid_SelfBalance'!BS20+'Grid_TTAFBalance'!BS20</f>
        <v/>
      </c>
      <c r="BT20">
        <f>'Grid_SelfBalance'!BT20+'Grid_TTAFBalance'!BT20</f>
        <v/>
      </c>
      <c r="BU20">
        <f>'Grid_SelfBalance'!BU20+'Grid_TTAFBalance'!BU20</f>
        <v/>
      </c>
      <c r="BV20">
        <f>'Grid_SelfBalance'!BV20+'Grid_TTAFBalance'!BV20</f>
        <v/>
      </c>
      <c r="BW20">
        <f>'Grid_SelfBalance'!BW20+'Grid_TTAFBalance'!BW20</f>
        <v/>
      </c>
      <c r="BX20">
        <f>'Grid_SelfBalance'!BX20+'Grid_TTAFBalance'!BX20</f>
        <v/>
      </c>
      <c r="BY20">
        <f>'Grid_SelfBalance'!BY20+'Grid_TTAFBalance'!BY20</f>
        <v/>
      </c>
      <c r="BZ20">
        <f>'Grid_SelfBalance'!BZ20+'Grid_TTAFBalance'!BZ20</f>
        <v/>
      </c>
      <c r="CA20">
        <f>'Grid_SelfBalance'!CA20+'Grid_TTAFBalance'!CA20</f>
        <v/>
      </c>
      <c r="CB20">
        <f>'Grid_SelfBalance'!CB20+'Grid_TTAFBalance'!CB20</f>
        <v/>
      </c>
      <c r="CC20">
        <f>'Grid_SelfBalance'!CC20+'Grid_TTAFBalance'!CC20</f>
        <v/>
      </c>
      <c r="CD20">
        <f>'Grid_SelfBalance'!CD20+'Grid_TTAFBalance'!CD20</f>
        <v/>
      </c>
      <c r="CE20">
        <f>'Grid_SelfBalance'!CE20+'Grid_TTAFBalance'!CE20</f>
        <v/>
      </c>
      <c r="CF20">
        <f>'Grid_SelfBalance'!CF20+'Grid_TTAFBalance'!CF20</f>
        <v/>
      </c>
      <c r="CG20">
        <f>'Grid_SelfBalance'!CG20+'Grid_TTAFBalance'!CG20</f>
        <v/>
      </c>
      <c r="CH20">
        <f>'Grid_SelfBalance'!CH20+'Grid_TTAFBalance'!CH20</f>
        <v/>
      </c>
      <c r="CI20">
        <f>'Grid_SelfBalance'!CI20+'Grid_TTAFBalance'!CI20</f>
        <v/>
      </c>
      <c r="CJ20">
        <f>'Grid_SelfBalance'!CJ20+'Grid_TTAFBalance'!CJ20</f>
        <v/>
      </c>
      <c r="CK20">
        <f>'Grid_SelfBalance'!CK20+'Grid_TTAFBalance'!CK20</f>
        <v/>
      </c>
      <c r="CL20">
        <f>'Grid_SelfBalance'!CL20+'Grid_TTAFBalance'!CL20</f>
        <v/>
      </c>
      <c r="CM20">
        <f>'Grid_SelfBalance'!CM20+'Grid_TTAFBalance'!CM20</f>
        <v/>
      </c>
      <c r="CN20">
        <f>'Grid_SelfBalance'!CN20+'Grid_TTAFBalance'!CN20</f>
        <v/>
      </c>
      <c r="CO20">
        <f>'Grid_SelfBalance'!CO20+'Grid_TTAFBalance'!CO20</f>
        <v/>
      </c>
      <c r="CP20">
        <f>'Grid_SelfBalance'!CP20+'Grid_TTAFBalance'!CP20</f>
        <v/>
      </c>
      <c r="CQ20">
        <f>'Grid_SelfBalance'!CQ20+'Grid_TTAFBalance'!CQ20</f>
        <v/>
      </c>
      <c r="CR20">
        <f>'Grid_SelfBalance'!CR20+'Grid_TTAFBalance'!CR20</f>
        <v/>
      </c>
      <c r="CS20">
        <f>'Grid_SelfBalance'!CS20+'Grid_TTAFBalance'!CS20</f>
        <v/>
      </c>
      <c r="CT20">
        <f>'Grid_SelfBalance'!CT20+'Grid_TTAFBalance'!CT20</f>
        <v/>
      </c>
      <c r="CU20">
        <f>'Grid_SelfBalance'!CU20+'Grid_TTAFBalance'!CU20</f>
        <v/>
      </c>
      <c r="CV20">
        <f>'Grid_SelfBalance'!CV20+'Grid_TTAFBalance'!CV20</f>
        <v/>
      </c>
      <c r="CW20">
        <f>'Grid_SelfBalance'!CW20+'Grid_TTAFBalance'!CW20</f>
        <v/>
      </c>
      <c r="CX20">
        <f>'Grid_SelfBalance'!CX20+'Grid_TTAFBalance'!CX20</f>
        <v/>
      </c>
      <c r="CY20">
        <f>'Grid_SelfBalance'!CY20+'Grid_TTAFBalance'!CY20</f>
        <v/>
      </c>
      <c r="CZ20">
        <f>'Grid_SelfBalance'!CZ20+'Grid_TTAFBalance'!CZ20</f>
        <v/>
      </c>
      <c r="DA20">
        <f>'Grid_SelfBalance'!DA20+'Grid_TTAFBalance'!DA20</f>
        <v/>
      </c>
    </row>
    <row r="21">
      <c r="A21" t="inlineStr">
        <is>
          <t>CHEM-1240</t>
        </is>
      </c>
      <c r="B21">
        <f>'Grid_SelfBalance'!B21+'Grid_TTAFBalance'!B21</f>
        <v/>
      </c>
      <c r="C21">
        <f>'Grid_SelfBalance'!C21+'Grid_TTAFBalance'!C21</f>
        <v/>
      </c>
      <c r="D21">
        <f>'Grid_SelfBalance'!D21+'Grid_TTAFBalance'!D21</f>
        <v/>
      </c>
      <c r="E21">
        <f>'Grid_SelfBalance'!E21+'Grid_TTAFBalance'!E21</f>
        <v/>
      </c>
      <c r="F21">
        <f>'Grid_SelfBalance'!F21+'Grid_TTAFBalance'!F21</f>
        <v/>
      </c>
      <c r="G21">
        <f>'Grid_SelfBalance'!G21+'Grid_TTAFBalance'!G21</f>
        <v/>
      </c>
      <c r="H21">
        <f>'Grid_SelfBalance'!H21+'Grid_TTAFBalance'!H21</f>
        <v/>
      </c>
      <c r="I21">
        <f>'Grid_SelfBalance'!I21+'Grid_TTAFBalance'!I21</f>
        <v/>
      </c>
      <c r="J21">
        <f>'Grid_SelfBalance'!J21+'Grid_TTAFBalance'!J21</f>
        <v/>
      </c>
      <c r="K21">
        <f>'Grid_SelfBalance'!K21+'Grid_TTAFBalance'!K21</f>
        <v/>
      </c>
      <c r="L21">
        <f>'Grid_SelfBalance'!L21+'Grid_TTAFBalance'!L21</f>
        <v/>
      </c>
      <c r="M21">
        <f>'Grid_SelfBalance'!M21+'Grid_TTAFBalance'!M21</f>
        <v/>
      </c>
      <c r="N21">
        <f>'Grid_SelfBalance'!N21+'Grid_TTAFBalance'!N21</f>
        <v/>
      </c>
      <c r="O21">
        <f>'Grid_SelfBalance'!O21+'Grid_TTAFBalance'!O21</f>
        <v/>
      </c>
      <c r="P21">
        <f>'Grid_SelfBalance'!P21+'Grid_TTAFBalance'!P21</f>
        <v/>
      </c>
      <c r="Q21">
        <f>'Grid_SelfBalance'!Q21+'Grid_TTAFBalance'!Q21</f>
        <v/>
      </c>
      <c r="R21">
        <f>'Grid_SelfBalance'!R21+'Grid_TTAFBalance'!R21</f>
        <v/>
      </c>
      <c r="S21">
        <f>'Grid_SelfBalance'!S21+'Grid_TTAFBalance'!S21</f>
        <v/>
      </c>
      <c r="T21">
        <f>'Grid_SelfBalance'!T21+'Grid_TTAFBalance'!T21</f>
        <v/>
      </c>
      <c r="U21">
        <f>'Grid_SelfBalance'!U21+'Grid_TTAFBalance'!U21</f>
        <v/>
      </c>
      <c r="V21">
        <f>'Grid_SelfBalance'!V21+'Grid_TTAFBalance'!V21</f>
        <v/>
      </c>
      <c r="W21">
        <f>'Grid_SelfBalance'!W21+'Grid_TTAFBalance'!W21</f>
        <v/>
      </c>
      <c r="X21">
        <f>'Grid_SelfBalance'!X21+'Grid_TTAFBalance'!X21</f>
        <v/>
      </c>
      <c r="Y21">
        <f>'Grid_SelfBalance'!Y21+'Grid_TTAFBalance'!Y21</f>
        <v/>
      </c>
      <c r="Z21">
        <f>'Grid_SelfBalance'!Z21+'Grid_TTAFBalance'!Z21</f>
        <v/>
      </c>
      <c r="AA21">
        <f>'Grid_SelfBalance'!AA21+'Grid_TTAFBalance'!AA21</f>
        <v/>
      </c>
      <c r="AB21">
        <f>'Grid_SelfBalance'!AB21+'Grid_TTAFBalance'!AB21</f>
        <v/>
      </c>
      <c r="AC21">
        <f>'Grid_SelfBalance'!AC21+'Grid_TTAFBalance'!AC21</f>
        <v/>
      </c>
      <c r="AD21">
        <f>'Grid_SelfBalance'!AD21+'Grid_TTAFBalance'!AD21</f>
        <v/>
      </c>
      <c r="AE21">
        <f>'Grid_SelfBalance'!AE21+'Grid_TTAFBalance'!AE21</f>
        <v/>
      </c>
      <c r="AF21">
        <f>'Grid_SelfBalance'!AF21+'Grid_TTAFBalance'!AF21</f>
        <v/>
      </c>
      <c r="AG21">
        <f>'Grid_SelfBalance'!AG21+'Grid_TTAFBalance'!AG21</f>
        <v/>
      </c>
      <c r="AH21">
        <f>'Grid_SelfBalance'!AH21+'Grid_TTAFBalance'!AH21</f>
        <v/>
      </c>
      <c r="AI21">
        <f>'Grid_SelfBalance'!AI21+'Grid_TTAFBalance'!AI21</f>
        <v/>
      </c>
      <c r="AJ21">
        <f>'Grid_SelfBalance'!AJ21+'Grid_TTAFBalance'!AJ21</f>
        <v/>
      </c>
      <c r="AK21">
        <f>'Grid_SelfBalance'!AK21+'Grid_TTAFBalance'!AK21</f>
        <v/>
      </c>
      <c r="AL21">
        <f>'Grid_SelfBalance'!AL21+'Grid_TTAFBalance'!AL21</f>
        <v/>
      </c>
      <c r="AM21">
        <f>'Grid_SelfBalance'!AM21+'Grid_TTAFBalance'!AM21</f>
        <v/>
      </c>
      <c r="AN21">
        <f>'Grid_SelfBalance'!AN21+'Grid_TTAFBalance'!AN21</f>
        <v/>
      </c>
      <c r="AO21">
        <f>'Grid_SelfBalance'!AO21+'Grid_TTAFBalance'!AO21</f>
        <v/>
      </c>
      <c r="AP21">
        <f>'Grid_SelfBalance'!AP21+'Grid_TTAFBalance'!AP21</f>
        <v/>
      </c>
      <c r="AQ21">
        <f>'Grid_SelfBalance'!AQ21+'Grid_TTAFBalance'!AQ21</f>
        <v/>
      </c>
      <c r="AR21">
        <f>'Grid_SelfBalance'!AR21+'Grid_TTAFBalance'!AR21</f>
        <v/>
      </c>
      <c r="AS21">
        <f>'Grid_SelfBalance'!AS21+'Grid_TTAFBalance'!AS21</f>
        <v/>
      </c>
      <c r="AT21">
        <f>'Grid_SelfBalance'!AT21+'Grid_TTAFBalance'!AT21</f>
        <v/>
      </c>
      <c r="AU21">
        <f>'Grid_SelfBalance'!AU21+'Grid_TTAFBalance'!AU21</f>
        <v/>
      </c>
      <c r="AV21">
        <f>'Grid_SelfBalance'!AV21+'Grid_TTAFBalance'!AV21</f>
        <v/>
      </c>
      <c r="AW21">
        <f>'Grid_SelfBalance'!AW21+'Grid_TTAFBalance'!AW21</f>
        <v/>
      </c>
      <c r="AX21">
        <f>'Grid_SelfBalance'!AX21+'Grid_TTAFBalance'!AX21</f>
        <v/>
      </c>
      <c r="AY21">
        <f>'Grid_SelfBalance'!AY21+'Grid_TTAFBalance'!AY21</f>
        <v/>
      </c>
      <c r="AZ21">
        <f>'Grid_SelfBalance'!AZ21+'Grid_TTAFBalance'!AZ21</f>
        <v/>
      </c>
      <c r="BA21">
        <f>'Grid_SelfBalance'!BA21+'Grid_TTAFBalance'!BA21</f>
        <v/>
      </c>
      <c r="BB21">
        <f>'Grid_SelfBalance'!BB21+'Grid_TTAFBalance'!BB21</f>
        <v/>
      </c>
      <c r="BC21">
        <f>'Grid_SelfBalance'!BC21+'Grid_TTAFBalance'!BC21</f>
        <v/>
      </c>
      <c r="BD21">
        <f>'Grid_SelfBalance'!BD21+'Grid_TTAFBalance'!BD21</f>
        <v/>
      </c>
      <c r="BE21">
        <f>'Grid_SelfBalance'!BE21+'Grid_TTAFBalance'!BE21</f>
        <v/>
      </c>
      <c r="BF21">
        <f>'Grid_SelfBalance'!BF21+'Grid_TTAFBalance'!BF21</f>
        <v/>
      </c>
      <c r="BG21">
        <f>'Grid_SelfBalance'!BG21+'Grid_TTAFBalance'!BG21</f>
        <v/>
      </c>
      <c r="BH21">
        <f>'Grid_SelfBalance'!BH21+'Grid_TTAFBalance'!BH21</f>
        <v/>
      </c>
      <c r="BI21">
        <f>'Grid_SelfBalance'!BI21+'Grid_TTAFBalance'!BI21</f>
        <v/>
      </c>
      <c r="BJ21">
        <f>'Grid_SelfBalance'!BJ21+'Grid_TTAFBalance'!BJ21</f>
        <v/>
      </c>
      <c r="BK21">
        <f>'Grid_SelfBalance'!BK21+'Grid_TTAFBalance'!BK21</f>
        <v/>
      </c>
      <c r="BL21">
        <f>'Grid_SelfBalance'!BL21+'Grid_TTAFBalance'!BL21</f>
        <v/>
      </c>
      <c r="BM21">
        <f>'Grid_SelfBalance'!BM21+'Grid_TTAFBalance'!BM21</f>
        <v/>
      </c>
      <c r="BN21">
        <f>'Grid_SelfBalance'!BN21+'Grid_TTAFBalance'!BN21</f>
        <v/>
      </c>
      <c r="BO21">
        <f>'Grid_SelfBalance'!BO21+'Grid_TTAFBalance'!BO21</f>
        <v/>
      </c>
      <c r="BP21">
        <f>'Grid_SelfBalance'!BP21+'Grid_TTAFBalance'!BP21</f>
        <v/>
      </c>
      <c r="BQ21">
        <f>'Grid_SelfBalance'!BQ21+'Grid_TTAFBalance'!BQ21</f>
        <v/>
      </c>
      <c r="BR21">
        <f>'Grid_SelfBalance'!BR21+'Grid_TTAFBalance'!BR21</f>
        <v/>
      </c>
      <c r="BS21">
        <f>'Grid_SelfBalance'!BS21+'Grid_TTAFBalance'!BS21</f>
        <v/>
      </c>
      <c r="BT21">
        <f>'Grid_SelfBalance'!BT21+'Grid_TTAFBalance'!BT21</f>
        <v/>
      </c>
      <c r="BU21">
        <f>'Grid_SelfBalance'!BU21+'Grid_TTAFBalance'!BU21</f>
        <v/>
      </c>
      <c r="BV21">
        <f>'Grid_SelfBalance'!BV21+'Grid_TTAFBalance'!BV21</f>
        <v/>
      </c>
      <c r="BW21">
        <f>'Grid_SelfBalance'!BW21+'Grid_TTAFBalance'!BW21</f>
        <v/>
      </c>
      <c r="BX21">
        <f>'Grid_SelfBalance'!BX21+'Grid_TTAFBalance'!BX21</f>
        <v/>
      </c>
      <c r="BY21">
        <f>'Grid_SelfBalance'!BY21+'Grid_TTAFBalance'!BY21</f>
        <v/>
      </c>
      <c r="BZ21">
        <f>'Grid_SelfBalance'!BZ21+'Grid_TTAFBalance'!BZ21</f>
        <v/>
      </c>
      <c r="CA21">
        <f>'Grid_SelfBalance'!CA21+'Grid_TTAFBalance'!CA21</f>
        <v/>
      </c>
      <c r="CB21">
        <f>'Grid_SelfBalance'!CB21+'Grid_TTAFBalance'!CB21</f>
        <v/>
      </c>
      <c r="CC21">
        <f>'Grid_SelfBalance'!CC21+'Grid_TTAFBalance'!CC21</f>
        <v/>
      </c>
      <c r="CD21">
        <f>'Grid_SelfBalance'!CD21+'Grid_TTAFBalance'!CD21</f>
        <v/>
      </c>
      <c r="CE21">
        <f>'Grid_SelfBalance'!CE21+'Grid_TTAFBalance'!CE21</f>
        <v/>
      </c>
      <c r="CF21">
        <f>'Grid_SelfBalance'!CF21+'Grid_TTAFBalance'!CF21</f>
        <v/>
      </c>
      <c r="CG21">
        <f>'Grid_SelfBalance'!CG21+'Grid_TTAFBalance'!CG21</f>
        <v/>
      </c>
      <c r="CH21">
        <f>'Grid_SelfBalance'!CH21+'Grid_TTAFBalance'!CH21</f>
        <v/>
      </c>
      <c r="CI21">
        <f>'Grid_SelfBalance'!CI21+'Grid_TTAFBalance'!CI21</f>
        <v/>
      </c>
      <c r="CJ21">
        <f>'Grid_SelfBalance'!CJ21+'Grid_TTAFBalance'!CJ21</f>
        <v/>
      </c>
      <c r="CK21">
        <f>'Grid_SelfBalance'!CK21+'Grid_TTAFBalance'!CK21</f>
        <v/>
      </c>
      <c r="CL21">
        <f>'Grid_SelfBalance'!CL21+'Grid_TTAFBalance'!CL21</f>
        <v/>
      </c>
      <c r="CM21">
        <f>'Grid_SelfBalance'!CM21+'Grid_TTAFBalance'!CM21</f>
        <v/>
      </c>
      <c r="CN21">
        <f>'Grid_SelfBalance'!CN21+'Grid_TTAFBalance'!CN21</f>
        <v/>
      </c>
      <c r="CO21">
        <f>'Grid_SelfBalance'!CO21+'Grid_TTAFBalance'!CO21</f>
        <v/>
      </c>
      <c r="CP21">
        <f>'Grid_SelfBalance'!CP21+'Grid_TTAFBalance'!CP21</f>
        <v/>
      </c>
      <c r="CQ21">
        <f>'Grid_SelfBalance'!CQ21+'Grid_TTAFBalance'!CQ21</f>
        <v/>
      </c>
      <c r="CR21">
        <f>'Grid_SelfBalance'!CR21+'Grid_TTAFBalance'!CR21</f>
        <v/>
      </c>
      <c r="CS21">
        <f>'Grid_SelfBalance'!CS21+'Grid_TTAFBalance'!CS21</f>
        <v/>
      </c>
      <c r="CT21">
        <f>'Grid_SelfBalance'!CT21+'Grid_TTAFBalance'!CT21</f>
        <v/>
      </c>
      <c r="CU21">
        <f>'Grid_SelfBalance'!CU21+'Grid_TTAFBalance'!CU21</f>
        <v/>
      </c>
      <c r="CV21">
        <f>'Grid_SelfBalance'!CV21+'Grid_TTAFBalance'!CV21</f>
        <v/>
      </c>
      <c r="CW21">
        <f>'Grid_SelfBalance'!CW21+'Grid_TTAFBalance'!CW21</f>
        <v/>
      </c>
      <c r="CX21">
        <f>'Grid_SelfBalance'!CX21+'Grid_TTAFBalance'!CX21</f>
        <v/>
      </c>
      <c r="CY21">
        <f>'Grid_SelfBalance'!CY21+'Grid_TTAFBalance'!CY21</f>
        <v/>
      </c>
      <c r="CZ21">
        <f>'Grid_SelfBalance'!CZ21+'Grid_TTAFBalance'!CZ21</f>
        <v/>
      </c>
      <c r="DA21">
        <f>'Grid_SelfBalance'!DA21+'Grid_TTAFBalance'!DA21</f>
        <v/>
      </c>
    </row>
    <row r="22">
      <c r="A22" t="inlineStr">
        <is>
          <t>0JN</t>
        </is>
      </c>
      <c r="B22">
        <f>'Grid_SelfBalance'!B22+'Grid_TTAFBalance'!B22</f>
        <v/>
      </c>
      <c r="C22">
        <f>'Grid_SelfBalance'!C22+'Grid_TTAFBalance'!C22</f>
        <v/>
      </c>
      <c r="D22">
        <f>'Grid_SelfBalance'!D22+'Grid_TTAFBalance'!D22</f>
        <v/>
      </c>
      <c r="E22">
        <f>'Grid_SelfBalance'!E22+'Grid_TTAFBalance'!E22</f>
        <v/>
      </c>
      <c r="F22">
        <f>'Grid_SelfBalance'!F22+'Grid_TTAFBalance'!F22</f>
        <v/>
      </c>
      <c r="G22">
        <f>'Grid_SelfBalance'!G22+'Grid_TTAFBalance'!G22</f>
        <v/>
      </c>
      <c r="H22">
        <f>'Grid_SelfBalance'!H22+'Grid_TTAFBalance'!H22</f>
        <v/>
      </c>
      <c r="I22">
        <f>'Grid_SelfBalance'!I22+'Grid_TTAFBalance'!I22</f>
        <v/>
      </c>
      <c r="J22">
        <f>'Grid_SelfBalance'!J22+'Grid_TTAFBalance'!J22</f>
        <v/>
      </c>
      <c r="K22">
        <f>'Grid_SelfBalance'!K22+'Grid_TTAFBalance'!K22</f>
        <v/>
      </c>
      <c r="L22">
        <f>'Grid_SelfBalance'!L22+'Grid_TTAFBalance'!L22</f>
        <v/>
      </c>
      <c r="M22">
        <f>'Grid_SelfBalance'!M22+'Grid_TTAFBalance'!M22</f>
        <v/>
      </c>
      <c r="N22">
        <f>'Grid_SelfBalance'!N22+'Grid_TTAFBalance'!N22</f>
        <v/>
      </c>
      <c r="O22">
        <f>'Grid_SelfBalance'!O22+'Grid_TTAFBalance'!O22</f>
        <v/>
      </c>
      <c r="P22">
        <f>'Grid_SelfBalance'!P22+'Grid_TTAFBalance'!P22</f>
        <v/>
      </c>
      <c r="Q22">
        <f>'Grid_SelfBalance'!Q22+'Grid_TTAFBalance'!Q22</f>
        <v/>
      </c>
      <c r="R22">
        <f>'Grid_SelfBalance'!R22+'Grid_TTAFBalance'!R22</f>
        <v/>
      </c>
      <c r="S22">
        <f>'Grid_SelfBalance'!S22+'Grid_TTAFBalance'!S22</f>
        <v/>
      </c>
      <c r="T22">
        <f>'Grid_SelfBalance'!T22+'Grid_TTAFBalance'!T22</f>
        <v/>
      </c>
      <c r="U22">
        <f>'Grid_SelfBalance'!U22+'Grid_TTAFBalance'!U22</f>
        <v/>
      </c>
      <c r="V22">
        <f>'Grid_SelfBalance'!V22+'Grid_TTAFBalance'!V22</f>
        <v/>
      </c>
      <c r="W22">
        <f>'Grid_SelfBalance'!W22+'Grid_TTAFBalance'!W22</f>
        <v/>
      </c>
      <c r="X22">
        <f>'Grid_SelfBalance'!X22+'Grid_TTAFBalance'!X22</f>
        <v/>
      </c>
      <c r="Y22">
        <f>'Grid_SelfBalance'!Y22+'Grid_TTAFBalance'!Y22</f>
        <v/>
      </c>
      <c r="Z22">
        <f>'Grid_SelfBalance'!Z22+'Grid_TTAFBalance'!Z22</f>
        <v/>
      </c>
      <c r="AA22">
        <f>'Grid_SelfBalance'!AA22+'Grid_TTAFBalance'!AA22</f>
        <v/>
      </c>
      <c r="AB22">
        <f>'Grid_SelfBalance'!AB22+'Grid_TTAFBalance'!AB22</f>
        <v/>
      </c>
      <c r="AC22">
        <f>'Grid_SelfBalance'!AC22+'Grid_TTAFBalance'!AC22</f>
        <v/>
      </c>
      <c r="AD22">
        <f>'Grid_SelfBalance'!AD22+'Grid_TTAFBalance'!AD22</f>
        <v/>
      </c>
      <c r="AE22">
        <f>'Grid_SelfBalance'!AE22+'Grid_TTAFBalance'!AE22</f>
        <v/>
      </c>
      <c r="AF22">
        <f>'Grid_SelfBalance'!AF22+'Grid_TTAFBalance'!AF22</f>
        <v/>
      </c>
      <c r="AG22">
        <f>'Grid_SelfBalance'!AG22+'Grid_TTAFBalance'!AG22</f>
        <v/>
      </c>
      <c r="AH22">
        <f>'Grid_SelfBalance'!AH22+'Grid_TTAFBalance'!AH22</f>
        <v/>
      </c>
      <c r="AI22">
        <f>'Grid_SelfBalance'!AI22+'Grid_TTAFBalance'!AI22</f>
        <v/>
      </c>
      <c r="AJ22">
        <f>'Grid_SelfBalance'!AJ22+'Grid_TTAFBalance'!AJ22</f>
        <v/>
      </c>
      <c r="AK22">
        <f>'Grid_SelfBalance'!AK22+'Grid_TTAFBalance'!AK22</f>
        <v/>
      </c>
      <c r="AL22">
        <f>'Grid_SelfBalance'!AL22+'Grid_TTAFBalance'!AL22</f>
        <v/>
      </c>
      <c r="AM22">
        <f>'Grid_SelfBalance'!AM22+'Grid_TTAFBalance'!AM22</f>
        <v/>
      </c>
      <c r="AN22">
        <f>'Grid_SelfBalance'!AN22+'Grid_TTAFBalance'!AN22</f>
        <v/>
      </c>
      <c r="AO22">
        <f>'Grid_SelfBalance'!AO22+'Grid_TTAFBalance'!AO22</f>
        <v/>
      </c>
      <c r="AP22">
        <f>'Grid_SelfBalance'!AP22+'Grid_TTAFBalance'!AP22</f>
        <v/>
      </c>
      <c r="AQ22">
        <f>'Grid_SelfBalance'!AQ22+'Grid_TTAFBalance'!AQ22</f>
        <v/>
      </c>
      <c r="AR22">
        <f>'Grid_SelfBalance'!AR22+'Grid_TTAFBalance'!AR22</f>
        <v/>
      </c>
      <c r="AS22">
        <f>'Grid_SelfBalance'!AS22+'Grid_TTAFBalance'!AS22</f>
        <v/>
      </c>
      <c r="AT22">
        <f>'Grid_SelfBalance'!AT22+'Grid_TTAFBalance'!AT22</f>
        <v/>
      </c>
      <c r="AU22">
        <f>'Grid_SelfBalance'!AU22+'Grid_TTAFBalance'!AU22</f>
        <v/>
      </c>
      <c r="AV22">
        <f>'Grid_SelfBalance'!AV22+'Grid_TTAFBalance'!AV22</f>
        <v/>
      </c>
      <c r="AW22">
        <f>'Grid_SelfBalance'!AW22+'Grid_TTAFBalance'!AW22</f>
        <v/>
      </c>
      <c r="AX22">
        <f>'Grid_SelfBalance'!AX22+'Grid_TTAFBalance'!AX22</f>
        <v/>
      </c>
      <c r="AY22">
        <f>'Grid_SelfBalance'!AY22+'Grid_TTAFBalance'!AY22</f>
        <v/>
      </c>
      <c r="AZ22">
        <f>'Grid_SelfBalance'!AZ22+'Grid_TTAFBalance'!AZ22</f>
        <v/>
      </c>
      <c r="BA22">
        <f>'Grid_SelfBalance'!BA22+'Grid_TTAFBalance'!BA22</f>
        <v/>
      </c>
      <c r="BB22">
        <f>'Grid_SelfBalance'!BB22+'Grid_TTAFBalance'!BB22</f>
        <v/>
      </c>
      <c r="BC22">
        <f>'Grid_SelfBalance'!BC22+'Grid_TTAFBalance'!BC22</f>
        <v/>
      </c>
      <c r="BD22">
        <f>'Grid_SelfBalance'!BD22+'Grid_TTAFBalance'!BD22</f>
        <v/>
      </c>
      <c r="BE22">
        <f>'Grid_SelfBalance'!BE22+'Grid_TTAFBalance'!BE22</f>
        <v/>
      </c>
      <c r="BF22">
        <f>'Grid_SelfBalance'!BF22+'Grid_TTAFBalance'!BF22</f>
        <v/>
      </c>
      <c r="BG22">
        <f>'Grid_SelfBalance'!BG22+'Grid_TTAFBalance'!BG22</f>
        <v/>
      </c>
      <c r="BH22">
        <f>'Grid_SelfBalance'!BH22+'Grid_TTAFBalance'!BH22</f>
        <v/>
      </c>
      <c r="BI22">
        <f>'Grid_SelfBalance'!BI22+'Grid_TTAFBalance'!BI22</f>
        <v/>
      </c>
      <c r="BJ22">
        <f>'Grid_SelfBalance'!BJ22+'Grid_TTAFBalance'!BJ22</f>
        <v/>
      </c>
      <c r="BK22">
        <f>'Grid_SelfBalance'!BK22+'Grid_TTAFBalance'!BK22</f>
        <v/>
      </c>
      <c r="BL22">
        <f>'Grid_SelfBalance'!BL22+'Grid_TTAFBalance'!BL22</f>
        <v/>
      </c>
      <c r="BM22">
        <f>'Grid_SelfBalance'!BM22+'Grid_TTAFBalance'!BM22</f>
        <v/>
      </c>
      <c r="BN22">
        <f>'Grid_SelfBalance'!BN22+'Grid_TTAFBalance'!BN22</f>
        <v/>
      </c>
      <c r="BO22">
        <f>'Grid_SelfBalance'!BO22+'Grid_TTAFBalance'!BO22</f>
        <v/>
      </c>
      <c r="BP22">
        <f>'Grid_SelfBalance'!BP22+'Grid_TTAFBalance'!BP22</f>
        <v/>
      </c>
      <c r="BQ22">
        <f>'Grid_SelfBalance'!BQ22+'Grid_TTAFBalance'!BQ22</f>
        <v/>
      </c>
      <c r="BR22">
        <f>'Grid_SelfBalance'!BR22+'Grid_TTAFBalance'!BR22</f>
        <v/>
      </c>
      <c r="BS22">
        <f>'Grid_SelfBalance'!BS22+'Grid_TTAFBalance'!BS22</f>
        <v/>
      </c>
      <c r="BT22">
        <f>'Grid_SelfBalance'!BT22+'Grid_TTAFBalance'!BT22</f>
        <v/>
      </c>
      <c r="BU22">
        <f>'Grid_SelfBalance'!BU22+'Grid_TTAFBalance'!BU22</f>
        <v/>
      </c>
      <c r="BV22">
        <f>'Grid_SelfBalance'!BV22+'Grid_TTAFBalance'!BV22</f>
        <v/>
      </c>
      <c r="BW22">
        <f>'Grid_SelfBalance'!BW22+'Grid_TTAFBalance'!BW22</f>
        <v/>
      </c>
      <c r="BX22">
        <f>'Grid_SelfBalance'!BX22+'Grid_TTAFBalance'!BX22</f>
        <v/>
      </c>
      <c r="BY22">
        <f>'Grid_SelfBalance'!BY22+'Grid_TTAFBalance'!BY22</f>
        <v/>
      </c>
      <c r="BZ22">
        <f>'Grid_SelfBalance'!BZ22+'Grid_TTAFBalance'!BZ22</f>
        <v/>
      </c>
      <c r="CA22">
        <f>'Grid_SelfBalance'!CA22+'Grid_TTAFBalance'!CA22</f>
        <v/>
      </c>
      <c r="CB22">
        <f>'Grid_SelfBalance'!CB22+'Grid_TTAFBalance'!CB22</f>
        <v/>
      </c>
      <c r="CC22">
        <f>'Grid_SelfBalance'!CC22+'Grid_TTAFBalance'!CC22</f>
        <v/>
      </c>
      <c r="CD22">
        <f>'Grid_SelfBalance'!CD22+'Grid_TTAFBalance'!CD22</f>
        <v/>
      </c>
      <c r="CE22">
        <f>'Grid_SelfBalance'!CE22+'Grid_TTAFBalance'!CE22</f>
        <v/>
      </c>
      <c r="CF22">
        <f>'Grid_SelfBalance'!CF22+'Grid_TTAFBalance'!CF22</f>
        <v/>
      </c>
      <c r="CG22">
        <f>'Grid_SelfBalance'!CG22+'Grid_TTAFBalance'!CG22</f>
        <v/>
      </c>
      <c r="CH22">
        <f>'Grid_SelfBalance'!CH22+'Grid_TTAFBalance'!CH22</f>
        <v/>
      </c>
      <c r="CI22">
        <f>'Grid_SelfBalance'!CI22+'Grid_TTAFBalance'!CI22</f>
        <v/>
      </c>
      <c r="CJ22">
        <f>'Grid_SelfBalance'!CJ22+'Grid_TTAFBalance'!CJ22</f>
        <v/>
      </c>
      <c r="CK22">
        <f>'Grid_SelfBalance'!CK22+'Grid_TTAFBalance'!CK22</f>
        <v/>
      </c>
      <c r="CL22">
        <f>'Grid_SelfBalance'!CL22+'Grid_TTAFBalance'!CL22</f>
        <v/>
      </c>
      <c r="CM22">
        <f>'Grid_SelfBalance'!CM22+'Grid_TTAFBalance'!CM22</f>
        <v/>
      </c>
      <c r="CN22">
        <f>'Grid_SelfBalance'!CN22+'Grid_TTAFBalance'!CN22</f>
        <v/>
      </c>
      <c r="CO22">
        <f>'Grid_SelfBalance'!CO22+'Grid_TTAFBalance'!CO22</f>
        <v/>
      </c>
      <c r="CP22">
        <f>'Grid_SelfBalance'!CP22+'Grid_TTAFBalance'!CP22</f>
        <v/>
      </c>
      <c r="CQ22">
        <f>'Grid_SelfBalance'!CQ22+'Grid_TTAFBalance'!CQ22</f>
        <v/>
      </c>
      <c r="CR22">
        <f>'Grid_SelfBalance'!CR22+'Grid_TTAFBalance'!CR22</f>
        <v/>
      </c>
      <c r="CS22">
        <f>'Grid_SelfBalance'!CS22+'Grid_TTAFBalance'!CS22</f>
        <v/>
      </c>
      <c r="CT22">
        <f>'Grid_SelfBalance'!CT22+'Grid_TTAFBalance'!CT22</f>
        <v/>
      </c>
      <c r="CU22">
        <f>'Grid_SelfBalance'!CU22+'Grid_TTAFBalance'!CU22</f>
        <v/>
      </c>
      <c r="CV22">
        <f>'Grid_SelfBalance'!CV22+'Grid_TTAFBalance'!CV22</f>
        <v/>
      </c>
      <c r="CW22">
        <f>'Grid_SelfBalance'!CW22+'Grid_TTAFBalance'!CW22</f>
        <v/>
      </c>
      <c r="CX22">
        <f>'Grid_SelfBalance'!CX22+'Grid_TTAFBalance'!CX22</f>
        <v/>
      </c>
      <c r="CY22">
        <f>'Grid_SelfBalance'!CY22+'Grid_TTAFBalance'!CY22</f>
        <v/>
      </c>
      <c r="CZ22">
        <f>'Grid_SelfBalance'!CZ22+'Grid_TTAFBalance'!CZ22</f>
        <v/>
      </c>
      <c r="DA22">
        <f>'Grid_SelfBalance'!DA22+'Grid_TTAFBalance'!DA22</f>
        <v/>
      </c>
    </row>
    <row r="23">
      <c r="A23" t="inlineStr">
        <is>
          <t>CHEM-1760</t>
        </is>
      </c>
      <c r="B23">
        <f>'Grid_SelfBalance'!B23+'Grid_TTAFBalance'!B23</f>
        <v/>
      </c>
      <c r="C23">
        <f>'Grid_SelfBalance'!C23+'Grid_TTAFBalance'!C23</f>
        <v/>
      </c>
      <c r="D23">
        <f>'Grid_SelfBalance'!D23+'Grid_TTAFBalance'!D23</f>
        <v/>
      </c>
      <c r="E23">
        <f>'Grid_SelfBalance'!E23+'Grid_TTAFBalance'!E23</f>
        <v/>
      </c>
      <c r="F23">
        <f>'Grid_SelfBalance'!F23+'Grid_TTAFBalance'!F23</f>
        <v/>
      </c>
      <c r="G23">
        <f>'Grid_SelfBalance'!G23+'Grid_TTAFBalance'!G23</f>
        <v/>
      </c>
      <c r="H23">
        <f>'Grid_SelfBalance'!H23+'Grid_TTAFBalance'!H23</f>
        <v/>
      </c>
      <c r="I23">
        <f>'Grid_SelfBalance'!I23+'Grid_TTAFBalance'!I23</f>
        <v/>
      </c>
      <c r="J23">
        <f>'Grid_SelfBalance'!J23+'Grid_TTAFBalance'!J23</f>
        <v/>
      </c>
      <c r="K23">
        <f>'Grid_SelfBalance'!K23+'Grid_TTAFBalance'!K23</f>
        <v/>
      </c>
      <c r="L23">
        <f>'Grid_SelfBalance'!L23+'Grid_TTAFBalance'!L23</f>
        <v/>
      </c>
      <c r="M23">
        <f>'Grid_SelfBalance'!M23+'Grid_TTAFBalance'!M23</f>
        <v/>
      </c>
      <c r="N23">
        <f>'Grid_SelfBalance'!N23+'Grid_TTAFBalance'!N23</f>
        <v/>
      </c>
      <c r="O23">
        <f>'Grid_SelfBalance'!O23+'Grid_TTAFBalance'!O23</f>
        <v/>
      </c>
      <c r="P23">
        <f>'Grid_SelfBalance'!P23+'Grid_TTAFBalance'!P23</f>
        <v/>
      </c>
      <c r="Q23">
        <f>'Grid_SelfBalance'!Q23+'Grid_TTAFBalance'!Q23</f>
        <v/>
      </c>
      <c r="R23">
        <f>'Grid_SelfBalance'!R23+'Grid_TTAFBalance'!R23</f>
        <v/>
      </c>
      <c r="S23">
        <f>'Grid_SelfBalance'!S23+'Grid_TTAFBalance'!S23</f>
        <v/>
      </c>
      <c r="T23">
        <f>'Grid_SelfBalance'!T23+'Grid_TTAFBalance'!T23</f>
        <v/>
      </c>
      <c r="U23">
        <f>'Grid_SelfBalance'!U23+'Grid_TTAFBalance'!U23</f>
        <v/>
      </c>
      <c r="V23">
        <f>'Grid_SelfBalance'!V23+'Grid_TTAFBalance'!V23</f>
        <v/>
      </c>
      <c r="W23">
        <f>'Grid_SelfBalance'!W23+'Grid_TTAFBalance'!W23</f>
        <v/>
      </c>
      <c r="X23">
        <f>'Grid_SelfBalance'!X23+'Grid_TTAFBalance'!X23</f>
        <v/>
      </c>
      <c r="Y23">
        <f>'Grid_SelfBalance'!Y23+'Grid_TTAFBalance'!Y23</f>
        <v/>
      </c>
      <c r="Z23">
        <f>'Grid_SelfBalance'!Z23+'Grid_TTAFBalance'!Z23</f>
        <v/>
      </c>
      <c r="AA23">
        <f>'Grid_SelfBalance'!AA23+'Grid_TTAFBalance'!AA23</f>
        <v/>
      </c>
      <c r="AB23">
        <f>'Grid_SelfBalance'!AB23+'Grid_TTAFBalance'!AB23</f>
        <v/>
      </c>
      <c r="AC23">
        <f>'Grid_SelfBalance'!AC23+'Grid_TTAFBalance'!AC23</f>
        <v/>
      </c>
      <c r="AD23">
        <f>'Grid_SelfBalance'!AD23+'Grid_TTAFBalance'!AD23</f>
        <v/>
      </c>
      <c r="AE23">
        <f>'Grid_SelfBalance'!AE23+'Grid_TTAFBalance'!AE23</f>
        <v/>
      </c>
      <c r="AF23">
        <f>'Grid_SelfBalance'!AF23+'Grid_TTAFBalance'!AF23</f>
        <v/>
      </c>
      <c r="AG23">
        <f>'Grid_SelfBalance'!AG23+'Grid_TTAFBalance'!AG23</f>
        <v/>
      </c>
      <c r="AH23">
        <f>'Grid_SelfBalance'!AH23+'Grid_TTAFBalance'!AH23</f>
        <v/>
      </c>
      <c r="AI23">
        <f>'Grid_SelfBalance'!AI23+'Grid_TTAFBalance'!AI23</f>
        <v/>
      </c>
      <c r="AJ23">
        <f>'Grid_SelfBalance'!AJ23+'Grid_TTAFBalance'!AJ23</f>
        <v/>
      </c>
      <c r="AK23">
        <f>'Grid_SelfBalance'!AK23+'Grid_TTAFBalance'!AK23</f>
        <v/>
      </c>
      <c r="AL23">
        <f>'Grid_SelfBalance'!AL23+'Grid_TTAFBalance'!AL23</f>
        <v/>
      </c>
      <c r="AM23">
        <f>'Grid_SelfBalance'!AM23+'Grid_TTAFBalance'!AM23</f>
        <v/>
      </c>
      <c r="AN23">
        <f>'Grid_SelfBalance'!AN23+'Grid_TTAFBalance'!AN23</f>
        <v/>
      </c>
      <c r="AO23">
        <f>'Grid_SelfBalance'!AO23+'Grid_TTAFBalance'!AO23</f>
        <v/>
      </c>
      <c r="AP23">
        <f>'Grid_SelfBalance'!AP23+'Grid_TTAFBalance'!AP23</f>
        <v/>
      </c>
      <c r="AQ23">
        <f>'Grid_SelfBalance'!AQ23+'Grid_TTAFBalance'!AQ23</f>
        <v/>
      </c>
      <c r="AR23">
        <f>'Grid_SelfBalance'!AR23+'Grid_TTAFBalance'!AR23</f>
        <v/>
      </c>
      <c r="AS23">
        <f>'Grid_SelfBalance'!AS23+'Grid_TTAFBalance'!AS23</f>
        <v/>
      </c>
      <c r="AT23">
        <f>'Grid_SelfBalance'!AT23+'Grid_TTAFBalance'!AT23</f>
        <v/>
      </c>
      <c r="AU23">
        <f>'Grid_SelfBalance'!AU23+'Grid_TTAFBalance'!AU23</f>
        <v/>
      </c>
      <c r="AV23">
        <f>'Grid_SelfBalance'!AV23+'Grid_TTAFBalance'!AV23</f>
        <v/>
      </c>
      <c r="AW23">
        <f>'Grid_SelfBalance'!AW23+'Grid_TTAFBalance'!AW23</f>
        <v/>
      </c>
      <c r="AX23">
        <f>'Grid_SelfBalance'!AX23+'Grid_TTAFBalance'!AX23</f>
        <v/>
      </c>
      <c r="AY23">
        <f>'Grid_SelfBalance'!AY23+'Grid_TTAFBalance'!AY23</f>
        <v/>
      </c>
      <c r="AZ23">
        <f>'Grid_SelfBalance'!AZ23+'Grid_TTAFBalance'!AZ23</f>
        <v/>
      </c>
      <c r="BA23">
        <f>'Grid_SelfBalance'!BA23+'Grid_TTAFBalance'!BA23</f>
        <v/>
      </c>
      <c r="BB23">
        <f>'Grid_SelfBalance'!BB23+'Grid_TTAFBalance'!BB23</f>
        <v/>
      </c>
      <c r="BC23">
        <f>'Grid_SelfBalance'!BC23+'Grid_TTAFBalance'!BC23</f>
        <v/>
      </c>
      <c r="BD23">
        <f>'Grid_SelfBalance'!BD23+'Grid_TTAFBalance'!BD23</f>
        <v/>
      </c>
      <c r="BE23">
        <f>'Grid_SelfBalance'!BE23+'Grid_TTAFBalance'!BE23</f>
        <v/>
      </c>
      <c r="BF23">
        <f>'Grid_SelfBalance'!BF23+'Grid_TTAFBalance'!BF23</f>
        <v/>
      </c>
      <c r="BG23">
        <f>'Grid_SelfBalance'!BG23+'Grid_TTAFBalance'!BG23</f>
        <v/>
      </c>
      <c r="BH23">
        <f>'Grid_SelfBalance'!BH23+'Grid_TTAFBalance'!BH23</f>
        <v/>
      </c>
      <c r="BI23">
        <f>'Grid_SelfBalance'!BI23+'Grid_TTAFBalance'!BI23</f>
        <v/>
      </c>
      <c r="BJ23">
        <f>'Grid_SelfBalance'!BJ23+'Grid_TTAFBalance'!BJ23</f>
        <v/>
      </c>
      <c r="BK23">
        <f>'Grid_SelfBalance'!BK23+'Grid_TTAFBalance'!BK23</f>
        <v/>
      </c>
      <c r="BL23">
        <f>'Grid_SelfBalance'!BL23+'Grid_TTAFBalance'!BL23</f>
        <v/>
      </c>
      <c r="BM23">
        <f>'Grid_SelfBalance'!BM23+'Grid_TTAFBalance'!BM23</f>
        <v/>
      </c>
      <c r="BN23">
        <f>'Grid_SelfBalance'!BN23+'Grid_TTAFBalance'!BN23</f>
        <v/>
      </c>
      <c r="BO23">
        <f>'Grid_SelfBalance'!BO23+'Grid_TTAFBalance'!BO23</f>
        <v/>
      </c>
      <c r="BP23">
        <f>'Grid_SelfBalance'!BP23+'Grid_TTAFBalance'!BP23</f>
        <v/>
      </c>
      <c r="BQ23">
        <f>'Grid_SelfBalance'!BQ23+'Grid_TTAFBalance'!BQ23</f>
        <v/>
      </c>
      <c r="BR23">
        <f>'Grid_SelfBalance'!BR23+'Grid_TTAFBalance'!BR23</f>
        <v/>
      </c>
      <c r="BS23">
        <f>'Grid_SelfBalance'!BS23+'Grid_TTAFBalance'!BS23</f>
        <v/>
      </c>
      <c r="BT23">
        <f>'Grid_SelfBalance'!BT23+'Grid_TTAFBalance'!BT23</f>
        <v/>
      </c>
      <c r="BU23">
        <f>'Grid_SelfBalance'!BU23+'Grid_TTAFBalance'!BU23</f>
        <v/>
      </c>
      <c r="BV23">
        <f>'Grid_SelfBalance'!BV23+'Grid_TTAFBalance'!BV23</f>
        <v/>
      </c>
      <c r="BW23">
        <f>'Grid_SelfBalance'!BW23+'Grid_TTAFBalance'!BW23</f>
        <v/>
      </c>
      <c r="BX23">
        <f>'Grid_SelfBalance'!BX23+'Grid_TTAFBalance'!BX23</f>
        <v/>
      </c>
      <c r="BY23">
        <f>'Grid_SelfBalance'!BY23+'Grid_TTAFBalance'!BY23</f>
        <v/>
      </c>
      <c r="BZ23">
        <f>'Grid_SelfBalance'!BZ23+'Grid_TTAFBalance'!BZ23</f>
        <v/>
      </c>
      <c r="CA23">
        <f>'Grid_SelfBalance'!CA23+'Grid_TTAFBalance'!CA23</f>
        <v/>
      </c>
      <c r="CB23">
        <f>'Grid_SelfBalance'!CB23+'Grid_TTAFBalance'!CB23</f>
        <v/>
      </c>
      <c r="CC23">
        <f>'Grid_SelfBalance'!CC23+'Grid_TTAFBalance'!CC23</f>
        <v/>
      </c>
      <c r="CD23">
        <f>'Grid_SelfBalance'!CD23+'Grid_TTAFBalance'!CD23</f>
        <v/>
      </c>
      <c r="CE23">
        <f>'Grid_SelfBalance'!CE23+'Grid_TTAFBalance'!CE23</f>
        <v/>
      </c>
      <c r="CF23">
        <f>'Grid_SelfBalance'!CF23+'Grid_TTAFBalance'!CF23</f>
        <v/>
      </c>
      <c r="CG23">
        <f>'Grid_SelfBalance'!CG23+'Grid_TTAFBalance'!CG23</f>
        <v/>
      </c>
      <c r="CH23">
        <f>'Grid_SelfBalance'!CH23+'Grid_TTAFBalance'!CH23</f>
        <v/>
      </c>
      <c r="CI23">
        <f>'Grid_SelfBalance'!CI23+'Grid_TTAFBalance'!CI23</f>
        <v/>
      </c>
      <c r="CJ23">
        <f>'Grid_SelfBalance'!CJ23+'Grid_TTAFBalance'!CJ23</f>
        <v/>
      </c>
      <c r="CK23">
        <f>'Grid_SelfBalance'!CK23+'Grid_TTAFBalance'!CK23</f>
        <v/>
      </c>
      <c r="CL23">
        <f>'Grid_SelfBalance'!CL23+'Grid_TTAFBalance'!CL23</f>
        <v/>
      </c>
      <c r="CM23">
        <f>'Grid_SelfBalance'!CM23+'Grid_TTAFBalance'!CM23</f>
        <v/>
      </c>
      <c r="CN23">
        <f>'Grid_SelfBalance'!CN23+'Grid_TTAFBalance'!CN23</f>
        <v/>
      </c>
      <c r="CO23">
        <f>'Grid_SelfBalance'!CO23+'Grid_TTAFBalance'!CO23</f>
        <v/>
      </c>
      <c r="CP23">
        <f>'Grid_SelfBalance'!CP23+'Grid_TTAFBalance'!CP23</f>
        <v/>
      </c>
      <c r="CQ23">
        <f>'Grid_SelfBalance'!CQ23+'Grid_TTAFBalance'!CQ23</f>
        <v/>
      </c>
      <c r="CR23">
        <f>'Grid_SelfBalance'!CR23+'Grid_TTAFBalance'!CR23</f>
        <v/>
      </c>
      <c r="CS23">
        <f>'Grid_SelfBalance'!CS23+'Grid_TTAFBalance'!CS23</f>
        <v/>
      </c>
      <c r="CT23">
        <f>'Grid_SelfBalance'!CT23+'Grid_TTAFBalance'!CT23</f>
        <v/>
      </c>
      <c r="CU23">
        <f>'Grid_SelfBalance'!CU23+'Grid_TTAFBalance'!CU23</f>
        <v/>
      </c>
      <c r="CV23">
        <f>'Grid_SelfBalance'!CV23+'Grid_TTAFBalance'!CV23</f>
        <v/>
      </c>
      <c r="CW23">
        <f>'Grid_SelfBalance'!CW23+'Grid_TTAFBalance'!CW23</f>
        <v/>
      </c>
      <c r="CX23">
        <f>'Grid_SelfBalance'!CX23+'Grid_TTAFBalance'!CX23</f>
        <v/>
      </c>
      <c r="CY23">
        <f>'Grid_SelfBalance'!CY23+'Grid_TTAFBalance'!CY23</f>
        <v/>
      </c>
      <c r="CZ23">
        <f>'Grid_SelfBalance'!CZ23+'Grid_TTAFBalance'!CZ23</f>
        <v/>
      </c>
      <c r="DA23">
        <f>'Grid_SelfBalance'!DA23+'Grid_TTAFBalance'!DA23</f>
        <v/>
      </c>
    </row>
    <row r="24">
      <c r="A24" t="inlineStr">
        <is>
          <t>Original Towel</t>
        </is>
      </c>
      <c r="B24">
        <f>'Grid_SelfBalance'!B24+'Grid_TTAFBalance'!B24</f>
        <v/>
      </c>
      <c r="C24">
        <f>'Grid_SelfBalance'!C24+'Grid_TTAFBalance'!C24</f>
        <v/>
      </c>
      <c r="D24">
        <f>'Grid_SelfBalance'!D24+'Grid_TTAFBalance'!D24</f>
        <v/>
      </c>
      <c r="E24">
        <f>'Grid_SelfBalance'!E24+'Grid_TTAFBalance'!E24</f>
        <v/>
      </c>
      <c r="F24">
        <f>'Grid_SelfBalance'!F24+'Grid_TTAFBalance'!F24</f>
        <v/>
      </c>
      <c r="G24">
        <f>'Grid_SelfBalance'!G24+'Grid_TTAFBalance'!G24</f>
        <v/>
      </c>
      <c r="H24">
        <f>'Grid_SelfBalance'!H24+'Grid_TTAFBalance'!H24</f>
        <v/>
      </c>
      <c r="I24">
        <f>'Grid_SelfBalance'!I24+'Grid_TTAFBalance'!I24</f>
        <v/>
      </c>
      <c r="J24">
        <f>'Grid_SelfBalance'!J24+'Grid_TTAFBalance'!J24</f>
        <v/>
      </c>
      <c r="K24">
        <f>'Grid_SelfBalance'!K24+'Grid_TTAFBalance'!K24</f>
        <v/>
      </c>
      <c r="L24">
        <f>'Grid_SelfBalance'!L24+'Grid_TTAFBalance'!L24</f>
        <v/>
      </c>
      <c r="M24">
        <f>'Grid_SelfBalance'!M24+'Grid_TTAFBalance'!M24</f>
        <v/>
      </c>
      <c r="N24">
        <f>'Grid_SelfBalance'!N24+'Grid_TTAFBalance'!N24</f>
        <v/>
      </c>
      <c r="O24">
        <f>'Grid_SelfBalance'!O24+'Grid_TTAFBalance'!O24</f>
        <v/>
      </c>
      <c r="P24">
        <f>'Grid_SelfBalance'!P24+'Grid_TTAFBalance'!P24</f>
        <v/>
      </c>
      <c r="Q24">
        <f>'Grid_SelfBalance'!Q24+'Grid_TTAFBalance'!Q24</f>
        <v/>
      </c>
      <c r="R24">
        <f>'Grid_SelfBalance'!R24+'Grid_TTAFBalance'!R24</f>
        <v/>
      </c>
      <c r="S24">
        <f>'Grid_SelfBalance'!S24+'Grid_TTAFBalance'!S24</f>
        <v/>
      </c>
      <c r="T24">
        <f>'Grid_SelfBalance'!T24+'Grid_TTAFBalance'!T24</f>
        <v/>
      </c>
      <c r="U24">
        <f>'Grid_SelfBalance'!U24+'Grid_TTAFBalance'!U24</f>
        <v/>
      </c>
      <c r="V24">
        <f>'Grid_SelfBalance'!V24+'Grid_TTAFBalance'!V24</f>
        <v/>
      </c>
      <c r="W24">
        <f>'Grid_SelfBalance'!W24+'Grid_TTAFBalance'!W24</f>
        <v/>
      </c>
      <c r="X24">
        <f>'Grid_SelfBalance'!X24+'Grid_TTAFBalance'!X24</f>
        <v/>
      </c>
      <c r="Y24">
        <f>'Grid_SelfBalance'!Y24+'Grid_TTAFBalance'!Y24</f>
        <v/>
      </c>
      <c r="Z24">
        <f>'Grid_SelfBalance'!Z24+'Grid_TTAFBalance'!Z24</f>
        <v/>
      </c>
      <c r="AA24">
        <f>'Grid_SelfBalance'!AA24+'Grid_TTAFBalance'!AA24</f>
        <v/>
      </c>
      <c r="AB24">
        <f>'Grid_SelfBalance'!AB24+'Grid_TTAFBalance'!AB24</f>
        <v/>
      </c>
      <c r="AC24">
        <f>'Grid_SelfBalance'!AC24+'Grid_TTAFBalance'!AC24</f>
        <v/>
      </c>
      <c r="AD24">
        <f>'Grid_SelfBalance'!AD24+'Grid_TTAFBalance'!AD24</f>
        <v/>
      </c>
      <c r="AE24">
        <f>'Grid_SelfBalance'!AE24+'Grid_TTAFBalance'!AE24</f>
        <v/>
      </c>
      <c r="AF24">
        <f>'Grid_SelfBalance'!AF24+'Grid_TTAFBalance'!AF24</f>
        <v/>
      </c>
      <c r="AG24">
        <f>'Grid_SelfBalance'!AG24+'Grid_TTAFBalance'!AG24</f>
        <v/>
      </c>
      <c r="AH24">
        <f>'Grid_SelfBalance'!AH24+'Grid_TTAFBalance'!AH24</f>
        <v/>
      </c>
      <c r="AI24">
        <f>'Grid_SelfBalance'!AI24+'Grid_TTAFBalance'!AI24</f>
        <v/>
      </c>
      <c r="AJ24">
        <f>'Grid_SelfBalance'!AJ24+'Grid_TTAFBalance'!AJ24</f>
        <v/>
      </c>
      <c r="AK24">
        <f>'Grid_SelfBalance'!AK24+'Grid_TTAFBalance'!AK24</f>
        <v/>
      </c>
      <c r="AL24">
        <f>'Grid_SelfBalance'!AL24+'Grid_TTAFBalance'!AL24</f>
        <v/>
      </c>
      <c r="AM24">
        <f>'Grid_SelfBalance'!AM24+'Grid_TTAFBalance'!AM24</f>
        <v/>
      </c>
      <c r="AN24">
        <f>'Grid_SelfBalance'!AN24+'Grid_TTAFBalance'!AN24</f>
        <v/>
      </c>
      <c r="AO24">
        <f>'Grid_SelfBalance'!AO24+'Grid_TTAFBalance'!AO24</f>
        <v/>
      </c>
      <c r="AP24">
        <f>'Grid_SelfBalance'!AP24+'Grid_TTAFBalance'!AP24</f>
        <v/>
      </c>
      <c r="AQ24">
        <f>'Grid_SelfBalance'!AQ24+'Grid_TTAFBalance'!AQ24</f>
        <v/>
      </c>
      <c r="AR24">
        <f>'Grid_SelfBalance'!AR24+'Grid_TTAFBalance'!AR24</f>
        <v/>
      </c>
      <c r="AS24">
        <f>'Grid_SelfBalance'!AS24+'Grid_TTAFBalance'!AS24</f>
        <v/>
      </c>
      <c r="AT24">
        <f>'Grid_SelfBalance'!AT24+'Grid_TTAFBalance'!AT24</f>
        <v/>
      </c>
      <c r="AU24">
        <f>'Grid_SelfBalance'!AU24+'Grid_TTAFBalance'!AU24</f>
        <v/>
      </c>
      <c r="AV24">
        <f>'Grid_SelfBalance'!AV24+'Grid_TTAFBalance'!AV24</f>
        <v/>
      </c>
      <c r="AW24">
        <f>'Grid_SelfBalance'!AW24+'Grid_TTAFBalance'!AW24</f>
        <v/>
      </c>
      <c r="AX24">
        <f>'Grid_SelfBalance'!AX24+'Grid_TTAFBalance'!AX24</f>
        <v/>
      </c>
      <c r="AY24">
        <f>'Grid_SelfBalance'!AY24+'Grid_TTAFBalance'!AY24</f>
        <v/>
      </c>
      <c r="AZ24">
        <f>'Grid_SelfBalance'!AZ24+'Grid_TTAFBalance'!AZ24</f>
        <v/>
      </c>
      <c r="BA24">
        <f>'Grid_SelfBalance'!BA24+'Grid_TTAFBalance'!BA24</f>
        <v/>
      </c>
      <c r="BB24">
        <f>'Grid_SelfBalance'!BB24+'Grid_TTAFBalance'!BB24</f>
        <v/>
      </c>
      <c r="BC24">
        <f>'Grid_SelfBalance'!BC24+'Grid_TTAFBalance'!BC24</f>
        <v/>
      </c>
      <c r="BD24">
        <f>'Grid_SelfBalance'!BD24+'Grid_TTAFBalance'!BD24</f>
        <v/>
      </c>
      <c r="BE24">
        <f>'Grid_SelfBalance'!BE24+'Grid_TTAFBalance'!BE24</f>
        <v/>
      </c>
      <c r="BF24">
        <f>'Grid_SelfBalance'!BF24+'Grid_TTAFBalance'!BF24</f>
        <v/>
      </c>
      <c r="BG24">
        <f>'Grid_SelfBalance'!BG24+'Grid_TTAFBalance'!BG24</f>
        <v/>
      </c>
      <c r="BH24">
        <f>'Grid_SelfBalance'!BH24+'Grid_TTAFBalance'!BH24</f>
        <v/>
      </c>
      <c r="BI24">
        <f>'Grid_SelfBalance'!BI24+'Grid_TTAFBalance'!BI24</f>
        <v/>
      </c>
      <c r="BJ24">
        <f>'Grid_SelfBalance'!BJ24+'Grid_TTAFBalance'!BJ24</f>
        <v/>
      </c>
      <c r="BK24">
        <f>'Grid_SelfBalance'!BK24+'Grid_TTAFBalance'!BK24</f>
        <v/>
      </c>
      <c r="BL24">
        <f>'Grid_SelfBalance'!BL24+'Grid_TTAFBalance'!BL24</f>
        <v/>
      </c>
      <c r="BM24">
        <f>'Grid_SelfBalance'!BM24+'Grid_TTAFBalance'!BM24</f>
        <v/>
      </c>
      <c r="BN24">
        <f>'Grid_SelfBalance'!BN24+'Grid_TTAFBalance'!BN24</f>
        <v/>
      </c>
      <c r="BO24">
        <f>'Grid_SelfBalance'!BO24+'Grid_TTAFBalance'!BO24</f>
        <v/>
      </c>
      <c r="BP24">
        <f>'Grid_SelfBalance'!BP24+'Grid_TTAFBalance'!BP24</f>
        <v/>
      </c>
      <c r="BQ24">
        <f>'Grid_SelfBalance'!BQ24+'Grid_TTAFBalance'!BQ24</f>
        <v/>
      </c>
      <c r="BR24">
        <f>'Grid_SelfBalance'!BR24+'Grid_TTAFBalance'!BR24</f>
        <v/>
      </c>
      <c r="BS24">
        <f>'Grid_SelfBalance'!BS24+'Grid_TTAFBalance'!BS24</f>
        <v/>
      </c>
      <c r="BT24">
        <f>'Grid_SelfBalance'!BT24+'Grid_TTAFBalance'!BT24</f>
        <v/>
      </c>
      <c r="BU24">
        <f>'Grid_SelfBalance'!BU24+'Grid_TTAFBalance'!BU24</f>
        <v/>
      </c>
      <c r="BV24">
        <f>'Grid_SelfBalance'!BV24+'Grid_TTAFBalance'!BV24</f>
        <v/>
      </c>
      <c r="BW24">
        <f>'Grid_SelfBalance'!BW24+'Grid_TTAFBalance'!BW24</f>
        <v/>
      </c>
      <c r="BX24">
        <f>'Grid_SelfBalance'!BX24+'Grid_TTAFBalance'!BX24</f>
        <v/>
      </c>
      <c r="BY24">
        <f>'Grid_SelfBalance'!BY24+'Grid_TTAFBalance'!BY24</f>
        <v/>
      </c>
      <c r="BZ24">
        <f>'Grid_SelfBalance'!BZ24+'Grid_TTAFBalance'!BZ24</f>
        <v/>
      </c>
      <c r="CA24">
        <f>'Grid_SelfBalance'!CA24+'Grid_TTAFBalance'!CA24</f>
        <v/>
      </c>
      <c r="CB24">
        <f>'Grid_SelfBalance'!CB24+'Grid_TTAFBalance'!CB24</f>
        <v/>
      </c>
      <c r="CC24">
        <f>'Grid_SelfBalance'!CC24+'Grid_TTAFBalance'!CC24</f>
        <v/>
      </c>
      <c r="CD24">
        <f>'Grid_SelfBalance'!CD24+'Grid_TTAFBalance'!CD24</f>
        <v/>
      </c>
      <c r="CE24">
        <f>'Grid_SelfBalance'!CE24+'Grid_TTAFBalance'!CE24</f>
        <v/>
      </c>
      <c r="CF24">
        <f>'Grid_SelfBalance'!CF24+'Grid_TTAFBalance'!CF24</f>
        <v/>
      </c>
      <c r="CG24">
        <f>'Grid_SelfBalance'!CG24+'Grid_TTAFBalance'!CG24</f>
        <v/>
      </c>
      <c r="CH24">
        <f>'Grid_SelfBalance'!CH24+'Grid_TTAFBalance'!CH24</f>
        <v/>
      </c>
      <c r="CI24">
        <f>'Grid_SelfBalance'!CI24+'Grid_TTAFBalance'!CI24</f>
        <v/>
      </c>
      <c r="CJ24">
        <f>'Grid_SelfBalance'!CJ24+'Grid_TTAFBalance'!CJ24</f>
        <v/>
      </c>
      <c r="CK24">
        <f>'Grid_SelfBalance'!CK24+'Grid_TTAFBalance'!CK24</f>
        <v/>
      </c>
      <c r="CL24">
        <f>'Grid_SelfBalance'!CL24+'Grid_TTAFBalance'!CL24</f>
        <v/>
      </c>
      <c r="CM24">
        <f>'Grid_SelfBalance'!CM24+'Grid_TTAFBalance'!CM24</f>
        <v/>
      </c>
      <c r="CN24">
        <f>'Grid_SelfBalance'!CN24+'Grid_TTAFBalance'!CN24</f>
        <v/>
      </c>
      <c r="CO24">
        <f>'Grid_SelfBalance'!CO24+'Grid_TTAFBalance'!CO24</f>
        <v/>
      </c>
      <c r="CP24">
        <f>'Grid_SelfBalance'!CP24+'Grid_TTAFBalance'!CP24</f>
        <v/>
      </c>
      <c r="CQ24">
        <f>'Grid_SelfBalance'!CQ24+'Grid_TTAFBalance'!CQ24</f>
        <v/>
      </c>
      <c r="CR24">
        <f>'Grid_SelfBalance'!CR24+'Grid_TTAFBalance'!CR24</f>
        <v/>
      </c>
      <c r="CS24">
        <f>'Grid_SelfBalance'!CS24+'Grid_TTAFBalance'!CS24</f>
        <v/>
      </c>
      <c r="CT24">
        <f>'Grid_SelfBalance'!CT24+'Grid_TTAFBalance'!CT24</f>
        <v/>
      </c>
      <c r="CU24">
        <f>'Grid_SelfBalance'!CU24+'Grid_TTAFBalance'!CU24</f>
        <v/>
      </c>
      <c r="CV24">
        <f>'Grid_SelfBalance'!CV24+'Grid_TTAFBalance'!CV24</f>
        <v/>
      </c>
      <c r="CW24">
        <f>'Grid_SelfBalance'!CW24+'Grid_TTAFBalance'!CW24</f>
        <v/>
      </c>
      <c r="CX24">
        <f>'Grid_SelfBalance'!CX24+'Grid_TTAFBalance'!CX24</f>
        <v/>
      </c>
      <c r="CY24">
        <f>'Grid_SelfBalance'!CY24+'Grid_TTAFBalance'!CY24</f>
        <v/>
      </c>
      <c r="CZ24">
        <f>'Grid_SelfBalance'!CZ24+'Grid_TTAFBalance'!CZ24</f>
        <v/>
      </c>
      <c r="DA24">
        <f>'Grid_SelfBalance'!DA24+'Grid_TTAFBalance'!DA24</f>
        <v/>
      </c>
    </row>
    <row r="25">
      <c r="A25" t="inlineStr">
        <is>
          <t>CHEM-1200</t>
        </is>
      </c>
      <c r="B25">
        <f>'Grid_SelfBalance'!B25+'Grid_TTAFBalance'!B25</f>
        <v/>
      </c>
      <c r="C25">
        <f>'Grid_SelfBalance'!C25+'Grid_TTAFBalance'!C25</f>
        <v/>
      </c>
      <c r="D25">
        <f>'Grid_SelfBalance'!D25+'Grid_TTAFBalance'!D25</f>
        <v/>
      </c>
      <c r="E25">
        <f>'Grid_SelfBalance'!E25+'Grid_TTAFBalance'!E25</f>
        <v/>
      </c>
      <c r="F25">
        <f>'Grid_SelfBalance'!F25+'Grid_TTAFBalance'!F25</f>
        <v/>
      </c>
      <c r="G25">
        <f>'Grid_SelfBalance'!G25+'Grid_TTAFBalance'!G25</f>
        <v/>
      </c>
      <c r="H25">
        <f>'Grid_SelfBalance'!H25+'Grid_TTAFBalance'!H25</f>
        <v/>
      </c>
      <c r="I25">
        <f>'Grid_SelfBalance'!I25+'Grid_TTAFBalance'!I25</f>
        <v/>
      </c>
      <c r="J25">
        <f>'Grid_SelfBalance'!J25+'Grid_TTAFBalance'!J25</f>
        <v/>
      </c>
      <c r="K25">
        <f>'Grid_SelfBalance'!K25+'Grid_TTAFBalance'!K25</f>
        <v/>
      </c>
      <c r="L25">
        <f>'Grid_SelfBalance'!L25+'Grid_TTAFBalance'!L25</f>
        <v/>
      </c>
      <c r="M25">
        <f>'Grid_SelfBalance'!M25+'Grid_TTAFBalance'!M25</f>
        <v/>
      </c>
      <c r="N25">
        <f>'Grid_SelfBalance'!N25+'Grid_TTAFBalance'!N25</f>
        <v/>
      </c>
      <c r="O25">
        <f>'Grid_SelfBalance'!O25+'Grid_TTAFBalance'!O25</f>
        <v/>
      </c>
      <c r="P25">
        <f>'Grid_SelfBalance'!P25+'Grid_TTAFBalance'!P25</f>
        <v/>
      </c>
      <c r="Q25">
        <f>'Grid_SelfBalance'!Q25+'Grid_TTAFBalance'!Q25</f>
        <v/>
      </c>
      <c r="R25">
        <f>'Grid_SelfBalance'!R25+'Grid_TTAFBalance'!R25</f>
        <v/>
      </c>
      <c r="S25">
        <f>'Grid_SelfBalance'!S25+'Grid_TTAFBalance'!S25</f>
        <v/>
      </c>
      <c r="T25">
        <f>'Grid_SelfBalance'!T25+'Grid_TTAFBalance'!T25</f>
        <v/>
      </c>
      <c r="U25">
        <f>'Grid_SelfBalance'!U25+'Grid_TTAFBalance'!U25</f>
        <v/>
      </c>
      <c r="V25">
        <f>'Grid_SelfBalance'!V25+'Grid_TTAFBalance'!V25</f>
        <v/>
      </c>
      <c r="W25">
        <f>'Grid_SelfBalance'!W25+'Grid_TTAFBalance'!W25</f>
        <v/>
      </c>
      <c r="X25">
        <f>'Grid_SelfBalance'!X25+'Grid_TTAFBalance'!X25</f>
        <v/>
      </c>
      <c r="Y25">
        <f>'Grid_SelfBalance'!Y25+'Grid_TTAFBalance'!Y25</f>
        <v/>
      </c>
      <c r="Z25">
        <f>'Grid_SelfBalance'!Z25+'Grid_TTAFBalance'!Z25</f>
        <v/>
      </c>
      <c r="AA25">
        <f>'Grid_SelfBalance'!AA25+'Grid_TTAFBalance'!AA25</f>
        <v/>
      </c>
      <c r="AB25">
        <f>'Grid_SelfBalance'!AB25+'Grid_TTAFBalance'!AB25</f>
        <v/>
      </c>
      <c r="AC25">
        <f>'Grid_SelfBalance'!AC25+'Grid_TTAFBalance'!AC25</f>
        <v/>
      </c>
      <c r="AD25">
        <f>'Grid_SelfBalance'!AD25+'Grid_TTAFBalance'!AD25</f>
        <v/>
      </c>
      <c r="AE25">
        <f>'Grid_SelfBalance'!AE25+'Grid_TTAFBalance'!AE25</f>
        <v/>
      </c>
      <c r="AF25">
        <f>'Grid_SelfBalance'!AF25+'Grid_TTAFBalance'!AF25</f>
        <v/>
      </c>
      <c r="AG25">
        <f>'Grid_SelfBalance'!AG25+'Grid_TTAFBalance'!AG25</f>
        <v/>
      </c>
      <c r="AH25">
        <f>'Grid_SelfBalance'!AH25+'Grid_TTAFBalance'!AH25</f>
        <v/>
      </c>
      <c r="AI25">
        <f>'Grid_SelfBalance'!AI25+'Grid_TTAFBalance'!AI25</f>
        <v/>
      </c>
      <c r="AJ25">
        <f>'Grid_SelfBalance'!AJ25+'Grid_TTAFBalance'!AJ25</f>
        <v/>
      </c>
      <c r="AK25">
        <f>'Grid_SelfBalance'!AK25+'Grid_TTAFBalance'!AK25</f>
        <v/>
      </c>
      <c r="AL25">
        <f>'Grid_SelfBalance'!AL25+'Grid_TTAFBalance'!AL25</f>
        <v/>
      </c>
      <c r="AM25">
        <f>'Grid_SelfBalance'!AM25+'Grid_TTAFBalance'!AM25</f>
        <v/>
      </c>
      <c r="AN25">
        <f>'Grid_SelfBalance'!AN25+'Grid_TTAFBalance'!AN25</f>
        <v/>
      </c>
      <c r="AO25">
        <f>'Grid_SelfBalance'!AO25+'Grid_TTAFBalance'!AO25</f>
        <v/>
      </c>
      <c r="AP25">
        <f>'Grid_SelfBalance'!AP25+'Grid_TTAFBalance'!AP25</f>
        <v/>
      </c>
      <c r="AQ25">
        <f>'Grid_SelfBalance'!AQ25+'Grid_TTAFBalance'!AQ25</f>
        <v/>
      </c>
      <c r="AR25">
        <f>'Grid_SelfBalance'!AR25+'Grid_TTAFBalance'!AR25</f>
        <v/>
      </c>
      <c r="AS25">
        <f>'Grid_SelfBalance'!AS25+'Grid_TTAFBalance'!AS25</f>
        <v/>
      </c>
      <c r="AT25">
        <f>'Grid_SelfBalance'!AT25+'Grid_TTAFBalance'!AT25</f>
        <v/>
      </c>
      <c r="AU25">
        <f>'Grid_SelfBalance'!AU25+'Grid_TTAFBalance'!AU25</f>
        <v/>
      </c>
      <c r="AV25">
        <f>'Grid_SelfBalance'!AV25+'Grid_TTAFBalance'!AV25</f>
        <v/>
      </c>
      <c r="AW25">
        <f>'Grid_SelfBalance'!AW25+'Grid_TTAFBalance'!AW25</f>
        <v/>
      </c>
      <c r="AX25">
        <f>'Grid_SelfBalance'!AX25+'Grid_TTAFBalance'!AX25</f>
        <v/>
      </c>
      <c r="AY25">
        <f>'Grid_SelfBalance'!AY25+'Grid_TTAFBalance'!AY25</f>
        <v/>
      </c>
      <c r="AZ25">
        <f>'Grid_SelfBalance'!AZ25+'Grid_TTAFBalance'!AZ25</f>
        <v/>
      </c>
      <c r="BA25">
        <f>'Grid_SelfBalance'!BA25+'Grid_TTAFBalance'!BA25</f>
        <v/>
      </c>
      <c r="BB25">
        <f>'Grid_SelfBalance'!BB25+'Grid_TTAFBalance'!BB25</f>
        <v/>
      </c>
      <c r="BC25">
        <f>'Grid_SelfBalance'!BC25+'Grid_TTAFBalance'!BC25</f>
        <v/>
      </c>
      <c r="BD25">
        <f>'Grid_SelfBalance'!BD25+'Grid_TTAFBalance'!BD25</f>
        <v/>
      </c>
      <c r="BE25">
        <f>'Grid_SelfBalance'!BE25+'Grid_TTAFBalance'!BE25</f>
        <v/>
      </c>
      <c r="BF25">
        <f>'Grid_SelfBalance'!BF25+'Grid_TTAFBalance'!BF25</f>
        <v/>
      </c>
      <c r="BG25">
        <f>'Grid_SelfBalance'!BG25+'Grid_TTAFBalance'!BG25</f>
        <v/>
      </c>
      <c r="BH25">
        <f>'Grid_SelfBalance'!BH25+'Grid_TTAFBalance'!BH25</f>
        <v/>
      </c>
      <c r="BI25">
        <f>'Grid_SelfBalance'!BI25+'Grid_TTAFBalance'!BI25</f>
        <v/>
      </c>
      <c r="BJ25">
        <f>'Grid_SelfBalance'!BJ25+'Grid_TTAFBalance'!BJ25</f>
        <v/>
      </c>
      <c r="BK25">
        <f>'Grid_SelfBalance'!BK25+'Grid_TTAFBalance'!BK25</f>
        <v/>
      </c>
      <c r="BL25">
        <f>'Grid_SelfBalance'!BL25+'Grid_TTAFBalance'!BL25</f>
        <v/>
      </c>
      <c r="BM25">
        <f>'Grid_SelfBalance'!BM25+'Grid_TTAFBalance'!BM25</f>
        <v/>
      </c>
      <c r="BN25">
        <f>'Grid_SelfBalance'!BN25+'Grid_TTAFBalance'!BN25</f>
        <v/>
      </c>
      <c r="BO25">
        <f>'Grid_SelfBalance'!BO25+'Grid_TTAFBalance'!BO25</f>
        <v/>
      </c>
      <c r="BP25">
        <f>'Grid_SelfBalance'!BP25+'Grid_TTAFBalance'!BP25</f>
        <v/>
      </c>
      <c r="BQ25">
        <f>'Grid_SelfBalance'!BQ25+'Grid_TTAFBalance'!BQ25</f>
        <v/>
      </c>
      <c r="BR25">
        <f>'Grid_SelfBalance'!BR25+'Grid_TTAFBalance'!BR25</f>
        <v/>
      </c>
      <c r="BS25">
        <f>'Grid_SelfBalance'!BS25+'Grid_TTAFBalance'!BS25</f>
        <v/>
      </c>
      <c r="BT25">
        <f>'Grid_SelfBalance'!BT25+'Grid_TTAFBalance'!BT25</f>
        <v/>
      </c>
      <c r="BU25">
        <f>'Grid_SelfBalance'!BU25+'Grid_TTAFBalance'!BU25</f>
        <v/>
      </c>
      <c r="BV25">
        <f>'Grid_SelfBalance'!BV25+'Grid_TTAFBalance'!BV25</f>
        <v/>
      </c>
      <c r="BW25">
        <f>'Grid_SelfBalance'!BW25+'Grid_TTAFBalance'!BW25</f>
        <v/>
      </c>
      <c r="BX25">
        <f>'Grid_SelfBalance'!BX25+'Grid_TTAFBalance'!BX25</f>
        <v/>
      </c>
      <c r="BY25">
        <f>'Grid_SelfBalance'!BY25+'Grid_TTAFBalance'!BY25</f>
        <v/>
      </c>
      <c r="BZ25">
        <f>'Grid_SelfBalance'!BZ25+'Grid_TTAFBalance'!BZ25</f>
        <v/>
      </c>
      <c r="CA25">
        <f>'Grid_SelfBalance'!CA25+'Grid_TTAFBalance'!CA25</f>
        <v/>
      </c>
      <c r="CB25">
        <f>'Grid_SelfBalance'!CB25+'Grid_TTAFBalance'!CB25</f>
        <v/>
      </c>
      <c r="CC25">
        <f>'Grid_SelfBalance'!CC25+'Grid_TTAFBalance'!CC25</f>
        <v/>
      </c>
      <c r="CD25">
        <f>'Grid_SelfBalance'!CD25+'Grid_TTAFBalance'!CD25</f>
        <v/>
      </c>
      <c r="CE25">
        <f>'Grid_SelfBalance'!CE25+'Grid_TTAFBalance'!CE25</f>
        <v/>
      </c>
      <c r="CF25">
        <f>'Grid_SelfBalance'!CF25+'Grid_TTAFBalance'!CF25</f>
        <v/>
      </c>
      <c r="CG25">
        <f>'Grid_SelfBalance'!CG25+'Grid_TTAFBalance'!CG25</f>
        <v/>
      </c>
      <c r="CH25">
        <f>'Grid_SelfBalance'!CH25+'Grid_TTAFBalance'!CH25</f>
        <v/>
      </c>
      <c r="CI25">
        <f>'Grid_SelfBalance'!CI25+'Grid_TTAFBalance'!CI25</f>
        <v/>
      </c>
      <c r="CJ25">
        <f>'Grid_SelfBalance'!CJ25+'Grid_TTAFBalance'!CJ25</f>
        <v/>
      </c>
      <c r="CK25">
        <f>'Grid_SelfBalance'!CK25+'Grid_TTAFBalance'!CK25</f>
        <v/>
      </c>
      <c r="CL25">
        <f>'Grid_SelfBalance'!CL25+'Grid_TTAFBalance'!CL25</f>
        <v/>
      </c>
      <c r="CM25">
        <f>'Grid_SelfBalance'!CM25+'Grid_TTAFBalance'!CM25</f>
        <v/>
      </c>
      <c r="CN25">
        <f>'Grid_SelfBalance'!CN25+'Grid_TTAFBalance'!CN25</f>
        <v/>
      </c>
      <c r="CO25">
        <f>'Grid_SelfBalance'!CO25+'Grid_TTAFBalance'!CO25</f>
        <v/>
      </c>
      <c r="CP25">
        <f>'Grid_SelfBalance'!CP25+'Grid_TTAFBalance'!CP25</f>
        <v/>
      </c>
      <c r="CQ25">
        <f>'Grid_SelfBalance'!CQ25+'Grid_TTAFBalance'!CQ25</f>
        <v/>
      </c>
      <c r="CR25">
        <f>'Grid_SelfBalance'!CR25+'Grid_TTAFBalance'!CR25</f>
        <v/>
      </c>
      <c r="CS25">
        <f>'Grid_SelfBalance'!CS25+'Grid_TTAFBalance'!CS25</f>
        <v/>
      </c>
      <c r="CT25">
        <f>'Grid_SelfBalance'!CT25+'Grid_TTAFBalance'!CT25</f>
        <v/>
      </c>
      <c r="CU25">
        <f>'Grid_SelfBalance'!CU25+'Grid_TTAFBalance'!CU25</f>
        <v/>
      </c>
      <c r="CV25">
        <f>'Grid_SelfBalance'!CV25+'Grid_TTAFBalance'!CV25</f>
        <v/>
      </c>
      <c r="CW25">
        <f>'Grid_SelfBalance'!CW25+'Grid_TTAFBalance'!CW25</f>
        <v/>
      </c>
      <c r="CX25">
        <f>'Grid_SelfBalance'!CX25+'Grid_TTAFBalance'!CX25</f>
        <v/>
      </c>
      <c r="CY25">
        <f>'Grid_SelfBalance'!CY25+'Grid_TTAFBalance'!CY25</f>
        <v/>
      </c>
      <c r="CZ25">
        <f>'Grid_SelfBalance'!CZ25+'Grid_TTAFBalance'!CZ25</f>
        <v/>
      </c>
      <c r="DA25">
        <f>'Grid_SelfBalance'!DA25+'Grid_TTAFBalance'!DA25</f>
        <v/>
      </c>
    </row>
    <row r="26">
      <c r="A26" t="inlineStr">
        <is>
          <t>CHEM-1830</t>
        </is>
      </c>
      <c r="B26">
        <f>'Grid_SelfBalance'!B26+'Grid_TTAFBalance'!B26</f>
        <v/>
      </c>
      <c r="C26">
        <f>'Grid_SelfBalance'!C26+'Grid_TTAFBalance'!C26</f>
        <v/>
      </c>
      <c r="D26">
        <f>'Grid_SelfBalance'!D26+'Grid_TTAFBalance'!D26</f>
        <v/>
      </c>
      <c r="E26">
        <f>'Grid_SelfBalance'!E26+'Grid_TTAFBalance'!E26</f>
        <v/>
      </c>
      <c r="F26">
        <f>'Grid_SelfBalance'!F26+'Grid_TTAFBalance'!F26</f>
        <v/>
      </c>
      <c r="G26">
        <f>'Grid_SelfBalance'!G26+'Grid_TTAFBalance'!G26</f>
        <v/>
      </c>
      <c r="H26">
        <f>'Grid_SelfBalance'!H26+'Grid_TTAFBalance'!H26</f>
        <v/>
      </c>
      <c r="I26">
        <f>'Grid_SelfBalance'!I26+'Grid_TTAFBalance'!I26</f>
        <v/>
      </c>
      <c r="J26">
        <f>'Grid_SelfBalance'!J26+'Grid_TTAFBalance'!J26</f>
        <v/>
      </c>
      <c r="K26">
        <f>'Grid_SelfBalance'!K26+'Grid_TTAFBalance'!K26</f>
        <v/>
      </c>
      <c r="L26">
        <f>'Grid_SelfBalance'!L26+'Grid_TTAFBalance'!L26</f>
        <v/>
      </c>
      <c r="M26">
        <f>'Grid_SelfBalance'!M26+'Grid_TTAFBalance'!M26</f>
        <v/>
      </c>
      <c r="N26">
        <f>'Grid_SelfBalance'!N26+'Grid_TTAFBalance'!N26</f>
        <v/>
      </c>
      <c r="O26">
        <f>'Grid_SelfBalance'!O26+'Grid_TTAFBalance'!O26</f>
        <v/>
      </c>
      <c r="P26">
        <f>'Grid_SelfBalance'!P26+'Grid_TTAFBalance'!P26</f>
        <v/>
      </c>
      <c r="Q26">
        <f>'Grid_SelfBalance'!Q26+'Grid_TTAFBalance'!Q26</f>
        <v/>
      </c>
      <c r="R26">
        <f>'Grid_SelfBalance'!R26+'Grid_TTAFBalance'!R26</f>
        <v/>
      </c>
      <c r="S26">
        <f>'Grid_SelfBalance'!S26+'Grid_TTAFBalance'!S26</f>
        <v/>
      </c>
      <c r="T26">
        <f>'Grid_SelfBalance'!T26+'Grid_TTAFBalance'!T26</f>
        <v/>
      </c>
      <c r="U26">
        <f>'Grid_SelfBalance'!U26+'Grid_TTAFBalance'!U26</f>
        <v/>
      </c>
      <c r="V26">
        <f>'Grid_SelfBalance'!V26+'Grid_TTAFBalance'!V26</f>
        <v/>
      </c>
      <c r="W26">
        <f>'Grid_SelfBalance'!W26+'Grid_TTAFBalance'!W26</f>
        <v/>
      </c>
      <c r="X26">
        <f>'Grid_SelfBalance'!X26+'Grid_TTAFBalance'!X26</f>
        <v/>
      </c>
      <c r="Y26">
        <f>'Grid_SelfBalance'!Y26+'Grid_TTAFBalance'!Y26</f>
        <v/>
      </c>
      <c r="Z26">
        <f>'Grid_SelfBalance'!Z26+'Grid_TTAFBalance'!Z26</f>
        <v/>
      </c>
      <c r="AA26">
        <f>'Grid_SelfBalance'!AA26+'Grid_TTAFBalance'!AA26</f>
        <v/>
      </c>
      <c r="AB26">
        <f>'Grid_SelfBalance'!AB26+'Grid_TTAFBalance'!AB26</f>
        <v/>
      </c>
      <c r="AC26">
        <f>'Grid_SelfBalance'!AC26+'Grid_TTAFBalance'!AC26</f>
        <v/>
      </c>
      <c r="AD26">
        <f>'Grid_SelfBalance'!AD26+'Grid_TTAFBalance'!AD26</f>
        <v/>
      </c>
      <c r="AE26">
        <f>'Grid_SelfBalance'!AE26+'Grid_TTAFBalance'!AE26</f>
        <v/>
      </c>
      <c r="AF26">
        <f>'Grid_SelfBalance'!AF26+'Grid_TTAFBalance'!AF26</f>
        <v/>
      </c>
      <c r="AG26">
        <f>'Grid_SelfBalance'!AG26+'Grid_TTAFBalance'!AG26</f>
        <v/>
      </c>
      <c r="AH26">
        <f>'Grid_SelfBalance'!AH26+'Grid_TTAFBalance'!AH26</f>
        <v/>
      </c>
      <c r="AI26">
        <f>'Grid_SelfBalance'!AI26+'Grid_TTAFBalance'!AI26</f>
        <v/>
      </c>
      <c r="AJ26">
        <f>'Grid_SelfBalance'!AJ26+'Grid_TTAFBalance'!AJ26</f>
        <v/>
      </c>
      <c r="AK26">
        <f>'Grid_SelfBalance'!AK26+'Grid_TTAFBalance'!AK26</f>
        <v/>
      </c>
      <c r="AL26">
        <f>'Grid_SelfBalance'!AL26+'Grid_TTAFBalance'!AL26</f>
        <v/>
      </c>
      <c r="AM26">
        <f>'Grid_SelfBalance'!AM26+'Grid_TTAFBalance'!AM26</f>
        <v/>
      </c>
      <c r="AN26">
        <f>'Grid_SelfBalance'!AN26+'Grid_TTAFBalance'!AN26</f>
        <v/>
      </c>
      <c r="AO26">
        <f>'Grid_SelfBalance'!AO26+'Grid_TTAFBalance'!AO26</f>
        <v/>
      </c>
      <c r="AP26">
        <f>'Grid_SelfBalance'!AP26+'Grid_TTAFBalance'!AP26</f>
        <v/>
      </c>
      <c r="AQ26">
        <f>'Grid_SelfBalance'!AQ26+'Grid_TTAFBalance'!AQ26</f>
        <v/>
      </c>
      <c r="AR26">
        <f>'Grid_SelfBalance'!AR26+'Grid_TTAFBalance'!AR26</f>
        <v/>
      </c>
      <c r="AS26">
        <f>'Grid_SelfBalance'!AS26+'Grid_TTAFBalance'!AS26</f>
        <v/>
      </c>
      <c r="AT26">
        <f>'Grid_SelfBalance'!AT26+'Grid_TTAFBalance'!AT26</f>
        <v/>
      </c>
      <c r="AU26">
        <f>'Grid_SelfBalance'!AU26+'Grid_TTAFBalance'!AU26</f>
        <v/>
      </c>
      <c r="AV26">
        <f>'Grid_SelfBalance'!AV26+'Grid_TTAFBalance'!AV26</f>
        <v/>
      </c>
      <c r="AW26">
        <f>'Grid_SelfBalance'!AW26+'Grid_TTAFBalance'!AW26</f>
        <v/>
      </c>
      <c r="AX26">
        <f>'Grid_SelfBalance'!AX26+'Grid_TTAFBalance'!AX26</f>
        <v/>
      </c>
      <c r="AY26">
        <f>'Grid_SelfBalance'!AY26+'Grid_TTAFBalance'!AY26</f>
        <v/>
      </c>
      <c r="AZ26">
        <f>'Grid_SelfBalance'!AZ26+'Grid_TTAFBalance'!AZ26</f>
        <v/>
      </c>
      <c r="BA26">
        <f>'Grid_SelfBalance'!BA26+'Grid_TTAFBalance'!BA26</f>
        <v/>
      </c>
      <c r="BB26">
        <f>'Grid_SelfBalance'!BB26+'Grid_TTAFBalance'!BB26</f>
        <v/>
      </c>
      <c r="BC26">
        <f>'Grid_SelfBalance'!BC26+'Grid_TTAFBalance'!BC26</f>
        <v/>
      </c>
      <c r="BD26">
        <f>'Grid_SelfBalance'!BD26+'Grid_TTAFBalance'!BD26</f>
        <v/>
      </c>
      <c r="BE26">
        <f>'Grid_SelfBalance'!BE26+'Grid_TTAFBalance'!BE26</f>
        <v/>
      </c>
      <c r="BF26">
        <f>'Grid_SelfBalance'!BF26+'Grid_TTAFBalance'!BF26</f>
        <v/>
      </c>
      <c r="BG26">
        <f>'Grid_SelfBalance'!BG26+'Grid_TTAFBalance'!BG26</f>
        <v/>
      </c>
      <c r="BH26">
        <f>'Grid_SelfBalance'!BH26+'Grid_TTAFBalance'!BH26</f>
        <v/>
      </c>
      <c r="BI26">
        <f>'Grid_SelfBalance'!BI26+'Grid_TTAFBalance'!BI26</f>
        <v/>
      </c>
      <c r="BJ26">
        <f>'Grid_SelfBalance'!BJ26+'Grid_TTAFBalance'!BJ26</f>
        <v/>
      </c>
      <c r="BK26">
        <f>'Grid_SelfBalance'!BK26+'Grid_TTAFBalance'!BK26</f>
        <v/>
      </c>
      <c r="BL26">
        <f>'Grid_SelfBalance'!BL26+'Grid_TTAFBalance'!BL26</f>
        <v/>
      </c>
      <c r="BM26">
        <f>'Grid_SelfBalance'!BM26+'Grid_TTAFBalance'!BM26</f>
        <v/>
      </c>
      <c r="BN26">
        <f>'Grid_SelfBalance'!BN26+'Grid_TTAFBalance'!BN26</f>
        <v/>
      </c>
      <c r="BO26">
        <f>'Grid_SelfBalance'!BO26+'Grid_TTAFBalance'!BO26</f>
        <v/>
      </c>
      <c r="BP26">
        <f>'Grid_SelfBalance'!BP26+'Grid_TTAFBalance'!BP26</f>
        <v/>
      </c>
      <c r="BQ26">
        <f>'Grid_SelfBalance'!BQ26+'Grid_TTAFBalance'!BQ26</f>
        <v/>
      </c>
      <c r="BR26">
        <f>'Grid_SelfBalance'!BR26+'Grid_TTAFBalance'!BR26</f>
        <v/>
      </c>
      <c r="BS26">
        <f>'Grid_SelfBalance'!BS26+'Grid_TTAFBalance'!BS26</f>
        <v/>
      </c>
      <c r="BT26">
        <f>'Grid_SelfBalance'!BT26+'Grid_TTAFBalance'!BT26</f>
        <v/>
      </c>
      <c r="BU26">
        <f>'Grid_SelfBalance'!BU26+'Grid_TTAFBalance'!BU26</f>
        <v/>
      </c>
      <c r="BV26">
        <f>'Grid_SelfBalance'!BV26+'Grid_TTAFBalance'!BV26</f>
        <v/>
      </c>
      <c r="BW26">
        <f>'Grid_SelfBalance'!BW26+'Grid_TTAFBalance'!BW26</f>
        <v/>
      </c>
      <c r="BX26">
        <f>'Grid_SelfBalance'!BX26+'Grid_TTAFBalance'!BX26</f>
        <v/>
      </c>
      <c r="BY26">
        <f>'Grid_SelfBalance'!BY26+'Grid_TTAFBalance'!BY26</f>
        <v/>
      </c>
      <c r="BZ26">
        <f>'Grid_SelfBalance'!BZ26+'Grid_TTAFBalance'!BZ26</f>
        <v/>
      </c>
      <c r="CA26">
        <f>'Grid_SelfBalance'!CA26+'Grid_TTAFBalance'!CA26</f>
        <v/>
      </c>
      <c r="CB26">
        <f>'Grid_SelfBalance'!CB26+'Grid_TTAFBalance'!CB26</f>
        <v/>
      </c>
      <c r="CC26">
        <f>'Grid_SelfBalance'!CC26+'Grid_TTAFBalance'!CC26</f>
        <v/>
      </c>
      <c r="CD26">
        <f>'Grid_SelfBalance'!CD26+'Grid_TTAFBalance'!CD26</f>
        <v/>
      </c>
      <c r="CE26">
        <f>'Grid_SelfBalance'!CE26+'Grid_TTAFBalance'!CE26</f>
        <v/>
      </c>
      <c r="CF26">
        <f>'Grid_SelfBalance'!CF26+'Grid_TTAFBalance'!CF26</f>
        <v/>
      </c>
      <c r="CG26">
        <f>'Grid_SelfBalance'!CG26+'Grid_TTAFBalance'!CG26</f>
        <v/>
      </c>
      <c r="CH26">
        <f>'Grid_SelfBalance'!CH26+'Grid_TTAFBalance'!CH26</f>
        <v/>
      </c>
      <c r="CI26">
        <f>'Grid_SelfBalance'!CI26+'Grid_TTAFBalance'!CI26</f>
        <v/>
      </c>
      <c r="CJ26">
        <f>'Grid_SelfBalance'!CJ26+'Grid_TTAFBalance'!CJ26</f>
        <v/>
      </c>
      <c r="CK26">
        <f>'Grid_SelfBalance'!CK26+'Grid_TTAFBalance'!CK26</f>
        <v/>
      </c>
      <c r="CL26">
        <f>'Grid_SelfBalance'!CL26+'Grid_TTAFBalance'!CL26</f>
        <v/>
      </c>
      <c r="CM26">
        <f>'Grid_SelfBalance'!CM26+'Grid_TTAFBalance'!CM26</f>
        <v/>
      </c>
      <c r="CN26">
        <f>'Grid_SelfBalance'!CN26+'Grid_TTAFBalance'!CN26</f>
        <v/>
      </c>
      <c r="CO26">
        <f>'Grid_SelfBalance'!CO26+'Grid_TTAFBalance'!CO26</f>
        <v/>
      </c>
      <c r="CP26">
        <f>'Grid_SelfBalance'!CP26+'Grid_TTAFBalance'!CP26</f>
        <v/>
      </c>
      <c r="CQ26">
        <f>'Grid_SelfBalance'!CQ26+'Grid_TTAFBalance'!CQ26</f>
        <v/>
      </c>
      <c r="CR26">
        <f>'Grid_SelfBalance'!CR26+'Grid_TTAFBalance'!CR26</f>
        <v/>
      </c>
      <c r="CS26">
        <f>'Grid_SelfBalance'!CS26+'Grid_TTAFBalance'!CS26</f>
        <v/>
      </c>
      <c r="CT26">
        <f>'Grid_SelfBalance'!CT26+'Grid_TTAFBalance'!CT26</f>
        <v/>
      </c>
      <c r="CU26">
        <f>'Grid_SelfBalance'!CU26+'Grid_TTAFBalance'!CU26</f>
        <v/>
      </c>
      <c r="CV26">
        <f>'Grid_SelfBalance'!CV26+'Grid_TTAFBalance'!CV26</f>
        <v/>
      </c>
      <c r="CW26">
        <f>'Grid_SelfBalance'!CW26+'Grid_TTAFBalance'!CW26</f>
        <v/>
      </c>
      <c r="CX26">
        <f>'Grid_SelfBalance'!CX26+'Grid_TTAFBalance'!CX26</f>
        <v/>
      </c>
      <c r="CY26">
        <f>'Grid_SelfBalance'!CY26+'Grid_TTAFBalance'!CY26</f>
        <v/>
      </c>
      <c r="CZ26">
        <f>'Grid_SelfBalance'!CZ26+'Grid_TTAFBalance'!CZ26</f>
        <v/>
      </c>
      <c r="DA26">
        <f>'Grid_SelfBalance'!DA26+'Grid_TTAFBalance'!DA26</f>
        <v/>
      </c>
    </row>
    <row r="27">
      <c r="A27" t="inlineStr">
        <is>
          <t>CHEM-1680</t>
        </is>
      </c>
      <c r="B27">
        <f>'Grid_SelfBalance'!B27+'Grid_TTAFBalance'!B27</f>
        <v/>
      </c>
      <c r="C27">
        <f>'Grid_SelfBalance'!C27+'Grid_TTAFBalance'!C27</f>
        <v/>
      </c>
      <c r="D27">
        <f>'Grid_SelfBalance'!D27+'Grid_TTAFBalance'!D27</f>
        <v/>
      </c>
      <c r="E27">
        <f>'Grid_SelfBalance'!E27+'Grid_TTAFBalance'!E27</f>
        <v/>
      </c>
      <c r="F27">
        <f>'Grid_SelfBalance'!F27+'Grid_TTAFBalance'!F27</f>
        <v/>
      </c>
      <c r="G27">
        <f>'Grid_SelfBalance'!G27+'Grid_TTAFBalance'!G27</f>
        <v/>
      </c>
      <c r="H27">
        <f>'Grid_SelfBalance'!H27+'Grid_TTAFBalance'!H27</f>
        <v/>
      </c>
      <c r="I27">
        <f>'Grid_SelfBalance'!I27+'Grid_TTAFBalance'!I27</f>
        <v/>
      </c>
      <c r="J27">
        <f>'Grid_SelfBalance'!J27+'Grid_TTAFBalance'!J27</f>
        <v/>
      </c>
      <c r="K27">
        <f>'Grid_SelfBalance'!K27+'Grid_TTAFBalance'!K27</f>
        <v/>
      </c>
      <c r="L27">
        <f>'Grid_SelfBalance'!L27+'Grid_TTAFBalance'!L27</f>
        <v/>
      </c>
      <c r="M27">
        <f>'Grid_SelfBalance'!M27+'Grid_TTAFBalance'!M27</f>
        <v/>
      </c>
      <c r="N27">
        <f>'Grid_SelfBalance'!N27+'Grid_TTAFBalance'!N27</f>
        <v/>
      </c>
      <c r="O27">
        <f>'Grid_SelfBalance'!O27+'Grid_TTAFBalance'!O27</f>
        <v/>
      </c>
      <c r="P27">
        <f>'Grid_SelfBalance'!P27+'Grid_TTAFBalance'!P27</f>
        <v/>
      </c>
      <c r="Q27">
        <f>'Grid_SelfBalance'!Q27+'Grid_TTAFBalance'!Q27</f>
        <v/>
      </c>
      <c r="R27">
        <f>'Grid_SelfBalance'!R27+'Grid_TTAFBalance'!R27</f>
        <v/>
      </c>
      <c r="S27">
        <f>'Grid_SelfBalance'!S27+'Grid_TTAFBalance'!S27</f>
        <v/>
      </c>
      <c r="T27">
        <f>'Grid_SelfBalance'!T27+'Grid_TTAFBalance'!T27</f>
        <v/>
      </c>
      <c r="U27">
        <f>'Grid_SelfBalance'!U27+'Grid_TTAFBalance'!U27</f>
        <v/>
      </c>
      <c r="V27">
        <f>'Grid_SelfBalance'!V27+'Grid_TTAFBalance'!V27</f>
        <v/>
      </c>
      <c r="W27">
        <f>'Grid_SelfBalance'!W27+'Grid_TTAFBalance'!W27</f>
        <v/>
      </c>
      <c r="X27">
        <f>'Grid_SelfBalance'!X27+'Grid_TTAFBalance'!X27</f>
        <v/>
      </c>
      <c r="Y27">
        <f>'Grid_SelfBalance'!Y27+'Grid_TTAFBalance'!Y27</f>
        <v/>
      </c>
      <c r="Z27">
        <f>'Grid_SelfBalance'!Z27+'Grid_TTAFBalance'!Z27</f>
        <v/>
      </c>
      <c r="AA27">
        <f>'Grid_SelfBalance'!AA27+'Grid_TTAFBalance'!AA27</f>
        <v/>
      </c>
      <c r="AB27">
        <f>'Grid_SelfBalance'!AB27+'Grid_TTAFBalance'!AB27</f>
        <v/>
      </c>
      <c r="AC27">
        <f>'Grid_SelfBalance'!AC27+'Grid_TTAFBalance'!AC27</f>
        <v/>
      </c>
      <c r="AD27">
        <f>'Grid_SelfBalance'!AD27+'Grid_TTAFBalance'!AD27</f>
        <v/>
      </c>
      <c r="AE27">
        <f>'Grid_SelfBalance'!AE27+'Grid_TTAFBalance'!AE27</f>
        <v/>
      </c>
      <c r="AF27">
        <f>'Grid_SelfBalance'!AF27+'Grid_TTAFBalance'!AF27</f>
        <v/>
      </c>
      <c r="AG27">
        <f>'Grid_SelfBalance'!AG27+'Grid_TTAFBalance'!AG27</f>
        <v/>
      </c>
      <c r="AH27">
        <f>'Grid_SelfBalance'!AH27+'Grid_TTAFBalance'!AH27</f>
        <v/>
      </c>
      <c r="AI27">
        <f>'Grid_SelfBalance'!AI27+'Grid_TTAFBalance'!AI27</f>
        <v/>
      </c>
      <c r="AJ27">
        <f>'Grid_SelfBalance'!AJ27+'Grid_TTAFBalance'!AJ27</f>
        <v/>
      </c>
      <c r="AK27">
        <f>'Grid_SelfBalance'!AK27+'Grid_TTAFBalance'!AK27</f>
        <v/>
      </c>
      <c r="AL27">
        <f>'Grid_SelfBalance'!AL27+'Grid_TTAFBalance'!AL27</f>
        <v/>
      </c>
      <c r="AM27">
        <f>'Grid_SelfBalance'!AM27+'Grid_TTAFBalance'!AM27</f>
        <v/>
      </c>
      <c r="AN27">
        <f>'Grid_SelfBalance'!AN27+'Grid_TTAFBalance'!AN27</f>
        <v/>
      </c>
      <c r="AO27">
        <f>'Grid_SelfBalance'!AO27+'Grid_TTAFBalance'!AO27</f>
        <v/>
      </c>
      <c r="AP27">
        <f>'Grid_SelfBalance'!AP27+'Grid_TTAFBalance'!AP27</f>
        <v/>
      </c>
      <c r="AQ27">
        <f>'Grid_SelfBalance'!AQ27+'Grid_TTAFBalance'!AQ27</f>
        <v/>
      </c>
      <c r="AR27">
        <f>'Grid_SelfBalance'!AR27+'Grid_TTAFBalance'!AR27</f>
        <v/>
      </c>
      <c r="AS27">
        <f>'Grid_SelfBalance'!AS27+'Grid_TTAFBalance'!AS27</f>
        <v/>
      </c>
      <c r="AT27">
        <f>'Grid_SelfBalance'!AT27+'Grid_TTAFBalance'!AT27</f>
        <v/>
      </c>
      <c r="AU27">
        <f>'Grid_SelfBalance'!AU27+'Grid_TTAFBalance'!AU27</f>
        <v/>
      </c>
      <c r="AV27">
        <f>'Grid_SelfBalance'!AV27+'Grid_TTAFBalance'!AV27</f>
        <v/>
      </c>
      <c r="AW27">
        <f>'Grid_SelfBalance'!AW27+'Grid_TTAFBalance'!AW27</f>
        <v/>
      </c>
      <c r="AX27">
        <f>'Grid_SelfBalance'!AX27+'Grid_TTAFBalance'!AX27</f>
        <v/>
      </c>
      <c r="AY27">
        <f>'Grid_SelfBalance'!AY27+'Grid_TTAFBalance'!AY27</f>
        <v/>
      </c>
      <c r="AZ27">
        <f>'Grid_SelfBalance'!AZ27+'Grid_TTAFBalance'!AZ27</f>
        <v/>
      </c>
      <c r="BA27">
        <f>'Grid_SelfBalance'!BA27+'Grid_TTAFBalance'!BA27</f>
        <v/>
      </c>
      <c r="BB27">
        <f>'Grid_SelfBalance'!BB27+'Grid_TTAFBalance'!BB27</f>
        <v/>
      </c>
      <c r="BC27">
        <f>'Grid_SelfBalance'!BC27+'Grid_TTAFBalance'!BC27</f>
        <v/>
      </c>
      <c r="BD27">
        <f>'Grid_SelfBalance'!BD27+'Grid_TTAFBalance'!BD27</f>
        <v/>
      </c>
      <c r="BE27">
        <f>'Grid_SelfBalance'!BE27+'Grid_TTAFBalance'!BE27</f>
        <v/>
      </c>
      <c r="BF27">
        <f>'Grid_SelfBalance'!BF27+'Grid_TTAFBalance'!BF27</f>
        <v/>
      </c>
      <c r="BG27">
        <f>'Grid_SelfBalance'!BG27+'Grid_TTAFBalance'!BG27</f>
        <v/>
      </c>
      <c r="BH27">
        <f>'Grid_SelfBalance'!BH27+'Grid_TTAFBalance'!BH27</f>
        <v/>
      </c>
      <c r="BI27">
        <f>'Grid_SelfBalance'!BI27+'Grid_TTAFBalance'!BI27</f>
        <v/>
      </c>
      <c r="BJ27">
        <f>'Grid_SelfBalance'!BJ27+'Grid_TTAFBalance'!BJ27</f>
        <v/>
      </c>
      <c r="BK27">
        <f>'Grid_SelfBalance'!BK27+'Grid_TTAFBalance'!BK27</f>
        <v/>
      </c>
      <c r="BL27">
        <f>'Grid_SelfBalance'!BL27+'Grid_TTAFBalance'!BL27</f>
        <v/>
      </c>
      <c r="BM27">
        <f>'Grid_SelfBalance'!BM27+'Grid_TTAFBalance'!BM27</f>
        <v/>
      </c>
      <c r="BN27">
        <f>'Grid_SelfBalance'!BN27+'Grid_TTAFBalance'!BN27</f>
        <v/>
      </c>
      <c r="BO27">
        <f>'Grid_SelfBalance'!BO27+'Grid_TTAFBalance'!BO27</f>
        <v/>
      </c>
      <c r="BP27">
        <f>'Grid_SelfBalance'!BP27+'Grid_TTAFBalance'!BP27</f>
        <v/>
      </c>
      <c r="BQ27">
        <f>'Grid_SelfBalance'!BQ27+'Grid_TTAFBalance'!BQ27</f>
        <v/>
      </c>
      <c r="BR27">
        <f>'Grid_SelfBalance'!BR27+'Grid_TTAFBalance'!BR27</f>
        <v/>
      </c>
      <c r="BS27">
        <f>'Grid_SelfBalance'!BS27+'Grid_TTAFBalance'!BS27</f>
        <v/>
      </c>
      <c r="BT27">
        <f>'Grid_SelfBalance'!BT27+'Grid_TTAFBalance'!BT27</f>
        <v/>
      </c>
      <c r="BU27">
        <f>'Grid_SelfBalance'!BU27+'Grid_TTAFBalance'!BU27</f>
        <v/>
      </c>
      <c r="BV27">
        <f>'Grid_SelfBalance'!BV27+'Grid_TTAFBalance'!BV27</f>
        <v/>
      </c>
      <c r="BW27">
        <f>'Grid_SelfBalance'!BW27+'Grid_TTAFBalance'!BW27</f>
        <v/>
      </c>
      <c r="BX27">
        <f>'Grid_SelfBalance'!BX27+'Grid_TTAFBalance'!BX27</f>
        <v/>
      </c>
      <c r="BY27">
        <f>'Grid_SelfBalance'!BY27+'Grid_TTAFBalance'!BY27</f>
        <v/>
      </c>
      <c r="BZ27">
        <f>'Grid_SelfBalance'!BZ27+'Grid_TTAFBalance'!BZ27</f>
        <v/>
      </c>
      <c r="CA27">
        <f>'Grid_SelfBalance'!CA27+'Grid_TTAFBalance'!CA27</f>
        <v/>
      </c>
      <c r="CB27">
        <f>'Grid_SelfBalance'!CB27+'Grid_TTAFBalance'!CB27</f>
        <v/>
      </c>
      <c r="CC27">
        <f>'Grid_SelfBalance'!CC27+'Grid_TTAFBalance'!CC27</f>
        <v/>
      </c>
      <c r="CD27">
        <f>'Grid_SelfBalance'!CD27+'Grid_TTAFBalance'!CD27</f>
        <v/>
      </c>
      <c r="CE27">
        <f>'Grid_SelfBalance'!CE27+'Grid_TTAFBalance'!CE27</f>
        <v/>
      </c>
      <c r="CF27">
        <f>'Grid_SelfBalance'!CF27+'Grid_TTAFBalance'!CF27</f>
        <v/>
      </c>
      <c r="CG27">
        <f>'Grid_SelfBalance'!CG27+'Grid_TTAFBalance'!CG27</f>
        <v/>
      </c>
      <c r="CH27">
        <f>'Grid_SelfBalance'!CH27+'Grid_TTAFBalance'!CH27</f>
        <v/>
      </c>
      <c r="CI27">
        <f>'Grid_SelfBalance'!CI27+'Grid_TTAFBalance'!CI27</f>
        <v/>
      </c>
      <c r="CJ27">
        <f>'Grid_SelfBalance'!CJ27+'Grid_TTAFBalance'!CJ27</f>
        <v/>
      </c>
      <c r="CK27">
        <f>'Grid_SelfBalance'!CK27+'Grid_TTAFBalance'!CK27</f>
        <v/>
      </c>
      <c r="CL27">
        <f>'Grid_SelfBalance'!CL27+'Grid_TTAFBalance'!CL27</f>
        <v/>
      </c>
      <c r="CM27">
        <f>'Grid_SelfBalance'!CM27+'Grid_TTAFBalance'!CM27</f>
        <v/>
      </c>
      <c r="CN27">
        <f>'Grid_SelfBalance'!CN27+'Grid_TTAFBalance'!CN27</f>
        <v/>
      </c>
      <c r="CO27">
        <f>'Grid_SelfBalance'!CO27+'Grid_TTAFBalance'!CO27</f>
        <v/>
      </c>
      <c r="CP27">
        <f>'Grid_SelfBalance'!CP27+'Grid_TTAFBalance'!CP27</f>
        <v/>
      </c>
      <c r="CQ27">
        <f>'Grid_SelfBalance'!CQ27+'Grid_TTAFBalance'!CQ27</f>
        <v/>
      </c>
      <c r="CR27">
        <f>'Grid_SelfBalance'!CR27+'Grid_TTAFBalance'!CR27</f>
        <v/>
      </c>
      <c r="CS27">
        <f>'Grid_SelfBalance'!CS27+'Grid_TTAFBalance'!CS27</f>
        <v/>
      </c>
      <c r="CT27">
        <f>'Grid_SelfBalance'!CT27+'Grid_TTAFBalance'!CT27</f>
        <v/>
      </c>
      <c r="CU27">
        <f>'Grid_SelfBalance'!CU27+'Grid_TTAFBalance'!CU27</f>
        <v/>
      </c>
      <c r="CV27">
        <f>'Grid_SelfBalance'!CV27+'Grid_TTAFBalance'!CV27</f>
        <v/>
      </c>
      <c r="CW27">
        <f>'Grid_SelfBalance'!CW27+'Grid_TTAFBalance'!CW27</f>
        <v/>
      </c>
      <c r="CX27">
        <f>'Grid_SelfBalance'!CX27+'Grid_TTAFBalance'!CX27</f>
        <v/>
      </c>
      <c r="CY27">
        <f>'Grid_SelfBalance'!CY27+'Grid_TTAFBalance'!CY27</f>
        <v/>
      </c>
      <c r="CZ27">
        <f>'Grid_SelfBalance'!CZ27+'Grid_TTAFBalance'!CZ27</f>
        <v/>
      </c>
      <c r="DA27">
        <f>'Grid_SelfBalance'!DA27+'Grid_TTAFBalance'!DA27</f>
        <v/>
      </c>
    </row>
    <row r="28">
      <c r="A28" t="inlineStr">
        <is>
          <t>CHEM-1820</t>
        </is>
      </c>
      <c r="B28">
        <f>'Grid_SelfBalance'!B28+'Grid_TTAFBalance'!B28</f>
        <v/>
      </c>
      <c r="C28">
        <f>'Grid_SelfBalance'!C28+'Grid_TTAFBalance'!C28</f>
        <v/>
      </c>
      <c r="D28">
        <f>'Grid_SelfBalance'!D28+'Grid_TTAFBalance'!D28</f>
        <v/>
      </c>
      <c r="E28">
        <f>'Grid_SelfBalance'!E28+'Grid_TTAFBalance'!E28</f>
        <v/>
      </c>
      <c r="F28">
        <f>'Grid_SelfBalance'!F28+'Grid_TTAFBalance'!F28</f>
        <v/>
      </c>
      <c r="G28">
        <f>'Grid_SelfBalance'!G28+'Grid_TTAFBalance'!G28</f>
        <v/>
      </c>
      <c r="H28">
        <f>'Grid_SelfBalance'!H28+'Grid_TTAFBalance'!H28</f>
        <v/>
      </c>
      <c r="I28">
        <f>'Grid_SelfBalance'!I28+'Grid_TTAFBalance'!I28</f>
        <v/>
      </c>
      <c r="J28">
        <f>'Grid_SelfBalance'!J28+'Grid_TTAFBalance'!J28</f>
        <v/>
      </c>
      <c r="K28">
        <f>'Grid_SelfBalance'!K28+'Grid_TTAFBalance'!K28</f>
        <v/>
      </c>
      <c r="L28">
        <f>'Grid_SelfBalance'!L28+'Grid_TTAFBalance'!L28</f>
        <v/>
      </c>
      <c r="M28">
        <f>'Grid_SelfBalance'!M28+'Grid_TTAFBalance'!M28</f>
        <v/>
      </c>
      <c r="N28">
        <f>'Grid_SelfBalance'!N28+'Grid_TTAFBalance'!N28</f>
        <v/>
      </c>
      <c r="O28">
        <f>'Grid_SelfBalance'!O28+'Grid_TTAFBalance'!O28</f>
        <v/>
      </c>
      <c r="P28">
        <f>'Grid_SelfBalance'!P28+'Grid_TTAFBalance'!P28</f>
        <v/>
      </c>
      <c r="Q28">
        <f>'Grid_SelfBalance'!Q28+'Grid_TTAFBalance'!Q28</f>
        <v/>
      </c>
      <c r="R28">
        <f>'Grid_SelfBalance'!R28+'Grid_TTAFBalance'!R28</f>
        <v/>
      </c>
      <c r="S28">
        <f>'Grid_SelfBalance'!S28+'Grid_TTAFBalance'!S28</f>
        <v/>
      </c>
      <c r="T28">
        <f>'Grid_SelfBalance'!T28+'Grid_TTAFBalance'!T28</f>
        <v/>
      </c>
      <c r="U28">
        <f>'Grid_SelfBalance'!U28+'Grid_TTAFBalance'!U28</f>
        <v/>
      </c>
      <c r="V28">
        <f>'Grid_SelfBalance'!V28+'Grid_TTAFBalance'!V28</f>
        <v/>
      </c>
      <c r="W28">
        <f>'Grid_SelfBalance'!W28+'Grid_TTAFBalance'!W28</f>
        <v/>
      </c>
      <c r="X28">
        <f>'Grid_SelfBalance'!X28+'Grid_TTAFBalance'!X28</f>
        <v/>
      </c>
      <c r="Y28">
        <f>'Grid_SelfBalance'!Y28+'Grid_TTAFBalance'!Y28</f>
        <v/>
      </c>
      <c r="Z28">
        <f>'Grid_SelfBalance'!Z28+'Grid_TTAFBalance'!Z28</f>
        <v/>
      </c>
      <c r="AA28">
        <f>'Grid_SelfBalance'!AA28+'Grid_TTAFBalance'!AA28</f>
        <v/>
      </c>
      <c r="AB28">
        <f>'Grid_SelfBalance'!AB28+'Grid_TTAFBalance'!AB28</f>
        <v/>
      </c>
      <c r="AC28">
        <f>'Grid_SelfBalance'!AC28+'Grid_TTAFBalance'!AC28</f>
        <v/>
      </c>
      <c r="AD28">
        <f>'Grid_SelfBalance'!AD28+'Grid_TTAFBalance'!AD28</f>
        <v/>
      </c>
      <c r="AE28">
        <f>'Grid_SelfBalance'!AE28+'Grid_TTAFBalance'!AE28</f>
        <v/>
      </c>
      <c r="AF28">
        <f>'Grid_SelfBalance'!AF28+'Grid_TTAFBalance'!AF28</f>
        <v/>
      </c>
      <c r="AG28">
        <f>'Grid_SelfBalance'!AG28+'Grid_TTAFBalance'!AG28</f>
        <v/>
      </c>
      <c r="AH28">
        <f>'Grid_SelfBalance'!AH28+'Grid_TTAFBalance'!AH28</f>
        <v/>
      </c>
      <c r="AI28">
        <f>'Grid_SelfBalance'!AI28+'Grid_TTAFBalance'!AI28</f>
        <v/>
      </c>
      <c r="AJ28">
        <f>'Grid_SelfBalance'!AJ28+'Grid_TTAFBalance'!AJ28</f>
        <v/>
      </c>
      <c r="AK28">
        <f>'Grid_SelfBalance'!AK28+'Grid_TTAFBalance'!AK28</f>
        <v/>
      </c>
      <c r="AL28">
        <f>'Grid_SelfBalance'!AL28+'Grid_TTAFBalance'!AL28</f>
        <v/>
      </c>
      <c r="AM28">
        <f>'Grid_SelfBalance'!AM28+'Grid_TTAFBalance'!AM28</f>
        <v/>
      </c>
      <c r="AN28">
        <f>'Grid_SelfBalance'!AN28+'Grid_TTAFBalance'!AN28</f>
        <v/>
      </c>
      <c r="AO28">
        <f>'Grid_SelfBalance'!AO28+'Grid_TTAFBalance'!AO28</f>
        <v/>
      </c>
      <c r="AP28">
        <f>'Grid_SelfBalance'!AP28+'Grid_TTAFBalance'!AP28</f>
        <v/>
      </c>
      <c r="AQ28">
        <f>'Grid_SelfBalance'!AQ28+'Grid_TTAFBalance'!AQ28</f>
        <v/>
      </c>
      <c r="AR28">
        <f>'Grid_SelfBalance'!AR28+'Grid_TTAFBalance'!AR28</f>
        <v/>
      </c>
      <c r="AS28">
        <f>'Grid_SelfBalance'!AS28+'Grid_TTAFBalance'!AS28</f>
        <v/>
      </c>
      <c r="AT28">
        <f>'Grid_SelfBalance'!AT28+'Grid_TTAFBalance'!AT28</f>
        <v/>
      </c>
      <c r="AU28">
        <f>'Grid_SelfBalance'!AU28+'Grid_TTAFBalance'!AU28</f>
        <v/>
      </c>
      <c r="AV28">
        <f>'Grid_SelfBalance'!AV28+'Grid_TTAFBalance'!AV28</f>
        <v/>
      </c>
      <c r="AW28">
        <f>'Grid_SelfBalance'!AW28+'Grid_TTAFBalance'!AW28</f>
        <v/>
      </c>
      <c r="AX28">
        <f>'Grid_SelfBalance'!AX28+'Grid_TTAFBalance'!AX28</f>
        <v/>
      </c>
      <c r="AY28">
        <f>'Grid_SelfBalance'!AY28+'Grid_TTAFBalance'!AY28</f>
        <v/>
      </c>
      <c r="AZ28">
        <f>'Grid_SelfBalance'!AZ28+'Grid_TTAFBalance'!AZ28</f>
        <v/>
      </c>
      <c r="BA28">
        <f>'Grid_SelfBalance'!BA28+'Grid_TTAFBalance'!BA28</f>
        <v/>
      </c>
      <c r="BB28">
        <f>'Grid_SelfBalance'!BB28+'Grid_TTAFBalance'!BB28</f>
        <v/>
      </c>
      <c r="BC28">
        <f>'Grid_SelfBalance'!BC28+'Grid_TTAFBalance'!BC28</f>
        <v/>
      </c>
      <c r="BD28">
        <f>'Grid_SelfBalance'!BD28+'Grid_TTAFBalance'!BD28</f>
        <v/>
      </c>
      <c r="BE28">
        <f>'Grid_SelfBalance'!BE28+'Grid_TTAFBalance'!BE28</f>
        <v/>
      </c>
      <c r="BF28">
        <f>'Grid_SelfBalance'!BF28+'Grid_TTAFBalance'!BF28</f>
        <v/>
      </c>
      <c r="BG28">
        <f>'Grid_SelfBalance'!BG28+'Grid_TTAFBalance'!BG28</f>
        <v/>
      </c>
      <c r="BH28">
        <f>'Grid_SelfBalance'!BH28+'Grid_TTAFBalance'!BH28</f>
        <v/>
      </c>
      <c r="BI28">
        <f>'Grid_SelfBalance'!BI28+'Grid_TTAFBalance'!BI28</f>
        <v/>
      </c>
      <c r="BJ28">
        <f>'Grid_SelfBalance'!BJ28+'Grid_TTAFBalance'!BJ28</f>
        <v/>
      </c>
      <c r="BK28">
        <f>'Grid_SelfBalance'!BK28+'Grid_TTAFBalance'!BK28</f>
        <v/>
      </c>
      <c r="BL28">
        <f>'Grid_SelfBalance'!BL28+'Grid_TTAFBalance'!BL28</f>
        <v/>
      </c>
      <c r="BM28">
        <f>'Grid_SelfBalance'!BM28+'Grid_TTAFBalance'!BM28</f>
        <v/>
      </c>
      <c r="BN28">
        <f>'Grid_SelfBalance'!BN28+'Grid_TTAFBalance'!BN28</f>
        <v/>
      </c>
      <c r="BO28">
        <f>'Grid_SelfBalance'!BO28+'Grid_TTAFBalance'!BO28</f>
        <v/>
      </c>
      <c r="BP28">
        <f>'Grid_SelfBalance'!BP28+'Grid_TTAFBalance'!BP28</f>
        <v/>
      </c>
      <c r="BQ28">
        <f>'Grid_SelfBalance'!BQ28+'Grid_TTAFBalance'!BQ28</f>
        <v/>
      </c>
      <c r="BR28">
        <f>'Grid_SelfBalance'!BR28+'Grid_TTAFBalance'!BR28</f>
        <v/>
      </c>
      <c r="BS28">
        <f>'Grid_SelfBalance'!BS28+'Grid_TTAFBalance'!BS28</f>
        <v/>
      </c>
      <c r="BT28">
        <f>'Grid_SelfBalance'!BT28+'Grid_TTAFBalance'!BT28</f>
        <v/>
      </c>
      <c r="BU28">
        <f>'Grid_SelfBalance'!BU28+'Grid_TTAFBalance'!BU28</f>
        <v/>
      </c>
      <c r="BV28">
        <f>'Grid_SelfBalance'!BV28+'Grid_TTAFBalance'!BV28</f>
        <v/>
      </c>
      <c r="BW28">
        <f>'Grid_SelfBalance'!BW28+'Grid_TTAFBalance'!BW28</f>
        <v/>
      </c>
      <c r="BX28">
        <f>'Grid_SelfBalance'!BX28+'Grid_TTAFBalance'!BX28</f>
        <v/>
      </c>
      <c r="BY28">
        <f>'Grid_SelfBalance'!BY28+'Grid_TTAFBalance'!BY28</f>
        <v/>
      </c>
      <c r="BZ28">
        <f>'Grid_SelfBalance'!BZ28+'Grid_TTAFBalance'!BZ28</f>
        <v/>
      </c>
      <c r="CA28">
        <f>'Grid_SelfBalance'!CA28+'Grid_TTAFBalance'!CA28</f>
        <v/>
      </c>
      <c r="CB28">
        <f>'Grid_SelfBalance'!CB28+'Grid_TTAFBalance'!CB28</f>
        <v/>
      </c>
      <c r="CC28">
        <f>'Grid_SelfBalance'!CC28+'Grid_TTAFBalance'!CC28</f>
        <v/>
      </c>
      <c r="CD28">
        <f>'Grid_SelfBalance'!CD28+'Grid_TTAFBalance'!CD28</f>
        <v/>
      </c>
      <c r="CE28">
        <f>'Grid_SelfBalance'!CE28+'Grid_TTAFBalance'!CE28</f>
        <v/>
      </c>
      <c r="CF28">
        <f>'Grid_SelfBalance'!CF28+'Grid_TTAFBalance'!CF28</f>
        <v/>
      </c>
      <c r="CG28">
        <f>'Grid_SelfBalance'!CG28+'Grid_TTAFBalance'!CG28</f>
        <v/>
      </c>
      <c r="CH28">
        <f>'Grid_SelfBalance'!CH28+'Grid_TTAFBalance'!CH28</f>
        <v/>
      </c>
      <c r="CI28">
        <f>'Grid_SelfBalance'!CI28+'Grid_TTAFBalance'!CI28</f>
        <v/>
      </c>
      <c r="CJ28">
        <f>'Grid_SelfBalance'!CJ28+'Grid_TTAFBalance'!CJ28</f>
        <v/>
      </c>
      <c r="CK28">
        <f>'Grid_SelfBalance'!CK28+'Grid_TTAFBalance'!CK28</f>
        <v/>
      </c>
      <c r="CL28">
        <f>'Grid_SelfBalance'!CL28+'Grid_TTAFBalance'!CL28</f>
        <v/>
      </c>
      <c r="CM28">
        <f>'Grid_SelfBalance'!CM28+'Grid_TTAFBalance'!CM28</f>
        <v/>
      </c>
      <c r="CN28">
        <f>'Grid_SelfBalance'!CN28+'Grid_TTAFBalance'!CN28</f>
        <v/>
      </c>
      <c r="CO28">
        <f>'Grid_SelfBalance'!CO28+'Grid_TTAFBalance'!CO28</f>
        <v/>
      </c>
      <c r="CP28">
        <f>'Grid_SelfBalance'!CP28+'Grid_TTAFBalance'!CP28</f>
        <v/>
      </c>
      <c r="CQ28">
        <f>'Grid_SelfBalance'!CQ28+'Grid_TTAFBalance'!CQ28</f>
        <v/>
      </c>
      <c r="CR28">
        <f>'Grid_SelfBalance'!CR28+'Grid_TTAFBalance'!CR28</f>
        <v/>
      </c>
      <c r="CS28">
        <f>'Grid_SelfBalance'!CS28+'Grid_TTAFBalance'!CS28</f>
        <v/>
      </c>
      <c r="CT28">
        <f>'Grid_SelfBalance'!CT28+'Grid_TTAFBalance'!CT28</f>
        <v/>
      </c>
      <c r="CU28">
        <f>'Grid_SelfBalance'!CU28+'Grid_TTAFBalance'!CU28</f>
        <v/>
      </c>
      <c r="CV28">
        <f>'Grid_SelfBalance'!CV28+'Grid_TTAFBalance'!CV28</f>
        <v/>
      </c>
      <c r="CW28">
        <f>'Grid_SelfBalance'!CW28+'Grid_TTAFBalance'!CW28</f>
        <v/>
      </c>
      <c r="CX28">
        <f>'Grid_SelfBalance'!CX28+'Grid_TTAFBalance'!CX28</f>
        <v/>
      </c>
      <c r="CY28">
        <f>'Grid_SelfBalance'!CY28+'Grid_TTAFBalance'!CY28</f>
        <v/>
      </c>
      <c r="CZ28">
        <f>'Grid_SelfBalance'!CZ28+'Grid_TTAFBalance'!CZ28</f>
        <v/>
      </c>
      <c r="DA28">
        <f>'Grid_SelfBalance'!DA28+'Grid_TTAFBalance'!DA28</f>
        <v/>
      </c>
    </row>
    <row r="29">
      <c r="A29" t="inlineStr">
        <is>
          <t>CHEM-1840</t>
        </is>
      </c>
      <c r="B29">
        <f>'Grid_SelfBalance'!B29+'Grid_TTAFBalance'!B29</f>
        <v/>
      </c>
      <c r="C29">
        <f>'Grid_SelfBalance'!C29+'Grid_TTAFBalance'!C29</f>
        <v/>
      </c>
      <c r="D29">
        <f>'Grid_SelfBalance'!D29+'Grid_TTAFBalance'!D29</f>
        <v/>
      </c>
      <c r="E29">
        <f>'Grid_SelfBalance'!E29+'Grid_TTAFBalance'!E29</f>
        <v/>
      </c>
      <c r="F29">
        <f>'Grid_SelfBalance'!F29+'Grid_TTAFBalance'!F29</f>
        <v/>
      </c>
      <c r="G29">
        <f>'Grid_SelfBalance'!G29+'Grid_TTAFBalance'!G29</f>
        <v/>
      </c>
      <c r="H29">
        <f>'Grid_SelfBalance'!H29+'Grid_TTAFBalance'!H29</f>
        <v/>
      </c>
      <c r="I29">
        <f>'Grid_SelfBalance'!I29+'Grid_TTAFBalance'!I29</f>
        <v/>
      </c>
      <c r="J29">
        <f>'Grid_SelfBalance'!J29+'Grid_TTAFBalance'!J29</f>
        <v/>
      </c>
      <c r="K29">
        <f>'Grid_SelfBalance'!K29+'Grid_TTAFBalance'!K29</f>
        <v/>
      </c>
      <c r="L29">
        <f>'Grid_SelfBalance'!L29+'Grid_TTAFBalance'!L29</f>
        <v/>
      </c>
      <c r="M29">
        <f>'Grid_SelfBalance'!M29+'Grid_TTAFBalance'!M29</f>
        <v/>
      </c>
      <c r="N29">
        <f>'Grid_SelfBalance'!N29+'Grid_TTAFBalance'!N29</f>
        <v/>
      </c>
      <c r="O29">
        <f>'Grid_SelfBalance'!O29+'Grid_TTAFBalance'!O29</f>
        <v/>
      </c>
      <c r="P29">
        <f>'Grid_SelfBalance'!P29+'Grid_TTAFBalance'!P29</f>
        <v/>
      </c>
      <c r="Q29">
        <f>'Grid_SelfBalance'!Q29+'Grid_TTAFBalance'!Q29</f>
        <v/>
      </c>
      <c r="R29">
        <f>'Grid_SelfBalance'!R29+'Grid_TTAFBalance'!R29</f>
        <v/>
      </c>
      <c r="S29">
        <f>'Grid_SelfBalance'!S29+'Grid_TTAFBalance'!S29</f>
        <v/>
      </c>
      <c r="T29">
        <f>'Grid_SelfBalance'!T29+'Grid_TTAFBalance'!T29</f>
        <v/>
      </c>
      <c r="U29">
        <f>'Grid_SelfBalance'!U29+'Grid_TTAFBalance'!U29</f>
        <v/>
      </c>
      <c r="V29">
        <f>'Grid_SelfBalance'!V29+'Grid_TTAFBalance'!V29</f>
        <v/>
      </c>
      <c r="W29">
        <f>'Grid_SelfBalance'!W29+'Grid_TTAFBalance'!W29</f>
        <v/>
      </c>
      <c r="X29">
        <f>'Grid_SelfBalance'!X29+'Grid_TTAFBalance'!X29</f>
        <v/>
      </c>
      <c r="Y29">
        <f>'Grid_SelfBalance'!Y29+'Grid_TTAFBalance'!Y29</f>
        <v/>
      </c>
      <c r="Z29">
        <f>'Grid_SelfBalance'!Z29+'Grid_TTAFBalance'!Z29</f>
        <v/>
      </c>
      <c r="AA29">
        <f>'Grid_SelfBalance'!AA29+'Grid_TTAFBalance'!AA29</f>
        <v/>
      </c>
      <c r="AB29">
        <f>'Grid_SelfBalance'!AB29+'Grid_TTAFBalance'!AB29</f>
        <v/>
      </c>
      <c r="AC29">
        <f>'Grid_SelfBalance'!AC29+'Grid_TTAFBalance'!AC29</f>
        <v/>
      </c>
      <c r="AD29">
        <f>'Grid_SelfBalance'!AD29+'Grid_TTAFBalance'!AD29</f>
        <v/>
      </c>
      <c r="AE29">
        <f>'Grid_SelfBalance'!AE29+'Grid_TTAFBalance'!AE29</f>
        <v/>
      </c>
      <c r="AF29">
        <f>'Grid_SelfBalance'!AF29+'Grid_TTAFBalance'!AF29</f>
        <v/>
      </c>
      <c r="AG29">
        <f>'Grid_SelfBalance'!AG29+'Grid_TTAFBalance'!AG29</f>
        <v/>
      </c>
      <c r="AH29">
        <f>'Grid_SelfBalance'!AH29+'Grid_TTAFBalance'!AH29</f>
        <v/>
      </c>
      <c r="AI29">
        <f>'Grid_SelfBalance'!AI29+'Grid_TTAFBalance'!AI29</f>
        <v/>
      </c>
      <c r="AJ29">
        <f>'Grid_SelfBalance'!AJ29+'Grid_TTAFBalance'!AJ29</f>
        <v/>
      </c>
      <c r="AK29">
        <f>'Grid_SelfBalance'!AK29+'Grid_TTAFBalance'!AK29</f>
        <v/>
      </c>
      <c r="AL29">
        <f>'Grid_SelfBalance'!AL29+'Grid_TTAFBalance'!AL29</f>
        <v/>
      </c>
      <c r="AM29">
        <f>'Grid_SelfBalance'!AM29+'Grid_TTAFBalance'!AM29</f>
        <v/>
      </c>
      <c r="AN29">
        <f>'Grid_SelfBalance'!AN29+'Grid_TTAFBalance'!AN29</f>
        <v/>
      </c>
      <c r="AO29">
        <f>'Grid_SelfBalance'!AO29+'Grid_TTAFBalance'!AO29</f>
        <v/>
      </c>
      <c r="AP29">
        <f>'Grid_SelfBalance'!AP29+'Grid_TTAFBalance'!AP29</f>
        <v/>
      </c>
      <c r="AQ29">
        <f>'Grid_SelfBalance'!AQ29+'Grid_TTAFBalance'!AQ29</f>
        <v/>
      </c>
      <c r="AR29">
        <f>'Grid_SelfBalance'!AR29+'Grid_TTAFBalance'!AR29</f>
        <v/>
      </c>
      <c r="AS29">
        <f>'Grid_SelfBalance'!AS29+'Grid_TTAFBalance'!AS29</f>
        <v/>
      </c>
      <c r="AT29">
        <f>'Grid_SelfBalance'!AT29+'Grid_TTAFBalance'!AT29</f>
        <v/>
      </c>
      <c r="AU29">
        <f>'Grid_SelfBalance'!AU29+'Grid_TTAFBalance'!AU29</f>
        <v/>
      </c>
      <c r="AV29">
        <f>'Grid_SelfBalance'!AV29+'Grid_TTAFBalance'!AV29</f>
        <v/>
      </c>
      <c r="AW29">
        <f>'Grid_SelfBalance'!AW29+'Grid_TTAFBalance'!AW29</f>
        <v/>
      </c>
      <c r="AX29">
        <f>'Grid_SelfBalance'!AX29+'Grid_TTAFBalance'!AX29</f>
        <v/>
      </c>
      <c r="AY29">
        <f>'Grid_SelfBalance'!AY29+'Grid_TTAFBalance'!AY29</f>
        <v/>
      </c>
      <c r="AZ29">
        <f>'Grid_SelfBalance'!AZ29+'Grid_TTAFBalance'!AZ29</f>
        <v/>
      </c>
      <c r="BA29">
        <f>'Grid_SelfBalance'!BA29+'Grid_TTAFBalance'!BA29</f>
        <v/>
      </c>
      <c r="BB29">
        <f>'Grid_SelfBalance'!BB29+'Grid_TTAFBalance'!BB29</f>
        <v/>
      </c>
      <c r="BC29">
        <f>'Grid_SelfBalance'!BC29+'Grid_TTAFBalance'!BC29</f>
        <v/>
      </c>
      <c r="BD29">
        <f>'Grid_SelfBalance'!BD29+'Grid_TTAFBalance'!BD29</f>
        <v/>
      </c>
      <c r="BE29">
        <f>'Grid_SelfBalance'!BE29+'Grid_TTAFBalance'!BE29</f>
        <v/>
      </c>
      <c r="BF29">
        <f>'Grid_SelfBalance'!BF29+'Grid_TTAFBalance'!BF29</f>
        <v/>
      </c>
      <c r="BG29">
        <f>'Grid_SelfBalance'!BG29+'Grid_TTAFBalance'!BG29</f>
        <v/>
      </c>
      <c r="BH29">
        <f>'Grid_SelfBalance'!BH29+'Grid_TTAFBalance'!BH29</f>
        <v/>
      </c>
      <c r="BI29">
        <f>'Grid_SelfBalance'!BI29+'Grid_TTAFBalance'!BI29</f>
        <v/>
      </c>
      <c r="BJ29">
        <f>'Grid_SelfBalance'!BJ29+'Grid_TTAFBalance'!BJ29</f>
        <v/>
      </c>
      <c r="BK29">
        <f>'Grid_SelfBalance'!BK29+'Grid_TTAFBalance'!BK29</f>
        <v/>
      </c>
      <c r="BL29">
        <f>'Grid_SelfBalance'!BL29+'Grid_TTAFBalance'!BL29</f>
        <v/>
      </c>
      <c r="BM29">
        <f>'Grid_SelfBalance'!BM29+'Grid_TTAFBalance'!BM29</f>
        <v/>
      </c>
      <c r="BN29">
        <f>'Grid_SelfBalance'!BN29+'Grid_TTAFBalance'!BN29</f>
        <v/>
      </c>
      <c r="BO29">
        <f>'Grid_SelfBalance'!BO29+'Grid_TTAFBalance'!BO29</f>
        <v/>
      </c>
      <c r="BP29">
        <f>'Grid_SelfBalance'!BP29+'Grid_TTAFBalance'!BP29</f>
        <v/>
      </c>
      <c r="BQ29">
        <f>'Grid_SelfBalance'!BQ29+'Grid_TTAFBalance'!BQ29</f>
        <v/>
      </c>
      <c r="BR29">
        <f>'Grid_SelfBalance'!BR29+'Grid_TTAFBalance'!BR29</f>
        <v/>
      </c>
      <c r="BS29">
        <f>'Grid_SelfBalance'!BS29+'Grid_TTAFBalance'!BS29</f>
        <v/>
      </c>
      <c r="BT29">
        <f>'Grid_SelfBalance'!BT29+'Grid_TTAFBalance'!BT29</f>
        <v/>
      </c>
      <c r="BU29">
        <f>'Grid_SelfBalance'!BU29+'Grid_TTAFBalance'!BU29</f>
        <v/>
      </c>
      <c r="BV29">
        <f>'Grid_SelfBalance'!BV29+'Grid_TTAFBalance'!BV29</f>
        <v/>
      </c>
      <c r="BW29">
        <f>'Grid_SelfBalance'!BW29+'Grid_TTAFBalance'!BW29</f>
        <v/>
      </c>
      <c r="BX29">
        <f>'Grid_SelfBalance'!BX29+'Grid_TTAFBalance'!BX29</f>
        <v/>
      </c>
      <c r="BY29">
        <f>'Grid_SelfBalance'!BY29+'Grid_TTAFBalance'!BY29</f>
        <v/>
      </c>
      <c r="BZ29">
        <f>'Grid_SelfBalance'!BZ29+'Grid_TTAFBalance'!BZ29</f>
        <v/>
      </c>
      <c r="CA29">
        <f>'Grid_SelfBalance'!CA29+'Grid_TTAFBalance'!CA29</f>
        <v/>
      </c>
      <c r="CB29">
        <f>'Grid_SelfBalance'!CB29+'Grid_TTAFBalance'!CB29</f>
        <v/>
      </c>
      <c r="CC29">
        <f>'Grid_SelfBalance'!CC29+'Grid_TTAFBalance'!CC29</f>
        <v/>
      </c>
      <c r="CD29">
        <f>'Grid_SelfBalance'!CD29+'Grid_TTAFBalance'!CD29</f>
        <v/>
      </c>
      <c r="CE29">
        <f>'Grid_SelfBalance'!CE29+'Grid_TTAFBalance'!CE29</f>
        <v/>
      </c>
      <c r="CF29">
        <f>'Grid_SelfBalance'!CF29+'Grid_TTAFBalance'!CF29</f>
        <v/>
      </c>
      <c r="CG29">
        <f>'Grid_SelfBalance'!CG29+'Grid_TTAFBalance'!CG29</f>
        <v/>
      </c>
      <c r="CH29">
        <f>'Grid_SelfBalance'!CH29+'Grid_TTAFBalance'!CH29</f>
        <v/>
      </c>
      <c r="CI29">
        <f>'Grid_SelfBalance'!CI29+'Grid_TTAFBalance'!CI29</f>
        <v/>
      </c>
      <c r="CJ29">
        <f>'Grid_SelfBalance'!CJ29+'Grid_TTAFBalance'!CJ29</f>
        <v/>
      </c>
      <c r="CK29">
        <f>'Grid_SelfBalance'!CK29+'Grid_TTAFBalance'!CK29</f>
        <v/>
      </c>
      <c r="CL29">
        <f>'Grid_SelfBalance'!CL29+'Grid_TTAFBalance'!CL29</f>
        <v/>
      </c>
      <c r="CM29">
        <f>'Grid_SelfBalance'!CM29+'Grid_TTAFBalance'!CM29</f>
        <v/>
      </c>
      <c r="CN29">
        <f>'Grid_SelfBalance'!CN29+'Grid_TTAFBalance'!CN29</f>
        <v/>
      </c>
      <c r="CO29">
        <f>'Grid_SelfBalance'!CO29+'Grid_TTAFBalance'!CO29</f>
        <v/>
      </c>
      <c r="CP29">
        <f>'Grid_SelfBalance'!CP29+'Grid_TTAFBalance'!CP29</f>
        <v/>
      </c>
      <c r="CQ29">
        <f>'Grid_SelfBalance'!CQ29+'Grid_TTAFBalance'!CQ29</f>
        <v/>
      </c>
      <c r="CR29">
        <f>'Grid_SelfBalance'!CR29+'Grid_TTAFBalance'!CR29</f>
        <v/>
      </c>
      <c r="CS29">
        <f>'Grid_SelfBalance'!CS29+'Grid_TTAFBalance'!CS29</f>
        <v/>
      </c>
      <c r="CT29">
        <f>'Grid_SelfBalance'!CT29+'Grid_TTAFBalance'!CT29</f>
        <v/>
      </c>
      <c r="CU29">
        <f>'Grid_SelfBalance'!CU29+'Grid_TTAFBalance'!CU29</f>
        <v/>
      </c>
      <c r="CV29">
        <f>'Grid_SelfBalance'!CV29+'Grid_TTAFBalance'!CV29</f>
        <v/>
      </c>
      <c r="CW29">
        <f>'Grid_SelfBalance'!CW29+'Grid_TTAFBalance'!CW29</f>
        <v/>
      </c>
      <c r="CX29">
        <f>'Grid_SelfBalance'!CX29+'Grid_TTAFBalance'!CX29</f>
        <v/>
      </c>
      <c r="CY29">
        <f>'Grid_SelfBalance'!CY29+'Grid_TTAFBalance'!CY29</f>
        <v/>
      </c>
      <c r="CZ29">
        <f>'Grid_SelfBalance'!CZ29+'Grid_TTAFBalance'!CZ29</f>
        <v/>
      </c>
      <c r="DA29">
        <f>'Grid_SelfBalance'!DA29+'Grid_TTAFBalance'!DA29</f>
        <v/>
      </c>
    </row>
    <row r="30">
      <c r="A30" t="inlineStr">
        <is>
          <t>TDJ</t>
        </is>
      </c>
      <c r="B30">
        <f>'Grid_SelfBalance'!B30+'Grid_TTAFBalance'!B30</f>
        <v/>
      </c>
      <c r="C30">
        <f>'Grid_SelfBalance'!C30+'Grid_TTAFBalance'!C30</f>
        <v/>
      </c>
      <c r="D30">
        <f>'Grid_SelfBalance'!D30+'Grid_TTAFBalance'!D30</f>
        <v/>
      </c>
      <c r="E30">
        <f>'Grid_SelfBalance'!E30+'Grid_TTAFBalance'!E30</f>
        <v/>
      </c>
      <c r="F30">
        <f>'Grid_SelfBalance'!F30+'Grid_TTAFBalance'!F30</f>
        <v/>
      </c>
      <c r="G30">
        <f>'Grid_SelfBalance'!G30+'Grid_TTAFBalance'!G30</f>
        <v/>
      </c>
      <c r="H30">
        <f>'Grid_SelfBalance'!H30+'Grid_TTAFBalance'!H30</f>
        <v/>
      </c>
      <c r="I30">
        <f>'Grid_SelfBalance'!I30+'Grid_TTAFBalance'!I30</f>
        <v/>
      </c>
      <c r="J30">
        <f>'Grid_SelfBalance'!J30+'Grid_TTAFBalance'!J30</f>
        <v/>
      </c>
      <c r="K30">
        <f>'Grid_SelfBalance'!K30+'Grid_TTAFBalance'!K30</f>
        <v/>
      </c>
      <c r="L30">
        <f>'Grid_SelfBalance'!L30+'Grid_TTAFBalance'!L30</f>
        <v/>
      </c>
      <c r="M30">
        <f>'Grid_SelfBalance'!M30+'Grid_TTAFBalance'!M30</f>
        <v/>
      </c>
      <c r="N30">
        <f>'Grid_SelfBalance'!N30+'Grid_TTAFBalance'!N30</f>
        <v/>
      </c>
      <c r="O30">
        <f>'Grid_SelfBalance'!O30+'Grid_TTAFBalance'!O30</f>
        <v/>
      </c>
      <c r="P30">
        <f>'Grid_SelfBalance'!P30+'Grid_TTAFBalance'!P30</f>
        <v/>
      </c>
      <c r="Q30">
        <f>'Grid_SelfBalance'!Q30+'Grid_TTAFBalance'!Q30</f>
        <v/>
      </c>
      <c r="R30">
        <f>'Grid_SelfBalance'!R30+'Grid_TTAFBalance'!R30</f>
        <v/>
      </c>
      <c r="S30">
        <f>'Grid_SelfBalance'!S30+'Grid_TTAFBalance'!S30</f>
        <v/>
      </c>
      <c r="T30">
        <f>'Grid_SelfBalance'!T30+'Grid_TTAFBalance'!T30</f>
        <v/>
      </c>
      <c r="U30">
        <f>'Grid_SelfBalance'!U30+'Grid_TTAFBalance'!U30</f>
        <v/>
      </c>
      <c r="V30">
        <f>'Grid_SelfBalance'!V30+'Grid_TTAFBalance'!V30</f>
        <v/>
      </c>
      <c r="W30">
        <f>'Grid_SelfBalance'!W30+'Grid_TTAFBalance'!W30</f>
        <v/>
      </c>
      <c r="X30">
        <f>'Grid_SelfBalance'!X30+'Grid_TTAFBalance'!X30</f>
        <v/>
      </c>
      <c r="Y30">
        <f>'Grid_SelfBalance'!Y30+'Grid_TTAFBalance'!Y30</f>
        <v/>
      </c>
      <c r="Z30">
        <f>'Grid_SelfBalance'!Z30+'Grid_TTAFBalance'!Z30</f>
        <v/>
      </c>
      <c r="AA30">
        <f>'Grid_SelfBalance'!AA30+'Grid_TTAFBalance'!AA30</f>
        <v/>
      </c>
      <c r="AB30">
        <f>'Grid_SelfBalance'!AB30+'Grid_TTAFBalance'!AB30</f>
        <v/>
      </c>
      <c r="AC30">
        <f>'Grid_SelfBalance'!AC30+'Grid_TTAFBalance'!AC30</f>
        <v/>
      </c>
      <c r="AD30">
        <f>'Grid_SelfBalance'!AD30+'Grid_TTAFBalance'!AD30</f>
        <v/>
      </c>
      <c r="AE30">
        <f>'Grid_SelfBalance'!AE30+'Grid_TTAFBalance'!AE30</f>
        <v/>
      </c>
      <c r="AF30">
        <f>'Grid_SelfBalance'!AF30+'Grid_TTAFBalance'!AF30</f>
        <v/>
      </c>
      <c r="AG30">
        <f>'Grid_SelfBalance'!AG30+'Grid_TTAFBalance'!AG30</f>
        <v/>
      </c>
      <c r="AH30">
        <f>'Grid_SelfBalance'!AH30+'Grid_TTAFBalance'!AH30</f>
        <v/>
      </c>
      <c r="AI30">
        <f>'Grid_SelfBalance'!AI30+'Grid_TTAFBalance'!AI30</f>
        <v/>
      </c>
      <c r="AJ30">
        <f>'Grid_SelfBalance'!AJ30+'Grid_TTAFBalance'!AJ30</f>
        <v/>
      </c>
      <c r="AK30">
        <f>'Grid_SelfBalance'!AK30+'Grid_TTAFBalance'!AK30</f>
        <v/>
      </c>
      <c r="AL30">
        <f>'Grid_SelfBalance'!AL30+'Grid_TTAFBalance'!AL30</f>
        <v/>
      </c>
      <c r="AM30">
        <f>'Grid_SelfBalance'!AM30+'Grid_TTAFBalance'!AM30</f>
        <v/>
      </c>
      <c r="AN30">
        <f>'Grid_SelfBalance'!AN30+'Grid_TTAFBalance'!AN30</f>
        <v/>
      </c>
      <c r="AO30">
        <f>'Grid_SelfBalance'!AO30+'Grid_TTAFBalance'!AO30</f>
        <v/>
      </c>
      <c r="AP30">
        <f>'Grid_SelfBalance'!AP30+'Grid_TTAFBalance'!AP30</f>
        <v/>
      </c>
      <c r="AQ30">
        <f>'Grid_SelfBalance'!AQ30+'Grid_TTAFBalance'!AQ30</f>
        <v/>
      </c>
      <c r="AR30">
        <f>'Grid_SelfBalance'!AR30+'Grid_TTAFBalance'!AR30</f>
        <v/>
      </c>
      <c r="AS30">
        <f>'Grid_SelfBalance'!AS30+'Grid_TTAFBalance'!AS30</f>
        <v/>
      </c>
      <c r="AT30">
        <f>'Grid_SelfBalance'!AT30+'Grid_TTAFBalance'!AT30</f>
        <v/>
      </c>
      <c r="AU30">
        <f>'Grid_SelfBalance'!AU30+'Grid_TTAFBalance'!AU30</f>
        <v/>
      </c>
      <c r="AV30">
        <f>'Grid_SelfBalance'!AV30+'Grid_TTAFBalance'!AV30</f>
        <v/>
      </c>
      <c r="AW30">
        <f>'Grid_SelfBalance'!AW30+'Grid_TTAFBalance'!AW30</f>
        <v/>
      </c>
      <c r="AX30">
        <f>'Grid_SelfBalance'!AX30+'Grid_TTAFBalance'!AX30</f>
        <v/>
      </c>
      <c r="AY30">
        <f>'Grid_SelfBalance'!AY30+'Grid_TTAFBalance'!AY30</f>
        <v/>
      </c>
      <c r="AZ30">
        <f>'Grid_SelfBalance'!AZ30+'Grid_TTAFBalance'!AZ30</f>
        <v/>
      </c>
      <c r="BA30">
        <f>'Grid_SelfBalance'!BA30+'Grid_TTAFBalance'!BA30</f>
        <v/>
      </c>
      <c r="BB30">
        <f>'Grid_SelfBalance'!BB30+'Grid_TTAFBalance'!BB30</f>
        <v/>
      </c>
      <c r="BC30">
        <f>'Grid_SelfBalance'!BC30+'Grid_TTAFBalance'!BC30</f>
        <v/>
      </c>
      <c r="BD30">
        <f>'Grid_SelfBalance'!BD30+'Grid_TTAFBalance'!BD30</f>
        <v/>
      </c>
      <c r="BE30">
        <f>'Grid_SelfBalance'!BE30+'Grid_TTAFBalance'!BE30</f>
        <v/>
      </c>
      <c r="BF30">
        <f>'Grid_SelfBalance'!BF30+'Grid_TTAFBalance'!BF30</f>
        <v/>
      </c>
      <c r="BG30">
        <f>'Grid_SelfBalance'!BG30+'Grid_TTAFBalance'!BG30</f>
        <v/>
      </c>
      <c r="BH30">
        <f>'Grid_SelfBalance'!BH30+'Grid_TTAFBalance'!BH30</f>
        <v/>
      </c>
      <c r="BI30">
        <f>'Grid_SelfBalance'!BI30+'Grid_TTAFBalance'!BI30</f>
        <v/>
      </c>
      <c r="BJ30">
        <f>'Grid_SelfBalance'!BJ30+'Grid_TTAFBalance'!BJ30</f>
        <v/>
      </c>
      <c r="BK30">
        <f>'Grid_SelfBalance'!BK30+'Grid_TTAFBalance'!BK30</f>
        <v/>
      </c>
      <c r="BL30">
        <f>'Grid_SelfBalance'!BL30+'Grid_TTAFBalance'!BL30</f>
        <v/>
      </c>
      <c r="BM30">
        <f>'Grid_SelfBalance'!BM30+'Grid_TTAFBalance'!BM30</f>
        <v/>
      </c>
      <c r="BN30">
        <f>'Grid_SelfBalance'!BN30+'Grid_TTAFBalance'!BN30</f>
        <v/>
      </c>
      <c r="BO30">
        <f>'Grid_SelfBalance'!BO30+'Grid_TTAFBalance'!BO30</f>
        <v/>
      </c>
      <c r="BP30">
        <f>'Grid_SelfBalance'!BP30+'Grid_TTAFBalance'!BP30</f>
        <v/>
      </c>
      <c r="BQ30">
        <f>'Grid_SelfBalance'!BQ30+'Grid_TTAFBalance'!BQ30</f>
        <v/>
      </c>
      <c r="BR30">
        <f>'Grid_SelfBalance'!BR30+'Grid_TTAFBalance'!BR30</f>
        <v/>
      </c>
      <c r="BS30">
        <f>'Grid_SelfBalance'!BS30+'Grid_TTAFBalance'!BS30</f>
        <v/>
      </c>
      <c r="BT30">
        <f>'Grid_SelfBalance'!BT30+'Grid_TTAFBalance'!BT30</f>
        <v/>
      </c>
      <c r="BU30">
        <f>'Grid_SelfBalance'!BU30+'Grid_TTAFBalance'!BU30</f>
        <v/>
      </c>
      <c r="BV30">
        <f>'Grid_SelfBalance'!BV30+'Grid_TTAFBalance'!BV30</f>
        <v/>
      </c>
      <c r="BW30">
        <f>'Grid_SelfBalance'!BW30+'Grid_TTAFBalance'!BW30</f>
        <v/>
      </c>
      <c r="BX30">
        <f>'Grid_SelfBalance'!BX30+'Grid_TTAFBalance'!BX30</f>
        <v/>
      </c>
      <c r="BY30">
        <f>'Grid_SelfBalance'!BY30+'Grid_TTAFBalance'!BY30</f>
        <v/>
      </c>
      <c r="BZ30">
        <f>'Grid_SelfBalance'!BZ30+'Grid_TTAFBalance'!BZ30</f>
        <v/>
      </c>
      <c r="CA30">
        <f>'Grid_SelfBalance'!CA30+'Grid_TTAFBalance'!CA30</f>
        <v/>
      </c>
      <c r="CB30">
        <f>'Grid_SelfBalance'!CB30+'Grid_TTAFBalance'!CB30</f>
        <v/>
      </c>
      <c r="CC30">
        <f>'Grid_SelfBalance'!CC30+'Grid_TTAFBalance'!CC30</f>
        <v/>
      </c>
      <c r="CD30">
        <f>'Grid_SelfBalance'!CD30+'Grid_TTAFBalance'!CD30</f>
        <v/>
      </c>
      <c r="CE30">
        <f>'Grid_SelfBalance'!CE30+'Grid_TTAFBalance'!CE30</f>
        <v/>
      </c>
      <c r="CF30">
        <f>'Grid_SelfBalance'!CF30+'Grid_TTAFBalance'!CF30</f>
        <v/>
      </c>
      <c r="CG30">
        <f>'Grid_SelfBalance'!CG30+'Grid_TTAFBalance'!CG30</f>
        <v/>
      </c>
      <c r="CH30">
        <f>'Grid_SelfBalance'!CH30+'Grid_TTAFBalance'!CH30</f>
        <v/>
      </c>
      <c r="CI30">
        <f>'Grid_SelfBalance'!CI30+'Grid_TTAFBalance'!CI30</f>
        <v/>
      </c>
      <c r="CJ30">
        <f>'Grid_SelfBalance'!CJ30+'Grid_TTAFBalance'!CJ30</f>
        <v/>
      </c>
      <c r="CK30">
        <f>'Grid_SelfBalance'!CK30+'Grid_TTAFBalance'!CK30</f>
        <v/>
      </c>
      <c r="CL30">
        <f>'Grid_SelfBalance'!CL30+'Grid_TTAFBalance'!CL30</f>
        <v/>
      </c>
      <c r="CM30">
        <f>'Grid_SelfBalance'!CM30+'Grid_TTAFBalance'!CM30</f>
        <v/>
      </c>
      <c r="CN30">
        <f>'Grid_SelfBalance'!CN30+'Grid_TTAFBalance'!CN30</f>
        <v/>
      </c>
      <c r="CO30">
        <f>'Grid_SelfBalance'!CO30+'Grid_TTAFBalance'!CO30</f>
        <v/>
      </c>
      <c r="CP30">
        <f>'Grid_SelfBalance'!CP30+'Grid_TTAFBalance'!CP30</f>
        <v/>
      </c>
      <c r="CQ30">
        <f>'Grid_SelfBalance'!CQ30+'Grid_TTAFBalance'!CQ30</f>
        <v/>
      </c>
      <c r="CR30">
        <f>'Grid_SelfBalance'!CR30+'Grid_TTAFBalance'!CR30</f>
        <v/>
      </c>
      <c r="CS30">
        <f>'Grid_SelfBalance'!CS30+'Grid_TTAFBalance'!CS30</f>
        <v/>
      </c>
      <c r="CT30">
        <f>'Grid_SelfBalance'!CT30+'Grid_TTAFBalance'!CT30</f>
        <v/>
      </c>
      <c r="CU30">
        <f>'Grid_SelfBalance'!CU30+'Grid_TTAFBalance'!CU30</f>
        <v/>
      </c>
      <c r="CV30">
        <f>'Grid_SelfBalance'!CV30+'Grid_TTAFBalance'!CV30</f>
        <v/>
      </c>
      <c r="CW30">
        <f>'Grid_SelfBalance'!CW30+'Grid_TTAFBalance'!CW30</f>
        <v/>
      </c>
      <c r="CX30">
        <f>'Grid_SelfBalance'!CX30+'Grid_TTAFBalance'!CX30</f>
        <v/>
      </c>
      <c r="CY30">
        <f>'Grid_SelfBalance'!CY30+'Grid_TTAFBalance'!CY30</f>
        <v/>
      </c>
      <c r="CZ30">
        <f>'Grid_SelfBalance'!CZ30+'Grid_TTAFBalance'!CZ30</f>
        <v/>
      </c>
      <c r="DA30">
        <f>'Grid_SelfBalance'!DA30+'Grid_TTAFBalance'!DA30</f>
        <v/>
      </c>
    </row>
    <row r="31">
      <c r="A31" t="inlineStr">
        <is>
          <t>CHEM-1730</t>
        </is>
      </c>
      <c r="B31">
        <f>'Grid_SelfBalance'!B31+'Grid_TTAFBalance'!B31</f>
        <v/>
      </c>
      <c r="C31">
        <f>'Grid_SelfBalance'!C31+'Grid_TTAFBalance'!C31</f>
        <v/>
      </c>
      <c r="D31">
        <f>'Grid_SelfBalance'!D31+'Grid_TTAFBalance'!D31</f>
        <v/>
      </c>
      <c r="E31">
        <f>'Grid_SelfBalance'!E31+'Grid_TTAFBalance'!E31</f>
        <v/>
      </c>
      <c r="F31">
        <f>'Grid_SelfBalance'!F31+'Grid_TTAFBalance'!F31</f>
        <v/>
      </c>
      <c r="G31">
        <f>'Grid_SelfBalance'!G31+'Grid_TTAFBalance'!G31</f>
        <v/>
      </c>
      <c r="H31">
        <f>'Grid_SelfBalance'!H31+'Grid_TTAFBalance'!H31</f>
        <v/>
      </c>
      <c r="I31">
        <f>'Grid_SelfBalance'!I31+'Grid_TTAFBalance'!I31</f>
        <v/>
      </c>
      <c r="J31">
        <f>'Grid_SelfBalance'!J31+'Grid_TTAFBalance'!J31</f>
        <v/>
      </c>
      <c r="K31">
        <f>'Grid_SelfBalance'!K31+'Grid_TTAFBalance'!K31</f>
        <v/>
      </c>
      <c r="L31">
        <f>'Grid_SelfBalance'!L31+'Grid_TTAFBalance'!L31</f>
        <v/>
      </c>
      <c r="M31">
        <f>'Grid_SelfBalance'!M31+'Grid_TTAFBalance'!M31</f>
        <v/>
      </c>
      <c r="N31">
        <f>'Grid_SelfBalance'!N31+'Grid_TTAFBalance'!N31</f>
        <v/>
      </c>
      <c r="O31">
        <f>'Grid_SelfBalance'!O31+'Grid_TTAFBalance'!O31</f>
        <v/>
      </c>
      <c r="P31">
        <f>'Grid_SelfBalance'!P31+'Grid_TTAFBalance'!P31</f>
        <v/>
      </c>
      <c r="Q31">
        <f>'Grid_SelfBalance'!Q31+'Grid_TTAFBalance'!Q31</f>
        <v/>
      </c>
      <c r="R31">
        <f>'Grid_SelfBalance'!R31+'Grid_TTAFBalance'!R31</f>
        <v/>
      </c>
      <c r="S31">
        <f>'Grid_SelfBalance'!S31+'Grid_TTAFBalance'!S31</f>
        <v/>
      </c>
      <c r="T31">
        <f>'Grid_SelfBalance'!T31+'Grid_TTAFBalance'!T31</f>
        <v/>
      </c>
      <c r="U31">
        <f>'Grid_SelfBalance'!U31+'Grid_TTAFBalance'!U31</f>
        <v/>
      </c>
      <c r="V31">
        <f>'Grid_SelfBalance'!V31+'Grid_TTAFBalance'!V31</f>
        <v/>
      </c>
      <c r="W31">
        <f>'Grid_SelfBalance'!W31+'Grid_TTAFBalance'!W31</f>
        <v/>
      </c>
      <c r="X31">
        <f>'Grid_SelfBalance'!X31+'Grid_TTAFBalance'!X31</f>
        <v/>
      </c>
      <c r="Y31">
        <f>'Grid_SelfBalance'!Y31+'Grid_TTAFBalance'!Y31</f>
        <v/>
      </c>
      <c r="Z31">
        <f>'Grid_SelfBalance'!Z31+'Grid_TTAFBalance'!Z31</f>
        <v/>
      </c>
      <c r="AA31">
        <f>'Grid_SelfBalance'!AA31+'Grid_TTAFBalance'!AA31</f>
        <v/>
      </c>
      <c r="AB31">
        <f>'Grid_SelfBalance'!AB31+'Grid_TTAFBalance'!AB31</f>
        <v/>
      </c>
      <c r="AC31">
        <f>'Grid_SelfBalance'!AC31+'Grid_TTAFBalance'!AC31</f>
        <v/>
      </c>
      <c r="AD31">
        <f>'Grid_SelfBalance'!AD31+'Grid_TTAFBalance'!AD31</f>
        <v/>
      </c>
      <c r="AE31">
        <f>'Grid_SelfBalance'!AE31+'Grid_TTAFBalance'!AE31</f>
        <v/>
      </c>
      <c r="AF31">
        <f>'Grid_SelfBalance'!AF31+'Grid_TTAFBalance'!AF31</f>
        <v/>
      </c>
      <c r="AG31">
        <f>'Grid_SelfBalance'!AG31+'Grid_TTAFBalance'!AG31</f>
        <v/>
      </c>
      <c r="AH31">
        <f>'Grid_SelfBalance'!AH31+'Grid_TTAFBalance'!AH31</f>
        <v/>
      </c>
      <c r="AI31">
        <f>'Grid_SelfBalance'!AI31+'Grid_TTAFBalance'!AI31</f>
        <v/>
      </c>
      <c r="AJ31">
        <f>'Grid_SelfBalance'!AJ31+'Grid_TTAFBalance'!AJ31</f>
        <v/>
      </c>
      <c r="AK31">
        <f>'Grid_SelfBalance'!AK31+'Grid_TTAFBalance'!AK31</f>
        <v/>
      </c>
      <c r="AL31">
        <f>'Grid_SelfBalance'!AL31+'Grid_TTAFBalance'!AL31</f>
        <v/>
      </c>
      <c r="AM31">
        <f>'Grid_SelfBalance'!AM31+'Grid_TTAFBalance'!AM31</f>
        <v/>
      </c>
      <c r="AN31">
        <f>'Grid_SelfBalance'!AN31+'Grid_TTAFBalance'!AN31</f>
        <v/>
      </c>
      <c r="AO31">
        <f>'Grid_SelfBalance'!AO31+'Grid_TTAFBalance'!AO31</f>
        <v/>
      </c>
      <c r="AP31">
        <f>'Grid_SelfBalance'!AP31+'Grid_TTAFBalance'!AP31</f>
        <v/>
      </c>
      <c r="AQ31">
        <f>'Grid_SelfBalance'!AQ31+'Grid_TTAFBalance'!AQ31</f>
        <v/>
      </c>
      <c r="AR31">
        <f>'Grid_SelfBalance'!AR31+'Grid_TTAFBalance'!AR31</f>
        <v/>
      </c>
      <c r="AS31">
        <f>'Grid_SelfBalance'!AS31+'Grid_TTAFBalance'!AS31</f>
        <v/>
      </c>
      <c r="AT31">
        <f>'Grid_SelfBalance'!AT31+'Grid_TTAFBalance'!AT31</f>
        <v/>
      </c>
      <c r="AU31">
        <f>'Grid_SelfBalance'!AU31+'Grid_TTAFBalance'!AU31</f>
        <v/>
      </c>
      <c r="AV31">
        <f>'Grid_SelfBalance'!AV31+'Grid_TTAFBalance'!AV31</f>
        <v/>
      </c>
      <c r="AW31">
        <f>'Grid_SelfBalance'!AW31+'Grid_TTAFBalance'!AW31</f>
        <v/>
      </c>
      <c r="AX31">
        <f>'Grid_SelfBalance'!AX31+'Grid_TTAFBalance'!AX31</f>
        <v/>
      </c>
      <c r="AY31">
        <f>'Grid_SelfBalance'!AY31+'Grid_TTAFBalance'!AY31</f>
        <v/>
      </c>
      <c r="AZ31">
        <f>'Grid_SelfBalance'!AZ31+'Grid_TTAFBalance'!AZ31</f>
        <v/>
      </c>
      <c r="BA31">
        <f>'Grid_SelfBalance'!BA31+'Grid_TTAFBalance'!BA31</f>
        <v/>
      </c>
      <c r="BB31">
        <f>'Grid_SelfBalance'!BB31+'Grid_TTAFBalance'!BB31</f>
        <v/>
      </c>
      <c r="BC31">
        <f>'Grid_SelfBalance'!BC31+'Grid_TTAFBalance'!BC31</f>
        <v/>
      </c>
      <c r="BD31">
        <f>'Grid_SelfBalance'!BD31+'Grid_TTAFBalance'!BD31</f>
        <v/>
      </c>
      <c r="BE31">
        <f>'Grid_SelfBalance'!BE31+'Grid_TTAFBalance'!BE31</f>
        <v/>
      </c>
      <c r="BF31">
        <f>'Grid_SelfBalance'!BF31+'Grid_TTAFBalance'!BF31</f>
        <v/>
      </c>
      <c r="BG31">
        <f>'Grid_SelfBalance'!BG31+'Grid_TTAFBalance'!BG31</f>
        <v/>
      </c>
      <c r="BH31">
        <f>'Grid_SelfBalance'!BH31+'Grid_TTAFBalance'!BH31</f>
        <v/>
      </c>
      <c r="BI31">
        <f>'Grid_SelfBalance'!BI31+'Grid_TTAFBalance'!BI31</f>
        <v/>
      </c>
      <c r="BJ31">
        <f>'Grid_SelfBalance'!BJ31+'Grid_TTAFBalance'!BJ31</f>
        <v/>
      </c>
      <c r="BK31">
        <f>'Grid_SelfBalance'!BK31+'Grid_TTAFBalance'!BK31</f>
        <v/>
      </c>
      <c r="BL31">
        <f>'Grid_SelfBalance'!BL31+'Grid_TTAFBalance'!BL31</f>
        <v/>
      </c>
      <c r="BM31">
        <f>'Grid_SelfBalance'!BM31+'Grid_TTAFBalance'!BM31</f>
        <v/>
      </c>
      <c r="BN31">
        <f>'Grid_SelfBalance'!BN31+'Grid_TTAFBalance'!BN31</f>
        <v/>
      </c>
      <c r="BO31">
        <f>'Grid_SelfBalance'!BO31+'Grid_TTAFBalance'!BO31</f>
        <v/>
      </c>
      <c r="BP31">
        <f>'Grid_SelfBalance'!BP31+'Grid_TTAFBalance'!BP31</f>
        <v/>
      </c>
      <c r="BQ31">
        <f>'Grid_SelfBalance'!BQ31+'Grid_TTAFBalance'!BQ31</f>
        <v/>
      </c>
      <c r="BR31">
        <f>'Grid_SelfBalance'!BR31+'Grid_TTAFBalance'!BR31</f>
        <v/>
      </c>
      <c r="BS31">
        <f>'Grid_SelfBalance'!BS31+'Grid_TTAFBalance'!BS31</f>
        <v/>
      </c>
      <c r="BT31">
        <f>'Grid_SelfBalance'!BT31+'Grid_TTAFBalance'!BT31</f>
        <v/>
      </c>
      <c r="BU31">
        <f>'Grid_SelfBalance'!BU31+'Grid_TTAFBalance'!BU31</f>
        <v/>
      </c>
      <c r="BV31">
        <f>'Grid_SelfBalance'!BV31+'Grid_TTAFBalance'!BV31</f>
        <v/>
      </c>
      <c r="BW31">
        <f>'Grid_SelfBalance'!BW31+'Grid_TTAFBalance'!BW31</f>
        <v/>
      </c>
      <c r="BX31">
        <f>'Grid_SelfBalance'!BX31+'Grid_TTAFBalance'!BX31</f>
        <v/>
      </c>
      <c r="BY31">
        <f>'Grid_SelfBalance'!BY31+'Grid_TTAFBalance'!BY31</f>
        <v/>
      </c>
      <c r="BZ31">
        <f>'Grid_SelfBalance'!BZ31+'Grid_TTAFBalance'!BZ31</f>
        <v/>
      </c>
      <c r="CA31">
        <f>'Grid_SelfBalance'!CA31+'Grid_TTAFBalance'!CA31</f>
        <v/>
      </c>
      <c r="CB31">
        <f>'Grid_SelfBalance'!CB31+'Grid_TTAFBalance'!CB31</f>
        <v/>
      </c>
      <c r="CC31">
        <f>'Grid_SelfBalance'!CC31+'Grid_TTAFBalance'!CC31</f>
        <v/>
      </c>
      <c r="CD31">
        <f>'Grid_SelfBalance'!CD31+'Grid_TTAFBalance'!CD31</f>
        <v/>
      </c>
      <c r="CE31">
        <f>'Grid_SelfBalance'!CE31+'Grid_TTAFBalance'!CE31</f>
        <v/>
      </c>
      <c r="CF31">
        <f>'Grid_SelfBalance'!CF31+'Grid_TTAFBalance'!CF31</f>
        <v/>
      </c>
      <c r="CG31">
        <f>'Grid_SelfBalance'!CG31+'Grid_TTAFBalance'!CG31</f>
        <v/>
      </c>
      <c r="CH31">
        <f>'Grid_SelfBalance'!CH31+'Grid_TTAFBalance'!CH31</f>
        <v/>
      </c>
      <c r="CI31">
        <f>'Grid_SelfBalance'!CI31+'Grid_TTAFBalance'!CI31</f>
        <v/>
      </c>
      <c r="CJ31">
        <f>'Grid_SelfBalance'!CJ31+'Grid_TTAFBalance'!CJ31</f>
        <v/>
      </c>
      <c r="CK31">
        <f>'Grid_SelfBalance'!CK31+'Grid_TTAFBalance'!CK31</f>
        <v/>
      </c>
      <c r="CL31">
        <f>'Grid_SelfBalance'!CL31+'Grid_TTAFBalance'!CL31</f>
        <v/>
      </c>
      <c r="CM31">
        <f>'Grid_SelfBalance'!CM31+'Grid_TTAFBalance'!CM31</f>
        <v/>
      </c>
      <c r="CN31">
        <f>'Grid_SelfBalance'!CN31+'Grid_TTAFBalance'!CN31</f>
        <v/>
      </c>
      <c r="CO31">
        <f>'Grid_SelfBalance'!CO31+'Grid_TTAFBalance'!CO31</f>
        <v/>
      </c>
      <c r="CP31">
        <f>'Grid_SelfBalance'!CP31+'Grid_TTAFBalance'!CP31</f>
        <v/>
      </c>
      <c r="CQ31">
        <f>'Grid_SelfBalance'!CQ31+'Grid_TTAFBalance'!CQ31</f>
        <v/>
      </c>
      <c r="CR31">
        <f>'Grid_SelfBalance'!CR31+'Grid_TTAFBalance'!CR31</f>
        <v/>
      </c>
      <c r="CS31">
        <f>'Grid_SelfBalance'!CS31+'Grid_TTAFBalance'!CS31</f>
        <v/>
      </c>
      <c r="CT31">
        <f>'Grid_SelfBalance'!CT31+'Grid_TTAFBalance'!CT31</f>
        <v/>
      </c>
      <c r="CU31">
        <f>'Grid_SelfBalance'!CU31+'Grid_TTAFBalance'!CU31</f>
        <v/>
      </c>
      <c r="CV31">
        <f>'Grid_SelfBalance'!CV31+'Grid_TTAFBalance'!CV31</f>
        <v/>
      </c>
      <c r="CW31">
        <f>'Grid_SelfBalance'!CW31+'Grid_TTAFBalance'!CW31</f>
        <v/>
      </c>
      <c r="CX31">
        <f>'Grid_SelfBalance'!CX31+'Grid_TTAFBalance'!CX31</f>
        <v/>
      </c>
      <c r="CY31">
        <f>'Grid_SelfBalance'!CY31+'Grid_TTAFBalance'!CY31</f>
        <v/>
      </c>
      <c r="CZ31">
        <f>'Grid_SelfBalance'!CZ31+'Grid_TTAFBalance'!CZ31</f>
        <v/>
      </c>
      <c r="DA31">
        <f>'Grid_SelfBalance'!DA31+'Grid_TTAFBalance'!DA31</f>
        <v/>
      </c>
    </row>
    <row r="32">
      <c r="A32" t="inlineStr">
        <is>
          <t>CHEM-1430</t>
        </is>
      </c>
      <c r="B32">
        <f>'Grid_SelfBalance'!B32+'Grid_TTAFBalance'!B32</f>
        <v/>
      </c>
      <c r="C32">
        <f>'Grid_SelfBalance'!C32+'Grid_TTAFBalance'!C32</f>
        <v/>
      </c>
      <c r="D32">
        <f>'Grid_SelfBalance'!D32+'Grid_TTAFBalance'!D32</f>
        <v/>
      </c>
      <c r="E32">
        <f>'Grid_SelfBalance'!E32+'Grid_TTAFBalance'!E32</f>
        <v/>
      </c>
      <c r="F32">
        <f>'Grid_SelfBalance'!F32+'Grid_TTAFBalance'!F32</f>
        <v/>
      </c>
      <c r="G32">
        <f>'Grid_SelfBalance'!G32+'Grid_TTAFBalance'!G32</f>
        <v/>
      </c>
      <c r="H32">
        <f>'Grid_SelfBalance'!H32+'Grid_TTAFBalance'!H32</f>
        <v/>
      </c>
      <c r="I32">
        <f>'Grid_SelfBalance'!I32+'Grid_TTAFBalance'!I32</f>
        <v/>
      </c>
      <c r="J32">
        <f>'Grid_SelfBalance'!J32+'Grid_TTAFBalance'!J32</f>
        <v/>
      </c>
      <c r="K32">
        <f>'Grid_SelfBalance'!K32+'Grid_TTAFBalance'!K32</f>
        <v/>
      </c>
      <c r="L32">
        <f>'Grid_SelfBalance'!L32+'Grid_TTAFBalance'!L32</f>
        <v/>
      </c>
      <c r="M32">
        <f>'Grid_SelfBalance'!M32+'Grid_TTAFBalance'!M32</f>
        <v/>
      </c>
      <c r="N32">
        <f>'Grid_SelfBalance'!N32+'Grid_TTAFBalance'!N32</f>
        <v/>
      </c>
      <c r="O32">
        <f>'Grid_SelfBalance'!O32+'Grid_TTAFBalance'!O32</f>
        <v/>
      </c>
      <c r="P32">
        <f>'Grid_SelfBalance'!P32+'Grid_TTAFBalance'!P32</f>
        <v/>
      </c>
      <c r="Q32">
        <f>'Grid_SelfBalance'!Q32+'Grid_TTAFBalance'!Q32</f>
        <v/>
      </c>
      <c r="R32">
        <f>'Grid_SelfBalance'!R32+'Grid_TTAFBalance'!R32</f>
        <v/>
      </c>
      <c r="S32">
        <f>'Grid_SelfBalance'!S32+'Grid_TTAFBalance'!S32</f>
        <v/>
      </c>
      <c r="T32">
        <f>'Grid_SelfBalance'!T32+'Grid_TTAFBalance'!T32</f>
        <v/>
      </c>
      <c r="U32">
        <f>'Grid_SelfBalance'!U32+'Grid_TTAFBalance'!U32</f>
        <v/>
      </c>
      <c r="V32">
        <f>'Grid_SelfBalance'!V32+'Grid_TTAFBalance'!V32</f>
        <v/>
      </c>
      <c r="W32">
        <f>'Grid_SelfBalance'!W32+'Grid_TTAFBalance'!W32</f>
        <v/>
      </c>
      <c r="X32">
        <f>'Grid_SelfBalance'!X32+'Grid_TTAFBalance'!X32</f>
        <v/>
      </c>
      <c r="Y32">
        <f>'Grid_SelfBalance'!Y32+'Grid_TTAFBalance'!Y32</f>
        <v/>
      </c>
      <c r="Z32">
        <f>'Grid_SelfBalance'!Z32+'Grid_TTAFBalance'!Z32</f>
        <v/>
      </c>
      <c r="AA32">
        <f>'Grid_SelfBalance'!AA32+'Grid_TTAFBalance'!AA32</f>
        <v/>
      </c>
      <c r="AB32">
        <f>'Grid_SelfBalance'!AB32+'Grid_TTAFBalance'!AB32</f>
        <v/>
      </c>
      <c r="AC32">
        <f>'Grid_SelfBalance'!AC32+'Grid_TTAFBalance'!AC32</f>
        <v/>
      </c>
      <c r="AD32">
        <f>'Grid_SelfBalance'!AD32+'Grid_TTAFBalance'!AD32</f>
        <v/>
      </c>
      <c r="AE32">
        <f>'Grid_SelfBalance'!AE32+'Grid_TTAFBalance'!AE32</f>
        <v/>
      </c>
      <c r="AF32">
        <f>'Grid_SelfBalance'!AF32+'Grid_TTAFBalance'!AF32</f>
        <v/>
      </c>
      <c r="AG32">
        <f>'Grid_SelfBalance'!AG32+'Grid_TTAFBalance'!AG32</f>
        <v/>
      </c>
      <c r="AH32">
        <f>'Grid_SelfBalance'!AH32+'Grid_TTAFBalance'!AH32</f>
        <v/>
      </c>
      <c r="AI32">
        <f>'Grid_SelfBalance'!AI32+'Grid_TTAFBalance'!AI32</f>
        <v/>
      </c>
      <c r="AJ32">
        <f>'Grid_SelfBalance'!AJ32+'Grid_TTAFBalance'!AJ32</f>
        <v/>
      </c>
      <c r="AK32">
        <f>'Grid_SelfBalance'!AK32+'Grid_TTAFBalance'!AK32</f>
        <v/>
      </c>
      <c r="AL32">
        <f>'Grid_SelfBalance'!AL32+'Grid_TTAFBalance'!AL32</f>
        <v/>
      </c>
      <c r="AM32">
        <f>'Grid_SelfBalance'!AM32+'Grid_TTAFBalance'!AM32</f>
        <v/>
      </c>
      <c r="AN32">
        <f>'Grid_SelfBalance'!AN32+'Grid_TTAFBalance'!AN32</f>
        <v/>
      </c>
      <c r="AO32">
        <f>'Grid_SelfBalance'!AO32+'Grid_TTAFBalance'!AO32</f>
        <v/>
      </c>
      <c r="AP32">
        <f>'Grid_SelfBalance'!AP32+'Grid_TTAFBalance'!AP32</f>
        <v/>
      </c>
      <c r="AQ32">
        <f>'Grid_SelfBalance'!AQ32+'Grid_TTAFBalance'!AQ32</f>
        <v/>
      </c>
      <c r="AR32">
        <f>'Grid_SelfBalance'!AR32+'Grid_TTAFBalance'!AR32</f>
        <v/>
      </c>
      <c r="AS32">
        <f>'Grid_SelfBalance'!AS32+'Grid_TTAFBalance'!AS32</f>
        <v/>
      </c>
      <c r="AT32">
        <f>'Grid_SelfBalance'!AT32+'Grid_TTAFBalance'!AT32</f>
        <v/>
      </c>
      <c r="AU32">
        <f>'Grid_SelfBalance'!AU32+'Grid_TTAFBalance'!AU32</f>
        <v/>
      </c>
      <c r="AV32">
        <f>'Grid_SelfBalance'!AV32+'Grid_TTAFBalance'!AV32</f>
        <v/>
      </c>
      <c r="AW32">
        <f>'Grid_SelfBalance'!AW32+'Grid_TTAFBalance'!AW32</f>
        <v/>
      </c>
      <c r="AX32">
        <f>'Grid_SelfBalance'!AX32+'Grid_TTAFBalance'!AX32</f>
        <v/>
      </c>
      <c r="AY32">
        <f>'Grid_SelfBalance'!AY32+'Grid_TTAFBalance'!AY32</f>
        <v/>
      </c>
      <c r="AZ32">
        <f>'Grid_SelfBalance'!AZ32+'Grid_TTAFBalance'!AZ32</f>
        <v/>
      </c>
      <c r="BA32">
        <f>'Grid_SelfBalance'!BA32+'Grid_TTAFBalance'!BA32</f>
        <v/>
      </c>
      <c r="BB32">
        <f>'Grid_SelfBalance'!BB32+'Grid_TTAFBalance'!BB32</f>
        <v/>
      </c>
      <c r="BC32">
        <f>'Grid_SelfBalance'!BC32+'Grid_TTAFBalance'!BC32</f>
        <v/>
      </c>
      <c r="BD32">
        <f>'Grid_SelfBalance'!BD32+'Grid_TTAFBalance'!BD32</f>
        <v/>
      </c>
      <c r="BE32">
        <f>'Grid_SelfBalance'!BE32+'Grid_TTAFBalance'!BE32</f>
        <v/>
      </c>
      <c r="BF32">
        <f>'Grid_SelfBalance'!BF32+'Grid_TTAFBalance'!BF32</f>
        <v/>
      </c>
      <c r="BG32">
        <f>'Grid_SelfBalance'!BG32+'Grid_TTAFBalance'!BG32</f>
        <v/>
      </c>
      <c r="BH32">
        <f>'Grid_SelfBalance'!BH32+'Grid_TTAFBalance'!BH32</f>
        <v/>
      </c>
      <c r="BI32">
        <f>'Grid_SelfBalance'!BI32+'Grid_TTAFBalance'!BI32</f>
        <v/>
      </c>
      <c r="BJ32">
        <f>'Grid_SelfBalance'!BJ32+'Grid_TTAFBalance'!BJ32</f>
        <v/>
      </c>
      <c r="BK32">
        <f>'Grid_SelfBalance'!BK32+'Grid_TTAFBalance'!BK32</f>
        <v/>
      </c>
      <c r="BL32">
        <f>'Grid_SelfBalance'!BL32+'Grid_TTAFBalance'!BL32</f>
        <v/>
      </c>
      <c r="BM32">
        <f>'Grid_SelfBalance'!BM32+'Grid_TTAFBalance'!BM32</f>
        <v/>
      </c>
      <c r="BN32">
        <f>'Grid_SelfBalance'!BN32+'Grid_TTAFBalance'!BN32</f>
        <v/>
      </c>
      <c r="BO32">
        <f>'Grid_SelfBalance'!BO32+'Grid_TTAFBalance'!BO32</f>
        <v/>
      </c>
      <c r="BP32">
        <f>'Grid_SelfBalance'!BP32+'Grid_TTAFBalance'!BP32</f>
        <v/>
      </c>
      <c r="BQ32">
        <f>'Grid_SelfBalance'!BQ32+'Grid_TTAFBalance'!BQ32</f>
        <v/>
      </c>
      <c r="BR32">
        <f>'Grid_SelfBalance'!BR32+'Grid_TTAFBalance'!BR32</f>
        <v/>
      </c>
      <c r="BS32">
        <f>'Grid_SelfBalance'!BS32+'Grid_TTAFBalance'!BS32</f>
        <v/>
      </c>
      <c r="BT32">
        <f>'Grid_SelfBalance'!BT32+'Grid_TTAFBalance'!BT32</f>
        <v/>
      </c>
      <c r="BU32">
        <f>'Grid_SelfBalance'!BU32+'Grid_TTAFBalance'!BU32</f>
        <v/>
      </c>
      <c r="BV32">
        <f>'Grid_SelfBalance'!BV32+'Grid_TTAFBalance'!BV32</f>
        <v/>
      </c>
      <c r="BW32">
        <f>'Grid_SelfBalance'!BW32+'Grid_TTAFBalance'!BW32</f>
        <v/>
      </c>
      <c r="BX32">
        <f>'Grid_SelfBalance'!BX32+'Grid_TTAFBalance'!BX32</f>
        <v/>
      </c>
      <c r="BY32">
        <f>'Grid_SelfBalance'!BY32+'Grid_TTAFBalance'!BY32</f>
        <v/>
      </c>
      <c r="BZ32">
        <f>'Grid_SelfBalance'!BZ32+'Grid_TTAFBalance'!BZ32</f>
        <v/>
      </c>
      <c r="CA32">
        <f>'Grid_SelfBalance'!CA32+'Grid_TTAFBalance'!CA32</f>
        <v/>
      </c>
      <c r="CB32">
        <f>'Grid_SelfBalance'!CB32+'Grid_TTAFBalance'!CB32</f>
        <v/>
      </c>
      <c r="CC32">
        <f>'Grid_SelfBalance'!CC32+'Grid_TTAFBalance'!CC32</f>
        <v/>
      </c>
      <c r="CD32">
        <f>'Grid_SelfBalance'!CD32+'Grid_TTAFBalance'!CD32</f>
        <v/>
      </c>
      <c r="CE32">
        <f>'Grid_SelfBalance'!CE32+'Grid_TTAFBalance'!CE32</f>
        <v/>
      </c>
      <c r="CF32">
        <f>'Grid_SelfBalance'!CF32+'Grid_TTAFBalance'!CF32</f>
        <v/>
      </c>
      <c r="CG32">
        <f>'Grid_SelfBalance'!CG32+'Grid_TTAFBalance'!CG32</f>
        <v/>
      </c>
      <c r="CH32">
        <f>'Grid_SelfBalance'!CH32+'Grid_TTAFBalance'!CH32</f>
        <v/>
      </c>
      <c r="CI32">
        <f>'Grid_SelfBalance'!CI32+'Grid_TTAFBalance'!CI32</f>
        <v/>
      </c>
      <c r="CJ32">
        <f>'Grid_SelfBalance'!CJ32+'Grid_TTAFBalance'!CJ32</f>
        <v/>
      </c>
      <c r="CK32">
        <f>'Grid_SelfBalance'!CK32+'Grid_TTAFBalance'!CK32</f>
        <v/>
      </c>
      <c r="CL32">
        <f>'Grid_SelfBalance'!CL32+'Grid_TTAFBalance'!CL32</f>
        <v/>
      </c>
      <c r="CM32">
        <f>'Grid_SelfBalance'!CM32+'Grid_TTAFBalance'!CM32</f>
        <v/>
      </c>
      <c r="CN32">
        <f>'Grid_SelfBalance'!CN32+'Grid_TTAFBalance'!CN32</f>
        <v/>
      </c>
      <c r="CO32">
        <f>'Grid_SelfBalance'!CO32+'Grid_TTAFBalance'!CO32</f>
        <v/>
      </c>
      <c r="CP32">
        <f>'Grid_SelfBalance'!CP32+'Grid_TTAFBalance'!CP32</f>
        <v/>
      </c>
      <c r="CQ32">
        <f>'Grid_SelfBalance'!CQ32+'Grid_TTAFBalance'!CQ32</f>
        <v/>
      </c>
      <c r="CR32">
        <f>'Grid_SelfBalance'!CR32+'Grid_TTAFBalance'!CR32</f>
        <v/>
      </c>
      <c r="CS32">
        <f>'Grid_SelfBalance'!CS32+'Grid_TTAFBalance'!CS32</f>
        <v/>
      </c>
      <c r="CT32">
        <f>'Grid_SelfBalance'!CT32+'Grid_TTAFBalance'!CT32</f>
        <v/>
      </c>
      <c r="CU32">
        <f>'Grid_SelfBalance'!CU32+'Grid_TTAFBalance'!CU32</f>
        <v/>
      </c>
      <c r="CV32">
        <f>'Grid_SelfBalance'!CV32+'Grid_TTAFBalance'!CV32</f>
        <v/>
      </c>
      <c r="CW32">
        <f>'Grid_SelfBalance'!CW32+'Grid_TTAFBalance'!CW32</f>
        <v/>
      </c>
      <c r="CX32">
        <f>'Grid_SelfBalance'!CX32+'Grid_TTAFBalance'!CX32</f>
        <v/>
      </c>
      <c r="CY32">
        <f>'Grid_SelfBalance'!CY32+'Grid_TTAFBalance'!CY32</f>
        <v/>
      </c>
      <c r="CZ32">
        <f>'Grid_SelfBalance'!CZ32+'Grid_TTAFBalance'!CZ32</f>
        <v/>
      </c>
      <c r="DA32">
        <f>'Grid_SelfBalance'!DA32+'Grid_TTAFBalance'!DA32</f>
        <v/>
      </c>
    </row>
    <row r="33">
      <c r="A33" t="inlineStr">
        <is>
          <t>CHEM-1480</t>
        </is>
      </c>
      <c r="B33">
        <f>'Grid_SelfBalance'!B33+'Grid_TTAFBalance'!B33</f>
        <v/>
      </c>
      <c r="C33">
        <f>'Grid_SelfBalance'!C33+'Grid_TTAFBalance'!C33</f>
        <v/>
      </c>
      <c r="D33">
        <f>'Grid_SelfBalance'!D33+'Grid_TTAFBalance'!D33</f>
        <v/>
      </c>
      <c r="E33">
        <f>'Grid_SelfBalance'!E33+'Grid_TTAFBalance'!E33</f>
        <v/>
      </c>
      <c r="F33">
        <f>'Grid_SelfBalance'!F33+'Grid_TTAFBalance'!F33</f>
        <v/>
      </c>
      <c r="G33">
        <f>'Grid_SelfBalance'!G33+'Grid_TTAFBalance'!G33</f>
        <v/>
      </c>
      <c r="H33">
        <f>'Grid_SelfBalance'!H33+'Grid_TTAFBalance'!H33</f>
        <v/>
      </c>
      <c r="I33">
        <f>'Grid_SelfBalance'!I33+'Grid_TTAFBalance'!I33</f>
        <v/>
      </c>
      <c r="J33">
        <f>'Grid_SelfBalance'!J33+'Grid_TTAFBalance'!J33</f>
        <v/>
      </c>
      <c r="K33">
        <f>'Grid_SelfBalance'!K33+'Grid_TTAFBalance'!K33</f>
        <v/>
      </c>
      <c r="L33">
        <f>'Grid_SelfBalance'!L33+'Grid_TTAFBalance'!L33</f>
        <v/>
      </c>
      <c r="M33">
        <f>'Grid_SelfBalance'!M33+'Grid_TTAFBalance'!M33</f>
        <v/>
      </c>
      <c r="N33">
        <f>'Grid_SelfBalance'!N33+'Grid_TTAFBalance'!N33</f>
        <v/>
      </c>
      <c r="O33">
        <f>'Grid_SelfBalance'!O33+'Grid_TTAFBalance'!O33</f>
        <v/>
      </c>
      <c r="P33">
        <f>'Grid_SelfBalance'!P33+'Grid_TTAFBalance'!P33</f>
        <v/>
      </c>
      <c r="Q33">
        <f>'Grid_SelfBalance'!Q33+'Grid_TTAFBalance'!Q33</f>
        <v/>
      </c>
      <c r="R33">
        <f>'Grid_SelfBalance'!R33+'Grid_TTAFBalance'!R33</f>
        <v/>
      </c>
      <c r="S33">
        <f>'Grid_SelfBalance'!S33+'Grid_TTAFBalance'!S33</f>
        <v/>
      </c>
      <c r="T33">
        <f>'Grid_SelfBalance'!T33+'Grid_TTAFBalance'!T33</f>
        <v/>
      </c>
      <c r="U33">
        <f>'Grid_SelfBalance'!U33+'Grid_TTAFBalance'!U33</f>
        <v/>
      </c>
      <c r="V33">
        <f>'Grid_SelfBalance'!V33+'Grid_TTAFBalance'!V33</f>
        <v/>
      </c>
      <c r="W33">
        <f>'Grid_SelfBalance'!W33+'Grid_TTAFBalance'!W33</f>
        <v/>
      </c>
      <c r="X33">
        <f>'Grid_SelfBalance'!X33+'Grid_TTAFBalance'!X33</f>
        <v/>
      </c>
      <c r="Y33">
        <f>'Grid_SelfBalance'!Y33+'Grid_TTAFBalance'!Y33</f>
        <v/>
      </c>
      <c r="Z33">
        <f>'Grid_SelfBalance'!Z33+'Grid_TTAFBalance'!Z33</f>
        <v/>
      </c>
      <c r="AA33">
        <f>'Grid_SelfBalance'!AA33+'Grid_TTAFBalance'!AA33</f>
        <v/>
      </c>
      <c r="AB33">
        <f>'Grid_SelfBalance'!AB33+'Grid_TTAFBalance'!AB33</f>
        <v/>
      </c>
      <c r="AC33">
        <f>'Grid_SelfBalance'!AC33+'Grid_TTAFBalance'!AC33</f>
        <v/>
      </c>
      <c r="AD33">
        <f>'Grid_SelfBalance'!AD33+'Grid_TTAFBalance'!AD33</f>
        <v/>
      </c>
      <c r="AE33">
        <f>'Grid_SelfBalance'!AE33+'Grid_TTAFBalance'!AE33</f>
        <v/>
      </c>
      <c r="AF33">
        <f>'Grid_SelfBalance'!AF33+'Grid_TTAFBalance'!AF33</f>
        <v/>
      </c>
      <c r="AG33">
        <f>'Grid_SelfBalance'!AG33+'Grid_TTAFBalance'!AG33</f>
        <v/>
      </c>
      <c r="AH33">
        <f>'Grid_SelfBalance'!AH33+'Grid_TTAFBalance'!AH33</f>
        <v/>
      </c>
      <c r="AI33">
        <f>'Grid_SelfBalance'!AI33+'Grid_TTAFBalance'!AI33</f>
        <v/>
      </c>
      <c r="AJ33">
        <f>'Grid_SelfBalance'!AJ33+'Grid_TTAFBalance'!AJ33</f>
        <v/>
      </c>
      <c r="AK33">
        <f>'Grid_SelfBalance'!AK33+'Grid_TTAFBalance'!AK33</f>
        <v/>
      </c>
      <c r="AL33">
        <f>'Grid_SelfBalance'!AL33+'Grid_TTAFBalance'!AL33</f>
        <v/>
      </c>
      <c r="AM33">
        <f>'Grid_SelfBalance'!AM33+'Grid_TTAFBalance'!AM33</f>
        <v/>
      </c>
      <c r="AN33">
        <f>'Grid_SelfBalance'!AN33+'Grid_TTAFBalance'!AN33</f>
        <v/>
      </c>
      <c r="AO33">
        <f>'Grid_SelfBalance'!AO33+'Grid_TTAFBalance'!AO33</f>
        <v/>
      </c>
      <c r="AP33">
        <f>'Grid_SelfBalance'!AP33+'Grid_TTAFBalance'!AP33</f>
        <v/>
      </c>
      <c r="AQ33">
        <f>'Grid_SelfBalance'!AQ33+'Grid_TTAFBalance'!AQ33</f>
        <v/>
      </c>
      <c r="AR33">
        <f>'Grid_SelfBalance'!AR33+'Grid_TTAFBalance'!AR33</f>
        <v/>
      </c>
      <c r="AS33">
        <f>'Grid_SelfBalance'!AS33+'Grid_TTAFBalance'!AS33</f>
        <v/>
      </c>
      <c r="AT33">
        <f>'Grid_SelfBalance'!AT33+'Grid_TTAFBalance'!AT33</f>
        <v/>
      </c>
      <c r="AU33">
        <f>'Grid_SelfBalance'!AU33+'Grid_TTAFBalance'!AU33</f>
        <v/>
      </c>
      <c r="AV33">
        <f>'Grid_SelfBalance'!AV33+'Grid_TTAFBalance'!AV33</f>
        <v/>
      </c>
      <c r="AW33">
        <f>'Grid_SelfBalance'!AW33+'Grid_TTAFBalance'!AW33</f>
        <v/>
      </c>
      <c r="AX33">
        <f>'Grid_SelfBalance'!AX33+'Grid_TTAFBalance'!AX33</f>
        <v/>
      </c>
      <c r="AY33">
        <f>'Grid_SelfBalance'!AY33+'Grid_TTAFBalance'!AY33</f>
        <v/>
      </c>
      <c r="AZ33">
        <f>'Grid_SelfBalance'!AZ33+'Grid_TTAFBalance'!AZ33</f>
        <v/>
      </c>
      <c r="BA33">
        <f>'Grid_SelfBalance'!BA33+'Grid_TTAFBalance'!BA33</f>
        <v/>
      </c>
      <c r="BB33">
        <f>'Grid_SelfBalance'!BB33+'Grid_TTAFBalance'!BB33</f>
        <v/>
      </c>
      <c r="BC33">
        <f>'Grid_SelfBalance'!BC33+'Grid_TTAFBalance'!BC33</f>
        <v/>
      </c>
      <c r="BD33">
        <f>'Grid_SelfBalance'!BD33+'Grid_TTAFBalance'!BD33</f>
        <v/>
      </c>
      <c r="BE33">
        <f>'Grid_SelfBalance'!BE33+'Grid_TTAFBalance'!BE33</f>
        <v/>
      </c>
      <c r="BF33">
        <f>'Grid_SelfBalance'!BF33+'Grid_TTAFBalance'!BF33</f>
        <v/>
      </c>
      <c r="BG33">
        <f>'Grid_SelfBalance'!BG33+'Grid_TTAFBalance'!BG33</f>
        <v/>
      </c>
      <c r="BH33">
        <f>'Grid_SelfBalance'!BH33+'Grid_TTAFBalance'!BH33</f>
        <v/>
      </c>
      <c r="BI33">
        <f>'Grid_SelfBalance'!BI33+'Grid_TTAFBalance'!BI33</f>
        <v/>
      </c>
      <c r="BJ33">
        <f>'Grid_SelfBalance'!BJ33+'Grid_TTAFBalance'!BJ33</f>
        <v/>
      </c>
      <c r="BK33">
        <f>'Grid_SelfBalance'!BK33+'Grid_TTAFBalance'!BK33</f>
        <v/>
      </c>
      <c r="BL33">
        <f>'Grid_SelfBalance'!BL33+'Grid_TTAFBalance'!BL33</f>
        <v/>
      </c>
      <c r="BM33">
        <f>'Grid_SelfBalance'!BM33+'Grid_TTAFBalance'!BM33</f>
        <v/>
      </c>
      <c r="BN33">
        <f>'Grid_SelfBalance'!BN33+'Grid_TTAFBalance'!BN33</f>
        <v/>
      </c>
      <c r="BO33">
        <f>'Grid_SelfBalance'!BO33+'Grid_TTAFBalance'!BO33</f>
        <v/>
      </c>
      <c r="BP33">
        <f>'Grid_SelfBalance'!BP33+'Grid_TTAFBalance'!BP33</f>
        <v/>
      </c>
      <c r="BQ33">
        <f>'Grid_SelfBalance'!BQ33+'Grid_TTAFBalance'!BQ33</f>
        <v/>
      </c>
      <c r="BR33">
        <f>'Grid_SelfBalance'!BR33+'Grid_TTAFBalance'!BR33</f>
        <v/>
      </c>
      <c r="BS33">
        <f>'Grid_SelfBalance'!BS33+'Grid_TTAFBalance'!BS33</f>
        <v/>
      </c>
      <c r="BT33">
        <f>'Grid_SelfBalance'!BT33+'Grid_TTAFBalance'!BT33</f>
        <v/>
      </c>
      <c r="BU33">
        <f>'Grid_SelfBalance'!BU33+'Grid_TTAFBalance'!BU33</f>
        <v/>
      </c>
      <c r="BV33">
        <f>'Grid_SelfBalance'!BV33+'Grid_TTAFBalance'!BV33</f>
        <v/>
      </c>
      <c r="BW33">
        <f>'Grid_SelfBalance'!BW33+'Grid_TTAFBalance'!BW33</f>
        <v/>
      </c>
      <c r="BX33">
        <f>'Grid_SelfBalance'!BX33+'Grid_TTAFBalance'!BX33</f>
        <v/>
      </c>
      <c r="BY33">
        <f>'Grid_SelfBalance'!BY33+'Grid_TTAFBalance'!BY33</f>
        <v/>
      </c>
      <c r="BZ33">
        <f>'Grid_SelfBalance'!BZ33+'Grid_TTAFBalance'!BZ33</f>
        <v/>
      </c>
      <c r="CA33">
        <f>'Grid_SelfBalance'!CA33+'Grid_TTAFBalance'!CA33</f>
        <v/>
      </c>
      <c r="CB33">
        <f>'Grid_SelfBalance'!CB33+'Grid_TTAFBalance'!CB33</f>
        <v/>
      </c>
      <c r="CC33">
        <f>'Grid_SelfBalance'!CC33+'Grid_TTAFBalance'!CC33</f>
        <v/>
      </c>
      <c r="CD33">
        <f>'Grid_SelfBalance'!CD33+'Grid_TTAFBalance'!CD33</f>
        <v/>
      </c>
      <c r="CE33">
        <f>'Grid_SelfBalance'!CE33+'Grid_TTAFBalance'!CE33</f>
        <v/>
      </c>
      <c r="CF33">
        <f>'Grid_SelfBalance'!CF33+'Grid_TTAFBalance'!CF33</f>
        <v/>
      </c>
      <c r="CG33">
        <f>'Grid_SelfBalance'!CG33+'Grid_TTAFBalance'!CG33</f>
        <v/>
      </c>
      <c r="CH33">
        <f>'Grid_SelfBalance'!CH33+'Grid_TTAFBalance'!CH33</f>
        <v/>
      </c>
      <c r="CI33">
        <f>'Grid_SelfBalance'!CI33+'Grid_TTAFBalance'!CI33</f>
        <v/>
      </c>
      <c r="CJ33">
        <f>'Grid_SelfBalance'!CJ33+'Grid_TTAFBalance'!CJ33</f>
        <v/>
      </c>
      <c r="CK33">
        <f>'Grid_SelfBalance'!CK33+'Grid_TTAFBalance'!CK33</f>
        <v/>
      </c>
      <c r="CL33">
        <f>'Grid_SelfBalance'!CL33+'Grid_TTAFBalance'!CL33</f>
        <v/>
      </c>
      <c r="CM33">
        <f>'Grid_SelfBalance'!CM33+'Grid_TTAFBalance'!CM33</f>
        <v/>
      </c>
      <c r="CN33">
        <f>'Grid_SelfBalance'!CN33+'Grid_TTAFBalance'!CN33</f>
        <v/>
      </c>
      <c r="CO33">
        <f>'Grid_SelfBalance'!CO33+'Grid_TTAFBalance'!CO33</f>
        <v/>
      </c>
      <c r="CP33">
        <f>'Grid_SelfBalance'!CP33+'Grid_TTAFBalance'!CP33</f>
        <v/>
      </c>
      <c r="CQ33">
        <f>'Grid_SelfBalance'!CQ33+'Grid_TTAFBalance'!CQ33</f>
        <v/>
      </c>
      <c r="CR33">
        <f>'Grid_SelfBalance'!CR33+'Grid_TTAFBalance'!CR33</f>
        <v/>
      </c>
      <c r="CS33">
        <f>'Grid_SelfBalance'!CS33+'Grid_TTAFBalance'!CS33</f>
        <v/>
      </c>
      <c r="CT33">
        <f>'Grid_SelfBalance'!CT33+'Grid_TTAFBalance'!CT33</f>
        <v/>
      </c>
      <c r="CU33">
        <f>'Grid_SelfBalance'!CU33+'Grid_TTAFBalance'!CU33</f>
        <v/>
      </c>
      <c r="CV33">
        <f>'Grid_SelfBalance'!CV33+'Grid_TTAFBalance'!CV33</f>
        <v/>
      </c>
      <c r="CW33">
        <f>'Grid_SelfBalance'!CW33+'Grid_TTAFBalance'!CW33</f>
        <v/>
      </c>
      <c r="CX33">
        <f>'Grid_SelfBalance'!CX33+'Grid_TTAFBalance'!CX33</f>
        <v/>
      </c>
      <c r="CY33">
        <f>'Grid_SelfBalance'!CY33+'Grid_TTAFBalance'!CY33</f>
        <v/>
      </c>
      <c r="CZ33">
        <f>'Grid_SelfBalance'!CZ33+'Grid_TTAFBalance'!CZ33</f>
        <v/>
      </c>
      <c r="DA33">
        <f>'Grid_SelfBalance'!DA33+'Grid_TTAFBalance'!DA33</f>
        <v/>
      </c>
    </row>
    <row r="34">
      <c r="A34" t="inlineStr">
        <is>
          <t>CHEM-1560</t>
        </is>
      </c>
      <c r="B34">
        <f>'Grid_SelfBalance'!B34+'Grid_TTAFBalance'!B34</f>
        <v/>
      </c>
      <c r="C34">
        <f>'Grid_SelfBalance'!C34+'Grid_TTAFBalance'!C34</f>
        <v/>
      </c>
      <c r="D34">
        <f>'Grid_SelfBalance'!D34+'Grid_TTAFBalance'!D34</f>
        <v/>
      </c>
      <c r="E34">
        <f>'Grid_SelfBalance'!E34+'Grid_TTAFBalance'!E34</f>
        <v/>
      </c>
      <c r="F34">
        <f>'Grid_SelfBalance'!F34+'Grid_TTAFBalance'!F34</f>
        <v/>
      </c>
      <c r="G34">
        <f>'Grid_SelfBalance'!G34+'Grid_TTAFBalance'!G34</f>
        <v/>
      </c>
      <c r="H34">
        <f>'Grid_SelfBalance'!H34+'Grid_TTAFBalance'!H34</f>
        <v/>
      </c>
      <c r="I34">
        <f>'Grid_SelfBalance'!I34+'Grid_TTAFBalance'!I34</f>
        <v/>
      </c>
      <c r="J34">
        <f>'Grid_SelfBalance'!J34+'Grid_TTAFBalance'!J34</f>
        <v/>
      </c>
      <c r="K34">
        <f>'Grid_SelfBalance'!K34+'Grid_TTAFBalance'!K34</f>
        <v/>
      </c>
      <c r="L34">
        <f>'Grid_SelfBalance'!L34+'Grid_TTAFBalance'!L34</f>
        <v/>
      </c>
      <c r="M34">
        <f>'Grid_SelfBalance'!M34+'Grid_TTAFBalance'!M34</f>
        <v/>
      </c>
      <c r="N34">
        <f>'Grid_SelfBalance'!N34+'Grid_TTAFBalance'!N34</f>
        <v/>
      </c>
      <c r="O34">
        <f>'Grid_SelfBalance'!O34+'Grid_TTAFBalance'!O34</f>
        <v/>
      </c>
      <c r="P34">
        <f>'Grid_SelfBalance'!P34+'Grid_TTAFBalance'!P34</f>
        <v/>
      </c>
      <c r="Q34">
        <f>'Grid_SelfBalance'!Q34+'Grid_TTAFBalance'!Q34</f>
        <v/>
      </c>
      <c r="R34">
        <f>'Grid_SelfBalance'!R34+'Grid_TTAFBalance'!R34</f>
        <v/>
      </c>
      <c r="S34">
        <f>'Grid_SelfBalance'!S34+'Grid_TTAFBalance'!S34</f>
        <v/>
      </c>
      <c r="T34">
        <f>'Grid_SelfBalance'!T34+'Grid_TTAFBalance'!T34</f>
        <v/>
      </c>
      <c r="U34">
        <f>'Grid_SelfBalance'!U34+'Grid_TTAFBalance'!U34</f>
        <v/>
      </c>
      <c r="V34">
        <f>'Grid_SelfBalance'!V34+'Grid_TTAFBalance'!V34</f>
        <v/>
      </c>
      <c r="W34">
        <f>'Grid_SelfBalance'!W34+'Grid_TTAFBalance'!W34</f>
        <v/>
      </c>
      <c r="X34">
        <f>'Grid_SelfBalance'!X34+'Grid_TTAFBalance'!X34</f>
        <v/>
      </c>
      <c r="Y34">
        <f>'Grid_SelfBalance'!Y34+'Grid_TTAFBalance'!Y34</f>
        <v/>
      </c>
      <c r="Z34">
        <f>'Grid_SelfBalance'!Z34+'Grid_TTAFBalance'!Z34</f>
        <v/>
      </c>
      <c r="AA34">
        <f>'Grid_SelfBalance'!AA34+'Grid_TTAFBalance'!AA34</f>
        <v/>
      </c>
      <c r="AB34">
        <f>'Grid_SelfBalance'!AB34+'Grid_TTAFBalance'!AB34</f>
        <v/>
      </c>
      <c r="AC34">
        <f>'Grid_SelfBalance'!AC34+'Grid_TTAFBalance'!AC34</f>
        <v/>
      </c>
      <c r="AD34">
        <f>'Grid_SelfBalance'!AD34+'Grid_TTAFBalance'!AD34</f>
        <v/>
      </c>
      <c r="AE34">
        <f>'Grid_SelfBalance'!AE34+'Grid_TTAFBalance'!AE34</f>
        <v/>
      </c>
      <c r="AF34">
        <f>'Grid_SelfBalance'!AF34+'Grid_TTAFBalance'!AF34</f>
        <v/>
      </c>
      <c r="AG34">
        <f>'Grid_SelfBalance'!AG34+'Grid_TTAFBalance'!AG34</f>
        <v/>
      </c>
      <c r="AH34">
        <f>'Grid_SelfBalance'!AH34+'Grid_TTAFBalance'!AH34</f>
        <v/>
      </c>
      <c r="AI34">
        <f>'Grid_SelfBalance'!AI34+'Grid_TTAFBalance'!AI34</f>
        <v/>
      </c>
      <c r="AJ34">
        <f>'Grid_SelfBalance'!AJ34+'Grid_TTAFBalance'!AJ34</f>
        <v/>
      </c>
      <c r="AK34">
        <f>'Grid_SelfBalance'!AK34+'Grid_TTAFBalance'!AK34</f>
        <v/>
      </c>
      <c r="AL34">
        <f>'Grid_SelfBalance'!AL34+'Grid_TTAFBalance'!AL34</f>
        <v/>
      </c>
      <c r="AM34">
        <f>'Grid_SelfBalance'!AM34+'Grid_TTAFBalance'!AM34</f>
        <v/>
      </c>
      <c r="AN34">
        <f>'Grid_SelfBalance'!AN34+'Grid_TTAFBalance'!AN34</f>
        <v/>
      </c>
      <c r="AO34">
        <f>'Grid_SelfBalance'!AO34+'Grid_TTAFBalance'!AO34</f>
        <v/>
      </c>
      <c r="AP34">
        <f>'Grid_SelfBalance'!AP34+'Grid_TTAFBalance'!AP34</f>
        <v/>
      </c>
      <c r="AQ34">
        <f>'Grid_SelfBalance'!AQ34+'Grid_TTAFBalance'!AQ34</f>
        <v/>
      </c>
      <c r="AR34">
        <f>'Grid_SelfBalance'!AR34+'Grid_TTAFBalance'!AR34</f>
        <v/>
      </c>
      <c r="AS34">
        <f>'Grid_SelfBalance'!AS34+'Grid_TTAFBalance'!AS34</f>
        <v/>
      </c>
      <c r="AT34">
        <f>'Grid_SelfBalance'!AT34+'Grid_TTAFBalance'!AT34</f>
        <v/>
      </c>
      <c r="AU34">
        <f>'Grid_SelfBalance'!AU34+'Grid_TTAFBalance'!AU34</f>
        <v/>
      </c>
      <c r="AV34">
        <f>'Grid_SelfBalance'!AV34+'Grid_TTAFBalance'!AV34</f>
        <v/>
      </c>
      <c r="AW34">
        <f>'Grid_SelfBalance'!AW34+'Grid_TTAFBalance'!AW34</f>
        <v/>
      </c>
      <c r="AX34">
        <f>'Grid_SelfBalance'!AX34+'Grid_TTAFBalance'!AX34</f>
        <v/>
      </c>
      <c r="AY34">
        <f>'Grid_SelfBalance'!AY34+'Grid_TTAFBalance'!AY34</f>
        <v/>
      </c>
      <c r="AZ34">
        <f>'Grid_SelfBalance'!AZ34+'Grid_TTAFBalance'!AZ34</f>
        <v/>
      </c>
      <c r="BA34">
        <f>'Grid_SelfBalance'!BA34+'Grid_TTAFBalance'!BA34</f>
        <v/>
      </c>
      <c r="BB34">
        <f>'Grid_SelfBalance'!BB34+'Grid_TTAFBalance'!BB34</f>
        <v/>
      </c>
      <c r="BC34">
        <f>'Grid_SelfBalance'!BC34+'Grid_TTAFBalance'!BC34</f>
        <v/>
      </c>
      <c r="BD34">
        <f>'Grid_SelfBalance'!BD34+'Grid_TTAFBalance'!BD34</f>
        <v/>
      </c>
      <c r="BE34">
        <f>'Grid_SelfBalance'!BE34+'Grid_TTAFBalance'!BE34</f>
        <v/>
      </c>
      <c r="BF34">
        <f>'Grid_SelfBalance'!BF34+'Grid_TTAFBalance'!BF34</f>
        <v/>
      </c>
      <c r="BG34">
        <f>'Grid_SelfBalance'!BG34+'Grid_TTAFBalance'!BG34</f>
        <v/>
      </c>
      <c r="BH34">
        <f>'Grid_SelfBalance'!BH34+'Grid_TTAFBalance'!BH34</f>
        <v/>
      </c>
      <c r="BI34">
        <f>'Grid_SelfBalance'!BI34+'Grid_TTAFBalance'!BI34</f>
        <v/>
      </c>
      <c r="BJ34">
        <f>'Grid_SelfBalance'!BJ34+'Grid_TTAFBalance'!BJ34</f>
        <v/>
      </c>
      <c r="BK34">
        <f>'Grid_SelfBalance'!BK34+'Grid_TTAFBalance'!BK34</f>
        <v/>
      </c>
      <c r="BL34">
        <f>'Grid_SelfBalance'!BL34+'Grid_TTAFBalance'!BL34</f>
        <v/>
      </c>
      <c r="BM34">
        <f>'Grid_SelfBalance'!BM34+'Grid_TTAFBalance'!BM34</f>
        <v/>
      </c>
      <c r="BN34">
        <f>'Grid_SelfBalance'!BN34+'Grid_TTAFBalance'!BN34</f>
        <v/>
      </c>
      <c r="BO34">
        <f>'Grid_SelfBalance'!BO34+'Grid_TTAFBalance'!BO34</f>
        <v/>
      </c>
      <c r="BP34">
        <f>'Grid_SelfBalance'!BP34+'Grid_TTAFBalance'!BP34</f>
        <v/>
      </c>
      <c r="BQ34">
        <f>'Grid_SelfBalance'!BQ34+'Grid_TTAFBalance'!BQ34</f>
        <v/>
      </c>
      <c r="BR34">
        <f>'Grid_SelfBalance'!BR34+'Grid_TTAFBalance'!BR34</f>
        <v/>
      </c>
      <c r="BS34">
        <f>'Grid_SelfBalance'!BS34+'Grid_TTAFBalance'!BS34</f>
        <v/>
      </c>
      <c r="BT34">
        <f>'Grid_SelfBalance'!BT34+'Grid_TTAFBalance'!BT34</f>
        <v/>
      </c>
      <c r="BU34">
        <f>'Grid_SelfBalance'!BU34+'Grid_TTAFBalance'!BU34</f>
        <v/>
      </c>
      <c r="BV34">
        <f>'Grid_SelfBalance'!BV34+'Grid_TTAFBalance'!BV34</f>
        <v/>
      </c>
      <c r="BW34">
        <f>'Grid_SelfBalance'!BW34+'Grid_TTAFBalance'!BW34</f>
        <v/>
      </c>
      <c r="BX34">
        <f>'Grid_SelfBalance'!BX34+'Grid_TTAFBalance'!BX34</f>
        <v/>
      </c>
      <c r="BY34">
        <f>'Grid_SelfBalance'!BY34+'Grid_TTAFBalance'!BY34</f>
        <v/>
      </c>
      <c r="BZ34">
        <f>'Grid_SelfBalance'!BZ34+'Grid_TTAFBalance'!BZ34</f>
        <v/>
      </c>
      <c r="CA34">
        <f>'Grid_SelfBalance'!CA34+'Grid_TTAFBalance'!CA34</f>
        <v/>
      </c>
      <c r="CB34">
        <f>'Grid_SelfBalance'!CB34+'Grid_TTAFBalance'!CB34</f>
        <v/>
      </c>
      <c r="CC34">
        <f>'Grid_SelfBalance'!CC34+'Grid_TTAFBalance'!CC34</f>
        <v/>
      </c>
      <c r="CD34">
        <f>'Grid_SelfBalance'!CD34+'Grid_TTAFBalance'!CD34</f>
        <v/>
      </c>
      <c r="CE34">
        <f>'Grid_SelfBalance'!CE34+'Grid_TTAFBalance'!CE34</f>
        <v/>
      </c>
      <c r="CF34">
        <f>'Grid_SelfBalance'!CF34+'Grid_TTAFBalance'!CF34</f>
        <v/>
      </c>
      <c r="CG34">
        <f>'Grid_SelfBalance'!CG34+'Grid_TTAFBalance'!CG34</f>
        <v/>
      </c>
      <c r="CH34">
        <f>'Grid_SelfBalance'!CH34+'Grid_TTAFBalance'!CH34</f>
        <v/>
      </c>
      <c r="CI34">
        <f>'Grid_SelfBalance'!CI34+'Grid_TTAFBalance'!CI34</f>
        <v/>
      </c>
      <c r="CJ34">
        <f>'Grid_SelfBalance'!CJ34+'Grid_TTAFBalance'!CJ34</f>
        <v/>
      </c>
      <c r="CK34">
        <f>'Grid_SelfBalance'!CK34+'Grid_TTAFBalance'!CK34</f>
        <v/>
      </c>
      <c r="CL34">
        <f>'Grid_SelfBalance'!CL34+'Grid_TTAFBalance'!CL34</f>
        <v/>
      </c>
      <c r="CM34">
        <f>'Grid_SelfBalance'!CM34+'Grid_TTAFBalance'!CM34</f>
        <v/>
      </c>
      <c r="CN34">
        <f>'Grid_SelfBalance'!CN34+'Grid_TTAFBalance'!CN34</f>
        <v/>
      </c>
      <c r="CO34">
        <f>'Grid_SelfBalance'!CO34+'Grid_TTAFBalance'!CO34</f>
        <v/>
      </c>
      <c r="CP34">
        <f>'Grid_SelfBalance'!CP34+'Grid_TTAFBalance'!CP34</f>
        <v/>
      </c>
      <c r="CQ34">
        <f>'Grid_SelfBalance'!CQ34+'Grid_TTAFBalance'!CQ34</f>
        <v/>
      </c>
      <c r="CR34">
        <f>'Grid_SelfBalance'!CR34+'Grid_TTAFBalance'!CR34</f>
        <v/>
      </c>
      <c r="CS34">
        <f>'Grid_SelfBalance'!CS34+'Grid_TTAFBalance'!CS34</f>
        <v/>
      </c>
      <c r="CT34">
        <f>'Grid_SelfBalance'!CT34+'Grid_TTAFBalance'!CT34</f>
        <v/>
      </c>
      <c r="CU34">
        <f>'Grid_SelfBalance'!CU34+'Grid_TTAFBalance'!CU34</f>
        <v/>
      </c>
      <c r="CV34">
        <f>'Grid_SelfBalance'!CV34+'Grid_TTAFBalance'!CV34</f>
        <v/>
      </c>
      <c r="CW34">
        <f>'Grid_SelfBalance'!CW34+'Grid_TTAFBalance'!CW34</f>
        <v/>
      </c>
      <c r="CX34">
        <f>'Grid_SelfBalance'!CX34+'Grid_TTAFBalance'!CX34</f>
        <v/>
      </c>
      <c r="CY34">
        <f>'Grid_SelfBalance'!CY34+'Grid_TTAFBalance'!CY34</f>
        <v/>
      </c>
      <c r="CZ34">
        <f>'Grid_SelfBalance'!CZ34+'Grid_TTAFBalance'!CZ34</f>
        <v/>
      </c>
      <c r="DA34">
        <f>'Grid_SelfBalance'!DA34+'Grid_TTAFBalance'!DA34</f>
        <v/>
      </c>
    </row>
    <row r="35">
      <c r="A35" t="inlineStr">
        <is>
          <t>CHEM-1510</t>
        </is>
      </c>
      <c r="B35">
        <f>'Grid_SelfBalance'!B35+'Grid_TTAFBalance'!B35</f>
        <v/>
      </c>
      <c r="C35">
        <f>'Grid_SelfBalance'!C35+'Grid_TTAFBalance'!C35</f>
        <v/>
      </c>
      <c r="D35">
        <f>'Grid_SelfBalance'!D35+'Grid_TTAFBalance'!D35</f>
        <v/>
      </c>
      <c r="E35">
        <f>'Grid_SelfBalance'!E35+'Grid_TTAFBalance'!E35</f>
        <v/>
      </c>
      <c r="F35">
        <f>'Grid_SelfBalance'!F35+'Grid_TTAFBalance'!F35</f>
        <v/>
      </c>
      <c r="G35">
        <f>'Grid_SelfBalance'!G35+'Grid_TTAFBalance'!G35</f>
        <v/>
      </c>
      <c r="H35">
        <f>'Grid_SelfBalance'!H35+'Grid_TTAFBalance'!H35</f>
        <v/>
      </c>
      <c r="I35">
        <f>'Grid_SelfBalance'!I35+'Grid_TTAFBalance'!I35</f>
        <v/>
      </c>
      <c r="J35">
        <f>'Grid_SelfBalance'!J35+'Grid_TTAFBalance'!J35</f>
        <v/>
      </c>
      <c r="K35">
        <f>'Grid_SelfBalance'!K35+'Grid_TTAFBalance'!K35</f>
        <v/>
      </c>
      <c r="L35">
        <f>'Grid_SelfBalance'!L35+'Grid_TTAFBalance'!L35</f>
        <v/>
      </c>
      <c r="M35">
        <f>'Grid_SelfBalance'!M35+'Grid_TTAFBalance'!M35</f>
        <v/>
      </c>
      <c r="N35">
        <f>'Grid_SelfBalance'!N35+'Grid_TTAFBalance'!N35</f>
        <v/>
      </c>
      <c r="O35">
        <f>'Grid_SelfBalance'!O35+'Grid_TTAFBalance'!O35</f>
        <v/>
      </c>
      <c r="P35">
        <f>'Grid_SelfBalance'!P35+'Grid_TTAFBalance'!P35</f>
        <v/>
      </c>
      <c r="Q35">
        <f>'Grid_SelfBalance'!Q35+'Grid_TTAFBalance'!Q35</f>
        <v/>
      </c>
      <c r="R35">
        <f>'Grid_SelfBalance'!R35+'Grid_TTAFBalance'!R35</f>
        <v/>
      </c>
      <c r="S35">
        <f>'Grid_SelfBalance'!S35+'Grid_TTAFBalance'!S35</f>
        <v/>
      </c>
      <c r="T35">
        <f>'Grid_SelfBalance'!T35+'Grid_TTAFBalance'!T35</f>
        <v/>
      </c>
      <c r="U35">
        <f>'Grid_SelfBalance'!U35+'Grid_TTAFBalance'!U35</f>
        <v/>
      </c>
      <c r="V35">
        <f>'Grid_SelfBalance'!V35+'Grid_TTAFBalance'!V35</f>
        <v/>
      </c>
      <c r="W35">
        <f>'Grid_SelfBalance'!W35+'Grid_TTAFBalance'!W35</f>
        <v/>
      </c>
      <c r="X35">
        <f>'Grid_SelfBalance'!X35+'Grid_TTAFBalance'!X35</f>
        <v/>
      </c>
      <c r="Y35">
        <f>'Grid_SelfBalance'!Y35+'Grid_TTAFBalance'!Y35</f>
        <v/>
      </c>
      <c r="Z35">
        <f>'Grid_SelfBalance'!Z35+'Grid_TTAFBalance'!Z35</f>
        <v/>
      </c>
      <c r="AA35">
        <f>'Grid_SelfBalance'!AA35+'Grid_TTAFBalance'!AA35</f>
        <v/>
      </c>
      <c r="AB35">
        <f>'Grid_SelfBalance'!AB35+'Grid_TTAFBalance'!AB35</f>
        <v/>
      </c>
      <c r="AC35">
        <f>'Grid_SelfBalance'!AC35+'Grid_TTAFBalance'!AC35</f>
        <v/>
      </c>
      <c r="AD35">
        <f>'Grid_SelfBalance'!AD35+'Grid_TTAFBalance'!AD35</f>
        <v/>
      </c>
      <c r="AE35">
        <f>'Grid_SelfBalance'!AE35+'Grid_TTAFBalance'!AE35</f>
        <v/>
      </c>
      <c r="AF35">
        <f>'Grid_SelfBalance'!AF35+'Grid_TTAFBalance'!AF35</f>
        <v/>
      </c>
      <c r="AG35">
        <f>'Grid_SelfBalance'!AG35+'Grid_TTAFBalance'!AG35</f>
        <v/>
      </c>
      <c r="AH35">
        <f>'Grid_SelfBalance'!AH35+'Grid_TTAFBalance'!AH35</f>
        <v/>
      </c>
      <c r="AI35">
        <f>'Grid_SelfBalance'!AI35+'Grid_TTAFBalance'!AI35</f>
        <v/>
      </c>
      <c r="AJ35">
        <f>'Grid_SelfBalance'!AJ35+'Grid_TTAFBalance'!AJ35</f>
        <v/>
      </c>
      <c r="AK35">
        <f>'Grid_SelfBalance'!AK35+'Grid_TTAFBalance'!AK35</f>
        <v/>
      </c>
      <c r="AL35">
        <f>'Grid_SelfBalance'!AL35+'Grid_TTAFBalance'!AL35</f>
        <v/>
      </c>
      <c r="AM35">
        <f>'Grid_SelfBalance'!AM35+'Grid_TTAFBalance'!AM35</f>
        <v/>
      </c>
      <c r="AN35">
        <f>'Grid_SelfBalance'!AN35+'Grid_TTAFBalance'!AN35</f>
        <v/>
      </c>
      <c r="AO35">
        <f>'Grid_SelfBalance'!AO35+'Grid_TTAFBalance'!AO35</f>
        <v/>
      </c>
      <c r="AP35">
        <f>'Grid_SelfBalance'!AP35+'Grid_TTAFBalance'!AP35</f>
        <v/>
      </c>
      <c r="AQ35">
        <f>'Grid_SelfBalance'!AQ35+'Grid_TTAFBalance'!AQ35</f>
        <v/>
      </c>
      <c r="AR35">
        <f>'Grid_SelfBalance'!AR35+'Grid_TTAFBalance'!AR35</f>
        <v/>
      </c>
      <c r="AS35">
        <f>'Grid_SelfBalance'!AS35+'Grid_TTAFBalance'!AS35</f>
        <v/>
      </c>
      <c r="AT35">
        <f>'Grid_SelfBalance'!AT35+'Grid_TTAFBalance'!AT35</f>
        <v/>
      </c>
      <c r="AU35">
        <f>'Grid_SelfBalance'!AU35+'Grid_TTAFBalance'!AU35</f>
        <v/>
      </c>
      <c r="AV35">
        <f>'Grid_SelfBalance'!AV35+'Grid_TTAFBalance'!AV35</f>
        <v/>
      </c>
      <c r="AW35">
        <f>'Grid_SelfBalance'!AW35+'Grid_TTAFBalance'!AW35</f>
        <v/>
      </c>
      <c r="AX35">
        <f>'Grid_SelfBalance'!AX35+'Grid_TTAFBalance'!AX35</f>
        <v/>
      </c>
      <c r="AY35">
        <f>'Grid_SelfBalance'!AY35+'Grid_TTAFBalance'!AY35</f>
        <v/>
      </c>
      <c r="AZ35">
        <f>'Grid_SelfBalance'!AZ35+'Grid_TTAFBalance'!AZ35</f>
        <v/>
      </c>
      <c r="BA35">
        <f>'Grid_SelfBalance'!BA35+'Grid_TTAFBalance'!BA35</f>
        <v/>
      </c>
      <c r="BB35">
        <f>'Grid_SelfBalance'!BB35+'Grid_TTAFBalance'!BB35</f>
        <v/>
      </c>
      <c r="BC35">
        <f>'Grid_SelfBalance'!BC35+'Grid_TTAFBalance'!BC35</f>
        <v/>
      </c>
      <c r="BD35">
        <f>'Grid_SelfBalance'!BD35+'Grid_TTAFBalance'!BD35</f>
        <v/>
      </c>
      <c r="BE35">
        <f>'Grid_SelfBalance'!BE35+'Grid_TTAFBalance'!BE35</f>
        <v/>
      </c>
      <c r="BF35">
        <f>'Grid_SelfBalance'!BF35+'Grid_TTAFBalance'!BF35</f>
        <v/>
      </c>
      <c r="BG35">
        <f>'Grid_SelfBalance'!BG35+'Grid_TTAFBalance'!BG35</f>
        <v/>
      </c>
      <c r="BH35">
        <f>'Grid_SelfBalance'!BH35+'Grid_TTAFBalance'!BH35</f>
        <v/>
      </c>
      <c r="BI35">
        <f>'Grid_SelfBalance'!BI35+'Grid_TTAFBalance'!BI35</f>
        <v/>
      </c>
      <c r="BJ35">
        <f>'Grid_SelfBalance'!BJ35+'Grid_TTAFBalance'!BJ35</f>
        <v/>
      </c>
      <c r="BK35">
        <f>'Grid_SelfBalance'!BK35+'Grid_TTAFBalance'!BK35</f>
        <v/>
      </c>
      <c r="BL35">
        <f>'Grid_SelfBalance'!BL35+'Grid_TTAFBalance'!BL35</f>
        <v/>
      </c>
      <c r="BM35">
        <f>'Grid_SelfBalance'!BM35+'Grid_TTAFBalance'!BM35</f>
        <v/>
      </c>
      <c r="BN35">
        <f>'Grid_SelfBalance'!BN35+'Grid_TTAFBalance'!BN35</f>
        <v/>
      </c>
      <c r="BO35">
        <f>'Grid_SelfBalance'!BO35+'Grid_TTAFBalance'!BO35</f>
        <v/>
      </c>
      <c r="BP35">
        <f>'Grid_SelfBalance'!BP35+'Grid_TTAFBalance'!BP35</f>
        <v/>
      </c>
      <c r="BQ35">
        <f>'Grid_SelfBalance'!BQ35+'Grid_TTAFBalance'!BQ35</f>
        <v/>
      </c>
      <c r="BR35">
        <f>'Grid_SelfBalance'!BR35+'Grid_TTAFBalance'!BR35</f>
        <v/>
      </c>
      <c r="BS35">
        <f>'Grid_SelfBalance'!BS35+'Grid_TTAFBalance'!BS35</f>
        <v/>
      </c>
      <c r="BT35">
        <f>'Grid_SelfBalance'!BT35+'Grid_TTAFBalance'!BT35</f>
        <v/>
      </c>
      <c r="BU35">
        <f>'Grid_SelfBalance'!BU35+'Grid_TTAFBalance'!BU35</f>
        <v/>
      </c>
      <c r="BV35">
        <f>'Grid_SelfBalance'!BV35+'Grid_TTAFBalance'!BV35</f>
        <v/>
      </c>
      <c r="BW35">
        <f>'Grid_SelfBalance'!BW35+'Grid_TTAFBalance'!BW35</f>
        <v/>
      </c>
      <c r="BX35">
        <f>'Grid_SelfBalance'!BX35+'Grid_TTAFBalance'!BX35</f>
        <v/>
      </c>
      <c r="BY35">
        <f>'Grid_SelfBalance'!BY35+'Grid_TTAFBalance'!BY35</f>
        <v/>
      </c>
      <c r="BZ35">
        <f>'Grid_SelfBalance'!BZ35+'Grid_TTAFBalance'!BZ35</f>
        <v/>
      </c>
      <c r="CA35">
        <f>'Grid_SelfBalance'!CA35+'Grid_TTAFBalance'!CA35</f>
        <v/>
      </c>
      <c r="CB35">
        <f>'Grid_SelfBalance'!CB35+'Grid_TTAFBalance'!CB35</f>
        <v/>
      </c>
      <c r="CC35">
        <f>'Grid_SelfBalance'!CC35+'Grid_TTAFBalance'!CC35</f>
        <v/>
      </c>
      <c r="CD35">
        <f>'Grid_SelfBalance'!CD35+'Grid_TTAFBalance'!CD35</f>
        <v/>
      </c>
      <c r="CE35">
        <f>'Grid_SelfBalance'!CE35+'Grid_TTAFBalance'!CE35</f>
        <v/>
      </c>
      <c r="CF35">
        <f>'Grid_SelfBalance'!CF35+'Grid_TTAFBalance'!CF35</f>
        <v/>
      </c>
      <c r="CG35">
        <f>'Grid_SelfBalance'!CG35+'Grid_TTAFBalance'!CG35</f>
        <v/>
      </c>
      <c r="CH35">
        <f>'Grid_SelfBalance'!CH35+'Grid_TTAFBalance'!CH35</f>
        <v/>
      </c>
      <c r="CI35">
        <f>'Grid_SelfBalance'!CI35+'Grid_TTAFBalance'!CI35</f>
        <v/>
      </c>
      <c r="CJ35">
        <f>'Grid_SelfBalance'!CJ35+'Grid_TTAFBalance'!CJ35</f>
        <v/>
      </c>
      <c r="CK35">
        <f>'Grid_SelfBalance'!CK35+'Grid_TTAFBalance'!CK35</f>
        <v/>
      </c>
      <c r="CL35">
        <f>'Grid_SelfBalance'!CL35+'Grid_TTAFBalance'!CL35</f>
        <v/>
      </c>
      <c r="CM35">
        <f>'Grid_SelfBalance'!CM35+'Grid_TTAFBalance'!CM35</f>
        <v/>
      </c>
      <c r="CN35">
        <f>'Grid_SelfBalance'!CN35+'Grid_TTAFBalance'!CN35</f>
        <v/>
      </c>
      <c r="CO35">
        <f>'Grid_SelfBalance'!CO35+'Grid_TTAFBalance'!CO35</f>
        <v/>
      </c>
      <c r="CP35">
        <f>'Grid_SelfBalance'!CP35+'Grid_TTAFBalance'!CP35</f>
        <v/>
      </c>
      <c r="CQ35">
        <f>'Grid_SelfBalance'!CQ35+'Grid_TTAFBalance'!CQ35</f>
        <v/>
      </c>
      <c r="CR35">
        <f>'Grid_SelfBalance'!CR35+'Grid_TTAFBalance'!CR35</f>
        <v/>
      </c>
      <c r="CS35">
        <f>'Grid_SelfBalance'!CS35+'Grid_TTAFBalance'!CS35</f>
        <v/>
      </c>
      <c r="CT35">
        <f>'Grid_SelfBalance'!CT35+'Grid_TTAFBalance'!CT35</f>
        <v/>
      </c>
      <c r="CU35">
        <f>'Grid_SelfBalance'!CU35+'Grid_TTAFBalance'!CU35</f>
        <v/>
      </c>
      <c r="CV35">
        <f>'Grid_SelfBalance'!CV35+'Grid_TTAFBalance'!CV35</f>
        <v/>
      </c>
      <c r="CW35">
        <f>'Grid_SelfBalance'!CW35+'Grid_TTAFBalance'!CW35</f>
        <v/>
      </c>
      <c r="CX35">
        <f>'Grid_SelfBalance'!CX35+'Grid_TTAFBalance'!CX35</f>
        <v/>
      </c>
      <c r="CY35">
        <f>'Grid_SelfBalance'!CY35+'Grid_TTAFBalance'!CY35</f>
        <v/>
      </c>
      <c r="CZ35">
        <f>'Grid_SelfBalance'!CZ35+'Grid_TTAFBalance'!CZ35</f>
        <v/>
      </c>
      <c r="DA35">
        <f>'Grid_SelfBalance'!DA35+'Grid_TTAFBalance'!DA35</f>
        <v/>
      </c>
    </row>
    <row r="36">
      <c r="A36" t="inlineStr">
        <is>
          <t>CHEM-1770</t>
        </is>
      </c>
      <c r="B36">
        <f>'Grid_SelfBalance'!B36+'Grid_TTAFBalance'!B36</f>
        <v/>
      </c>
      <c r="C36">
        <f>'Grid_SelfBalance'!C36+'Grid_TTAFBalance'!C36</f>
        <v/>
      </c>
      <c r="D36">
        <f>'Grid_SelfBalance'!D36+'Grid_TTAFBalance'!D36</f>
        <v/>
      </c>
      <c r="E36">
        <f>'Grid_SelfBalance'!E36+'Grid_TTAFBalance'!E36</f>
        <v/>
      </c>
      <c r="F36">
        <f>'Grid_SelfBalance'!F36+'Grid_TTAFBalance'!F36</f>
        <v/>
      </c>
      <c r="G36">
        <f>'Grid_SelfBalance'!G36+'Grid_TTAFBalance'!G36</f>
        <v/>
      </c>
      <c r="H36">
        <f>'Grid_SelfBalance'!H36+'Grid_TTAFBalance'!H36</f>
        <v/>
      </c>
      <c r="I36">
        <f>'Grid_SelfBalance'!I36+'Grid_TTAFBalance'!I36</f>
        <v/>
      </c>
      <c r="J36">
        <f>'Grid_SelfBalance'!J36+'Grid_TTAFBalance'!J36</f>
        <v/>
      </c>
      <c r="K36">
        <f>'Grid_SelfBalance'!K36+'Grid_TTAFBalance'!K36</f>
        <v/>
      </c>
      <c r="L36">
        <f>'Grid_SelfBalance'!L36+'Grid_TTAFBalance'!L36</f>
        <v/>
      </c>
      <c r="M36">
        <f>'Grid_SelfBalance'!M36+'Grid_TTAFBalance'!M36</f>
        <v/>
      </c>
      <c r="N36">
        <f>'Grid_SelfBalance'!N36+'Grid_TTAFBalance'!N36</f>
        <v/>
      </c>
      <c r="O36">
        <f>'Grid_SelfBalance'!O36+'Grid_TTAFBalance'!O36</f>
        <v/>
      </c>
      <c r="P36">
        <f>'Grid_SelfBalance'!P36+'Grid_TTAFBalance'!P36</f>
        <v/>
      </c>
      <c r="Q36">
        <f>'Grid_SelfBalance'!Q36+'Grid_TTAFBalance'!Q36</f>
        <v/>
      </c>
      <c r="R36">
        <f>'Grid_SelfBalance'!R36+'Grid_TTAFBalance'!R36</f>
        <v/>
      </c>
      <c r="S36">
        <f>'Grid_SelfBalance'!S36+'Grid_TTAFBalance'!S36</f>
        <v/>
      </c>
      <c r="T36">
        <f>'Grid_SelfBalance'!T36+'Grid_TTAFBalance'!T36</f>
        <v/>
      </c>
      <c r="U36">
        <f>'Grid_SelfBalance'!U36+'Grid_TTAFBalance'!U36</f>
        <v/>
      </c>
      <c r="V36">
        <f>'Grid_SelfBalance'!V36+'Grid_TTAFBalance'!V36</f>
        <v/>
      </c>
      <c r="W36">
        <f>'Grid_SelfBalance'!W36+'Grid_TTAFBalance'!W36</f>
        <v/>
      </c>
      <c r="X36">
        <f>'Grid_SelfBalance'!X36+'Grid_TTAFBalance'!X36</f>
        <v/>
      </c>
      <c r="Y36">
        <f>'Grid_SelfBalance'!Y36+'Grid_TTAFBalance'!Y36</f>
        <v/>
      </c>
      <c r="Z36">
        <f>'Grid_SelfBalance'!Z36+'Grid_TTAFBalance'!Z36</f>
        <v/>
      </c>
      <c r="AA36">
        <f>'Grid_SelfBalance'!AA36+'Grid_TTAFBalance'!AA36</f>
        <v/>
      </c>
      <c r="AB36">
        <f>'Grid_SelfBalance'!AB36+'Grid_TTAFBalance'!AB36</f>
        <v/>
      </c>
      <c r="AC36">
        <f>'Grid_SelfBalance'!AC36+'Grid_TTAFBalance'!AC36</f>
        <v/>
      </c>
      <c r="AD36">
        <f>'Grid_SelfBalance'!AD36+'Grid_TTAFBalance'!AD36</f>
        <v/>
      </c>
      <c r="AE36">
        <f>'Grid_SelfBalance'!AE36+'Grid_TTAFBalance'!AE36</f>
        <v/>
      </c>
      <c r="AF36">
        <f>'Grid_SelfBalance'!AF36+'Grid_TTAFBalance'!AF36</f>
        <v/>
      </c>
      <c r="AG36">
        <f>'Grid_SelfBalance'!AG36+'Grid_TTAFBalance'!AG36</f>
        <v/>
      </c>
      <c r="AH36">
        <f>'Grid_SelfBalance'!AH36+'Grid_TTAFBalance'!AH36</f>
        <v/>
      </c>
      <c r="AI36">
        <f>'Grid_SelfBalance'!AI36+'Grid_TTAFBalance'!AI36</f>
        <v/>
      </c>
      <c r="AJ36">
        <f>'Grid_SelfBalance'!AJ36+'Grid_TTAFBalance'!AJ36</f>
        <v/>
      </c>
      <c r="AK36">
        <f>'Grid_SelfBalance'!AK36+'Grid_TTAFBalance'!AK36</f>
        <v/>
      </c>
      <c r="AL36">
        <f>'Grid_SelfBalance'!AL36+'Grid_TTAFBalance'!AL36</f>
        <v/>
      </c>
      <c r="AM36">
        <f>'Grid_SelfBalance'!AM36+'Grid_TTAFBalance'!AM36</f>
        <v/>
      </c>
      <c r="AN36">
        <f>'Grid_SelfBalance'!AN36+'Grid_TTAFBalance'!AN36</f>
        <v/>
      </c>
      <c r="AO36">
        <f>'Grid_SelfBalance'!AO36+'Grid_TTAFBalance'!AO36</f>
        <v/>
      </c>
      <c r="AP36">
        <f>'Grid_SelfBalance'!AP36+'Grid_TTAFBalance'!AP36</f>
        <v/>
      </c>
      <c r="AQ36">
        <f>'Grid_SelfBalance'!AQ36+'Grid_TTAFBalance'!AQ36</f>
        <v/>
      </c>
      <c r="AR36">
        <f>'Grid_SelfBalance'!AR36+'Grid_TTAFBalance'!AR36</f>
        <v/>
      </c>
      <c r="AS36">
        <f>'Grid_SelfBalance'!AS36+'Grid_TTAFBalance'!AS36</f>
        <v/>
      </c>
      <c r="AT36">
        <f>'Grid_SelfBalance'!AT36+'Grid_TTAFBalance'!AT36</f>
        <v/>
      </c>
      <c r="AU36">
        <f>'Grid_SelfBalance'!AU36+'Grid_TTAFBalance'!AU36</f>
        <v/>
      </c>
      <c r="AV36">
        <f>'Grid_SelfBalance'!AV36+'Grid_TTAFBalance'!AV36</f>
        <v/>
      </c>
      <c r="AW36">
        <f>'Grid_SelfBalance'!AW36+'Grid_TTAFBalance'!AW36</f>
        <v/>
      </c>
      <c r="AX36">
        <f>'Grid_SelfBalance'!AX36+'Grid_TTAFBalance'!AX36</f>
        <v/>
      </c>
      <c r="AY36">
        <f>'Grid_SelfBalance'!AY36+'Grid_TTAFBalance'!AY36</f>
        <v/>
      </c>
      <c r="AZ36">
        <f>'Grid_SelfBalance'!AZ36+'Grid_TTAFBalance'!AZ36</f>
        <v/>
      </c>
      <c r="BA36">
        <f>'Grid_SelfBalance'!BA36+'Grid_TTAFBalance'!BA36</f>
        <v/>
      </c>
      <c r="BB36">
        <f>'Grid_SelfBalance'!BB36+'Grid_TTAFBalance'!BB36</f>
        <v/>
      </c>
      <c r="BC36">
        <f>'Grid_SelfBalance'!BC36+'Grid_TTAFBalance'!BC36</f>
        <v/>
      </c>
      <c r="BD36">
        <f>'Grid_SelfBalance'!BD36+'Grid_TTAFBalance'!BD36</f>
        <v/>
      </c>
      <c r="BE36">
        <f>'Grid_SelfBalance'!BE36+'Grid_TTAFBalance'!BE36</f>
        <v/>
      </c>
      <c r="BF36">
        <f>'Grid_SelfBalance'!BF36+'Grid_TTAFBalance'!BF36</f>
        <v/>
      </c>
      <c r="BG36">
        <f>'Grid_SelfBalance'!BG36+'Grid_TTAFBalance'!BG36</f>
        <v/>
      </c>
      <c r="BH36">
        <f>'Grid_SelfBalance'!BH36+'Grid_TTAFBalance'!BH36</f>
        <v/>
      </c>
      <c r="BI36">
        <f>'Grid_SelfBalance'!BI36+'Grid_TTAFBalance'!BI36</f>
        <v/>
      </c>
      <c r="BJ36">
        <f>'Grid_SelfBalance'!BJ36+'Grid_TTAFBalance'!BJ36</f>
        <v/>
      </c>
      <c r="BK36">
        <f>'Grid_SelfBalance'!BK36+'Grid_TTAFBalance'!BK36</f>
        <v/>
      </c>
      <c r="BL36">
        <f>'Grid_SelfBalance'!BL36+'Grid_TTAFBalance'!BL36</f>
        <v/>
      </c>
      <c r="BM36">
        <f>'Grid_SelfBalance'!BM36+'Grid_TTAFBalance'!BM36</f>
        <v/>
      </c>
      <c r="BN36">
        <f>'Grid_SelfBalance'!BN36+'Grid_TTAFBalance'!BN36</f>
        <v/>
      </c>
      <c r="BO36">
        <f>'Grid_SelfBalance'!BO36+'Grid_TTAFBalance'!BO36</f>
        <v/>
      </c>
      <c r="BP36">
        <f>'Grid_SelfBalance'!BP36+'Grid_TTAFBalance'!BP36</f>
        <v/>
      </c>
      <c r="BQ36">
        <f>'Grid_SelfBalance'!BQ36+'Grid_TTAFBalance'!BQ36</f>
        <v/>
      </c>
      <c r="BR36">
        <f>'Grid_SelfBalance'!BR36+'Grid_TTAFBalance'!BR36</f>
        <v/>
      </c>
      <c r="BS36">
        <f>'Grid_SelfBalance'!BS36+'Grid_TTAFBalance'!BS36</f>
        <v/>
      </c>
      <c r="BT36">
        <f>'Grid_SelfBalance'!BT36+'Grid_TTAFBalance'!BT36</f>
        <v/>
      </c>
      <c r="BU36">
        <f>'Grid_SelfBalance'!BU36+'Grid_TTAFBalance'!BU36</f>
        <v/>
      </c>
      <c r="BV36">
        <f>'Grid_SelfBalance'!BV36+'Grid_TTAFBalance'!BV36</f>
        <v/>
      </c>
      <c r="BW36">
        <f>'Grid_SelfBalance'!BW36+'Grid_TTAFBalance'!BW36</f>
        <v/>
      </c>
      <c r="BX36">
        <f>'Grid_SelfBalance'!BX36+'Grid_TTAFBalance'!BX36</f>
        <v/>
      </c>
      <c r="BY36">
        <f>'Grid_SelfBalance'!BY36+'Grid_TTAFBalance'!BY36</f>
        <v/>
      </c>
      <c r="BZ36">
        <f>'Grid_SelfBalance'!BZ36+'Grid_TTAFBalance'!BZ36</f>
        <v/>
      </c>
      <c r="CA36">
        <f>'Grid_SelfBalance'!CA36+'Grid_TTAFBalance'!CA36</f>
        <v/>
      </c>
      <c r="CB36">
        <f>'Grid_SelfBalance'!CB36+'Grid_TTAFBalance'!CB36</f>
        <v/>
      </c>
      <c r="CC36">
        <f>'Grid_SelfBalance'!CC36+'Grid_TTAFBalance'!CC36</f>
        <v/>
      </c>
      <c r="CD36">
        <f>'Grid_SelfBalance'!CD36+'Grid_TTAFBalance'!CD36</f>
        <v/>
      </c>
      <c r="CE36">
        <f>'Grid_SelfBalance'!CE36+'Grid_TTAFBalance'!CE36</f>
        <v/>
      </c>
      <c r="CF36">
        <f>'Grid_SelfBalance'!CF36+'Grid_TTAFBalance'!CF36</f>
        <v/>
      </c>
      <c r="CG36">
        <f>'Grid_SelfBalance'!CG36+'Grid_TTAFBalance'!CG36</f>
        <v/>
      </c>
      <c r="CH36">
        <f>'Grid_SelfBalance'!CH36+'Grid_TTAFBalance'!CH36</f>
        <v/>
      </c>
      <c r="CI36">
        <f>'Grid_SelfBalance'!CI36+'Grid_TTAFBalance'!CI36</f>
        <v/>
      </c>
      <c r="CJ36">
        <f>'Grid_SelfBalance'!CJ36+'Grid_TTAFBalance'!CJ36</f>
        <v/>
      </c>
      <c r="CK36">
        <f>'Grid_SelfBalance'!CK36+'Grid_TTAFBalance'!CK36</f>
        <v/>
      </c>
      <c r="CL36">
        <f>'Grid_SelfBalance'!CL36+'Grid_TTAFBalance'!CL36</f>
        <v/>
      </c>
      <c r="CM36">
        <f>'Grid_SelfBalance'!CM36+'Grid_TTAFBalance'!CM36</f>
        <v/>
      </c>
      <c r="CN36">
        <f>'Grid_SelfBalance'!CN36+'Grid_TTAFBalance'!CN36</f>
        <v/>
      </c>
      <c r="CO36">
        <f>'Grid_SelfBalance'!CO36+'Grid_TTAFBalance'!CO36</f>
        <v/>
      </c>
      <c r="CP36">
        <f>'Grid_SelfBalance'!CP36+'Grid_TTAFBalance'!CP36</f>
        <v/>
      </c>
      <c r="CQ36">
        <f>'Grid_SelfBalance'!CQ36+'Grid_TTAFBalance'!CQ36</f>
        <v/>
      </c>
      <c r="CR36">
        <f>'Grid_SelfBalance'!CR36+'Grid_TTAFBalance'!CR36</f>
        <v/>
      </c>
      <c r="CS36">
        <f>'Grid_SelfBalance'!CS36+'Grid_TTAFBalance'!CS36</f>
        <v/>
      </c>
      <c r="CT36">
        <f>'Grid_SelfBalance'!CT36+'Grid_TTAFBalance'!CT36</f>
        <v/>
      </c>
      <c r="CU36">
        <f>'Grid_SelfBalance'!CU36+'Grid_TTAFBalance'!CU36</f>
        <v/>
      </c>
      <c r="CV36">
        <f>'Grid_SelfBalance'!CV36+'Grid_TTAFBalance'!CV36</f>
        <v/>
      </c>
      <c r="CW36">
        <f>'Grid_SelfBalance'!CW36+'Grid_TTAFBalance'!CW36</f>
        <v/>
      </c>
      <c r="CX36">
        <f>'Grid_SelfBalance'!CX36+'Grid_TTAFBalance'!CX36</f>
        <v/>
      </c>
      <c r="CY36">
        <f>'Grid_SelfBalance'!CY36+'Grid_TTAFBalance'!CY36</f>
        <v/>
      </c>
      <c r="CZ36">
        <f>'Grid_SelfBalance'!CZ36+'Grid_TTAFBalance'!CZ36</f>
        <v/>
      </c>
      <c r="DA36">
        <f>'Grid_SelfBalance'!DA36+'Grid_TTAFBalance'!DA36</f>
        <v/>
      </c>
    </row>
    <row r="37">
      <c r="A37" t="inlineStr">
        <is>
          <t>CHEM-1020</t>
        </is>
      </c>
      <c r="B37">
        <f>'Grid_SelfBalance'!B37+'Grid_TTAFBalance'!B37</f>
        <v/>
      </c>
      <c r="C37">
        <f>'Grid_SelfBalance'!C37+'Grid_TTAFBalance'!C37</f>
        <v/>
      </c>
      <c r="D37">
        <f>'Grid_SelfBalance'!D37+'Grid_TTAFBalance'!D37</f>
        <v/>
      </c>
      <c r="E37">
        <f>'Grid_SelfBalance'!E37+'Grid_TTAFBalance'!E37</f>
        <v/>
      </c>
      <c r="F37">
        <f>'Grid_SelfBalance'!F37+'Grid_TTAFBalance'!F37</f>
        <v/>
      </c>
      <c r="G37">
        <f>'Grid_SelfBalance'!G37+'Grid_TTAFBalance'!G37</f>
        <v/>
      </c>
      <c r="H37">
        <f>'Grid_SelfBalance'!H37+'Grid_TTAFBalance'!H37</f>
        <v/>
      </c>
      <c r="I37">
        <f>'Grid_SelfBalance'!I37+'Grid_TTAFBalance'!I37</f>
        <v/>
      </c>
      <c r="J37">
        <f>'Grid_SelfBalance'!J37+'Grid_TTAFBalance'!J37</f>
        <v/>
      </c>
      <c r="K37">
        <f>'Grid_SelfBalance'!K37+'Grid_TTAFBalance'!K37</f>
        <v/>
      </c>
      <c r="L37">
        <f>'Grid_SelfBalance'!L37+'Grid_TTAFBalance'!L37</f>
        <v/>
      </c>
      <c r="M37">
        <f>'Grid_SelfBalance'!M37+'Grid_TTAFBalance'!M37</f>
        <v/>
      </c>
      <c r="N37">
        <f>'Grid_SelfBalance'!N37+'Grid_TTAFBalance'!N37</f>
        <v/>
      </c>
      <c r="O37">
        <f>'Grid_SelfBalance'!O37+'Grid_TTAFBalance'!O37</f>
        <v/>
      </c>
      <c r="P37">
        <f>'Grid_SelfBalance'!P37+'Grid_TTAFBalance'!P37</f>
        <v/>
      </c>
      <c r="Q37">
        <f>'Grid_SelfBalance'!Q37+'Grid_TTAFBalance'!Q37</f>
        <v/>
      </c>
      <c r="R37">
        <f>'Grid_SelfBalance'!R37+'Grid_TTAFBalance'!R37</f>
        <v/>
      </c>
      <c r="S37">
        <f>'Grid_SelfBalance'!S37+'Grid_TTAFBalance'!S37</f>
        <v/>
      </c>
      <c r="T37">
        <f>'Grid_SelfBalance'!T37+'Grid_TTAFBalance'!T37</f>
        <v/>
      </c>
      <c r="U37">
        <f>'Grid_SelfBalance'!U37+'Grid_TTAFBalance'!U37</f>
        <v/>
      </c>
      <c r="V37">
        <f>'Grid_SelfBalance'!V37+'Grid_TTAFBalance'!V37</f>
        <v/>
      </c>
      <c r="W37">
        <f>'Grid_SelfBalance'!W37+'Grid_TTAFBalance'!W37</f>
        <v/>
      </c>
      <c r="X37">
        <f>'Grid_SelfBalance'!X37+'Grid_TTAFBalance'!X37</f>
        <v/>
      </c>
      <c r="Y37">
        <f>'Grid_SelfBalance'!Y37+'Grid_TTAFBalance'!Y37</f>
        <v/>
      </c>
      <c r="Z37">
        <f>'Grid_SelfBalance'!Z37+'Grid_TTAFBalance'!Z37</f>
        <v/>
      </c>
      <c r="AA37">
        <f>'Grid_SelfBalance'!AA37+'Grid_TTAFBalance'!AA37</f>
        <v/>
      </c>
      <c r="AB37">
        <f>'Grid_SelfBalance'!AB37+'Grid_TTAFBalance'!AB37</f>
        <v/>
      </c>
      <c r="AC37">
        <f>'Grid_SelfBalance'!AC37+'Grid_TTAFBalance'!AC37</f>
        <v/>
      </c>
      <c r="AD37">
        <f>'Grid_SelfBalance'!AD37+'Grid_TTAFBalance'!AD37</f>
        <v/>
      </c>
      <c r="AE37">
        <f>'Grid_SelfBalance'!AE37+'Grid_TTAFBalance'!AE37</f>
        <v/>
      </c>
      <c r="AF37">
        <f>'Grid_SelfBalance'!AF37+'Grid_TTAFBalance'!AF37</f>
        <v/>
      </c>
      <c r="AG37">
        <f>'Grid_SelfBalance'!AG37+'Grid_TTAFBalance'!AG37</f>
        <v/>
      </c>
      <c r="AH37">
        <f>'Grid_SelfBalance'!AH37+'Grid_TTAFBalance'!AH37</f>
        <v/>
      </c>
      <c r="AI37">
        <f>'Grid_SelfBalance'!AI37+'Grid_TTAFBalance'!AI37</f>
        <v/>
      </c>
      <c r="AJ37">
        <f>'Grid_SelfBalance'!AJ37+'Grid_TTAFBalance'!AJ37</f>
        <v/>
      </c>
      <c r="AK37">
        <f>'Grid_SelfBalance'!AK37+'Grid_TTAFBalance'!AK37</f>
        <v/>
      </c>
      <c r="AL37">
        <f>'Grid_SelfBalance'!AL37+'Grid_TTAFBalance'!AL37</f>
        <v/>
      </c>
      <c r="AM37">
        <f>'Grid_SelfBalance'!AM37+'Grid_TTAFBalance'!AM37</f>
        <v/>
      </c>
      <c r="AN37">
        <f>'Grid_SelfBalance'!AN37+'Grid_TTAFBalance'!AN37</f>
        <v/>
      </c>
      <c r="AO37">
        <f>'Grid_SelfBalance'!AO37+'Grid_TTAFBalance'!AO37</f>
        <v/>
      </c>
      <c r="AP37">
        <f>'Grid_SelfBalance'!AP37+'Grid_TTAFBalance'!AP37</f>
        <v/>
      </c>
      <c r="AQ37">
        <f>'Grid_SelfBalance'!AQ37+'Grid_TTAFBalance'!AQ37</f>
        <v/>
      </c>
      <c r="AR37">
        <f>'Grid_SelfBalance'!AR37+'Grid_TTAFBalance'!AR37</f>
        <v/>
      </c>
      <c r="AS37">
        <f>'Grid_SelfBalance'!AS37+'Grid_TTAFBalance'!AS37</f>
        <v/>
      </c>
      <c r="AT37">
        <f>'Grid_SelfBalance'!AT37+'Grid_TTAFBalance'!AT37</f>
        <v/>
      </c>
      <c r="AU37">
        <f>'Grid_SelfBalance'!AU37+'Grid_TTAFBalance'!AU37</f>
        <v/>
      </c>
      <c r="AV37">
        <f>'Grid_SelfBalance'!AV37+'Grid_TTAFBalance'!AV37</f>
        <v/>
      </c>
      <c r="AW37">
        <f>'Grid_SelfBalance'!AW37+'Grid_TTAFBalance'!AW37</f>
        <v/>
      </c>
      <c r="AX37">
        <f>'Grid_SelfBalance'!AX37+'Grid_TTAFBalance'!AX37</f>
        <v/>
      </c>
      <c r="AY37">
        <f>'Grid_SelfBalance'!AY37+'Grid_TTAFBalance'!AY37</f>
        <v/>
      </c>
      <c r="AZ37">
        <f>'Grid_SelfBalance'!AZ37+'Grid_TTAFBalance'!AZ37</f>
        <v/>
      </c>
      <c r="BA37">
        <f>'Grid_SelfBalance'!BA37+'Grid_TTAFBalance'!BA37</f>
        <v/>
      </c>
      <c r="BB37">
        <f>'Grid_SelfBalance'!BB37+'Grid_TTAFBalance'!BB37</f>
        <v/>
      </c>
      <c r="BC37">
        <f>'Grid_SelfBalance'!BC37+'Grid_TTAFBalance'!BC37</f>
        <v/>
      </c>
      <c r="BD37">
        <f>'Grid_SelfBalance'!BD37+'Grid_TTAFBalance'!BD37</f>
        <v/>
      </c>
      <c r="BE37">
        <f>'Grid_SelfBalance'!BE37+'Grid_TTAFBalance'!BE37</f>
        <v/>
      </c>
      <c r="BF37">
        <f>'Grid_SelfBalance'!BF37+'Grid_TTAFBalance'!BF37</f>
        <v/>
      </c>
      <c r="BG37">
        <f>'Grid_SelfBalance'!BG37+'Grid_TTAFBalance'!BG37</f>
        <v/>
      </c>
      <c r="BH37">
        <f>'Grid_SelfBalance'!BH37+'Grid_TTAFBalance'!BH37</f>
        <v/>
      </c>
      <c r="BI37">
        <f>'Grid_SelfBalance'!BI37+'Grid_TTAFBalance'!BI37</f>
        <v/>
      </c>
      <c r="BJ37">
        <f>'Grid_SelfBalance'!BJ37+'Grid_TTAFBalance'!BJ37</f>
        <v/>
      </c>
      <c r="BK37">
        <f>'Grid_SelfBalance'!BK37+'Grid_TTAFBalance'!BK37</f>
        <v/>
      </c>
      <c r="BL37">
        <f>'Grid_SelfBalance'!BL37+'Grid_TTAFBalance'!BL37</f>
        <v/>
      </c>
      <c r="BM37">
        <f>'Grid_SelfBalance'!BM37+'Grid_TTAFBalance'!BM37</f>
        <v/>
      </c>
      <c r="BN37">
        <f>'Grid_SelfBalance'!BN37+'Grid_TTAFBalance'!BN37</f>
        <v/>
      </c>
      <c r="BO37">
        <f>'Grid_SelfBalance'!BO37+'Grid_TTAFBalance'!BO37</f>
        <v/>
      </c>
      <c r="BP37">
        <f>'Grid_SelfBalance'!BP37+'Grid_TTAFBalance'!BP37</f>
        <v/>
      </c>
      <c r="BQ37">
        <f>'Grid_SelfBalance'!BQ37+'Grid_TTAFBalance'!BQ37</f>
        <v/>
      </c>
      <c r="BR37">
        <f>'Grid_SelfBalance'!BR37+'Grid_TTAFBalance'!BR37</f>
        <v/>
      </c>
      <c r="BS37">
        <f>'Grid_SelfBalance'!BS37+'Grid_TTAFBalance'!BS37</f>
        <v/>
      </c>
      <c r="BT37">
        <f>'Grid_SelfBalance'!BT37+'Grid_TTAFBalance'!BT37</f>
        <v/>
      </c>
      <c r="BU37">
        <f>'Grid_SelfBalance'!BU37+'Grid_TTAFBalance'!BU37</f>
        <v/>
      </c>
      <c r="BV37">
        <f>'Grid_SelfBalance'!BV37+'Grid_TTAFBalance'!BV37</f>
        <v/>
      </c>
      <c r="BW37">
        <f>'Grid_SelfBalance'!BW37+'Grid_TTAFBalance'!BW37</f>
        <v/>
      </c>
      <c r="BX37">
        <f>'Grid_SelfBalance'!BX37+'Grid_TTAFBalance'!BX37</f>
        <v/>
      </c>
      <c r="BY37">
        <f>'Grid_SelfBalance'!BY37+'Grid_TTAFBalance'!BY37</f>
        <v/>
      </c>
      <c r="BZ37">
        <f>'Grid_SelfBalance'!BZ37+'Grid_TTAFBalance'!BZ37</f>
        <v/>
      </c>
      <c r="CA37">
        <f>'Grid_SelfBalance'!CA37+'Grid_TTAFBalance'!CA37</f>
        <v/>
      </c>
      <c r="CB37">
        <f>'Grid_SelfBalance'!CB37+'Grid_TTAFBalance'!CB37</f>
        <v/>
      </c>
      <c r="CC37">
        <f>'Grid_SelfBalance'!CC37+'Grid_TTAFBalance'!CC37</f>
        <v/>
      </c>
      <c r="CD37">
        <f>'Grid_SelfBalance'!CD37+'Grid_TTAFBalance'!CD37</f>
        <v/>
      </c>
      <c r="CE37">
        <f>'Grid_SelfBalance'!CE37+'Grid_TTAFBalance'!CE37</f>
        <v/>
      </c>
      <c r="CF37">
        <f>'Grid_SelfBalance'!CF37+'Grid_TTAFBalance'!CF37</f>
        <v/>
      </c>
      <c r="CG37">
        <f>'Grid_SelfBalance'!CG37+'Grid_TTAFBalance'!CG37</f>
        <v/>
      </c>
      <c r="CH37">
        <f>'Grid_SelfBalance'!CH37+'Grid_TTAFBalance'!CH37</f>
        <v/>
      </c>
      <c r="CI37">
        <f>'Grid_SelfBalance'!CI37+'Grid_TTAFBalance'!CI37</f>
        <v/>
      </c>
      <c r="CJ37">
        <f>'Grid_SelfBalance'!CJ37+'Grid_TTAFBalance'!CJ37</f>
        <v/>
      </c>
      <c r="CK37">
        <f>'Grid_SelfBalance'!CK37+'Grid_TTAFBalance'!CK37</f>
        <v/>
      </c>
      <c r="CL37">
        <f>'Grid_SelfBalance'!CL37+'Grid_TTAFBalance'!CL37</f>
        <v/>
      </c>
      <c r="CM37">
        <f>'Grid_SelfBalance'!CM37+'Grid_TTAFBalance'!CM37</f>
        <v/>
      </c>
      <c r="CN37">
        <f>'Grid_SelfBalance'!CN37+'Grid_TTAFBalance'!CN37</f>
        <v/>
      </c>
      <c r="CO37">
        <f>'Grid_SelfBalance'!CO37+'Grid_TTAFBalance'!CO37</f>
        <v/>
      </c>
      <c r="CP37">
        <f>'Grid_SelfBalance'!CP37+'Grid_TTAFBalance'!CP37</f>
        <v/>
      </c>
      <c r="CQ37">
        <f>'Grid_SelfBalance'!CQ37+'Grid_TTAFBalance'!CQ37</f>
        <v/>
      </c>
      <c r="CR37">
        <f>'Grid_SelfBalance'!CR37+'Grid_TTAFBalance'!CR37</f>
        <v/>
      </c>
      <c r="CS37">
        <f>'Grid_SelfBalance'!CS37+'Grid_TTAFBalance'!CS37</f>
        <v/>
      </c>
      <c r="CT37">
        <f>'Grid_SelfBalance'!CT37+'Grid_TTAFBalance'!CT37</f>
        <v/>
      </c>
      <c r="CU37">
        <f>'Grid_SelfBalance'!CU37+'Grid_TTAFBalance'!CU37</f>
        <v/>
      </c>
      <c r="CV37">
        <f>'Grid_SelfBalance'!CV37+'Grid_TTAFBalance'!CV37</f>
        <v/>
      </c>
      <c r="CW37">
        <f>'Grid_SelfBalance'!CW37+'Grid_TTAFBalance'!CW37</f>
        <v/>
      </c>
      <c r="CX37">
        <f>'Grid_SelfBalance'!CX37+'Grid_TTAFBalance'!CX37</f>
        <v/>
      </c>
      <c r="CY37">
        <f>'Grid_SelfBalance'!CY37+'Grid_TTAFBalance'!CY37</f>
        <v/>
      </c>
      <c r="CZ37">
        <f>'Grid_SelfBalance'!CZ37+'Grid_TTAFBalance'!CZ37</f>
        <v/>
      </c>
      <c r="DA37">
        <f>'Grid_SelfBalance'!DA37+'Grid_TTAFBalance'!DA37</f>
        <v/>
      </c>
    </row>
    <row r="38">
      <c r="A38" t="inlineStr">
        <is>
          <t>Ester Film</t>
        </is>
      </c>
      <c r="B38">
        <f>'Grid_SelfBalance'!B38+'Grid_TTAFBalance'!B38</f>
        <v/>
      </c>
      <c r="C38">
        <f>'Grid_SelfBalance'!C38+'Grid_TTAFBalance'!C38</f>
        <v/>
      </c>
      <c r="D38">
        <f>'Grid_SelfBalance'!D38+'Grid_TTAFBalance'!D38</f>
        <v/>
      </c>
      <c r="E38">
        <f>'Grid_SelfBalance'!E38+'Grid_TTAFBalance'!E38</f>
        <v/>
      </c>
      <c r="F38">
        <f>'Grid_SelfBalance'!F38+'Grid_TTAFBalance'!F38</f>
        <v/>
      </c>
      <c r="G38">
        <f>'Grid_SelfBalance'!G38+'Grid_TTAFBalance'!G38</f>
        <v/>
      </c>
      <c r="H38">
        <f>'Grid_SelfBalance'!H38+'Grid_TTAFBalance'!H38</f>
        <v/>
      </c>
      <c r="I38">
        <f>'Grid_SelfBalance'!I38+'Grid_TTAFBalance'!I38</f>
        <v/>
      </c>
      <c r="J38">
        <f>'Grid_SelfBalance'!J38+'Grid_TTAFBalance'!J38</f>
        <v/>
      </c>
      <c r="K38">
        <f>'Grid_SelfBalance'!K38+'Grid_TTAFBalance'!K38</f>
        <v/>
      </c>
      <c r="L38">
        <f>'Grid_SelfBalance'!L38+'Grid_TTAFBalance'!L38</f>
        <v/>
      </c>
      <c r="M38">
        <f>'Grid_SelfBalance'!M38+'Grid_TTAFBalance'!M38</f>
        <v/>
      </c>
      <c r="N38">
        <f>'Grid_SelfBalance'!N38+'Grid_TTAFBalance'!N38</f>
        <v/>
      </c>
      <c r="O38">
        <f>'Grid_SelfBalance'!O38+'Grid_TTAFBalance'!O38</f>
        <v/>
      </c>
      <c r="P38">
        <f>'Grid_SelfBalance'!P38+'Grid_TTAFBalance'!P38</f>
        <v/>
      </c>
      <c r="Q38">
        <f>'Grid_SelfBalance'!Q38+'Grid_TTAFBalance'!Q38</f>
        <v/>
      </c>
      <c r="R38">
        <f>'Grid_SelfBalance'!R38+'Grid_TTAFBalance'!R38</f>
        <v/>
      </c>
      <c r="S38">
        <f>'Grid_SelfBalance'!S38+'Grid_TTAFBalance'!S38</f>
        <v/>
      </c>
      <c r="T38">
        <f>'Grid_SelfBalance'!T38+'Grid_TTAFBalance'!T38</f>
        <v/>
      </c>
      <c r="U38">
        <f>'Grid_SelfBalance'!U38+'Grid_TTAFBalance'!U38</f>
        <v/>
      </c>
      <c r="V38">
        <f>'Grid_SelfBalance'!V38+'Grid_TTAFBalance'!V38</f>
        <v/>
      </c>
      <c r="W38">
        <f>'Grid_SelfBalance'!W38+'Grid_TTAFBalance'!W38</f>
        <v/>
      </c>
      <c r="X38">
        <f>'Grid_SelfBalance'!X38+'Grid_TTAFBalance'!X38</f>
        <v/>
      </c>
      <c r="Y38">
        <f>'Grid_SelfBalance'!Y38+'Grid_TTAFBalance'!Y38</f>
        <v/>
      </c>
      <c r="Z38">
        <f>'Grid_SelfBalance'!Z38+'Grid_TTAFBalance'!Z38</f>
        <v/>
      </c>
      <c r="AA38">
        <f>'Grid_SelfBalance'!AA38+'Grid_TTAFBalance'!AA38</f>
        <v/>
      </c>
      <c r="AB38">
        <f>'Grid_SelfBalance'!AB38+'Grid_TTAFBalance'!AB38</f>
        <v/>
      </c>
      <c r="AC38">
        <f>'Grid_SelfBalance'!AC38+'Grid_TTAFBalance'!AC38</f>
        <v/>
      </c>
      <c r="AD38">
        <f>'Grid_SelfBalance'!AD38+'Grid_TTAFBalance'!AD38</f>
        <v/>
      </c>
      <c r="AE38">
        <f>'Grid_SelfBalance'!AE38+'Grid_TTAFBalance'!AE38</f>
        <v/>
      </c>
      <c r="AF38">
        <f>'Grid_SelfBalance'!AF38+'Grid_TTAFBalance'!AF38</f>
        <v/>
      </c>
      <c r="AG38">
        <f>'Grid_SelfBalance'!AG38+'Grid_TTAFBalance'!AG38</f>
        <v/>
      </c>
      <c r="AH38">
        <f>'Grid_SelfBalance'!AH38+'Grid_TTAFBalance'!AH38</f>
        <v/>
      </c>
      <c r="AI38">
        <f>'Grid_SelfBalance'!AI38+'Grid_TTAFBalance'!AI38</f>
        <v/>
      </c>
      <c r="AJ38">
        <f>'Grid_SelfBalance'!AJ38+'Grid_TTAFBalance'!AJ38</f>
        <v/>
      </c>
      <c r="AK38">
        <f>'Grid_SelfBalance'!AK38+'Grid_TTAFBalance'!AK38</f>
        <v/>
      </c>
      <c r="AL38">
        <f>'Grid_SelfBalance'!AL38+'Grid_TTAFBalance'!AL38</f>
        <v/>
      </c>
      <c r="AM38">
        <f>'Grid_SelfBalance'!AM38+'Grid_TTAFBalance'!AM38</f>
        <v/>
      </c>
      <c r="AN38">
        <f>'Grid_SelfBalance'!AN38+'Grid_TTAFBalance'!AN38</f>
        <v/>
      </c>
      <c r="AO38">
        <f>'Grid_SelfBalance'!AO38+'Grid_TTAFBalance'!AO38</f>
        <v/>
      </c>
      <c r="AP38">
        <f>'Grid_SelfBalance'!AP38+'Grid_TTAFBalance'!AP38</f>
        <v/>
      </c>
      <c r="AQ38">
        <f>'Grid_SelfBalance'!AQ38+'Grid_TTAFBalance'!AQ38</f>
        <v/>
      </c>
      <c r="AR38">
        <f>'Grid_SelfBalance'!AR38+'Grid_TTAFBalance'!AR38</f>
        <v/>
      </c>
      <c r="AS38">
        <f>'Grid_SelfBalance'!AS38+'Grid_TTAFBalance'!AS38</f>
        <v/>
      </c>
      <c r="AT38">
        <f>'Grid_SelfBalance'!AT38+'Grid_TTAFBalance'!AT38</f>
        <v/>
      </c>
      <c r="AU38">
        <f>'Grid_SelfBalance'!AU38+'Grid_TTAFBalance'!AU38</f>
        <v/>
      </c>
      <c r="AV38">
        <f>'Grid_SelfBalance'!AV38+'Grid_TTAFBalance'!AV38</f>
        <v/>
      </c>
      <c r="AW38">
        <f>'Grid_SelfBalance'!AW38+'Grid_TTAFBalance'!AW38</f>
        <v/>
      </c>
      <c r="AX38">
        <f>'Grid_SelfBalance'!AX38+'Grid_TTAFBalance'!AX38</f>
        <v/>
      </c>
      <c r="AY38">
        <f>'Grid_SelfBalance'!AY38+'Grid_TTAFBalance'!AY38</f>
        <v/>
      </c>
      <c r="AZ38">
        <f>'Grid_SelfBalance'!AZ38+'Grid_TTAFBalance'!AZ38</f>
        <v/>
      </c>
      <c r="BA38">
        <f>'Grid_SelfBalance'!BA38+'Grid_TTAFBalance'!BA38</f>
        <v/>
      </c>
      <c r="BB38">
        <f>'Grid_SelfBalance'!BB38+'Grid_TTAFBalance'!BB38</f>
        <v/>
      </c>
      <c r="BC38">
        <f>'Grid_SelfBalance'!BC38+'Grid_TTAFBalance'!BC38</f>
        <v/>
      </c>
      <c r="BD38">
        <f>'Grid_SelfBalance'!BD38+'Grid_TTAFBalance'!BD38</f>
        <v/>
      </c>
      <c r="BE38">
        <f>'Grid_SelfBalance'!BE38+'Grid_TTAFBalance'!BE38</f>
        <v/>
      </c>
      <c r="BF38">
        <f>'Grid_SelfBalance'!BF38+'Grid_TTAFBalance'!BF38</f>
        <v/>
      </c>
      <c r="BG38">
        <f>'Grid_SelfBalance'!BG38+'Grid_TTAFBalance'!BG38</f>
        <v/>
      </c>
      <c r="BH38">
        <f>'Grid_SelfBalance'!BH38+'Grid_TTAFBalance'!BH38</f>
        <v/>
      </c>
      <c r="BI38">
        <f>'Grid_SelfBalance'!BI38+'Grid_TTAFBalance'!BI38</f>
        <v/>
      </c>
      <c r="BJ38">
        <f>'Grid_SelfBalance'!BJ38+'Grid_TTAFBalance'!BJ38</f>
        <v/>
      </c>
      <c r="BK38">
        <f>'Grid_SelfBalance'!BK38+'Grid_TTAFBalance'!BK38</f>
        <v/>
      </c>
      <c r="BL38">
        <f>'Grid_SelfBalance'!BL38+'Grid_TTAFBalance'!BL38</f>
        <v/>
      </c>
      <c r="BM38">
        <f>'Grid_SelfBalance'!BM38+'Grid_TTAFBalance'!BM38</f>
        <v/>
      </c>
      <c r="BN38">
        <f>'Grid_SelfBalance'!BN38+'Grid_TTAFBalance'!BN38</f>
        <v/>
      </c>
      <c r="BO38">
        <f>'Grid_SelfBalance'!BO38+'Grid_TTAFBalance'!BO38</f>
        <v/>
      </c>
      <c r="BP38">
        <f>'Grid_SelfBalance'!BP38+'Grid_TTAFBalance'!BP38</f>
        <v/>
      </c>
      <c r="BQ38">
        <f>'Grid_SelfBalance'!BQ38+'Grid_TTAFBalance'!BQ38</f>
        <v/>
      </c>
      <c r="BR38">
        <f>'Grid_SelfBalance'!BR38+'Grid_TTAFBalance'!BR38</f>
        <v/>
      </c>
      <c r="BS38">
        <f>'Grid_SelfBalance'!BS38+'Grid_TTAFBalance'!BS38</f>
        <v/>
      </c>
      <c r="BT38">
        <f>'Grid_SelfBalance'!BT38+'Grid_TTAFBalance'!BT38</f>
        <v/>
      </c>
      <c r="BU38">
        <f>'Grid_SelfBalance'!BU38+'Grid_TTAFBalance'!BU38</f>
        <v/>
      </c>
      <c r="BV38">
        <f>'Grid_SelfBalance'!BV38+'Grid_TTAFBalance'!BV38</f>
        <v/>
      </c>
      <c r="BW38">
        <f>'Grid_SelfBalance'!BW38+'Grid_TTAFBalance'!BW38</f>
        <v/>
      </c>
      <c r="BX38">
        <f>'Grid_SelfBalance'!BX38+'Grid_TTAFBalance'!BX38</f>
        <v/>
      </c>
      <c r="BY38">
        <f>'Grid_SelfBalance'!BY38+'Grid_TTAFBalance'!BY38</f>
        <v/>
      </c>
      <c r="BZ38">
        <f>'Grid_SelfBalance'!BZ38+'Grid_TTAFBalance'!BZ38</f>
        <v/>
      </c>
      <c r="CA38">
        <f>'Grid_SelfBalance'!CA38+'Grid_TTAFBalance'!CA38</f>
        <v/>
      </c>
      <c r="CB38">
        <f>'Grid_SelfBalance'!CB38+'Grid_TTAFBalance'!CB38</f>
        <v/>
      </c>
      <c r="CC38">
        <f>'Grid_SelfBalance'!CC38+'Grid_TTAFBalance'!CC38</f>
        <v/>
      </c>
      <c r="CD38">
        <f>'Grid_SelfBalance'!CD38+'Grid_TTAFBalance'!CD38</f>
        <v/>
      </c>
      <c r="CE38">
        <f>'Grid_SelfBalance'!CE38+'Grid_TTAFBalance'!CE38</f>
        <v/>
      </c>
      <c r="CF38">
        <f>'Grid_SelfBalance'!CF38+'Grid_TTAFBalance'!CF38</f>
        <v/>
      </c>
      <c r="CG38">
        <f>'Grid_SelfBalance'!CG38+'Grid_TTAFBalance'!CG38</f>
        <v/>
      </c>
      <c r="CH38">
        <f>'Grid_SelfBalance'!CH38+'Grid_TTAFBalance'!CH38</f>
        <v/>
      </c>
      <c r="CI38">
        <f>'Grid_SelfBalance'!CI38+'Grid_TTAFBalance'!CI38</f>
        <v/>
      </c>
      <c r="CJ38">
        <f>'Grid_SelfBalance'!CJ38+'Grid_TTAFBalance'!CJ38</f>
        <v/>
      </c>
      <c r="CK38">
        <f>'Grid_SelfBalance'!CK38+'Grid_TTAFBalance'!CK38</f>
        <v/>
      </c>
      <c r="CL38">
        <f>'Grid_SelfBalance'!CL38+'Grid_TTAFBalance'!CL38</f>
        <v/>
      </c>
      <c r="CM38">
        <f>'Grid_SelfBalance'!CM38+'Grid_TTAFBalance'!CM38</f>
        <v/>
      </c>
      <c r="CN38">
        <f>'Grid_SelfBalance'!CN38+'Grid_TTAFBalance'!CN38</f>
        <v/>
      </c>
      <c r="CO38">
        <f>'Grid_SelfBalance'!CO38+'Grid_TTAFBalance'!CO38</f>
        <v/>
      </c>
      <c r="CP38">
        <f>'Grid_SelfBalance'!CP38+'Grid_TTAFBalance'!CP38</f>
        <v/>
      </c>
      <c r="CQ38">
        <f>'Grid_SelfBalance'!CQ38+'Grid_TTAFBalance'!CQ38</f>
        <v/>
      </c>
      <c r="CR38">
        <f>'Grid_SelfBalance'!CR38+'Grid_TTAFBalance'!CR38</f>
        <v/>
      </c>
      <c r="CS38">
        <f>'Grid_SelfBalance'!CS38+'Grid_TTAFBalance'!CS38</f>
        <v/>
      </c>
      <c r="CT38">
        <f>'Grid_SelfBalance'!CT38+'Grid_TTAFBalance'!CT38</f>
        <v/>
      </c>
      <c r="CU38">
        <f>'Grid_SelfBalance'!CU38+'Grid_TTAFBalance'!CU38</f>
        <v/>
      </c>
      <c r="CV38">
        <f>'Grid_SelfBalance'!CV38+'Grid_TTAFBalance'!CV38</f>
        <v/>
      </c>
      <c r="CW38">
        <f>'Grid_SelfBalance'!CW38+'Grid_TTAFBalance'!CW38</f>
        <v/>
      </c>
      <c r="CX38">
        <f>'Grid_SelfBalance'!CX38+'Grid_TTAFBalance'!CX38</f>
        <v/>
      </c>
      <c r="CY38">
        <f>'Grid_SelfBalance'!CY38+'Grid_TTAFBalance'!CY38</f>
        <v/>
      </c>
      <c r="CZ38">
        <f>'Grid_SelfBalance'!CZ38+'Grid_TTAFBalance'!CZ38</f>
        <v/>
      </c>
      <c r="DA38">
        <f>'Grid_SelfBalance'!DA38+'Grid_TTAFBalance'!DA38</f>
        <v/>
      </c>
    </row>
    <row r="39">
      <c r="A39" t="inlineStr">
        <is>
          <t>PP Film</t>
        </is>
      </c>
      <c r="B39">
        <f>'Grid_SelfBalance'!B39+'Grid_TTAFBalance'!B39</f>
        <v/>
      </c>
      <c r="C39">
        <f>'Grid_SelfBalance'!C39+'Grid_TTAFBalance'!C39</f>
        <v/>
      </c>
      <c r="D39">
        <f>'Grid_SelfBalance'!D39+'Grid_TTAFBalance'!D39</f>
        <v/>
      </c>
      <c r="E39">
        <f>'Grid_SelfBalance'!E39+'Grid_TTAFBalance'!E39</f>
        <v/>
      </c>
      <c r="F39">
        <f>'Grid_SelfBalance'!F39+'Grid_TTAFBalance'!F39</f>
        <v/>
      </c>
      <c r="G39">
        <f>'Grid_SelfBalance'!G39+'Grid_TTAFBalance'!G39</f>
        <v/>
      </c>
      <c r="H39">
        <f>'Grid_SelfBalance'!H39+'Grid_TTAFBalance'!H39</f>
        <v/>
      </c>
      <c r="I39">
        <f>'Grid_SelfBalance'!I39+'Grid_TTAFBalance'!I39</f>
        <v/>
      </c>
      <c r="J39">
        <f>'Grid_SelfBalance'!J39+'Grid_TTAFBalance'!J39</f>
        <v/>
      </c>
      <c r="K39">
        <f>'Grid_SelfBalance'!K39+'Grid_TTAFBalance'!K39</f>
        <v/>
      </c>
      <c r="L39">
        <f>'Grid_SelfBalance'!L39+'Grid_TTAFBalance'!L39</f>
        <v/>
      </c>
      <c r="M39">
        <f>'Grid_SelfBalance'!M39+'Grid_TTAFBalance'!M39</f>
        <v/>
      </c>
      <c r="N39">
        <f>'Grid_SelfBalance'!N39+'Grid_TTAFBalance'!N39</f>
        <v/>
      </c>
      <c r="O39">
        <f>'Grid_SelfBalance'!O39+'Grid_TTAFBalance'!O39</f>
        <v/>
      </c>
      <c r="P39">
        <f>'Grid_SelfBalance'!P39+'Grid_TTAFBalance'!P39</f>
        <v/>
      </c>
      <c r="Q39">
        <f>'Grid_SelfBalance'!Q39+'Grid_TTAFBalance'!Q39</f>
        <v/>
      </c>
      <c r="R39">
        <f>'Grid_SelfBalance'!R39+'Grid_TTAFBalance'!R39</f>
        <v/>
      </c>
      <c r="S39">
        <f>'Grid_SelfBalance'!S39+'Grid_TTAFBalance'!S39</f>
        <v/>
      </c>
      <c r="T39">
        <f>'Grid_SelfBalance'!T39+'Grid_TTAFBalance'!T39</f>
        <v/>
      </c>
      <c r="U39">
        <f>'Grid_SelfBalance'!U39+'Grid_TTAFBalance'!U39</f>
        <v/>
      </c>
      <c r="V39">
        <f>'Grid_SelfBalance'!V39+'Grid_TTAFBalance'!V39</f>
        <v/>
      </c>
      <c r="W39">
        <f>'Grid_SelfBalance'!W39+'Grid_TTAFBalance'!W39</f>
        <v/>
      </c>
      <c r="X39">
        <f>'Grid_SelfBalance'!X39+'Grid_TTAFBalance'!X39</f>
        <v/>
      </c>
      <c r="Y39">
        <f>'Grid_SelfBalance'!Y39+'Grid_TTAFBalance'!Y39</f>
        <v/>
      </c>
      <c r="Z39">
        <f>'Grid_SelfBalance'!Z39+'Grid_TTAFBalance'!Z39</f>
        <v/>
      </c>
      <c r="AA39">
        <f>'Grid_SelfBalance'!AA39+'Grid_TTAFBalance'!AA39</f>
        <v/>
      </c>
      <c r="AB39">
        <f>'Grid_SelfBalance'!AB39+'Grid_TTAFBalance'!AB39</f>
        <v/>
      </c>
      <c r="AC39">
        <f>'Grid_SelfBalance'!AC39+'Grid_TTAFBalance'!AC39</f>
        <v/>
      </c>
      <c r="AD39">
        <f>'Grid_SelfBalance'!AD39+'Grid_TTAFBalance'!AD39</f>
        <v/>
      </c>
      <c r="AE39">
        <f>'Grid_SelfBalance'!AE39+'Grid_TTAFBalance'!AE39</f>
        <v/>
      </c>
      <c r="AF39">
        <f>'Grid_SelfBalance'!AF39+'Grid_TTAFBalance'!AF39</f>
        <v/>
      </c>
      <c r="AG39">
        <f>'Grid_SelfBalance'!AG39+'Grid_TTAFBalance'!AG39</f>
        <v/>
      </c>
      <c r="AH39">
        <f>'Grid_SelfBalance'!AH39+'Grid_TTAFBalance'!AH39</f>
        <v/>
      </c>
      <c r="AI39">
        <f>'Grid_SelfBalance'!AI39+'Grid_TTAFBalance'!AI39</f>
        <v/>
      </c>
      <c r="AJ39">
        <f>'Grid_SelfBalance'!AJ39+'Grid_TTAFBalance'!AJ39</f>
        <v/>
      </c>
      <c r="AK39">
        <f>'Grid_SelfBalance'!AK39+'Grid_TTAFBalance'!AK39</f>
        <v/>
      </c>
      <c r="AL39">
        <f>'Grid_SelfBalance'!AL39+'Grid_TTAFBalance'!AL39</f>
        <v/>
      </c>
      <c r="AM39">
        <f>'Grid_SelfBalance'!AM39+'Grid_TTAFBalance'!AM39</f>
        <v/>
      </c>
      <c r="AN39">
        <f>'Grid_SelfBalance'!AN39+'Grid_TTAFBalance'!AN39</f>
        <v/>
      </c>
      <c r="AO39">
        <f>'Grid_SelfBalance'!AO39+'Grid_TTAFBalance'!AO39</f>
        <v/>
      </c>
      <c r="AP39">
        <f>'Grid_SelfBalance'!AP39+'Grid_TTAFBalance'!AP39</f>
        <v/>
      </c>
      <c r="AQ39">
        <f>'Grid_SelfBalance'!AQ39+'Grid_TTAFBalance'!AQ39</f>
        <v/>
      </c>
      <c r="AR39">
        <f>'Grid_SelfBalance'!AR39+'Grid_TTAFBalance'!AR39</f>
        <v/>
      </c>
      <c r="AS39">
        <f>'Grid_SelfBalance'!AS39+'Grid_TTAFBalance'!AS39</f>
        <v/>
      </c>
      <c r="AT39">
        <f>'Grid_SelfBalance'!AT39+'Grid_TTAFBalance'!AT39</f>
        <v/>
      </c>
      <c r="AU39">
        <f>'Grid_SelfBalance'!AU39+'Grid_TTAFBalance'!AU39</f>
        <v/>
      </c>
      <c r="AV39">
        <f>'Grid_SelfBalance'!AV39+'Grid_TTAFBalance'!AV39</f>
        <v/>
      </c>
      <c r="AW39">
        <f>'Grid_SelfBalance'!AW39+'Grid_TTAFBalance'!AW39</f>
        <v/>
      </c>
      <c r="AX39">
        <f>'Grid_SelfBalance'!AX39+'Grid_TTAFBalance'!AX39</f>
        <v/>
      </c>
      <c r="AY39">
        <f>'Grid_SelfBalance'!AY39+'Grid_TTAFBalance'!AY39</f>
        <v/>
      </c>
      <c r="AZ39">
        <f>'Grid_SelfBalance'!AZ39+'Grid_TTAFBalance'!AZ39</f>
        <v/>
      </c>
      <c r="BA39">
        <f>'Grid_SelfBalance'!BA39+'Grid_TTAFBalance'!BA39</f>
        <v/>
      </c>
      <c r="BB39">
        <f>'Grid_SelfBalance'!BB39+'Grid_TTAFBalance'!BB39</f>
        <v/>
      </c>
      <c r="BC39">
        <f>'Grid_SelfBalance'!BC39+'Grid_TTAFBalance'!BC39</f>
        <v/>
      </c>
      <c r="BD39">
        <f>'Grid_SelfBalance'!BD39+'Grid_TTAFBalance'!BD39</f>
        <v/>
      </c>
      <c r="BE39">
        <f>'Grid_SelfBalance'!BE39+'Grid_TTAFBalance'!BE39</f>
        <v/>
      </c>
      <c r="BF39">
        <f>'Grid_SelfBalance'!BF39+'Grid_TTAFBalance'!BF39</f>
        <v/>
      </c>
      <c r="BG39">
        <f>'Grid_SelfBalance'!BG39+'Grid_TTAFBalance'!BG39</f>
        <v/>
      </c>
      <c r="BH39">
        <f>'Grid_SelfBalance'!BH39+'Grid_TTAFBalance'!BH39</f>
        <v/>
      </c>
      <c r="BI39">
        <f>'Grid_SelfBalance'!BI39+'Grid_TTAFBalance'!BI39</f>
        <v/>
      </c>
      <c r="BJ39">
        <f>'Grid_SelfBalance'!BJ39+'Grid_TTAFBalance'!BJ39</f>
        <v/>
      </c>
      <c r="BK39">
        <f>'Grid_SelfBalance'!BK39+'Grid_TTAFBalance'!BK39</f>
        <v/>
      </c>
      <c r="BL39">
        <f>'Grid_SelfBalance'!BL39+'Grid_TTAFBalance'!BL39</f>
        <v/>
      </c>
      <c r="BM39">
        <f>'Grid_SelfBalance'!BM39+'Grid_TTAFBalance'!BM39</f>
        <v/>
      </c>
      <c r="BN39">
        <f>'Grid_SelfBalance'!BN39+'Grid_TTAFBalance'!BN39</f>
        <v/>
      </c>
      <c r="BO39">
        <f>'Grid_SelfBalance'!BO39+'Grid_TTAFBalance'!BO39</f>
        <v/>
      </c>
      <c r="BP39">
        <f>'Grid_SelfBalance'!BP39+'Grid_TTAFBalance'!BP39</f>
        <v/>
      </c>
      <c r="BQ39">
        <f>'Grid_SelfBalance'!BQ39+'Grid_TTAFBalance'!BQ39</f>
        <v/>
      </c>
      <c r="BR39">
        <f>'Grid_SelfBalance'!BR39+'Grid_TTAFBalance'!BR39</f>
        <v/>
      </c>
      <c r="BS39">
        <f>'Grid_SelfBalance'!BS39+'Grid_TTAFBalance'!BS39</f>
        <v/>
      </c>
      <c r="BT39">
        <f>'Grid_SelfBalance'!BT39+'Grid_TTAFBalance'!BT39</f>
        <v/>
      </c>
      <c r="BU39">
        <f>'Grid_SelfBalance'!BU39+'Grid_TTAFBalance'!BU39</f>
        <v/>
      </c>
      <c r="BV39">
        <f>'Grid_SelfBalance'!BV39+'Grid_TTAFBalance'!BV39</f>
        <v/>
      </c>
      <c r="BW39">
        <f>'Grid_SelfBalance'!BW39+'Grid_TTAFBalance'!BW39</f>
        <v/>
      </c>
      <c r="BX39">
        <f>'Grid_SelfBalance'!BX39+'Grid_TTAFBalance'!BX39</f>
        <v/>
      </c>
      <c r="BY39">
        <f>'Grid_SelfBalance'!BY39+'Grid_TTAFBalance'!BY39</f>
        <v/>
      </c>
      <c r="BZ39">
        <f>'Grid_SelfBalance'!BZ39+'Grid_TTAFBalance'!BZ39</f>
        <v/>
      </c>
      <c r="CA39">
        <f>'Grid_SelfBalance'!CA39+'Grid_TTAFBalance'!CA39</f>
        <v/>
      </c>
      <c r="CB39">
        <f>'Grid_SelfBalance'!CB39+'Grid_TTAFBalance'!CB39</f>
        <v/>
      </c>
      <c r="CC39">
        <f>'Grid_SelfBalance'!CC39+'Grid_TTAFBalance'!CC39</f>
        <v/>
      </c>
      <c r="CD39">
        <f>'Grid_SelfBalance'!CD39+'Grid_TTAFBalance'!CD39</f>
        <v/>
      </c>
      <c r="CE39">
        <f>'Grid_SelfBalance'!CE39+'Grid_TTAFBalance'!CE39</f>
        <v/>
      </c>
      <c r="CF39">
        <f>'Grid_SelfBalance'!CF39+'Grid_TTAFBalance'!CF39</f>
        <v/>
      </c>
      <c r="CG39">
        <f>'Grid_SelfBalance'!CG39+'Grid_TTAFBalance'!CG39</f>
        <v/>
      </c>
      <c r="CH39">
        <f>'Grid_SelfBalance'!CH39+'Grid_TTAFBalance'!CH39</f>
        <v/>
      </c>
      <c r="CI39">
        <f>'Grid_SelfBalance'!CI39+'Grid_TTAFBalance'!CI39</f>
        <v/>
      </c>
      <c r="CJ39">
        <f>'Grid_SelfBalance'!CJ39+'Grid_TTAFBalance'!CJ39</f>
        <v/>
      </c>
      <c r="CK39">
        <f>'Grid_SelfBalance'!CK39+'Grid_TTAFBalance'!CK39</f>
        <v/>
      </c>
      <c r="CL39">
        <f>'Grid_SelfBalance'!CL39+'Grid_TTAFBalance'!CL39</f>
        <v/>
      </c>
      <c r="CM39">
        <f>'Grid_SelfBalance'!CM39+'Grid_TTAFBalance'!CM39</f>
        <v/>
      </c>
      <c r="CN39">
        <f>'Grid_SelfBalance'!CN39+'Grid_TTAFBalance'!CN39</f>
        <v/>
      </c>
      <c r="CO39">
        <f>'Grid_SelfBalance'!CO39+'Grid_TTAFBalance'!CO39</f>
        <v/>
      </c>
      <c r="CP39">
        <f>'Grid_SelfBalance'!CP39+'Grid_TTAFBalance'!CP39</f>
        <v/>
      </c>
      <c r="CQ39">
        <f>'Grid_SelfBalance'!CQ39+'Grid_TTAFBalance'!CQ39</f>
        <v/>
      </c>
      <c r="CR39">
        <f>'Grid_SelfBalance'!CR39+'Grid_TTAFBalance'!CR39</f>
        <v/>
      </c>
      <c r="CS39">
        <f>'Grid_SelfBalance'!CS39+'Grid_TTAFBalance'!CS39</f>
        <v/>
      </c>
      <c r="CT39">
        <f>'Grid_SelfBalance'!CT39+'Grid_TTAFBalance'!CT39</f>
        <v/>
      </c>
      <c r="CU39">
        <f>'Grid_SelfBalance'!CU39+'Grid_TTAFBalance'!CU39</f>
        <v/>
      </c>
      <c r="CV39">
        <f>'Grid_SelfBalance'!CV39+'Grid_TTAFBalance'!CV39</f>
        <v/>
      </c>
      <c r="CW39">
        <f>'Grid_SelfBalance'!CW39+'Grid_TTAFBalance'!CW39</f>
        <v/>
      </c>
      <c r="CX39">
        <f>'Grid_SelfBalance'!CX39+'Grid_TTAFBalance'!CX39</f>
        <v/>
      </c>
      <c r="CY39">
        <f>'Grid_SelfBalance'!CY39+'Grid_TTAFBalance'!CY39</f>
        <v/>
      </c>
      <c r="CZ39">
        <f>'Grid_SelfBalance'!CZ39+'Grid_TTAFBalance'!CZ39</f>
        <v/>
      </c>
      <c r="DA39">
        <f>'Grid_SelfBalance'!DA39+'Grid_TTAFBalance'!DA39</f>
        <v/>
      </c>
    </row>
    <row r="40">
      <c r="A40" t="inlineStr">
        <is>
          <t>5SN</t>
        </is>
      </c>
      <c r="B40">
        <f>'Grid_SelfBalance'!B40+'Grid_TTAFBalance'!B40</f>
        <v/>
      </c>
      <c r="C40">
        <f>'Grid_SelfBalance'!C40+'Grid_TTAFBalance'!C40</f>
        <v/>
      </c>
      <c r="D40">
        <f>'Grid_SelfBalance'!D40+'Grid_TTAFBalance'!D40</f>
        <v/>
      </c>
      <c r="E40">
        <f>'Grid_SelfBalance'!E40+'Grid_TTAFBalance'!E40</f>
        <v/>
      </c>
      <c r="F40">
        <f>'Grid_SelfBalance'!F40+'Grid_TTAFBalance'!F40</f>
        <v/>
      </c>
      <c r="G40">
        <f>'Grid_SelfBalance'!G40+'Grid_TTAFBalance'!G40</f>
        <v/>
      </c>
      <c r="H40">
        <f>'Grid_SelfBalance'!H40+'Grid_TTAFBalance'!H40</f>
        <v/>
      </c>
      <c r="I40">
        <f>'Grid_SelfBalance'!I40+'Grid_TTAFBalance'!I40</f>
        <v/>
      </c>
      <c r="J40">
        <f>'Grid_SelfBalance'!J40+'Grid_TTAFBalance'!J40</f>
        <v/>
      </c>
      <c r="K40">
        <f>'Grid_SelfBalance'!K40+'Grid_TTAFBalance'!K40</f>
        <v/>
      </c>
      <c r="L40">
        <f>'Grid_SelfBalance'!L40+'Grid_TTAFBalance'!L40</f>
        <v/>
      </c>
      <c r="M40">
        <f>'Grid_SelfBalance'!M40+'Grid_TTAFBalance'!M40</f>
        <v/>
      </c>
      <c r="N40">
        <f>'Grid_SelfBalance'!N40+'Grid_TTAFBalance'!N40</f>
        <v/>
      </c>
      <c r="O40">
        <f>'Grid_SelfBalance'!O40+'Grid_TTAFBalance'!O40</f>
        <v/>
      </c>
      <c r="P40">
        <f>'Grid_SelfBalance'!P40+'Grid_TTAFBalance'!P40</f>
        <v/>
      </c>
      <c r="Q40">
        <f>'Grid_SelfBalance'!Q40+'Grid_TTAFBalance'!Q40</f>
        <v/>
      </c>
      <c r="R40">
        <f>'Grid_SelfBalance'!R40+'Grid_TTAFBalance'!R40</f>
        <v/>
      </c>
      <c r="S40">
        <f>'Grid_SelfBalance'!S40+'Grid_TTAFBalance'!S40</f>
        <v/>
      </c>
      <c r="T40">
        <f>'Grid_SelfBalance'!T40+'Grid_TTAFBalance'!T40</f>
        <v/>
      </c>
      <c r="U40">
        <f>'Grid_SelfBalance'!U40+'Grid_TTAFBalance'!U40</f>
        <v/>
      </c>
      <c r="V40">
        <f>'Grid_SelfBalance'!V40+'Grid_TTAFBalance'!V40</f>
        <v/>
      </c>
      <c r="W40">
        <f>'Grid_SelfBalance'!W40+'Grid_TTAFBalance'!W40</f>
        <v/>
      </c>
      <c r="X40">
        <f>'Grid_SelfBalance'!X40+'Grid_TTAFBalance'!X40</f>
        <v/>
      </c>
      <c r="Y40">
        <f>'Grid_SelfBalance'!Y40+'Grid_TTAFBalance'!Y40</f>
        <v/>
      </c>
      <c r="Z40">
        <f>'Grid_SelfBalance'!Z40+'Grid_TTAFBalance'!Z40</f>
        <v/>
      </c>
      <c r="AA40">
        <f>'Grid_SelfBalance'!AA40+'Grid_TTAFBalance'!AA40</f>
        <v/>
      </c>
      <c r="AB40">
        <f>'Grid_SelfBalance'!AB40+'Grid_TTAFBalance'!AB40</f>
        <v/>
      </c>
      <c r="AC40">
        <f>'Grid_SelfBalance'!AC40+'Grid_TTAFBalance'!AC40</f>
        <v/>
      </c>
      <c r="AD40">
        <f>'Grid_SelfBalance'!AD40+'Grid_TTAFBalance'!AD40</f>
        <v/>
      </c>
      <c r="AE40">
        <f>'Grid_SelfBalance'!AE40+'Grid_TTAFBalance'!AE40</f>
        <v/>
      </c>
      <c r="AF40">
        <f>'Grid_SelfBalance'!AF40+'Grid_TTAFBalance'!AF40</f>
        <v/>
      </c>
      <c r="AG40">
        <f>'Grid_SelfBalance'!AG40+'Grid_TTAFBalance'!AG40</f>
        <v/>
      </c>
      <c r="AH40">
        <f>'Grid_SelfBalance'!AH40+'Grid_TTAFBalance'!AH40</f>
        <v/>
      </c>
      <c r="AI40">
        <f>'Grid_SelfBalance'!AI40+'Grid_TTAFBalance'!AI40</f>
        <v/>
      </c>
      <c r="AJ40">
        <f>'Grid_SelfBalance'!AJ40+'Grid_TTAFBalance'!AJ40</f>
        <v/>
      </c>
      <c r="AK40">
        <f>'Grid_SelfBalance'!AK40+'Grid_TTAFBalance'!AK40</f>
        <v/>
      </c>
      <c r="AL40">
        <f>'Grid_SelfBalance'!AL40+'Grid_TTAFBalance'!AL40</f>
        <v/>
      </c>
      <c r="AM40">
        <f>'Grid_SelfBalance'!AM40+'Grid_TTAFBalance'!AM40</f>
        <v/>
      </c>
      <c r="AN40">
        <f>'Grid_SelfBalance'!AN40+'Grid_TTAFBalance'!AN40</f>
        <v/>
      </c>
      <c r="AO40">
        <f>'Grid_SelfBalance'!AO40+'Grid_TTAFBalance'!AO40</f>
        <v/>
      </c>
      <c r="AP40">
        <f>'Grid_SelfBalance'!AP40+'Grid_TTAFBalance'!AP40</f>
        <v/>
      </c>
      <c r="AQ40">
        <f>'Grid_SelfBalance'!AQ40+'Grid_TTAFBalance'!AQ40</f>
        <v/>
      </c>
      <c r="AR40">
        <f>'Grid_SelfBalance'!AR40+'Grid_TTAFBalance'!AR40</f>
        <v/>
      </c>
      <c r="AS40">
        <f>'Grid_SelfBalance'!AS40+'Grid_TTAFBalance'!AS40</f>
        <v/>
      </c>
      <c r="AT40">
        <f>'Grid_SelfBalance'!AT40+'Grid_TTAFBalance'!AT40</f>
        <v/>
      </c>
      <c r="AU40">
        <f>'Grid_SelfBalance'!AU40+'Grid_TTAFBalance'!AU40</f>
        <v/>
      </c>
      <c r="AV40">
        <f>'Grid_SelfBalance'!AV40+'Grid_TTAFBalance'!AV40</f>
        <v/>
      </c>
      <c r="AW40">
        <f>'Grid_SelfBalance'!AW40+'Grid_TTAFBalance'!AW40</f>
        <v/>
      </c>
      <c r="AX40">
        <f>'Grid_SelfBalance'!AX40+'Grid_TTAFBalance'!AX40</f>
        <v/>
      </c>
      <c r="AY40">
        <f>'Grid_SelfBalance'!AY40+'Grid_TTAFBalance'!AY40</f>
        <v/>
      </c>
      <c r="AZ40">
        <f>'Grid_SelfBalance'!AZ40+'Grid_TTAFBalance'!AZ40</f>
        <v/>
      </c>
      <c r="BA40">
        <f>'Grid_SelfBalance'!BA40+'Grid_TTAFBalance'!BA40</f>
        <v/>
      </c>
      <c r="BB40">
        <f>'Grid_SelfBalance'!BB40+'Grid_TTAFBalance'!BB40</f>
        <v/>
      </c>
      <c r="BC40">
        <f>'Grid_SelfBalance'!BC40+'Grid_TTAFBalance'!BC40</f>
        <v/>
      </c>
      <c r="BD40">
        <f>'Grid_SelfBalance'!BD40+'Grid_TTAFBalance'!BD40</f>
        <v/>
      </c>
      <c r="BE40">
        <f>'Grid_SelfBalance'!BE40+'Grid_TTAFBalance'!BE40</f>
        <v/>
      </c>
      <c r="BF40">
        <f>'Grid_SelfBalance'!BF40+'Grid_TTAFBalance'!BF40</f>
        <v/>
      </c>
      <c r="BG40">
        <f>'Grid_SelfBalance'!BG40+'Grid_TTAFBalance'!BG40</f>
        <v/>
      </c>
      <c r="BH40">
        <f>'Grid_SelfBalance'!BH40+'Grid_TTAFBalance'!BH40</f>
        <v/>
      </c>
      <c r="BI40">
        <f>'Grid_SelfBalance'!BI40+'Grid_TTAFBalance'!BI40</f>
        <v/>
      </c>
      <c r="BJ40">
        <f>'Grid_SelfBalance'!BJ40+'Grid_TTAFBalance'!BJ40</f>
        <v/>
      </c>
      <c r="BK40">
        <f>'Grid_SelfBalance'!BK40+'Grid_TTAFBalance'!BK40</f>
        <v/>
      </c>
      <c r="BL40">
        <f>'Grid_SelfBalance'!BL40+'Grid_TTAFBalance'!BL40</f>
        <v/>
      </c>
      <c r="BM40">
        <f>'Grid_SelfBalance'!BM40+'Grid_TTAFBalance'!BM40</f>
        <v/>
      </c>
      <c r="BN40">
        <f>'Grid_SelfBalance'!BN40+'Grid_TTAFBalance'!BN40</f>
        <v/>
      </c>
      <c r="BO40">
        <f>'Grid_SelfBalance'!BO40+'Grid_TTAFBalance'!BO40</f>
        <v/>
      </c>
      <c r="BP40">
        <f>'Grid_SelfBalance'!BP40+'Grid_TTAFBalance'!BP40</f>
        <v/>
      </c>
      <c r="BQ40">
        <f>'Grid_SelfBalance'!BQ40+'Grid_TTAFBalance'!BQ40</f>
        <v/>
      </c>
      <c r="BR40">
        <f>'Grid_SelfBalance'!BR40+'Grid_TTAFBalance'!BR40</f>
        <v/>
      </c>
      <c r="BS40">
        <f>'Grid_SelfBalance'!BS40+'Grid_TTAFBalance'!BS40</f>
        <v/>
      </c>
      <c r="BT40">
        <f>'Grid_SelfBalance'!BT40+'Grid_TTAFBalance'!BT40</f>
        <v/>
      </c>
      <c r="BU40">
        <f>'Grid_SelfBalance'!BU40+'Grid_TTAFBalance'!BU40</f>
        <v/>
      </c>
      <c r="BV40">
        <f>'Grid_SelfBalance'!BV40+'Grid_TTAFBalance'!BV40</f>
        <v/>
      </c>
      <c r="BW40">
        <f>'Grid_SelfBalance'!BW40+'Grid_TTAFBalance'!BW40</f>
        <v/>
      </c>
      <c r="BX40">
        <f>'Grid_SelfBalance'!BX40+'Grid_TTAFBalance'!BX40</f>
        <v/>
      </c>
      <c r="BY40">
        <f>'Grid_SelfBalance'!BY40+'Grid_TTAFBalance'!BY40</f>
        <v/>
      </c>
      <c r="BZ40">
        <f>'Grid_SelfBalance'!BZ40+'Grid_TTAFBalance'!BZ40</f>
        <v/>
      </c>
      <c r="CA40">
        <f>'Grid_SelfBalance'!CA40+'Grid_TTAFBalance'!CA40</f>
        <v/>
      </c>
      <c r="CB40">
        <f>'Grid_SelfBalance'!CB40+'Grid_TTAFBalance'!CB40</f>
        <v/>
      </c>
      <c r="CC40">
        <f>'Grid_SelfBalance'!CC40+'Grid_TTAFBalance'!CC40</f>
        <v/>
      </c>
      <c r="CD40">
        <f>'Grid_SelfBalance'!CD40+'Grid_TTAFBalance'!CD40</f>
        <v/>
      </c>
      <c r="CE40">
        <f>'Grid_SelfBalance'!CE40+'Grid_TTAFBalance'!CE40</f>
        <v/>
      </c>
      <c r="CF40">
        <f>'Grid_SelfBalance'!CF40+'Grid_TTAFBalance'!CF40</f>
        <v/>
      </c>
      <c r="CG40">
        <f>'Grid_SelfBalance'!CG40+'Grid_TTAFBalance'!CG40</f>
        <v/>
      </c>
      <c r="CH40">
        <f>'Grid_SelfBalance'!CH40+'Grid_TTAFBalance'!CH40</f>
        <v/>
      </c>
      <c r="CI40">
        <f>'Grid_SelfBalance'!CI40+'Grid_TTAFBalance'!CI40</f>
        <v/>
      </c>
      <c r="CJ40">
        <f>'Grid_SelfBalance'!CJ40+'Grid_TTAFBalance'!CJ40</f>
        <v/>
      </c>
      <c r="CK40">
        <f>'Grid_SelfBalance'!CK40+'Grid_TTAFBalance'!CK40</f>
        <v/>
      </c>
      <c r="CL40">
        <f>'Grid_SelfBalance'!CL40+'Grid_TTAFBalance'!CL40</f>
        <v/>
      </c>
      <c r="CM40">
        <f>'Grid_SelfBalance'!CM40+'Grid_TTAFBalance'!CM40</f>
        <v/>
      </c>
      <c r="CN40">
        <f>'Grid_SelfBalance'!CN40+'Grid_TTAFBalance'!CN40</f>
        <v/>
      </c>
      <c r="CO40">
        <f>'Grid_SelfBalance'!CO40+'Grid_TTAFBalance'!CO40</f>
        <v/>
      </c>
      <c r="CP40">
        <f>'Grid_SelfBalance'!CP40+'Grid_TTAFBalance'!CP40</f>
        <v/>
      </c>
      <c r="CQ40">
        <f>'Grid_SelfBalance'!CQ40+'Grid_TTAFBalance'!CQ40</f>
        <v/>
      </c>
      <c r="CR40">
        <f>'Grid_SelfBalance'!CR40+'Grid_TTAFBalance'!CR40</f>
        <v/>
      </c>
      <c r="CS40">
        <f>'Grid_SelfBalance'!CS40+'Grid_TTAFBalance'!CS40</f>
        <v/>
      </c>
      <c r="CT40">
        <f>'Grid_SelfBalance'!CT40+'Grid_TTAFBalance'!CT40</f>
        <v/>
      </c>
      <c r="CU40">
        <f>'Grid_SelfBalance'!CU40+'Grid_TTAFBalance'!CU40</f>
        <v/>
      </c>
      <c r="CV40">
        <f>'Grid_SelfBalance'!CV40+'Grid_TTAFBalance'!CV40</f>
        <v/>
      </c>
      <c r="CW40">
        <f>'Grid_SelfBalance'!CW40+'Grid_TTAFBalance'!CW40</f>
        <v/>
      </c>
      <c r="CX40">
        <f>'Grid_SelfBalance'!CX40+'Grid_TTAFBalance'!CX40</f>
        <v/>
      </c>
      <c r="CY40">
        <f>'Grid_SelfBalance'!CY40+'Grid_TTAFBalance'!CY40</f>
        <v/>
      </c>
      <c r="CZ40">
        <f>'Grid_SelfBalance'!CZ40+'Grid_TTAFBalance'!CZ40</f>
        <v/>
      </c>
      <c r="DA40">
        <f>'Grid_SelfBalance'!DA40+'Grid_TTAFBalance'!DA40</f>
        <v/>
      </c>
    </row>
    <row r="41">
      <c r="A41" t="inlineStr">
        <is>
          <t>1JN</t>
        </is>
      </c>
      <c r="B41">
        <f>'Grid_SelfBalance'!B41+'Grid_TTAFBalance'!B41</f>
        <v/>
      </c>
      <c r="C41">
        <f>'Grid_SelfBalance'!C41+'Grid_TTAFBalance'!C41</f>
        <v/>
      </c>
      <c r="D41">
        <f>'Grid_SelfBalance'!D41+'Grid_TTAFBalance'!D41</f>
        <v/>
      </c>
      <c r="E41">
        <f>'Grid_SelfBalance'!E41+'Grid_TTAFBalance'!E41</f>
        <v/>
      </c>
      <c r="F41">
        <f>'Grid_SelfBalance'!F41+'Grid_TTAFBalance'!F41</f>
        <v/>
      </c>
      <c r="G41">
        <f>'Grid_SelfBalance'!G41+'Grid_TTAFBalance'!G41</f>
        <v/>
      </c>
      <c r="H41">
        <f>'Grid_SelfBalance'!H41+'Grid_TTAFBalance'!H41</f>
        <v/>
      </c>
      <c r="I41">
        <f>'Grid_SelfBalance'!I41+'Grid_TTAFBalance'!I41</f>
        <v/>
      </c>
      <c r="J41">
        <f>'Grid_SelfBalance'!J41+'Grid_TTAFBalance'!J41</f>
        <v/>
      </c>
      <c r="K41">
        <f>'Grid_SelfBalance'!K41+'Grid_TTAFBalance'!K41</f>
        <v/>
      </c>
      <c r="L41">
        <f>'Grid_SelfBalance'!L41+'Grid_TTAFBalance'!L41</f>
        <v/>
      </c>
      <c r="M41">
        <f>'Grid_SelfBalance'!M41+'Grid_TTAFBalance'!M41</f>
        <v/>
      </c>
      <c r="N41">
        <f>'Grid_SelfBalance'!N41+'Grid_TTAFBalance'!N41</f>
        <v/>
      </c>
      <c r="O41">
        <f>'Grid_SelfBalance'!O41+'Grid_TTAFBalance'!O41</f>
        <v/>
      </c>
      <c r="P41">
        <f>'Grid_SelfBalance'!P41+'Grid_TTAFBalance'!P41</f>
        <v/>
      </c>
      <c r="Q41">
        <f>'Grid_SelfBalance'!Q41+'Grid_TTAFBalance'!Q41</f>
        <v/>
      </c>
      <c r="R41">
        <f>'Grid_SelfBalance'!R41+'Grid_TTAFBalance'!R41</f>
        <v/>
      </c>
      <c r="S41">
        <f>'Grid_SelfBalance'!S41+'Grid_TTAFBalance'!S41</f>
        <v/>
      </c>
      <c r="T41">
        <f>'Grid_SelfBalance'!T41+'Grid_TTAFBalance'!T41</f>
        <v/>
      </c>
      <c r="U41">
        <f>'Grid_SelfBalance'!U41+'Grid_TTAFBalance'!U41</f>
        <v/>
      </c>
      <c r="V41">
        <f>'Grid_SelfBalance'!V41+'Grid_TTAFBalance'!V41</f>
        <v/>
      </c>
      <c r="W41">
        <f>'Grid_SelfBalance'!W41+'Grid_TTAFBalance'!W41</f>
        <v/>
      </c>
      <c r="X41">
        <f>'Grid_SelfBalance'!X41+'Grid_TTAFBalance'!X41</f>
        <v/>
      </c>
      <c r="Y41">
        <f>'Grid_SelfBalance'!Y41+'Grid_TTAFBalance'!Y41</f>
        <v/>
      </c>
      <c r="Z41">
        <f>'Grid_SelfBalance'!Z41+'Grid_TTAFBalance'!Z41</f>
        <v/>
      </c>
      <c r="AA41">
        <f>'Grid_SelfBalance'!AA41+'Grid_TTAFBalance'!AA41</f>
        <v/>
      </c>
      <c r="AB41">
        <f>'Grid_SelfBalance'!AB41+'Grid_TTAFBalance'!AB41</f>
        <v/>
      </c>
      <c r="AC41">
        <f>'Grid_SelfBalance'!AC41+'Grid_TTAFBalance'!AC41</f>
        <v/>
      </c>
      <c r="AD41">
        <f>'Grid_SelfBalance'!AD41+'Grid_TTAFBalance'!AD41</f>
        <v/>
      </c>
      <c r="AE41">
        <f>'Grid_SelfBalance'!AE41+'Grid_TTAFBalance'!AE41</f>
        <v/>
      </c>
      <c r="AF41">
        <f>'Grid_SelfBalance'!AF41+'Grid_TTAFBalance'!AF41</f>
        <v/>
      </c>
      <c r="AG41">
        <f>'Grid_SelfBalance'!AG41+'Grid_TTAFBalance'!AG41</f>
        <v/>
      </c>
      <c r="AH41">
        <f>'Grid_SelfBalance'!AH41+'Grid_TTAFBalance'!AH41</f>
        <v/>
      </c>
      <c r="AI41">
        <f>'Grid_SelfBalance'!AI41+'Grid_TTAFBalance'!AI41</f>
        <v/>
      </c>
      <c r="AJ41">
        <f>'Grid_SelfBalance'!AJ41+'Grid_TTAFBalance'!AJ41</f>
        <v/>
      </c>
      <c r="AK41">
        <f>'Grid_SelfBalance'!AK41+'Grid_TTAFBalance'!AK41</f>
        <v/>
      </c>
      <c r="AL41">
        <f>'Grid_SelfBalance'!AL41+'Grid_TTAFBalance'!AL41</f>
        <v/>
      </c>
      <c r="AM41">
        <f>'Grid_SelfBalance'!AM41+'Grid_TTAFBalance'!AM41</f>
        <v/>
      </c>
      <c r="AN41">
        <f>'Grid_SelfBalance'!AN41+'Grid_TTAFBalance'!AN41</f>
        <v/>
      </c>
      <c r="AO41">
        <f>'Grid_SelfBalance'!AO41+'Grid_TTAFBalance'!AO41</f>
        <v/>
      </c>
      <c r="AP41">
        <f>'Grid_SelfBalance'!AP41+'Grid_TTAFBalance'!AP41</f>
        <v/>
      </c>
      <c r="AQ41">
        <f>'Grid_SelfBalance'!AQ41+'Grid_TTAFBalance'!AQ41</f>
        <v/>
      </c>
      <c r="AR41">
        <f>'Grid_SelfBalance'!AR41+'Grid_TTAFBalance'!AR41</f>
        <v/>
      </c>
      <c r="AS41">
        <f>'Grid_SelfBalance'!AS41+'Grid_TTAFBalance'!AS41</f>
        <v/>
      </c>
      <c r="AT41">
        <f>'Grid_SelfBalance'!AT41+'Grid_TTAFBalance'!AT41</f>
        <v/>
      </c>
      <c r="AU41">
        <f>'Grid_SelfBalance'!AU41+'Grid_TTAFBalance'!AU41</f>
        <v/>
      </c>
      <c r="AV41">
        <f>'Grid_SelfBalance'!AV41+'Grid_TTAFBalance'!AV41</f>
        <v/>
      </c>
      <c r="AW41">
        <f>'Grid_SelfBalance'!AW41+'Grid_TTAFBalance'!AW41</f>
        <v/>
      </c>
      <c r="AX41">
        <f>'Grid_SelfBalance'!AX41+'Grid_TTAFBalance'!AX41</f>
        <v/>
      </c>
      <c r="AY41">
        <f>'Grid_SelfBalance'!AY41+'Grid_TTAFBalance'!AY41</f>
        <v/>
      </c>
      <c r="AZ41">
        <f>'Grid_SelfBalance'!AZ41+'Grid_TTAFBalance'!AZ41</f>
        <v/>
      </c>
      <c r="BA41">
        <f>'Grid_SelfBalance'!BA41+'Grid_TTAFBalance'!BA41</f>
        <v/>
      </c>
      <c r="BB41">
        <f>'Grid_SelfBalance'!BB41+'Grid_TTAFBalance'!BB41</f>
        <v/>
      </c>
      <c r="BC41">
        <f>'Grid_SelfBalance'!BC41+'Grid_TTAFBalance'!BC41</f>
        <v/>
      </c>
      <c r="BD41">
        <f>'Grid_SelfBalance'!BD41+'Grid_TTAFBalance'!BD41</f>
        <v/>
      </c>
      <c r="BE41">
        <f>'Grid_SelfBalance'!BE41+'Grid_TTAFBalance'!BE41</f>
        <v/>
      </c>
      <c r="BF41">
        <f>'Grid_SelfBalance'!BF41+'Grid_TTAFBalance'!BF41</f>
        <v/>
      </c>
      <c r="BG41">
        <f>'Grid_SelfBalance'!BG41+'Grid_TTAFBalance'!BG41</f>
        <v/>
      </c>
      <c r="BH41">
        <f>'Grid_SelfBalance'!BH41+'Grid_TTAFBalance'!BH41</f>
        <v/>
      </c>
      <c r="BI41">
        <f>'Grid_SelfBalance'!BI41+'Grid_TTAFBalance'!BI41</f>
        <v/>
      </c>
      <c r="BJ41">
        <f>'Grid_SelfBalance'!BJ41+'Grid_TTAFBalance'!BJ41</f>
        <v/>
      </c>
      <c r="BK41">
        <f>'Grid_SelfBalance'!BK41+'Grid_TTAFBalance'!BK41</f>
        <v/>
      </c>
      <c r="BL41">
        <f>'Grid_SelfBalance'!BL41+'Grid_TTAFBalance'!BL41</f>
        <v/>
      </c>
      <c r="BM41">
        <f>'Grid_SelfBalance'!BM41+'Grid_TTAFBalance'!BM41</f>
        <v/>
      </c>
      <c r="BN41">
        <f>'Grid_SelfBalance'!BN41+'Grid_TTAFBalance'!BN41</f>
        <v/>
      </c>
      <c r="BO41">
        <f>'Grid_SelfBalance'!BO41+'Grid_TTAFBalance'!BO41</f>
        <v/>
      </c>
      <c r="BP41">
        <f>'Grid_SelfBalance'!BP41+'Grid_TTAFBalance'!BP41</f>
        <v/>
      </c>
      <c r="BQ41">
        <f>'Grid_SelfBalance'!BQ41+'Grid_TTAFBalance'!BQ41</f>
        <v/>
      </c>
      <c r="BR41">
        <f>'Grid_SelfBalance'!BR41+'Grid_TTAFBalance'!BR41</f>
        <v/>
      </c>
      <c r="BS41">
        <f>'Grid_SelfBalance'!BS41+'Grid_TTAFBalance'!BS41</f>
        <v/>
      </c>
      <c r="BT41">
        <f>'Grid_SelfBalance'!BT41+'Grid_TTAFBalance'!BT41</f>
        <v/>
      </c>
      <c r="BU41">
        <f>'Grid_SelfBalance'!BU41+'Grid_TTAFBalance'!BU41</f>
        <v/>
      </c>
      <c r="BV41">
        <f>'Grid_SelfBalance'!BV41+'Grid_TTAFBalance'!BV41</f>
        <v/>
      </c>
      <c r="BW41">
        <f>'Grid_SelfBalance'!BW41+'Grid_TTAFBalance'!BW41</f>
        <v/>
      </c>
      <c r="BX41">
        <f>'Grid_SelfBalance'!BX41+'Grid_TTAFBalance'!BX41</f>
        <v/>
      </c>
      <c r="BY41">
        <f>'Grid_SelfBalance'!BY41+'Grid_TTAFBalance'!BY41</f>
        <v/>
      </c>
      <c r="BZ41">
        <f>'Grid_SelfBalance'!BZ41+'Grid_TTAFBalance'!BZ41</f>
        <v/>
      </c>
      <c r="CA41">
        <f>'Grid_SelfBalance'!CA41+'Grid_TTAFBalance'!CA41</f>
        <v/>
      </c>
      <c r="CB41">
        <f>'Grid_SelfBalance'!CB41+'Grid_TTAFBalance'!CB41</f>
        <v/>
      </c>
      <c r="CC41">
        <f>'Grid_SelfBalance'!CC41+'Grid_TTAFBalance'!CC41</f>
        <v/>
      </c>
      <c r="CD41">
        <f>'Grid_SelfBalance'!CD41+'Grid_TTAFBalance'!CD41</f>
        <v/>
      </c>
      <c r="CE41">
        <f>'Grid_SelfBalance'!CE41+'Grid_TTAFBalance'!CE41</f>
        <v/>
      </c>
      <c r="CF41">
        <f>'Grid_SelfBalance'!CF41+'Grid_TTAFBalance'!CF41</f>
        <v/>
      </c>
      <c r="CG41">
        <f>'Grid_SelfBalance'!CG41+'Grid_TTAFBalance'!CG41</f>
        <v/>
      </c>
      <c r="CH41">
        <f>'Grid_SelfBalance'!CH41+'Grid_TTAFBalance'!CH41</f>
        <v/>
      </c>
      <c r="CI41">
        <f>'Grid_SelfBalance'!CI41+'Grid_TTAFBalance'!CI41</f>
        <v/>
      </c>
      <c r="CJ41">
        <f>'Grid_SelfBalance'!CJ41+'Grid_TTAFBalance'!CJ41</f>
        <v/>
      </c>
      <c r="CK41">
        <f>'Grid_SelfBalance'!CK41+'Grid_TTAFBalance'!CK41</f>
        <v/>
      </c>
      <c r="CL41">
        <f>'Grid_SelfBalance'!CL41+'Grid_TTAFBalance'!CL41</f>
        <v/>
      </c>
      <c r="CM41">
        <f>'Grid_SelfBalance'!CM41+'Grid_TTAFBalance'!CM41</f>
        <v/>
      </c>
      <c r="CN41">
        <f>'Grid_SelfBalance'!CN41+'Grid_TTAFBalance'!CN41</f>
        <v/>
      </c>
      <c r="CO41">
        <f>'Grid_SelfBalance'!CO41+'Grid_TTAFBalance'!CO41</f>
        <v/>
      </c>
      <c r="CP41">
        <f>'Grid_SelfBalance'!CP41+'Grid_TTAFBalance'!CP41</f>
        <v/>
      </c>
      <c r="CQ41">
        <f>'Grid_SelfBalance'!CQ41+'Grid_TTAFBalance'!CQ41</f>
        <v/>
      </c>
      <c r="CR41">
        <f>'Grid_SelfBalance'!CR41+'Grid_TTAFBalance'!CR41</f>
        <v/>
      </c>
      <c r="CS41">
        <f>'Grid_SelfBalance'!CS41+'Grid_TTAFBalance'!CS41</f>
        <v/>
      </c>
      <c r="CT41">
        <f>'Grid_SelfBalance'!CT41+'Grid_TTAFBalance'!CT41</f>
        <v/>
      </c>
      <c r="CU41">
        <f>'Grid_SelfBalance'!CU41+'Grid_TTAFBalance'!CU41</f>
        <v/>
      </c>
      <c r="CV41">
        <f>'Grid_SelfBalance'!CV41+'Grid_TTAFBalance'!CV41</f>
        <v/>
      </c>
      <c r="CW41">
        <f>'Grid_SelfBalance'!CW41+'Grid_TTAFBalance'!CW41</f>
        <v/>
      </c>
      <c r="CX41">
        <f>'Grid_SelfBalance'!CX41+'Grid_TTAFBalance'!CX41</f>
        <v/>
      </c>
      <c r="CY41">
        <f>'Grid_SelfBalance'!CY41+'Grid_TTAFBalance'!CY41</f>
        <v/>
      </c>
      <c r="CZ41">
        <f>'Grid_SelfBalance'!CZ41+'Grid_TTAFBalance'!CZ41</f>
        <v/>
      </c>
      <c r="DA41">
        <f>'Grid_SelfBalance'!DA41+'Grid_TTAFBalance'!DA41</f>
        <v/>
      </c>
    </row>
    <row r="42">
      <c r="A42" t="inlineStr">
        <is>
          <t>V03</t>
        </is>
      </c>
      <c r="B42">
        <f>'Grid_SelfBalance'!B42+'Grid_TTAFBalance'!B42</f>
        <v/>
      </c>
      <c r="C42">
        <f>'Grid_SelfBalance'!C42+'Grid_TTAFBalance'!C42</f>
        <v/>
      </c>
      <c r="D42">
        <f>'Grid_SelfBalance'!D42+'Grid_TTAFBalance'!D42</f>
        <v/>
      </c>
      <c r="E42">
        <f>'Grid_SelfBalance'!E42+'Grid_TTAFBalance'!E42</f>
        <v/>
      </c>
      <c r="F42">
        <f>'Grid_SelfBalance'!F42+'Grid_TTAFBalance'!F42</f>
        <v/>
      </c>
      <c r="G42">
        <f>'Grid_SelfBalance'!G42+'Grid_TTAFBalance'!G42</f>
        <v/>
      </c>
      <c r="H42">
        <f>'Grid_SelfBalance'!H42+'Grid_TTAFBalance'!H42</f>
        <v/>
      </c>
      <c r="I42">
        <f>'Grid_SelfBalance'!I42+'Grid_TTAFBalance'!I42</f>
        <v/>
      </c>
      <c r="J42">
        <f>'Grid_SelfBalance'!J42+'Grid_TTAFBalance'!J42</f>
        <v/>
      </c>
      <c r="K42">
        <f>'Grid_SelfBalance'!K42+'Grid_TTAFBalance'!K42</f>
        <v/>
      </c>
      <c r="L42">
        <f>'Grid_SelfBalance'!L42+'Grid_TTAFBalance'!L42</f>
        <v/>
      </c>
      <c r="M42">
        <f>'Grid_SelfBalance'!M42+'Grid_TTAFBalance'!M42</f>
        <v/>
      </c>
      <c r="N42">
        <f>'Grid_SelfBalance'!N42+'Grid_TTAFBalance'!N42</f>
        <v/>
      </c>
      <c r="O42">
        <f>'Grid_SelfBalance'!O42+'Grid_TTAFBalance'!O42</f>
        <v/>
      </c>
      <c r="P42">
        <f>'Grid_SelfBalance'!P42+'Grid_TTAFBalance'!P42</f>
        <v/>
      </c>
      <c r="Q42">
        <f>'Grid_SelfBalance'!Q42+'Grid_TTAFBalance'!Q42</f>
        <v/>
      </c>
      <c r="R42">
        <f>'Grid_SelfBalance'!R42+'Grid_TTAFBalance'!R42</f>
        <v/>
      </c>
      <c r="S42">
        <f>'Grid_SelfBalance'!S42+'Grid_TTAFBalance'!S42</f>
        <v/>
      </c>
      <c r="T42">
        <f>'Grid_SelfBalance'!T42+'Grid_TTAFBalance'!T42</f>
        <v/>
      </c>
      <c r="U42">
        <f>'Grid_SelfBalance'!U42+'Grid_TTAFBalance'!U42</f>
        <v/>
      </c>
      <c r="V42">
        <f>'Grid_SelfBalance'!V42+'Grid_TTAFBalance'!V42</f>
        <v/>
      </c>
      <c r="W42">
        <f>'Grid_SelfBalance'!W42+'Grid_TTAFBalance'!W42</f>
        <v/>
      </c>
      <c r="X42">
        <f>'Grid_SelfBalance'!X42+'Grid_TTAFBalance'!X42</f>
        <v/>
      </c>
      <c r="Y42">
        <f>'Grid_SelfBalance'!Y42+'Grid_TTAFBalance'!Y42</f>
        <v/>
      </c>
      <c r="Z42">
        <f>'Grid_SelfBalance'!Z42+'Grid_TTAFBalance'!Z42</f>
        <v/>
      </c>
      <c r="AA42">
        <f>'Grid_SelfBalance'!AA42+'Grid_TTAFBalance'!AA42</f>
        <v/>
      </c>
      <c r="AB42">
        <f>'Grid_SelfBalance'!AB42+'Grid_TTAFBalance'!AB42</f>
        <v/>
      </c>
      <c r="AC42">
        <f>'Grid_SelfBalance'!AC42+'Grid_TTAFBalance'!AC42</f>
        <v/>
      </c>
      <c r="AD42">
        <f>'Grid_SelfBalance'!AD42+'Grid_TTAFBalance'!AD42</f>
        <v/>
      </c>
      <c r="AE42">
        <f>'Grid_SelfBalance'!AE42+'Grid_TTAFBalance'!AE42</f>
        <v/>
      </c>
      <c r="AF42">
        <f>'Grid_SelfBalance'!AF42+'Grid_TTAFBalance'!AF42</f>
        <v/>
      </c>
      <c r="AG42">
        <f>'Grid_SelfBalance'!AG42+'Grid_TTAFBalance'!AG42</f>
        <v/>
      </c>
      <c r="AH42">
        <f>'Grid_SelfBalance'!AH42+'Grid_TTAFBalance'!AH42</f>
        <v/>
      </c>
      <c r="AI42">
        <f>'Grid_SelfBalance'!AI42+'Grid_TTAFBalance'!AI42</f>
        <v/>
      </c>
      <c r="AJ42">
        <f>'Grid_SelfBalance'!AJ42+'Grid_TTAFBalance'!AJ42</f>
        <v/>
      </c>
      <c r="AK42">
        <f>'Grid_SelfBalance'!AK42+'Grid_TTAFBalance'!AK42</f>
        <v/>
      </c>
      <c r="AL42">
        <f>'Grid_SelfBalance'!AL42+'Grid_TTAFBalance'!AL42</f>
        <v/>
      </c>
      <c r="AM42">
        <f>'Grid_SelfBalance'!AM42+'Grid_TTAFBalance'!AM42</f>
        <v/>
      </c>
      <c r="AN42">
        <f>'Grid_SelfBalance'!AN42+'Grid_TTAFBalance'!AN42</f>
        <v/>
      </c>
      <c r="AO42">
        <f>'Grid_SelfBalance'!AO42+'Grid_TTAFBalance'!AO42</f>
        <v/>
      </c>
      <c r="AP42">
        <f>'Grid_SelfBalance'!AP42+'Grid_TTAFBalance'!AP42</f>
        <v/>
      </c>
      <c r="AQ42">
        <f>'Grid_SelfBalance'!AQ42+'Grid_TTAFBalance'!AQ42</f>
        <v/>
      </c>
      <c r="AR42">
        <f>'Grid_SelfBalance'!AR42+'Grid_TTAFBalance'!AR42</f>
        <v/>
      </c>
      <c r="AS42">
        <f>'Grid_SelfBalance'!AS42+'Grid_TTAFBalance'!AS42</f>
        <v/>
      </c>
      <c r="AT42">
        <f>'Grid_SelfBalance'!AT42+'Grid_TTAFBalance'!AT42</f>
        <v/>
      </c>
      <c r="AU42">
        <f>'Grid_SelfBalance'!AU42+'Grid_TTAFBalance'!AU42</f>
        <v/>
      </c>
      <c r="AV42">
        <f>'Grid_SelfBalance'!AV42+'Grid_TTAFBalance'!AV42</f>
        <v/>
      </c>
      <c r="AW42">
        <f>'Grid_SelfBalance'!AW42+'Grid_TTAFBalance'!AW42</f>
        <v/>
      </c>
      <c r="AX42">
        <f>'Grid_SelfBalance'!AX42+'Grid_TTAFBalance'!AX42</f>
        <v/>
      </c>
      <c r="AY42">
        <f>'Grid_SelfBalance'!AY42+'Grid_TTAFBalance'!AY42</f>
        <v/>
      </c>
      <c r="AZ42">
        <f>'Grid_SelfBalance'!AZ42+'Grid_TTAFBalance'!AZ42</f>
        <v/>
      </c>
      <c r="BA42">
        <f>'Grid_SelfBalance'!BA42+'Grid_TTAFBalance'!BA42</f>
        <v/>
      </c>
      <c r="BB42">
        <f>'Grid_SelfBalance'!BB42+'Grid_TTAFBalance'!BB42</f>
        <v/>
      </c>
      <c r="BC42">
        <f>'Grid_SelfBalance'!BC42+'Grid_TTAFBalance'!BC42</f>
        <v/>
      </c>
      <c r="BD42">
        <f>'Grid_SelfBalance'!BD42+'Grid_TTAFBalance'!BD42</f>
        <v/>
      </c>
      <c r="BE42">
        <f>'Grid_SelfBalance'!BE42+'Grid_TTAFBalance'!BE42</f>
        <v/>
      </c>
      <c r="BF42">
        <f>'Grid_SelfBalance'!BF42+'Grid_TTAFBalance'!BF42</f>
        <v/>
      </c>
      <c r="BG42">
        <f>'Grid_SelfBalance'!BG42+'Grid_TTAFBalance'!BG42</f>
        <v/>
      </c>
      <c r="BH42">
        <f>'Grid_SelfBalance'!BH42+'Grid_TTAFBalance'!BH42</f>
        <v/>
      </c>
      <c r="BI42">
        <f>'Grid_SelfBalance'!BI42+'Grid_TTAFBalance'!BI42</f>
        <v/>
      </c>
      <c r="BJ42">
        <f>'Grid_SelfBalance'!BJ42+'Grid_TTAFBalance'!BJ42</f>
        <v/>
      </c>
      <c r="BK42">
        <f>'Grid_SelfBalance'!BK42+'Grid_TTAFBalance'!BK42</f>
        <v/>
      </c>
      <c r="BL42">
        <f>'Grid_SelfBalance'!BL42+'Grid_TTAFBalance'!BL42</f>
        <v/>
      </c>
      <c r="BM42">
        <f>'Grid_SelfBalance'!BM42+'Grid_TTAFBalance'!BM42</f>
        <v/>
      </c>
      <c r="BN42">
        <f>'Grid_SelfBalance'!BN42+'Grid_TTAFBalance'!BN42</f>
        <v/>
      </c>
      <c r="BO42">
        <f>'Grid_SelfBalance'!BO42+'Grid_TTAFBalance'!BO42</f>
        <v/>
      </c>
      <c r="BP42">
        <f>'Grid_SelfBalance'!BP42+'Grid_TTAFBalance'!BP42</f>
        <v/>
      </c>
      <c r="BQ42">
        <f>'Grid_SelfBalance'!BQ42+'Grid_TTAFBalance'!BQ42</f>
        <v/>
      </c>
      <c r="BR42">
        <f>'Grid_SelfBalance'!BR42+'Grid_TTAFBalance'!BR42</f>
        <v/>
      </c>
      <c r="BS42">
        <f>'Grid_SelfBalance'!BS42+'Grid_TTAFBalance'!BS42</f>
        <v/>
      </c>
      <c r="BT42">
        <f>'Grid_SelfBalance'!BT42+'Grid_TTAFBalance'!BT42</f>
        <v/>
      </c>
      <c r="BU42">
        <f>'Grid_SelfBalance'!BU42+'Grid_TTAFBalance'!BU42</f>
        <v/>
      </c>
      <c r="BV42">
        <f>'Grid_SelfBalance'!BV42+'Grid_TTAFBalance'!BV42</f>
        <v/>
      </c>
      <c r="BW42">
        <f>'Grid_SelfBalance'!BW42+'Grid_TTAFBalance'!BW42</f>
        <v/>
      </c>
      <c r="BX42">
        <f>'Grid_SelfBalance'!BX42+'Grid_TTAFBalance'!BX42</f>
        <v/>
      </c>
      <c r="BY42">
        <f>'Grid_SelfBalance'!BY42+'Grid_TTAFBalance'!BY42</f>
        <v/>
      </c>
      <c r="BZ42">
        <f>'Grid_SelfBalance'!BZ42+'Grid_TTAFBalance'!BZ42</f>
        <v/>
      </c>
      <c r="CA42">
        <f>'Grid_SelfBalance'!CA42+'Grid_TTAFBalance'!CA42</f>
        <v/>
      </c>
      <c r="CB42">
        <f>'Grid_SelfBalance'!CB42+'Grid_TTAFBalance'!CB42</f>
        <v/>
      </c>
      <c r="CC42">
        <f>'Grid_SelfBalance'!CC42+'Grid_TTAFBalance'!CC42</f>
        <v/>
      </c>
      <c r="CD42">
        <f>'Grid_SelfBalance'!CD42+'Grid_TTAFBalance'!CD42</f>
        <v/>
      </c>
      <c r="CE42">
        <f>'Grid_SelfBalance'!CE42+'Grid_TTAFBalance'!CE42</f>
        <v/>
      </c>
      <c r="CF42">
        <f>'Grid_SelfBalance'!CF42+'Grid_TTAFBalance'!CF42</f>
        <v/>
      </c>
      <c r="CG42">
        <f>'Grid_SelfBalance'!CG42+'Grid_TTAFBalance'!CG42</f>
        <v/>
      </c>
      <c r="CH42">
        <f>'Grid_SelfBalance'!CH42+'Grid_TTAFBalance'!CH42</f>
        <v/>
      </c>
      <c r="CI42">
        <f>'Grid_SelfBalance'!CI42+'Grid_TTAFBalance'!CI42</f>
        <v/>
      </c>
      <c r="CJ42">
        <f>'Grid_SelfBalance'!CJ42+'Grid_TTAFBalance'!CJ42</f>
        <v/>
      </c>
      <c r="CK42">
        <f>'Grid_SelfBalance'!CK42+'Grid_TTAFBalance'!CK42</f>
        <v/>
      </c>
      <c r="CL42">
        <f>'Grid_SelfBalance'!CL42+'Grid_TTAFBalance'!CL42</f>
        <v/>
      </c>
      <c r="CM42">
        <f>'Grid_SelfBalance'!CM42+'Grid_TTAFBalance'!CM42</f>
        <v/>
      </c>
      <c r="CN42">
        <f>'Grid_SelfBalance'!CN42+'Grid_TTAFBalance'!CN42</f>
        <v/>
      </c>
      <c r="CO42">
        <f>'Grid_SelfBalance'!CO42+'Grid_TTAFBalance'!CO42</f>
        <v/>
      </c>
      <c r="CP42">
        <f>'Grid_SelfBalance'!CP42+'Grid_TTAFBalance'!CP42</f>
        <v/>
      </c>
      <c r="CQ42">
        <f>'Grid_SelfBalance'!CQ42+'Grid_TTAFBalance'!CQ42</f>
        <v/>
      </c>
      <c r="CR42">
        <f>'Grid_SelfBalance'!CR42+'Grid_TTAFBalance'!CR42</f>
        <v/>
      </c>
      <c r="CS42">
        <f>'Grid_SelfBalance'!CS42+'Grid_TTAFBalance'!CS42</f>
        <v/>
      </c>
      <c r="CT42">
        <f>'Grid_SelfBalance'!CT42+'Grid_TTAFBalance'!CT42</f>
        <v/>
      </c>
      <c r="CU42">
        <f>'Grid_SelfBalance'!CU42+'Grid_TTAFBalance'!CU42</f>
        <v/>
      </c>
      <c r="CV42">
        <f>'Grid_SelfBalance'!CV42+'Grid_TTAFBalance'!CV42</f>
        <v/>
      </c>
      <c r="CW42">
        <f>'Grid_SelfBalance'!CW42+'Grid_TTAFBalance'!CW42</f>
        <v/>
      </c>
      <c r="CX42">
        <f>'Grid_SelfBalance'!CX42+'Grid_TTAFBalance'!CX42</f>
        <v/>
      </c>
      <c r="CY42">
        <f>'Grid_SelfBalance'!CY42+'Grid_TTAFBalance'!CY42</f>
        <v/>
      </c>
      <c r="CZ42">
        <f>'Grid_SelfBalance'!CZ42+'Grid_TTAFBalance'!CZ42</f>
        <v/>
      </c>
      <c r="DA42">
        <f>'Grid_SelfBalance'!DA42+'Grid_TTAFBalance'!DA42</f>
        <v/>
      </c>
    </row>
    <row r="43">
      <c r="A43" t="inlineStr">
        <is>
          <t>V19</t>
        </is>
      </c>
      <c r="B43">
        <f>'Grid_SelfBalance'!B43+'Grid_TTAFBalance'!B43</f>
        <v/>
      </c>
      <c r="C43">
        <f>'Grid_SelfBalance'!C43+'Grid_TTAFBalance'!C43</f>
        <v/>
      </c>
      <c r="D43">
        <f>'Grid_SelfBalance'!D43+'Grid_TTAFBalance'!D43</f>
        <v/>
      </c>
      <c r="E43">
        <f>'Grid_SelfBalance'!E43+'Grid_TTAFBalance'!E43</f>
        <v/>
      </c>
      <c r="F43">
        <f>'Grid_SelfBalance'!F43+'Grid_TTAFBalance'!F43</f>
        <v/>
      </c>
      <c r="G43">
        <f>'Grid_SelfBalance'!G43+'Grid_TTAFBalance'!G43</f>
        <v/>
      </c>
      <c r="H43">
        <f>'Grid_SelfBalance'!H43+'Grid_TTAFBalance'!H43</f>
        <v/>
      </c>
      <c r="I43">
        <f>'Grid_SelfBalance'!I43+'Grid_TTAFBalance'!I43</f>
        <v/>
      </c>
      <c r="J43">
        <f>'Grid_SelfBalance'!J43+'Grid_TTAFBalance'!J43</f>
        <v/>
      </c>
      <c r="K43">
        <f>'Grid_SelfBalance'!K43+'Grid_TTAFBalance'!K43</f>
        <v/>
      </c>
      <c r="L43">
        <f>'Grid_SelfBalance'!L43+'Grid_TTAFBalance'!L43</f>
        <v/>
      </c>
      <c r="M43">
        <f>'Grid_SelfBalance'!M43+'Grid_TTAFBalance'!M43</f>
        <v/>
      </c>
      <c r="N43">
        <f>'Grid_SelfBalance'!N43+'Grid_TTAFBalance'!N43</f>
        <v/>
      </c>
      <c r="O43">
        <f>'Grid_SelfBalance'!O43+'Grid_TTAFBalance'!O43</f>
        <v/>
      </c>
      <c r="P43">
        <f>'Grid_SelfBalance'!P43+'Grid_TTAFBalance'!P43</f>
        <v/>
      </c>
      <c r="Q43">
        <f>'Grid_SelfBalance'!Q43+'Grid_TTAFBalance'!Q43</f>
        <v/>
      </c>
      <c r="R43">
        <f>'Grid_SelfBalance'!R43+'Grid_TTAFBalance'!R43</f>
        <v/>
      </c>
      <c r="S43">
        <f>'Grid_SelfBalance'!S43+'Grid_TTAFBalance'!S43</f>
        <v/>
      </c>
      <c r="T43">
        <f>'Grid_SelfBalance'!T43+'Grid_TTAFBalance'!T43</f>
        <v/>
      </c>
      <c r="U43">
        <f>'Grid_SelfBalance'!U43+'Grid_TTAFBalance'!U43</f>
        <v/>
      </c>
      <c r="V43">
        <f>'Grid_SelfBalance'!V43+'Grid_TTAFBalance'!V43</f>
        <v/>
      </c>
      <c r="W43">
        <f>'Grid_SelfBalance'!W43+'Grid_TTAFBalance'!W43</f>
        <v/>
      </c>
      <c r="X43">
        <f>'Grid_SelfBalance'!X43+'Grid_TTAFBalance'!X43</f>
        <v/>
      </c>
      <c r="Y43">
        <f>'Grid_SelfBalance'!Y43+'Grid_TTAFBalance'!Y43</f>
        <v/>
      </c>
      <c r="Z43">
        <f>'Grid_SelfBalance'!Z43+'Grid_TTAFBalance'!Z43</f>
        <v/>
      </c>
      <c r="AA43">
        <f>'Grid_SelfBalance'!AA43+'Grid_TTAFBalance'!AA43</f>
        <v/>
      </c>
      <c r="AB43">
        <f>'Grid_SelfBalance'!AB43+'Grid_TTAFBalance'!AB43</f>
        <v/>
      </c>
      <c r="AC43">
        <f>'Grid_SelfBalance'!AC43+'Grid_TTAFBalance'!AC43</f>
        <v/>
      </c>
      <c r="AD43">
        <f>'Grid_SelfBalance'!AD43+'Grid_TTAFBalance'!AD43</f>
        <v/>
      </c>
      <c r="AE43">
        <f>'Grid_SelfBalance'!AE43+'Grid_TTAFBalance'!AE43</f>
        <v/>
      </c>
      <c r="AF43">
        <f>'Grid_SelfBalance'!AF43+'Grid_TTAFBalance'!AF43</f>
        <v/>
      </c>
      <c r="AG43">
        <f>'Grid_SelfBalance'!AG43+'Grid_TTAFBalance'!AG43</f>
        <v/>
      </c>
      <c r="AH43">
        <f>'Grid_SelfBalance'!AH43+'Grid_TTAFBalance'!AH43</f>
        <v/>
      </c>
      <c r="AI43">
        <f>'Grid_SelfBalance'!AI43+'Grid_TTAFBalance'!AI43</f>
        <v/>
      </c>
      <c r="AJ43">
        <f>'Grid_SelfBalance'!AJ43+'Grid_TTAFBalance'!AJ43</f>
        <v/>
      </c>
      <c r="AK43">
        <f>'Grid_SelfBalance'!AK43+'Grid_TTAFBalance'!AK43</f>
        <v/>
      </c>
      <c r="AL43">
        <f>'Grid_SelfBalance'!AL43+'Grid_TTAFBalance'!AL43</f>
        <v/>
      </c>
      <c r="AM43">
        <f>'Grid_SelfBalance'!AM43+'Grid_TTAFBalance'!AM43</f>
        <v/>
      </c>
      <c r="AN43">
        <f>'Grid_SelfBalance'!AN43+'Grid_TTAFBalance'!AN43</f>
        <v/>
      </c>
      <c r="AO43">
        <f>'Grid_SelfBalance'!AO43+'Grid_TTAFBalance'!AO43</f>
        <v/>
      </c>
      <c r="AP43">
        <f>'Grid_SelfBalance'!AP43+'Grid_TTAFBalance'!AP43</f>
        <v/>
      </c>
      <c r="AQ43">
        <f>'Grid_SelfBalance'!AQ43+'Grid_TTAFBalance'!AQ43</f>
        <v/>
      </c>
      <c r="AR43">
        <f>'Grid_SelfBalance'!AR43+'Grid_TTAFBalance'!AR43</f>
        <v/>
      </c>
      <c r="AS43">
        <f>'Grid_SelfBalance'!AS43+'Grid_TTAFBalance'!AS43</f>
        <v/>
      </c>
      <c r="AT43">
        <f>'Grid_SelfBalance'!AT43+'Grid_TTAFBalance'!AT43</f>
        <v/>
      </c>
      <c r="AU43">
        <f>'Grid_SelfBalance'!AU43+'Grid_TTAFBalance'!AU43</f>
        <v/>
      </c>
      <c r="AV43">
        <f>'Grid_SelfBalance'!AV43+'Grid_TTAFBalance'!AV43</f>
        <v/>
      </c>
      <c r="AW43">
        <f>'Grid_SelfBalance'!AW43+'Grid_TTAFBalance'!AW43</f>
        <v/>
      </c>
      <c r="AX43">
        <f>'Grid_SelfBalance'!AX43+'Grid_TTAFBalance'!AX43</f>
        <v/>
      </c>
      <c r="AY43">
        <f>'Grid_SelfBalance'!AY43+'Grid_TTAFBalance'!AY43</f>
        <v/>
      </c>
      <c r="AZ43">
        <f>'Grid_SelfBalance'!AZ43+'Grid_TTAFBalance'!AZ43</f>
        <v/>
      </c>
      <c r="BA43">
        <f>'Grid_SelfBalance'!BA43+'Grid_TTAFBalance'!BA43</f>
        <v/>
      </c>
      <c r="BB43">
        <f>'Grid_SelfBalance'!BB43+'Grid_TTAFBalance'!BB43</f>
        <v/>
      </c>
      <c r="BC43">
        <f>'Grid_SelfBalance'!BC43+'Grid_TTAFBalance'!BC43</f>
        <v/>
      </c>
      <c r="BD43">
        <f>'Grid_SelfBalance'!BD43+'Grid_TTAFBalance'!BD43</f>
        <v/>
      </c>
      <c r="BE43">
        <f>'Grid_SelfBalance'!BE43+'Grid_TTAFBalance'!BE43</f>
        <v/>
      </c>
      <c r="BF43">
        <f>'Grid_SelfBalance'!BF43+'Grid_TTAFBalance'!BF43</f>
        <v/>
      </c>
      <c r="BG43">
        <f>'Grid_SelfBalance'!BG43+'Grid_TTAFBalance'!BG43</f>
        <v/>
      </c>
      <c r="BH43">
        <f>'Grid_SelfBalance'!BH43+'Grid_TTAFBalance'!BH43</f>
        <v/>
      </c>
      <c r="BI43">
        <f>'Grid_SelfBalance'!BI43+'Grid_TTAFBalance'!BI43</f>
        <v/>
      </c>
      <c r="BJ43">
        <f>'Grid_SelfBalance'!BJ43+'Grid_TTAFBalance'!BJ43</f>
        <v/>
      </c>
      <c r="BK43">
        <f>'Grid_SelfBalance'!BK43+'Grid_TTAFBalance'!BK43</f>
        <v/>
      </c>
      <c r="BL43">
        <f>'Grid_SelfBalance'!BL43+'Grid_TTAFBalance'!BL43</f>
        <v/>
      </c>
      <c r="BM43">
        <f>'Grid_SelfBalance'!BM43+'Grid_TTAFBalance'!BM43</f>
        <v/>
      </c>
      <c r="BN43">
        <f>'Grid_SelfBalance'!BN43+'Grid_TTAFBalance'!BN43</f>
        <v/>
      </c>
      <c r="BO43">
        <f>'Grid_SelfBalance'!BO43+'Grid_TTAFBalance'!BO43</f>
        <v/>
      </c>
      <c r="BP43">
        <f>'Grid_SelfBalance'!BP43+'Grid_TTAFBalance'!BP43</f>
        <v/>
      </c>
      <c r="BQ43">
        <f>'Grid_SelfBalance'!BQ43+'Grid_TTAFBalance'!BQ43</f>
        <v/>
      </c>
      <c r="BR43">
        <f>'Grid_SelfBalance'!BR43+'Grid_TTAFBalance'!BR43</f>
        <v/>
      </c>
      <c r="BS43">
        <f>'Grid_SelfBalance'!BS43+'Grid_TTAFBalance'!BS43</f>
        <v/>
      </c>
      <c r="BT43">
        <f>'Grid_SelfBalance'!BT43+'Grid_TTAFBalance'!BT43</f>
        <v/>
      </c>
      <c r="BU43">
        <f>'Grid_SelfBalance'!BU43+'Grid_TTAFBalance'!BU43</f>
        <v/>
      </c>
      <c r="BV43">
        <f>'Grid_SelfBalance'!BV43+'Grid_TTAFBalance'!BV43</f>
        <v/>
      </c>
      <c r="BW43">
        <f>'Grid_SelfBalance'!BW43+'Grid_TTAFBalance'!BW43</f>
        <v/>
      </c>
      <c r="BX43">
        <f>'Grid_SelfBalance'!BX43+'Grid_TTAFBalance'!BX43</f>
        <v/>
      </c>
      <c r="BY43">
        <f>'Grid_SelfBalance'!BY43+'Grid_TTAFBalance'!BY43</f>
        <v/>
      </c>
      <c r="BZ43">
        <f>'Grid_SelfBalance'!BZ43+'Grid_TTAFBalance'!BZ43</f>
        <v/>
      </c>
      <c r="CA43">
        <f>'Grid_SelfBalance'!CA43+'Grid_TTAFBalance'!CA43</f>
        <v/>
      </c>
      <c r="CB43">
        <f>'Grid_SelfBalance'!CB43+'Grid_TTAFBalance'!CB43</f>
        <v/>
      </c>
      <c r="CC43">
        <f>'Grid_SelfBalance'!CC43+'Grid_TTAFBalance'!CC43</f>
        <v/>
      </c>
      <c r="CD43">
        <f>'Grid_SelfBalance'!CD43+'Grid_TTAFBalance'!CD43</f>
        <v/>
      </c>
      <c r="CE43">
        <f>'Grid_SelfBalance'!CE43+'Grid_TTAFBalance'!CE43</f>
        <v/>
      </c>
      <c r="CF43">
        <f>'Grid_SelfBalance'!CF43+'Grid_TTAFBalance'!CF43</f>
        <v/>
      </c>
      <c r="CG43">
        <f>'Grid_SelfBalance'!CG43+'Grid_TTAFBalance'!CG43</f>
        <v/>
      </c>
      <c r="CH43">
        <f>'Grid_SelfBalance'!CH43+'Grid_TTAFBalance'!CH43</f>
        <v/>
      </c>
      <c r="CI43">
        <f>'Grid_SelfBalance'!CI43+'Grid_TTAFBalance'!CI43</f>
        <v/>
      </c>
      <c r="CJ43">
        <f>'Grid_SelfBalance'!CJ43+'Grid_TTAFBalance'!CJ43</f>
        <v/>
      </c>
      <c r="CK43">
        <f>'Grid_SelfBalance'!CK43+'Grid_TTAFBalance'!CK43</f>
        <v/>
      </c>
      <c r="CL43">
        <f>'Grid_SelfBalance'!CL43+'Grid_TTAFBalance'!CL43</f>
        <v/>
      </c>
      <c r="CM43">
        <f>'Grid_SelfBalance'!CM43+'Grid_TTAFBalance'!CM43</f>
        <v/>
      </c>
      <c r="CN43">
        <f>'Grid_SelfBalance'!CN43+'Grid_TTAFBalance'!CN43</f>
        <v/>
      </c>
      <c r="CO43">
        <f>'Grid_SelfBalance'!CO43+'Grid_TTAFBalance'!CO43</f>
        <v/>
      </c>
      <c r="CP43">
        <f>'Grid_SelfBalance'!CP43+'Grid_TTAFBalance'!CP43</f>
        <v/>
      </c>
      <c r="CQ43">
        <f>'Grid_SelfBalance'!CQ43+'Grid_TTAFBalance'!CQ43</f>
        <v/>
      </c>
      <c r="CR43">
        <f>'Grid_SelfBalance'!CR43+'Grid_TTAFBalance'!CR43</f>
        <v/>
      </c>
      <c r="CS43">
        <f>'Grid_SelfBalance'!CS43+'Grid_TTAFBalance'!CS43</f>
        <v/>
      </c>
      <c r="CT43">
        <f>'Grid_SelfBalance'!CT43+'Grid_TTAFBalance'!CT43</f>
        <v/>
      </c>
      <c r="CU43">
        <f>'Grid_SelfBalance'!CU43+'Grid_TTAFBalance'!CU43</f>
        <v/>
      </c>
      <c r="CV43">
        <f>'Grid_SelfBalance'!CV43+'Grid_TTAFBalance'!CV43</f>
        <v/>
      </c>
      <c r="CW43">
        <f>'Grid_SelfBalance'!CW43+'Grid_TTAFBalance'!CW43</f>
        <v/>
      </c>
      <c r="CX43">
        <f>'Grid_SelfBalance'!CX43+'Grid_TTAFBalance'!CX43</f>
        <v/>
      </c>
      <c r="CY43">
        <f>'Grid_SelfBalance'!CY43+'Grid_TTAFBalance'!CY43</f>
        <v/>
      </c>
      <c r="CZ43">
        <f>'Grid_SelfBalance'!CZ43+'Grid_TTAFBalance'!CZ43</f>
        <v/>
      </c>
      <c r="DA43">
        <f>'Grid_SelfBalance'!DA43+'Grid_TTAFBalance'!DA43</f>
        <v/>
      </c>
    </row>
    <row r="44">
      <c r="A44" t="inlineStr">
        <is>
          <t>3TP</t>
        </is>
      </c>
      <c r="B44">
        <f>'Grid_SelfBalance'!B44+'Grid_TTAFBalance'!B44</f>
        <v/>
      </c>
      <c r="C44">
        <f>'Grid_SelfBalance'!C44+'Grid_TTAFBalance'!C44</f>
        <v/>
      </c>
      <c r="D44">
        <f>'Grid_SelfBalance'!D44+'Grid_TTAFBalance'!D44</f>
        <v/>
      </c>
      <c r="E44">
        <f>'Grid_SelfBalance'!E44+'Grid_TTAFBalance'!E44</f>
        <v/>
      </c>
      <c r="F44">
        <f>'Grid_SelfBalance'!F44+'Grid_TTAFBalance'!F44</f>
        <v/>
      </c>
      <c r="G44">
        <f>'Grid_SelfBalance'!G44+'Grid_TTAFBalance'!G44</f>
        <v/>
      </c>
      <c r="H44">
        <f>'Grid_SelfBalance'!H44+'Grid_TTAFBalance'!H44</f>
        <v/>
      </c>
      <c r="I44">
        <f>'Grid_SelfBalance'!I44+'Grid_TTAFBalance'!I44</f>
        <v/>
      </c>
      <c r="J44">
        <f>'Grid_SelfBalance'!J44+'Grid_TTAFBalance'!J44</f>
        <v/>
      </c>
      <c r="K44">
        <f>'Grid_SelfBalance'!K44+'Grid_TTAFBalance'!K44</f>
        <v/>
      </c>
      <c r="L44">
        <f>'Grid_SelfBalance'!L44+'Grid_TTAFBalance'!L44</f>
        <v/>
      </c>
      <c r="M44">
        <f>'Grid_SelfBalance'!M44+'Grid_TTAFBalance'!M44</f>
        <v/>
      </c>
      <c r="N44">
        <f>'Grid_SelfBalance'!N44+'Grid_TTAFBalance'!N44</f>
        <v/>
      </c>
      <c r="O44">
        <f>'Grid_SelfBalance'!O44+'Grid_TTAFBalance'!O44</f>
        <v/>
      </c>
      <c r="P44">
        <f>'Grid_SelfBalance'!P44+'Grid_TTAFBalance'!P44</f>
        <v/>
      </c>
      <c r="Q44">
        <f>'Grid_SelfBalance'!Q44+'Grid_TTAFBalance'!Q44</f>
        <v/>
      </c>
      <c r="R44">
        <f>'Grid_SelfBalance'!R44+'Grid_TTAFBalance'!R44</f>
        <v/>
      </c>
      <c r="S44">
        <f>'Grid_SelfBalance'!S44+'Grid_TTAFBalance'!S44</f>
        <v/>
      </c>
      <c r="T44">
        <f>'Grid_SelfBalance'!T44+'Grid_TTAFBalance'!T44</f>
        <v/>
      </c>
      <c r="U44">
        <f>'Grid_SelfBalance'!U44+'Grid_TTAFBalance'!U44</f>
        <v/>
      </c>
      <c r="V44">
        <f>'Grid_SelfBalance'!V44+'Grid_TTAFBalance'!V44</f>
        <v/>
      </c>
      <c r="W44">
        <f>'Grid_SelfBalance'!W44+'Grid_TTAFBalance'!W44</f>
        <v/>
      </c>
      <c r="X44">
        <f>'Grid_SelfBalance'!X44+'Grid_TTAFBalance'!X44</f>
        <v/>
      </c>
      <c r="Y44">
        <f>'Grid_SelfBalance'!Y44+'Grid_TTAFBalance'!Y44</f>
        <v/>
      </c>
      <c r="Z44">
        <f>'Grid_SelfBalance'!Z44+'Grid_TTAFBalance'!Z44</f>
        <v/>
      </c>
      <c r="AA44">
        <f>'Grid_SelfBalance'!AA44+'Grid_TTAFBalance'!AA44</f>
        <v/>
      </c>
      <c r="AB44">
        <f>'Grid_SelfBalance'!AB44+'Grid_TTAFBalance'!AB44</f>
        <v/>
      </c>
      <c r="AC44">
        <f>'Grid_SelfBalance'!AC44+'Grid_TTAFBalance'!AC44</f>
        <v/>
      </c>
      <c r="AD44">
        <f>'Grid_SelfBalance'!AD44+'Grid_TTAFBalance'!AD44</f>
        <v/>
      </c>
      <c r="AE44">
        <f>'Grid_SelfBalance'!AE44+'Grid_TTAFBalance'!AE44</f>
        <v/>
      </c>
      <c r="AF44">
        <f>'Grid_SelfBalance'!AF44+'Grid_TTAFBalance'!AF44</f>
        <v/>
      </c>
      <c r="AG44">
        <f>'Grid_SelfBalance'!AG44+'Grid_TTAFBalance'!AG44</f>
        <v/>
      </c>
      <c r="AH44">
        <f>'Grid_SelfBalance'!AH44+'Grid_TTAFBalance'!AH44</f>
        <v/>
      </c>
      <c r="AI44">
        <f>'Grid_SelfBalance'!AI44+'Grid_TTAFBalance'!AI44</f>
        <v/>
      </c>
      <c r="AJ44">
        <f>'Grid_SelfBalance'!AJ44+'Grid_TTAFBalance'!AJ44</f>
        <v/>
      </c>
      <c r="AK44">
        <f>'Grid_SelfBalance'!AK44+'Grid_TTAFBalance'!AK44</f>
        <v/>
      </c>
      <c r="AL44">
        <f>'Grid_SelfBalance'!AL44+'Grid_TTAFBalance'!AL44</f>
        <v/>
      </c>
      <c r="AM44">
        <f>'Grid_SelfBalance'!AM44+'Grid_TTAFBalance'!AM44</f>
        <v/>
      </c>
      <c r="AN44">
        <f>'Grid_SelfBalance'!AN44+'Grid_TTAFBalance'!AN44</f>
        <v/>
      </c>
      <c r="AO44">
        <f>'Grid_SelfBalance'!AO44+'Grid_TTAFBalance'!AO44</f>
        <v/>
      </c>
      <c r="AP44">
        <f>'Grid_SelfBalance'!AP44+'Grid_TTAFBalance'!AP44</f>
        <v/>
      </c>
      <c r="AQ44">
        <f>'Grid_SelfBalance'!AQ44+'Grid_TTAFBalance'!AQ44</f>
        <v/>
      </c>
      <c r="AR44">
        <f>'Grid_SelfBalance'!AR44+'Grid_TTAFBalance'!AR44</f>
        <v/>
      </c>
      <c r="AS44">
        <f>'Grid_SelfBalance'!AS44+'Grid_TTAFBalance'!AS44</f>
        <v/>
      </c>
      <c r="AT44">
        <f>'Grid_SelfBalance'!AT44+'Grid_TTAFBalance'!AT44</f>
        <v/>
      </c>
      <c r="AU44">
        <f>'Grid_SelfBalance'!AU44+'Grid_TTAFBalance'!AU44</f>
        <v/>
      </c>
      <c r="AV44">
        <f>'Grid_SelfBalance'!AV44+'Grid_TTAFBalance'!AV44</f>
        <v/>
      </c>
      <c r="AW44">
        <f>'Grid_SelfBalance'!AW44+'Grid_TTAFBalance'!AW44</f>
        <v/>
      </c>
      <c r="AX44">
        <f>'Grid_SelfBalance'!AX44+'Grid_TTAFBalance'!AX44</f>
        <v/>
      </c>
      <c r="AY44">
        <f>'Grid_SelfBalance'!AY44+'Grid_TTAFBalance'!AY44</f>
        <v/>
      </c>
      <c r="AZ44">
        <f>'Grid_SelfBalance'!AZ44+'Grid_TTAFBalance'!AZ44</f>
        <v/>
      </c>
      <c r="BA44">
        <f>'Grid_SelfBalance'!BA44+'Grid_TTAFBalance'!BA44</f>
        <v/>
      </c>
      <c r="BB44">
        <f>'Grid_SelfBalance'!BB44+'Grid_TTAFBalance'!BB44</f>
        <v/>
      </c>
      <c r="BC44">
        <f>'Grid_SelfBalance'!BC44+'Grid_TTAFBalance'!BC44</f>
        <v/>
      </c>
      <c r="BD44">
        <f>'Grid_SelfBalance'!BD44+'Grid_TTAFBalance'!BD44</f>
        <v/>
      </c>
      <c r="BE44">
        <f>'Grid_SelfBalance'!BE44+'Grid_TTAFBalance'!BE44</f>
        <v/>
      </c>
      <c r="BF44">
        <f>'Grid_SelfBalance'!BF44+'Grid_TTAFBalance'!BF44</f>
        <v/>
      </c>
      <c r="BG44">
        <f>'Grid_SelfBalance'!BG44+'Grid_TTAFBalance'!BG44</f>
        <v/>
      </c>
      <c r="BH44">
        <f>'Grid_SelfBalance'!BH44+'Grid_TTAFBalance'!BH44</f>
        <v/>
      </c>
      <c r="BI44">
        <f>'Grid_SelfBalance'!BI44+'Grid_TTAFBalance'!BI44</f>
        <v/>
      </c>
      <c r="BJ44">
        <f>'Grid_SelfBalance'!BJ44+'Grid_TTAFBalance'!BJ44</f>
        <v/>
      </c>
      <c r="BK44">
        <f>'Grid_SelfBalance'!BK44+'Grid_TTAFBalance'!BK44</f>
        <v/>
      </c>
      <c r="BL44">
        <f>'Grid_SelfBalance'!BL44+'Grid_TTAFBalance'!BL44</f>
        <v/>
      </c>
      <c r="BM44">
        <f>'Grid_SelfBalance'!BM44+'Grid_TTAFBalance'!BM44</f>
        <v/>
      </c>
      <c r="BN44">
        <f>'Grid_SelfBalance'!BN44+'Grid_TTAFBalance'!BN44</f>
        <v/>
      </c>
      <c r="BO44">
        <f>'Grid_SelfBalance'!BO44+'Grid_TTAFBalance'!BO44</f>
        <v/>
      </c>
      <c r="BP44">
        <f>'Grid_SelfBalance'!BP44+'Grid_TTAFBalance'!BP44</f>
        <v/>
      </c>
      <c r="BQ44">
        <f>'Grid_SelfBalance'!BQ44+'Grid_TTAFBalance'!BQ44</f>
        <v/>
      </c>
      <c r="BR44">
        <f>'Grid_SelfBalance'!BR44+'Grid_TTAFBalance'!BR44</f>
        <v/>
      </c>
      <c r="BS44">
        <f>'Grid_SelfBalance'!BS44+'Grid_TTAFBalance'!BS44</f>
        <v/>
      </c>
      <c r="BT44">
        <f>'Grid_SelfBalance'!BT44+'Grid_TTAFBalance'!BT44</f>
        <v/>
      </c>
      <c r="BU44">
        <f>'Grid_SelfBalance'!BU44+'Grid_TTAFBalance'!BU44</f>
        <v/>
      </c>
      <c r="BV44">
        <f>'Grid_SelfBalance'!BV44+'Grid_TTAFBalance'!BV44</f>
        <v/>
      </c>
      <c r="BW44">
        <f>'Grid_SelfBalance'!BW44+'Grid_TTAFBalance'!BW44</f>
        <v/>
      </c>
      <c r="BX44">
        <f>'Grid_SelfBalance'!BX44+'Grid_TTAFBalance'!BX44</f>
        <v/>
      </c>
      <c r="BY44">
        <f>'Grid_SelfBalance'!BY44+'Grid_TTAFBalance'!BY44</f>
        <v/>
      </c>
      <c r="BZ44">
        <f>'Grid_SelfBalance'!BZ44+'Grid_TTAFBalance'!BZ44</f>
        <v/>
      </c>
      <c r="CA44">
        <f>'Grid_SelfBalance'!CA44+'Grid_TTAFBalance'!CA44</f>
        <v/>
      </c>
      <c r="CB44">
        <f>'Grid_SelfBalance'!CB44+'Grid_TTAFBalance'!CB44</f>
        <v/>
      </c>
      <c r="CC44">
        <f>'Grid_SelfBalance'!CC44+'Grid_TTAFBalance'!CC44</f>
        <v/>
      </c>
      <c r="CD44">
        <f>'Grid_SelfBalance'!CD44+'Grid_TTAFBalance'!CD44</f>
        <v/>
      </c>
      <c r="CE44">
        <f>'Grid_SelfBalance'!CE44+'Grid_TTAFBalance'!CE44</f>
        <v/>
      </c>
      <c r="CF44">
        <f>'Grid_SelfBalance'!CF44+'Grid_TTAFBalance'!CF44</f>
        <v/>
      </c>
      <c r="CG44">
        <f>'Grid_SelfBalance'!CG44+'Grid_TTAFBalance'!CG44</f>
        <v/>
      </c>
      <c r="CH44">
        <f>'Grid_SelfBalance'!CH44+'Grid_TTAFBalance'!CH44</f>
        <v/>
      </c>
      <c r="CI44">
        <f>'Grid_SelfBalance'!CI44+'Grid_TTAFBalance'!CI44</f>
        <v/>
      </c>
      <c r="CJ44">
        <f>'Grid_SelfBalance'!CJ44+'Grid_TTAFBalance'!CJ44</f>
        <v/>
      </c>
      <c r="CK44">
        <f>'Grid_SelfBalance'!CK44+'Grid_TTAFBalance'!CK44</f>
        <v/>
      </c>
      <c r="CL44">
        <f>'Grid_SelfBalance'!CL44+'Grid_TTAFBalance'!CL44</f>
        <v/>
      </c>
      <c r="CM44">
        <f>'Grid_SelfBalance'!CM44+'Grid_TTAFBalance'!CM44</f>
        <v/>
      </c>
      <c r="CN44">
        <f>'Grid_SelfBalance'!CN44+'Grid_TTAFBalance'!CN44</f>
        <v/>
      </c>
      <c r="CO44">
        <f>'Grid_SelfBalance'!CO44+'Grid_TTAFBalance'!CO44</f>
        <v/>
      </c>
      <c r="CP44">
        <f>'Grid_SelfBalance'!CP44+'Grid_TTAFBalance'!CP44</f>
        <v/>
      </c>
      <c r="CQ44">
        <f>'Grid_SelfBalance'!CQ44+'Grid_TTAFBalance'!CQ44</f>
        <v/>
      </c>
      <c r="CR44">
        <f>'Grid_SelfBalance'!CR44+'Grid_TTAFBalance'!CR44</f>
        <v/>
      </c>
      <c r="CS44">
        <f>'Grid_SelfBalance'!CS44+'Grid_TTAFBalance'!CS44</f>
        <v/>
      </c>
      <c r="CT44">
        <f>'Grid_SelfBalance'!CT44+'Grid_TTAFBalance'!CT44</f>
        <v/>
      </c>
      <c r="CU44">
        <f>'Grid_SelfBalance'!CU44+'Grid_TTAFBalance'!CU44</f>
        <v/>
      </c>
      <c r="CV44">
        <f>'Grid_SelfBalance'!CV44+'Grid_TTAFBalance'!CV44</f>
        <v/>
      </c>
      <c r="CW44">
        <f>'Grid_SelfBalance'!CW44+'Grid_TTAFBalance'!CW44</f>
        <v/>
      </c>
      <c r="CX44">
        <f>'Grid_SelfBalance'!CX44+'Grid_TTAFBalance'!CX44</f>
        <v/>
      </c>
      <c r="CY44">
        <f>'Grid_SelfBalance'!CY44+'Grid_TTAFBalance'!CY44</f>
        <v/>
      </c>
      <c r="CZ44">
        <f>'Grid_SelfBalance'!CZ44+'Grid_TTAFBalance'!CZ44</f>
        <v/>
      </c>
      <c r="DA44">
        <f>'Grid_SelfBalance'!DA44+'Grid_TTAFBalance'!DA44</f>
        <v/>
      </c>
    </row>
    <row r="45">
      <c r="A45" t="inlineStr">
        <is>
          <t>A043</t>
        </is>
      </c>
      <c r="B45">
        <f>'Grid_SelfBalance'!B45+'Grid_TTAFBalance'!B45</f>
        <v/>
      </c>
      <c r="C45">
        <f>'Grid_SelfBalance'!C45+'Grid_TTAFBalance'!C45</f>
        <v/>
      </c>
      <c r="D45">
        <f>'Grid_SelfBalance'!D45+'Grid_TTAFBalance'!D45</f>
        <v/>
      </c>
      <c r="E45">
        <f>'Grid_SelfBalance'!E45+'Grid_TTAFBalance'!E45</f>
        <v/>
      </c>
      <c r="F45">
        <f>'Grid_SelfBalance'!F45+'Grid_TTAFBalance'!F45</f>
        <v/>
      </c>
      <c r="G45">
        <f>'Grid_SelfBalance'!G45+'Grid_TTAFBalance'!G45</f>
        <v/>
      </c>
      <c r="H45">
        <f>'Grid_SelfBalance'!H45+'Grid_TTAFBalance'!H45</f>
        <v/>
      </c>
      <c r="I45">
        <f>'Grid_SelfBalance'!I45+'Grid_TTAFBalance'!I45</f>
        <v/>
      </c>
      <c r="J45">
        <f>'Grid_SelfBalance'!J45+'Grid_TTAFBalance'!J45</f>
        <v/>
      </c>
      <c r="K45">
        <f>'Grid_SelfBalance'!K45+'Grid_TTAFBalance'!K45</f>
        <v/>
      </c>
      <c r="L45">
        <f>'Grid_SelfBalance'!L45+'Grid_TTAFBalance'!L45</f>
        <v/>
      </c>
      <c r="M45">
        <f>'Grid_SelfBalance'!M45+'Grid_TTAFBalance'!M45</f>
        <v/>
      </c>
      <c r="N45">
        <f>'Grid_SelfBalance'!N45+'Grid_TTAFBalance'!N45</f>
        <v/>
      </c>
      <c r="O45">
        <f>'Grid_SelfBalance'!O45+'Grid_TTAFBalance'!O45</f>
        <v/>
      </c>
      <c r="P45">
        <f>'Grid_SelfBalance'!P45+'Grid_TTAFBalance'!P45</f>
        <v/>
      </c>
      <c r="Q45">
        <f>'Grid_SelfBalance'!Q45+'Grid_TTAFBalance'!Q45</f>
        <v/>
      </c>
      <c r="R45">
        <f>'Grid_SelfBalance'!R45+'Grid_TTAFBalance'!R45</f>
        <v/>
      </c>
      <c r="S45">
        <f>'Grid_SelfBalance'!S45+'Grid_TTAFBalance'!S45</f>
        <v/>
      </c>
      <c r="T45">
        <f>'Grid_SelfBalance'!T45+'Grid_TTAFBalance'!T45</f>
        <v/>
      </c>
      <c r="U45">
        <f>'Grid_SelfBalance'!U45+'Grid_TTAFBalance'!U45</f>
        <v/>
      </c>
      <c r="V45">
        <f>'Grid_SelfBalance'!V45+'Grid_TTAFBalance'!V45</f>
        <v/>
      </c>
      <c r="W45">
        <f>'Grid_SelfBalance'!W45+'Grid_TTAFBalance'!W45</f>
        <v/>
      </c>
      <c r="X45">
        <f>'Grid_SelfBalance'!X45+'Grid_TTAFBalance'!X45</f>
        <v/>
      </c>
      <c r="Y45">
        <f>'Grid_SelfBalance'!Y45+'Grid_TTAFBalance'!Y45</f>
        <v/>
      </c>
      <c r="Z45">
        <f>'Grid_SelfBalance'!Z45+'Grid_TTAFBalance'!Z45</f>
        <v/>
      </c>
      <c r="AA45">
        <f>'Grid_SelfBalance'!AA45+'Grid_TTAFBalance'!AA45</f>
        <v/>
      </c>
      <c r="AB45">
        <f>'Grid_SelfBalance'!AB45+'Grid_TTAFBalance'!AB45</f>
        <v/>
      </c>
      <c r="AC45">
        <f>'Grid_SelfBalance'!AC45+'Grid_TTAFBalance'!AC45</f>
        <v/>
      </c>
      <c r="AD45">
        <f>'Grid_SelfBalance'!AD45+'Grid_TTAFBalance'!AD45</f>
        <v/>
      </c>
      <c r="AE45">
        <f>'Grid_SelfBalance'!AE45+'Grid_TTAFBalance'!AE45</f>
        <v/>
      </c>
      <c r="AF45">
        <f>'Grid_SelfBalance'!AF45+'Grid_TTAFBalance'!AF45</f>
        <v/>
      </c>
      <c r="AG45">
        <f>'Grid_SelfBalance'!AG45+'Grid_TTAFBalance'!AG45</f>
        <v/>
      </c>
      <c r="AH45">
        <f>'Grid_SelfBalance'!AH45+'Grid_TTAFBalance'!AH45</f>
        <v/>
      </c>
      <c r="AI45">
        <f>'Grid_SelfBalance'!AI45+'Grid_TTAFBalance'!AI45</f>
        <v/>
      </c>
      <c r="AJ45">
        <f>'Grid_SelfBalance'!AJ45+'Grid_TTAFBalance'!AJ45</f>
        <v/>
      </c>
      <c r="AK45">
        <f>'Grid_SelfBalance'!AK45+'Grid_TTAFBalance'!AK45</f>
        <v/>
      </c>
      <c r="AL45">
        <f>'Grid_SelfBalance'!AL45+'Grid_TTAFBalance'!AL45</f>
        <v/>
      </c>
      <c r="AM45">
        <f>'Grid_SelfBalance'!AM45+'Grid_TTAFBalance'!AM45</f>
        <v/>
      </c>
      <c r="AN45">
        <f>'Grid_SelfBalance'!AN45+'Grid_TTAFBalance'!AN45</f>
        <v/>
      </c>
      <c r="AO45">
        <f>'Grid_SelfBalance'!AO45+'Grid_TTAFBalance'!AO45</f>
        <v/>
      </c>
      <c r="AP45">
        <f>'Grid_SelfBalance'!AP45+'Grid_TTAFBalance'!AP45</f>
        <v/>
      </c>
      <c r="AQ45">
        <f>'Grid_SelfBalance'!AQ45+'Grid_TTAFBalance'!AQ45</f>
        <v/>
      </c>
      <c r="AR45">
        <f>'Grid_SelfBalance'!AR45+'Grid_TTAFBalance'!AR45</f>
        <v/>
      </c>
      <c r="AS45">
        <f>'Grid_SelfBalance'!AS45+'Grid_TTAFBalance'!AS45</f>
        <v/>
      </c>
      <c r="AT45">
        <f>'Grid_SelfBalance'!AT45+'Grid_TTAFBalance'!AT45</f>
        <v/>
      </c>
      <c r="AU45">
        <f>'Grid_SelfBalance'!AU45+'Grid_TTAFBalance'!AU45</f>
        <v/>
      </c>
      <c r="AV45">
        <f>'Grid_SelfBalance'!AV45+'Grid_TTAFBalance'!AV45</f>
        <v/>
      </c>
      <c r="AW45">
        <f>'Grid_SelfBalance'!AW45+'Grid_TTAFBalance'!AW45</f>
        <v/>
      </c>
      <c r="AX45">
        <f>'Grid_SelfBalance'!AX45+'Grid_TTAFBalance'!AX45</f>
        <v/>
      </c>
      <c r="AY45">
        <f>'Grid_SelfBalance'!AY45+'Grid_TTAFBalance'!AY45</f>
        <v/>
      </c>
      <c r="AZ45">
        <f>'Grid_SelfBalance'!AZ45+'Grid_TTAFBalance'!AZ45</f>
        <v/>
      </c>
      <c r="BA45">
        <f>'Grid_SelfBalance'!BA45+'Grid_TTAFBalance'!BA45</f>
        <v/>
      </c>
      <c r="BB45">
        <f>'Grid_SelfBalance'!BB45+'Grid_TTAFBalance'!BB45</f>
        <v/>
      </c>
      <c r="BC45">
        <f>'Grid_SelfBalance'!BC45+'Grid_TTAFBalance'!BC45</f>
        <v/>
      </c>
      <c r="BD45">
        <f>'Grid_SelfBalance'!BD45+'Grid_TTAFBalance'!BD45</f>
        <v/>
      </c>
      <c r="BE45">
        <f>'Grid_SelfBalance'!BE45+'Grid_TTAFBalance'!BE45</f>
        <v/>
      </c>
      <c r="BF45">
        <f>'Grid_SelfBalance'!BF45+'Grid_TTAFBalance'!BF45</f>
        <v/>
      </c>
      <c r="BG45">
        <f>'Grid_SelfBalance'!BG45+'Grid_TTAFBalance'!BG45</f>
        <v/>
      </c>
      <c r="BH45">
        <f>'Grid_SelfBalance'!BH45+'Grid_TTAFBalance'!BH45</f>
        <v/>
      </c>
      <c r="BI45">
        <f>'Grid_SelfBalance'!BI45+'Grid_TTAFBalance'!BI45</f>
        <v/>
      </c>
      <c r="BJ45">
        <f>'Grid_SelfBalance'!BJ45+'Grid_TTAFBalance'!BJ45</f>
        <v/>
      </c>
      <c r="BK45">
        <f>'Grid_SelfBalance'!BK45+'Grid_TTAFBalance'!BK45</f>
        <v/>
      </c>
      <c r="BL45">
        <f>'Grid_SelfBalance'!BL45+'Grid_TTAFBalance'!BL45</f>
        <v/>
      </c>
      <c r="BM45">
        <f>'Grid_SelfBalance'!BM45+'Grid_TTAFBalance'!BM45</f>
        <v/>
      </c>
      <c r="BN45">
        <f>'Grid_SelfBalance'!BN45+'Grid_TTAFBalance'!BN45</f>
        <v/>
      </c>
      <c r="BO45">
        <f>'Grid_SelfBalance'!BO45+'Grid_TTAFBalance'!BO45</f>
        <v/>
      </c>
      <c r="BP45">
        <f>'Grid_SelfBalance'!BP45+'Grid_TTAFBalance'!BP45</f>
        <v/>
      </c>
      <c r="BQ45">
        <f>'Grid_SelfBalance'!BQ45+'Grid_TTAFBalance'!BQ45</f>
        <v/>
      </c>
      <c r="BR45">
        <f>'Grid_SelfBalance'!BR45+'Grid_TTAFBalance'!BR45</f>
        <v/>
      </c>
      <c r="BS45">
        <f>'Grid_SelfBalance'!BS45+'Grid_TTAFBalance'!BS45</f>
        <v/>
      </c>
      <c r="BT45">
        <f>'Grid_SelfBalance'!BT45+'Grid_TTAFBalance'!BT45</f>
        <v/>
      </c>
      <c r="BU45">
        <f>'Grid_SelfBalance'!BU45+'Grid_TTAFBalance'!BU45</f>
        <v/>
      </c>
      <c r="BV45">
        <f>'Grid_SelfBalance'!BV45+'Grid_TTAFBalance'!BV45</f>
        <v/>
      </c>
      <c r="BW45">
        <f>'Grid_SelfBalance'!BW45+'Grid_TTAFBalance'!BW45</f>
        <v/>
      </c>
      <c r="BX45">
        <f>'Grid_SelfBalance'!BX45+'Grid_TTAFBalance'!BX45</f>
        <v/>
      </c>
      <c r="BY45">
        <f>'Grid_SelfBalance'!BY45+'Grid_TTAFBalance'!BY45</f>
        <v/>
      </c>
      <c r="BZ45">
        <f>'Grid_SelfBalance'!BZ45+'Grid_TTAFBalance'!BZ45</f>
        <v/>
      </c>
      <c r="CA45">
        <f>'Grid_SelfBalance'!CA45+'Grid_TTAFBalance'!CA45</f>
        <v/>
      </c>
      <c r="CB45">
        <f>'Grid_SelfBalance'!CB45+'Grid_TTAFBalance'!CB45</f>
        <v/>
      </c>
      <c r="CC45">
        <f>'Grid_SelfBalance'!CC45+'Grid_TTAFBalance'!CC45</f>
        <v/>
      </c>
      <c r="CD45">
        <f>'Grid_SelfBalance'!CD45+'Grid_TTAFBalance'!CD45</f>
        <v/>
      </c>
      <c r="CE45">
        <f>'Grid_SelfBalance'!CE45+'Grid_TTAFBalance'!CE45</f>
        <v/>
      </c>
      <c r="CF45">
        <f>'Grid_SelfBalance'!CF45+'Grid_TTAFBalance'!CF45</f>
        <v/>
      </c>
      <c r="CG45">
        <f>'Grid_SelfBalance'!CG45+'Grid_TTAFBalance'!CG45</f>
        <v/>
      </c>
      <c r="CH45">
        <f>'Grid_SelfBalance'!CH45+'Grid_TTAFBalance'!CH45</f>
        <v/>
      </c>
      <c r="CI45">
        <f>'Grid_SelfBalance'!CI45+'Grid_TTAFBalance'!CI45</f>
        <v/>
      </c>
      <c r="CJ45">
        <f>'Grid_SelfBalance'!CJ45+'Grid_TTAFBalance'!CJ45</f>
        <v/>
      </c>
      <c r="CK45">
        <f>'Grid_SelfBalance'!CK45+'Grid_TTAFBalance'!CK45</f>
        <v/>
      </c>
      <c r="CL45">
        <f>'Grid_SelfBalance'!CL45+'Grid_TTAFBalance'!CL45</f>
        <v/>
      </c>
      <c r="CM45">
        <f>'Grid_SelfBalance'!CM45+'Grid_TTAFBalance'!CM45</f>
        <v/>
      </c>
      <c r="CN45">
        <f>'Grid_SelfBalance'!CN45+'Grid_TTAFBalance'!CN45</f>
        <v/>
      </c>
      <c r="CO45">
        <f>'Grid_SelfBalance'!CO45+'Grid_TTAFBalance'!CO45</f>
        <v/>
      </c>
      <c r="CP45">
        <f>'Grid_SelfBalance'!CP45+'Grid_TTAFBalance'!CP45</f>
        <v/>
      </c>
      <c r="CQ45">
        <f>'Grid_SelfBalance'!CQ45+'Grid_TTAFBalance'!CQ45</f>
        <v/>
      </c>
      <c r="CR45">
        <f>'Grid_SelfBalance'!CR45+'Grid_TTAFBalance'!CR45</f>
        <v/>
      </c>
      <c r="CS45">
        <f>'Grid_SelfBalance'!CS45+'Grid_TTAFBalance'!CS45</f>
        <v/>
      </c>
      <c r="CT45">
        <f>'Grid_SelfBalance'!CT45+'Grid_TTAFBalance'!CT45</f>
        <v/>
      </c>
      <c r="CU45">
        <f>'Grid_SelfBalance'!CU45+'Grid_TTAFBalance'!CU45</f>
        <v/>
      </c>
      <c r="CV45">
        <f>'Grid_SelfBalance'!CV45+'Grid_TTAFBalance'!CV45</f>
        <v/>
      </c>
      <c r="CW45">
        <f>'Grid_SelfBalance'!CW45+'Grid_TTAFBalance'!CW45</f>
        <v/>
      </c>
      <c r="CX45">
        <f>'Grid_SelfBalance'!CX45+'Grid_TTAFBalance'!CX45</f>
        <v/>
      </c>
      <c r="CY45">
        <f>'Grid_SelfBalance'!CY45+'Grid_TTAFBalance'!CY45</f>
        <v/>
      </c>
      <c r="CZ45">
        <f>'Grid_SelfBalance'!CZ45+'Grid_TTAFBalance'!CZ45</f>
        <v/>
      </c>
      <c r="DA45">
        <f>'Grid_SelfBalance'!DA45+'Grid_TTAFBalance'!DA45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2026-07-24T07:48:37Z</dcterms:created>
  <dcterms:modified xsi:type="dcterms:W3CDTF">2026-07-24T07:48:39Z</dcterms:modified>
</cp:coreProperties>
</file>