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2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63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109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55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  <comment ref="C1185" authorId="0" shapeId="0">
      <text>
        <t>MOQ(最小発注量)を入力してください（手書きでOK）</t>
      </text>
    </comment>
    <comment ref="C1199" authorId="0" shapeId="0">
      <text>
        <t>MOQ(最小発注量)を入力してください（手書きでOK）</t>
      </text>
    </comment>
    <comment ref="C1213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13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13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13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13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13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13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13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13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13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13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13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13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13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13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13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13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13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13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13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13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13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13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13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13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13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13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13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13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13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13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13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13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13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13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13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13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13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13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13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13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13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13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13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13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13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13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13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13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13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13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13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13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13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13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13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13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13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13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13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13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13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13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13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13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13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13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13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13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13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13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13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13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13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13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13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13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13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13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13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13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13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13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13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13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13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13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13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13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13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13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13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13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13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13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13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13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13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13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13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13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13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13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13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3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>
        <f>IF(SUMIFS(T_PlannedOrders[EffectiveQty],T_PlannedOrders[Part Name],$A17,T_PlannedOrders[WeekIndex],1)=0,"",SUMIFS(T_PlannedOrders[EffectiveQty],T_PlannedOrders[Part Name],$A17,T_PlannedOrders[WeekIndex],1)&amp;" ("&amp;TEXT(SUMPRODUCT(MAX((T_PlannedOrders[Part Name]=$A17)*(T_PlannedOrders[WeekIndex]=1)*(T_PlannedOrders[EffectiveQty]&gt;0)*T_PlannedOrders[Order_Month])),"m月")&amp;"発注)")</f>
        <v/>
      </c>
      <c r="E39">
        <f>IF(SUMIFS(T_PlannedOrders[EffectiveQty],T_PlannedOrders[Part Name],$A17,T_PlannedOrders[WeekIndex],2)=0,"",SUMIFS(T_PlannedOrders[EffectiveQty],T_PlannedOrders[Part Name],$A17,T_PlannedOrders[WeekIndex],2)&amp;" ("&amp;TEXT(SUMPRODUCT(MAX((T_PlannedOrders[Part Name]=$A17)*(T_PlannedOrders[WeekIndex]=2)*(T_PlannedOrders[EffectiveQty]&gt;0)*T_PlannedOrders[Order_Month])),"m月")&amp;"発注)")</f>
        <v/>
      </c>
      <c r="F39">
        <f>IF(SUMIFS(T_PlannedOrders[EffectiveQty],T_PlannedOrders[Part Name],$A17,T_PlannedOrders[WeekIndex],3)=0,"",SUMIFS(T_PlannedOrders[EffectiveQty],T_PlannedOrders[Part Name],$A17,T_PlannedOrders[WeekIndex],3)&amp;" ("&amp;TEXT(SUMPRODUCT(MAX((T_PlannedOrders[Part Name]=$A17)*(T_PlannedOrders[WeekIndex]=3)*(T_PlannedOrders[EffectiveQty]&gt;0)*T_PlannedOrders[Order_Month])),"m月")&amp;"発注)")</f>
        <v/>
      </c>
      <c r="G39">
        <f>IF(SUMIFS(T_PlannedOrders[EffectiveQty],T_PlannedOrders[Part Name],$A17,T_PlannedOrders[WeekIndex],4)=0,"",SUMIFS(T_PlannedOrders[EffectiveQty],T_PlannedOrders[Part Name],$A17,T_PlannedOrders[WeekIndex],4)&amp;" ("&amp;TEXT(SUMPRODUCT(MAX((T_PlannedOrders[Part Name]=$A17)*(T_PlannedOrders[WeekIndex]=4)*(T_PlannedOrders[EffectiveQty]&gt;0)*T_PlannedOrders[Order_Month])),"m月")&amp;"発注)")</f>
        <v/>
      </c>
      <c r="H39">
        <f>IF(SUMIFS(T_PlannedOrders[EffectiveQty],T_PlannedOrders[Part Name],$A17,T_PlannedOrders[WeekIndex],5)=0,"",SUMIFS(T_PlannedOrders[EffectiveQty],T_PlannedOrders[Part Name],$A17,T_PlannedOrders[WeekIndex],5)&amp;" ("&amp;TEXT(SUMPRODUCT(MAX((T_PlannedOrders[Part Name]=$A17)*(T_PlannedOrders[WeekIndex]=5)*(T_PlannedOrders[EffectiveQty]&gt;0)*T_PlannedOrders[Order_Month])),"m月")&amp;"発注)")</f>
        <v/>
      </c>
      <c r="I39">
        <f>IF(SUMIFS(T_PlannedOrders[EffectiveQty],T_PlannedOrders[Part Name],$A17,T_PlannedOrders[WeekIndex],6)=0,"",SUMIFS(T_PlannedOrders[EffectiveQty],T_PlannedOrders[Part Name],$A17,T_PlannedOrders[WeekIndex],6)&amp;" ("&amp;TEXT(SUMPRODUCT(MAX((T_PlannedOrders[Part Name]=$A17)*(T_PlannedOrders[WeekIndex]=6)*(T_PlannedOrders[EffectiveQty]&gt;0)*T_PlannedOrders[Order_Month])),"m月")&amp;"発注)")</f>
        <v/>
      </c>
      <c r="J39">
        <f>IF(SUMIFS(T_PlannedOrders[EffectiveQty],T_PlannedOrders[Part Name],$A17,T_PlannedOrders[WeekIndex],7)=0,"",SUMIFS(T_PlannedOrders[EffectiveQty],T_PlannedOrders[Part Name],$A17,T_PlannedOrders[WeekIndex],7)&amp;" ("&amp;TEXT(SUMPRODUCT(MAX((T_PlannedOrders[Part Name]=$A17)*(T_PlannedOrders[WeekIndex]=7)*(T_PlannedOrders[EffectiveQty]&gt;0)*T_PlannedOrders[Order_Month])),"m月")&amp;"発注)")</f>
        <v/>
      </c>
      <c r="K39">
        <f>IF(SUMIFS(T_PlannedOrders[EffectiveQty],T_PlannedOrders[Part Name],$A17,T_PlannedOrders[WeekIndex],8)=0,"",SUMIFS(T_PlannedOrders[EffectiveQty],T_PlannedOrders[Part Name],$A17,T_PlannedOrders[WeekIndex],8)&amp;" ("&amp;TEXT(SUMPRODUCT(MAX((T_PlannedOrders[Part Name]=$A17)*(T_PlannedOrders[WeekIndex]=8)*(T_PlannedOrders[EffectiveQty]&gt;0)*T_PlannedOrders[Order_Month])),"m月")&amp;"発注)")</f>
        <v/>
      </c>
      <c r="L39">
        <f>IF(SUMIFS(T_PlannedOrders[EffectiveQty],T_PlannedOrders[Part Name],$A17,T_PlannedOrders[WeekIndex],9)=0,"",SUMIFS(T_PlannedOrders[EffectiveQty],T_PlannedOrders[Part Name],$A17,T_PlannedOrders[WeekIndex],9)&amp;" ("&amp;TEXT(SUMPRODUCT(MAX((T_PlannedOrders[Part Name]=$A17)*(T_PlannedOrders[WeekIndex]=9)*(T_PlannedOrders[EffectiveQty]&gt;0)*T_PlannedOrders[Order_Month])),"m月")&amp;"発注)")</f>
        <v/>
      </c>
      <c r="M39">
        <f>IF(SUMIFS(T_PlannedOrders[EffectiveQty],T_PlannedOrders[Part Name],$A17,T_PlannedOrders[WeekIndex],10)=0,"",SUMIFS(T_PlannedOrders[EffectiveQty],T_PlannedOrders[Part Name],$A17,T_PlannedOrders[WeekIndex],10)&amp;" ("&amp;TEXT(SUMPRODUCT(MAX((T_PlannedOrders[Part Name]=$A17)*(T_PlannedOrders[WeekIndex]=10)*(T_PlannedOrders[EffectiveQty]&gt;0)*T_PlannedOrders[Order_Month])),"m月")&amp;"発注)")</f>
        <v/>
      </c>
      <c r="N39">
        <f>IF(SUMIFS(T_PlannedOrders[EffectiveQty],T_PlannedOrders[Part Name],$A17,T_PlannedOrders[WeekIndex],11)=0,"",SUMIFS(T_PlannedOrders[EffectiveQty],T_PlannedOrders[Part Name],$A17,T_PlannedOrders[WeekIndex],11)&amp;" ("&amp;TEXT(SUMPRODUCT(MAX((T_PlannedOrders[Part Name]=$A17)*(T_PlannedOrders[WeekIndex]=11)*(T_PlannedOrders[EffectiveQty]&gt;0)*T_PlannedOrders[Order_Month])),"m月")&amp;"発注)")</f>
        <v/>
      </c>
      <c r="O39">
        <f>IF(SUMIFS(T_PlannedOrders[EffectiveQty],T_PlannedOrders[Part Name],$A17,T_PlannedOrders[WeekIndex],12)=0,"",SUMIFS(T_PlannedOrders[EffectiveQty],T_PlannedOrders[Part Name],$A17,T_PlannedOrders[WeekIndex],12)&amp;" ("&amp;TEXT(SUMPRODUCT(MAX((T_PlannedOrders[Part Name]=$A17)*(T_PlannedOrders[WeekIndex]=12)*(T_PlannedOrders[EffectiveQty]&gt;0)*T_PlannedOrders[Order_Month])),"m月")&amp;"発注)")</f>
        <v/>
      </c>
      <c r="P39">
        <f>IF(SUMIFS(T_PlannedOrders[EffectiveQty],T_PlannedOrders[Part Name],$A17,T_PlannedOrders[WeekIndex],13)=0,"",SUMIFS(T_PlannedOrders[EffectiveQty],T_PlannedOrders[Part Name],$A17,T_PlannedOrders[WeekIndex],13)&amp;" ("&amp;TEXT(SUMPRODUCT(MAX((T_PlannedOrders[Part Name]=$A17)*(T_PlannedOrders[WeekIndex]=13)*(T_PlannedOrders[EffectiveQty]&gt;0)*T_PlannedOrders[Order_Month])),"m月")&amp;"発注)")</f>
        <v/>
      </c>
      <c r="Q39">
        <f>IF(SUMIFS(T_PlannedOrders[EffectiveQty],T_PlannedOrders[Part Name],$A17,T_PlannedOrders[WeekIndex],14)=0,"",SUMIFS(T_PlannedOrders[EffectiveQty],T_PlannedOrders[Part Name],$A17,T_PlannedOrders[WeekIndex],14)&amp;" ("&amp;TEXT(SUMPRODUCT(MAX((T_PlannedOrders[Part Name]=$A17)*(T_PlannedOrders[WeekIndex]=14)*(T_PlannedOrders[EffectiveQty]&gt;0)*T_PlannedOrders[Order_Month])),"m月")&amp;"発注)")</f>
        <v/>
      </c>
      <c r="R39">
        <f>IF(SUMIFS(T_PlannedOrders[EffectiveQty],T_PlannedOrders[Part Name],$A17,T_PlannedOrders[WeekIndex],15)=0,"",SUMIFS(T_PlannedOrders[EffectiveQty],T_PlannedOrders[Part Name],$A17,T_PlannedOrders[WeekIndex],15)&amp;" ("&amp;TEXT(SUMPRODUCT(MAX((T_PlannedOrders[Part Name]=$A17)*(T_PlannedOrders[WeekIndex]=15)*(T_PlannedOrders[EffectiveQty]&gt;0)*T_PlannedOrders[Order_Month])),"m月")&amp;"発注)")</f>
        <v/>
      </c>
      <c r="S39">
        <f>IF(SUMIFS(T_PlannedOrders[EffectiveQty],T_PlannedOrders[Part Name],$A17,T_PlannedOrders[WeekIndex],16)=0,"",SUMIFS(T_PlannedOrders[EffectiveQty],T_PlannedOrders[Part Name],$A17,T_PlannedOrders[WeekIndex],16)&amp;" ("&amp;TEXT(SUMPRODUCT(MAX((T_PlannedOrders[Part Name]=$A17)*(T_PlannedOrders[WeekIndex]=16)*(T_PlannedOrders[EffectiveQty]&gt;0)*T_PlannedOrders[Order_Month])),"m月")&amp;"発注)")</f>
        <v/>
      </c>
      <c r="T39">
        <f>IF(SUMIFS(T_PlannedOrders[EffectiveQty],T_PlannedOrders[Part Name],$A17,T_PlannedOrders[WeekIndex],17)=0,"",SUMIFS(T_PlannedOrders[EffectiveQty],T_PlannedOrders[Part Name],$A17,T_PlannedOrders[WeekIndex],17)&amp;" ("&amp;TEXT(SUMPRODUCT(MAX((T_PlannedOrders[Part Name]=$A17)*(T_PlannedOrders[WeekIndex]=17)*(T_PlannedOrders[EffectiveQty]&gt;0)*T_PlannedOrders[Order_Month])),"m月")&amp;"発注)")</f>
        <v/>
      </c>
      <c r="U39">
        <f>IF(SUMIFS(T_PlannedOrders[EffectiveQty],T_PlannedOrders[Part Name],$A17,T_PlannedOrders[WeekIndex],18)=0,"",SUMIFS(T_PlannedOrders[EffectiveQty],T_PlannedOrders[Part Name],$A17,T_PlannedOrders[WeekIndex],18)&amp;" ("&amp;TEXT(SUMPRODUCT(MAX((T_PlannedOrders[Part Name]=$A17)*(T_PlannedOrders[WeekIndex]=18)*(T_PlannedOrders[EffectiveQty]&gt;0)*T_PlannedOrders[Order_Month])),"m月")&amp;"発注)")</f>
        <v/>
      </c>
      <c r="V39">
        <f>IF(SUMIFS(T_PlannedOrders[EffectiveQty],T_PlannedOrders[Part Name],$A17,T_PlannedOrders[WeekIndex],19)=0,"",SUMIFS(T_PlannedOrders[EffectiveQty],T_PlannedOrders[Part Name],$A17,T_PlannedOrders[WeekIndex],19)&amp;" ("&amp;TEXT(SUMPRODUCT(MAX((T_PlannedOrders[Part Name]=$A17)*(T_PlannedOrders[WeekIndex]=19)*(T_PlannedOrders[EffectiveQty]&gt;0)*T_PlannedOrders[Order_Month])),"m月")&amp;"発注)")</f>
        <v/>
      </c>
      <c r="W39">
        <f>IF(SUMIFS(T_PlannedOrders[EffectiveQty],T_PlannedOrders[Part Name],$A17,T_PlannedOrders[WeekIndex],20)=0,"",SUMIFS(T_PlannedOrders[EffectiveQty],T_PlannedOrders[Part Name],$A17,T_PlannedOrders[WeekIndex],20)&amp;" ("&amp;TEXT(SUMPRODUCT(MAX((T_PlannedOrders[Part Name]=$A17)*(T_PlannedOrders[WeekIndex]=20)*(T_PlannedOrders[EffectiveQty]&gt;0)*T_PlannedOrders[Order_Month])),"m月")&amp;"発注)")</f>
        <v/>
      </c>
      <c r="X39">
        <f>IF(SUMIFS(T_PlannedOrders[EffectiveQty],T_PlannedOrders[Part Name],$A17,T_PlannedOrders[WeekIndex],21)=0,"",SUMIFS(T_PlannedOrders[EffectiveQty],T_PlannedOrders[Part Name],$A17,T_PlannedOrders[WeekIndex],21)&amp;" ("&amp;TEXT(SUMPRODUCT(MAX((T_PlannedOrders[Part Name]=$A17)*(T_PlannedOrders[WeekIndex]=21)*(T_PlannedOrders[EffectiveQty]&gt;0)*T_PlannedOrders[Order_Month])),"m月")&amp;"発注)")</f>
        <v/>
      </c>
      <c r="Y39">
        <f>IF(SUMIFS(T_PlannedOrders[EffectiveQty],T_PlannedOrders[Part Name],$A17,T_PlannedOrders[WeekIndex],22)=0,"",SUMIFS(T_PlannedOrders[EffectiveQty],T_PlannedOrders[Part Name],$A17,T_PlannedOrders[WeekIndex],22)&amp;" ("&amp;TEXT(SUMPRODUCT(MAX((T_PlannedOrders[Part Name]=$A17)*(T_PlannedOrders[WeekIndex]=22)*(T_PlannedOrders[EffectiveQty]&gt;0)*T_PlannedOrders[Order_Month])),"m月")&amp;"発注)")</f>
        <v/>
      </c>
      <c r="Z39">
        <f>IF(SUMIFS(T_PlannedOrders[EffectiveQty],T_PlannedOrders[Part Name],$A17,T_PlannedOrders[WeekIndex],23)=0,"",SUMIFS(T_PlannedOrders[EffectiveQty],T_PlannedOrders[Part Name],$A17,T_PlannedOrders[WeekIndex],23)&amp;" ("&amp;TEXT(SUMPRODUCT(MAX((T_PlannedOrders[Part Name]=$A17)*(T_PlannedOrders[WeekIndex]=23)*(T_PlannedOrders[EffectiveQty]&gt;0)*T_PlannedOrders[Order_Month])),"m月")&amp;"発注)")</f>
        <v/>
      </c>
      <c r="AA39">
        <f>IF(SUMIFS(T_PlannedOrders[EffectiveQty],T_PlannedOrders[Part Name],$A17,T_PlannedOrders[WeekIndex],24)=0,"",SUMIFS(T_PlannedOrders[EffectiveQty],T_PlannedOrders[Part Name],$A17,T_PlannedOrders[WeekIndex],24)&amp;" ("&amp;TEXT(SUMPRODUCT(MAX((T_PlannedOrders[Part Name]=$A17)*(T_PlannedOrders[WeekIndex]=24)*(T_PlannedOrders[EffectiveQty]&gt;0)*T_PlannedOrders[Order_Month])),"m月")&amp;"発注)")</f>
        <v/>
      </c>
      <c r="AB39">
        <f>IF(SUMIFS(T_PlannedOrders[EffectiveQty],T_PlannedOrders[Part Name],$A17,T_PlannedOrders[WeekIndex],25)=0,"",SUMIFS(T_PlannedOrders[EffectiveQty],T_PlannedOrders[Part Name],$A17,T_PlannedOrders[WeekIndex],25)&amp;" ("&amp;TEXT(SUMPRODUCT(MAX((T_PlannedOrders[Part Name]=$A17)*(T_PlannedOrders[WeekIndex]=25)*(T_PlannedOrders[EffectiveQty]&gt;0)*T_PlannedOrders[Order_Month])),"m月")&amp;"発注)")</f>
        <v/>
      </c>
      <c r="AC39">
        <f>IF(SUMIFS(T_PlannedOrders[EffectiveQty],T_PlannedOrders[Part Name],$A17,T_PlannedOrders[WeekIndex],26)=0,"",SUMIFS(T_PlannedOrders[EffectiveQty],T_PlannedOrders[Part Name],$A17,T_PlannedOrders[WeekIndex],26)&amp;" ("&amp;TEXT(SUMPRODUCT(MAX((T_PlannedOrders[Part Name]=$A17)*(T_PlannedOrders[WeekIndex]=26)*(T_PlannedOrders[EffectiveQty]&gt;0)*T_PlannedOrders[Order_Month])),"m月")&amp;"発注)")</f>
        <v/>
      </c>
      <c r="AD39">
        <f>IF(SUMIFS(T_PlannedOrders[EffectiveQty],T_PlannedOrders[Part Name],$A17,T_PlannedOrders[WeekIndex],27)=0,"",SUMIFS(T_PlannedOrders[EffectiveQty],T_PlannedOrders[Part Name],$A17,T_PlannedOrders[WeekIndex],27)&amp;" ("&amp;TEXT(SUMPRODUCT(MAX((T_PlannedOrders[Part Name]=$A17)*(T_PlannedOrders[WeekIndex]=27)*(T_PlannedOrders[EffectiveQty]&gt;0)*T_PlannedOrders[Order_Month])),"m月")&amp;"発注)")</f>
        <v/>
      </c>
      <c r="AE39">
        <f>IF(SUMIFS(T_PlannedOrders[EffectiveQty],T_PlannedOrders[Part Name],$A17,T_PlannedOrders[WeekIndex],28)=0,"",SUMIFS(T_PlannedOrders[EffectiveQty],T_PlannedOrders[Part Name],$A17,T_PlannedOrders[WeekIndex],28)&amp;" ("&amp;TEXT(SUMPRODUCT(MAX((T_PlannedOrders[Part Name]=$A17)*(T_PlannedOrders[WeekIndex]=28)*(T_PlannedOrders[EffectiveQty]&gt;0)*T_PlannedOrders[Order_Month])),"m月")&amp;"発注)")</f>
        <v/>
      </c>
      <c r="AF39">
        <f>IF(SUMIFS(T_PlannedOrders[EffectiveQty],T_PlannedOrders[Part Name],$A17,T_PlannedOrders[WeekIndex],29)=0,"",SUMIFS(T_PlannedOrders[EffectiveQty],T_PlannedOrders[Part Name],$A17,T_PlannedOrders[WeekIndex],29)&amp;" ("&amp;TEXT(SUMPRODUCT(MAX((T_PlannedOrders[Part Name]=$A17)*(T_PlannedOrders[WeekIndex]=29)*(T_PlannedOrders[EffectiveQty]&gt;0)*T_PlannedOrders[Order_Month])),"m月")&amp;"発注)")</f>
        <v/>
      </c>
      <c r="AG39">
        <f>IF(SUMIFS(T_PlannedOrders[EffectiveQty],T_PlannedOrders[Part Name],$A17,T_PlannedOrders[WeekIndex],30)=0,"",SUMIFS(T_PlannedOrders[EffectiveQty],T_PlannedOrders[Part Name],$A17,T_PlannedOrders[WeekIndex],30)&amp;" ("&amp;TEXT(SUMPRODUCT(MAX((T_PlannedOrders[Part Name]=$A17)*(T_PlannedOrders[WeekIndex]=30)*(T_PlannedOrders[EffectiveQty]&gt;0)*T_PlannedOrders[Order_Month])),"m月")&amp;"発注)")</f>
        <v/>
      </c>
      <c r="AH39">
        <f>IF(SUMIFS(T_PlannedOrders[EffectiveQty],T_PlannedOrders[Part Name],$A17,T_PlannedOrders[WeekIndex],31)=0,"",SUMIFS(T_PlannedOrders[EffectiveQty],T_PlannedOrders[Part Name],$A17,T_PlannedOrders[WeekIndex],31)&amp;" ("&amp;TEXT(SUMPRODUCT(MAX((T_PlannedOrders[Part Name]=$A17)*(T_PlannedOrders[WeekIndex]=31)*(T_PlannedOrders[EffectiveQty]&gt;0)*T_PlannedOrders[Order_Month])),"m月")&amp;"発注)")</f>
        <v/>
      </c>
      <c r="AI39">
        <f>IF(SUMIFS(T_PlannedOrders[EffectiveQty],T_PlannedOrders[Part Name],$A17,T_PlannedOrders[WeekIndex],32)=0,"",SUMIFS(T_PlannedOrders[EffectiveQty],T_PlannedOrders[Part Name],$A17,T_PlannedOrders[WeekIndex],32)&amp;" ("&amp;TEXT(SUMPRODUCT(MAX((T_PlannedOrders[Part Name]=$A17)*(T_PlannedOrders[WeekIndex]=32)*(T_PlannedOrders[EffectiveQty]&gt;0)*T_PlannedOrders[Order_Month])),"m月")&amp;"発注)")</f>
        <v/>
      </c>
      <c r="AJ39">
        <f>IF(SUMIFS(T_PlannedOrders[EffectiveQty],T_PlannedOrders[Part Name],$A17,T_PlannedOrders[WeekIndex],33)=0,"",SUMIFS(T_PlannedOrders[EffectiveQty],T_PlannedOrders[Part Name],$A17,T_PlannedOrders[WeekIndex],33)&amp;" ("&amp;TEXT(SUMPRODUCT(MAX((T_PlannedOrders[Part Name]=$A17)*(T_PlannedOrders[WeekIndex]=33)*(T_PlannedOrders[EffectiveQty]&gt;0)*T_PlannedOrders[Order_Month])),"m月")&amp;"発注)")</f>
        <v/>
      </c>
      <c r="AK39">
        <f>IF(SUMIFS(T_PlannedOrders[EffectiveQty],T_PlannedOrders[Part Name],$A17,T_PlannedOrders[WeekIndex],34)=0,"",SUMIFS(T_PlannedOrders[EffectiveQty],T_PlannedOrders[Part Name],$A17,T_PlannedOrders[WeekIndex],34)&amp;" ("&amp;TEXT(SUMPRODUCT(MAX((T_PlannedOrders[Part Name]=$A17)*(T_PlannedOrders[WeekIndex]=34)*(T_PlannedOrders[EffectiveQty]&gt;0)*T_PlannedOrders[Order_Month])),"m月")&amp;"発注)")</f>
        <v/>
      </c>
      <c r="AL39">
        <f>IF(SUMIFS(T_PlannedOrders[EffectiveQty],T_PlannedOrders[Part Name],$A17,T_PlannedOrders[WeekIndex],35)=0,"",SUMIFS(T_PlannedOrders[EffectiveQty],T_PlannedOrders[Part Name],$A17,T_PlannedOrders[WeekIndex],35)&amp;" ("&amp;TEXT(SUMPRODUCT(MAX((T_PlannedOrders[Part Name]=$A17)*(T_PlannedOrders[WeekIndex]=35)*(T_PlannedOrders[EffectiveQty]&gt;0)*T_PlannedOrders[Order_Month])),"m月")&amp;"発注)")</f>
        <v/>
      </c>
      <c r="AM39">
        <f>IF(SUMIFS(T_PlannedOrders[EffectiveQty],T_PlannedOrders[Part Name],$A17,T_PlannedOrders[WeekIndex],36)=0,"",SUMIFS(T_PlannedOrders[EffectiveQty],T_PlannedOrders[Part Name],$A17,T_PlannedOrders[WeekIndex],36)&amp;" ("&amp;TEXT(SUMPRODUCT(MAX((T_PlannedOrders[Part Name]=$A17)*(T_PlannedOrders[WeekIndex]=36)*(T_PlannedOrders[EffectiveQty]&gt;0)*T_PlannedOrders[Order_Month])),"m月")&amp;"発注)")</f>
        <v/>
      </c>
      <c r="AN39">
        <f>IF(SUMIFS(T_PlannedOrders[EffectiveQty],T_PlannedOrders[Part Name],$A17,T_PlannedOrders[WeekIndex],37)=0,"",SUMIFS(T_PlannedOrders[EffectiveQty],T_PlannedOrders[Part Name],$A17,T_PlannedOrders[WeekIndex],37)&amp;" ("&amp;TEXT(SUMPRODUCT(MAX((T_PlannedOrders[Part Name]=$A17)*(T_PlannedOrders[WeekIndex]=37)*(T_PlannedOrders[EffectiveQty]&gt;0)*T_PlannedOrders[Order_Month])),"m月")&amp;"発注)")</f>
        <v/>
      </c>
      <c r="AO39">
        <f>IF(SUMIFS(T_PlannedOrders[EffectiveQty],T_PlannedOrders[Part Name],$A17,T_PlannedOrders[WeekIndex],38)=0,"",SUMIFS(T_PlannedOrders[EffectiveQty],T_PlannedOrders[Part Name],$A17,T_PlannedOrders[WeekIndex],38)&amp;" ("&amp;TEXT(SUMPRODUCT(MAX((T_PlannedOrders[Part Name]=$A17)*(T_PlannedOrders[WeekIndex]=38)*(T_PlannedOrders[EffectiveQty]&gt;0)*T_PlannedOrders[Order_Month])),"m月")&amp;"発注)")</f>
        <v/>
      </c>
      <c r="AP39">
        <f>IF(SUMIFS(T_PlannedOrders[EffectiveQty],T_PlannedOrders[Part Name],$A17,T_PlannedOrders[WeekIndex],39)=0,"",SUMIFS(T_PlannedOrders[EffectiveQty],T_PlannedOrders[Part Name],$A17,T_PlannedOrders[WeekIndex],39)&amp;" ("&amp;TEXT(SUMPRODUCT(MAX((T_PlannedOrders[Part Name]=$A17)*(T_PlannedOrders[WeekIndex]=39)*(T_PlannedOrders[EffectiveQty]&gt;0)*T_PlannedOrders[Order_Month])),"m月")&amp;"発注)")</f>
        <v/>
      </c>
      <c r="AQ39">
        <f>IF(SUMIFS(T_PlannedOrders[EffectiveQty],T_PlannedOrders[Part Name],$A17,T_PlannedOrders[WeekIndex],40)=0,"",SUMIFS(T_PlannedOrders[EffectiveQty],T_PlannedOrders[Part Name],$A17,T_PlannedOrders[WeekIndex],40)&amp;" ("&amp;TEXT(SUMPRODUCT(MAX((T_PlannedOrders[Part Name]=$A17)*(T_PlannedOrders[WeekIndex]=40)*(T_PlannedOrders[EffectiveQty]&gt;0)*T_PlannedOrders[Order_Month])),"m月")&amp;"発注)")</f>
        <v/>
      </c>
      <c r="AR39">
        <f>IF(SUMIFS(T_PlannedOrders[EffectiveQty],T_PlannedOrders[Part Name],$A17,T_PlannedOrders[WeekIndex],41)=0,"",SUMIFS(T_PlannedOrders[EffectiveQty],T_PlannedOrders[Part Name],$A17,T_PlannedOrders[WeekIndex],41)&amp;" ("&amp;TEXT(SUMPRODUCT(MAX((T_PlannedOrders[Part Name]=$A17)*(T_PlannedOrders[WeekIndex]=41)*(T_PlannedOrders[EffectiveQty]&gt;0)*T_PlannedOrders[Order_Month])),"m月")&amp;"発注)")</f>
        <v/>
      </c>
      <c r="AS39">
        <f>IF(SUMIFS(T_PlannedOrders[EffectiveQty],T_PlannedOrders[Part Name],$A17,T_PlannedOrders[WeekIndex],42)=0,"",SUMIFS(T_PlannedOrders[EffectiveQty],T_PlannedOrders[Part Name],$A17,T_PlannedOrders[WeekIndex],42)&amp;" ("&amp;TEXT(SUMPRODUCT(MAX((T_PlannedOrders[Part Name]=$A17)*(T_PlannedOrders[WeekIndex]=42)*(T_PlannedOrders[EffectiveQty]&gt;0)*T_PlannedOrders[Order_Month])),"m月")&amp;"発注)")</f>
        <v/>
      </c>
      <c r="AT39">
        <f>IF(SUMIFS(T_PlannedOrders[EffectiveQty],T_PlannedOrders[Part Name],$A17,T_PlannedOrders[WeekIndex],43)=0,"",SUMIFS(T_PlannedOrders[EffectiveQty],T_PlannedOrders[Part Name],$A17,T_PlannedOrders[WeekIndex],43)&amp;" ("&amp;TEXT(SUMPRODUCT(MAX((T_PlannedOrders[Part Name]=$A17)*(T_PlannedOrders[WeekIndex]=43)*(T_PlannedOrders[EffectiveQty]&gt;0)*T_PlannedOrders[Order_Month])),"m月")&amp;"発注)")</f>
        <v/>
      </c>
      <c r="AU39">
        <f>IF(SUMIFS(T_PlannedOrders[EffectiveQty],T_PlannedOrders[Part Name],$A17,T_PlannedOrders[WeekIndex],44)=0,"",SUMIFS(T_PlannedOrders[EffectiveQty],T_PlannedOrders[Part Name],$A17,T_PlannedOrders[WeekIndex],44)&amp;" ("&amp;TEXT(SUMPRODUCT(MAX((T_PlannedOrders[Part Name]=$A17)*(T_PlannedOrders[WeekIndex]=44)*(T_PlannedOrders[EffectiveQty]&gt;0)*T_PlannedOrders[Order_Month])),"m月")&amp;"発注)")</f>
        <v/>
      </c>
      <c r="AV39">
        <f>IF(SUMIFS(T_PlannedOrders[EffectiveQty],T_PlannedOrders[Part Name],$A17,T_PlannedOrders[WeekIndex],45)=0,"",SUMIFS(T_PlannedOrders[EffectiveQty],T_PlannedOrders[Part Name],$A17,T_PlannedOrders[WeekIndex],45)&amp;" ("&amp;TEXT(SUMPRODUCT(MAX((T_PlannedOrders[Part Name]=$A17)*(T_PlannedOrders[WeekIndex]=45)*(T_PlannedOrders[EffectiveQty]&gt;0)*T_PlannedOrders[Order_Month])),"m月")&amp;"発注)")</f>
        <v/>
      </c>
      <c r="AW39">
        <f>IF(SUMIFS(T_PlannedOrders[EffectiveQty],T_PlannedOrders[Part Name],$A17,T_PlannedOrders[WeekIndex],46)=0,"",SUMIFS(T_PlannedOrders[EffectiveQty],T_PlannedOrders[Part Name],$A17,T_PlannedOrders[WeekIndex],46)&amp;" ("&amp;TEXT(SUMPRODUCT(MAX((T_PlannedOrders[Part Name]=$A17)*(T_PlannedOrders[WeekIndex]=46)*(T_PlannedOrders[EffectiveQty]&gt;0)*T_PlannedOrders[Order_Month])),"m月")&amp;"発注)")</f>
        <v/>
      </c>
      <c r="AX39">
        <f>IF(SUMIFS(T_PlannedOrders[EffectiveQty],T_PlannedOrders[Part Name],$A17,T_PlannedOrders[WeekIndex],47)=0,"",SUMIFS(T_PlannedOrders[EffectiveQty],T_PlannedOrders[Part Name],$A17,T_PlannedOrders[WeekIndex],47)&amp;" ("&amp;TEXT(SUMPRODUCT(MAX((T_PlannedOrders[Part Name]=$A17)*(T_PlannedOrders[WeekIndex]=47)*(T_PlannedOrders[EffectiveQty]&gt;0)*T_PlannedOrders[Order_Month])),"m月")&amp;"発注)")</f>
        <v/>
      </c>
      <c r="AY39">
        <f>IF(SUMIFS(T_PlannedOrders[EffectiveQty],T_PlannedOrders[Part Name],$A17,T_PlannedOrders[WeekIndex],48)=0,"",SUMIFS(T_PlannedOrders[EffectiveQty],T_PlannedOrders[Part Name],$A17,T_PlannedOrders[WeekIndex],48)&amp;" ("&amp;TEXT(SUMPRODUCT(MAX((T_PlannedOrders[Part Name]=$A17)*(T_PlannedOrders[WeekIndex]=48)*(T_PlannedOrders[EffectiveQty]&gt;0)*T_PlannedOrders[Order_Month])),"m月")&amp;"発注)")</f>
        <v/>
      </c>
      <c r="AZ39">
        <f>IF(SUMIFS(T_PlannedOrders[EffectiveQty],T_PlannedOrders[Part Name],$A17,T_PlannedOrders[WeekIndex],49)=0,"",SUMIFS(T_PlannedOrders[EffectiveQty],T_PlannedOrders[Part Name],$A17,T_PlannedOrders[WeekIndex],49)&amp;" ("&amp;TEXT(SUMPRODUCT(MAX((T_PlannedOrders[Part Name]=$A17)*(T_PlannedOrders[WeekIndex]=49)*(T_PlannedOrders[EffectiveQty]&gt;0)*T_PlannedOrders[Order_Month])),"m月")&amp;"発注)")</f>
        <v/>
      </c>
      <c r="BA39">
        <f>IF(SUMIFS(T_PlannedOrders[EffectiveQty],T_PlannedOrders[Part Name],$A17,T_PlannedOrders[WeekIndex],50)=0,"",SUMIFS(T_PlannedOrders[EffectiveQty],T_PlannedOrders[Part Name],$A17,T_PlannedOrders[WeekIndex],50)&amp;" ("&amp;TEXT(SUMPRODUCT(MAX((T_PlannedOrders[Part Name]=$A17)*(T_PlannedOrders[WeekIndex]=50)*(T_PlannedOrders[EffectiveQty]&gt;0)*T_PlannedOrders[Order_Month])),"m月")&amp;"発注)")</f>
        <v/>
      </c>
      <c r="BB39">
        <f>IF(SUMIFS(T_PlannedOrders[EffectiveQty],T_PlannedOrders[Part Name],$A17,T_PlannedOrders[WeekIndex],51)=0,"",SUMIFS(T_PlannedOrders[EffectiveQty],T_PlannedOrders[Part Name],$A17,T_PlannedOrders[WeekIndex],51)&amp;" ("&amp;TEXT(SUMPRODUCT(MAX((T_PlannedOrders[Part Name]=$A17)*(T_PlannedOrders[WeekIndex]=51)*(T_PlannedOrders[EffectiveQty]&gt;0)*T_PlannedOrders[Order_Month])),"m月")&amp;"発注)")</f>
        <v/>
      </c>
      <c r="BC39">
        <f>IF(SUMIFS(T_PlannedOrders[EffectiveQty],T_PlannedOrders[Part Name],$A17,T_PlannedOrders[WeekIndex],52)=0,"",SUMIFS(T_PlannedOrders[EffectiveQty],T_PlannedOrders[Part Name],$A17,T_PlannedOrders[WeekIndex],52)&amp;" ("&amp;TEXT(SUMPRODUCT(MAX((T_PlannedOrders[Part Name]=$A17)*(T_PlannedOrders[WeekIndex]=52)*(T_PlannedOrders[EffectiveQty]&gt;0)*T_PlannedOrders[Order_Month])),"m月")&amp;"発注)")</f>
        <v/>
      </c>
      <c r="BD39">
        <f>IF(SUMIFS(T_PlannedOrders[EffectiveQty],T_PlannedOrders[Part Name],$A17,T_PlannedOrders[WeekIndex],53)=0,"",SUMIFS(T_PlannedOrders[EffectiveQty],T_PlannedOrders[Part Name],$A17,T_PlannedOrders[WeekIndex],53)&amp;" ("&amp;TEXT(SUMPRODUCT(MAX((T_PlannedOrders[Part Name]=$A17)*(T_PlannedOrders[WeekIndex]=53)*(T_PlannedOrders[EffectiveQty]&gt;0)*T_PlannedOrders[Order_Month])),"m月")&amp;"発注)")</f>
        <v/>
      </c>
      <c r="BE39">
        <f>IF(SUMIFS(T_PlannedOrders[EffectiveQty],T_PlannedOrders[Part Name],$A17,T_PlannedOrders[WeekIndex],54)=0,"",SUMIFS(T_PlannedOrders[EffectiveQty],T_PlannedOrders[Part Name],$A17,T_PlannedOrders[WeekIndex],54)&amp;" ("&amp;TEXT(SUMPRODUCT(MAX((T_PlannedOrders[Part Name]=$A17)*(T_PlannedOrders[WeekIndex]=54)*(T_PlannedOrders[EffectiveQty]&gt;0)*T_PlannedOrders[Order_Month])),"m月")&amp;"発注)")</f>
        <v/>
      </c>
      <c r="BF39">
        <f>IF(SUMIFS(T_PlannedOrders[EffectiveQty],T_PlannedOrders[Part Name],$A17,T_PlannedOrders[WeekIndex],55)=0,"",SUMIFS(T_PlannedOrders[EffectiveQty],T_PlannedOrders[Part Name],$A17,T_PlannedOrders[WeekIndex],55)&amp;" ("&amp;TEXT(SUMPRODUCT(MAX((T_PlannedOrders[Part Name]=$A17)*(T_PlannedOrders[WeekIndex]=55)*(T_PlannedOrders[EffectiveQty]&gt;0)*T_PlannedOrders[Order_Month])),"m月")&amp;"発注)")</f>
        <v/>
      </c>
      <c r="BG39">
        <f>IF(SUMIFS(T_PlannedOrders[EffectiveQty],T_PlannedOrders[Part Name],$A17,T_PlannedOrders[WeekIndex],56)=0,"",SUMIFS(T_PlannedOrders[EffectiveQty],T_PlannedOrders[Part Name],$A17,T_PlannedOrders[WeekIndex],56)&amp;" ("&amp;TEXT(SUMPRODUCT(MAX((T_PlannedOrders[Part Name]=$A17)*(T_PlannedOrders[WeekIndex]=56)*(T_PlannedOrders[EffectiveQty]&gt;0)*T_PlannedOrders[Order_Month])),"m月")&amp;"発注)")</f>
        <v/>
      </c>
      <c r="BH39">
        <f>IF(SUMIFS(T_PlannedOrders[EffectiveQty],T_PlannedOrders[Part Name],$A17,T_PlannedOrders[WeekIndex],57)=0,"",SUMIFS(T_PlannedOrders[EffectiveQty],T_PlannedOrders[Part Name],$A17,T_PlannedOrders[WeekIndex],57)&amp;" ("&amp;TEXT(SUMPRODUCT(MAX((T_PlannedOrders[Part Name]=$A17)*(T_PlannedOrders[WeekIndex]=57)*(T_PlannedOrders[EffectiveQty]&gt;0)*T_PlannedOrders[Order_Month])),"m月")&amp;"発注)")</f>
        <v/>
      </c>
      <c r="BI39">
        <f>IF(SUMIFS(T_PlannedOrders[EffectiveQty],T_PlannedOrders[Part Name],$A17,T_PlannedOrders[WeekIndex],58)=0,"",SUMIFS(T_PlannedOrders[EffectiveQty],T_PlannedOrders[Part Name],$A17,T_PlannedOrders[WeekIndex],58)&amp;" ("&amp;TEXT(SUMPRODUCT(MAX((T_PlannedOrders[Part Name]=$A17)*(T_PlannedOrders[WeekIndex]=58)*(T_PlannedOrders[EffectiveQty]&gt;0)*T_PlannedOrders[Order_Month])),"m月")&amp;"発注)")</f>
        <v/>
      </c>
      <c r="BJ39">
        <f>IF(SUMIFS(T_PlannedOrders[EffectiveQty],T_PlannedOrders[Part Name],$A17,T_PlannedOrders[WeekIndex],59)=0,"",SUMIFS(T_PlannedOrders[EffectiveQty],T_PlannedOrders[Part Name],$A17,T_PlannedOrders[WeekIndex],59)&amp;" ("&amp;TEXT(SUMPRODUCT(MAX((T_PlannedOrders[Part Name]=$A17)*(T_PlannedOrders[WeekIndex]=59)*(T_PlannedOrders[EffectiveQty]&gt;0)*T_PlannedOrders[Order_Month])),"m月")&amp;"発注)")</f>
        <v/>
      </c>
      <c r="BK39">
        <f>IF(SUMIFS(T_PlannedOrders[EffectiveQty],T_PlannedOrders[Part Name],$A17,T_PlannedOrders[WeekIndex],60)=0,"",SUMIFS(T_PlannedOrders[EffectiveQty],T_PlannedOrders[Part Name],$A17,T_PlannedOrders[WeekIndex],60)&amp;" ("&amp;TEXT(SUMPRODUCT(MAX((T_PlannedOrders[Part Name]=$A17)*(T_PlannedOrders[WeekIndex]=60)*(T_PlannedOrders[EffectiveQty]&gt;0)*T_PlannedOrders[Order_Month])),"m月")&amp;"発注)")</f>
        <v/>
      </c>
      <c r="BL39">
        <f>IF(SUMIFS(T_PlannedOrders[EffectiveQty],T_PlannedOrders[Part Name],$A17,T_PlannedOrders[WeekIndex],61)=0,"",SUMIFS(T_PlannedOrders[EffectiveQty],T_PlannedOrders[Part Name],$A17,T_PlannedOrders[WeekIndex],61)&amp;" ("&amp;TEXT(SUMPRODUCT(MAX((T_PlannedOrders[Part Name]=$A17)*(T_PlannedOrders[WeekIndex]=61)*(T_PlannedOrders[EffectiveQty]&gt;0)*T_PlannedOrders[Order_Month])),"m月")&amp;"発注)")</f>
        <v/>
      </c>
      <c r="BM39">
        <f>IF(SUMIFS(T_PlannedOrders[EffectiveQty],T_PlannedOrders[Part Name],$A17,T_PlannedOrders[WeekIndex],62)=0,"",SUMIFS(T_PlannedOrders[EffectiveQty],T_PlannedOrders[Part Name],$A17,T_PlannedOrders[WeekIndex],62)&amp;" ("&amp;TEXT(SUMPRODUCT(MAX((T_PlannedOrders[Part Name]=$A17)*(T_PlannedOrders[WeekIndex]=62)*(T_PlannedOrders[EffectiveQty]&gt;0)*T_PlannedOrders[Order_Month])),"m月")&amp;"発注)")</f>
        <v/>
      </c>
      <c r="BN39">
        <f>IF(SUMIFS(T_PlannedOrders[EffectiveQty],T_PlannedOrders[Part Name],$A17,T_PlannedOrders[WeekIndex],63)=0,"",SUMIFS(T_PlannedOrders[EffectiveQty],T_PlannedOrders[Part Name],$A17,T_PlannedOrders[WeekIndex],63)&amp;" ("&amp;TEXT(SUMPRODUCT(MAX((T_PlannedOrders[Part Name]=$A17)*(T_PlannedOrders[WeekIndex]=63)*(T_PlannedOrders[EffectiveQty]&gt;0)*T_PlannedOrders[Order_Month])),"m月")&amp;"発注)")</f>
        <v/>
      </c>
      <c r="BO39">
        <f>IF(SUMIFS(T_PlannedOrders[EffectiveQty],T_PlannedOrders[Part Name],$A17,T_PlannedOrders[WeekIndex],64)=0,"",SUMIFS(T_PlannedOrders[EffectiveQty],T_PlannedOrders[Part Name],$A17,T_PlannedOrders[WeekIndex],64)&amp;" ("&amp;TEXT(SUMPRODUCT(MAX((T_PlannedOrders[Part Name]=$A17)*(T_PlannedOrders[WeekIndex]=64)*(T_PlannedOrders[EffectiveQty]&gt;0)*T_PlannedOrders[Order_Month])),"m月")&amp;"発注)")</f>
        <v/>
      </c>
      <c r="BP39">
        <f>IF(SUMIFS(T_PlannedOrders[EffectiveQty],T_PlannedOrders[Part Name],$A17,T_PlannedOrders[WeekIndex],65)=0,"",SUMIFS(T_PlannedOrders[EffectiveQty],T_PlannedOrders[Part Name],$A17,T_PlannedOrders[WeekIndex],65)&amp;" ("&amp;TEXT(SUMPRODUCT(MAX((T_PlannedOrders[Part Name]=$A17)*(T_PlannedOrders[WeekIndex]=65)*(T_PlannedOrders[EffectiveQty]&gt;0)*T_PlannedOrders[Order_Month])),"m月")&amp;"発注)")</f>
        <v/>
      </c>
      <c r="BQ39">
        <f>IF(SUMIFS(T_PlannedOrders[EffectiveQty],T_PlannedOrders[Part Name],$A17,T_PlannedOrders[WeekIndex],66)=0,"",SUMIFS(T_PlannedOrders[EffectiveQty],T_PlannedOrders[Part Name],$A17,T_PlannedOrders[WeekIndex],66)&amp;" ("&amp;TEXT(SUMPRODUCT(MAX((T_PlannedOrders[Part Name]=$A17)*(T_PlannedOrders[WeekIndex]=66)*(T_PlannedOrders[EffectiveQty]&gt;0)*T_PlannedOrders[Order_Month])),"m月")&amp;"発注)")</f>
        <v/>
      </c>
      <c r="BR39">
        <f>IF(SUMIFS(T_PlannedOrders[EffectiveQty],T_PlannedOrders[Part Name],$A17,T_PlannedOrders[WeekIndex],67)=0,"",SUMIFS(T_PlannedOrders[EffectiveQty],T_PlannedOrders[Part Name],$A17,T_PlannedOrders[WeekIndex],67)&amp;" ("&amp;TEXT(SUMPRODUCT(MAX((T_PlannedOrders[Part Name]=$A17)*(T_PlannedOrders[WeekIndex]=67)*(T_PlannedOrders[EffectiveQty]&gt;0)*T_PlannedOrders[Order_Month])),"m月")&amp;"発注)")</f>
        <v/>
      </c>
      <c r="BS39">
        <f>IF(SUMIFS(T_PlannedOrders[EffectiveQty],T_PlannedOrders[Part Name],$A17,T_PlannedOrders[WeekIndex],68)=0,"",SUMIFS(T_PlannedOrders[EffectiveQty],T_PlannedOrders[Part Name],$A17,T_PlannedOrders[WeekIndex],68)&amp;" ("&amp;TEXT(SUMPRODUCT(MAX((T_PlannedOrders[Part Name]=$A17)*(T_PlannedOrders[WeekIndex]=68)*(T_PlannedOrders[EffectiveQty]&gt;0)*T_PlannedOrders[Order_Month])),"m月")&amp;"発注)")</f>
        <v/>
      </c>
      <c r="BT39">
        <f>IF(SUMIFS(T_PlannedOrders[EffectiveQty],T_PlannedOrders[Part Name],$A17,T_PlannedOrders[WeekIndex],69)=0,"",SUMIFS(T_PlannedOrders[EffectiveQty],T_PlannedOrders[Part Name],$A17,T_PlannedOrders[WeekIndex],69)&amp;" ("&amp;TEXT(SUMPRODUCT(MAX((T_PlannedOrders[Part Name]=$A17)*(T_PlannedOrders[WeekIndex]=69)*(T_PlannedOrders[EffectiveQty]&gt;0)*T_PlannedOrders[Order_Month])),"m月")&amp;"発注)")</f>
        <v/>
      </c>
      <c r="BU39">
        <f>IF(SUMIFS(T_PlannedOrders[EffectiveQty],T_PlannedOrders[Part Name],$A17,T_PlannedOrders[WeekIndex],70)=0,"",SUMIFS(T_PlannedOrders[EffectiveQty],T_PlannedOrders[Part Name],$A17,T_PlannedOrders[WeekIndex],70)&amp;" ("&amp;TEXT(SUMPRODUCT(MAX((T_PlannedOrders[Part Name]=$A17)*(T_PlannedOrders[WeekIndex]=70)*(T_PlannedOrders[EffectiveQty]&gt;0)*T_PlannedOrders[Order_Month])),"m月")&amp;"発注)")</f>
        <v/>
      </c>
      <c r="BV39">
        <f>IF(SUMIFS(T_PlannedOrders[EffectiveQty],T_PlannedOrders[Part Name],$A17,T_PlannedOrders[WeekIndex],71)=0,"",SUMIFS(T_PlannedOrders[EffectiveQty],T_PlannedOrders[Part Name],$A17,T_PlannedOrders[WeekIndex],71)&amp;" ("&amp;TEXT(SUMPRODUCT(MAX((T_PlannedOrders[Part Name]=$A17)*(T_PlannedOrders[WeekIndex]=71)*(T_PlannedOrders[EffectiveQty]&gt;0)*T_PlannedOrders[Order_Month])),"m月")&amp;"発注)")</f>
        <v/>
      </c>
      <c r="BW39">
        <f>IF(SUMIFS(T_PlannedOrders[EffectiveQty],T_PlannedOrders[Part Name],$A17,T_PlannedOrders[WeekIndex],72)=0,"",SUMIFS(T_PlannedOrders[EffectiveQty],T_PlannedOrders[Part Name],$A17,T_PlannedOrders[WeekIndex],72)&amp;" ("&amp;TEXT(SUMPRODUCT(MAX((T_PlannedOrders[Part Name]=$A17)*(T_PlannedOrders[WeekIndex]=72)*(T_PlannedOrders[EffectiveQty]&gt;0)*T_PlannedOrders[Order_Month])),"m月")&amp;"発注)")</f>
        <v/>
      </c>
      <c r="BX39">
        <f>IF(SUMIFS(T_PlannedOrders[EffectiveQty],T_PlannedOrders[Part Name],$A17,T_PlannedOrders[WeekIndex],73)=0,"",SUMIFS(T_PlannedOrders[EffectiveQty],T_PlannedOrders[Part Name],$A17,T_PlannedOrders[WeekIndex],73)&amp;" ("&amp;TEXT(SUMPRODUCT(MAX((T_PlannedOrders[Part Name]=$A17)*(T_PlannedOrders[WeekIndex]=73)*(T_PlannedOrders[EffectiveQty]&gt;0)*T_PlannedOrders[Order_Month])),"m月")&amp;"発注)")</f>
        <v/>
      </c>
      <c r="BY39">
        <f>IF(SUMIFS(T_PlannedOrders[EffectiveQty],T_PlannedOrders[Part Name],$A17,T_PlannedOrders[WeekIndex],74)=0,"",SUMIFS(T_PlannedOrders[EffectiveQty],T_PlannedOrders[Part Name],$A17,T_PlannedOrders[WeekIndex],74)&amp;" ("&amp;TEXT(SUMPRODUCT(MAX((T_PlannedOrders[Part Name]=$A17)*(T_PlannedOrders[WeekIndex]=74)*(T_PlannedOrders[EffectiveQty]&gt;0)*T_PlannedOrders[Order_Month])),"m月")&amp;"発注)")</f>
        <v/>
      </c>
      <c r="BZ39">
        <f>IF(SUMIFS(T_PlannedOrders[EffectiveQty],T_PlannedOrders[Part Name],$A17,T_PlannedOrders[WeekIndex],75)=0,"",SUMIFS(T_PlannedOrders[EffectiveQty],T_PlannedOrders[Part Name],$A17,T_PlannedOrders[WeekIndex],75)&amp;" ("&amp;TEXT(SUMPRODUCT(MAX((T_PlannedOrders[Part Name]=$A17)*(T_PlannedOrders[WeekIndex]=75)*(T_PlannedOrders[EffectiveQty]&gt;0)*T_PlannedOrders[Order_Month])),"m月")&amp;"発注)")</f>
        <v/>
      </c>
      <c r="CA39">
        <f>IF(SUMIFS(T_PlannedOrders[EffectiveQty],T_PlannedOrders[Part Name],$A17,T_PlannedOrders[WeekIndex],76)=0,"",SUMIFS(T_PlannedOrders[EffectiveQty],T_PlannedOrders[Part Name],$A17,T_PlannedOrders[WeekIndex],76)&amp;" ("&amp;TEXT(SUMPRODUCT(MAX((T_PlannedOrders[Part Name]=$A17)*(T_PlannedOrders[WeekIndex]=76)*(T_PlannedOrders[EffectiveQty]&gt;0)*T_PlannedOrders[Order_Month])),"m月")&amp;"発注)")</f>
        <v/>
      </c>
      <c r="CB39">
        <f>IF(SUMIFS(T_PlannedOrders[EffectiveQty],T_PlannedOrders[Part Name],$A17,T_PlannedOrders[WeekIndex],77)=0,"",SUMIFS(T_PlannedOrders[EffectiveQty],T_PlannedOrders[Part Name],$A17,T_PlannedOrders[WeekIndex],77)&amp;" ("&amp;TEXT(SUMPRODUCT(MAX((T_PlannedOrders[Part Name]=$A17)*(T_PlannedOrders[WeekIndex]=77)*(T_PlannedOrders[EffectiveQty]&gt;0)*T_PlannedOrders[Order_Month])),"m月")&amp;"発注)")</f>
        <v/>
      </c>
      <c r="CC39">
        <f>IF(SUMIFS(T_PlannedOrders[EffectiveQty],T_PlannedOrders[Part Name],$A17,T_PlannedOrders[WeekIndex],78)=0,"",SUMIFS(T_PlannedOrders[EffectiveQty],T_PlannedOrders[Part Name],$A17,T_PlannedOrders[WeekIndex],78)&amp;" ("&amp;TEXT(SUMPRODUCT(MAX((T_PlannedOrders[Part Name]=$A17)*(T_PlannedOrders[WeekIndex]=78)*(T_PlannedOrders[EffectiveQty]&gt;0)*T_PlannedOrders[Order_Month])),"m月")&amp;"発注)")</f>
        <v/>
      </c>
      <c r="CD39">
        <f>IF(SUMIFS(T_PlannedOrders[EffectiveQty],T_PlannedOrders[Part Name],$A17,T_PlannedOrders[WeekIndex],79)=0,"",SUMIFS(T_PlannedOrders[EffectiveQty],T_PlannedOrders[Part Name],$A17,T_PlannedOrders[WeekIndex],79)&amp;" ("&amp;TEXT(SUMPRODUCT(MAX((T_PlannedOrders[Part Name]=$A17)*(T_PlannedOrders[WeekIndex]=79)*(T_PlannedOrders[EffectiveQty]&gt;0)*T_PlannedOrders[Order_Month])),"m月")&amp;"発注)")</f>
        <v/>
      </c>
      <c r="CE39">
        <f>IF(SUMIFS(T_PlannedOrders[EffectiveQty],T_PlannedOrders[Part Name],$A17,T_PlannedOrders[WeekIndex],80)=0,"",SUMIFS(T_PlannedOrders[EffectiveQty],T_PlannedOrders[Part Name],$A17,T_PlannedOrders[WeekIndex],80)&amp;" ("&amp;TEXT(SUMPRODUCT(MAX((T_PlannedOrders[Part Name]=$A17)*(T_PlannedOrders[WeekIndex]=80)*(T_PlannedOrders[EffectiveQty]&gt;0)*T_PlannedOrders[Order_Month])),"m月")&amp;"発注)")</f>
        <v/>
      </c>
      <c r="CF39">
        <f>IF(SUMIFS(T_PlannedOrders[EffectiveQty],T_PlannedOrders[Part Name],$A17,T_PlannedOrders[WeekIndex],81)=0,"",SUMIFS(T_PlannedOrders[EffectiveQty],T_PlannedOrders[Part Name],$A17,T_PlannedOrders[WeekIndex],81)&amp;" ("&amp;TEXT(SUMPRODUCT(MAX((T_PlannedOrders[Part Name]=$A17)*(T_PlannedOrders[WeekIndex]=81)*(T_PlannedOrders[EffectiveQty]&gt;0)*T_PlannedOrders[Order_Month])),"m月")&amp;"発注)")</f>
        <v/>
      </c>
      <c r="CG39">
        <f>IF(SUMIFS(T_PlannedOrders[EffectiveQty],T_PlannedOrders[Part Name],$A17,T_PlannedOrders[WeekIndex],82)=0,"",SUMIFS(T_PlannedOrders[EffectiveQty],T_PlannedOrders[Part Name],$A17,T_PlannedOrders[WeekIndex],82)&amp;" ("&amp;TEXT(SUMPRODUCT(MAX((T_PlannedOrders[Part Name]=$A17)*(T_PlannedOrders[WeekIndex]=82)*(T_PlannedOrders[EffectiveQty]&gt;0)*T_PlannedOrders[Order_Month])),"m月")&amp;"発注)")</f>
        <v/>
      </c>
      <c r="CH39">
        <f>IF(SUMIFS(T_PlannedOrders[EffectiveQty],T_PlannedOrders[Part Name],$A17,T_PlannedOrders[WeekIndex],83)=0,"",SUMIFS(T_PlannedOrders[EffectiveQty],T_PlannedOrders[Part Name],$A17,T_PlannedOrders[WeekIndex],83)&amp;" ("&amp;TEXT(SUMPRODUCT(MAX((T_PlannedOrders[Part Name]=$A17)*(T_PlannedOrders[WeekIndex]=83)*(T_PlannedOrders[EffectiveQty]&gt;0)*T_PlannedOrders[Order_Month])),"m月")&amp;"発注)")</f>
        <v/>
      </c>
      <c r="CI39">
        <f>IF(SUMIFS(T_PlannedOrders[EffectiveQty],T_PlannedOrders[Part Name],$A17,T_PlannedOrders[WeekIndex],84)=0,"",SUMIFS(T_PlannedOrders[EffectiveQty],T_PlannedOrders[Part Name],$A17,T_PlannedOrders[WeekIndex],84)&amp;" ("&amp;TEXT(SUMPRODUCT(MAX((T_PlannedOrders[Part Name]=$A17)*(T_PlannedOrders[WeekIndex]=84)*(T_PlannedOrders[EffectiveQty]&gt;0)*T_PlannedOrders[Order_Month])),"m月")&amp;"発注)")</f>
        <v/>
      </c>
      <c r="CJ39">
        <f>IF(SUMIFS(T_PlannedOrders[EffectiveQty],T_PlannedOrders[Part Name],$A17,T_PlannedOrders[WeekIndex],85)=0,"",SUMIFS(T_PlannedOrders[EffectiveQty],T_PlannedOrders[Part Name],$A17,T_PlannedOrders[WeekIndex],85)&amp;" ("&amp;TEXT(SUMPRODUCT(MAX((T_PlannedOrders[Part Name]=$A17)*(T_PlannedOrders[WeekIndex]=85)*(T_PlannedOrders[EffectiveQty]&gt;0)*T_PlannedOrders[Order_Month])),"m月")&amp;"発注)")</f>
        <v/>
      </c>
      <c r="CK39">
        <f>IF(SUMIFS(T_PlannedOrders[EffectiveQty],T_PlannedOrders[Part Name],$A17,T_PlannedOrders[WeekIndex],86)=0,"",SUMIFS(T_PlannedOrders[EffectiveQty],T_PlannedOrders[Part Name],$A17,T_PlannedOrders[WeekIndex],86)&amp;" ("&amp;TEXT(SUMPRODUCT(MAX((T_PlannedOrders[Part Name]=$A17)*(T_PlannedOrders[WeekIndex]=86)*(T_PlannedOrders[EffectiveQty]&gt;0)*T_PlannedOrders[Order_Month])),"m月")&amp;"発注)")</f>
        <v/>
      </c>
      <c r="CL39">
        <f>IF(SUMIFS(T_PlannedOrders[EffectiveQty],T_PlannedOrders[Part Name],$A17,T_PlannedOrders[WeekIndex],87)=0,"",SUMIFS(T_PlannedOrders[EffectiveQty],T_PlannedOrders[Part Name],$A17,T_PlannedOrders[WeekIndex],87)&amp;" ("&amp;TEXT(SUMPRODUCT(MAX((T_PlannedOrders[Part Name]=$A17)*(T_PlannedOrders[WeekIndex]=87)*(T_PlannedOrders[EffectiveQty]&gt;0)*T_PlannedOrders[Order_Month])),"m月")&amp;"発注)")</f>
        <v/>
      </c>
      <c r="CM39">
        <f>IF(SUMIFS(T_PlannedOrders[EffectiveQty],T_PlannedOrders[Part Name],$A17,T_PlannedOrders[WeekIndex],88)=0,"",SUMIFS(T_PlannedOrders[EffectiveQty],T_PlannedOrders[Part Name],$A17,T_PlannedOrders[WeekIndex],88)&amp;" ("&amp;TEXT(SUMPRODUCT(MAX((T_PlannedOrders[Part Name]=$A17)*(T_PlannedOrders[WeekIndex]=88)*(T_PlannedOrders[EffectiveQty]&gt;0)*T_PlannedOrders[Order_Month])),"m月")&amp;"発注)")</f>
        <v/>
      </c>
      <c r="CN39">
        <f>IF(SUMIFS(T_PlannedOrders[EffectiveQty],T_PlannedOrders[Part Name],$A17,T_PlannedOrders[WeekIndex],89)=0,"",SUMIFS(T_PlannedOrders[EffectiveQty],T_PlannedOrders[Part Name],$A17,T_PlannedOrders[WeekIndex],89)&amp;" ("&amp;TEXT(SUMPRODUCT(MAX((T_PlannedOrders[Part Name]=$A17)*(T_PlannedOrders[WeekIndex]=89)*(T_PlannedOrders[EffectiveQty]&gt;0)*T_PlannedOrders[Order_Month])),"m月")&amp;"発注)")</f>
        <v/>
      </c>
      <c r="CO39">
        <f>IF(SUMIFS(T_PlannedOrders[EffectiveQty],T_PlannedOrders[Part Name],$A17,T_PlannedOrders[WeekIndex],90)=0,"",SUMIFS(T_PlannedOrders[EffectiveQty],T_PlannedOrders[Part Name],$A17,T_PlannedOrders[WeekIndex],90)&amp;" ("&amp;TEXT(SUMPRODUCT(MAX((T_PlannedOrders[Part Name]=$A17)*(T_PlannedOrders[WeekIndex]=90)*(T_PlannedOrders[EffectiveQty]&gt;0)*T_PlannedOrders[Order_Month])),"m月")&amp;"発注)")</f>
        <v/>
      </c>
      <c r="CP39">
        <f>IF(SUMIFS(T_PlannedOrders[EffectiveQty],T_PlannedOrders[Part Name],$A17,T_PlannedOrders[WeekIndex],91)=0,"",SUMIFS(T_PlannedOrders[EffectiveQty],T_PlannedOrders[Part Name],$A17,T_PlannedOrders[WeekIndex],91)&amp;" ("&amp;TEXT(SUMPRODUCT(MAX((T_PlannedOrders[Part Name]=$A17)*(T_PlannedOrders[WeekIndex]=91)*(T_PlannedOrders[EffectiveQty]&gt;0)*T_PlannedOrders[Order_Month])),"m月")&amp;"発注)")</f>
        <v/>
      </c>
      <c r="CQ39">
        <f>IF(SUMIFS(T_PlannedOrders[EffectiveQty],T_PlannedOrders[Part Name],$A17,T_PlannedOrders[WeekIndex],92)=0,"",SUMIFS(T_PlannedOrders[EffectiveQty],T_PlannedOrders[Part Name],$A17,T_PlannedOrders[WeekIndex],92)&amp;" ("&amp;TEXT(SUMPRODUCT(MAX((T_PlannedOrders[Part Name]=$A17)*(T_PlannedOrders[WeekIndex]=92)*(T_PlannedOrders[EffectiveQty]&gt;0)*T_PlannedOrders[Order_Month])),"m月")&amp;"発注)")</f>
        <v/>
      </c>
      <c r="CR39">
        <f>IF(SUMIFS(T_PlannedOrders[EffectiveQty],T_PlannedOrders[Part Name],$A17,T_PlannedOrders[WeekIndex],93)=0,"",SUMIFS(T_PlannedOrders[EffectiveQty],T_PlannedOrders[Part Name],$A17,T_PlannedOrders[WeekIndex],93)&amp;" ("&amp;TEXT(SUMPRODUCT(MAX((T_PlannedOrders[Part Name]=$A17)*(T_PlannedOrders[WeekIndex]=93)*(T_PlannedOrders[EffectiveQty]&gt;0)*T_PlannedOrders[Order_Month])),"m月")&amp;"発注)")</f>
        <v/>
      </c>
      <c r="CS39">
        <f>IF(SUMIFS(T_PlannedOrders[EffectiveQty],T_PlannedOrders[Part Name],$A17,T_PlannedOrders[WeekIndex],94)=0,"",SUMIFS(T_PlannedOrders[EffectiveQty],T_PlannedOrders[Part Name],$A17,T_PlannedOrders[WeekIndex],94)&amp;" ("&amp;TEXT(SUMPRODUCT(MAX((T_PlannedOrders[Part Name]=$A17)*(T_PlannedOrders[WeekIndex]=94)*(T_PlannedOrders[EffectiveQty]&gt;0)*T_PlannedOrders[Order_Month])),"m月")&amp;"発注)")</f>
        <v/>
      </c>
      <c r="CT39">
        <f>IF(SUMIFS(T_PlannedOrders[EffectiveQty],T_PlannedOrders[Part Name],$A17,T_PlannedOrders[WeekIndex],95)=0,"",SUMIFS(T_PlannedOrders[EffectiveQty],T_PlannedOrders[Part Name],$A17,T_PlannedOrders[WeekIndex],95)&amp;" ("&amp;TEXT(SUMPRODUCT(MAX((T_PlannedOrders[Part Name]=$A17)*(T_PlannedOrders[WeekIndex]=95)*(T_PlannedOrders[EffectiveQty]&gt;0)*T_PlannedOrders[Order_Month])),"m月")&amp;"発注)")</f>
        <v/>
      </c>
      <c r="CU39">
        <f>IF(SUMIFS(T_PlannedOrders[EffectiveQty],T_PlannedOrders[Part Name],$A17,T_PlannedOrders[WeekIndex],96)=0,"",SUMIFS(T_PlannedOrders[EffectiveQty],T_PlannedOrders[Part Name],$A17,T_PlannedOrders[WeekIndex],96)&amp;" ("&amp;TEXT(SUMPRODUCT(MAX((T_PlannedOrders[Part Name]=$A17)*(T_PlannedOrders[WeekIndex]=96)*(T_PlannedOrders[EffectiveQty]&gt;0)*T_PlannedOrders[Order_Month])),"m月")&amp;"発注)")</f>
        <v/>
      </c>
      <c r="CV39">
        <f>IF(SUMIFS(T_PlannedOrders[EffectiveQty],T_PlannedOrders[Part Name],$A17,T_PlannedOrders[WeekIndex],97)=0,"",SUMIFS(T_PlannedOrders[EffectiveQty],T_PlannedOrders[Part Name],$A17,T_PlannedOrders[WeekIndex],97)&amp;" ("&amp;TEXT(SUMPRODUCT(MAX((T_PlannedOrders[Part Name]=$A17)*(T_PlannedOrders[WeekIndex]=97)*(T_PlannedOrders[EffectiveQty]&gt;0)*T_PlannedOrders[Order_Month])),"m月")&amp;"発注)")</f>
        <v/>
      </c>
      <c r="CW39">
        <f>IF(SUMIFS(T_PlannedOrders[EffectiveQty],T_PlannedOrders[Part Name],$A17,T_PlannedOrders[WeekIndex],98)=0,"",SUMIFS(T_PlannedOrders[EffectiveQty],T_PlannedOrders[Part Name],$A17,T_PlannedOrders[WeekIndex],98)&amp;" ("&amp;TEXT(SUMPRODUCT(MAX((T_PlannedOrders[Part Name]=$A17)*(T_PlannedOrders[WeekIndex]=98)*(T_PlannedOrders[EffectiveQty]&gt;0)*T_PlannedOrders[Order_Month])),"m月")&amp;"発注)")</f>
        <v/>
      </c>
      <c r="CX39">
        <f>IF(SUMIFS(T_PlannedOrders[EffectiveQty],T_PlannedOrders[Part Name],$A17,T_PlannedOrders[WeekIndex],99)=0,"",SUMIFS(T_PlannedOrders[EffectiveQty],T_PlannedOrders[Part Name],$A17,T_PlannedOrders[WeekIndex],99)&amp;" ("&amp;TEXT(SUMPRODUCT(MAX((T_PlannedOrders[Part Name]=$A17)*(T_PlannedOrders[WeekIndex]=99)*(T_PlannedOrders[EffectiveQty]&gt;0)*T_PlannedOrders[Order_Month])),"m月")&amp;"発注)")</f>
        <v/>
      </c>
      <c r="CY39">
        <f>IF(SUMIFS(T_PlannedOrders[EffectiveQty],T_PlannedOrders[Part Name],$A17,T_PlannedOrders[WeekIndex],100)=0,"",SUMIFS(T_PlannedOrders[EffectiveQty],T_PlannedOrders[Part Name],$A17,T_PlannedOrders[WeekIndex],100)&amp;" ("&amp;TEXT(SUMPRODUCT(MAX((T_PlannedOrders[Part Name]=$A17)*(T_PlannedOrders[WeekIndex]=100)*(T_PlannedOrders[EffectiveQty]&gt;0)*T_PlannedOrders[Order_Month])),"m月")&amp;"発注)")</f>
        <v/>
      </c>
      <c r="CZ39">
        <f>IF(SUMIFS(T_PlannedOrders[EffectiveQty],T_PlannedOrders[Part Name],$A17,T_PlannedOrders[WeekIndex],101)=0,"",SUMIFS(T_PlannedOrders[EffectiveQty],T_PlannedOrders[Part Name],$A17,T_PlannedOrders[WeekIndex],101)&amp;" ("&amp;TEXT(SUMPRODUCT(MAX((T_PlannedOrders[Part Name]=$A17)*(T_PlannedOrders[WeekIndex]=101)*(T_PlannedOrders[EffectiveQty]&gt;0)*T_PlannedOrders[Order_Month])),"m月")&amp;"発注)")</f>
        <v/>
      </c>
      <c r="DA39">
        <f>IF(SUMIFS(T_PlannedOrders[EffectiveQty],T_PlannedOrders[Part Name],$A17,T_PlannedOrders[WeekIndex],102)=0,"",SUMIFS(T_PlannedOrders[EffectiveQty],T_PlannedOrders[Part Name],$A17,T_PlannedOrders[WeekIndex],102)&amp;" ("&amp;TEXT(SUMPRODUCT(MAX((T_PlannedOrders[Part Name]=$A17)*(T_PlannedOrders[WeekIndex]=102)*(T_PlannedOrders[EffectiveQty]&gt;0)*T_PlannedOrders[Order_Month])),"m月")&amp;"発注)")</f>
        <v/>
      </c>
      <c r="DB39">
        <f>IF(SUMIFS(T_PlannedOrders[EffectiveQty],T_PlannedOrders[Part Name],$A17,T_PlannedOrders[WeekIndex],103)=0,"",SUMIFS(T_PlannedOrders[EffectiveQty],T_PlannedOrders[Part Name],$A17,T_PlannedOrders[WeekIndex],103)&amp;" ("&amp;TEXT(SUMPRODUCT(MAX((T_PlannedOrders[Part Name]=$A17)*(T_PlannedOrders[WeekIndex]=103)*(T_PlannedOrders[EffectiveQty]&gt;0)*T_PlannedOrders[Order_Month])),"m月")&amp;"発注)")</f>
        <v/>
      </c>
      <c r="DC39">
        <f>IF(SUMIFS(T_PlannedOrders[EffectiveQty],T_PlannedOrders[Part Name],$A17,T_PlannedOrders[WeekIndex],104)=0,"",SUMIFS(T_PlannedOrders[EffectiveQty],T_PlannedOrders[Part Name],$A17,T_PlannedOrders[WeekIndex],104)&amp;" ("&amp;TEXT(SUMPRODUCT(MAX((T_PlannedOrders[Part Name]=$A17)*(T_PlannedOrders[WeekIndex]=104)*(T_PlannedOrders[EffectiveQty]&gt;0)*T_PlannedOrders[Order_Month])),"m月")&amp;"発注)")</f>
        <v/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3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>
        <f>IF(SUMIFS(T_PlannedOrders[EffectiveQty],T_PlannedOrders[Part Name],$A43,T_PlannedOrders[WeekIndex],1)=0,"",SUMIFS(T_PlannedOrders[EffectiveQty],T_PlannedOrders[Part Name],$A43,T_PlannedOrders[WeekIndex],1)&amp;" ("&amp;TEXT(SUMPRODUCT(MAX((T_PlannedOrders[Part Name]=$A43)*(T_PlannedOrders[WeekIndex]=1)*(T_PlannedOrders[EffectiveQty]&gt;0)*T_PlannedOrders[Order_Month])),"m月")&amp;"発注)")</f>
        <v/>
      </c>
      <c r="E51">
        <f>IF(SUMIFS(T_PlannedOrders[EffectiveQty],T_PlannedOrders[Part Name],$A43,T_PlannedOrders[WeekIndex],2)=0,"",SUMIFS(T_PlannedOrders[EffectiveQty],T_PlannedOrders[Part Name],$A43,T_PlannedOrders[WeekIndex],2)&amp;" ("&amp;TEXT(SUMPRODUCT(MAX((T_PlannedOrders[Part Name]=$A43)*(T_PlannedOrders[WeekIndex]=2)*(T_PlannedOrders[EffectiveQty]&gt;0)*T_PlannedOrders[Order_Month])),"m月")&amp;"発注)")</f>
        <v/>
      </c>
      <c r="F51">
        <f>IF(SUMIFS(T_PlannedOrders[EffectiveQty],T_PlannedOrders[Part Name],$A43,T_PlannedOrders[WeekIndex],3)=0,"",SUMIFS(T_PlannedOrders[EffectiveQty],T_PlannedOrders[Part Name],$A43,T_PlannedOrders[WeekIndex],3)&amp;" ("&amp;TEXT(SUMPRODUCT(MAX((T_PlannedOrders[Part Name]=$A43)*(T_PlannedOrders[WeekIndex]=3)*(T_PlannedOrders[EffectiveQty]&gt;0)*T_PlannedOrders[Order_Month])),"m月")&amp;"発注)")</f>
        <v/>
      </c>
      <c r="G51">
        <f>IF(SUMIFS(T_PlannedOrders[EffectiveQty],T_PlannedOrders[Part Name],$A43,T_PlannedOrders[WeekIndex],4)=0,"",SUMIFS(T_PlannedOrders[EffectiveQty],T_PlannedOrders[Part Name],$A43,T_PlannedOrders[WeekIndex],4)&amp;" ("&amp;TEXT(SUMPRODUCT(MAX((T_PlannedOrders[Part Name]=$A43)*(T_PlannedOrders[WeekIndex]=4)*(T_PlannedOrders[EffectiveQty]&gt;0)*T_PlannedOrders[Order_Month])),"m月")&amp;"発注)")</f>
        <v/>
      </c>
      <c r="H51">
        <f>IF(SUMIFS(T_PlannedOrders[EffectiveQty],T_PlannedOrders[Part Name],$A43,T_PlannedOrders[WeekIndex],5)=0,"",SUMIFS(T_PlannedOrders[EffectiveQty],T_PlannedOrders[Part Name],$A43,T_PlannedOrders[WeekIndex],5)&amp;" ("&amp;TEXT(SUMPRODUCT(MAX((T_PlannedOrders[Part Name]=$A43)*(T_PlannedOrders[WeekIndex]=5)*(T_PlannedOrders[EffectiveQty]&gt;0)*T_PlannedOrders[Order_Month])),"m月")&amp;"発注)")</f>
        <v/>
      </c>
      <c r="I51">
        <f>IF(SUMIFS(T_PlannedOrders[EffectiveQty],T_PlannedOrders[Part Name],$A43,T_PlannedOrders[WeekIndex],6)=0,"",SUMIFS(T_PlannedOrders[EffectiveQty],T_PlannedOrders[Part Name],$A43,T_PlannedOrders[WeekIndex],6)&amp;" ("&amp;TEXT(SUMPRODUCT(MAX((T_PlannedOrders[Part Name]=$A43)*(T_PlannedOrders[WeekIndex]=6)*(T_PlannedOrders[EffectiveQty]&gt;0)*T_PlannedOrders[Order_Month])),"m月")&amp;"発注)")</f>
        <v/>
      </c>
      <c r="J51">
        <f>IF(SUMIFS(T_PlannedOrders[EffectiveQty],T_PlannedOrders[Part Name],$A43,T_PlannedOrders[WeekIndex],7)=0,"",SUMIFS(T_PlannedOrders[EffectiveQty],T_PlannedOrders[Part Name],$A43,T_PlannedOrders[WeekIndex],7)&amp;" ("&amp;TEXT(SUMPRODUCT(MAX((T_PlannedOrders[Part Name]=$A43)*(T_PlannedOrders[WeekIndex]=7)*(T_PlannedOrders[EffectiveQty]&gt;0)*T_PlannedOrders[Order_Month])),"m月")&amp;"発注)")</f>
        <v/>
      </c>
      <c r="K51">
        <f>IF(SUMIFS(T_PlannedOrders[EffectiveQty],T_PlannedOrders[Part Name],$A43,T_PlannedOrders[WeekIndex],8)=0,"",SUMIFS(T_PlannedOrders[EffectiveQty],T_PlannedOrders[Part Name],$A43,T_PlannedOrders[WeekIndex],8)&amp;" ("&amp;TEXT(SUMPRODUCT(MAX((T_PlannedOrders[Part Name]=$A43)*(T_PlannedOrders[WeekIndex]=8)*(T_PlannedOrders[EffectiveQty]&gt;0)*T_PlannedOrders[Order_Month])),"m月")&amp;"発注)")</f>
        <v/>
      </c>
      <c r="L51">
        <f>IF(SUMIFS(T_PlannedOrders[EffectiveQty],T_PlannedOrders[Part Name],$A43,T_PlannedOrders[WeekIndex],9)=0,"",SUMIFS(T_PlannedOrders[EffectiveQty],T_PlannedOrders[Part Name],$A43,T_PlannedOrders[WeekIndex],9)&amp;" ("&amp;TEXT(SUMPRODUCT(MAX((T_PlannedOrders[Part Name]=$A43)*(T_PlannedOrders[WeekIndex]=9)*(T_PlannedOrders[EffectiveQty]&gt;0)*T_PlannedOrders[Order_Month])),"m月")&amp;"発注)")</f>
        <v/>
      </c>
      <c r="M51">
        <f>IF(SUMIFS(T_PlannedOrders[EffectiveQty],T_PlannedOrders[Part Name],$A43,T_PlannedOrders[WeekIndex],10)=0,"",SUMIFS(T_PlannedOrders[EffectiveQty],T_PlannedOrders[Part Name],$A43,T_PlannedOrders[WeekIndex],10)&amp;" ("&amp;TEXT(SUMPRODUCT(MAX((T_PlannedOrders[Part Name]=$A43)*(T_PlannedOrders[WeekIndex]=10)*(T_PlannedOrders[EffectiveQty]&gt;0)*T_PlannedOrders[Order_Month])),"m月")&amp;"発注)")</f>
        <v/>
      </c>
      <c r="N51">
        <f>IF(SUMIFS(T_PlannedOrders[EffectiveQty],T_PlannedOrders[Part Name],$A43,T_PlannedOrders[WeekIndex],11)=0,"",SUMIFS(T_PlannedOrders[EffectiveQty],T_PlannedOrders[Part Name],$A43,T_PlannedOrders[WeekIndex],11)&amp;" ("&amp;TEXT(SUMPRODUCT(MAX((T_PlannedOrders[Part Name]=$A43)*(T_PlannedOrders[WeekIndex]=11)*(T_PlannedOrders[EffectiveQty]&gt;0)*T_PlannedOrders[Order_Month])),"m月")&amp;"発注)")</f>
        <v/>
      </c>
      <c r="O51">
        <f>IF(SUMIFS(T_PlannedOrders[EffectiveQty],T_PlannedOrders[Part Name],$A43,T_PlannedOrders[WeekIndex],12)=0,"",SUMIFS(T_PlannedOrders[EffectiveQty],T_PlannedOrders[Part Name],$A43,T_PlannedOrders[WeekIndex],12)&amp;" ("&amp;TEXT(SUMPRODUCT(MAX((T_PlannedOrders[Part Name]=$A43)*(T_PlannedOrders[WeekIndex]=12)*(T_PlannedOrders[EffectiveQty]&gt;0)*T_PlannedOrders[Order_Month])),"m月")&amp;"発注)")</f>
        <v/>
      </c>
      <c r="P51">
        <f>IF(SUMIFS(T_PlannedOrders[EffectiveQty],T_PlannedOrders[Part Name],$A43,T_PlannedOrders[WeekIndex],13)=0,"",SUMIFS(T_PlannedOrders[EffectiveQty],T_PlannedOrders[Part Name],$A43,T_PlannedOrders[WeekIndex],13)&amp;" ("&amp;TEXT(SUMPRODUCT(MAX((T_PlannedOrders[Part Name]=$A43)*(T_PlannedOrders[WeekIndex]=13)*(T_PlannedOrders[EffectiveQty]&gt;0)*T_PlannedOrders[Order_Month])),"m月")&amp;"発注)")</f>
        <v/>
      </c>
      <c r="Q51">
        <f>IF(SUMIFS(T_PlannedOrders[EffectiveQty],T_PlannedOrders[Part Name],$A43,T_PlannedOrders[WeekIndex],14)=0,"",SUMIFS(T_PlannedOrders[EffectiveQty],T_PlannedOrders[Part Name],$A43,T_PlannedOrders[WeekIndex],14)&amp;" ("&amp;TEXT(SUMPRODUCT(MAX((T_PlannedOrders[Part Name]=$A43)*(T_PlannedOrders[WeekIndex]=14)*(T_PlannedOrders[EffectiveQty]&gt;0)*T_PlannedOrders[Order_Month])),"m月")&amp;"発注)")</f>
        <v/>
      </c>
      <c r="R51">
        <f>IF(SUMIFS(T_PlannedOrders[EffectiveQty],T_PlannedOrders[Part Name],$A43,T_PlannedOrders[WeekIndex],15)=0,"",SUMIFS(T_PlannedOrders[EffectiveQty],T_PlannedOrders[Part Name],$A43,T_PlannedOrders[WeekIndex],15)&amp;" ("&amp;TEXT(SUMPRODUCT(MAX((T_PlannedOrders[Part Name]=$A43)*(T_PlannedOrders[WeekIndex]=15)*(T_PlannedOrders[EffectiveQty]&gt;0)*T_PlannedOrders[Order_Month])),"m月")&amp;"発注)")</f>
        <v/>
      </c>
      <c r="S51">
        <f>IF(SUMIFS(T_PlannedOrders[EffectiveQty],T_PlannedOrders[Part Name],$A43,T_PlannedOrders[WeekIndex],16)=0,"",SUMIFS(T_PlannedOrders[EffectiveQty],T_PlannedOrders[Part Name],$A43,T_PlannedOrders[WeekIndex],16)&amp;" ("&amp;TEXT(SUMPRODUCT(MAX((T_PlannedOrders[Part Name]=$A43)*(T_PlannedOrders[WeekIndex]=16)*(T_PlannedOrders[EffectiveQty]&gt;0)*T_PlannedOrders[Order_Month])),"m月")&amp;"発注)")</f>
        <v/>
      </c>
      <c r="T51">
        <f>IF(SUMIFS(T_PlannedOrders[EffectiveQty],T_PlannedOrders[Part Name],$A43,T_PlannedOrders[WeekIndex],17)=0,"",SUMIFS(T_PlannedOrders[EffectiveQty],T_PlannedOrders[Part Name],$A43,T_PlannedOrders[WeekIndex],17)&amp;" ("&amp;TEXT(SUMPRODUCT(MAX((T_PlannedOrders[Part Name]=$A43)*(T_PlannedOrders[WeekIndex]=17)*(T_PlannedOrders[EffectiveQty]&gt;0)*T_PlannedOrders[Order_Month])),"m月")&amp;"発注)")</f>
        <v/>
      </c>
      <c r="U51">
        <f>IF(SUMIFS(T_PlannedOrders[EffectiveQty],T_PlannedOrders[Part Name],$A43,T_PlannedOrders[WeekIndex],18)=0,"",SUMIFS(T_PlannedOrders[EffectiveQty],T_PlannedOrders[Part Name],$A43,T_PlannedOrders[WeekIndex],18)&amp;" ("&amp;TEXT(SUMPRODUCT(MAX((T_PlannedOrders[Part Name]=$A43)*(T_PlannedOrders[WeekIndex]=18)*(T_PlannedOrders[EffectiveQty]&gt;0)*T_PlannedOrders[Order_Month])),"m月")&amp;"発注)")</f>
        <v/>
      </c>
      <c r="V51">
        <f>IF(SUMIFS(T_PlannedOrders[EffectiveQty],T_PlannedOrders[Part Name],$A43,T_PlannedOrders[WeekIndex],19)=0,"",SUMIFS(T_PlannedOrders[EffectiveQty],T_PlannedOrders[Part Name],$A43,T_PlannedOrders[WeekIndex],19)&amp;" ("&amp;TEXT(SUMPRODUCT(MAX((T_PlannedOrders[Part Name]=$A43)*(T_PlannedOrders[WeekIndex]=19)*(T_PlannedOrders[EffectiveQty]&gt;0)*T_PlannedOrders[Order_Month])),"m月")&amp;"発注)")</f>
        <v/>
      </c>
      <c r="W51">
        <f>IF(SUMIFS(T_PlannedOrders[EffectiveQty],T_PlannedOrders[Part Name],$A43,T_PlannedOrders[WeekIndex],20)=0,"",SUMIFS(T_PlannedOrders[EffectiveQty],T_PlannedOrders[Part Name],$A43,T_PlannedOrders[WeekIndex],20)&amp;" ("&amp;TEXT(SUMPRODUCT(MAX((T_PlannedOrders[Part Name]=$A43)*(T_PlannedOrders[WeekIndex]=20)*(T_PlannedOrders[EffectiveQty]&gt;0)*T_PlannedOrders[Order_Month])),"m月")&amp;"発注)")</f>
        <v/>
      </c>
      <c r="X51">
        <f>IF(SUMIFS(T_PlannedOrders[EffectiveQty],T_PlannedOrders[Part Name],$A43,T_PlannedOrders[WeekIndex],21)=0,"",SUMIFS(T_PlannedOrders[EffectiveQty],T_PlannedOrders[Part Name],$A43,T_PlannedOrders[WeekIndex],21)&amp;" ("&amp;TEXT(SUMPRODUCT(MAX((T_PlannedOrders[Part Name]=$A43)*(T_PlannedOrders[WeekIndex]=21)*(T_PlannedOrders[EffectiveQty]&gt;0)*T_PlannedOrders[Order_Month])),"m月")&amp;"発注)")</f>
        <v/>
      </c>
      <c r="Y51">
        <f>IF(SUMIFS(T_PlannedOrders[EffectiveQty],T_PlannedOrders[Part Name],$A43,T_PlannedOrders[WeekIndex],22)=0,"",SUMIFS(T_PlannedOrders[EffectiveQty],T_PlannedOrders[Part Name],$A43,T_PlannedOrders[WeekIndex],22)&amp;" ("&amp;TEXT(SUMPRODUCT(MAX((T_PlannedOrders[Part Name]=$A43)*(T_PlannedOrders[WeekIndex]=22)*(T_PlannedOrders[EffectiveQty]&gt;0)*T_PlannedOrders[Order_Month])),"m月")&amp;"発注)")</f>
        <v/>
      </c>
      <c r="Z51">
        <f>IF(SUMIFS(T_PlannedOrders[EffectiveQty],T_PlannedOrders[Part Name],$A43,T_PlannedOrders[WeekIndex],23)=0,"",SUMIFS(T_PlannedOrders[EffectiveQty],T_PlannedOrders[Part Name],$A43,T_PlannedOrders[WeekIndex],23)&amp;" ("&amp;TEXT(SUMPRODUCT(MAX((T_PlannedOrders[Part Name]=$A43)*(T_PlannedOrders[WeekIndex]=23)*(T_PlannedOrders[EffectiveQty]&gt;0)*T_PlannedOrders[Order_Month])),"m月")&amp;"発注)")</f>
        <v/>
      </c>
      <c r="AA51">
        <f>IF(SUMIFS(T_PlannedOrders[EffectiveQty],T_PlannedOrders[Part Name],$A43,T_PlannedOrders[WeekIndex],24)=0,"",SUMIFS(T_PlannedOrders[EffectiveQty],T_PlannedOrders[Part Name],$A43,T_PlannedOrders[WeekIndex],24)&amp;" ("&amp;TEXT(SUMPRODUCT(MAX((T_PlannedOrders[Part Name]=$A43)*(T_PlannedOrders[WeekIndex]=24)*(T_PlannedOrders[EffectiveQty]&gt;0)*T_PlannedOrders[Order_Month])),"m月")&amp;"発注)")</f>
        <v/>
      </c>
      <c r="AB51">
        <f>IF(SUMIFS(T_PlannedOrders[EffectiveQty],T_PlannedOrders[Part Name],$A43,T_PlannedOrders[WeekIndex],25)=0,"",SUMIFS(T_PlannedOrders[EffectiveQty],T_PlannedOrders[Part Name],$A43,T_PlannedOrders[WeekIndex],25)&amp;" ("&amp;TEXT(SUMPRODUCT(MAX((T_PlannedOrders[Part Name]=$A43)*(T_PlannedOrders[WeekIndex]=25)*(T_PlannedOrders[EffectiveQty]&gt;0)*T_PlannedOrders[Order_Month])),"m月")&amp;"発注)")</f>
        <v/>
      </c>
      <c r="AC51">
        <f>IF(SUMIFS(T_PlannedOrders[EffectiveQty],T_PlannedOrders[Part Name],$A43,T_PlannedOrders[WeekIndex],26)=0,"",SUMIFS(T_PlannedOrders[EffectiveQty],T_PlannedOrders[Part Name],$A43,T_PlannedOrders[WeekIndex],26)&amp;" ("&amp;TEXT(SUMPRODUCT(MAX((T_PlannedOrders[Part Name]=$A43)*(T_PlannedOrders[WeekIndex]=26)*(T_PlannedOrders[EffectiveQty]&gt;0)*T_PlannedOrders[Order_Month])),"m月")&amp;"発注)")</f>
        <v/>
      </c>
      <c r="AD51">
        <f>IF(SUMIFS(T_PlannedOrders[EffectiveQty],T_PlannedOrders[Part Name],$A43,T_PlannedOrders[WeekIndex],27)=0,"",SUMIFS(T_PlannedOrders[EffectiveQty],T_PlannedOrders[Part Name],$A43,T_PlannedOrders[WeekIndex],27)&amp;" ("&amp;TEXT(SUMPRODUCT(MAX((T_PlannedOrders[Part Name]=$A43)*(T_PlannedOrders[WeekIndex]=27)*(T_PlannedOrders[EffectiveQty]&gt;0)*T_PlannedOrders[Order_Month])),"m月")&amp;"発注)")</f>
        <v/>
      </c>
      <c r="AE51">
        <f>IF(SUMIFS(T_PlannedOrders[EffectiveQty],T_PlannedOrders[Part Name],$A43,T_PlannedOrders[WeekIndex],28)=0,"",SUMIFS(T_PlannedOrders[EffectiveQty],T_PlannedOrders[Part Name],$A43,T_PlannedOrders[WeekIndex],28)&amp;" ("&amp;TEXT(SUMPRODUCT(MAX((T_PlannedOrders[Part Name]=$A43)*(T_PlannedOrders[WeekIndex]=28)*(T_PlannedOrders[EffectiveQty]&gt;0)*T_PlannedOrders[Order_Month])),"m月")&amp;"発注)")</f>
        <v/>
      </c>
      <c r="AF51">
        <f>IF(SUMIFS(T_PlannedOrders[EffectiveQty],T_PlannedOrders[Part Name],$A43,T_PlannedOrders[WeekIndex],29)=0,"",SUMIFS(T_PlannedOrders[EffectiveQty],T_PlannedOrders[Part Name],$A43,T_PlannedOrders[WeekIndex],29)&amp;" ("&amp;TEXT(SUMPRODUCT(MAX((T_PlannedOrders[Part Name]=$A43)*(T_PlannedOrders[WeekIndex]=29)*(T_PlannedOrders[EffectiveQty]&gt;0)*T_PlannedOrders[Order_Month])),"m月")&amp;"発注)")</f>
        <v/>
      </c>
      <c r="AG51">
        <f>IF(SUMIFS(T_PlannedOrders[EffectiveQty],T_PlannedOrders[Part Name],$A43,T_PlannedOrders[WeekIndex],30)=0,"",SUMIFS(T_PlannedOrders[EffectiveQty],T_PlannedOrders[Part Name],$A43,T_PlannedOrders[WeekIndex],30)&amp;" ("&amp;TEXT(SUMPRODUCT(MAX((T_PlannedOrders[Part Name]=$A43)*(T_PlannedOrders[WeekIndex]=30)*(T_PlannedOrders[EffectiveQty]&gt;0)*T_PlannedOrders[Order_Month])),"m月")&amp;"発注)")</f>
        <v/>
      </c>
      <c r="AH51">
        <f>IF(SUMIFS(T_PlannedOrders[EffectiveQty],T_PlannedOrders[Part Name],$A43,T_PlannedOrders[WeekIndex],31)=0,"",SUMIFS(T_PlannedOrders[EffectiveQty],T_PlannedOrders[Part Name],$A43,T_PlannedOrders[WeekIndex],31)&amp;" ("&amp;TEXT(SUMPRODUCT(MAX((T_PlannedOrders[Part Name]=$A43)*(T_PlannedOrders[WeekIndex]=31)*(T_PlannedOrders[EffectiveQty]&gt;0)*T_PlannedOrders[Order_Month])),"m月")&amp;"発注)")</f>
        <v/>
      </c>
      <c r="AI51">
        <f>IF(SUMIFS(T_PlannedOrders[EffectiveQty],T_PlannedOrders[Part Name],$A43,T_PlannedOrders[WeekIndex],32)=0,"",SUMIFS(T_PlannedOrders[EffectiveQty],T_PlannedOrders[Part Name],$A43,T_PlannedOrders[WeekIndex],32)&amp;" ("&amp;TEXT(SUMPRODUCT(MAX((T_PlannedOrders[Part Name]=$A43)*(T_PlannedOrders[WeekIndex]=32)*(T_PlannedOrders[EffectiveQty]&gt;0)*T_PlannedOrders[Order_Month])),"m月")&amp;"発注)")</f>
        <v/>
      </c>
      <c r="AJ51">
        <f>IF(SUMIFS(T_PlannedOrders[EffectiveQty],T_PlannedOrders[Part Name],$A43,T_PlannedOrders[WeekIndex],33)=0,"",SUMIFS(T_PlannedOrders[EffectiveQty],T_PlannedOrders[Part Name],$A43,T_PlannedOrders[WeekIndex],33)&amp;" ("&amp;TEXT(SUMPRODUCT(MAX((T_PlannedOrders[Part Name]=$A43)*(T_PlannedOrders[WeekIndex]=33)*(T_PlannedOrders[EffectiveQty]&gt;0)*T_PlannedOrders[Order_Month])),"m月")&amp;"発注)")</f>
        <v/>
      </c>
      <c r="AK51">
        <f>IF(SUMIFS(T_PlannedOrders[EffectiveQty],T_PlannedOrders[Part Name],$A43,T_PlannedOrders[WeekIndex],34)=0,"",SUMIFS(T_PlannedOrders[EffectiveQty],T_PlannedOrders[Part Name],$A43,T_PlannedOrders[WeekIndex],34)&amp;" ("&amp;TEXT(SUMPRODUCT(MAX((T_PlannedOrders[Part Name]=$A43)*(T_PlannedOrders[WeekIndex]=34)*(T_PlannedOrders[EffectiveQty]&gt;0)*T_PlannedOrders[Order_Month])),"m月")&amp;"発注)")</f>
        <v/>
      </c>
      <c r="AL51">
        <f>IF(SUMIFS(T_PlannedOrders[EffectiveQty],T_PlannedOrders[Part Name],$A43,T_PlannedOrders[WeekIndex],35)=0,"",SUMIFS(T_PlannedOrders[EffectiveQty],T_PlannedOrders[Part Name],$A43,T_PlannedOrders[WeekIndex],35)&amp;" ("&amp;TEXT(SUMPRODUCT(MAX((T_PlannedOrders[Part Name]=$A43)*(T_PlannedOrders[WeekIndex]=35)*(T_PlannedOrders[EffectiveQty]&gt;0)*T_PlannedOrders[Order_Month])),"m月")&amp;"発注)")</f>
        <v/>
      </c>
      <c r="AM51">
        <f>IF(SUMIFS(T_PlannedOrders[EffectiveQty],T_PlannedOrders[Part Name],$A43,T_PlannedOrders[WeekIndex],36)=0,"",SUMIFS(T_PlannedOrders[EffectiveQty],T_PlannedOrders[Part Name],$A43,T_PlannedOrders[WeekIndex],36)&amp;" ("&amp;TEXT(SUMPRODUCT(MAX((T_PlannedOrders[Part Name]=$A43)*(T_PlannedOrders[WeekIndex]=36)*(T_PlannedOrders[EffectiveQty]&gt;0)*T_PlannedOrders[Order_Month])),"m月")&amp;"発注)")</f>
        <v/>
      </c>
      <c r="AN51">
        <f>IF(SUMIFS(T_PlannedOrders[EffectiveQty],T_PlannedOrders[Part Name],$A43,T_PlannedOrders[WeekIndex],37)=0,"",SUMIFS(T_PlannedOrders[EffectiveQty],T_PlannedOrders[Part Name],$A43,T_PlannedOrders[WeekIndex],37)&amp;" ("&amp;TEXT(SUMPRODUCT(MAX((T_PlannedOrders[Part Name]=$A43)*(T_PlannedOrders[WeekIndex]=37)*(T_PlannedOrders[EffectiveQty]&gt;0)*T_PlannedOrders[Order_Month])),"m月")&amp;"発注)")</f>
        <v/>
      </c>
      <c r="AO51">
        <f>IF(SUMIFS(T_PlannedOrders[EffectiveQty],T_PlannedOrders[Part Name],$A43,T_PlannedOrders[WeekIndex],38)=0,"",SUMIFS(T_PlannedOrders[EffectiveQty],T_PlannedOrders[Part Name],$A43,T_PlannedOrders[WeekIndex],38)&amp;" ("&amp;TEXT(SUMPRODUCT(MAX((T_PlannedOrders[Part Name]=$A43)*(T_PlannedOrders[WeekIndex]=38)*(T_PlannedOrders[EffectiveQty]&gt;0)*T_PlannedOrders[Order_Month])),"m月")&amp;"発注)")</f>
        <v/>
      </c>
      <c r="AP51">
        <f>IF(SUMIFS(T_PlannedOrders[EffectiveQty],T_PlannedOrders[Part Name],$A43,T_PlannedOrders[WeekIndex],39)=0,"",SUMIFS(T_PlannedOrders[EffectiveQty],T_PlannedOrders[Part Name],$A43,T_PlannedOrders[WeekIndex],39)&amp;" ("&amp;TEXT(SUMPRODUCT(MAX((T_PlannedOrders[Part Name]=$A43)*(T_PlannedOrders[WeekIndex]=39)*(T_PlannedOrders[EffectiveQty]&gt;0)*T_PlannedOrders[Order_Month])),"m月")&amp;"発注)")</f>
        <v/>
      </c>
      <c r="AQ51">
        <f>IF(SUMIFS(T_PlannedOrders[EffectiveQty],T_PlannedOrders[Part Name],$A43,T_PlannedOrders[WeekIndex],40)=0,"",SUMIFS(T_PlannedOrders[EffectiveQty],T_PlannedOrders[Part Name],$A43,T_PlannedOrders[WeekIndex],40)&amp;" ("&amp;TEXT(SUMPRODUCT(MAX((T_PlannedOrders[Part Name]=$A43)*(T_PlannedOrders[WeekIndex]=40)*(T_PlannedOrders[EffectiveQty]&gt;0)*T_PlannedOrders[Order_Month])),"m月")&amp;"発注)")</f>
        <v/>
      </c>
      <c r="AR51">
        <f>IF(SUMIFS(T_PlannedOrders[EffectiveQty],T_PlannedOrders[Part Name],$A43,T_PlannedOrders[WeekIndex],41)=0,"",SUMIFS(T_PlannedOrders[EffectiveQty],T_PlannedOrders[Part Name],$A43,T_PlannedOrders[WeekIndex],41)&amp;" ("&amp;TEXT(SUMPRODUCT(MAX((T_PlannedOrders[Part Name]=$A43)*(T_PlannedOrders[WeekIndex]=41)*(T_PlannedOrders[EffectiveQty]&gt;0)*T_PlannedOrders[Order_Month])),"m月")&amp;"発注)")</f>
        <v/>
      </c>
      <c r="AS51">
        <f>IF(SUMIFS(T_PlannedOrders[EffectiveQty],T_PlannedOrders[Part Name],$A43,T_PlannedOrders[WeekIndex],42)=0,"",SUMIFS(T_PlannedOrders[EffectiveQty],T_PlannedOrders[Part Name],$A43,T_PlannedOrders[WeekIndex],42)&amp;" ("&amp;TEXT(SUMPRODUCT(MAX((T_PlannedOrders[Part Name]=$A43)*(T_PlannedOrders[WeekIndex]=42)*(T_PlannedOrders[EffectiveQty]&gt;0)*T_PlannedOrders[Order_Month])),"m月")&amp;"発注)")</f>
        <v/>
      </c>
      <c r="AT51">
        <f>IF(SUMIFS(T_PlannedOrders[EffectiveQty],T_PlannedOrders[Part Name],$A43,T_PlannedOrders[WeekIndex],43)=0,"",SUMIFS(T_PlannedOrders[EffectiveQty],T_PlannedOrders[Part Name],$A43,T_PlannedOrders[WeekIndex],43)&amp;" ("&amp;TEXT(SUMPRODUCT(MAX((T_PlannedOrders[Part Name]=$A43)*(T_PlannedOrders[WeekIndex]=43)*(T_PlannedOrders[EffectiveQty]&gt;0)*T_PlannedOrders[Order_Month])),"m月")&amp;"発注)")</f>
        <v/>
      </c>
      <c r="AU51">
        <f>IF(SUMIFS(T_PlannedOrders[EffectiveQty],T_PlannedOrders[Part Name],$A43,T_PlannedOrders[WeekIndex],44)=0,"",SUMIFS(T_PlannedOrders[EffectiveQty],T_PlannedOrders[Part Name],$A43,T_PlannedOrders[WeekIndex],44)&amp;" ("&amp;TEXT(SUMPRODUCT(MAX((T_PlannedOrders[Part Name]=$A43)*(T_PlannedOrders[WeekIndex]=44)*(T_PlannedOrders[EffectiveQty]&gt;0)*T_PlannedOrders[Order_Month])),"m月")&amp;"発注)")</f>
        <v/>
      </c>
      <c r="AV51">
        <f>IF(SUMIFS(T_PlannedOrders[EffectiveQty],T_PlannedOrders[Part Name],$A43,T_PlannedOrders[WeekIndex],45)=0,"",SUMIFS(T_PlannedOrders[EffectiveQty],T_PlannedOrders[Part Name],$A43,T_PlannedOrders[WeekIndex],45)&amp;" ("&amp;TEXT(SUMPRODUCT(MAX((T_PlannedOrders[Part Name]=$A43)*(T_PlannedOrders[WeekIndex]=45)*(T_PlannedOrders[EffectiveQty]&gt;0)*T_PlannedOrders[Order_Month])),"m月")&amp;"発注)")</f>
        <v/>
      </c>
      <c r="AW51">
        <f>IF(SUMIFS(T_PlannedOrders[EffectiveQty],T_PlannedOrders[Part Name],$A43,T_PlannedOrders[WeekIndex],46)=0,"",SUMIFS(T_PlannedOrders[EffectiveQty],T_PlannedOrders[Part Name],$A43,T_PlannedOrders[WeekIndex],46)&amp;" ("&amp;TEXT(SUMPRODUCT(MAX((T_PlannedOrders[Part Name]=$A43)*(T_PlannedOrders[WeekIndex]=46)*(T_PlannedOrders[EffectiveQty]&gt;0)*T_PlannedOrders[Order_Month])),"m月")&amp;"発注)")</f>
        <v/>
      </c>
      <c r="AX51">
        <f>IF(SUMIFS(T_PlannedOrders[EffectiveQty],T_PlannedOrders[Part Name],$A43,T_PlannedOrders[WeekIndex],47)=0,"",SUMIFS(T_PlannedOrders[EffectiveQty],T_PlannedOrders[Part Name],$A43,T_PlannedOrders[WeekIndex],47)&amp;" ("&amp;TEXT(SUMPRODUCT(MAX((T_PlannedOrders[Part Name]=$A43)*(T_PlannedOrders[WeekIndex]=47)*(T_PlannedOrders[EffectiveQty]&gt;0)*T_PlannedOrders[Order_Month])),"m月")&amp;"発注)")</f>
        <v/>
      </c>
      <c r="AY51">
        <f>IF(SUMIFS(T_PlannedOrders[EffectiveQty],T_PlannedOrders[Part Name],$A43,T_PlannedOrders[WeekIndex],48)=0,"",SUMIFS(T_PlannedOrders[EffectiveQty],T_PlannedOrders[Part Name],$A43,T_PlannedOrders[WeekIndex],48)&amp;" ("&amp;TEXT(SUMPRODUCT(MAX((T_PlannedOrders[Part Name]=$A43)*(T_PlannedOrders[WeekIndex]=48)*(T_PlannedOrders[EffectiveQty]&gt;0)*T_PlannedOrders[Order_Month])),"m月")&amp;"発注)")</f>
        <v/>
      </c>
      <c r="AZ51">
        <f>IF(SUMIFS(T_PlannedOrders[EffectiveQty],T_PlannedOrders[Part Name],$A43,T_PlannedOrders[WeekIndex],49)=0,"",SUMIFS(T_PlannedOrders[EffectiveQty],T_PlannedOrders[Part Name],$A43,T_PlannedOrders[WeekIndex],49)&amp;" ("&amp;TEXT(SUMPRODUCT(MAX((T_PlannedOrders[Part Name]=$A43)*(T_PlannedOrders[WeekIndex]=49)*(T_PlannedOrders[EffectiveQty]&gt;0)*T_PlannedOrders[Order_Month])),"m月")&amp;"発注)")</f>
        <v/>
      </c>
      <c r="BA51">
        <f>IF(SUMIFS(T_PlannedOrders[EffectiveQty],T_PlannedOrders[Part Name],$A43,T_PlannedOrders[WeekIndex],50)=0,"",SUMIFS(T_PlannedOrders[EffectiveQty],T_PlannedOrders[Part Name],$A43,T_PlannedOrders[WeekIndex],50)&amp;" ("&amp;TEXT(SUMPRODUCT(MAX((T_PlannedOrders[Part Name]=$A43)*(T_PlannedOrders[WeekIndex]=50)*(T_PlannedOrders[EffectiveQty]&gt;0)*T_PlannedOrders[Order_Month])),"m月")&amp;"発注)")</f>
        <v/>
      </c>
      <c r="BB51">
        <f>IF(SUMIFS(T_PlannedOrders[EffectiveQty],T_PlannedOrders[Part Name],$A43,T_PlannedOrders[WeekIndex],51)=0,"",SUMIFS(T_PlannedOrders[EffectiveQty],T_PlannedOrders[Part Name],$A43,T_PlannedOrders[WeekIndex],51)&amp;" ("&amp;TEXT(SUMPRODUCT(MAX((T_PlannedOrders[Part Name]=$A43)*(T_PlannedOrders[WeekIndex]=51)*(T_PlannedOrders[EffectiveQty]&gt;0)*T_PlannedOrders[Order_Month])),"m月")&amp;"発注)")</f>
        <v/>
      </c>
      <c r="BC51">
        <f>IF(SUMIFS(T_PlannedOrders[EffectiveQty],T_PlannedOrders[Part Name],$A43,T_PlannedOrders[WeekIndex],52)=0,"",SUMIFS(T_PlannedOrders[EffectiveQty],T_PlannedOrders[Part Name],$A43,T_PlannedOrders[WeekIndex],52)&amp;" ("&amp;TEXT(SUMPRODUCT(MAX((T_PlannedOrders[Part Name]=$A43)*(T_PlannedOrders[WeekIndex]=52)*(T_PlannedOrders[EffectiveQty]&gt;0)*T_PlannedOrders[Order_Month])),"m月")&amp;"発注)")</f>
        <v/>
      </c>
      <c r="BD51">
        <f>IF(SUMIFS(T_PlannedOrders[EffectiveQty],T_PlannedOrders[Part Name],$A43,T_PlannedOrders[WeekIndex],53)=0,"",SUMIFS(T_PlannedOrders[EffectiveQty],T_PlannedOrders[Part Name],$A43,T_PlannedOrders[WeekIndex],53)&amp;" ("&amp;TEXT(SUMPRODUCT(MAX((T_PlannedOrders[Part Name]=$A43)*(T_PlannedOrders[WeekIndex]=53)*(T_PlannedOrders[EffectiveQty]&gt;0)*T_PlannedOrders[Order_Month])),"m月")&amp;"発注)")</f>
        <v/>
      </c>
      <c r="BE51">
        <f>IF(SUMIFS(T_PlannedOrders[EffectiveQty],T_PlannedOrders[Part Name],$A43,T_PlannedOrders[WeekIndex],54)=0,"",SUMIFS(T_PlannedOrders[EffectiveQty],T_PlannedOrders[Part Name],$A43,T_PlannedOrders[WeekIndex],54)&amp;" ("&amp;TEXT(SUMPRODUCT(MAX((T_PlannedOrders[Part Name]=$A43)*(T_PlannedOrders[WeekIndex]=54)*(T_PlannedOrders[EffectiveQty]&gt;0)*T_PlannedOrders[Order_Month])),"m月")&amp;"発注)")</f>
        <v/>
      </c>
      <c r="BF51">
        <f>IF(SUMIFS(T_PlannedOrders[EffectiveQty],T_PlannedOrders[Part Name],$A43,T_PlannedOrders[WeekIndex],55)=0,"",SUMIFS(T_PlannedOrders[EffectiveQty],T_PlannedOrders[Part Name],$A43,T_PlannedOrders[WeekIndex],55)&amp;" ("&amp;TEXT(SUMPRODUCT(MAX((T_PlannedOrders[Part Name]=$A43)*(T_PlannedOrders[WeekIndex]=55)*(T_PlannedOrders[EffectiveQty]&gt;0)*T_PlannedOrders[Order_Month])),"m月")&amp;"発注)")</f>
        <v/>
      </c>
      <c r="BG51">
        <f>IF(SUMIFS(T_PlannedOrders[EffectiveQty],T_PlannedOrders[Part Name],$A43,T_PlannedOrders[WeekIndex],56)=0,"",SUMIFS(T_PlannedOrders[EffectiveQty],T_PlannedOrders[Part Name],$A43,T_PlannedOrders[WeekIndex],56)&amp;" ("&amp;TEXT(SUMPRODUCT(MAX((T_PlannedOrders[Part Name]=$A43)*(T_PlannedOrders[WeekIndex]=56)*(T_PlannedOrders[EffectiveQty]&gt;0)*T_PlannedOrders[Order_Month])),"m月")&amp;"発注)")</f>
        <v/>
      </c>
      <c r="BH51">
        <f>IF(SUMIFS(T_PlannedOrders[EffectiveQty],T_PlannedOrders[Part Name],$A43,T_PlannedOrders[WeekIndex],57)=0,"",SUMIFS(T_PlannedOrders[EffectiveQty],T_PlannedOrders[Part Name],$A43,T_PlannedOrders[WeekIndex],57)&amp;" ("&amp;TEXT(SUMPRODUCT(MAX((T_PlannedOrders[Part Name]=$A43)*(T_PlannedOrders[WeekIndex]=57)*(T_PlannedOrders[EffectiveQty]&gt;0)*T_PlannedOrders[Order_Month])),"m月")&amp;"発注)")</f>
        <v/>
      </c>
      <c r="BI51">
        <f>IF(SUMIFS(T_PlannedOrders[EffectiveQty],T_PlannedOrders[Part Name],$A43,T_PlannedOrders[WeekIndex],58)=0,"",SUMIFS(T_PlannedOrders[EffectiveQty],T_PlannedOrders[Part Name],$A43,T_PlannedOrders[WeekIndex],58)&amp;" ("&amp;TEXT(SUMPRODUCT(MAX((T_PlannedOrders[Part Name]=$A43)*(T_PlannedOrders[WeekIndex]=58)*(T_PlannedOrders[EffectiveQty]&gt;0)*T_PlannedOrders[Order_Month])),"m月")&amp;"発注)")</f>
        <v/>
      </c>
      <c r="BJ51">
        <f>IF(SUMIFS(T_PlannedOrders[EffectiveQty],T_PlannedOrders[Part Name],$A43,T_PlannedOrders[WeekIndex],59)=0,"",SUMIFS(T_PlannedOrders[EffectiveQty],T_PlannedOrders[Part Name],$A43,T_PlannedOrders[WeekIndex],59)&amp;" ("&amp;TEXT(SUMPRODUCT(MAX((T_PlannedOrders[Part Name]=$A43)*(T_PlannedOrders[WeekIndex]=59)*(T_PlannedOrders[EffectiveQty]&gt;0)*T_PlannedOrders[Order_Month])),"m月")&amp;"発注)")</f>
        <v/>
      </c>
      <c r="BK51">
        <f>IF(SUMIFS(T_PlannedOrders[EffectiveQty],T_PlannedOrders[Part Name],$A43,T_PlannedOrders[WeekIndex],60)=0,"",SUMIFS(T_PlannedOrders[EffectiveQty],T_PlannedOrders[Part Name],$A43,T_PlannedOrders[WeekIndex],60)&amp;" ("&amp;TEXT(SUMPRODUCT(MAX((T_PlannedOrders[Part Name]=$A43)*(T_PlannedOrders[WeekIndex]=60)*(T_PlannedOrders[EffectiveQty]&gt;0)*T_PlannedOrders[Order_Month])),"m月")&amp;"発注)")</f>
        <v/>
      </c>
      <c r="BL51">
        <f>IF(SUMIFS(T_PlannedOrders[EffectiveQty],T_PlannedOrders[Part Name],$A43,T_PlannedOrders[WeekIndex],61)=0,"",SUMIFS(T_PlannedOrders[EffectiveQty],T_PlannedOrders[Part Name],$A43,T_PlannedOrders[WeekIndex],61)&amp;" ("&amp;TEXT(SUMPRODUCT(MAX((T_PlannedOrders[Part Name]=$A43)*(T_PlannedOrders[WeekIndex]=61)*(T_PlannedOrders[EffectiveQty]&gt;0)*T_PlannedOrders[Order_Month])),"m月")&amp;"発注)")</f>
        <v/>
      </c>
      <c r="BM51">
        <f>IF(SUMIFS(T_PlannedOrders[EffectiveQty],T_PlannedOrders[Part Name],$A43,T_PlannedOrders[WeekIndex],62)=0,"",SUMIFS(T_PlannedOrders[EffectiveQty],T_PlannedOrders[Part Name],$A43,T_PlannedOrders[WeekIndex],62)&amp;" ("&amp;TEXT(SUMPRODUCT(MAX((T_PlannedOrders[Part Name]=$A43)*(T_PlannedOrders[WeekIndex]=62)*(T_PlannedOrders[EffectiveQty]&gt;0)*T_PlannedOrders[Order_Month])),"m月")&amp;"発注)")</f>
        <v/>
      </c>
      <c r="BN51">
        <f>IF(SUMIFS(T_PlannedOrders[EffectiveQty],T_PlannedOrders[Part Name],$A43,T_PlannedOrders[WeekIndex],63)=0,"",SUMIFS(T_PlannedOrders[EffectiveQty],T_PlannedOrders[Part Name],$A43,T_PlannedOrders[WeekIndex],63)&amp;" ("&amp;TEXT(SUMPRODUCT(MAX((T_PlannedOrders[Part Name]=$A43)*(T_PlannedOrders[WeekIndex]=63)*(T_PlannedOrders[EffectiveQty]&gt;0)*T_PlannedOrders[Order_Month])),"m月")&amp;"発注)")</f>
        <v/>
      </c>
      <c r="BO51">
        <f>IF(SUMIFS(T_PlannedOrders[EffectiveQty],T_PlannedOrders[Part Name],$A43,T_PlannedOrders[WeekIndex],64)=0,"",SUMIFS(T_PlannedOrders[EffectiveQty],T_PlannedOrders[Part Name],$A43,T_PlannedOrders[WeekIndex],64)&amp;" ("&amp;TEXT(SUMPRODUCT(MAX((T_PlannedOrders[Part Name]=$A43)*(T_PlannedOrders[WeekIndex]=64)*(T_PlannedOrders[EffectiveQty]&gt;0)*T_PlannedOrders[Order_Month])),"m月")&amp;"発注)")</f>
        <v/>
      </c>
      <c r="BP51">
        <f>IF(SUMIFS(T_PlannedOrders[EffectiveQty],T_PlannedOrders[Part Name],$A43,T_PlannedOrders[WeekIndex],65)=0,"",SUMIFS(T_PlannedOrders[EffectiveQty],T_PlannedOrders[Part Name],$A43,T_PlannedOrders[WeekIndex],65)&amp;" ("&amp;TEXT(SUMPRODUCT(MAX((T_PlannedOrders[Part Name]=$A43)*(T_PlannedOrders[WeekIndex]=65)*(T_PlannedOrders[EffectiveQty]&gt;0)*T_PlannedOrders[Order_Month])),"m月")&amp;"発注)")</f>
        <v/>
      </c>
      <c r="BQ51">
        <f>IF(SUMIFS(T_PlannedOrders[EffectiveQty],T_PlannedOrders[Part Name],$A43,T_PlannedOrders[WeekIndex],66)=0,"",SUMIFS(T_PlannedOrders[EffectiveQty],T_PlannedOrders[Part Name],$A43,T_PlannedOrders[WeekIndex],66)&amp;" ("&amp;TEXT(SUMPRODUCT(MAX((T_PlannedOrders[Part Name]=$A43)*(T_PlannedOrders[WeekIndex]=66)*(T_PlannedOrders[EffectiveQty]&gt;0)*T_PlannedOrders[Order_Month])),"m月")&amp;"発注)")</f>
        <v/>
      </c>
      <c r="BR51">
        <f>IF(SUMIFS(T_PlannedOrders[EffectiveQty],T_PlannedOrders[Part Name],$A43,T_PlannedOrders[WeekIndex],67)=0,"",SUMIFS(T_PlannedOrders[EffectiveQty],T_PlannedOrders[Part Name],$A43,T_PlannedOrders[WeekIndex],67)&amp;" ("&amp;TEXT(SUMPRODUCT(MAX((T_PlannedOrders[Part Name]=$A43)*(T_PlannedOrders[WeekIndex]=67)*(T_PlannedOrders[EffectiveQty]&gt;0)*T_PlannedOrders[Order_Month])),"m月")&amp;"発注)")</f>
        <v/>
      </c>
      <c r="BS51">
        <f>IF(SUMIFS(T_PlannedOrders[EffectiveQty],T_PlannedOrders[Part Name],$A43,T_PlannedOrders[WeekIndex],68)=0,"",SUMIFS(T_PlannedOrders[EffectiveQty],T_PlannedOrders[Part Name],$A43,T_PlannedOrders[WeekIndex],68)&amp;" ("&amp;TEXT(SUMPRODUCT(MAX((T_PlannedOrders[Part Name]=$A43)*(T_PlannedOrders[WeekIndex]=68)*(T_PlannedOrders[EffectiveQty]&gt;0)*T_PlannedOrders[Order_Month])),"m月")&amp;"発注)")</f>
        <v/>
      </c>
      <c r="BT51">
        <f>IF(SUMIFS(T_PlannedOrders[EffectiveQty],T_PlannedOrders[Part Name],$A43,T_PlannedOrders[WeekIndex],69)=0,"",SUMIFS(T_PlannedOrders[EffectiveQty],T_PlannedOrders[Part Name],$A43,T_PlannedOrders[WeekIndex],69)&amp;" ("&amp;TEXT(SUMPRODUCT(MAX((T_PlannedOrders[Part Name]=$A43)*(T_PlannedOrders[WeekIndex]=69)*(T_PlannedOrders[EffectiveQty]&gt;0)*T_PlannedOrders[Order_Month])),"m月")&amp;"発注)")</f>
        <v/>
      </c>
      <c r="BU51">
        <f>IF(SUMIFS(T_PlannedOrders[EffectiveQty],T_PlannedOrders[Part Name],$A43,T_PlannedOrders[WeekIndex],70)=0,"",SUMIFS(T_PlannedOrders[EffectiveQty],T_PlannedOrders[Part Name],$A43,T_PlannedOrders[WeekIndex],70)&amp;" ("&amp;TEXT(SUMPRODUCT(MAX((T_PlannedOrders[Part Name]=$A43)*(T_PlannedOrders[WeekIndex]=70)*(T_PlannedOrders[EffectiveQty]&gt;0)*T_PlannedOrders[Order_Month])),"m月")&amp;"発注)")</f>
        <v/>
      </c>
      <c r="BV51">
        <f>IF(SUMIFS(T_PlannedOrders[EffectiveQty],T_PlannedOrders[Part Name],$A43,T_PlannedOrders[WeekIndex],71)=0,"",SUMIFS(T_PlannedOrders[EffectiveQty],T_PlannedOrders[Part Name],$A43,T_PlannedOrders[WeekIndex],71)&amp;" ("&amp;TEXT(SUMPRODUCT(MAX((T_PlannedOrders[Part Name]=$A43)*(T_PlannedOrders[WeekIndex]=71)*(T_PlannedOrders[EffectiveQty]&gt;0)*T_PlannedOrders[Order_Month])),"m月")&amp;"発注)")</f>
        <v/>
      </c>
      <c r="BW51">
        <f>IF(SUMIFS(T_PlannedOrders[EffectiveQty],T_PlannedOrders[Part Name],$A43,T_PlannedOrders[WeekIndex],72)=0,"",SUMIFS(T_PlannedOrders[EffectiveQty],T_PlannedOrders[Part Name],$A43,T_PlannedOrders[WeekIndex],72)&amp;" ("&amp;TEXT(SUMPRODUCT(MAX((T_PlannedOrders[Part Name]=$A43)*(T_PlannedOrders[WeekIndex]=72)*(T_PlannedOrders[EffectiveQty]&gt;0)*T_PlannedOrders[Order_Month])),"m月")&amp;"発注)")</f>
        <v/>
      </c>
      <c r="BX51">
        <f>IF(SUMIFS(T_PlannedOrders[EffectiveQty],T_PlannedOrders[Part Name],$A43,T_PlannedOrders[WeekIndex],73)=0,"",SUMIFS(T_PlannedOrders[EffectiveQty],T_PlannedOrders[Part Name],$A43,T_PlannedOrders[WeekIndex],73)&amp;" ("&amp;TEXT(SUMPRODUCT(MAX((T_PlannedOrders[Part Name]=$A43)*(T_PlannedOrders[WeekIndex]=73)*(T_PlannedOrders[EffectiveQty]&gt;0)*T_PlannedOrders[Order_Month])),"m月")&amp;"発注)")</f>
        <v/>
      </c>
      <c r="BY51">
        <f>IF(SUMIFS(T_PlannedOrders[EffectiveQty],T_PlannedOrders[Part Name],$A43,T_PlannedOrders[WeekIndex],74)=0,"",SUMIFS(T_PlannedOrders[EffectiveQty],T_PlannedOrders[Part Name],$A43,T_PlannedOrders[WeekIndex],74)&amp;" ("&amp;TEXT(SUMPRODUCT(MAX((T_PlannedOrders[Part Name]=$A43)*(T_PlannedOrders[WeekIndex]=74)*(T_PlannedOrders[EffectiveQty]&gt;0)*T_PlannedOrders[Order_Month])),"m月")&amp;"発注)")</f>
        <v/>
      </c>
      <c r="BZ51">
        <f>IF(SUMIFS(T_PlannedOrders[EffectiveQty],T_PlannedOrders[Part Name],$A43,T_PlannedOrders[WeekIndex],75)=0,"",SUMIFS(T_PlannedOrders[EffectiveQty],T_PlannedOrders[Part Name],$A43,T_PlannedOrders[WeekIndex],75)&amp;" ("&amp;TEXT(SUMPRODUCT(MAX((T_PlannedOrders[Part Name]=$A43)*(T_PlannedOrders[WeekIndex]=75)*(T_PlannedOrders[EffectiveQty]&gt;0)*T_PlannedOrders[Order_Month])),"m月")&amp;"発注)")</f>
        <v/>
      </c>
      <c r="CA51">
        <f>IF(SUMIFS(T_PlannedOrders[EffectiveQty],T_PlannedOrders[Part Name],$A43,T_PlannedOrders[WeekIndex],76)=0,"",SUMIFS(T_PlannedOrders[EffectiveQty],T_PlannedOrders[Part Name],$A43,T_PlannedOrders[WeekIndex],76)&amp;" ("&amp;TEXT(SUMPRODUCT(MAX((T_PlannedOrders[Part Name]=$A43)*(T_PlannedOrders[WeekIndex]=76)*(T_PlannedOrders[EffectiveQty]&gt;0)*T_PlannedOrders[Order_Month])),"m月")&amp;"発注)")</f>
        <v/>
      </c>
      <c r="CB51">
        <f>IF(SUMIFS(T_PlannedOrders[EffectiveQty],T_PlannedOrders[Part Name],$A43,T_PlannedOrders[WeekIndex],77)=0,"",SUMIFS(T_PlannedOrders[EffectiveQty],T_PlannedOrders[Part Name],$A43,T_PlannedOrders[WeekIndex],77)&amp;" ("&amp;TEXT(SUMPRODUCT(MAX((T_PlannedOrders[Part Name]=$A43)*(T_PlannedOrders[WeekIndex]=77)*(T_PlannedOrders[EffectiveQty]&gt;0)*T_PlannedOrders[Order_Month])),"m月")&amp;"発注)")</f>
        <v/>
      </c>
      <c r="CC51">
        <f>IF(SUMIFS(T_PlannedOrders[EffectiveQty],T_PlannedOrders[Part Name],$A43,T_PlannedOrders[WeekIndex],78)=0,"",SUMIFS(T_PlannedOrders[EffectiveQty],T_PlannedOrders[Part Name],$A43,T_PlannedOrders[WeekIndex],78)&amp;" ("&amp;TEXT(SUMPRODUCT(MAX((T_PlannedOrders[Part Name]=$A43)*(T_PlannedOrders[WeekIndex]=78)*(T_PlannedOrders[EffectiveQty]&gt;0)*T_PlannedOrders[Order_Month])),"m月")&amp;"発注)")</f>
        <v/>
      </c>
      <c r="CD51">
        <f>IF(SUMIFS(T_PlannedOrders[EffectiveQty],T_PlannedOrders[Part Name],$A43,T_PlannedOrders[WeekIndex],79)=0,"",SUMIFS(T_PlannedOrders[EffectiveQty],T_PlannedOrders[Part Name],$A43,T_PlannedOrders[WeekIndex],79)&amp;" ("&amp;TEXT(SUMPRODUCT(MAX((T_PlannedOrders[Part Name]=$A43)*(T_PlannedOrders[WeekIndex]=79)*(T_PlannedOrders[EffectiveQty]&gt;0)*T_PlannedOrders[Order_Month])),"m月")&amp;"発注)")</f>
        <v/>
      </c>
      <c r="CE51">
        <f>IF(SUMIFS(T_PlannedOrders[EffectiveQty],T_PlannedOrders[Part Name],$A43,T_PlannedOrders[WeekIndex],80)=0,"",SUMIFS(T_PlannedOrders[EffectiveQty],T_PlannedOrders[Part Name],$A43,T_PlannedOrders[WeekIndex],80)&amp;" ("&amp;TEXT(SUMPRODUCT(MAX((T_PlannedOrders[Part Name]=$A43)*(T_PlannedOrders[WeekIndex]=80)*(T_PlannedOrders[EffectiveQty]&gt;0)*T_PlannedOrders[Order_Month])),"m月")&amp;"発注)")</f>
        <v/>
      </c>
      <c r="CF51">
        <f>IF(SUMIFS(T_PlannedOrders[EffectiveQty],T_PlannedOrders[Part Name],$A43,T_PlannedOrders[WeekIndex],81)=0,"",SUMIFS(T_PlannedOrders[EffectiveQty],T_PlannedOrders[Part Name],$A43,T_PlannedOrders[WeekIndex],81)&amp;" ("&amp;TEXT(SUMPRODUCT(MAX((T_PlannedOrders[Part Name]=$A43)*(T_PlannedOrders[WeekIndex]=81)*(T_PlannedOrders[EffectiveQty]&gt;0)*T_PlannedOrders[Order_Month])),"m月")&amp;"発注)")</f>
        <v/>
      </c>
      <c r="CG51">
        <f>IF(SUMIFS(T_PlannedOrders[EffectiveQty],T_PlannedOrders[Part Name],$A43,T_PlannedOrders[WeekIndex],82)=0,"",SUMIFS(T_PlannedOrders[EffectiveQty],T_PlannedOrders[Part Name],$A43,T_PlannedOrders[WeekIndex],82)&amp;" ("&amp;TEXT(SUMPRODUCT(MAX((T_PlannedOrders[Part Name]=$A43)*(T_PlannedOrders[WeekIndex]=82)*(T_PlannedOrders[EffectiveQty]&gt;0)*T_PlannedOrders[Order_Month])),"m月")&amp;"発注)")</f>
        <v/>
      </c>
      <c r="CH51">
        <f>IF(SUMIFS(T_PlannedOrders[EffectiveQty],T_PlannedOrders[Part Name],$A43,T_PlannedOrders[WeekIndex],83)=0,"",SUMIFS(T_PlannedOrders[EffectiveQty],T_PlannedOrders[Part Name],$A43,T_PlannedOrders[WeekIndex],83)&amp;" ("&amp;TEXT(SUMPRODUCT(MAX((T_PlannedOrders[Part Name]=$A43)*(T_PlannedOrders[WeekIndex]=83)*(T_PlannedOrders[EffectiveQty]&gt;0)*T_PlannedOrders[Order_Month])),"m月")&amp;"発注)")</f>
        <v/>
      </c>
      <c r="CI51">
        <f>IF(SUMIFS(T_PlannedOrders[EffectiveQty],T_PlannedOrders[Part Name],$A43,T_PlannedOrders[WeekIndex],84)=0,"",SUMIFS(T_PlannedOrders[EffectiveQty],T_PlannedOrders[Part Name],$A43,T_PlannedOrders[WeekIndex],84)&amp;" ("&amp;TEXT(SUMPRODUCT(MAX((T_PlannedOrders[Part Name]=$A43)*(T_PlannedOrders[WeekIndex]=84)*(T_PlannedOrders[EffectiveQty]&gt;0)*T_PlannedOrders[Order_Month])),"m月")&amp;"発注)")</f>
        <v/>
      </c>
      <c r="CJ51">
        <f>IF(SUMIFS(T_PlannedOrders[EffectiveQty],T_PlannedOrders[Part Name],$A43,T_PlannedOrders[WeekIndex],85)=0,"",SUMIFS(T_PlannedOrders[EffectiveQty],T_PlannedOrders[Part Name],$A43,T_PlannedOrders[WeekIndex],85)&amp;" ("&amp;TEXT(SUMPRODUCT(MAX((T_PlannedOrders[Part Name]=$A43)*(T_PlannedOrders[WeekIndex]=85)*(T_PlannedOrders[EffectiveQty]&gt;0)*T_PlannedOrders[Order_Month])),"m月")&amp;"発注)")</f>
        <v/>
      </c>
      <c r="CK51">
        <f>IF(SUMIFS(T_PlannedOrders[EffectiveQty],T_PlannedOrders[Part Name],$A43,T_PlannedOrders[WeekIndex],86)=0,"",SUMIFS(T_PlannedOrders[EffectiveQty],T_PlannedOrders[Part Name],$A43,T_PlannedOrders[WeekIndex],86)&amp;" ("&amp;TEXT(SUMPRODUCT(MAX((T_PlannedOrders[Part Name]=$A43)*(T_PlannedOrders[WeekIndex]=86)*(T_PlannedOrders[EffectiveQty]&gt;0)*T_PlannedOrders[Order_Month])),"m月")&amp;"発注)")</f>
        <v/>
      </c>
      <c r="CL51">
        <f>IF(SUMIFS(T_PlannedOrders[EffectiveQty],T_PlannedOrders[Part Name],$A43,T_PlannedOrders[WeekIndex],87)=0,"",SUMIFS(T_PlannedOrders[EffectiveQty],T_PlannedOrders[Part Name],$A43,T_PlannedOrders[WeekIndex],87)&amp;" ("&amp;TEXT(SUMPRODUCT(MAX((T_PlannedOrders[Part Name]=$A43)*(T_PlannedOrders[WeekIndex]=87)*(T_PlannedOrders[EffectiveQty]&gt;0)*T_PlannedOrders[Order_Month])),"m月")&amp;"発注)")</f>
        <v/>
      </c>
      <c r="CM51">
        <f>IF(SUMIFS(T_PlannedOrders[EffectiveQty],T_PlannedOrders[Part Name],$A43,T_PlannedOrders[WeekIndex],88)=0,"",SUMIFS(T_PlannedOrders[EffectiveQty],T_PlannedOrders[Part Name],$A43,T_PlannedOrders[WeekIndex],88)&amp;" ("&amp;TEXT(SUMPRODUCT(MAX((T_PlannedOrders[Part Name]=$A43)*(T_PlannedOrders[WeekIndex]=88)*(T_PlannedOrders[EffectiveQty]&gt;0)*T_PlannedOrders[Order_Month])),"m月")&amp;"発注)")</f>
        <v/>
      </c>
      <c r="CN51">
        <f>IF(SUMIFS(T_PlannedOrders[EffectiveQty],T_PlannedOrders[Part Name],$A43,T_PlannedOrders[WeekIndex],89)=0,"",SUMIFS(T_PlannedOrders[EffectiveQty],T_PlannedOrders[Part Name],$A43,T_PlannedOrders[WeekIndex],89)&amp;" ("&amp;TEXT(SUMPRODUCT(MAX((T_PlannedOrders[Part Name]=$A43)*(T_PlannedOrders[WeekIndex]=89)*(T_PlannedOrders[EffectiveQty]&gt;0)*T_PlannedOrders[Order_Month])),"m月")&amp;"発注)")</f>
        <v/>
      </c>
      <c r="CO51">
        <f>IF(SUMIFS(T_PlannedOrders[EffectiveQty],T_PlannedOrders[Part Name],$A43,T_PlannedOrders[WeekIndex],90)=0,"",SUMIFS(T_PlannedOrders[EffectiveQty],T_PlannedOrders[Part Name],$A43,T_PlannedOrders[WeekIndex],90)&amp;" ("&amp;TEXT(SUMPRODUCT(MAX((T_PlannedOrders[Part Name]=$A43)*(T_PlannedOrders[WeekIndex]=90)*(T_PlannedOrders[EffectiveQty]&gt;0)*T_PlannedOrders[Order_Month])),"m月")&amp;"発注)")</f>
        <v/>
      </c>
      <c r="CP51">
        <f>IF(SUMIFS(T_PlannedOrders[EffectiveQty],T_PlannedOrders[Part Name],$A43,T_PlannedOrders[WeekIndex],91)=0,"",SUMIFS(T_PlannedOrders[EffectiveQty],T_PlannedOrders[Part Name],$A43,T_PlannedOrders[WeekIndex],91)&amp;" ("&amp;TEXT(SUMPRODUCT(MAX((T_PlannedOrders[Part Name]=$A43)*(T_PlannedOrders[WeekIndex]=91)*(T_PlannedOrders[EffectiveQty]&gt;0)*T_PlannedOrders[Order_Month])),"m月")&amp;"発注)")</f>
        <v/>
      </c>
      <c r="CQ51">
        <f>IF(SUMIFS(T_PlannedOrders[EffectiveQty],T_PlannedOrders[Part Name],$A43,T_PlannedOrders[WeekIndex],92)=0,"",SUMIFS(T_PlannedOrders[EffectiveQty],T_PlannedOrders[Part Name],$A43,T_PlannedOrders[WeekIndex],92)&amp;" ("&amp;TEXT(SUMPRODUCT(MAX((T_PlannedOrders[Part Name]=$A43)*(T_PlannedOrders[WeekIndex]=92)*(T_PlannedOrders[EffectiveQty]&gt;0)*T_PlannedOrders[Order_Month])),"m月")&amp;"発注)")</f>
        <v/>
      </c>
      <c r="CR51">
        <f>IF(SUMIFS(T_PlannedOrders[EffectiveQty],T_PlannedOrders[Part Name],$A43,T_PlannedOrders[WeekIndex],93)=0,"",SUMIFS(T_PlannedOrders[EffectiveQty],T_PlannedOrders[Part Name],$A43,T_PlannedOrders[WeekIndex],93)&amp;" ("&amp;TEXT(SUMPRODUCT(MAX((T_PlannedOrders[Part Name]=$A43)*(T_PlannedOrders[WeekIndex]=93)*(T_PlannedOrders[EffectiveQty]&gt;0)*T_PlannedOrders[Order_Month])),"m月")&amp;"発注)")</f>
        <v/>
      </c>
      <c r="CS51">
        <f>IF(SUMIFS(T_PlannedOrders[EffectiveQty],T_PlannedOrders[Part Name],$A43,T_PlannedOrders[WeekIndex],94)=0,"",SUMIFS(T_PlannedOrders[EffectiveQty],T_PlannedOrders[Part Name],$A43,T_PlannedOrders[WeekIndex],94)&amp;" ("&amp;TEXT(SUMPRODUCT(MAX((T_PlannedOrders[Part Name]=$A43)*(T_PlannedOrders[WeekIndex]=94)*(T_PlannedOrders[EffectiveQty]&gt;0)*T_PlannedOrders[Order_Month])),"m月")&amp;"発注)")</f>
        <v/>
      </c>
      <c r="CT51">
        <f>IF(SUMIFS(T_PlannedOrders[EffectiveQty],T_PlannedOrders[Part Name],$A43,T_PlannedOrders[WeekIndex],95)=0,"",SUMIFS(T_PlannedOrders[EffectiveQty],T_PlannedOrders[Part Name],$A43,T_PlannedOrders[WeekIndex],95)&amp;" ("&amp;TEXT(SUMPRODUCT(MAX((T_PlannedOrders[Part Name]=$A43)*(T_PlannedOrders[WeekIndex]=95)*(T_PlannedOrders[EffectiveQty]&gt;0)*T_PlannedOrders[Order_Month])),"m月")&amp;"発注)")</f>
        <v/>
      </c>
      <c r="CU51">
        <f>IF(SUMIFS(T_PlannedOrders[EffectiveQty],T_PlannedOrders[Part Name],$A43,T_PlannedOrders[WeekIndex],96)=0,"",SUMIFS(T_PlannedOrders[EffectiveQty],T_PlannedOrders[Part Name],$A43,T_PlannedOrders[WeekIndex],96)&amp;" ("&amp;TEXT(SUMPRODUCT(MAX((T_PlannedOrders[Part Name]=$A43)*(T_PlannedOrders[WeekIndex]=96)*(T_PlannedOrders[EffectiveQty]&gt;0)*T_PlannedOrders[Order_Month])),"m月")&amp;"発注)")</f>
        <v/>
      </c>
      <c r="CV51">
        <f>IF(SUMIFS(T_PlannedOrders[EffectiveQty],T_PlannedOrders[Part Name],$A43,T_PlannedOrders[WeekIndex],97)=0,"",SUMIFS(T_PlannedOrders[EffectiveQty],T_PlannedOrders[Part Name],$A43,T_PlannedOrders[WeekIndex],97)&amp;" ("&amp;TEXT(SUMPRODUCT(MAX((T_PlannedOrders[Part Name]=$A43)*(T_PlannedOrders[WeekIndex]=97)*(T_PlannedOrders[EffectiveQty]&gt;0)*T_PlannedOrders[Order_Month])),"m月")&amp;"発注)")</f>
        <v/>
      </c>
      <c r="CW51">
        <f>IF(SUMIFS(T_PlannedOrders[EffectiveQty],T_PlannedOrders[Part Name],$A43,T_PlannedOrders[WeekIndex],98)=0,"",SUMIFS(T_PlannedOrders[EffectiveQty],T_PlannedOrders[Part Name],$A43,T_PlannedOrders[WeekIndex],98)&amp;" ("&amp;TEXT(SUMPRODUCT(MAX((T_PlannedOrders[Part Name]=$A43)*(T_PlannedOrders[WeekIndex]=98)*(T_PlannedOrders[EffectiveQty]&gt;0)*T_PlannedOrders[Order_Month])),"m月")&amp;"発注)")</f>
        <v/>
      </c>
      <c r="CX51">
        <f>IF(SUMIFS(T_PlannedOrders[EffectiveQty],T_PlannedOrders[Part Name],$A43,T_PlannedOrders[WeekIndex],99)=0,"",SUMIFS(T_PlannedOrders[EffectiveQty],T_PlannedOrders[Part Name],$A43,T_PlannedOrders[WeekIndex],99)&amp;" ("&amp;TEXT(SUMPRODUCT(MAX((T_PlannedOrders[Part Name]=$A43)*(T_PlannedOrders[WeekIndex]=99)*(T_PlannedOrders[EffectiveQty]&gt;0)*T_PlannedOrders[Order_Month])),"m月")&amp;"発注)")</f>
        <v/>
      </c>
      <c r="CY51">
        <f>IF(SUMIFS(T_PlannedOrders[EffectiveQty],T_PlannedOrders[Part Name],$A43,T_PlannedOrders[WeekIndex],100)=0,"",SUMIFS(T_PlannedOrders[EffectiveQty],T_PlannedOrders[Part Name],$A43,T_PlannedOrders[WeekIndex],100)&amp;" ("&amp;TEXT(SUMPRODUCT(MAX((T_PlannedOrders[Part Name]=$A43)*(T_PlannedOrders[WeekIndex]=100)*(T_PlannedOrders[EffectiveQty]&gt;0)*T_PlannedOrders[Order_Month])),"m月")&amp;"発注)")</f>
        <v/>
      </c>
      <c r="CZ51">
        <f>IF(SUMIFS(T_PlannedOrders[EffectiveQty],T_PlannedOrders[Part Name],$A43,T_PlannedOrders[WeekIndex],101)=0,"",SUMIFS(T_PlannedOrders[EffectiveQty],T_PlannedOrders[Part Name],$A43,T_PlannedOrders[WeekIndex],101)&amp;" ("&amp;TEXT(SUMPRODUCT(MAX((T_PlannedOrders[Part Name]=$A43)*(T_PlannedOrders[WeekIndex]=101)*(T_PlannedOrders[EffectiveQty]&gt;0)*T_PlannedOrders[Order_Month])),"m月")&amp;"発注)")</f>
        <v/>
      </c>
      <c r="DA51">
        <f>IF(SUMIFS(T_PlannedOrders[EffectiveQty],T_PlannedOrders[Part Name],$A43,T_PlannedOrders[WeekIndex],102)=0,"",SUMIFS(T_PlannedOrders[EffectiveQty],T_PlannedOrders[Part Name],$A43,T_PlannedOrders[WeekIndex],102)&amp;" ("&amp;TEXT(SUMPRODUCT(MAX((T_PlannedOrders[Part Name]=$A43)*(T_PlannedOrders[WeekIndex]=102)*(T_PlannedOrders[EffectiveQty]&gt;0)*T_PlannedOrders[Order_Month])),"m月")&amp;"発注)")</f>
        <v/>
      </c>
      <c r="DB51">
        <f>IF(SUMIFS(T_PlannedOrders[EffectiveQty],T_PlannedOrders[Part Name],$A43,T_PlannedOrders[WeekIndex],103)=0,"",SUMIFS(T_PlannedOrders[EffectiveQty],T_PlannedOrders[Part Name],$A43,T_PlannedOrders[WeekIndex],103)&amp;" ("&amp;TEXT(SUMPRODUCT(MAX((T_PlannedOrders[Part Name]=$A43)*(T_PlannedOrders[WeekIndex]=103)*(T_PlannedOrders[EffectiveQty]&gt;0)*T_PlannedOrders[Order_Month])),"m月")&amp;"発注)")</f>
        <v/>
      </c>
      <c r="DC51">
        <f>IF(SUMIFS(T_PlannedOrders[EffectiveQty],T_PlannedOrders[Part Name],$A43,T_PlannedOrders[WeekIndex],104)=0,"",SUMIFS(T_PlannedOrders[EffectiveQty],T_PlannedOrders[Part Name],$A43,T_PlannedOrders[WeekIndex],104)&amp;" ("&amp;TEXT(SUMPRODUCT(MAX((T_PlannedOrders[Part Name]=$A43)*(T_PlannedOrders[WeekIndex]=104)*(T_PlannedOrders[EffectiveQty]&gt;0)*T_PlannedOrders[Order_Month])),"m月")&amp;"発注)")</f>
        <v/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3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>
        <f>IF(SUMIFS(T_PlannedOrders[EffectiveQty],T_PlannedOrders[Part Name],$A55,T_PlannedOrders[WeekIndex],1)=0,"",SUMIFS(T_PlannedOrders[EffectiveQty],T_PlannedOrders[Part Name],$A55,T_PlannedOrders[WeekIndex],1)&amp;" ("&amp;TEXT(SUMPRODUCT(MAX((T_PlannedOrders[Part Name]=$A55)*(T_PlannedOrders[WeekIndex]=1)*(T_PlannedOrders[EffectiveQty]&gt;0)*T_PlannedOrders[Order_Month])),"m月")&amp;"発注)")</f>
        <v/>
      </c>
      <c r="E61">
        <f>IF(SUMIFS(T_PlannedOrders[EffectiveQty],T_PlannedOrders[Part Name],$A55,T_PlannedOrders[WeekIndex],2)=0,"",SUMIFS(T_PlannedOrders[EffectiveQty],T_PlannedOrders[Part Name],$A55,T_PlannedOrders[WeekIndex],2)&amp;" ("&amp;TEXT(SUMPRODUCT(MAX((T_PlannedOrders[Part Name]=$A55)*(T_PlannedOrders[WeekIndex]=2)*(T_PlannedOrders[EffectiveQty]&gt;0)*T_PlannedOrders[Order_Month])),"m月")&amp;"発注)")</f>
        <v/>
      </c>
      <c r="F61">
        <f>IF(SUMIFS(T_PlannedOrders[EffectiveQty],T_PlannedOrders[Part Name],$A55,T_PlannedOrders[WeekIndex],3)=0,"",SUMIFS(T_PlannedOrders[EffectiveQty],T_PlannedOrders[Part Name],$A55,T_PlannedOrders[WeekIndex],3)&amp;" ("&amp;TEXT(SUMPRODUCT(MAX((T_PlannedOrders[Part Name]=$A55)*(T_PlannedOrders[WeekIndex]=3)*(T_PlannedOrders[EffectiveQty]&gt;0)*T_PlannedOrders[Order_Month])),"m月")&amp;"発注)")</f>
        <v/>
      </c>
      <c r="G61">
        <f>IF(SUMIFS(T_PlannedOrders[EffectiveQty],T_PlannedOrders[Part Name],$A55,T_PlannedOrders[WeekIndex],4)=0,"",SUMIFS(T_PlannedOrders[EffectiveQty],T_PlannedOrders[Part Name],$A55,T_PlannedOrders[WeekIndex],4)&amp;" ("&amp;TEXT(SUMPRODUCT(MAX((T_PlannedOrders[Part Name]=$A55)*(T_PlannedOrders[WeekIndex]=4)*(T_PlannedOrders[EffectiveQty]&gt;0)*T_PlannedOrders[Order_Month])),"m月")&amp;"発注)")</f>
        <v/>
      </c>
      <c r="H61">
        <f>IF(SUMIFS(T_PlannedOrders[EffectiveQty],T_PlannedOrders[Part Name],$A55,T_PlannedOrders[WeekIndex],5)=0,"",SUMIFS(T_PlannedOrders[EffectiveQty],T_PlannedOrders[Part Name],$A55,T_PlannedOrders[WeekIndex],5)&amp;" ("&amp;TEXT(SUMPRODUCT(MAX((T_PlannedOrders[Part Name]=$A55)*(T_PlannedOrders[WeekIndex]=5)*(T_PlannedOrders[EffectiveQty]&gt;0)*T_PlannedOrders[Order_Month])),"m月")&amp;"発注)")</f>
        <v/>
      </c>
      <c r="I61">
        <f>IF(SUMIFS(T_PlannedOrders[EffectiveQty],T_PlannedOrders[Part Name],$A55,T_PlannedOrders[WeekIndex],6)=0,"",SUMIFS(T_PlannedOrders[EffectiveQty],T_PlannedOrders[Part Name],$A55,T_PlannedOrders[WeekIndex],6)&amp;" ("&amp;TEXT(SUMPRODUCT(MAX((T_PlannedOrders[Part Name]=$A55)*(T_PlannedOrders[WeekIndex]=6)*(T_PlannedOrders[EffectiveQty]&gt;0)*T_PlannedOrders[Order_Month])),"m月")&amp;"発注)")</f>
        <v/>
      </c>
      <c r="J61">
        <f>IF(SUMIFS(T_PlannedOrders[EffectiveQty],T_PlannedOrders[Part Name],$A55,T_PlannedOrders[WeekIndex],7)=0,"",SUMIFS(T_PlannedOrders[EffectiveQty],T_PlannedOrders[Part Name],$A55,T_PlannedOrders[WeekIndex],7)&amp;" ("&amp;TEXT(SUMPRODUCT(MAX((T_PlannedOrders[Part Name]=$A55)*(T_PlannedOrders[WeekIndex]=7)*(T_PlannedOrders[EffectiveQty]&gt;0)*T_PlannedOrders[Order_Month])),"m月")&amp;"発注)")</f>
        <v/>
      </c>
      <c r="K61">
        <f>IF(SUMIFS(T_PlannedOrders[EffectiveQty],T_PlannedOrders[Part Name],$A55,T_PlannedOrders[WeekIndex],8)=0,"",SUMIFS(T_PlannedOrders[EffectiveQty],T_PlannedOrders[Part Name],$A55,T_PlannedOrders[WeekIndex],8)&amp;" ("&amp;TEXT(SUMPRODUCT(MAX((T_PlannedOrders[Part Name]=$A55)*(T_PlannedOrders[WeekIndex]=8)*(T_PlannedOrders[EffectiveQty]&gt;0)*T_PlannedOrders[Order_Month])),"m月")&amp;"発注)")</f>
        <v/>
      </c>
      <c r="L61">
        <f>IF(SUMIFS(T_PlannedOrders[EffectiveQty],T_PlannedOrders[Part Name],$A55,T_PlannedOrders[WeekIndex],9)=0,"",SUMIFS(T_PlannedOrders[EffectiveQty],T_PlannedOrders[Part Name],$A55,T_PlannedOrders[WeekIndex],9)&amp;" ("&amp;TEXT(SUMPRODUCT(MAX((T_PlannedOrders[Part Name]=$A55)*(T_PlannedOrders[WeekIndex]=9)*(T_PlannedOrders[EffectiveQty]&gt;0)*T_PlannedOrders[Order_Month])),"m月")&amp;"発注)")</f>
        <v/>
      </c>
      <c r="M61">
        <f>IF(SUMIFS(T_PlannedOrders[EffectiveQty],T_PlannedOrders[Part Name],$A55,T_PlannedOrders[WeekIndex],10)=0,"",SUMIFS(T_PlannedOrders[EffectiveQty],T_PlannedOrders[Part Name],$A55,T_PlannedOrders[WeekIndex],10)&amp;" ("&amp;TEXT(SUMPRODUCT(MAX((T_PlannedOrders[Part Name]=$A55)*(T_PlannedOrders[WeekIndex]=10)*(T_PlannedOrders[EffectiveQty]&gt;0)*T_PlannedOrders[Order_Month])),"m月")&amp;"発注)")</f>
        <v/>
      </c>
      <c r="N61">
        <f>IF(SUMIFS(T_PlannedOrders[EffectiveQty],T_PlannedOrders[Part Name],$A55,T_PlannedOrders[WeekIndex],11)=0,"",SUMIFS(T_PlannedOrders[EffectiveQty],T_PlannedOrders[Part Name],$A55,T_PlannedOrders[WeekIndex],11)&amp;" ("&amp;TEXT(SUMPRODUCT(MAX((T_PlannedOrders[Part Name]=$A55)*(T_PlannedOrders[WeekIndex]=11)*(T_PlannedOrders[EffectiveQty]&gt;0)*T_PlannedOrders[Order_Month])),"m月")&amp;"発注)")</f>
        <v/>
      </c>
      <c r="O61">
        <f>IF(SUMIFS(T_PlannedOrders[EffectiveQty],T_PlannedOrders[Part Name],$A55,T_PlannedOrders[WeekIndex],12)=0,"",SUMIFS(T_PlannedOrders[EffectiveQty],T_PlannedOrders[Part Name],$A55,T_PlannedOrders[WeekIndex],12)&amp;" ("&amp;TEXT(SUMPRODUCT(MAX((T_PlannedOrders[Part Name]=$A55)*(T_PlannedOrders[WeekIndex]=12)*(T_PlannedOrders[EffectiveQty]&gt;0)*T_PlannedOrders[Order_Month])),"m月")&amp;"発注)")</f>
        <v/>
      </c>
      <c r="P61">
        <f>IF(SUMIFS(T_PlannedOrders[EffectiveQty],T_PlannedOrders[Part Name],$A55,T_PlannedOrders[WeekIndex],13)=0,"",SUMIFS(T_PlannedOrders[EffectiveQty],T_PlannedOrders[Part Name],$A55,T_PlannedOrders[WeekIndex],13)&amp;" ("&amp;TEXT(SUMPRODUCT(MAX((T_PlannedOrders[Part Name]=$A55)*(T_PlannedOrders[WeekIndex]=13)*(T_PlannedOrders[EffectiveQty]&gt;0)*T_PlannedOrders[Order_Month])),"m月")&amp;"発注)")</f>
        <v/>
      </c>
      <c r="Q61">
        <f>IF(SUMIFS(T_PlannedOrders[EffectiveQty],T_PlannedOrders[Part Name],$A55,T_PlannedOrders[WeekIndex],14)=0,"",SUMIFS(T_PlannedOrders[EffectiveQty],T_PlannedOrders[Part Name],$A55,T_PlannedOrders[WeekIndex],14)&amp;" ("&amp;TEXT(SUMPRODUCT(MAX((T_PlannedOrders[Part Name]=$A55)*(T_PlannedOrders[WeekIndex]=14)*(T_PlannedOrders[EffectiveQty]&gt;0)*T_PlannedOrders[Order_Month])),"m月")&amp;"発注)")</f>
        <v/>
      </c>
      <c r="R61">
        <f>IF(SUMIFS(T_PlannedOrders[EffectiveQty],T_PlannedOrders[Part Name],$A55,T_PlannedOrders[WeekIndex],15)=0,"",SUMIFS(T_PlannedOrders[EffectiveQty],T_PlannedOrders[Part Name],$A55,T_PlannedOrders[WeekIndex],15)&amp;" ("&amp;TEXT(SUMPRODUCT(MAX((T_PlannedOrders[Part Name]=$A55)*(T_PlannedOrders[WeekIndex]=15)*(T_PlannedOrders[EffectiveQty]&gt;0)*T_PlannedOrders[Order_Month])),"m月")&amp;"発注)")</f>
        <v/>
      </c>
      <c r="S61">
        <f>IF(SUMIFS(T_PlannedOrders[EffectiveQty],T_PlannedOrders[Part Name],$A55,T_PlannedOrders[WeekIndex],16)=0,"",SUMIFS(T_PlannedOrders[EffectiveQty],T_PlannedOrders[Part Name],$A55,T_PlannedOrders[WeekIndex],16)&amp;" ("&amp;TEXT(SUMPRODUCT(MAX((T_PlannedOrders[Part Name]=$A55)*(T_PlannedOrders[WeekIndex]=16)*(T_PlannedOrders[EffectiveQty]&gt;0)*T_PlannedOrders[Order_Month])),"m月")&amp;"発注)")</f>
        <v/>
      </c>
      <c r="T61">
        <f>IF(SUMIFS(T_PlannedOrders[EffectiveQty],T_PlannedOrders[Part Name],$A55,T_PlannedOrders[WeekIndex],17)=0,"",SUMIFS(T_PlannedOrders[EffectiveQty],T_PlannedOrders[Part Name],$A55,T_PlannedOrders[WeekIndex],17)&amp;" ("&amp;TEXT(SUMPRODUCT(MAX((T_PlannedOrders[Part Name]=$A55)*(T_PlannedOrders[WeekIndex]=17)*(T_PlannedOrders[EffectiveQty]&gt;0)*T_PlannedOrders[Order_Month])),"m月")&amp;"発注)")</f>
        <v/>
      </c>
      <c r="U61">
        <f>IF(SUMIFS(T_PlannedOrders[EffectiveQty],T_PlannedOrders[Part Name],$A55,T_PlannedOrders[WeekIndex],18)=0,"",SUMIFS(T_PlannedOrders[EffectiveQty],T_PlannedOrders[Part Name],$A55,T_PlannedOrders[WeekIndex],18)&amp;" ("&amp;TEXT(SUMPRODUCT(MAX((T_PlannedOrders[Part Name]=$A55)*(T_PlannedOrders[WeekIndex]=18)*(T_PlannedOrders[EffectiveQty]&gt;0)*T_PlannedOrders[Order_Month])),"m月")&amp;"発注)")</f>
        <v/>
      </c>
      <c r="V61">
        <f>IF(SUMIFS(T_PlannedOrders[EffectiveQty],T_PlannedOrders[Part Name],$A55,T_PlannedOrders[WeekIndex],19)=0,"",SUMIFS(T_PlannedOrders[EffectiveQty],T_PlannedOrders[Part Name],$A55,T_PlannedOrders[WeekIndex],19)&amp;" ("&amp;TEXT(SUMPRODUCT(MAX((T_PlannedOrders[Part Name]=$A55)*(T_PlannedOrders[WeekIndex]=19)*(T_PlannedOrders[EffectiveQty]&gt;0)*T_PlannedOrders[Order_Month])),"m月")&amp;"発注)")</f>
        <v/>
      </c>
      <c r="W61">
        <f>IF(SUMIFS(T_PlannedOrders[EffectiveQty],T_PlannedOrders[Part Name],$A55,T_PlannedOrders[WeekIndex],20)=0,"",SUMIFS(T_PlannedOrders[EffectiveQty],T_PlannedOrders[Part Name],$A55,T_PlannedOrders[WeekIndex],20)&amp;" ("&amp;TEXT(SUMPRODUCT(MAX((T_PlannedOrders[Part Name]=$A55)*(T_PlannedOrders[WeekIndex]=20)*(T_PlannedOrders[EffectiveQty]&gt;0)*T_PlannedOrders[Order_Month])),"m月")&amp;"発注)")</f>
        <v/>
      </c>
      <c r="X61">
        <f>IF(SUMIFS(T_PlannedOrders[EffectiveQty],T_PlannedOrders[Part Name],$A55,T_PlannedOrders[WeekIndex],21)=0,"",SUMIFS(T_PlannedOrders[EffectiveQty],T_PlannedOrders[Part Name],$A55,T_PlannedOrders[WeekIndex],21)&amp;" ("&amp;TEXT(SUMPRODUCT(MAX((T_PlannedOrders[Part Name]=$A55)*(T_PlannedOrders[WeekIndex]=21)*(T_PlannedOrders[EffectiveQty]&gt;0)*T_PlannedOrders[Order_Month])),"m月")&amp;"発注)")</f>
        <v/>
      </c>
      <c r="Y61">
        <f>IF(SUMIFS(T_PlannedOrders[EffectiveQty],T_PlannedOrders[Part Name],$A55,T_PlannedOrders[WeekIndex],22)=0,"",SUMIFS(T_PlannedOrders[EffectiveQty],T_PlannedOrders[Part Name],$A55,T_PlannedOrders[WeekIndex],22)&amp;" ("&amp;TEXT(SUMPRODUCT(MAX((T_PlannedOrders[Part Name]=$A55)*(T_PlannedOrders[WeekIndex]=22)*(T_PlannedOrders[EffectiveQty]&gt;0)*T_PlannedOrders[Order_Month])),"m月")&amp;"発注)")</f>
        <v/>
      </c>
      <c r="Z61">
        <f>IF(SUMIFS(T_PlannedOrders[EffectiveQty],T_PlannedOrders[Part Name],$A55,T_PlannedOrders[WeekIndex],23)=0,"",SUMIFS(T_PlannedOrders[EffectiveQty],T_PlannedOrders[Part Name],$A55,T_PlannedOrders[WeekIndex],23)&amp;" ("&amp;TEXT(SUMPRODUCT(MAX((T_PlannedOrders[Part Name]=$A55)*(T_PlannedOrders[WeekIndex]=23)*(T_PlannedOrders[EffectiveQty]&gt;0)*T_PlannedOrders[Order_Month])),"m月")&amp;"発注)")</f>
        <v/>
      </c>
      <c r="AA61">
        <f>IF(SUMIFS(T_PlannedOrders[EffectiveQty],T_PlannedOrders[Part Name],$A55,T_PlannedOrders[WeekIndex],24)=0,"",SUMIFS(T_PlannedOrders[EffectiveQty],T_PlannedOrders[Part Name],$A55,T_PlannedOrders[WeekIndex],24)&amp;" ("&amp;TEXT(SUMPRODUCT(MAX((T_PlannedOrders[Part Name]=$A55)*(T_PlannedOrders[WeekIndex]=24)*(T_PlannedOrders[EffectiveQty]&gt;0)*T_PlannedOrders[Order_Month])),"m月")&amp;"発注)")</f>
        <v/>
      </c>
      <c r="AB61">
        <f>IF(SUMIFS(T_PlannedOrders[EffectiveQty],T_PlannedOrders[Part Name],$A55,T_PlannedOrders[WeekIndex],25)=0,"",SUMIFS(T_PlannedOrders[EffectiveQty],T_PlannedOrders[Part Name],$A55,T_PlannedOrders[WeekIndex],25)&amp;" ("&amp;TEXT(SUMPRODUCT(MAX((T_PlannedOrders[Part Name]=$A55)*(T_PlannedOrders[WeekIndex]=25)*(T_PlannedOrders[EffectiveQty]&gt;0)*T_PlannedOrders[Order_Month])),"m月")&amp;"発注)")</f>
        <v/>
      </c>
      <c r="AC61">
        <f>IF(SUMIFS(T_PlannedOrders[EffectiveQty],T_PlannedOrders[Part Name],$A55,T_PlannedOrders[WeekIndex],26)=0,"",SUMIFS(T_PlannedOrders[EffectiveQty],T_PlannedOrders[Part Name],$A55,T_PlannedOrders[WeekIndex],26)&amp;" ("&amp;TEXT(SUMPRODUCT(MAX((T_PlannedOrders[Part Name]=$A55)*(T_PlannedOrders[WeekIndex]=26)*(T_PlannedOrders[EffectiveQty]&gt;0)*T_PlannedOrders[Order_Month])),"m月")&amp;"発注)")</f>
        <v/>
      </c>
      <c r="AD61">
        <f>IF(SUMIFS(T_PlannedOrders[EffectiveQty],T_PlannedOrders[Part Name],$A55,T_PlannedOrders[WeekIndex],27)=0,"",SUMIFS(T_PlannedOrders[EffectiveQty],T_PlannedOrders[Part Name],$A55,T_PlannedOrders[WeekIndex],27)&amp;" ("&amp;TEXT(SUMPRODUCT(MAX((T_PlannedOrders[Part Name]=$A55)*(T_PlannedOrders[WeekIndex]=27)*(T_PlannedOrders[EffectiveQty]&gt;0)*T_PlannedOrders[Order_Month])),"m月")&amp;"発注)")</f>
        <v/>
      </c>
      <c r="AE61">
        <f>IF(SUMIFS(T_PlannedOrders[EffectiveQty],T_PlannedOrders[Part Name],$A55,T_PlannedOrders[WeekIndex],28)=0,"",SUMIFS(T_PlannedOrders[EffectiveQty],T_PlannedOrders[Part Name],$A55,T_PlannedOrders[WeekIndex],28)&amp;" ("&amp;TEXT(SUMPRODUCT(MAX((T_PlannedOrders[Part Name]=$A55)*(T_PlannedOrders[WeekIndex]=28)*(T_PlannedOrders[EffectiveQty]&gt;0)*T_PlannedOrders[Order_Month])),"m月")&amp;"発注)")</f>
        <v/>
      </c>
      <c r="AF61">
        <f>IF(SUMIFS(T_PlannedOrders[EffectiveQty],T_PlannedOrders[Part Name],$A55,T_PlannedOrders[WeekIndex],29)=0,"",SUMIFS(T_PlannedOrders[EffectiveQty],T_PlannedOrders[Part Name],$A55,T_PlannedOrders[WeekIndex],29)&amp;" ("&amp;TEXT(SUMPRODUCT(MAX((T_PlannedOrders[Part Name]=$A55)*(T_PlannedOrders[WeekIndex]=29)*(T_PlannedOrders[EffectiveQty]&gt;0)*T_PlannedOrders[Order_Month])),"m月")&amp;"発注)")</f>
        <v/>
      </c>
      <c r="AG61">
        <f>IF(SUMIFS(T_PlannedOrders[EffectiveQty],T_PlannedOrders[Part Name],$A55,T_PlannedOrders[WeekIndex],30)=0,"",SUMIFS(T_PlannedOrders[EffectiveQty],T_PlannedOrders[Part Name],$A55,T_PlannedOrders[WeekIndex],30)&amp;" ("&amp;TEXT(SUMPRODUCT(MAX((T_PlannedOrders[Part Name]=$A55)*(T_PlannedOrders[WeekIndex]=30)*(T_PlannedOrders[EffectiveQty]&gt;0)*T_PlannedOrders[Order_Month])),"m月")&amp;"発注)")</f>
        <v/>
      </c>
      <c r="AH61">
        <f>IF(SUMIFS(T_PlannedOrders[EffectiveQty],T_PlannedOrders[Part Name],$A55,T_PlannedOrders[WeekIndex],31)=0,"",SUMIFS(T_PlannedOrders[EffectiveQty],T_PlannedOrders[Part Name],$A55,T_PlannedOrders[WeekIndex],31)&amp;" ("&amp;TEXT(SUMPRODUCT(MAX((T_PlannedOrders[Part Name]=$A55)*(T_PlannedOrders[WeekIndex]=31)*(T_PlannedOrders[EffectiveQty]&gt;0)*T_PlannedOrders[Order_Month])),"m月")&amp;"発注)")</f>
        <v/>
      </c>
      <c r="AI61">
        <f>IF(SUMIFS(T_PlannedOrders[EffectiveQty],T_PlannedOrders[Part Name],$A55,T_PlannedOrders[WeekIndex],32)=0,"",SUMIFS(T_PlannedOrders[EffectiveQty],T_PlannedOrders[Part Name],$A55,T_PlannedOrders[WeekIndex],32)&amp;" ("&amp;TEXT(SUMPRODUCT(MAX((T_PlannedOrders[Part Name]=$A55)*(T_PlannedOrders[WeekIndex]=32)*(T_PlannedOrders[EffectiveQty]&gt;0)*T_PlannedOrders[Order_Month])),"m月")&amp;"発注)")</f>
        <v/>
      </c>
      <c r="AJ61">
        <f>IF(SUMIFS(T_PlannedOrders[EffectiveQty],T_PlannedOrders[Part Name],$A55,T_PlannedOrders[WeekIndex],33)=0,"",SUMIFS(T_PlannedOrders[EffectiveQty],T_PlannedOrders[Part Name],$A55,T_PlannedOrders[WeekIndex],33)&amp;" ("&amp;TEXT(SUMPRODUCT(MAX((T_PlannedOrders[Part Name]=$A55)*(T_PlannedOrders[WeekIndex]=33)*(T_PlannedOrders[EffectiveQty]&gt;0)*T_PlannedOrders[Order_Month])),"m月")&amp;"発注)")</f>
        <v/>
      </c>
      <c r="AK61">
        <f>IF(SUMIFS(T_PlannedOrders[EffectiveQty],T_PlannedOrders[Part Name],$A55,T_PlannedOrders[WeekIndex],34)=0,"",SUMIFS(T_PlannedOrders[EffectiveQty],T_PlannedOrders[Part Name],$A55,T_PlannedOrders[WeekIndex],34)&amp;" ("&amp;TEXT(SUMPRODUCT(MAX((T_PlannedOrders[Part Name]=$A55)*(T_PlannedOrders[WeekIndex]=34)*(T_PlannedOrders[EffectiveQty]&gt;0)*T_PlannedOrders[Order_Month])),"m月")&amp;"発注)")</f>
        <v/>
      </c>
      <c r="AL61">
        <f>IF(SUMIFS(T_PlannedOrders[EffectiveQty],T_PlannedOrders[Part Name],$A55,T_PlannedOrders[WeekIndex],35)=0,"",SUMIFS(T_PlannedOrders[EffectiveQty],T_PlannedOrders[Part Name],$A55,T_PlannedOrders[WeekIndex],35)&amp;" ("&amp;TEXT(SUMPRODUCT(MAX((T_PlannedOrders[Part Name]=$A55)*(T_PlannedOrders[WeekIndex]=35)*(T_PlannedOrders[EffectiveQty]&gt;0)*T_PlannedOrders[Order_Month])),"m月")&amp;"発注)")</f>
        <v/>
      </c>
      <c r="AM61">
        <f>IF(SUMIFS(T_PlannedOrders[EffectiveQty],T_PlannedOrders[Part Name],$A55,T_PlannedOrders[WeekIndex],36)=0,"",SUMIFS(T_PlannedOrders[EffectiveQty],T_PlannedOrders[Part Name],$A55,T_PlannedOrders[WeekIndex],36)&amp;" ("&amp;TEXT(SUMPRODUCT(MAX((T_PlannedOrders[Part Name]=$A55)*(T_PlannedOrders[WeekIndex]=36)*(T_PlannedOrders[EffectiveQty]&gt;0)*T_PlannedOrders[Order_Month])),"m月")&amp;"発注)")</f>
        <v/>
      </c>
      <c r="AN61">
        <f>IF(SUMIFS(T_PlannedOrders[EffectiveQty],T_PlannedOrders[Part Name],$A55,T_PlannedOrders[WeekIndex],37)=0,"",SUMIFS(T_PlannedOrders[EffectiveQty],T_PlannedOrders[Part Name],$A55,T_PlannedOrders[WeekIndex],37)&amp;" ("&amp;TEXT(SUMPRODUCT(MAX((T_PlannedOrders[Part Name]=$A55)*(T_PlannedOrders[WeekIndex]=37)*(T_PlannedOrders[EffectiveQty]&gt;0)*T_PlannedOrders[Order_Month])),"m月")&amp;"発注)")</f>
        <v/>
      </c>
      <c r="AO61">
        <f>IF(SUMIFS(T_PlannedOrders[EffectiveQty],T_PlannedOrders[Part Name],$A55,T_PlannedOrders[WeekIndex],38)=0,"",SUMIFS(T_PlannedOrders[EffectiveQty],T_PlannedOrders[Part Name],$A55,T_PlannedOrders[WeekIndex],38)&amp;" ("&amp;TEXT(SUMPRODUCT(MAX((T_PlannedOrders[Part Name]=$A55)*(T_PlannedOrders[WeekIndex]=38)*(T_PlannedOrders[EffectiveQty]&gt;0)*T_PlannedOrders[Order_Month])),"m月")&amp;"発注)")</f>
        <v/>
      </c>
      <c r="AP61">
        <f>IF(SUMIFS(T_PlannedOrders[EffectiveQty],T_PlannedOrders[Part Name],$A55,T_PlannedOrders[WeekIndex],39)=0,"",SUMIFS(T_PlannedOrders[EffectiveQty],T_PlannedOrders[Part Name],$A55,T_PlannedOrders[WeekIndex],39)&amp;" ("&amp;TEXT(SUMPRODUCT(MAX((T_PlannedOrders[Part Name]=$A55)*(T_PlannedOrders[WeekIndex]=39)*(T_PlannedOrders[EffectiveQty]&gt;0)*T_PlannedOrders[Order_Month])),"m月")&amp;"発注)")</f>
        <v/>
      </c>
      <c r="AQ61">
        <f>IF(SUMIFS(T_PlannedOrders[EffectiveQty],T_PlannedOrders[Part Name],$A55,T_PlannedOrders[WeekIndex],40)=0,"",SUMIFS(T_PlannedOrders[EffectiveQty],T_PlannedOrders[Part Name],$A55,T_PlannedOrders[WeekIndex],40)&amp;" ("&amp;TEXT(SUMPRODUCT(MAX((T_PlannedOrders[Part Name]=$A55)*(T_PlannedOrders[WeekIndex]=40)*(T_PlannedOrders[EffectiveQty]&gt;0)*T_PlannedOrders[Order_Month])),"m月")&amp;"発注)")</f>
        <v/>
      </c>
      <c r="AR61">
        <f>IF(SUMIFS(T_PlannedOrders[EffectiveQty],T_PlannedOrders[Part Name],$A55,T_PlannedOrders[WeekIndex],41)=0,"",SUMIFS(T_PlannedOrders[EffectiveQty],T_PlannedOrders[Part Name],$A55,T_PlannedOrders[WeekIndex],41)&amp;" ("&amp;TEXT(SUMPRODUCT(MAX((T_PlannedOrders[Part Name]=$A55)*(T_PlannedOrders[WeekIndex]=41)*(T_PlannedOrders[EffectiveQty]&gt;0)*T_PlannedOrders[Order_Month])),"m月")&amp;"発注)")</f>
        <v/>
      </c>
      <c r="AS61">
        <f>IF(SUMIFS(T_PlannedOrders[EffectiveQty],T_PlannedOrders[Part Name],$A55,T_PlannedOrders[WeekIndex],42)=0,"",SUMIFS(T_PlannedOrders[EffectiveQty],T_PlannedOrders[Part Name],$A55,T_PlannedOrders[WeekIndex],42)&amp;" ("&amp;TEXT(SUMPRODUCT(MAX((T_PlannedOrders[Part Name]=$A55)*(T_PlannedOrders[WeekIndex]=42)*(T_PlannedOrders[EffectiveQty]&gt;0)*T_PlannedOrders[Order_Month])),"m月")&amp;"発注)")</f>
        <v/>
      </c>
      <c r="AT61">
        <f>IF(SUMIFS(T_PlannedOrders[EffectiveQty],T_PlannedOrders[Part Name],$A55,T_PlannedOrders[WeekIndex],43)=0,"",SUMIFS(T_PlannedOrders[EffectiveQty],T_PlannedOrders[Part Name],$A55,T_PlannedOrders[WeekIndex],43)&amp;" ("&amp;TEXT(SUMPRODUCT(MAX((T_PlannedOrders[Part Name]=$A55)*(T_PlannedOrders[WeekIndex]=43)*(T_PlannedOrders[EffectiveQty]&gt;0)*T_PlannedOrders[Order_Month])),"m月")&amp;"発注)")</f>
        <v/>
      </c>
      <c r="AU61">
        <f>IF(SUMIFS(T_PlannedOrders[EffectiveQty],T_PlannedOrders[Part Name],$A55,T_PlannedOrders[WeekIndex],44)=0,"",SUMIFS(T_PlannedOrders[EffectiveQty],T_PlannedOrders[Part Name],$A55,T_PlannedOrders[WeekIndex],44)&amp;" ("&amp;TEXT(SUMPRODUCT(MAX((T_PlannedOrders[Part Name]=$A55)*(T_PlannedOrders[WeekIndex]=44)*(T_PlannedOrders[EffectiveQty]&gt;0)*T_PlannedOrders[Order_Month])),"m月")&amp;"発注)")</f>
        <v/>
      </c>
      <c r="AV61">
        <f>IF(SUMIFS(T_PlannedOrders[EffectiveQty],T_PlannedOrders[Part Name],$A55,T_PlannedOrders[WeekIndex],45)=0,"",SUMIFS(T_PlannedOrders[EffectiveQty],T_PlannedOrders[Part Name],$A55,T_PlannedOrders[WeekIndex],45)&amp;" ("&amp;TEXT(SUMPRODUCT(MAX((T_PlannedOrders[Part Name]=$A55)*(T_PlannedOrders[WeekIndex]=45)*(T_PlannedOrders[EffectiveQty]&gt;0)*T_PlannedOrders[Order_Month])),"m月")&amp;"発注)")</f>
        <v/>
      </c>
      <c r="AW61">
        <f>IF(SUMIFS(T_PlannedOrders[EffectiveQty],T_PlannedOrders[Part Name],$A55,T_PlannedOrders[WeekIndex],46)=0,"",SUMIFS(T_PlannedOrders[EffectiveQty],T_PlannedOrders[Part Name],$A55,T_PlannedOrders[WeekIndex],46)&amp;" ("&amp;TEXT(SUMPRODUCT(MAX((T_PlannedOrders[Part Name]=$A55)*(T_PlannedOrders[WeekIndex]=46)*(T_PlannedOrders[EffectiveQty]&gt;0)*T_PlannedOrders[Order_Month])),"m月")&amp;"発注)")</f>
        <v/>
      </c>
      <c r="AX61">
        <f>IF(SUMIFS(T_PlannedOrders[EffectiveQty],T_PlannedOrders[Part Name],$A55,T_PlannedOrders[WeekIndex],47)=0,"",SUMIFS(T_PlannedOrders[EffectiveQty],T_PlannedOrders[Part Name],$A55,T_PlannedOrders[WeekIndex],47)&amp;" ("&amp;TEXT(SUMPRODUCT(MAX((T_PlannedOrders[Part Name]=$A55)*(T_PlannedOrders[WeekIndex]=47)*(T_PlannedOrders[EffectiveQty]&gt;0)*T_PlannedOrders[Order_Month])),"m月")&amp;"発注)")</f>
        <v/>
      </c>
      <c r="AY61">
        <f>IF(SUMIFS(T_PlannedOrders[EffectiveQty],T_PlannedOrders[Part Name],$A55,T_PlannedOrders[WeekIndex],48)=0,"",SUMIFS(T_PlannedOrders[EffectiveQty],T_PlannedOrders[Part Name],$A55,T_PlannedOrders[WeekIndex],48)&amp;" ("&amp;TEXT(SUMPRODUCT(MAX((T_PlannedOrders[Part Name]=$A55)*(T_PlannedOrders[WeekIndex]=48)*(T_PlannedOrders[EffectiveQty]&gt;0)*T_PlannedOrders[Order_Month])),"m月")&amp;"発注)")</f>
        <v/>
      </c>
      <c r="AZ61">
        <f>IF(SUMIFS(T_PlannedOrders[EffectiveQty],T_PlannedOrders[Part Name],$A55,T_PlannedOrders[WeekIndex],49)=0,"",SUMIFS(T_PlannedOrders[EffectiveQty],T_PlannedOrders[Part Name],$A55,T_PlannedOrders[WeekIndex],49)&amp;" ("&amp;TEXT(SUMPRODUCT(MAX((T_PlannedOrders[Part Name]=$A55)*(T_PlannedOrders[WeekIndex]=49)*(T_PlannedOrders[EffectiveQty]&gt;0)*T_PlannedOrders[Order_Month])),"m月")&amp;"発注)")</f>
        <v/>
      </c>
      <c r="BA61">
        <f>IF(SUMIFS(T_PlannedOrders[EffectiveQty],T_PlannedOrders[Part Name],$A55,T_PlannedOrders[WeekIndex],50)=0,"",SUMIFS(T_PlannedOrders[EffectiveQty],T_PlannedOrders[Part Name],$A55,T_PlannedOrders[WeekIndex],50)&amp;" ("&amp;TEXT(SUMPRODUCT(MAX((T_PlannedOrders[Part Name]=$A55)*(T_PlannedOrders[WeekIndex]=50)*(T_PlannedOrders[EffectiveQty]&gt;0)*T_PlannedOrders[Order_Month])),"m月")&amp;"発注)")</f>
        <v/>
      </c>
      <c r="BB61">
        <f>IF(SUMIFS(T_PlannedOrders[EffectiveQty],T_PlannedOrders[Part Name],$A55,T_PlannedOrders[WeekIndex],51)=0,"",SUMIFS(T_PlannedOrders[EffectiveQty],T_PlannedOrders[Part Name],$A55,T_PlannedOrders[WeekIndex],51)&amp;" ("&amp;TEXT(SUMPRODUCT(MAX((T_PlannedOrders[Part Name]=$A55)*(T_PlannedOrders[WeekIndex]=51)*(T_PlannedOrders[EffectiveQty]&gt;0)*T_PlannedOrders[Order_Month])),"m月")&amp;"発注)")</f>
        <v/>
      </c>
      <c r="BC61">
        <f>IF(SUMIFS(T_PlannedOrders[EffectiveQty],T_PlannedOrders[Part Name],$A55,T_PlannedOrders[WeekIndex],52)=0,"",SUMIFS(T_PlannedOrders[EffectiveQty],T_PlannedOrders[Part Name],$A55,T_PlannedOrders[WeekIndex],52)&amp;" ("&amp;TEXT(SUMPRODUCT(MAX((T_PlannedOrders[Part Name]=$A55)*(T_PlannedOrders[WeekIndex]=52)*(T_PlannedOrders[EffectiveQty]&gt;0)*T_PlannedOrders[Order_Month])),"m月")&amp;"発注)")</f>
        <v/>
      </c>
      <c r="BD61">
        <f>IF(SUMIFS(T_PlannedOrders[EffectiveQty],T_PlannedOrders[Part Name],$A55,T_PlannedOrders[WeekIndex],53)=0,"",SUMIFS(T_PlannedOrders[EffectiveQty],T_PlannedOrders[Part Name],$A55,T_PlannedOrders[WeekIndex],53)&amp;" ("&amp;TEXT(SUMPRODUCT(MAX((T_PlannedOrders[Part Name]=$A55)*(T_PlannedOrders[WeekIndex]=53)*(T_PlannedOrders[EffectiveQty]&gt;0)*T_PlannedOrders[Order_Month])),"m月")&amp;"発注)")</f>
        <v/>
      </c>
      <c r="BE61">
        <f>IF(SUMIFS(T_PlannedOrders[EffectiveQty],T_PlannedOrders[Part Name],$A55,T_PlannedOrders[WeekIndex],54)=0,"",SUMIFS(T_PlannedOrders[EffectiveQty],T_PlannedOrders[Part Name],$A55,T_PlannedOrders[WeekIndex],54)&amp;" ("&amp;TEXT(SUMPRODUCT(MAX((T_PlannedOrders[Part Name]=$A55)*(T_PlannedOrders[WeekIndex]=54)*(T_PlannedOrders[EffectiveQty]&gt;0)*T_PlannedOrders[Order_Month])),"m月")&amp;"発注)")</f>
        <v/>
      </c>
      <c r="BF61">
        <f>IF(SUMIFS(T_PlannedOrders[EffectiveQty],T_PlannedOrders[Part Name],$A55,T_PlannedOrders[WeekIndex],55)=0,"",SUMIFS(T_PlannedOrders[EffectiveQty],T_PlannedOrders[Part Name],$A55,T_PlannedOrders[WeekIndex],55)&amp;" ("&amp;TEXT(SUMPRODUCT(MAX((T_PlannedOrders[Part Name]=$A55)*(T_PlannedOrders[WeekIndex]=55)*(T_PlannedOrders[EffectiveQty]&gt;0)*T_PlannedOrders[Order_Month])),"m月")&amp;"発注)")</f>
        <v/>
      </c>
      <c r="BG61">
        <f>IF(SUMIFS(T_PlannedOrders[EffectiveQty],T_PlannedOrders[Part Name],$A55,T_PlannedOrders[WeekIndex],56)=0,"",SUMIFS(T_PlannedOrders[EffectiveQty],T_PlannedOrders[Part Name],$A55,T_PlannedOrders[WeekIndex],56)&amp;" ("&amp;TEXT(SUMPRODUCT(MAX((T_PlannedOrders[Part Name]=$A55)*(T_PlannedOrders[WeekIndex]=56)*(T_PlannedOrders[EffectiveQty]&gt;0)*T_PlannedOrders[Order_Month])),"m月")&amp;"発注)")</f>
        <v/>
      </c>
      <c r="BH61">
        <f>IF(SUMIFS(T_PlannedOrders[EffectiveQty],T_PlannedOrders[Part Name],$A55,T_PlannedOrders[WeekIndex],57)=0,"",SUMIFS(T_PlannedOrders[EffectiveQty],T_PlannedOrders[Part Name],$A55,T_PlannedOrders[WeekIndex],57)&amp;" ("&amp;TEXT(SUMPRODUCT(MAX((T_PlannedOrders[Part Name]=$A55)*(T_PlannedOrders[WeekIndex]=57)*(T_PlannedOrders[EffectiveQty]&gt;0)*T_PlannedOrders[Order_Month])),"m月")&amp;"発注)")</f>
        <v/>
      </c>
      <c r="BI61">
        <f>IF(SUMIFS(T_PlannedOrders[EffectiveQty],T_PlannedOrders[Part Name],$A55,T_PlannedOrders[WeekIndex],58)=0,"",SUMIFS(T_PlannedOrders[EffectiveQty],T_PlannedOrders[Part Name],$A55,T_PlannedOrders[WeekIndex],58)&amp;" ("&amp;TEXT(SUMPRODUCT(MAX((T_PlannedOrders[Part Name]=$A55)*(T_PlannedOrders[WeekIndex]=58)*(T_PlannedOrders[EffectiveQty]&gt;0)*T_PlannedOrders[Order_Month])),"m月")&amp;"発注)")</f>
        <v/>
      </c>
      <c r="BJ61">
        <f>IF(SUMIFS(T_PlannedOrders[EffectiveQty],T_PlannedOrders[Part Name],$A55,T_PlannedOrders[WeekIndex],59)=0,"",SUMIFS(T_PlannedOrders[EffectiveQty],T_PlannedOrders[Part Name],$A55,T_PlannedOrders[WeekIndex],59)&amp;" ("&amp;TEXT(SUMPRODUCT(MAX((T_PlannedOrders[Part Name]=$A55)*(T_PlannedOrders[WeekIndex]=59)*(T_PlannedOrders[EffectiveQty]&gt;0)*T_PlannedOrders[Order_Month])),"m月")&amp;"発注)")</f>
        <v/>
      </c>
      <c r="BK61">
        <f>IF(SUMIFS(T_PlannedOrders[EffectiveQty],T_PlannedOrders[Part Name],$A55,T_PlannedOrders[WeekIndex],60)=0,"",SUMIFS(T_PlannedOrders[EffectiveQty],T_PlannedOrders[Part Name],$A55,T_PlannedOrders[WeekIndex],60)&amp;" ("&amp;TEXT(SUMPRODUCT(MAX((T_PlannedOrders[Part Name]=$A55)*(T_PlannedOrders[WeekIndex]=60)*(T_PlannedOrders[EffectiveQty]&gt;0)*T_PlannedOrders[Order_Month])),"m月")&amp;"発注)")</f>
        <v/>
      </c>
      <c r="BL61">
        <f>IF(SUMIFS(T_PlannedOrders[EffectiveQty],T_PlannedOrders[Part Name],$A55,T_PlannedOrders[WeekIndex],61)=0,"",SUMIFS(T_PlannedOrders[EffectiveQty],T_PlannedOrders[Part Name],$A55,T_PlannedOrders[WeekIndex],61)&amp;" ("&amp;TEXT(SUMPRODUCT(MAX((T_PlannedOrders[Part Name]=$A55)*(T_PlannedOrders[WeekIndex]=61)*(T_PlannedOrders[EffectiveQty]&gt;0)*T_PlannedOrders[Order_Month])),"m月")&amp;"発注)")</f>
        <v/>
      </c>
      <c r="BM61">
        <f>IF(SUMIFS(T_PlannedOrders[EffectiveQty],T_PlannedOrders[Part Name],$A55,T_PlannedOrders[WeekIndex],62)=0,"",SUMIFS(T_PlannedOrders[EffectiveQty],T_PlannedOrders[Part Name],$A55,T_PlannedOrders[WeekIndex],62)&amp;" ("&amp;TEXT(SUMPRODUCT(MAX((T_PlannedOrders[Part Name]=$A55)*(T_PlannedOrders[WeekIndex]=62)*(T_PlannedOrders[EffectiveQty]&gt;0)*T_PlannedOrders[Order_Month])),"m月")&amp;"発注)")</f>
        <v/>
      </c>
      <c r="BN61">
        <f>IF(SUMIFS(T_PlannedOrders[EffectiveQty],T_PlannedOrders[Part Name],$A55,T_PlannedOrders[WeekIndex],63)=0,"",SUMIFS(T_PlannedOrders[EffectiveQty],T_PlannedOrders[Part Name],$A55,T_PlannedOrders[WeekIndex],63)&amp;" ("&amp;TEXT(SUMPRODUCT(MAX((T_PlannedOrders[Part Name]=$A55)*(T_PlannedOrders[WeekIndex]=63)*(T_PlannedOrders[EffectiveQty]&gt;0)*T_PlannedOrders[Order_Month])),"m月")&amp;"発注)")</f>
        <v/>
      </c>
      <c r="BO61">
        <f>IF(SUMIFS(T_PlannedOrders[EffectiveQty],T_PlannedOrders[Part Name],$A55,T_PlannedOrders[WeekIndex],64)=0,"",SUMIFS(T_PlannedOrders[EffectiveQty],T_PlannedOrders[Part Name],$A55,T_PlannedOrders[WeekIndex],64)&amp;" ("&amp;TEXT(SUMPRODUCT(MAX((T_PlannedOrders[Part Name]=$A55)*(T_PlannedOrders[WeekIndex]=64)*(T_PlannedOrders[EffectiveQty]&gt;0)*T_PlannedOrders[Order_Month])),"m月")&amp;"発注)")</f>
        <v/>
      </c>
      <c r="BP61">
        <f>IF(SUMIFS(T_PlannedOrders[EffectiveQty],T_PlannedOrders[Part Name],$A55,T_PlannedOrders[WeekIndex],65)=0,"",SUMIFS(T_PlannedOrders[EffectiveQty],T_PlannedOrders[Part Name],$A55,T_PlannedOrders[WeekIndex],65)&amp;" ("&amp;TEXT(SUMPRODUCT(MAX((T_PlannedOrders[Part Name]=$A55)*(T_PlannedOrders[WeekIndex]=65)*(T_PlannedOrders[EffectiveQty]&gt;0)*T_PlannedOrders[Order_Month])),"m月")&amp;"発注)")</f>
        <v/>
      </c>
      <c r="BQ61">
        <f>IF(SUMIFS(T_PlannedOrders[EffectiveQty],T_PlannedOrders[Part Name],$A55,T_PlannedOrders[WeekIndex],66)=0,"",SUMIFS(T_PlannedOrders[EffectiveQty],T_PlannedOrders[Part Name],$A55,T_PlannedOrders[WeekIndex],66)&amp;" ("&amp;TEXT(SUMPRODUCT(MAX((T_PlannedOrders[Part Name]=$A55)*(T_PlannedOrders[WeekIndex]=66)*(T_PlannedOrders[EffectiveQty]&gt;0)*T_PlannedOrders[Order_Month])),"m月")&amp;"発注)")</f>
        <v/>
      </c>
      <c r="BR61">
        <f>IF(SUMIFS(T_PlannedOrders[EffectiveQty],T_PlannedOrders[Part Name],$A55,T_PlannedOrders[WeekIndex],67)=0,"",SUMIFS(T_PlannedOrders[EffectiveQty],T_PlannedOrders[Part Name],$A55,T_PlannedOrders[WeekIndex],67)&amp;" ("&amp;TEXT(SUMPRODUCT(MAX((T_PlannedOrders[Part Name]=$A55)*(T_PlannedOrders[WeekIndex]=67)*(T_PlannedOrders[EffectiveQty]&gt;0)*T_PlannedOrders[Order_Month])),"m月")&amp;"発注)")</f>
        <v/>
      </c>
      <c r="BS61">
        <f>IF(SUMIFS(T_PlannedOrders[EffectiveQty],T_PlannedOrders[Part Name],$A55,T_PlannedOrders[WeekIndex],68)=0,"",SUMIFS(T_PlannedOrders[EffectiveQty],T_PlannedOrders[Part Name],$A55,T_PlannedOrders[WeekIndex],68)&amp;" ("&amp;TEXT(SUMPRODUCT(MAX((T_PlannedOrders[Part Name]=$A55)*(T_PlannedOrders[WeekIndex]=68)*(T_PlannedOrders[EffectiveQty]&gt;0)*T_PlannedOrders[Order_Month])),"m月")&amp;"発注)")</f>
        <v/>
      </c>
      <c r="BT61">
        <f>IF(SUMIFS(T_PlannedOrders[EffectiveQty],T_PlannedOrders[Part Name],$A55,T_PlannedOrders[WeekIndex],69)=0,"",SUMIFS(T_PlannedOrders[EffectiveQty],T_PlannedOrders[Part Name],$A55,T_PlannedOrders[WeekIndex],69)&amp;" ("&amp;TEXT(SUMPRODUCT(MAX((T_PlannedOrders[Part Name]=$A55)*(T_PlannedOrders[WeekIndex]=69)*(T_PlannedOrders[EffectiveQty]&gt;0)*T_PlannedOrders[Order_Month])),"m月")&amp;"発注)")</f>
        <v/>
      </c>
      <c r="BU61">
        <f>IF(SUMIFS(T_PlannedOrders[EffectiveQty],T_PlannedOrders[Part Name],$A55,T_PlannedOrders[WeekIndex],70)=0,"",SUMIFS(T_PlannedOrders[EffectiveQty],T_PlannedOrders[Part Name],$A55,T_PlannedOrders[WeekIndex],70)&amp;" ("&amp;TEXT(SUMPRODUCT(MAX((T_PlannedOrders[Part Name]=$A55)*(T_PlannedOrders[WeekIndex]=70)*(T_PlannedOrders[EffectiveQty]&gt;0)*T_PlannedOrders[Order_Month])),"m月")&amp;"発注)")</f>
        <v/>
      </c>
      <c r="BV61">
        <f>IF(SUMIFS(T_PlannedOrders[EffectiveQty],T_PlannedOrders[Part Name],$A55,T_PlannedOrders[WeekIndex],71)=0,"",SUMIFS(T_PlannedOrders[EffectiveQty],T_PlannedOrders[Part Name],$A55,T_PlannedOrders[WeekIndex],71)&amp;" ("&amp;TEXT(SUMPRODUCT(MAX((T_PlannedOrders[Part Name]=$A55)*(T_PlannedOrders[WeekIndex]=71)*(T_PlannedOrders[EffectiveQty]&gt;0)*T_PlannedOrders[Order_Month])),"m月")&amp;"発注)")</f>
        <v/>
      </c>
      <c r="BW61">
        <f>IF(SUMIFS(T_PlannedOrders[EffectiveQty],T_PlannedOrders[Part Name],$A55,T_PlannedOrders[WeekIndex],72)=0,"",SUMIFS(T_PlannedOrders[EffectiveQty],T_PlannedOrders[Part Name],$A55,T_PlannedOrders[WeekIndex],72)&amp;" ("&amp;TEXT(SUMPRODUCT(MAX((T_PlannedOrders[Part Name]=$A55)*(T_PlannedOrders[WeekIndex]=72)*(T_PlannedOrders[EffectiveQty]&gt;0)*T_PlannedOrders[Order_Month])),"m月")&amp;"発注)")</f>
        <v/>
      </c>
      <c r="BX61">
        <f>IF(SUMIFS(T_PlannedOrders[EffectiveQty],T_PlannedOrders[Part Name],$A55,T_PlannedOrders[WeekIndex],73)=0,"",SUMIFS(T_PlannedOrders[EffectiveQty],T_PlannedOrders[Part Name],$A55,T_PlannedOrders[WeekIndex],73)&amp;" ("&amp;TEXT(SUMPRODUCT(MAX((T_PlannedOrders[Part Name]=$A55)*(T_PlannedOrders[WeekIndex]=73)*(T_PlannedOrders[EffectiveQty]&gt;0)*T_PlannedOrders[Order_Month])),"m月")&amp;"発注)")</f>
        <v/>
      </c>
      <c r="BY61">
        <f>IF(SUMIFS(T_PlannedOrders[EffectiveQty],T_PlannedOrders[Part Name],$A55,T_PlannedOrders[WeekIndex],74)=0,"",SUMIFS(T_PlannedOrders[EffectiveQty],T_PlannedOrders[Part Name],$A55,T_PlannedOrders[WeekIndex],74)&amp;" ("&amp;TEXT(SUMPRODUCT(MAX((T_PlannedOrders[Part Name]=$A55)*(T_PlannedOrders[WeekIndex]=74)*(T_PlannedOrders[EffectiveQty]&gt;0)*T_PlannedOrders[Order_Month])),"m月")&amp;"発注)")</f>
        <v/>
      </c>
      <c r="BZ61">
        <f>IF(SUMIFS(T_PlannedOrders[EffectiveQty],T_PlannedOrders[Part Name],$A55,T_PlannedOrders[WeekIndex],75)=0,"",SUMIFS(T_PlannedOrders[EffectiveQty],T_PlannedOrders[Part Name],$A55,T_PlannedOrders[WeekIndex],75)&amp;" ("&amp;TEXT(SUMPRODUCT(MAX((T_PlannedOrders[Part Name]=$A55)*(T_PlannedOrders[WeekIndex]=75)*(T_PlannedOrders[EffectiveQty]&gt;0)*T_PlannedOrders[Order_Month])),"m月")&amp;"発注)")</f>
        <v/>
      </c>
      <c r="CA61">
        <f>IF(SUMIFS(T_PlannedOrders[EffectiveQty],T_PlannedOrders[Part Name],$A55,T_PlannedOrders[WeekIndex],76)=0,"",SUMIFS(T_PlannedOrders[EffectiveQty],T_PlannedOrders[Part Name],$A55,T_PlannedOrders[WeekIndex],76)&amp;" ("&amp;TEXT(SUMPRODUCT(MAX((T_PlannedOrders[Part Name]=$A55)*(T_PlannedOrders[WeekIndex]=76)*(T_PlannedOrders[EffectiveQty]&gt;0)*T_PlannedOrders[Order_Month])),"m月")&amp;"発注)")</f>
        <v/>
      </c>
      <c r="CB61">
        <f>IF(SUMIFS(T_PlannedOrders[EffectiveQty],T_PlannedOrders[Part Name],$A55,T_PlannedOrders[WeekIndex],77)=0,"",SUMIFS(T_PlannedOrders[EffectiveQty],T_PlannedOrders[Part Name],$A55,T_PlannedOrders[WeekIndex],77)&amp;" ("&amp;TEXT(SUMPRODUCT(MAX((T_PlannedOrders[Part Name]=$A55)*(T_PlannedOrders[WeekIndex]=77)*(T_PlannedOrders[EffectiveQty]&gt;0)*T_PlannedOrders[Order_Month])),"m月")&amp;"発注)")</f>
        <v/>
      </c>
      <c r="CC61">
        <f>IF(SUMIFS(T_PlannedOrders[EffectiveQty],T_PlannedOrders[Part Name],$A55,T_PlannedOrders[WeekIndex],78)=0,"",SUMIFS(T_PlannedOrders[EffectiveQty],T_PlannedOrders[Part Name],$A55,T_PlannedOrders[WeekIndex],78)&amp;" ("&amp;TEXT(SUMPRODUCT(MAX((T_PlannedOrders[Part Name]=$A55)*(T_PlannedOrders[WeekIndex]=78)*(T_PlannedOrders[EffectiveQty]&gt;0)*T_PlannedOrders[Order_Month])),"m月")&amp;"発注)")</f>
        <v/>
      </c>
      <c r="CD61">
        <f>IF(SUMIFS(T_PlannedOrders[EffectiveQty],T_PlannedOrders[Part Name],$A55,T_PlannedOrders[WeekIndex],79)=0,"",SUMIFS(T_PlannedOrders[EffectiveQty],T_PlannedOrders[Part Name],$A55,T_PlannedOrders[WeekIndex],79)&amp;" ("&amp;TEXT(SUMPRODUCT(MAX((T_PlannedOrders[Part Name]=$A55)*(T_PlannedOrders[WeekIndex]=79)*(T_PlannedOrders[EffectiveQty]&gt;0)*T_PlannedOrders[Order_Month])),"m月")&amp;"発注)")</f>
        <v/>
      </c>
      <c r="CE61">
        <f>IF(SUMIFS(T_PlannedOrders[EffectiveQty],T_PlannedOrders[Part Name],$A55,T_PlannedOrders[WeekIndex],80)=0,"",SUMIFS(T_PlannedOrders[EffectiveQty],T_PlannedOrders[Part Name],$A55,T_PlannedOrders[WeekIndex],80)&amp;" ("&amp;TEXT(SUMPRODUCT(MAX((T_PlannedOrders[Part Name]=$A55)*(T_PlannedOrders[WeekIndex]=80)*(T_PlannedOrders[EffectiveQty]&gt;0)*T_PlannedOrders[Order_Month])),"m月")&amp;"発注)")</f>
        <v/>
      </c>
      <c r="CF61">
        <f>IF(SUMIFS(T_PlannedOrders[EffectiveQty],T_PlannedOrders[Part Name],$A55,T_PlannedOrders[WeekIndex],81)=0,"",SUMIFS(T_PlannedOrders[EffectiveQty],T_PlannedOrders[Part Name],$A55,T_PlannedOrders[WeekIndex],81)&amp;" ("&amp;TEXT(SUMPRODUCT(MAX((T_PlannedOrders[Part Name]=$A55)*(T_PlannedOrders[WeekIndex]=81)*(T_PlannedOrders[EffectiveQty]&gt;0)*T_PlannedOrders[Order_Month])),"m月")&amp;"発注)")</f>
        <v/>
      </c>
      <c r="CG61">
        <f>IF(SUMIFS(T_PlannedOrders[EffectiveQty],T_PlannedOrders[Part Name],$A55,T_PlannedOrders[WeekIndex],82)=0,"",SUMIFS(T_PlannedOrders[EffectiveQty],T_PlannedOrders[Part Name],$A55,T_PlannedOrders[WeekIndex],82)&amp;" ("&amp;TEXT(SUMPRODUCT(MAX((T_PlannedOrders[Part Name]=$A55)*(T_PlannedOrders[WeekIndex]=82)*(T_PlannedOrders[EffectiveQty]&gt;0)*T_PlannedOrders[Order_Month])),"m月")&amp;"発注)")</f>
        <v/>
      </c>
      <c r="CH61">
        <f>IF(SUMIFS(T_PlannedOrders[EffectiveQty],T_PlannedOrders[Part Name],$A55,T_PlannedOrders[WeekIndex],83)=0,"",SUMIFS(T_PlannedOrders[EffectiveQty],T_PlannedOrders[Part Name],$A55,T_PlannedOrders[WeekIndex],83)&amp;" ("&amp;TEXT(SUMPRODUCT(MAX((T_PlannedOrders[Part Name]=$A55)*(T_PlannedOrders[WeekIndex]=83)*(T_PlannedOrders[EffectiveQty]&gt;0)*T_PlannedOrders[Order_Month])),"m月")&amp;"発注)")</f>
        <v/>
      </c>
      <c r="CI61">
        <f>IF(SUMIFS(T_PlannedOrders[EffectiveQty],T_PlannedOrders[Part Name],$A55,T_PlannedOrders[WeekIndex],84)=0,"",SUMIFS(T_PlannedOrders[EffectiveQty],T_PlannedOrders[Part Name],$A55,T_PlannedOrders[WeekIndex],84)&amp;" ("&amp;TEXT(SUMPRODUCT(MAX((T_PlannedOrders[Part Name]=$A55)*(T_PlannedOrders[WeekIndex]=84)*(T_PlannedOrders[EffectiveQty]&gt;0)*T_PlannedOrders[Order_Month])),"m月")&amp;"発注)")</f>
        <v/>
      </c>
      <c r="CJ61">
        <f>IF(SUMIFS(T_PlannedOrders[EffectiveQty],T_PlannedOrders[Part Name],$A55,T_PlannedOrders[WeekIndex],85)=0,"",SUMIFS(T_PlannedOrders[EffectiveQty],T_PlannedOrders[Part Name],$A55,T_PlannedOrders[WeekIndex],85)&amp;" ("&amp;TEXT(SUMPRODUCT(MAX((T_PlannedOrders[Part Name]=$A55)*(T_PlannedOrders[WeekIndex]=85)*(T_PlannedOrders[EffectiveQty]&gt;0)*T_PlannedOrders[Order_Month])),"m月")&amp;"発注)")</f>
        <v/>
      </c>
      <c r="CK61">
        <f>IF(SUMIFS(T_PlannedOrders[EffectiveQty],T_PlannedOrders[Part Name],$A55,T_PlannedOrders[WeekIndex],86)=0,"",SUMIFS(T_PlannedOrders[EffectiveQty],T_PlannedOrders[Part Name],$A55,T_PlannedOrders[WeekIndex],86)&amp;" ("&amp;TEXT(SUMPRODUCT(MAX((T_PlannedOrders[Part Name]=$A55)*(T_PlannedOrders[WeekIndex]=86)*(T_PlannedOrders[EffectiveQty]&gt;0)*T_PlannedOrders[Order_Month])),"m月")&amp;"発注)")</f>
        <v/>
      </c>
      <c r="CL61">
        <f>IF(SUMIFS(T_PlannedOrders[EffectiveQty],T_PlannedOrders[Part Name],$A55,T_PlannedOrders[WeekIndex],87)=0,"",SUMIFS(T_PlannedOrders[EffectiveQty],T_PlannedOrders[Part Name],$A55,T_PlannedOrders[WeekIndex],87)&amp;" ("&amp;TEXT(SUMPRODUCT(MAX((T_PlannedOrders[Part Name]=$A55)*(T_PlannedOrders[WeekIndex]=87)*(T_PlannedOrders[EffectiveQty]&gt;0)*T_PlannedOrders[Order_Month])),"m月")&amp;"発注)")</f>
        <v/>
      </c>
      <c r="CM61">
        <f>IF(SUMIFS(T_PlannedOrders[EffectiveQty],T_PlannedOrders[Part Name],$A55,T_PlannedOrders[WeekIndex],88)=0,"",SUMIFS(T_PlannedOrders[EffectiveQty],T_PlannedOrders[Part Name],$A55,T_PlannedOrders[WeekIndex],88)&amp;" ("&amp;TEXT(SUMPRODUCT(MAX((T_PlannedOrders[Part Name]=$A55)*(T_PlannedOrders[WeekIndex]=88)*(T_PlannedOrders[EffectiveQty]&gt;0)*T_PlannedOrders[Order_Month])),"m月")&amp;"発注)")</f>
        <v/>
      </c>
      <c r="CN61">
        <f>IF(SUMIFS(T_PlannedOrders[EffectiveQty],T_PlannedOrders[Part Name],$A55,T_PlannedOrders[WeekIndex],89)=0,"",SUMIFS(T_PlannedOrders[EffectiveQty],T_PlannedOrders[Part Name],$A55,T_PlannedOrders[WeekIndex],89)&amp;" ("&amp;TEXT(SUMPRODUCT(MAX((T_PlannedOrders[Part Name]=$A55)*(T_PlannedOrders[WeekIndex]=89)*(T_PlannedOrders[EffectiveQty]&gt;0)*T_PlannedOrders[Order_Month])),"m月")&amp;"発注)")</f>
        <v/>
      </c>
      <c r="CO61">
        <f>IF(SUMIFS(T_PlannedOrders[EffectiveQty],T_PlannedOrders[Part Name],$A55,T_PlannedOrders[WeekIndex],90)=0,"",SUMIFS(T_PlannedOrders[EffectiveQty],T_PlannedOrders[Part Name],$A55,T_PlannedOrders[WeekIndex],90)&amp;" ("&amp;TEXT(SUMPRODUCT(MAX((T_PlannedOrders[Part Name]=$A55)*(T_PlannedOrders[WeekIndex]=90)*(T_PlannedOrders[EffectiveQty]&gt;0)*T_PlannedOrders[Order_Month])),"m月")&amp;"発注)")</f>
        <v/>
      </c>
      <c r="CP61">
        <f>IF(SUMIFS(T_PlannedOrders[EffectiveQty],T_PlannedOrders[Part Name],$A55,T_PlannedOrders[WeekIndex],91)=0,"",SUMIFS(T_PlannedOrders[EffectiveQty],T_PlannedOrders[Part Name],$A55,T_PlannedOrders[WeekIndex],91)&amp;" ("&amp;TEXT(SUMPRODUCT(MAX((T_PlannedOrders[Part Name]=$A55)*(T_PlannedOrders[WeekIndex]=91)*(T_PlannedOrders[EffectiveQty]&gt;0)*T_PlannedOrders[Order_Month])),"m月")&amp;"発注)")</f>
        <v/>
      </c>
      <c r="CQ61">
        <f>IF(SUMIFS(T_PlannedOrders[EffectiveQty],T_PlannedOrders[Part Name],$A55,T_PlannedOrders[WeekIndex],92)=0,"",SUMIFS(T_PlannedOrders[EffectiveQty],T_PlannedOrders[Part Name],$A55,T_PlannedOrders[WeekIndex],92)&amp;" ("&amp;TEXT(SUMPRODUCT(MAX((T_PlannedOrders[Part Name]=$A55)*(T_PlannedOrders[WeekIndex]=92)*(T_PlannedOrders[EffectiveQty]&gt;0)*T_PlannedOrders[Order_Month])),"m月")&amp;"発注)")</f>
        <v/>
      </c>
      <c r="CR61">
        <f>IF(SUMIFS(T_PlannedOrders[EffectiveQty],T_PlannedOrders[Part Name],$A55,T_PlannedOrders[WeekIndex],93)=0,"",SUMIFS(T_PlannedOrders[EffectiveQty],T_PlannedOrders[Part Name],$A55,T_PlannedOrders[WeekIndex],93)&amp;" ("&amp;TEXT(SUMPRODUCT(MAX((T_PlannedOrders[Part Name]=$A55)*(T_PlannedOrders[WeekIndex]=93)*(T_PlannedOrders[EffectiveQty]&gt;0)*T_PlannedOrders[Order_Month])),"m月")&amp;"発注)")</f>
        <v/>
      </c>
      <c r="CS61">
        <f>IF(SUMIFS(T_PlannedOrders[EffectiveQty],T_PlannedOrders[Part Name],$A55,T_PlannedOrders[WeekIndex],94)=0,"",SUMIFS(T_PlannedOrders[EffectiveQty],T_PlannedOrders[Part Name],$A55,T_PlannedOrders[WeekIndex],94)&amp;" ("&amp;TEXT(SUMPRODUCT(MAX((T_PlannedOrders[Part Name]=$A55)*(T_PlannedOrders[WeekIndex]=94)*(T_PlannedOrders[EffectiveQty]&gt;0)*T_PlannedOrders[Order_Month])),"m月")&amp;"発注)")</f>
        <v/>
      </c>
      <c r="CT61">
        <f>IF(SUMIFS(T_PlannedOrders[EffectiveQty],T_PlannedOrders[Part Name],$A55,T_PlannedOrders[WeekIndex],95)=0,"",SUMIFS(T_PlannedOrders[EffectiveQty],T_PlannedOrders[Part Name],$A55,T_PlannedOrders[WeekIndex],95)&amp;" ("&amp;TEXT(SUMPRODUCT(MAX((T_PlannedOrders[Part Name]=$A55)*(T_PlannedOrders[WeekIndex]=95)*(T_PlannedOrders[EffectiveQty]&gt;0)*T_PlannedOrders[Order_Month])),"m月")&amp;"発注)")</f>
        <v/>
      </c>
      <c r="CU61">
        <f>IF(SUMIFS(T_PlannedOrders[EffectiveQty],T_PlannedOrders[Part Name],$A55,T_PlannedOrders[WeekIndex],96)=0,"",SUMIFS(T_PlannedOrders[EffectiveQty],T_PlannedOrders[Part Name],$A55,T_PlannedOrders[WeekIndex],96)&amp;" ("&amp;TEXT(SUMPRODUCT(MAX((T_PlannedOrders[Part Name]=$A55)*(T_PlannedOrders[WeekIndex]=96)*(T_PlannedOrders[EffectiveQty]&gt;0)*T_PlannedOrders[Order_Month])),"m月")&amp;"発注)")</f>
        <v/>
      </c>
      <c r="CV61">
        <f>IF(SUMIFS(T_PlannedOrders[EffectiveQty],T_PlannedOrders[Part Name],$A55,T_PlannedOrders[WeekIndex],97)=0,"",SUMIFS(T_PlannedOrders[EffectiveQty],T_PlannedOrders[Part Name],$A55,T_PlannedOrders[WeekIndex],97)&amp;" ("&amp;TEXT(SUMPRODUCT(MAX((T_PlannedOrders[Part Name]=$A55)*(T_PlannedOrders[WeekIndex]=97)*(T_PlannedOrders[EffectiveQty]&gt;0)*T_PlannedOrders[Order_Month])),"m月")&amp;"発注)")</f>
        <v/>
      </c>
      <c r="CW61">
        <f>IF(SUMIFS(T_PlannedOrders[EffectiveQty],T_PlannedOrders[Part Name],$A55,T_PlannedOrders[WeekIndex],98)=0,"",SUMIFS(T_PlannedOrders[EffectiveQty],T_PlannedOrders[Part Name],$A55,T_PlannedOrders[WeekIndex],98)&amp;" ("&amp;TEXT(SUMPRODUCT(MAX((T_PlannedOrders[Part Name]=$A55)*(T_PlannedOrders[WeekIndex]=98)*(T_PlannedOrders[EffectiveQty]&gt;0)*T_PlannedOrders[Order_Month])),"m月")&amp;"発注)")</f>
        <v/>
      </c>
      <c r="CX61">
        <f>IF(SUMIFS(T_PlannedOrders[EffectiveQty],T_PlannedOrders[Part Name],$A55,T_PlannedOrders[WeekIndex],99)=0,"",SUMIFS(T_PlannedOrders[EffectiveQty],T_PlannedOrders[Part Name],$A55,T_PlannedOrders[WeekIndex],99)&amp;" ("&amp;TEXT(SUMPRODUCT(MAX((T_PlannedOrders[Part Name]=$A55)*(T_PlannedOrders[WeekIndex]=99)*(T_PlannedOrders[EffectiveQty]&gt;0)*T_PlannedOrders[Order_Month])),"m月")&amp;"発注)")</f>
        <v/>
      </c>
      <c r="CY61">
        <f>IF(SUMIFS(T_PlannedOrders[EffectiveQty],T_PlannedOrders[Part Name],$A55,T_PlannedOrders[WeekIndex],100)=0,"",SUMIFS(T_PlannedOrders[EffectiveQty],T_PlannedOrders[Part Name],$A55,T_PlannedOrders[WeekIndex],100)&amp;" ("&amp;TEXT(SUMPRODUCT(MAX((T_PlannedOrders[Part Name]=$A55)*(T_PlannedOrders[WeekIndex]=100)*(T_PlannedOrders[EffectiveQty]&gt;0)*T_PlannedOrders[Order_Month])),"m月")&amp;"発注)")</f>
        <v/>
      </c>
      <c r="CZ61">
        <f>IF(SUMIFS(T_PlannedOrders[EffectiveQty],T_PlannedOrders[Part Name],$A55,T_PlannedOrders[WeekIndex],101)=0,"",SUMIFS(T_PlannedOrders[EffectiveQty],T_PlannedOrders[Part Name],$A55,T_PlannedOrders[WeekIndex],101)&amp;" ("&amp;TEXT(SUMPRODUCT(MAX((T_PlannedOrders[Part Name]=$A55)*(T_PlannedOrders[WeekIndex]=101)*(T_PlannedOrders[EffectiveQty]&gt;0)*T_PlannedOrders[Order_Month])),"m月")&amp;"発注)")</f>
        <v/>
      </c>
      <c r="DA61">
        <f>IF(SUMIFS(T_PlannedOrders[EffectiveQty],T_PlannedOrders[Part Name],$A55,T_PlannedOrders[WeekIndex],102)=0,"",SUMIFS(T_PlannedOrders[EffectiveQty],T_PlannedOrders[Part Name],$A55,T_PlannedOrders[WeekIndex],102)&amp;" ("&amp;TEXT(SUMPRODUCT(MAX((T_PlannedOrders[Part Name]=$A55)*(T_PlannedOrders[WeekIndex]=102)*(T_PlannedOrders[EffectiveQty]&gt;0)*T_PlannedOrders[Order_Month])),"m月")&amp;"発注)")</f>
        <v/>
      </c>
      <c r="DB61">
        <f>IF(SUMIFS(T_PlannedOrders[EffectiveQty],T_PlannedOrders[Part Name],$A55,T_PlannedOrders[WeekIndex],103)=0,"",SUMIFS(T_PlannedOrders[EffectiveQty],T_PlannedOrders[Part Name],$A55,T_PlannedOrders[WeekIndex],103)&amp;" ("&amp;TEXT(SUMPRODUCT(MAX((T_PlannedOrders[Part Name]=$A55)*(T_PlannedOrders[WeekIndex]=103)*(T_PlannedOrders[EffectiveQty]&gt;0)*T_PlannedOrders[Order_Month])),"m月")&amp;"発注)")</f>
        <v/>
      </c>
      <c r="DC61">
        <f>IF(SUMIFS(T_PlannedOrders[EffectiveQty],T_PlannedOrders[Part Name],$A55,T_PlannedOrders[WeekIndex],104)=0,"",SUMIFS(T_PlannedOrders[EffectiveQty],T_PlannedOrders[Part Name],$A55,T_PlannedOrders[WeekIndex],104)&amp;" ("&amp;TEXT(SUMPRODUCT(MAX((T_PlannedOrders[Part Name]=$A55)*(T_PlannedOrders[WeekIndex]=104)*(T_PlannedOrders[EffectiveQty]&gt;0)*T_PlannedOrders[Order_Month])),"m月")&amp;"発注)")</f>
        <v/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3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>
        <f>IF(SUMIFS(T_PlannedOrders[EffectiveQty],T_PlannedOrders[Part Name],$A65,T_PlannedOrders[WeekIndex],1)=0,"",SUMIFS(T_PlannedOrders[EffectiveQty],T_PlannedOrders[Part Name],$A65,T_PlannedOrders[WeekIndex],1)&amp;" ("&amp;TEXT(SUMPRODUCT(MAX((T_PlannedOrders[Part Name]=$A65)*(T_PlannedOrders[WeekIndex]=1)*(T_PlannedOrders[EffectiveQty]&gt;0)*T_PlannedOrders[Order_Month])),"m月")&amp;"発注)")</f>
        <v/>
      </c>
      <c r="E79">
        <f>IF(SUMIFS(T_PlannedOrders[EffectiveQty],T_PlannedOrders[Part Name],$A65,T_PlannedOrders[WeekIndex],2)=0,"",SUMIFS(T_PlannedOrders[EffectiveQty],T_PlannedOrders[Part Name],$A65,T_PlannedOrders[WeekIndex],2)&amp;" ("&amp;TEXT(SUMPRODUCT(MAX((T_PlannedOrders[Part Name]=$A65)*(T_PlannedOrders[WeekIndex]=2)*(T_PlannedOrders[EffectiveQty]&gt;0)*T_PlannedOrders[Order_Month])),"m月")&amp;"発注)")</f>
        <v/>
      </c>
      <c r="F79">
        <f>IF(SUMIFS(T_PlannedOrders[EffectiveQty],T_PlannedOrders[Part Name],$A65,T_PlannedOrders[WeekIndex],3)=0,"",SUMIFS(T_PlannedOrders[EffectiveQty],T_PlannedOrders[Part Name],$A65,T_PlannedOrders[WeekIndex],3)&amp;" ("&amp;TEXT(SUMPRODUCT(MAX((T_PlannedOrders[Part Name]=$A65)*(T_PlannedOrders[WeekIndex]=3)*(T_PlannedOrders[EffectiveQty]&gt;0)*T_PlannedOrders[Order_Month])),"m月")&amp;"発注)")</f>
        <v/>
      </c>
      <c r="G79">
        <f>IF(SUMIFS(T_PlannedOrders[EffectiveQty],T_PlannedOrders[Part Name],$A65,T_PlannedOrders[WeekIndex],4)=0,"",SUMIFS(T_PlannedOrders[EffectiveQty],T_PlannedOrders[Part Name],$A65,T_PlannedOrders[WeekIndex],4)&amp;" ("&amp;TEXT(SUMPRODUCT(MAX((T_PlannedOrders[Part Name]=$A65)*(T_PlannedOrders[WeekIndex]=4)*(T_PlannedOrders[EffectiveQty]&gt;0)*T_PlannedOrders[Order_Month])),"m月")&amp;"発注)")</f>
        <v/>
      </c>
      <c r="H79">
        <f>IF(SUMIFS(T_PlannedOrders[EffectiveQty],T_PlannedOrders[Part Name],$A65,T_PlannedOrders[WeekIndex],5)=0,"",SUMIFS(T_PlannedOrders[EffectiveQty],T_PlannedOrders[Part Name],$A65,T_PlannedOrders[WeekIndex],5)&amp;" ("&amp;TEXT(SUMPRODUCT(MAX((T_PlannedOrders[Part Name]=$A65)*(T_PlannedOrders[WeekIndex]=5)*(T_PlannedOrders[EffectiveQty]&gt;0)*T_PlannedOrders[Order_Month])),"m月")&amp;"発注)")</f>
        <v/>
      </c>
      <c r="I79">
        <f>IF(SUMIFS(T_PlannedOrders[EffectiveQty],T_PlannedOrders[Part Name],$A65,T_PlannedOrders[WeekIndex],6)=0,"",SUMIFS(T_PlannedOrders[EffectiveQty],T_PlannedOrders[Part Name],$A65,T_PlannedOrders[WeekIndex],6)&amp;" ("&amp;TEXT(SUMPRODUCT(MAX((T_PlannedOrders[Part Name]=$A65)*(T_PlannedOrders[WeekIndex]=6)*(T_PlannedOrders[EffectiveQty]&gt;0)*T_PlannedOrders[Order_Month])),"m月")&amp;"発注)")</f>
        <v/>
      </c>
      <c r="J79">
        <f>IF(SUMIFS(T_PlannedOrders[EffectiveQty],T_PlannedOrders[Part Name],$A65,T_PlannedOrders[WeekIndex],7)=0,"",SUMIFS(T_PlannedOrders[EffectiveQty],T_PlannedOrders[Part Name],$A65,T_PlannedOrders[WeekIndex],7)&amp;" ("&amp;TEXT(SUMPRODUCT(MAX((T_PlannedOrders[Part Name]=$A65)*(T_PlannedOrders[WeekIndex]=7)*(T_PlannedOrders[EffectiveQty]&gt;0)*T_PlannedOrders[Order_Month])),"m月")&amp;"発注)")</f>
        <v/>
      </c>
      <c r="K79">
        <f>IF(SUMIFS(T_PlannedOrders[EffectiveQty],T_PlannedOrders[Part Name],$A65,T_PlannedOrders[WeekIndex],8)=0,"",SUMIFS(T_PlannedOrders[EffectiveQty],T_PlannedOrders[Part Name],$A65,T_PlannedOrders[WeekIndex],8)&amp;" ("&amp;TEXT(SUMPRODUCT(MAX((T_PlannedOrders[Part Name]=$A65)*(T_PlannedOrders[WeekIndex]=8)*(T_PlannedOrders[EffectiveQty]&gt;0)*T_PlannedOrders[Order_Month])),"m月")&amp;"発注)")</f>
        <v/>
      </c>
      <c r="L79">
        <f>IF(SUMIFS(T_PlannedOrders[EffectiveQty],T_PlannedOrders[Part Name],$A65,T_PlannedOrders[WeekIndex],9)=0,"",SUMIFS(T_PlannedOrders[EffectiveQty],T_PlannedOrders[Part Name],$A65,T_PlannedOrders[WeekIndex],9)&amp;" ("&amp;TEXT(SUMPRODUCT(MAX((T_PlannedOrders[Part Name]=$A65)*(T_PlannedOrders[WeekIndex]=9)*(T_PlannedOrders[EffectiveQty]&gt;0)*T_PlannedOrders[Order_Month])),"m月")&amp;"発注)")</f>
        <v/>
      </c>
      <c r="M79">
        <f>IF(SUMIFS(T_PlannedOrders[EffectiveQty],T_PlannedOrders[Part Name],$A65,T_PlannedOrders[WeekIndex],10)=0,"",SUMIFS(T_PlannedOrders[EffectiveQty],T_PlannedOrders[Part Name],$A65,T_PlannedOrders[WeekIndex],10)&amp;" ("&amp;TEXT(SUMPRODUCT(MAX((T_PlannedOrders[Part Name]=$A65)*(T_PlannedOrders[WeekIndex]=10)*(T_PlannedOrders[EffectiveQty]&gt;0)*T_PlannedOrders[Order_Month])),"m月")&amp;"発注)")</f>
        <v/>
      </c>
      <c r="N79">
        <f>IF(SUMIFS(T_PlannedOrders[EffectiveQty],T_PlannedOrders[Part Name],$A65,T_PlannedOrders[WeekIndex],11)=0,"",SUMIFS(T_PlannedOrders[EffectiveQty],T_PlannedOrders[Part Name],$A65,T_PlannedOrders[WeekIndex],11)&amp;" ("&amp;TEXT(SUMPRODUCT(MAX((T_PlannedOrders[Part Name]=$A65)*(T_PlannedOrders[WeekIndex]=11)*(T_PlannedOrders[EffectiveQty]&gt;0)*T_PlannedOrders[Order_Month])),"m月")&amp;"発注)")</f>
        <v/>
      </c>
      <c r="O79">
        <f>IF(SUMIFS(T_PlannedOrders[EffectiveQty],T_PlannedOrders[Part Name],$A65,T_PlannedOrders[WeekIndex],12)=0,"",SUMIFS(T_PlannedOrders[EffectiveQty],T_PlannedOrders[Part Name],$A65,T_PlannedOrders[WeekIndex],12)&amp;" ("&amp;TEXT(SUMPRODUCT(MAX((T_PlannedOrders[Part Name]=$A65)*(T_PlannedOrders[WeekIndex]=12)*(T_PlannedOrders[EffectiveQty]&gt;0)*T_PlannedOrders[Order_Month])),"m月")&amp;"発注)")</f>
        <v/>
      </c>
      <c r="P79">
        <f>IF(SUMIFS(T_PlannedOrders[EffectiveQty],T_PlannedOrders[Part Name],$A65,T_PlannedOrders[WeekIndex],13)=0,"",SUMIFS(T_PlannedOrders[EffectiveQty],T_PlannedOrders[Part Name],$A65,T_PlannedOrders[WeekIndex],13)&amp;" ("&amp;TEXT(SUMPRODUCT(MAX((T_PlannedOrders[Part Name]=$A65)*(T_PlannedOrders[WeekIndex]=13)*(T_PlannedOrders[EffectiveQty]&gt;0)*T_PlannedOrders[Order_Month])),"m月")&amp;"発注)")</f>
        <v/>
      </c>
      <c r="Q79">
        <f>IF(SUMIFS(T_PlannedOrders[EffectiveQty],T_PlannedOrders[Part Name],$A65,T_PlannedOrders[WeekIndex],14)=0,"",SUMIFS(T_PlannedOrders[EffectiveQty],T_PlannedOrders[Part Name],$A65,T_PlannedOrders[WeekIndex],14)&amp;" ("&amp;TEXT(SUMPRODUCT(MAX((T_PlannedOrders[Part Name]=$A65)*(T_PlannedOrders[WeekIndex]=14)*(T_PlannedOrders[EffectiveQty]&gt;0)*T_PlannedOrders[Order_Month])),"m月")&amp;"発注)")</f>
        <v/>
      </c>
      <c r="R79">
        <f>IF(SUMIFS(T_PlannedOrders[EffectiveQty],T_PlannedOrders[Part Name],$A65,T_PlannedOrders[WeekIndex],15)=0,"",SUMIFS(T_PlannedOrders[EffectiveQty],T_PlannedOrders[Part Name],$A65,T_PlannedOrders[WeekIndex],15)&amp;" ("&amp;TEXT(SUMPRODUCT(MAX((T_PlannedOrders[Part Name]=$A65)*(T_PlannedOrders[WeekIndex]=15)*(T_PlannedOrders[EffectiveQty]&gt;0)*T_PlannedOrders[Order_Month])),"m月")&amp;"発注)")</f>
        <v/>
      </c>
      <c r="S79">
        <f>IF(SUMIFS(T_PlannedOrders[EffectiveQty],T_PlannedOrders[Part Name],$A65,T_PlannedOrders[WeekIndex],16)=0,"",SUMIFS(T_PlannedOrders[EffectiveQty],T_PlannedOrders[Part Name],$A65,T_PlannedOrders[WeekIndex],16)&amp;" ("&amp;TEXT(SUMPRODUCT(MAX((T_PlannedOrders[Part Name]=$A65)*(T_PlannedOrders[WeekIndex]=16)*(T_PlannedOrders[EffectiveQty]&gt;0)*T_PlannedOrders[Order_Month])),"m月")&amp;"発注)")</f>
        <v/>
      </c>
      <c r="T79">
        <f>IF(SUMIFS(T_PlannedOrders[EffectiveQty],T_PlannedOrders[Part Name],$A65,T_PlannedOrders[WeekIndex],17)=0,"",SUMIFS(T_PlannedOrders[EffectiveQty],T_PlannedOrders[Part Name],$A65,T_PlannedOrders[WeekIndex],17)&amp;" ("&amp;TEXT(SUMPRODUCT(MAX((T_PlannedOrders[Part Name]=$A65)*(T_PlannedOrders[WeekIndex]=17)*(T_PlannedOrders[EffectiveQty]&gt;0)*T_PlannedOrders[Order_Month])),"m月")&amp;"発注)")</f>
        <v/>
      </c>
      <c r="U79">
        <f>IF(SUMIFS(T_PlannedOrders[EffectiveQty],T_PlannedOrders[Part Name],$A65,T_PlannedOrders[WeekIndex],18)=0,"",SUMIFS(T_PlannedOrders[EffectiveQty],T_PlannedOrders[Part Name],$A65,T_PlannedOrders[WeekIndex],18)&amp;" ("&amp;TEXT(SUMPRODUCT(MAX((T_PlannedOrders[Part Name]=$A65)*(T_PlannedOrders[WeekIndex]=18)*(T_PlannedOrders[EffectiveQty]&gt;0)*T_PlannedOrders[Order_Month])),"m月")&amp;"発注)")</f>
        <v/>
      </c>
      <c r="V79">
        <f>IF(SUMIFS(T_PlannedOrders[EffectiveQty],T_PlannedOrders[Part Name],$A65,T_PlannedOrders[WeekIndex],19)=0,"",SUMIFS(T_PlannedOrders[EffectiveQty],T_PlannedOrders[Part Name],$A65,T_PlannedOrders[WeekIndex],19)&amp;" ("&amp;TEXT(SUMPRODUCT(MAX((T_PlannedOrders[Part Name]=$A65)*(T_PlannedOrders[WeekIndex]=19)*(T_PlannedOrders[EffectiveQty]&gt;0)*T_PlannedOrders[Order_Month])),"m月")&amp;"発注)")</f>
        <v/>
      </c>
      <c r="W79">
        <f>IF(SUMIFS(T_PlannedOrders[EffectiveQty],T_PlannedOrders[Part Name],$A65,T_PlannedOrders[WeekIndex],20)=0,"",SUMIFS(T_PlannedOrders[EffectiveQty],T_PlannedOrders[Part Name],$A65,T_PlannedOrders[WeekIndex],20)&amp;" ("&amp;TEXT(SUMPRODUCT(MAX((T_PlannedOrders[Part Name]=$A65)*(T_PlannedOrders[WeekIndex]=20)*(T_PlannedOrders[EffectiveQty]&gt;0)*T_PlannedOrders[Order_Month])),"m月")&amp;"発注)")</f>
        <v/>
      </c>
      <c r="X79">
        <f>IF(SUMIFS(T_PlannedOrders[EffectiveQty],T_PlannedOrders[Part Name],$A65,T_PlannedOrders[WeekIndex],21)=0,"",SUMIFS(T_PlannedOrders[EffectiveQty],T_PlannedOrders[Part Name],$A65,T_PlannedOrders[WeekIndex],21)&amp;" ("&amp;TEXT(SUMPRODUCT(MAX((T_PlannedOrders[Part Name]=$A65)*(T_PlannedOrders[WeekIndex]=21)*(T_PlannedOrders[EffectiveQty]&gt;0)*T_PlannedOrders[Order_Month])),"m月")&amp;"発注)")</f>
        <v/>
      </c>
      <c r="Y79">
        <f>IF(SUMIFS(T_PlannedOrders[EffectiveQty],T_PlannedOrders[Part Name],$A65,T_PlannedOrders[WeekIndex],22)=0,"",SUMIFS(T_PlannedOrders[EffectiveQty],T_PlannedOrders[Part Name],$A65,T_PlannedOrders[WeekIndex],22)&amp;" ("&amp;TEXT(SUMPRODUCT(MAX((T_PlannedOrders[Part Name]=$A65)*(T_PlannedOrders[WeekIndex]=22)*(T_PlannedOrders[EffectiveQty]&gt;0)*T_PlannedOrders[Order_Month])),"m月")&amp;"発注)")</f>
        <v/>
      </c>
      <c r="Z79">
        <f>IF(SUMIFS(T_PlannedOrders[EffectiveQty],T_PlannedOrders[Part Name],$A65,T_PlannedOrders[WeekIndex],23)=0,"",SUMIFS(T_PlannedOrders[EffectiveQty],T_PlannedOrders[Part Name],$A65,T_PlannedOrders[WeekIndex],23)&amp;" ("&amp;TEXT(SUMPRODUCT(MAX((T_PlannedOrders[Part Name]=$A65)*(T_PlannedOrders[WeekIndex]=23)*(T_PlannedOrders[EffectiveQty]&gt;0)*T_PlannedOrders[Order_Month])),"m月")&amp;"発注)")</f>
        <v/>
      </c>
      <c r="AA79">
        <f>IF(SUMIFS(T_PlannedOrders[EffectiveQty],T_PlannedOrders[Part Name],$A65,T_PlannedOrders[WeekIndex],24)=0,"",SUMIFS(T_PlannedOrders[EffectiveQty],T_PlannedOrders[Part Name],$A65,T_PlannedOrders[WeekIndex],24)&amp;" ("&amp;TEXT(SUMPRODUCT(MAX((T_PlannedOrders[Part Name]=$A65)*(T_PlannedOrders[WeekIndex]=24)*(T_PlannedOrders[EffectiveQty]&gt;0)*T_PlannedOrders[Order_Month])),"m月")&amp;"発注)")</f>
        <v/>
      </c>
      <c r="AB79">
        <f>IF(SUMIFS(T_PlannedOrders[EffectiveQty],T_PlannedOrders[Part Name],$A65,T_PlannedOrders[WeekIndex],25)=0,"",SUMIFS(T_PlannedOrders[EffectiveQty],T_PlannedOrders[Part Name],$A65,T_PlannedOrders[WeekIndex],25)&amp;" ("&amp;TEXT(SUMPRODUCT(MAX((T_PlannedOrders[Part Name]=$A65)*(T_PlannedOrders[WeekIndex]=25)*(T_PlannedOrders[EffectiveQty]&gt;0)*T_PlannedOrders[Order_Month])),"m月")&amp;"発注)")</f>
        <v/>
      </c>
      <c r="AC79">
        <f>IF(SUMIFS(T_PlannedOrders[EffectiveQty],T_PlannedOrders[Part Name],$A65,T_PlannedOrders[WeekIndex],26)=0,"",SUMIFS(T_PlannedOrders[EffectiveQty],T_PlannedOrders[Part Name],$A65,T_PlannedOrders[WeekIndex],26)&amp;" ("&amp;TEXT(SUMPRODUCT(MAX((T_PlannedOrders[Part Name]=$A65)*(T_PlannedOrders[WeekIndex]=26)*(T_PlannedOrders[EffectiveQty]&gt;0)*T_PlannedOrders[Order_Month])),"m月")&amp;"発注)")</f>
        <v/>
      </c>
      <c r="AD79">
        <f>IF(SUMIFS(T_PlannedOrders[EffectiveQty],T_PlannedOrders[Part Name],$A65,T_PlannedOrders[WeekIndex],27)=0,"",SUMIFS(T_PlannedOrders[EffectiveQty],T_PlannedOrders[Part Name],$A65,T_PlannedOrders[WeekIndex],27)&amp;" ("&amp;TEXT(SUMPRODUCT(MAX((T_PlannedOrders[Part Name]=$A65)*(T_PlannedOrders[WeekIndex]=27)*(T_PlannedOrders[EffectiveQty]&gt;0)*T_PlannedOrders[Order_Month])),"m月")&amp;"発注)")</f>
        <v/>
      </c>
      <c r="AE79">
        <f>IF(SUMIFS(T_PlannedOrders[EffectiveQty],T_PlannedOrders[Part Name],$A65,T_PlannedOrders[WeekIndex],28)=0,"",SUMIFS(T_PlannedOrders[EffectiveQty],T_PlannedOrders[Part Name],$A65,T_PlannedOrders[WeekIndex],28)&amp;" ("&amp;TEXT(SUMPRODUCT(MAX((T_PlannedOrders[Part Name]=$A65)*(T_PlannedOrders[WeekIndex]=28)*(T_PlannedOrders[EffectiveQty]&gt;0)*T_PlannedOrders[Order_Month])),"m月")&amp;"発注)")</f>
        <v/>
      </c>
      <c r="AF79">
        <f>IF(SUMIFS(T_PlannedOrders[EffectiveQty],T_PlannedOrders[Part Name],$A65,T_PlannedOrders[WeekIndex],29)=0,"",SUMIFS(T_PlannedOrders[EffectiveQty],T_PlannedOrders[Part Name],$A65,T_PlannedOrders[WeekIndex],29)&amp;" ("&amp;TEXT(SUMPRODUCT(MAX((T_PlannedOrders[Part Name]=$A65)*(T_PlannedOrders[WeekIndex]=29)*(T_PlannedOrders[EffectiveQty]&gt;0)*T_PlannedOrders[Order_Month])),"m月")&amp;"発注)")</f>
        <v/>
      </c>
      <c r="AG79">
        <f>IF(SUMIFS(T_PlannedOrders[EffectiveQty],T_PlannedOrders[Part Name],$A65,T_PlannedOrders[WeekIndex],30)=0,"",SUMIFS(T_PlannedOrders[EffectiveQty],T_PlannedOrders[Part Name],$A65,T_PlannedOrders[WeekIndex],30)&amp;" ("&amp;TEXT(SUMPRODUCT(MAX((T_PlannedOrders[Part Name]=$A65)*(T_PlannedOrders[WeekIndex]=30)*(T_PlannedOrders[EffectiveQty]&gt;0)*T_PlannedOrders[Order_Month])),"m月")&amp;"発注)")</f>
        <v/>
      </c>
      <c r="AH79">
        <f>IF(SUMIFS(T_PlannedOrders[EffectiveQty],T_PlannedOrders[Part Name],$A65,T_PlannedOrders[WeekIndex],31)=0,"",SUMIFS(T_PlannedOrders[EffectiveQty],T_PlannedOrders[Part Name],$A65,T_PlannedOrders[WeekIndex],31)&amp;" ("&amp;TEXT(SUMPRODUCT(MAX((T_PlannedOrders[Part Name]=$A65)*(T_PlannedOrders[WeekIndex]=31)*(T_PlannedOrders[EffectiveQty]&gt;0)*T_PlannedOrders[Order_Month])),"m月")&amp;"発注)")</f>
        <v/>
      </c>
      <c r="AI79">
        <f>IF(SUMIFS(T_PlannedOrders[EffectiveQty],T_PlannedOrders[Part Name],$A65,T_PlannedOrders[WeekIndex],32)=0,"",SUMIFS(T_PlannedOrders[EffectiveQty],T_PlannedOrders[Part Name],$A65,T_PlannedOrders[WeekIndex],32)&amp;" ("&amp;TEXT(SUMPRODUCT(MAX((T_PlannedOrders[Part Name]=$A65)*(T_PlannedOrders[WeekIndex]=32)*(T_PlannedOrders[EffectiveQty]&gt;0)*T_PlannedOrders[Order_Month])),"m月")&amp;"発注)")</f>
        <v/>
      </c>
      <c r="AJ79">
        <f>IF(SUMIFS(T_PlannedOrders[EffectiveQty],T_PlannedOrders[Part Name],$A65,T_PlannedOrders[WeekIndex],33)=0,"",SUMIFS(T_PlannedOrders[EffectiveQty],T_PlannedOrders[Part Name],$A65,T_PlannedOrders[WeekIndex],33)&amp;" ("&amp;TEXT(SUMPRODUCT(MAX((T_PlannedOrders[Part Name]=$A65)*(T_PlannedOrders[WeekIndex]=33)*(T_PlannedOrders[EffectiveQty]&gt;0)*T_PlannedOrders[Order_Month])),"m月")&amp;"発注)")</f>
        <v/>
      </c>
      <c r="AK79">
        <f>IF(SUMIFS(T_PlannedOrders[EffectiveQty],T_PlannedOrders[Part Name],$A65,T_PlannedOrders[WeekIndex],34)=0,"",SUMIFS(T_PlannedOrders[EffectiveQty],T_PlannedOrders[Part Name],$A65,T_PlannedOrders[WeekIndex],34)&amp;" ("&amp;TEXT(SUMPRODUCT(MAX((T_PlannedOrders[Part Name]=$A65)*(T_PlannedOrders[WeekIndex]=34)*(T_PlannedOrders[EffectiveQty]&gt;0)*T_PlannedOrders[Order_Month])),"m月")&amp;"発注)")</f>
        <v/>
      </c>
      <c r="AL79">
        <f>IF(SUMIFS(T_PlannedOrders[EffectiveQty],T_PlannedOrders[Part Name],$A65,T_PlannedOrders[WeekIndex],35)=0,"",SUMIFS(T_PlannedOrders[EffectiveQty],T_PlannedOrders[Part Name],$A65,T_PlannedOrders[WeekIndex],35)&amp;" ("&amp;TEXT(SUMPRODUCT(MAX((T_PlannedOrders[Part Name]=$A65)*(T_PlannedOrders[WeekIndex]=35)*(T_PlannedOrders[EffectiveQty]&gt;0)*T_PlannedOrders[Order_Month])),"m月")&amp;"発注)")</f>
        <v/>
      </c>
      <c r="AM79">
        <f>IF(SUMIFS(T_PlannedOrders[EffectiveQty],T_PlannedOrders[Part Name],$A65,T_PlannedOrders[WeekIndex],36)=0,"",SUMIFS(T_PlannedOrders[EffectiveQty],T_PlannedOrders[Part Name],$A65,T_PlannedOrders[WeekIndex],36)&amp;" ("&amp;TEXT(SUMPRODUCT(MAX((T_PlannedOrders[Part Name]=$A65)*(T_PlannedOrders[WeekIndex]=36)*(T_PlannedOrders[EffectiveQty]&gt;0)*T_PlannedOrders[Order_Month])),"m月")&amp;"発注)")</f>
        <v/>
      </c>
      <c r="AN79">
        <f>IF(SUMIFS(T_PlannedOrders[EffectiveQty],T_PlannedOrders[Part Name],$A65,T_PlannedOrders[WeekIndex],37)=0,"",SUMIFS(T_PlannedOrders[EffectiveQty],T_PlannedOrders[Part Name],$A65,T_PlannedOrders[WeekIndex],37)&amp;" ("&amp;TEXT(SUMPRODUCT(MAX((T_PlannedOrders[Part Name]=$A65)*(T_PlannedOrders[WeekIndex]=37)*(T_PlannedOrders[EffectiveQty]&gt;0)*T_PlannedOrders[Order_Month])),"m月")&amp;"発注)")</f>
        <v/>
      </c>
      <c r="AO79">
        <f>IF(SUMIFS(T_PlannedOrders[EffectiveQty],T_PlannedOrders[Part Name],$A65,T_PlannedOrders[WeekIndex],38)=0,"",SUMIFS(T_PlannedOrders[EffectiveQty],T_PlannedOrders[Part Name],$A65,T_PlannedOrders[WeekIndex],38)&amp;" ("&amp;TEXT(SUMPRODUCT(MAX((T_PlannedOrders[Part Name]=$A65)*(T_PlannedOrders[WeekIndex]=38)*(T_PlannedOrders[EffectiveQty]&gt;0)*T_PlannedOrders[Order_Month])),"m月")&amp;"発注)")</f>
        <v/>
      </c>
      <c r="AP79">
        <f>IF(SUMIFS(T_PlannedOrders[EffectiveQty],T_PlannedOrders[Part Name],$A65,T_PlannedOrders[WeekIndex],39)=0,"",SUMIFS(T_PlannedOrders[EffectiveQty],T_PlannedOrders[Part Name],$A65,T_PlannedOrders[WeekIndex],39)&amp;" ("&amp;TEXT(SUMPRODUCT(MAX((T_PlannedOrders[Part Name]=$A65)*(T_PlannedOrders[WeekIndex]=39)*(T_PlannedOrders[EffectiveQty]&gt;0)*T_PlannedOrders[Order_Month])),"m月")&amp;"発注)")</f>
        <v/>
      </c>
      <c r="AQ79">
        <f>IF(SUMIFS(T_PlannedOrders[EffectiveQty],T_PlannedOrders[Part Name],$A65,T_PlannedOrders[WeekIndex],40)=0,"",SUMIFS(T_PlannedOrders[EffectiveQty],T_PlannedOrders[Part Name],$A65,T_PlannedOrders[WeekIndex],40)&amp;" ("&amp;TEXT(SUMPRODUCT(MAX((T_PlannedOrders[Part Name]=$A65)*(T_PlannedOrders[WeekIndex]=40)*(T_PlannedOrders[EffectiveQty]&gt;0)*T_PlannedOrders[Order_Month])),"m月")&amp;"発注)")</f>
        <v/>
      </c>
      <c r="AR79">
        <f>IF(SUMIFS(T_PlannedOrders[EffectiveQty],T_PlannedOrders[Part Name],$A65,T_PlannedOrders[WeekIndex],41)=0,"",SUMIFS(T_PlannedOrders[EffectiveQty],T_PlannedOrders[Part Name],$A65,T_PlannedOrders[WeekIndex],41)&amp;" ("&amp;TEXT(SUMPRODUCT(MAX((T_PlannedOrders[Part Name]=$A65)*(T_PlannedOrders[WeekIndex]=41)*(T_PlannedOrders[EffectiveQty]&gt;0)*T_PlannedOrders[Order_Month])),"m月")&amp;"発注)")</f>
        <v/>
      </c>
      <c r="AS79">
        <f>IF(SUMIFS(T_PlannedOrders[EffectiveQty],T_PlannedOrders[Part Name],$A65,T_PlannedOrders[WeekIndex],42)=0,"",SUMIFS(T_PlannedOrders[EffectiveQty],T_PlannedOrders[Part Name],$A65,T_PlannedOrders[WeekIndex],42)&amp;" ("&amp;TEXT(SUMPRODUCT(MAX((T_PlannedOrders[Part Name]=$A65)*(T_PlannedOrders[WeekIndex]=42)*(T_PlannedOrders[EffectiveQty]&gt;0)*T_PlannedOrders[Order_Month])),"m月")&amp;"発注)")</f>
        <v/>
      </c>
      <c r="AT79">
        <f>IF(SUMIFS(T_PlannedOrders[EffectiveQty],T_PlannedOrders[Part Name],$A65,T_PlannedOrders[WeekIndex],43)=0,"",SUMIFS(T_PlannedOrders[EffectiveQty],T_PlannedOrders[Part Name],$A65,T_PlannedOrders[WeekIndex],43)&amp;" ("&amp;TEXT(SUMPRODUCT(MAX((T_PlannedOrders[Part Name]=$A65)*(T_PlannedOrders[WeekIndex]=43)*(T_PlannedOrders[EffectiveQty]&gt;0)*T_PlannedOrders[Order_Month])),"m月")&amp;"発注)")</f>
        <v/>
      </c>
      <c r="AU79">
        <f>IF(SUMIFS(T_PlannedOrders[EffectiveQty],T_PlannedOrders[Part Name],$A65,T_PlannedOrders[WeekIndex],44)=0,"",SUMIFS(T_PlannedOrders[EffectiveQty],T_PlannedOrders[Part Name],$A65,T_PlannedOrders[WeekIndex],44)&amp;" ("&amp;TEXT(SUMPRODUCT(MAX((T_PlannedOrders[Part Name]=$A65)*(T_PlannedOrders[WeekIndex]=44)*(T_PlannedOrders[EffectiveQty]&gt;0)*T_PlannedOrders[Order_Month])),"m月")&amp;"発注)")</f>
        <v/>
      </c>
      <c r="AV79">
        <f>IF(SUMIFS(T_PlannedOrders[EffectiveQty],T_PlannedOrders[Part Name],$A65,T_PlannedOrders[WeekIndex],45)=0,"",SUMIFS(T_PlannedOrders[EffectiveQty],T_PlannedOrders[Part Name],$A65,T_PlannedOrders[WeekIndex],45)&amp;" ("&amp;TEXT(SUMPRODUCT(MAX((T_PlannedOrders[Part Name]=$A65)*(T_PlannedOrders[WeekIndex]=45)*(T_PlannedOrders[EffectiveQty]&gt;0)*T_PlannedOrders[Order_Month])),"m月")&amp;"発注)")</f>
        <v/>
      </c>
      <c r="AW79">
        <f>IF(SUMIFS(T_PlannedOrders[EffectiveQty],T_PlannedOrders[Part Name],$A65,T_PlannedOrders[WeekIndex],46)=0,"",SUMIFS(T_PlannedOrders[EffectiveQty],T_PlannedOrders[Part Name],$A65,T_PlannedOrders[WeekIndex],46)&amp;" ("&amp;TEXT(SUMPRODUCT(MAX((T_PlannedOrders[Part Name]=$A65)*(T_PlannedOrders[WeekIndex]=46)*(T_PlannedOrders[EffectiveQty]&gt;0)*T_PlannedOrders[Order_Month])),"m月")&amp;"発注)")</f>
        <v/>
      </c>
      <c r="AX79">
        <f>IF(SUMIFS(T_PlannedOrders[EffectiveQty],T_PlannedOrders[Part Name],$A65,T_PlannedOrders[WeekIndex],47)=0,"",SUMIFS(T_PlannedOrders[EffectiveQty],T_PlannedOrders[Part Name],$A65,T_PlannedOrders[WeekIndex],47)&amp;" ("&amp;TEXT(SUMPRODUCT(MAX((T_PlannedOrders[Part Name]=$A65)*(T_PlannedOrders[WeekIndex]=47)*(T_PlannedOrders[EffectiveQty]&gt;0)*T_PlannedOrders[Order_Month])),"m月")&amp;"発注)")</f>
        <v/>
      </c>
      <c r="AY79">
        <f>IF(SUMIFS(T_PlannedOrders[EffectiveQty],T_PlannedOrders[Part Name],$A65,T_PlannedOrders[WeekIndex],48)=0,"",SUMIFS(T_PlannedOrders[EffectiveQty],T_PlannedOrders[Part Name],$A65,T_PlannedOrders[WeekIndex],48)&amp;" ("&amp;TEXT(SUMPRODUCT(MAX((T_PlannedOrders[Part Name]=$A65)*(T_PlannedOrders[WeekIndex]=48)*(T_PlannedOrders[EffectiveQty]&gt;0)*T_PlannedOrders[Order_Month])),"m月")&amp;"発注)")</f>
        <v/>
      </c>
      <c r="AZ79">
        <f>IF(SUMIFS(T_PlannedOrders[EffectiveQty],T_PlannedOrders[Part Name],$A65,T_PlannedOrders[WeekIndex],49)=0,"",SUMIFS(T_PlannedOrders[EffectiveQty],T_PlannedOrders[Part Name],$A65,T_PlannedOrders[WeekIndex],49)&amp;" ("&amp;TEXT(SUMPRODUCT(MAX((T_PlannedOrders[Part Name]=$A65)*(T_PlannedOrders[WeekIndex]=49)*(T_PlannedOrders[EffectiveQty]&gt;0)*T_PlannedOrders[Order_Month])),"m月")&amp;"発注)")</f>
        <v/>
      </c>
      <c r="BA79">
        <f>IF(SUMIFS(T_PlannedOrders[EffectiveQty],T_PlannedOrders[Part Name],$A65,T_PlannedOrders[WeekIndex],50)=0,"",SUMIFS(T_PlannedOrders[EffectiveQty],T_PlannedOrders[Part Name],$A65,T_PlannedOrders[WeekIndex],50)&amp;" ("&amp;TEXT(SUMPRODUCT(MAX((T_PlannedOrders[Part Name]=$A65)*(T_PlannedOrders[WeekIndex]=50)*(T_PlannedOrders[EffectiveQty]&gt;0)*T_PlannedOrders[Order_Month])),"m月")&amp;"発注)")</f>
        <v/>
      </c>
      <c r="BB79">
        <f>IF(SUMIFS(T_PlannedOrders[EffectiveQty],T_PlannedOrders[Part Name],$A65,T_PlannedOrders[WeekIndex],51)=0,"",SUMIFS(T_PlannedOrders[EffectiveQty],T_PlannedOrders[Part Name],$A65,T_PlannedOrders[WeekIndex],51)&amp;" ("&amp;TEXT(SUMPRODUCT(MAX((T_PlannedOrders[Part Name]=$A65)*(T_PlannedOrders[WeekIndex]=51)*(T_PlannedOrders[EffectiveQty]&gt;0)*T_PlannedOrders[Order_Month])),"m月")&amp;"発注)")</f>
        <v/>
      </c>
      <c r="BC79">
        <f>IF(SUMIFS(T_PlannedOrders[EffectiveQty],T_PlannedOrders[Part Name],$A65,T_PlannedOrders[WeekIndex],52)=0,"",SUMIFS(T_PlannedOrders[EffectiveQty],T_PlannedOrders[Part Name],$A65,T_PlannedOrders[WeekIndex],52)&amp;" ("&amp;TEXT(SUMPRODUCT(MAX((T_PlannedOrders[Part Name]=$A65)*(T_PlannedOrders[WeekIndex]=52)*(T_PlannedOrders[EffectiveQty]&gt;0)*T_PlannedOrders[Order_Month])),"m月")&amp;"発注)")</f>
        <v/>
      </c>
      <c r="BD79">
        <f>IF(SUMIFS(T_PlannedOrders[EffectiveQty],T_PlannedOrders[Part Name],$A65,T_PlannedOrders[WeekIndex],53)=0,"",SUMIFS(T_PlannedOrders[EffectiveQty],T_PlannedOrders[Part Name],$A65,T_PlannedOrders[WeekIndex],53)&amp;" ("&amp;TEXT(SUMPRODUCT(MAX((T_PlannedOrders[Part Name]=$A65)*(T_PlannedOrders[WeekIndex]=53)*(T_PlannedOrders[EffectiveQty]&gt;0)*T_PlannedOrders[Order_Month])),"m月")&amp;"発注)")</f>
        <v/>
      </c>
      <c r="BE79">
        <f>IF(SUMIFS(T_PlannedOrders[EffectiveQty],T_PlannedOrders[Part Name],$A65,T_PlannedOrders[WeekIndex],54)=0,"",SUMIFS(T_PlannedOrders[EffectiveQty],T_PlannedOrders[Part Name],$A65,T_PlannedOrders[WeekIndex],54)&amp;" ("&amp;TEXT(SUMPRODUCT(MAX((T_PlannedOrders[Part Name]=$A65)*(T_PlannedOrders[WeekIndex]=54)*(T_PlannedOrders[EffectiveQty]&gt;0)*T_PlannedOrders[Order_Month])),"m月")&amp;"発注)")</f>
        <v/>
      </c>
      <c r="BF79">
        <f>IF(SUMIFS(T_PlannedOrders[EffectiveQty],T_PlannedOrders[Part Name],$A65,T_PlannedOrders[WeekIndex],55)=0,"",SUMIFS(T_PlannedOrders[EffectiveQty],T_PlannedOrders[Part Name],$A65,T_PlannedOrders[WeekIndex],55)&amp;" ("&amp;TEXT(SUMPRODUCT(MAX((T_PlannedOrders[Part Name]=$A65)*(T_PlannedOrders[WeekIndex]=55)*(T_PlannedOrders[EffectiveQty]&gt;0)*T_PlannedOrders[Order_Month])),"m月")&amp;"発注)")</f>
        <v/>
      </c>
      <c r="BG79">
        <f>IF(SUMIFS(T_PlannedOrders[EffectiveQty],T_PlannedOrders[Part Name],$A65,T_PlannedOrders[WeekIndex],56)=0,"",SUMIFS(T_PlannedOrders[EffectiveQty],T_PlannedOrders[Part Name],$A65,T_PlannedOrders[WeekIndex],56)&amp;" ("&amp;TEXT(SUMPRODUCT(MAX((T_PlannedOrders[Part Name]=$A65)*(T_PlannedOrders[WeekIndex]=56)*(T_PlannedOrders[EffectiveQty]&gt;0)*T_PlannedOrders[Order_Month])),"m月")&amp;"発注)")</f>
        <v/>
      </c>
      <c r="BH79">
        <f>IF(SUMIFS(T_PlannedOrders[EffectiveQty],T_PlannedOrders[Part Name],$A65,T_PlannedOrders[WeekIndex],57)=0,"",SUMIFS(T_PlannedOrders[EffectiveQty],T_PlannedOrders[Part Name],$A65,T_PlannedOrders[WeekIndex],57)&amp;" ("&amp;TEXT(SUMPRODUCT(MAX((T_PlannedOrders[Part Name]=$A65)*(T_PlannedOrders[WeekIndex]=57)*(T_PlannedOrders[EffectiveQty]&gt;0)*T_PlannedOrders[Order_Month])),"m月")&amp;"発注)")</f>
        <v/>
      </c>
      <c r="BI79">
        <f>IF(SUMIFS(T_PlannedOrders[EffectiveQty],T_PlannedOrders[Part Name],$A65,T_PlannedOrders[WeekIndex],58)=0,"",SUMIFS(T_PlannedOrders[EffectiveQty],T_PlannedOrders[Part Name],$A65,T_PlannedOrders[WeekIndex],58)&amp;" ("&amp;TEXT(SUMPRODUCT(MAX((T_PlannedOrders[Part Name]=$A65)*(T_PlannedOrders[WeekIndex]=58)*(T_PlannedOrders[EffectiveQty]&gt;0)*T_PlannedOrders[Order_Month])),"m月")&amp;"発注)")</f>
        <v/>
      </c>
      <c r="BJ79">
        <f>IF(SUMIFS(T_PlannedOrders[EffectiveQty],T_PlannedOrders[Part Name],$A65,T_PlannedOrders[WeekIndex],59)=0,"",SUMIFS(T_PlannedOrders[EffectiveQty],T_PlannedOrders[Part Name],$A65,T_PlannedOrders[WeekIndex],59)&amp;" ("&amp;TEXT(SUMPRODUCT(MAX((T_PlannedOrders[Part Name]=$A65)*(T_PlannedOrders[WeekIndex]=59)*(T_PlannedOrders[EffectiveQty]&gt;0)*T_PlannedOrders[Order_Month])),"m月")&amp;"発注)")</f>
        <v/>
      </c>
      <c r="BK79">
        <f>IF(SUMIFS(T_PlannedOrders[EffectiveQty],T_PlannedOrders[Part Name],$A65,T_PlannedOrders[WeekIndex],60)=0,"",SUMIFS(T_PlannedOrders[EffectiveQty],T_PlannedOrders[Part Name],$A65,T_PlannedOrders[WeekIndex],60)&amp;" ("&amp;TEXT(SUMPRODUCT(MAX((T_PlannedOrders[Part Name]=$A65)*(T_PlannedOrders[WeekIndex]=60)*(T_PlannedOrders[EffectiveQty]&gt;0)*T_PlannedOrders[Order_Month])),"m月")&amp;"発注)")</f>
        <v/>
      </c>
      <c r="BL79">
        <f>IF(SUMIFS(T_PlannedOrders[EffectiveQty],T_PlannedOrders[Part Name],$A65,T_PlannedOrders[WeekIndex],61)=0,"",SUMIFS(T_PlannedOrders[EffectiveQty],T_PlannedOrders[Part Name],$A65,T_PlannedOrders[WeekIndex],61)&amp;" ("&amp;TEXT(SUMPRODUCT(MAX((T_PlannedOrders[Part Name]=$A65)*(T_PlannedOrders[WeekIndex]=61)*(T_PlannedOrders[EffectiveQty]&gt;0)*T_PlannedOrders[Order_Month])),"m月")&amp;"発注)")</f>
        <v/>
      </c>
      <c r="BM79">
        <f>IF(SUMIFS(T_PlannedOrders[EffectiveQty],T_PlannedOrders[Part Name],$A65,T_PlannedOrders[WeekIndex],62)=0,"",SUMIFS(T_PlannedOrders[EffectiveQty],T_PlannedOrders[Part Name],$A65,T_PlannedOrders[WeekIndex],62)&amp;" ("&amp;TEXT(SUMPRODUCT(MAX((T_PlannedOrders[Part Name]=$A65)*(T_PlannedOrders[WeekIndex]=62)*(T_PlannedOrders[EffectiveQty]&gt;0)*T_PlannedOrders[Order_Month])),"m月")&amp;"発注)")</f>
        <v/>
      </c>
      <c r="BN79">
        <f>IF(SUMIFS(T_PlannedOrders[EffectiveQty],T_PlannedOrders[Part Name],$A65,T_PlannedOrders[WeekIndex],63)=0,"",SUMIFS(T_PlannedOrders[EffectiveQty],T_PlannedOrders[Part Name],$A65,T_PlannedOrders[WeekIndex],63)&amp;" ("&amp;TEXT(SUMPRODUCT(MAX((T_PlannedOrders[Part Name]=$A65)*(T_PlannedOrders[WeekIndex]=63)*(T_PlannedOrders[EffectiveQty]&gt;0)*T_PlannedOrders[Order_Month])),"m月")&amp;"発注)")</f>
        <v/>
      </c>
      <c r="BO79">
        <f>IF(SUMIFS(T_PlannedOrders[EffectiveQty],T_PlannedOrders[Part Name],$A65,T_PlannedOrders[WeekIndex],64)=0,"",SUMIFS(T_PlannedOrders[EffectiveQty],T_PlannedOrders[Part Name],$A65,T_PlannedOrders[WeekIndex],64)&amp;" ("&amp;TEXT(SUMPRODUCT(MAX((T_PlannedOrders[Part Name]=$A65)*(T_PlannedOrders[WeekIndex]=64)*(T_PlannedOrders[EffectiveQty]&gt;0)*T_PlannedOrders[Order_Month])),"m月")&amp;"発注)")</f>
        <v/>
      </c>
      <c r="BP79">
        <f>IF(SUMIFS(T_PlannedOrders[EffectiveQty],T_PlannedOrders[Part Name],$A65,T_PlannedOrders[WeekIndex],65)=0,"",SUMIFS(T_PlannedOrders[EffectiveQty],T_PlannedOrders[Part Name],$A65,T_PlannedOrders[WeekIndex],65)&amp;" ("&amp;TEXT(SUMPRODUCT(MAX((T_PlannedOrders[Part Name]=$A65)*(T_PlannedOrders[WeekIndex]=65)*(T_PlannedOrders[EffectiveQty]&gt;0)*T_PlannedOrders[Order_Month])),"m月")&amp;"発注)")</f>
        <v/>
      </c>
      <c r="BQ79">
        <f>IF(SUMIFS(T_PlannedOrders[EffectiveQty],T_PlannedOrders[Part Name],$A65,T_PlannedOrders[WeekIndex],66)=0,"",SUMIFS(T_PlannedOrders[EffectiveQty],T_PlannedOrders[Part Name],$A65,T_PlannedOrders[WeekIndex],66)&amp;" ("&amp;TEXT(SUMPRODUCT(MAX((T_PlannedOrders[Part Name]=$A65)*(T_PlannedOrders[WeekIndex]=66)*(T_PlannedOrders[EffectiveQty]&gt;0)*T_PlannedOrders[Order_Month])),"m月")&amp;"発注)")</f>
        <v/>
      </c>
      <c r="BR79">
        <f>IF(SUMIFS(T_PlannedOrders[EffectiveQty],T_PlannedOrders[Part Name],$A65,T_PlannedOrders[WeekIndex],67)=0,"",SUMIFS(T_PlannedOrders[EffectiveQty],T_PlannedOrders[Part Name],$A65,T_PlannedOrders[WeekIndex],67)&amp;" ("&amp;TEXT(SUMPRODUCT(MAX((T_PlannedOrders[Part Name]=$A65)*(T_PlannedOrders[WeekIndex]=67)*(T_PlannedOrders[EffectiveQty]&gt;0)*T_PlannedOrders[Order_Month])),"m月")&amp;"発注)")</f>
        <v/>
      </c>
      <c r="BS79">
        <f>IF(SUMIFS(T_PlannedOrders[EffectiveQty],T_PlannedOrders[Part Name],$A65,T_PlannedOrders[WeekIndex],68)=0,"",SUMIFS(T_PlannedOrders[EffectiveQty],T_PlannedOrders[Part Name],$A65,T_PlannedOrders[WeekIndex],68)&amp;" ("&amp;TEXT(SUMPRODUCT(MAX((T_PlannedOrders[Part Name]=$A65)*(T_PlannedOrders[WeekIndex]=68)*(T_PlannedOrders[EffectiveQty]&gt;0)*T_PlannedOrders[Order_Month])),"m月")&amp;"発注)")</f>
        <v/>
      </c>
      <c r="BT79">
        <f>IF(SUMIFS(T_PlannedOrders[EffectiveQty],T_PlannedOrders[Part Name],$A65,T_PlannedOrders[WeekIndex],69)=0,"",SUMIFS(T_PlannedOrders[EffectiveQty],T_PlannedOrders[Part Name],$A65,T_PlannedOrders[WeekIndex],69)&amp;" ("&amp;TEXT(SUMPRODUCT(MAX((T_PlannedOrders[Part Name]=$A65)*(T_PlannedOrders[WeekIndex]=69)*(T_PlannedOrders[EffectiveQty]&gt;0)*T_PlannedOrders[Order_Month])),"m月")&amp;"発注)")</f>
        <v/>
      </c>
      <c r="BU79">
        <f>IF(SUMIFS(T_PlannedOrders[EffectiveQty],T_PlannedOrders[Part Name],$A65,T_PlannedOrders[WeekIndex],70)=0,"",SUMIFS(T_PlannedOrders[EffectiveQty],T_PlannedOrders[Part Name],$A65,T_PlannedOrders[WeekIndex],70)&amp;" ("&amp;TEXT(SUMPRODUCT(MAX((T_PlannedOrders[Part Name]=$A65)*(T_PlannedOrders[WeekIndex]=70)*(T_PlannedOrders[EffectiveQty]&gt;0)*T_PlannedOrders[Order_Month])),"m月")&amp;"発注)")</f>
        <v/>
      </c>
      <c r="BV79">
        <f>IF(SUMIFS(T_PlannedOrders[EffectiveQty],T_PlannedOrders[Part Name],$A65,T_PlannedOrders[WeekIndex],71)=0,"",SUMIFS(T_PlannedOrders[EffectiveQty],T_PlannedOrders[Part Name],$A65,T_PlannedOrders[WeekIndex],71)&amp;" ("&amp;TEXT(SUMPRODUCT(MAX((T_PlannedOrders[Part Name]=$A65)*(T_PlannedOrders[WeekIndex]=71)*(T_PlannedOrders[EffectiveQty]&gt;0)*T_PlannedOrders[Order_Month])),"m月")&amp;"発注)")</f>
        <v/>
      </c>
      <c r="BW79">
        <f>IF(SUMIFS(T_PlannedOrders[EffectiveQty],T_PlannedOrders[Part Name],$A65,T_PlannedOrders[WeekIndex],72)=0,"",SUMIFS(T_PlannedOrders[EffectiveQty],T_PlannedOrders[Part Name],$A65,T_PlannedOrders[WeekIndex],72)&amp;" ("&amp;TEXT(SUMPRODUCT(MAX((T_PlannedOrders[Part Name]=$A65)*(T_PlannedOrders[WeekIndex]=72)*(T_PlannedOrders[EffectiveQty]&gt;0)*T_PlannedOrders[Order_Month])),"m月")&amp;"発注)")</f>
        <v/>
      </c>
      <c r="BX79">
        <f>IF(SUMIFS(T_PlannedOrders[EffectiveQty],T_PlannedOrders[Part Name],$A65,T_PlannedOrders[WeekIndex],73)=0,"",SUMIFS(T_PlannedOrders[EffectiveQty],T_PlannedOrders[Part Name],$A65,T_PlannedOrders[WeekIndex],73)&amp;" ("&amp;TEXT(SUMPRODUCT(MAX((T_PlannedOrders[Part Name]=$A65)*(T_PlannedOrders[WeekIndex]=73)*(T_PlannedOrders[EffectiveQty]&gt;0)*T_PlannedOrders[Order_Month])),"m月")&amp;"発注)")</f>
        <v/>
      </c>
      <c r="BY79">
        <f>IF(SUMIFS(T_PlannedOrders[EffectiveQty],T_PlannedOrders[Part Name],$A65,T_PlannedOrders[WeekIndex],74)=0,"",SUMIFS(T_PlannedOrders[EffectiveQty],T_PlannedOrders[Part Name],$A65,T_PlannedOrders[WeekIndex],74)&amp;" ("&amp;TEXT(SUMPRODUCT(MAX((T_PlannedOrders[Part Name]=$A65)*(T_PlannedOrders[WeekIndex]=74)*(T_PlannedOrders[EffectiveQty]&gt;0)*T_PlannedOrders[Order_Month])),"m月")&amp;"発注)")</f>
        <v/>
      </c>
      <c r="BZ79">
        <f>IF(SUMIFS(T_PlannedOrders[EffectiveQty],T_PlannedOrders[Part Name],$A65,T_PlannedOrders[WeekIndex],75)=0,"",SUMIFS(T_PlannedOrders[EffectiveQty],T_PlannedOrders[Part Name],$A65,T_PlannedOrders[WeekIndex],75)&amp;" ("&amp;TEXT(SUMPRODUCT(MAX((T_PlannedOrders[Part Name]=$A65)*(T_PlannedOrders[WeekIndex]=75)*(T_PlannedOrders[EffectiveQty]&gt;0)*T_PlannedOrders[Order_Month])),"m月")&amp;"発注)")</f>
        <v/>
      </c>
      <c r="CA79">
        <f>IF(SUMIFS(T_PlannedOrders[EffectiveQty],T_PlannedOrders[Part Name],$A65,T_PlannedOrders[WeekIndex],76)=0,"",SUMIFS(T_PlannedOrders[EffectiveQty],T_PlannedOrders[Part Name],$A65,T_PlannedOrders[WeekIndex],76)&amp;" ("&amp;TEXT(SUMPRODUCT(MAX((T_PlannedOrders[Part Name]=$A65)*(T_PlannedOrders[WeekIndex]=76)*(T_PlannedOrders[EffectiveQty]&gt;0)*T_PlannedOrders[Order_Month])),"m月")&amp;"発注)")</f>
        <v/>
      </c>
      <c r="CB79">
        <f>IF(SUMIFS(T_PlannedOrders[EffectiveQty],T_PlannedOrders[Part Name],$A65,T_PlannedOrders[WeekIndex],77)=0,"",SUMIFS(T_PlannedOrders[EffectiveQty],T_PlannedOrders[Part Name],$A65,T_PlannedOrders[WeekIndex],77)&amp;" ("&amp;TEXT(SUMPRODUCT(MAX((T_PlannedOrders[Part Name]=$A65)*(T_PlannedOrders[WeekIndex]=77)*(T_PlannedOrders[EffectiveQty]&gt;0)*T_PlannedOrders[Order_Month])),"m月")&amp;"発注)")</f>
        <v/>
      </c>
      <c r="CC79">
        <f>IF(SUMIFS(T_PlannedOrders[EffectiveQty],T_PlannedOrders[Part Name],$A65,T_PlannedOrders[WeekIndex],78)=0,"",SUMIFS(T_PlannedOrders[EffectiveQty],T_PlannedOrders[Part Name],$A65,T_PlannedOrders[WeekIndex],78)&amp;" ("&amp;TEXT(SUMPRODUCT(MAX((T_PlannedOrders[Part Name]=$A65)*(T_PlannedOrders[WeekIndex]=78)*(T_PlannedOrders[EffectiveQty]&gt;0)*T_PlannedOrders[Order_Month])),"m月")&amp;"発注)")</f>
        <v/>
      </c>
      <c r="CD79">
        <f>IF(SUMIFS(T_PlannedOrders[EffectiveQty],T_PlannedOrders[Part Name],$A65,T_PlannedOrders[WeekIndex],79)=0,"",SUMIFS(T_PlannedOrders[EffectiveQty],T_PlannedOrders[Part Name],$A65,T_PlannedOrders[WeekIndex],79)&amp;" ("&amp;TEXT(SUMPRODUCT(MAX((T_PlannedOrders[Part Name]=$A65)*(T_PlannedOrders[WeekIndex]=79)*(T_PlannedOrders[EffectiveQty]&gt;0)*T_PlannedOrders[Order_Month])),"m月")&amp;"発注)")</f>
        <v/>
      </c>
      <c r="CE79">
        <f>IF(SUMIFS(T_PlannedOrders[EffectiveQty],T_PlannedOrders[Part Name],$A65,T_PlannedOrders[WeekIndex],80)=0,"",SUMIFS(T_PlannedOrders[EffectiveQty],T_PlannedOrders[Part Name],$A65,T_PlannedOrders[WeekIndex],80)&amp;" ("&amp;TEXT(SUMPRODUCT(MAX((T_PlannedOrders[Part Name]=$A65)*(T_PlannedOrders[WeekIndex]=80)*(T_PlannedOrders[EffectiveQty]&gt;0)*T_PlannedOrders[Order_Month])),"m月")&amp;"発注)")</f>
        <v/>
      </c>
      <c r="CF79">
        <f>IF(SUMIFS(T_PlannedOrders[EffectiveQty],T_PlannedOrders[Part Name],$A65,T_PlannedOrders[WeekIndex],81)=0,"",SUMIFS(T_PlannedOrders[EffectiveQty],T_PlannedOrders[Part Name],$A65,T_PlannedOrders[WeekIndex],81)&amp;" ("&amp;TEXT(SUMPRODUCT(MAX((T_PlannedOrders[Part Name]=$A65)*(T_PlannedOrders[WeekIndex]=81)*(T_PlannedOrders[EffectiveQty]&gt;0)*T_PlannedOrders[Order_Month])),"m月")&amp;"発注)")</f>
        <v/>
      </c>
      <c r="CG79">
        <f>IF(SUMIFS(T_PlannedOrders[EffectiveQty],T_PlannedOrders[Part Name],$A65,T_PlannedOrders[WeekIndex],82)=0,"",SUMIFS(T_PlannedOrders[EffectiveQty],T_PlannedOrders[Part Name],$A65,T_PlannedOrders[WeekIndex],82)&amp;" ("&amp;TEXT(SUMPRODUCT(MAX((T_PlannedOrders[Part Name]=$A65)*(T_PlannedOrders[WeekIndex]=82)*(T_PlannedOrders[EffectiveQty]&gt;0)*T_PlannedOrders[Order_Month])),"m月")&amp;"発注)")</f>
        <v/>
      </c>
      <c r="CH79">
        <f>IF(SUMIFS(T_PlannedOrders[EffectiveQty],T_PlannedOrders[Part Name],$A65,T_PlannedOrders[WeekIndex],83)=0,"",SUMIFS(T_PlannedOrders[EffectiveQty],T_PlannedOrders[Part Name],$A65,T_PlannedOrders[WeekIndex],83)&amp;" ("&amp;TEXT(SUMPRODUCT(MAX((T_PlannedOrders[Part Name]=$A65)*(T_PlannedOrders[WeekIndex]=83)*(T_PlannedOrders[EffectiveQty]&gt;0)*T_PlannedOrders[Order_Month])),"m月")&amp;"発注)")</f>
        <v/>
      </c>
      <c r="CI79">
        <f>IF(SUMIFS(T_PlannedOrders[EffectiveQty],T_PlannedOrders[Part Name],$A65,T_PlannedOrders[WeekIndex],84)=0,"",SUMIFS(T_PlannedOrders[EffectiveQty],T_PlannedOrders[Part Name],$A65,T_PlannedOrders[WeekIndex],84)&amp;" ("&amp;TEXT(SUMPRODUCT(MAX((T_PlannedOrders[Part Name]=$A65)*(T_PlannedOrders[WeekIndex]=84)*(T_PlannedOrders[EffectiveQty]&gt;0)*T_PlannedOrders[Order_Month])),"m月")&amp;"発注)")</f>
        <v/>
      </c>
      <c r="CJ79">
        <f>IF(SUMIFS(T_PlannedOrders[EffectiveQty],T_PlannedOrders[Part Name],$A65,T_PlannedOrders[WeekIndex],85)=0,"",SUMIFS(T_PlannedOrders[EffectiveQty],T_PlannedOrders[Part Name],$A65,T_PlannedOrders[WeekIndex],85)&amp;" ("&amp;TEXT(SUMPRODUCT(MAX((T_PlannedOrders[Part Name]=$A65)*(T_PlannedOrders[WeekIndex]=85)*(T_PlannedOrders[EffectiveQty]&gt;0)*T_PlannedOrders[Order_Month])),"m月")&amp;"発注)")</f>
        <v/>
      </c>
      <c r="CK79">
        <f>IF(SUMIFS(T_PlannedOrders[EffectiveQty],T_PlannedOrders[Part Name],$A65,T_PlannedOrders[WeekIndex],86)=0,"",SUMIFS(T_PlannedOrders[EffectiveQty],T_PlannedOrders[Part Name],$A65,T_PlannedOrders[WeekIndex],86)&amp;" ("&amp;TEXT(SUMPRODUCT(MAX((T_PlannedOrders[Part Name]=$A65)*(T_PlannedOrders[WeekIndex]=86)*(T_PlannedOrders[EffectiveQty]&gt;0)*T_PlannedOrders[Order_Month])),"m月")&amp;"発注)")</f>
        <v/>
      </c>
      <c r="CL79">
        <f>IF(SUMIFS(T_PlannedOrders[EffectiveQty],T_PlannedOrders[Part Name],$A65,T_PlannedOrders[WeekIndex],87)=0,"",SUMIFS(T_PlannedOrders[EffectiveQty],T_PlannedOrders[Part Name],$A65,T_PlannedOrders[WeekIndex],87)&amp;" ("&amp;TEXT(SUMPRODUCT(MAX((T_PlannedOrders[Part Name]=$A65)*(T_PlannedOrders[WeekIndex]=87)*(T_PlannedOrders[EffectiveQty]&gt;0)*T_PlannedOrders[Order_Month])),"m月")&amp;"発注)")</f>
        <v/>
      </c>
      <c r="CM79">
        <f>IF(SUMIFS(T_PlannedOrders[EffectiveQty],T_PlannedOrders[Part Name],$A65,T_PlannedOrders[WeekIndex],88)=0,"",SUMIFS(T_PlannedOrders[EffectiveQty],T_PlannedOrders[Part Name],$A65,T_PlannedOrders[WeekIndex],88)&amp;" ("&amp;TEXT(SUMPRODUCT(MAX((T_PlannedOrders[Part Name]=$A65)*(T_PlannedOrders[WeekIndex]=88)*(T_PlannedOrders[EffectiveQty]&gt;0)*T_PlannedOrders[Order_Month])),"m月")&amp;"発注)")</f>
        <v/>
      </c>
      <c r="CN79">
        <f>IF(SUMIFS(T_PlannedOrders[EffectiveQty],T_PlannedOrders[Part Name],$A65,T_PlannedOrders[WeekIndex],89)=0,"",SUMIFS(T_PlannedOrders[EffectiveQty],T_PlannedOrders[Part Name],$A65,T_PlannedOrders[WeekIndex],89)&amp;" ("&amp;TEXT(SUMPRODUCT(MAX((T_PlannedOrders[Part Name]=$A65)*(T_PlannedOrders[WeekIndex]=89)*(T_PlannedOrders[EffectiveQty]&gt;0)*T_PlannedOrders[Order_Month])),"m月")&amp;"発注)")</f>
        <v/>
      </c>
      <c r="CO79">
        <f>IF(SUMIFS(T_PlannedOrders[EffectiveQty],T_PlannedOrders[Part Name],$A65,T_PlannedOrders[WeekIndex],90)=0,"",SUMIFS(T_PlannedOrders[EffectiveQty],T_PlannedOrders[Part Name],$A65,T_PlannedOrders[WeekIndex],90)&amp;" ("&amp;TEXT(SUMPRODUCT(MAX((T_PlannedOrders[Part Name]=$A65)*(T_PlannedOrders[WeekIndex]=90)*(T_PlannedOrders[EffectiveQty]&gt;0)*T_PlannedOrders[Order_Month])),"m月")&amp;"発注)")</f>
        <v/>
      </c>
      <c r="CP79">
        <f>IF(SUMIFS(T_PlannedOrders[EffectiveQty],T_PlannedOrders[Part Name],$A65,T_PlannedOrders[WeekIndex],91)=0,"",SUMIFS(T_PlannedOrders[EffectiveQty],T_PlannedOrders[Part Name],$A65,T_PlannedOrders[WeekIndex],91)&amp;" ("&amp;TEXT(SUMPRODUCT(MAX((T_PlannedOrders[Part Name]=$A65)*(T_PlannedOrders[WeekIndex]=91)*(T_PlannedOrders[EffectiveQty]&gt;0)*T_PlannedOrders[Order_Month])),"m月")&amp;"発注)")</f>
        <v/>
      </c>
      <c r="CQ79">
        <f>IF(SUMIFS(T_PlannedOrders[EffectiveQty],T_PlannedOrders[Part Name],$A65,T_PlannedOrders[WeekIndex],92)=0,"",SUMIFS(T_PlannedOrders[EffectiveQty],T_PlannedOrders[Part Name],$A65,T_PlannedOrders[WeekIndex],92)&amp;" ("&amp;TEXT(SUMPRODUCT(MAX((T_PlannedOrders[Part Name]=$A65)*(T_PlannedOrders[WeekIndex]=92)*(T_PlannedOrders[EffectiveQty]&gt;0)*T_PlannedOrders[Order_Month])),"m月")&amp;"発注)")</f>
        <v/>
      </c>
      <c r="CR79">
        <f>IF(SUMIFS(T_PlannedOrders[EffectiveQty],T_PlannedOrders[Part Name],$A65,T_PlannedOrders[WeekIndex],93)=0,"",SUMIFS(T_PlannedOrders[EffectiveQty],T_PlannedOrders[Part Name],$A65,T_PlannedOrders[WeekIndex],93)&amp;" ("&amp;TEXT(SUMPRODUCT(MAX((T_PlannedOrders[Part Name]=$A65)*(T_PlannedOrders[WeekIndex]=93)*(T_PlannedOrders[EffectiveQty]&gt;0)*T_PlannedOrders[Order_Month])),"m月")&amp;"発注)")</f>
        <v/>
      </c>
      <c r="CS79">
        <f>IF(SUMIFS(T_PlannedOrders[EffectiveQty],T_PlannedOrders[Part Name],$A65,T_PlannedOrders[WeekIndex],94)=0,"",SUMIFS(T_PlannedOrders[EffectiveQty],T_PlannedOrders[Part Name],$A65,T_PlannedOrders[WeekIndex],94)&amp;" ("&amp;TEXT(SUMPRODUCT(MAX((T_PlannedOrders[Part Name]=$A65)*(T_PlannedOrders[WeekIndex]=94)*(T_PlannedOrders[EffectiveQty]&gt;0)*T_PlannedOrders[Order_Month])),"m月")&amp;"発注)")</f>
        <v/>
      </c>
      <c r="CT79">
        <f>IF(SUMIFS(T_PlannedOrders[EffectiveQty],T_PlannedOrders[Part Name],$A65,T_PlannedOrders[WeekIndex],95)=0,"",SUMIFS(T_PlannedOrders[EffectiveQty],T_PlannedOrders[Part Name],$A65,T_PlannedOrders[WeekIndex],95)&amp;" ("&amp;TEXT(SUMPRODUCT(MAX((T_PlannedOrders[Part Name]=$A65)*(T_PlannedOrders[WeekIndex]=95)*(T_PlannedOrders[EffectiveQty]&gt;0)*T_PlannedOrders[Order_Month])),"m月")&amp;"発注)")</f>
        <v/>
      </c>
      <c r="CU79">
        <f>IF(SUMIFS(T_PlannedOrders[EffectiveQty],T_PlannedOrders[Part Name],$A65,T_PlannedOrders[WeekIndex],96)=0,"",SUMIFS(T_PlannedOrders[EffectiveQty],T_PlannedOrders[Part Name],$A65,T_PlannedOrders[WeekIndex],96)&amp;" ("&amp;TEXT(SUMPRODUCT(MAX((T_PlannedOrders[Part Name]=$A65)*(T_PlannedOrders[WeekIndex]=96)*(T_PlannedOrders[EffectiveQty]&gt;0)*T_PlannedOrders[Order_Month])),"m月")&amp;"発注)")</f>
        <v/>
      </c>
      <c r="CV79">
        <f>IF(SUMIFS(T_PlannedOrders[EffectiveQty],T_PlannedOrders[Part Name],$A65,T_PlannedOrders[WeekIndex],97)=0,"",SUMIFS(T_PlannedOrders[EffectiveQty],T_PlannedOrders[Part Name],$A65,T_PlannedOrders[WeekIndex],97)&amp;" ("&amp;TEXT(SUMPRODUCT(MAX((T_PlannedOrders[Part Name]=$A65)*(T_PlannedOrders[WeekIndex]=97)*(T_PlannedOrders[EffectiveQty]&gt;0)*T_PlannedOrders[Order_Month])),"m月")&amp;"発注)")</f>
        <v/>
      </c>
      <c r="CW79">
        <f>IF(SUMIFS(T_PlannedOrders[EffectiveQty],T_PlannedOrders[Part Name],$A65,T_PlannedOrders[WeekIndex],98)=0,"",SUMIFS(T_PlannedOrders[EffectiveQty],T_PlannedOrders[Part Name],$A65,T_PlannedOrders[WeekIndex],98)&amp;" ("&amp;TEXT(SUMPRODUCT(MAX((T_PlannedOrders[Part Name]=$A65)*(T_PlannedOrders[WeekIndex]=98)*(T_PlannedOrders[EffectiveQty]&gt;0)*T_PlannedOrders[Order_Month])),"m月")&amp;"発注)")</f>
        <v/>
      </c>
      <c r="CX79">
        <f>IF(SUMIFS(T_PlannedOrders[EffectiveQty],T_PlannedOrders[Part Name],$A65,T_PlannedOrders[WeekIndex],99)=0,"",SUMIFS(T_PlannedOrders[EffectiveQty],T_PlannedOrders[Part Name],$A65,T_PlannedOrders[WeekIndex],99)&amp;" ("&amp;TEXT(SUMPRODUCT(MAX((T_PlannedOrders[Part Name]=$A65)*(T_PlannedOrders[WeekIndex]=99)*(T_PlannedOrders[EffectiveQty]&gt;0)*T_PlannedOrders[Order_Month])),"m月")&amp;"発注)")</f>
        <v/>
      </c>
      <c r="CY79">
        <f>IF(SUMIFS(T_PlannedOrders[EffectiveQty],T_PlannedOrders[Part Name],$A65,T_PlannedOrders[WeekIndex],100)=0,"",SUMIFS(T_PlannedOrders[EffectiveQty],T_PlannedOrders[Part Name],$A65,T_PlannedOrders[WeekIndex],100)&amp;" ("&amp;TEXT(SUMPRODUCT(MAX((T_PlannedOrders[Part Name]=$A65)*(T_PlannedOrders[WeekIndex]=100)*(T_PlannedOrders[EffectiveQty]&gt;0)*T_PlannedOrders[Order_Month])),"m月")&amp;"発注)")</f>
        <v/>
      </c>
      <c r="CZ79">
        <f>IF(SUMIFS(T_PlannedOrders[EffectiveQty],T_PlannedOrders[Part Name],$A65,T_PlannedOrders[WeekIndex],101)=0,"",SUMIFS(T_PlannedOrders[EffectiveQty],T_PlannedOrders[Part Name],$A65,T_PlannedOrders[WeekIndex],101)&amp;" ("&amp;TEXT(SUMPRODUCT(MAX((T_PlannedOrders[Part Name]=$A65)*(T_PlannedOrders[WeekIndex]=101)*(T_PlannedOrders[EffectiveQty]&gt;0)*T_PlannedOrders[Order_Month])),"m月")&amp;"発注)")</f>
        <v/>
      </c>
      <c r="DA79">
        <f>IF(SUMIFS(T_PlannedOrders[EffectiveQty],T_PlannedOrders[Part Name],$A65,T_PlannedOrders[WeekIndex],102)=0,"",SUMIFS(T_PlannedOrders[EffectiveQty],T_PlannedOrders[Part Name],$A65,T_PlannedOrders[WeekIndex],102)&amp;" ("&amp;TEXT(SUMPRODUCT(MAX((T_PlannedOrders[Part Name]=$A65)*(T_PlannedOrders[WeekIndex]=102)*(T_PlannedOrders[EffectiveQty]&gt;0)*T_PlannedOrders[Order_Month])),"m月")&amp;"発注)")</f>
        <v/>
      </c>
      <c r="DB79">
        <f>IF(SUMIFS(T_PlannedOrders[EffectiveQty],T_PlannedOrders[Part Name],$A65,T_PlannedOrders[WeekIndex],103)=0,"",SUMIFS(T_PlannedOrders[EffectiveQty],T_PlannedOrders[Part Name],$A65,T_PlannedOrders[WeekIndex],103)&amp;" ("&amp;TEXT(SUMPRODUCT(MAX((T_PlannedOrders[Part Name]=$A65)*(T_PlannedOrders[WeekIndex]=103)*(T_PlannedOrders[EffectiveQty]&gt;0)*T_PlannedOrders[Order_Month])),"m月")&amp;"発注)")</f>
        <v/>
      </c>
      <c r="DC79">
        <f>IF(SUMIFS(T_PlannedOrders[EffectiveQty],T_PlannedOrders[Part Name],$A65,T_PlannedOrders[WeekIndex],104)=0,"",SUMIFS(T_PlannedOrders[EffectiveQty],T_PlannedOrders[Part Name],$A65,T_PlannedOrders[WeekIndex],104)&amp;" ("&amp;TEXT(SUMPRODUCT(MAX((T_PlannedOrders[Part Name]=$A65)*(T_PlannedOrders[WeekIndex]=104)*(T_PlannedOrders[EffectiveQty]&gt;0)*T_PlannedOrders[Order_Month])),"m月")&amp;"発注)")</f>
        <v/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3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>
        <f>IF(SUMIFS(T_PlannedOrders[EffectiveQty],T_PlannedOrders[Part Name],$A83,T_PlannedOrders[WeekIndex],1)=0,"",SUMIFS(T_PlannedOrders[EffectiveQty],T_PlannedOrders[Part Name],$A83,T_PlannedOrders[WeekIndex],1)&amp;" ("&amp;TEXT(SUMPRODUCT(MAX((T_PlannedOrders[Part Name]=$A83)*(T_PlannedOrders[WeekIndex]=1)*(T_PlannedOrders[EffectiveQty]&gt;0)*T_PlannedOrders[Order_Month])),"m月")&amp;"発注)")</f>
        <v/>
      </c>
      <c r="E89">
        <f>IF(SUMIFS(T_PlannedOrders[EffectiveQty],T_PlannedOrders[Part Name],$A83,T_PlannedOrders[WeekIndex],2)=0,"",SUMIFS(T_PlannedOrders[EffectiveQty],T_PlannedOrders[Part Name],$A83,T_PlannedOrders[WeekIndex],2)&amp;" ("&amp;TEXT(SUMPRODUCT(MAX((T_PlannedOrders[Part Name]=$A83)*(T_PlannedOrders[WeekIndex]=2)*(T_PlannedOrders[EffectiveQty]&gt;0)*T_PlannedOrders[Order_Month])),"m月")&amp;"発注)")</f>
        <v/>
      </c>
      <c r="F89">
        <f>IF(SUMIFS(T_PlannedOrders[EffectiveQty],T_PlannedOrders[Part Name],$A83,T_PlannedOrders[WeekIndex],3)=0,"",SUMIFS(T_PlannedOrders[EffectiveQty],T_PlannedOrders[Part Name],$A83,T_PlannedOrders[WeekIndex],3)&amp;" ("&amp;TEXT(SUMPRODUCT(MAX((T_PlannedOrders[Part Name]=$A83)*(T_PlannedOrders[WeekIndex]=3)*(T_PlannedOrders[EffectiveQty]&gt;0)*T_PlannedOrders[Order_Month])),"m月")&amp;"発注)")</f>
        <v/>
      </c>
      <c r="G89">
        <f>IF(SUMIFS(T_PlannedOrders[EffectiveQty],T_PlannedOrders[Part Name],$A83,T_PlannedOrders[WeekIndex],4)=0,"",SUMIFS(T_PlannedOrders[EffectiveQty],T_PlannedOrders[Part Name],$A83,T_PlannedOrders[WeekIndex],4)&amp;" ("&amp;TEXT(SUMPRODUCT(MAX((T_PlannedOrders[Part Name]=$A83)*(T_PlannedOrders[WeekIndex]=4)*(T_PlannedOrders[EffectiveQty]&gt;0)*T_PlannedOrders[Order_Month])),"m月")&amp;"発注)")</f>
        <v/>
      </c>
      <c r="H89">
        <f>IF(SUMIFS(T_PlannedOrders[EffectiveQty],T_PlannedOrders[Part Name],$A83,T_PlannedOrders[WeekIndex],5)=0,"",SUMIFS(T_PlannedOrders[EffectiveQty],T_PlannedOrders[Part Name],$A83,T_PlannedOrders[WeekIndex],5)&amp;" ("&amp;TEXT(SUMPRODUCT(MAX((T_PlannedOrders[Part Name]=$A83)*(T_PlannedOrders[WeekIndex]=5)*(T_PlannedOrders[EffectiveQty]&gt;0)*T_PlannedOrders[Order_Month])),"m月")&amp;"発注)")</f>
        <v/>
      </c>
      <c r="I89">
        <f>IF(SUMIFS(T_PlannedOrders[EffectiveQty],T_PlannedOrders[Part Name],$A83,T_PlannedOrders[WeekIndex],6)=0,"",SUMIFS(T_PlannedOrders[EffectiveQty],T_PlannedOrders[Part Name],$A83,T_PlannedOrders[WeekIndex],6)&amp;" ("&amp;TEXT(SUMPRODUCT(MAX((T_PlannedOrders[Part Name]=$A83)*(T_PlannedOrders[WeekIndex]=6)*(T_PlannedOrders[EffectiveQty]&gt;0)*T_PlannedOrders[Order_Month])),"m月")&amp;"発注)")</f>
        <v/>
      </c>
      <c r="J89">
        <f>IF(SUMIFS(T_PlannedOrders[EffectiveQty],T_PlannedOrders[Part Name],$A83,T_PlannedOrders[WeekIndex],7)=0,"",SUMIFS(T_PlannedOrders[EffectiveQty],T_PlannedOrders[Part Name],$A83,T_PlannedOrders[WeekIndex],7)&amp;" ("&amp;TEXT(SUMPRODUCT(MAX((T_PlannedOrders[Part Name]=$A83)*(T_PlannedOrders[WeekIndex]=7)*(T_PlannedOrders[EffectiveQty]&gt;0)*T_PlannedOrders[Order_Month])),"m月")&amp;"発注)")</f>
        <v/>
      </c>
      <c r="K89">
        <f>IF(SUMIFS(T_PlannedOrders[EffectiveQty],T_PlannedOrders[Part Name],$A83,T_PlannedOrders[WeekIndex],8)=0,"",SUMIFS(T_PlannedOrders[EffectiveQty],T_PlannedOrders[Part Name],$A83,T_PlannedOrders[WeekIndex],8)&amp;" ("&amp;TEXT(SUMPRODUCT(MAX((T_PlannedOrders[Part Name]=$A83)*(T_PlannedOrders[WeekIndex]=8)*(T_PlannedOrders[EffectiveQty]&gt;0)*T_PlannedOrders[Order_Month])),"m月")&amp;"発注)")</f>
        <v/>
      </c>
      <c r="L89">
        <f>IF(SUMIFS(T_PlannedOrders[EffectiveQty],T_PlannedOrders[Part Name],$A83,T_PlannedOrders[WeekIndex],9)=0,"",SUMIFS(T_PlannedOrders[EffectiveQty],T_PlannedOrders[Part Name],$A83,T_PlannedOrders[WeekIndex],9)&amp;" ("&amp;TEXT(SUMPRODUCT(MAX((T_PlannedOrders[Part Name]=$A83)*(T_PlannedOrders[WeekIndex]=9)*(T_PlannedOrders[EffectiveQty]&gt;0)*T_PlannedOrders[Order_Month])),"m月")&amp;"発注)")</f>
        <v/>
      </c>
      <c r="M89">
        <f>IF(SUMIFS(T_PlannedOrders[EffectiveQty],T_PlannedOrders[Part Name],$A83,T_PlannedOrders[WeekIndex],10)=0,"",SUMIFS(T_PlannedOrders[EffectiveQty],T_PlannedOrders[Part Name],$A83,T_PlannedOrders[WeekIndex],10)&amp;" ("&amp;TEXT(SUMPRODUCT(MAX((T_PlannedOrders[Part Name]=$A83)*(T_PlannedOrders[WeekIndex]=10)*(T_PlannedOrders[EffectiveQty]&gt;0)*T_PlannedOrders[Order_Month])),"m月")&amp;"発注)")</f>
        <v/>
      </c>
      <c r="N89">
        <f>IF(SUMIFS(T_PlannedOrders[EffectiveQty],T_PlannedOrders[Part Name],$A83,T_PlannedOrders[WeekIndex],11)=0,"",SUMIFS(T_PlannedOrders[EffectiveQty],T_PlannedOrders[Part Name],$A83,T_PlannedOrders[WeekIndex],11)&amp;" ("&amp;TEXT(SUMPRODUCT(MAX((T_PlannedOrders[Part Name]=$A83)*(T_PlannedOrders[WeekIndex]=11)*(T_PlannedOrders[EffectiveQty]&gt;0)*T_PlannedOrders[Order_Month])),"m月")&amp;"発注)")</f>
        <v/>
      </c>
      <c r="O89">
        <f>IF(SUMIFS(T_PlannedOrders[EffectiveQty],T_PlannedOrders[Part Name],$A83,T_PlannedOrders[WeekIndex],12)=0,"",SUMIFS(T_PlannedOrders[EffectiveQty],T_PlannedOrders[Part Name],$A83,T_PlannedOrders[WeekIndex],12)&amp;" ("&amp;TEXT(SUMPRODUCT(MAX((T_PlannedOrders[Part Name]=$A83)*(T_PlannedOrders[WeekIndex]=12)*(T_PlannedOrders[EffectiveQty]&gt;0)*T_PlannedOrders[Order_Month])),"m月")&amp;"発注)")</f>
        <v/>
      </c>
      <c r="P89">
        <f>IF(SUMIFS(T_PlannedOrders[EffectiveQty],T_PlannedOrders[Part Name],$A83,T_PlannedOrders[WeekIndex],13)=0,"",SUMIFS(T_PlannedOrders[EffectiveQty],T_PlannedOrders[Part Name],$A83,T_PlannedOrders[WeekIndex],13)&amp;" ("&amp;TEXT(SUMPRODUCT(MAX((T_PlannedOrders[Part Name]=$A83)*(T_PlannedOrders[WeekIndex]=13)*(T_PlannedOrders[EffectiveQty]&gt;0)*T_PlannedOrders[Order_Month])),"m月")&amp;"発注)")</f>
        <v/>
      </c>
      <c r="Q89">
        <f>IF(SUMIFS(T_PlannedOrders[EffectiveQty],T_PlannedOrders[Part Name],$A83,T_PlannedOrders[WeekIndex],14)=0,"",SUMIFS(T_PlannedOrders[EffectiveQty],T_PlannedOrders[Part Name],$A83,T_PlannedOrders[WeekIndex],14)&amp;" ("&amp;TEXT(SUMPRODUCT(MAX((T_PlannedOrders[Part Name]=$A83)*(T_PlannedOrders[WeekIndex]=14)*(T_PlannedOrders[EffectiveQty]&gt;0)*T_PlannedOrders[Order_Month])),"m月")&amp;"発注)")</f>
        <v/>
      </c>
      <c r="R89">
        <f>IF(SUMIFS(T_PlannedOrders[EffectiveQty],T_PlannedOrders[Part Name],$A83,T_PlannedOrders[WeekIndex],15)=0,"",SUMIFS(T_PlannedOrders[EffectiveQty],T_PlannedOrders[Part Name],$A83,T_PlannedOrders[WeekIndex],15)&amp;" ("&amp;TEXT(SUMPRODUCT(MAX((T_PlannedOrders[Part Name]=$A83)*(T_PlannedOrders[WeekIndex]=15)*(T_PlannedOrders[EffectiveQty]&gt;0)*T_PlannedOrders[Order_Month])),"m月")&amp;"発注)")</f>
        <v/>
      </c>
      <c r="S89">
        <f>IF(SUMIFS(T_PlannedOrders[EffectiveQty],T_PlannedOrders[Part Name],$A83,T_PlannedOrders[WeekIndex],16)=0,"",SUMIFS(T_PlannedOrders[EffectiveQty],T_PlannedOrders[Part Name],$A83,T_PlannedOrders[WeekIndex],16)&amp;" ("&amp;TEXT(SUMPRODUCT(MAX((T_PlannedOrders[Part Name]=$A83)*(T_PlannedOrders[WeekIndex]=16)*(T_PlannedOrders[EffectiveQty]&gt;0)*T_PlannedOrders[Order_Month])),"m月")&amp;"発注)")</f>
        <v/>
      </c>
      <c r="T89">
        <f>IF(SUMIFS(T_PlannedOrders[EffectiveQty],T_PlannedOrders[Part Name],$A83,T_PlannedOrders[WeekIndex],17)=0,"",SUMIFS(T_PlannedOrders[EffectiveQty],T_PlannedOrders[Part Name],$A83,T_PlannedOrders[WeekIndex],17)&amp;" ("&amp;TEXT(SUMPRODUCT(MAX((T_PlannedOrders[Part Name]=$A83)*(T_PlannedOrders[WeekIndex]=17)*(T_PlannedOrders[EffectiveQty]&gt;0)*T_PlannedOrders[Order_Month])),"m月")&amp;"発注)")</f>
        <v/>
      </c>
      <c r="U89">
        <f>IF(SUMIFS(T_PlannedOrders[EffectiveQty],T_PlannedOrders[Part Name],$A83,T_PlannedOrders[WeekIndex],18)=0,"",SUMIFS(T_PlannedOrders[EffectiveQty],T_PlannedOrders[Part Name],$A83,T_PlannedOrders[WeekIndex],18)&amp;" ("&amp;TEXT(SUMPRODUCT(MAX((T_PlannedOrders[Part Name]=$A83)*(T_PlannedOrders[WeekIndex]=18)*(T_PlannedOrders[EffectiveQty]&gt;0)*T_PlannedOrders[Order_Month])),"m月")&amp;"発注)")</f>
        <v/>
      </c>
      <c r="V89">
        <f>IF(SUMIFS(T_PlannedOrders[EffectiveQty],T_PlannedOrders[Part Name],$A83,T_PlannedOrders[WeekIndex],19)=0,"",SUMIFS(T_PlannedOrders[EffectiveQty],T_PlannedOrders[Part Name],$A83,T_PlannedOrders[WeekIndex],19)&amp;" ("&amp;TEXT(SUMPRODUCT(MAX((T_PlannedOrders[Part Name]=$A83)*(T_PlannedOrders[WeekIndex]=19)*(T_PlannedOrders[EffectiveQty]&gt;0)*T_PlannedOrders[Order_Month])),"m月")&amp;"発注)")</f>
        <v/>
      </c>
      <c r="W89">
        <f>IF(SUMIFS(T_PlannedOrders[EffectiveQty],T_PlannedOrders[Part Name],$A83,T_PlannedOrders[WeekIndex],20)=0,"",SUMIFS(T_PlannedOrders[EffectiveQty],T_PlannedOrders[Part Name],$A83,T_PlannedOrders[WeekIndex],20)&amp;" ("&amp;TEXT(SUMPRODUCT(MAX((T_PlannedOrders[Part Name]=$A83)*(T_PlannedOrders[WeekIndex]=20)*(T_PlannedOrders[EffectiveQty]&gt;0)*T_PlannedOrders[Order_Month])),"m月")&amp;"発注)")</f>
        <v/>
      </c>
      <c r="X89">
        <f>IF(SUMIFS(T_PlannedOrders[EffectiveQty],T_PlannedOrders[Part Name],$A83,T_PlannedOrders[WeekIndex],21)=0,"",SUMIFS(T_PlannedOrders[EffectiveQty],T_PlannedOrders[Part Name],$A83,T_PlannedOrders[WeekIndex],21)&amp;" ("&amp;TEXT(SUMPRODUCT(MAX((T_PlannedOrders[Part Name]=$A83)*(T_PlannedOrders[WeekIndex]=21)*(T_PlannedOrders[EffectiveQty]&gt;0)*T_PlannedOrders[Order_Month])),"m月")&amp;"発注)")</f>
        <v/>
      </c>
      <c r="Y89">
        <f>IF(SUMIFS(T_PlannedOrders[EffectiveQty],T_PlannedOrders[Part Name],$A83,T_PlannedOrders[WeekIndex],22)=0,"",SUMIFS(T_PlannedOrders[EffectiveQty],T_PlannedOrders[Part Name],$A83,T_PlannedOrders[WeekIndex],22)&amp;" ("&amp;TEXT(SUMPRODUCT(MAX((T_PlannedOrders[Part Name]=$A83)*(T_PlannedOrders[WeekIndex]=22)*(T_PlannedOrders[EffectiveQty]&gt;0)*T_PlannedOrders[Order_Month])),"m月")&amp;"発注)")</f>
        <v/>
      </c>
      <c r="Z89">
        <f>IF(SUMIFS(T_PlannedOrders[EffectiveQty],T_PlannedOrders[Part Name],$A83,T_PlannedOrders[WeekIndex],23)=0,"",SUMIFS(T_PlannedOrders[EffectiveQty],T_PlannedOrders[Part Name],$A83,T_PlannedOrders[WeekIndex],23)&amp;" ("&amp;TEXT(SUMPRODUCT(MAX((T_PlannedOrders[Part Name]=$A83)*(T_PlannedOrders[WeekIndex]=23)*(T_PlannedOrders[EffectiveQty]&gt;0)*T_PlannedOrders[Order_Month])),"m月")&amp;"発注)")</f>
        <v/>
      </c>
      <c r="AA89">
        <f>IF(SUMIFS(T_PlannedOrders[EffectiveQty],T_PlannedOrders[Part Name],$A83,T_PlannedOrders[WeekIndex],24)=0,"",SUMIFS(T_PlannedOrders[EffectiveQty],T_PlannedOrders[Part Name],$A83,T_PlannedOrders[WeekIndex],24)&amp;" ("&amp;TEXT(SUMPRODUCT(MAX((T_PlannedOrders[Part Name]=$A83)*(T_PlannedOrders[WeekIndex]=24)*(T_PlannedOrders[EffectiveQty]&gt;0)*T_PlannedOrders[Order_Month])),"m月")&amp;"発注)")</f>
        <v/>
      </c>
      <c r="AB89">
        <f>IF(SUMIFS(T_PlannedOrders[EffectiveQty],T_PlannedOrders[Part Name],$A83,T_PlannedOrders[WeekIndex],25)=0,"",SUMIFS(T_PlannedOrders[EffectiveQty],T_PlannedOrders[Part Name],$A83,T_PlannedOrders[WeekIndex],25)&amp;" ("&amp;TEXT(SUMPRODUCT(MAX((T_PlannedOrders[Part Name]=$A83)*(T_PlannedOrders[WeekIndex]=25)*(T_PlannedOrders[EffectiveQty]&gt;0)*T_PlannedOrders[Order_Month])),"m月")&amp;"発注)")</f>
        <v/>
      </c>
      <c r="AC89">
        <f>IF(SUMIFS(T_PlannedOrders[EffectiveQty],T_PlannedOrders[Part Name],$A83,T_PlannedOrders[WeekIndex],26)=0,"",SUMIFS(T_PlannedOrders[EffectiveQty],T_PlannedOrders[Part Name],$A83,T_PlannedOrders[WeekIndex],26)&amp;" ("&amp;TEXT(SUMPRODUCT(MAX((T_PlannedOrders[Part Name]=$A83)*(T_PlannedOrders[WeekIndex]=26)*(T_PlannedOrders[EffectiveQty]&gt;0)*T_PlannedOrders[Order_Month])),"m月")&amp;"発注)")</f>
        <v/>
      </c>
      <c r="AD89">
        <f>IF(SUMIFS(T_PlannedOrders[EffectiveQty],T_PlannedOrders[Part Name],$A83,T_PlannedOrders[WeekIndex],27)=0,"",SUMIFS(T_PlannedOrders[EffectiveQty],T_PlannedOrders[Part Name],$A83,T_PlannedOrders[WeekIndex],27)&amp;" ("&amp;TEXT(SUMPRODUCT(MAX((T_PlannedOrders[Part Name]=$A83)*(T_PlannedOrders[WeekIndex]=27)*(T_PlannedOrders[EffectiveQty]&gt;0)*T_PlannedOrders[Order_Month])),"m月")&amp;"発注)")</f>
        <v/>
      </c>
      <c r="AE89">
        <f>IF(SUMIFS(T_PlannedOrders[EffectiveQty],T_PlannedOrders[Part Name],$A83,T_PlannedOrders[WeekIndex],28)=0,"",SUMIFS(T_PlannedOrders[EffectiveQty],T_PlannedOrders[Part Name],$A83,T_PlannedOrders[WeekIndex],28)&amp;" ("&amp;TEXT(SUMPRODUCT(MAX((T_PlannedOrders[Part Name]=$A83)*(T_PlannedOrders[WeekIndex]=28)*(T_PlannedOrders[EffectiveQty]&gt;0)*T_PlannedOrders[Order_Month])),"m月")&amp;"発注)")</f>
        <v/>
      </c>
      <c r="AF89">
        <f>IF(SUMIFS(T_PlannedOrders[EffectiveQty],T_PlannedOrders[Part Name],$A83,T_PlannedOrders[WeekIndex],29)=0,"",SUMIFS(T_PlannedOrders[EffectiveQty],T_PlannedOrders[Part Name],$A83,T_PlannedOrders[WeekIndex],29)&amp;" ("&amp;TEXT(SUMPRODUCT(MAX((T_PlannedOrders[Part Name]=$A83)*(T_PlannedOrders[WeekIndex]=29)*(T_PlannedOrders[EffectiveQty]&gt;0)*T_PlannedOrders[Order_Month])),"m月")&amp;"発注)")</f>
        <v/>
      </c>
      <c r="AG89">
        <f>IF(SUMIFS(T_PlannedOrders[EffectiveQty],T_PlannedOrders[Part Name],$A83,T_PlannedOrders[WeekIndex],30)=0,"",SUMIFS(T_PlannedOrders[EffectiveQty],T_PlannedOrders[Part Name],$A83,T_PlannedOrders[WeekIndex],30)&amp;" ("&amp;TEXT(SUMPRODUCT(MAX((T_PlannedOrders[Part Name]=$A83)*(T_PlannedOrders[WeekIndex]=30)*(T_PlannedOrders[EffectiveQty]&gt;0)*T_PlannedOrders[Order_Month])),"m月")&amp;"発注)")</f>
        <v/>
      </c>
      <c r="AH89">
        <f>IF(SUMIFS(T_PlannedOrders[EffectiveQty],T_PlannedOrders[Part Name],$A83,T_PlannedOrders[WeekIndex],31)=0,"",SUMIFS(T_PlannedOrders[EffectiveQty],T_PlannedOrders[Part Name],$A83,T_PlannedOrders[WeekIndex],31)&amp;" ("&amp;TEXT(SUMPRODUCT(MAX((T_PlannedOrders[Part Name]=$A83)*(T_PlannedOrders[WeekIndex]=31)*(T_PlannedOrders[EffectiveQty]&gt;0)*T_PlannedOrders[Order_Month])),"m月")&amp;"発注)")</f>
        <v/>
      </c>
      <c r="AI89">
        <f>IF(SUMIFS(T_PlannedOrders[EffectiveQty],T_PlannedOrders[Part Name],$A83,T_PlannedOrders[WeekIndex],32)=0,"",SUMIFS(T_PlannedOrders[EffectiveQty],T_PlannedOrders[Part Name],$A83,T_PlannedOrders[WeekIndex],32)&amp;" ("&amp;TEXT(SUMPRODUCT(MAX((T_PlannedOrders[Part Name]=$A83)*(T_PlannedOrders[WeekIndex]=32)*(T_PlannedOrders[EffectiveQty]&gt;0)*T_PlannedOrders[Order_Month])),"m月")&amp;"発注)")</f>
        <v/>
      </c>
      <c r="AJ89">
        <f>IF(SUMIFS(T_PlannedOrders[EffectiveQty],T_PlannedOrders[Part Name],$A83,T_PlannedOrders[WeekIndex],33)=0,"",SUMIFS(T_PlannedOrders[EffectiveQty],T_PlannedOrders[Part Name],$A83,T_PlannedOrders[WeekIndex],33)&amp;" ("&amp;TEXT(SUMPRODUCT(MAX((T_PlannedOrders[Part Name]=$A83)*(T_PlannedOrders[WeekIndex]=33)*(T_PlannedOrders[EffectiveQty]&gt;0)*T_PlannedOrders[Order_Month])),"m月")&amp;"発注)")</f>
        <v/>
      </c>
      <c r="AK89">
        <f>IF(SUMIFS(T_PlannedOrders[EffectiveQty],T_PlannedOrders[Part Name],$A83,T_PlannedOrders[WeekIndex],34)=0,"",SUMIFS(T_PlannedOrders[EffectiveQty],T_PlannedOrders[Part Name],$A83,T_PlannedOrders[WeekIndex],34)&amp;" ("&amp;TEXT(SUMPRODUCT(MAX((T_PlannedOrders[Part Name]=$A83)*(T_PlannedOrders[WeekIndex]=34)*(T_PlannedOrders[EffectiveQty]&gt;0)*T_PlannedOrders[Order_Month])),"m月")&amp;"発注)")</f>
        <v/>
      </c>
      <c r="AL89">
        <f>IF(SUMIFS(T_PlannedOrders[EffectiveQty],T_PlannedOrders[Part Name],$A83,T_PlannedOrders[WeekIndex],35)=0,"",SUMIFS(T_PlannedOrders[EffectiveQty],T_PlannedOrders[Part Name],$A83,T_PlannedOrders[WeekIndex],35)&amp;" ("&amp;TEXT(SUMPRODUCT(MAX((T_PlannedOrders[Part Name]=$A83)*(T_PlannedOrders[WeekIndex]=35)*(T_PlannedOrders[EffectiveQty]&gt;0)*T_PlannedOrders[Order_Month])),"m月")&amp;"発注)")</f>
        <v/>
      </c>
      <c r="AM89">
        <f>IF(SUMIFS(T_PlannedOrders[EffectiveQty],T_PlannedOrders[Part Name],$A83,T_PlannedOrders[WeekIndex],36)=0,"",SUMIFS(T_PlannedOrders[EffectiveQty],T_PlannedOrders[Part Name],$A83,T_PlannedOrders[WeekIndex],36)&amp;" ("&amp;TEXT(SUMPRODUCT(MAX((T_PlannedOrders[Part Name]=$A83)*(T_PlannedOrders[WeekIndex]=36)*(T_PlannedOrders[EffectiveQty]&gt;0)*T_PlannedOrders[Order_Month])),"m月")&amp;"発注)")</f>
        <v/>
      </c>
      <c r="AN89">
        <f>IF(SUMIFS(T_PlannedOrders[EffectiveQty],T_PlannedOrders[Part Name],$A83,T_PlannedOrders[WeekIndex],37)=0,"",SUMIFS(T_PlannedOrders[EffectiveQty],T_PlannedOrders[Part Name],$A83,T_PlannedOrders[WeekIndex],37)&amp;" ("&amp;TEXT(SUMPRODUCT(MAX((T_PlannedOrders[Part Name]=$A83)*(T_PlannedOrders[WeekIndex]=37)*(T_PlannedOrders[EffectiveQty]&gt;0)*T_PlannedOrders[Order_Month])),"m月")&amp;"発注)")</f>
        <v/>
      </c>
      <c r="AO89">
        <f>IF(SUMIFS(T_PlannedOrders[EffectiveQty],T_PlannedOrders[Part Name],$A83,T_PlannedOrders[WeekIndex],38)=0,"",SUMIFS(T_PlannedOrders[EffectiveQty],T_PlannedOrders[Part Name],$A83,T_PlannedOrders[WeekIndex],38)&amp;" ("&amp;TEXT(SUMPRODUCT(MAX((T_PlannedOrders[Part Name]=$A83)*(T_PlannedOrders[WeekIndex]=38)*(T_PlannedOrders[EffectiveQty]&gt;0)*T_PlannedOrders[Order_Month])),"m月")&amp;"発注)")</f>
        <v/>
      </c>
      <c r="AP89">
        <f>IF(SUMIFS(T_PlannedOrders[EffectiveQty],T_PlannedOrders[Part Name],$A83,T_PlannedOrders[WeekIndex],39)=0,"",SUMIFS(T_PlannedOrders[EffectiveQty],T_PlannedOrders[Part Name],$A83,T_PlannedOrders[WeekIndex],39)&amp;" ("&amp;TEXT(SUMPRODUCT(MAX((T_PlannedOrders[Part Name]=$A83)*(T_PlannedOrders[WeekIndex]=39)*(T_PlannedOrders[EffectiveQty]&gt;0)*T_PlannedOrders[Order_Month])),"m月")&amp;"発注)")</f>
        <v/>
      </c>
      <c r="AQ89">
        <f>IF(SUMIFS(T_PlannedOrders[EffectiveQty],T_PlannedOrders[Part Name],$A83,T_PlannedOrders[WeekIndex],40)=0,"",SUMIFS(T_PlannedOrders[EffectiveQty],T_PlannedOrders[Part Name],$A83,T_PlannedOrders[WeekIndex],40)&amp;" ("&amp;TEXT(SUMPRODUCT(MAX((T_PlannedOrders[Part Name]=$A83)*(T_PlannedOrders[WeekIndex]=40)*(T_PlannedOrders[EffectiveQty]&gt;0)*T_PlannedOrders[Order_Month])),"m月")&amp;"発注)")</f>
        <v/>
      </c>
      <c r="AR89">
        <f>IF(SUMIFS(T_PlannedOrders[EffectiveQty],T_PlannedOrders[Part Name],$A83,T_PlannedOrders[WeekIndex],41)=0,"",SUMIFS(T_PlannedOrders[EffectiveQty],T_PlannedOrders[Part Name],$A83,T_PlannedOrders[WeekIndex],41)&amp;" ("&amp;TEXT(SUMPRODUCT(MAX((T_PlannedOrders[Part Name]=$A83)*(T_PlannedOrders[WeekIndex]=41)*(T_PlannedOrders[EffectiveQty]&gt;0)*T_PlannedOrders[Order_Month])),"m月")&amp;"発注)")</f>
        <v/>
      </c>
      <c r="AS89">
        <f>IF(SUMIFS(T_PlannedOrders[EffectiveQty],T_PlannedOrders[Part Name],$A83,T_PlannedOrders[WeekIndex],42)=0,"",SUMIFS(T_PlannedOrders[EffectiveQty],T_PlannedOrders[Part Name],$A83,T_PlannedOrders[WeekIndex],42)&amp;" ("&amp;TEXT(SUMPRODUCT(MAX((T_PlannedOrders[Part Name]=$A83)*(T_PlannedOrders[WeekIndex]=42)*(T_PlannedOrders[EffectiveQty]&gt;0)*T_PlannedOrders[Order_Month])),"m月")&amp;"発注)")</f>
        <v/>
      </c>
      <c r="AT89">
        <f>IF(SUMIFS(T_PlannedOrders[EffectiveQty],T_PlannedOrders[Part Name],$A83,T_PlannedOrders[WeekIndex],43)=0,"",SUMIFS(T_PlannedOrders[EffectiveQty],T_PlannedOrders[Part Name],$A83,T_PlannedOrders[WeekIndex],43)&amp;" ("&amp;TEXT(SUMPRODUCT(MAX((T_PlannedOrders[Part Name]=$A83)*(T_PlannedOrders[WeekIndex]=43)*(T_PlannedOrders[EffectiveQty]&gt;0)*T_PlannedOrders[Order_Month])),"m月")&amp;"発注)")</f>
        <v/>
      </c>
      <c r="AU89">
        <f>IF(SUMIFS(T_PlannedOrders[EffectiveQty],T_PlannedOrders[Part Name],$A83,T_PlannedOrders[WeekIndex],44)=0,"",SUMIFS(T_PlannedOrders[EffectiveQty],T_PlannedOrders[Part Name],$A83,T_PlannedOrders[WeekIndex],44)&amp;" ("&amp;TEXT(SUMPRODUCT(MAX((T_PlannedOrders[Part Name]=$A83)*(T_PlannedOrders[WeekIndex]=44)*(T_PlannedOrders[EffectiveQty]&gt;0)*T_PlannedOrders[Order_Month])),"m月")&amp;"発注)")</f>
        <v/>
      </c>
      <c r="AV89">
        <f>IF(SUMIFS(T_PlannedOrders[EffectiveQty],T_PlannedOrders[Part Name],$A83,T_PlannedOrders[WeekIndex],45)=0,"",SUMIFS(T_PlannedOrders[EffectiveQty],T_PlannedOrders[Part Name],$A83,T_PlannedOrders[WeekIndex],45)&amp;" ("&amp;TEXT(SUMPRODUCT(MAX((T_PlannedOrders[Part Name]=$A83)*(T_PlannedOrders[WeekIndex]=45)*(T_PlannedOrders[EffectiveQty]&gt;0)*T_PlannedOrders[Order_Month])),"m月")&amp;"発注)")</f>
        <v/>
      </c>
      <c r="AW89">
        <f>IF(SUMIFS(T_PlannedOrders[EffectiveQty],T_PlannedOrders[Part Name],$A83,T_PlannedOrders[WeekIndex],46)=0,"",SUMIFS(T_PlannedOrders[EffectiveQty],T_PlannedOrders[Part Name],$A83,T_PlannedOrders[WeekIndex],46)&amp;" ("&amp;TEXT(SUMPRODUCT(MAX((T_PlannedOrders[Part Name]=$A83)*(T_PlannedOrders[WeekIndex]=46)*(T_PlannedOrders[EffectiveQty]&gt;0)*T_PlannedOrders[Order_Month])),"m月")&amp;"発注)")</f>
        <v/>
      </c>
      <c r="AX89">
        <f>IF(SUMIFS(T_PlannedOrders[EffectiveQty],T_PlannedOrders[Part Name],$A83,T_PlannedOrders[WeekIndex],47)=0,"",SUMIFS(T_PlannedOrders[EffectiveQty],T_PlannedOrders[Part Name],$A83,T_PlannedOrders[WeekIndex],47)&amp;" ("&amp;TEXT(SUMPRODUCT(MAX((T_PlannedOrders[Part Name]=$A83)*(T_PlannedOrders[WeekIndex]=47)*(T_PlannedOrders[EffectiveQty]&gt;0)*T_PlannedOrders[Order_Month])),"m月")&amp;"発注)")</f>
        <v/>
      </c>
      <c r="AY89">
        <f>IF(SUMIFS(T_PlannedOrders[EffectiveQty],T_PlannedOrders[Part Name],$A83,T_PlannedOrders[WeekIndex],48)=0,"",SUMIFS(T_PlannedOrders[EffectiveQty],T_PlannedOrders[Part Name],$A83,T_PlannedOrders[WeekIndex],48)&amp;" ("&amp;TEXT(SUMPRODUCT(MAX((T_PlannedOrders[Part Name]=$A83)*(T_PlannedOrders[WeekIndex]=48)*(T_PlannedOrders[EffectiveQty]&gt;0)*T_PlannedOrders[Order_Month])),"m月")&amp;"発注)")</f>
        <v/>
      </c>
      <c r="AZ89">
        <f>IF(SUMIFS(T_PlannedOrders[EffectiveQty],T_PlannedOrders[Part Name],$A83,T_PlannedOrders[WeekIndex],49)=0,"",SUMIFS(T_PlannedOrders[EffectiveQty],T_PlannedOrders[Part Name],$A83,T_PlannedOrders[WeekIndex],49)&amp;" ("&amp;TEXT(SUMPRODUCT(MAX((T_PlannedOrders[Part Name]=$A83)*(T_PlannedOrders[WeekIndex]=49)*(T_PlannedOrders[EffectiveQty]&gt;0)*T_PlannedOrders[Order_Month])),"m月")&amp;"発注)")</f>
        <v/>
      </c>
      <c r="BA89">
        <f>IF(SUMIFS(T_PlannedOrders[EffectiveQty],T_PlannedOrders[Part Name],$A83,T_PlannedOrders[WeekIndex],50)=0,"",SUMIFS(T_PlannedOrders[EffectiveQty],T_PlannedOrders[Part Name],$A83,T_PlannedOrders[WeekIndex],50)&amp;" ("&amp;TEXT(SUMPRODUCT(MAX((T_PlannedOrders[Part Name]=$A83)*(T_PlannedOrders[WeekIndex]=50)*(T_PlannedOrders[EffectiveQty]&gt;0)*T_PlannedOrders[Order_Month])),"m月")&amp;"発注)")</f>
        <v/>
      </c>
      <c r="BB89">
        <f>IF(SUMIFS(T_PlannedOrders[EffectiveQty],T_PlannedOrders[Part Name],$A83,T_PlannedOrders[WeekIndex],51)=0,"",SUMIFS(T_PlannedOrders[EffectiveQty],T_PlannedOrders[Part Name],$A83,T_PlannedOrders[WeekIndex],51)&amp;" ("&amp;TEXT(SUMPRODUCT(MAX((T_PlannedOrders[Part Name]=$A83)*(T_PlannedOrders[WeekIndex]=51)*(T_PlannedOrders[EffectiveQty]&gt;0)*T_PlannedOrders[Order_Month])),"m月")&amp;"発注)")</f>
        <v/>
      </c>
      <c r="BC89">
        <f>IF(SUMIFS(T_PlannedOrders[EffectiveQty],T_PlannedOrders[Part Name],$A83,T_PlannedOrders[WeekIndex],52)=0,"",SUMIFS(T_PlannedOrders[EffectiveQty],T_PlannedOrders[Part Name],$A83,T_PlannedOrders[WeekIndex],52)&amp;" ("&amp;TEXT(SUMPRODUCT(MAX((T_PlannedOrders[Part Name]=$A83)*(T_PlannedOrders[WeekIndex]=52)*(T_PlannedOrders[EffectiveQty]&gt;0)*T_PlannedOrders[Order_Month])),"m月")&amp;"発注)")</f>
        <v/>
      </c>
      <c r="BD89">
        <f>IF(SUMIFS(T_PlannedOrders[EffectiveQty],T_PlannedOrders[Part Name],$A83,T_PlannedOrders[WeekIndex],53)=0,"",SUMIFS(T_PlannedOrders[EffectiveQty],T_PlannedOrders[Part Name],$A83,T_PlannedOrders[WeekIndex],53)&amp;" ("&amp;TEXT(SUMPRODUCT(MAX((T_PlannedOrders[Part Name]=$A83)*(T_PlannedOrders[WeekIndex]=53)*(T_PlannedOrders[EffectiveQty]&gt;0)*T_PlannedOrders[Order_Month])),"m月")&amp;"発注)")</f>
        <v/>
      </c>
      <c r="BE89">
        <f>IF(SUMIFS(T_PlannedOrders[EffectiveQty],T_PlannedOrders[Part Name],$A83,T_PlannedOrders[WeekIndex],54)=0,"",SUMIFS(T_PlannedOrders[EffectiveQty],T_PlannedOrders[Part Name],$A83,T_PlannedOrders[WeekIndex],54)&amp;" ("&amp;TEXT(SUMPRODUCT(MAX((T_PlannedOrders[Part Name]=$A83)*(T_PlannedOrders[WeekIndex]=54)*(T_PlannedOrders[EffectiveQty]&gt;0)*T_PlannedOrders[Order_Month])),"m月")&amp;"発注)")</f>
        <v/>
      </c>
      <c r="BF89">
        <f>IF(SUMIFS(T_PlannedOrders[EffectiveQty],T_PlannedOrders[Part Name],$A83,T_PlannedOrders[WeekIndex],55)=0,"",SUMIFS(T_PlannedOrders[EffectiveQty],T_PlannedOrders[Part Name],$A83,T_PlannedOrders[WeekIndex],55)&amp;" ("&amp;TEXT(SUMPRODUCT(MAX((T_PlannedOrders[Part Name]=$A83)*(T_PlannedOrders[WeekIndex]=55)*(T_PlannedOrders[EffectiveQty]&gt;0)*T_PlannedOrders[Order_Month])),"m月")&amp;"発注)")</f>
        <v/>
      </c>
      <c r="BG89">
        <f>IF(SUMIFS(T_PlannedOrders[EffectiveQty],T_PlannedOrders[Part Name],$A83,T_PlannedOrders[WeekIndex],56)=0,"",SUMIFS(T_PlannedOrders[EffectiveQty],T_PlannedOrders[Part Name],$A83,T_PlannedOrders[WeekIndex],56)&amp;" ("&amp;TEXT(SUMPRODUCT(MAX((T_PlannedOrders[Part Name]=$A83)*(T_PlannedOrders[WeekIndex]=56)*(T_PlannedOrders[EffectiveQty]&gt;0)*T_PlannedOrders[Order_Month])),"m月")&amp;"発注)")</f>
        <v/>
      </c>
      <c r="BH89">
        <f>IF(SUMIFS(T_PlannedOrders[EffectiveQty],T_PlannedOrders[Part Name],$A83,T_PlannedOrders[WeekIndex],57)=0,"",SUMIFS(T_PlannedOrders[EffectiveQty],T_PlannedOrders[Part Name],$A83,T_PlannedOrders[WeekIndex],57)&amp;" ("&amp;TEXT(SUMPRODUCT(MAX((T_PlannedOrders[Part Name]=$A83)*(T_PlannedOrders[WeekIndex]=57)*(T_PlannedOrders[EffectiveQty]&gt;0)*T_PlannedOrders[Order_Month])),"m月")&amp;"発注)")</f>
        <v/>
      </c>
      <c r="BI89">
        <f>IF(SUMIFS(T_PlannedOrders[EffectiveQty],T_PlannedOrders[Part Name],$A83,T_PlannedOrders[WeekIndex],58)=0,"",SUMIFS(T_PlannedOrders[EffectiveQty],T_PlannedOrders[Part Name],$A83,T_PlannedOrders[WeekIndex],58)&amp;" ("&amp;TEXT(SUMPRODUCT(MAX((T_PlannedOrders[Part Name]=$A83)*(T_PlannedOrders[WeekIndex]=58)*(T_PlannedOrders[EffectiveQty]&gt;0)*T_PlannedOrders[Order_Month])),"m月")&amp;"発注)")</f>
        <v/>
      </c>
      <c r="BJ89">
        <f>IF(SUMIFS(T_PlannedOrders[EffectiveQty],T_PlannedOrders[Part Name],$A83,T_PlannedOrders[WeekIndex],59)=0,"",SUMIFS(T_PlannedOrders[EffectiveQty],T_PlannedOrders[Part Name],$A83,T_PlannedOrders[WeekIndex],59)&amp;" ("&amp;TEXT(SUMPRODUCT(MAX((T_PlannedOrders[Part Name]=$A83)*(T_PlannedOrders[WeekIndex]=59)*(T_PlannedOrders[EffectiveQty]&gt;0)*T_PlannedOrders[Order_Month])),"m月")&amp;"発注)")</f>
        <v/>
      </c>
      <c r="BK89">
        <f>IF(SUMIFS(T_PlannedOrders[EffectiveQty],T_PlannedOrders[Part Name],$A83,T_PlannedOrders[WeekIndex],60)=0,"",SUMIFS(T_PlannedOrders[EffectiveQty],T_PlannedOrders[Part Name],$A83,T_PlannedOrders[WeekIndex],60)&amp;" ("&amp;TEXT(SUMPRODUCT(MAX((T_PlannedOrders[Part Name]=$A83)*(T_PlannedOrders[WeekIndex]=60)*(T_PlannedOrders[EffectiveQty]&gt;0)*T_PlannedOrders[Order_Month])),"m月")&amp;"発注)")</f>
        <v/>
      </c>
      <c r="BL89">
        <f>IF(SUMIFS(T_PlannedOrders[EffectiveQty],T_PlannedOrders[Part Name],$A83,T_PlannedOrders[WeekIndex],61)=0,"",SUMIFS(T_PlannedOrders[EffectiveQty],T_PlannedOrders[Part Name],$A83,T_PlannedOrders[WeekIndex],61)&amp;" ("&amp;TEXT(SUMPRODUCT(MAX((T_PlannedOrders[Part Name]=$A83)*(T_PlannedOrders[WeekIndex]=61)*(T_PlannedOrders[EffectiveQty]&gt;0)*T_PlannedOrders[Order_Month])),"m月")&amp;"発注)")</f>
        <v/>
      </c>
      <c r="BM89">
        <f>IF(SUMIFS(T_PlannedOrders[EffectiveQty],T_PlannedOrders[Part Name],$A83,T_PlannedOrders[WeekIndex],62)=0,"",SUMIFS(T_PlannedOrders[EffectiveQty],T_PlannedOrders[Part Name],$A83,T_PlannedOrders[WeekIndex],62)&amp;" ("&amp;TEXT(SUMPRODUCT(MAX((T_PlannedOrders[Part Name]=$A83)*(T_PlannedOrders[WeekIndex]=62)*(T_PlannedOrders[EffectiveQty]&gt;0)*T_PlannedOrders[Order_Month])),"m月")&amp;"発注)")</f>
        <v/>
      </c>
      <c r="BN89">
        <f>IF(SUMIFS(T_PlannedOrders[EffectiveQty],T_PlannedOrders[Part Name],$A83,T_PlannedOrders[WeekIndex],63)=0,"",SUMIFS(T_PlannedOrders[EffectiveQty],T_PlannedOrders[Part Name],$A83,T_PlannedOrders[WeekIndex],63)&amp;" ("&amp;TEXT(SUMPRODUCT(MAX((T_PlannedOrders[Part Name]=$A83)*(T_PlannedOrders[WeekIndex]=63)*(T_PlannedOrders[EffectiveQty]&gt;0)*T_PlannedOrders[Order_Month])),"m月")&amp;"発注)")</f>
        <v/>
      </c>
      <c r="BO89">
        <f>IF(SUMIFS(T_PlannedOrders[EffectiveQty],T_PlannedOrders[Part Name],$A83,T_PlannedOrders[WeekIndex],64)=0,"",SUMIFS(T_PlannedOrders[EffectiveQty],T_PlannedOrders[Part Name],$A83,T_PlannedOrders[WeekIndex],64)&amp;" ("&amp;TEXT(SUMPRODUCT(MAX((T_PlannedOrders[Part Name]=$A83)*(T_PlannedOrders[WeekIndex]=64)*(T_PlannedOrders[EffectiveQty]&gt;0)*T_PlannedOrders[Order_Month])),"m月")&amp;"発注)")</f>
        <v/>
      </c>
      <c r="BP89">
        <f>IF(SUMIFS(T_PlannedOrders[EffectiveQty],T_PlannedOrders[Part Name],$A83,T_PlannedOrders[WeekIndex],65)=0,"",SUMIFS(T_PlannedOrders[EffectiveQty],T_PlannedOrders[Part Name],$A83,T_PlannedOrders[WeekIndex],65)&amp;" ("&amp;TEXT(SUMPRODUCT(MAX((T_PlannedOrders[Part Name]=$A83)*(T_PlannedOrders[WeekIndex]=65)*(T_PlannedOrders[EffectiveQty]&gt;0)*T_PlannedOrders[Order_Month])),"m月")&amp;"発注)")</f>
        <v/>
      </c>
      <c r="BQ89">
        <f>IF(SUMIFS(T_PlannedOrders[EffectiveQty],T_PlannedOrders[Part Name],$A83,T_PlannedOrders[WeekIndex],66)=0,"",SUMIFS(T_PlannedOrders[EffectiveQty],T_PlannedOrders[Part Name],$A83,T_PlannedOrders[WeekIndex],66)&amp;" ("&amp;TEXT(SUMPRODUCT(MAX((T_PlannedOrders[Part Name]=$A83)*(T_PlannedOrders[WeekIndex]=66)*(T_PlannedOrders[EffectiveQty]&gt;0)*T_PlannedOrders[Order_Month])),"m月")&amp;"発注)")</f>
        <v/>
      </c>
      <c r="BR89">
        <f>IF(SUMIFS(T_PlannedOrders[EffectiveQty],T_PlannedOrders[Part Name],$A83,T_PlannedOrders[WeekIndex],67)=0,"",SUMIFS(T_PlannedOrders[EffectiveQty],T_PlannedOrders[Part Name],$A83,T_PlannedOrders[WeekIndex],67)&amp;" ("&amp;TEXT(SUMPRODUCT(MAX((T_PlannedOrders[Part Name]=$A83)*(T_PlannedOrders[WeekIndex]=67)*(T_PlannedOrders[EffectiveQty]&gt;0)*T_PlannedOrders[Order_Month])),"m月")&amp;"発注)")</f>
        <v/>
      </c>
      <c r="BS89">
        <f>IF(SUMIFS(T_PlannedOrders[EffectiveQty],T_PlannedOrders[Part Name],$A83,T_PlannedOrders[WeekIndex],68)=0,"",SUMIFS(T_PlannedOrders[EffectiveQty],T_PlannedOrders[Part Name],$A83,T_PlannedOrders[WeekIndex],68)&amp;" ("&amp;TEXT(SUMPRODUCT(MAX((T_PlannedOrders[Part Name]=$A83)*(T_PlannedOrders[WeekIndex]=68)*(T_PlannedOrders[EffectiveQty]&gt;0)*T_PlannedOrders[Order_Month])),"m月")&amp;"発注)")</f>
        <v/>
      </c>
      <c r="BT89">
        <f>IF(SUMIFS(T_PlannedOrders[EffectiveQty],T_PlannedOrders[Part Name],$A83,T_PlannedOrders[WeekIndex],69)=0,"",SUMIFS(T_PlannedOrders[EffectiveQty],T_PlannedOrders[Part Name],$A83,T_PlannedOrders[WeekIndex],69)&amp;" ("&amp;TEXT(SUMPRODUCT(MAX((T_PlannedOrders[Part Name]=$A83)*(T_PlannedOrders[WeekIndex]=69)*(T_PlannedOrders[EffectiveQty]&gt;0)*T_PlannedOrders[Order_Month])),"m月")&amp;"発注)")</f>
        <v/>
      </c>
      <c r="BU89">
        <f>IF(SUMIFS(T_PlannedOrders[EffectiveQty],T_PlannedOrders[Part Name],$A83,T_PlannedOrders[WeekIndex],70)=0,"",SUMIFS(T_PlannedOrders[EffectiveQty],T_PlannedOrders[Part Name],$A83,T_PlannedOrders[WeekIndex],70)&amp;" ("&amp;TEXT(SUMPRODUCT(MAX((T_PlannedOrders[Part Name]=$A83)*(T_PlannedOrders[WeekIndex]=70)*(T_PlannedOrders[EffectiveQty]&gt;0)*T_PlannedOrders[Order_Month])),"m月")&amp;"発注)")</f>
        <v/>
      </c>
      <c r="BV89">
        <f>IF(SUMIFS(T_PlannedOrders[EffectiveQty],T_PlannedOrders[Part Name],$A83,T_PlannedOrders[WeekIndex],71)=0,"",SUMIFS(T_PlannedOrders[EffectiveQty],T_PlannedOrders[Part Name],$A83,T_PlannedOrders[WeekIndex],71)&amp;" ("&amp;TEXT(SUMPRODUCT(MAX((T_PlannedOrders[Part Name]=$A83)*(T_PlannedOrders[WeekIndex]=71)*(T_PlannedOrders[EffectiveQty]&gt;0)*T_PlannedOrders[Order_Month])),"m月")&amp;"発注)")</f>
        <v/>
      </c>
      <c r="BW89">
        <f>IF(SUMIFS(T_PlannedOrders[EffectiveQty],T_PlannedOrders[Part Name],$A83,T_PlannedOrders[WeekIndex],72)=0,"",SUMIFS(T_PlannedOrders[EffectiveQty],T_PlannedOrders[Part Name],$A83,T_PlannedOrders[WeekIndex],72)&amp;" ("&amp;TEXT(SUMPRODUCT(MAX((T_PlannedOrders[Part Name]=$A83)*(T_PlannedOrders[WeekIndex]=72)*(T_PlannedOrders[EffectiveQty]&gt;0)*T_PlannedOrders[Order_Month])),"m月")&amp;"発注)")</f>
        <v/>
      </c>
      <c r="BX89">
        <f>IF(SUMIFS(T_PlannedOrders[EffectiveQty],T_PlannedOrders[Part Name],$A83,T_PlannedOrders[WeekIndex],73)=0,"",SUMIFS(T_PlannedOrders[EffectiveQty],T_PlannedOrders[Part Name],$A83,T_PlannedOrders[WeekIndex],73)&amp;" ("&amp;TEXT(SUMPRODUCT(MAX((T_PlannedOrders[Part Name]=$A83)*(T_PlannedOrders[WeekIndex]=73)*(T_PlannedOrders[EffectiveQty]&gt;0)*T_PlannedOrders[Order_Month])),"m月")&amp;"発注)")</f>
        <v/>
      </c>
      <c r="BY89">
        <f>IF(SUMIFS(T_PlannedOrders[EffectiveQty],T_PlannedOrders[Part Name],$A83,T_PlannedOrders[WeekIndex],74)=0,"",SUMIFS(T_PlannedOrders[EffectiveQty],T_PlannedOrders[Part Name],$A83,T_PlannedOrders[WeekIndex],74)&amp;" ("&amp;TEXT(SUMPRODUCT(MAX((T_PlannedOrders[Part Name]=$A83)*(T_PlannedOrders[WeekIndex]=74)*(T_PlannedOrders[EffectiveQty]&gt;0)*T_PlannedOrders[Order_Month])),"m月")&amp;"発注)")</f>
        <v/>
      </c>
      <c r="BZ89">
        <f>IF(SUMIFS(T_PlannedOrders[EffectiveQty],T_PlannedOrders[Part Name],$A83,T_PlannedOrders[WeekIndex],75)=0,"",SUMIFS(T_PlannedOrders[EffectiveQty],T_PlannedOrders[Part Name],$A83,T_PlannedOrders[WeekIndex],75)&amp;" ("&amp;TEXT(SUMPRODUCT(MAX((T_PlannedOrders[Part Name]=$A83)*(T_PlannedOrders[WeekIndex]=75)*(T_PlannedOrders[EffectiveQty]&gt;0)*T_PlannedOrders[Order_Month])),"m月")&amp;"発注)")</f>
        <v/>
      </c>
      <c r="CA89">
        <f>IF(SUMIFS(T_PlannedOrders[EffectiveQty],T_PlannedOrders[Part Name],$A83,T_PlannedOrders[WeekIndex],76)=0,"",SUMIFS(T_PlannedOrders[EffectiveQty],T_PlannedOrders[Part Name],$A83,T_PlannedOrders[WeekIndex],76)&amp;" ("&amp;TEXT(SUMPRODUCT(MAX((T_PlannedOrders[Part Name]=$A83)*(T_PlannedOrders[WeekIndex]=76)*(T_PlannedOrders[EffectiveQty]&gt;0)*T_PlannedOrders[Order_Month])),"m月")&amp;"発注)")</f>
        <v/>
      </c>
      <c r="CB89">
        <f>IF(SUMIFS(T_PlannedOrders[EffectiveQty],T_PlannedOrders[Part Name],$A83,T_PlannedOrders[WeekIndex],77)=0,"",SUMIFS(T_PlannedOrders[EffectiveQty],T_PlannedOrders[Part Name],$A83,T_PlannedOrders[WeekIndex],77)&amp;" ("&amp;TEXT(SUMPRODUCT(MAX((T_PlannedOrders[Part Name]=$A83)*(T_PlannedOrders[WeekIndex]=77)*(T_PlannedOrders[EffectiveQty]&gt;0)*T_PlannedOrders[Order_Month])),"m月")&amp;"発注)")</f>
        <v/>
      </c>
      <c r="CC89">
        <f>IF(SUMIFS(T_PlannedOrders[EffectiveQty],T_PlannedOrders[Part Name],$A83,T_PlannedOrders[WeekIndex],78)=0,"",SUMIFS(T_PlannedOrders[EffectiveQty],T_PlannedOrders[Part Name],$A83,T_PlannedOrders[WeekIndex],78)&amp;" ("&amp;TEXT(SUMPRODUCT(MAX((T_PlannedOrders[Part Name]=$A83)*(T_PlannedOrders[WeekIndex]=78)*(T_PlannedOrders[EffectiveQty]&gt;0)*T_PlannedOrders[Order_Month])),"m月")&amp;"発注)")</f>
        <v/>
      </c>
      <c r="CD89">
        <f>IF(SUMIFS(T_PlannedOrders[EffectiveQty],T_PlannedOrders[Part Name],$A83,T_PlannedOrders[WeekIndex],79)=0,"",SUMIFS(T_PlannedOrders[EffectiveQty],T_PlannedOrders[Part Name],$A83,T_PlannedOrders[WeekIndex],79)&amp;" ("&amp;TEXT(SUMPRODUCT(MAX((T_PlannedOrders[Part Name]=$A83)*(T_PlannedOrders[WeekIndex]=79)*(T_PlannedOrders[EffectiveQty]&gt;0)*T_PlannedOrders[Order_Month])),"m月")&amp;"発注)")</f>
        <v/>
      </c>
      <c r="CE89">
        <f>IF(SUMIFS(T_PlannedOrders[EffectiveQty],T_PlannedOrders[Part Name],$A83,T_PlannedOrders[WeekIndex],80)=0,"",SUMIFS(T_PlannedOrders[EffectiveQty],T_PlannedOrders[Part Name],$A83,T_PlannedOrders[WeekIndex],80)&amp;" ("&amp;TEXT(SUMPRODUCT(MAX((T_PlannedOrders[Part Name]=$A83)*(T_PlannedOrders[WeekIndex]=80)*(T_PlannedOrders[EffectiveQty]&gt;0)*T_PlannedOrders[Order_Month])),"m月")&amp;"発注)")</f>
        <v/>
      </c>
      <c r="CF89">
        <f>IF(SUMIFS(T_PlannedOrders[EffectiveQty],T_PlannedOrders[Part Name],$A83,T_PlannedOrders[WeekIndex],81)=0,"",SUMIFS(T_PlannedOrders[EffectiveQty],T_PlannedOrders[Part Name],$A83,T_PlannedOrders[WeekIndex],81)&amp;" ("&amp;TEXT(SUMPRODUCT(MAX((T_PlannedOrders[Part Name]=$A83)*(T_PlannedOrders[WeekIndex]=81)*(T_PlannedOrders[EffectiveQty]&gt;0)*T_PlannedOrders[Order_Month])),"m月")&amp;"発注)")</f>
        <v/>
      </c>
      <c r="CG89">
        <f>IF(SUMIFS(T_PlannedOrders[EffectiveQty],T_PlannedOrders[Part Name],$A83,T_PlannedOrders[WeekIndex],82)=0,"",SUMIFS(T_PlannedOrders[EffectiveQty],T_PlannedOrders[Part Name],$A83,T_PlannedOrders[WeekIndex],82)&amp;" ("&amp;TEXT(SUMPRODUCT(MAX((T_PlannedOrders[Part Name]=$A83)*(T_PlannedOrders[WeekIndex]=82)*(T_PlannedOrders[EffectiveQty]&gt;0)*T_PlannedOrders[Order_Month])),"m月")&amp;"発注)")</f>
        <v/>
      </c>
      <c r="CH89">
        <f>IF(SUMIFS(T_PlannedOrders[EffectiveQty],T_PlannedOrders[Part Name],$A83,T_PlannedOrders[WeekIndex],83)=0,"",SUMIFS(T_PlannedOrders[EffectiveQty],T_PlannedOrders[Part Name],$A83,T_PlannedOrders[WeekIndex],83)&amp;" ("&amp;TEXT(SUMPRODUCT(MAX((T_PlannedOrders[Part Name]=$A83)*(T_PlannedOrders[WeekIndex]=83)*(T_PlannedOrders[EffectiveQty]&gt;0)*T_PlannedOrders[Order_Month])),"m月")&amp;"発注)")</f>
        <v/>
      </c>
      <c r="CI89">
        <f>IF(SUMIFS(T_PlannedOrders[EffectiveQty],T_PlannedOrders[Part Name],$A83,T_PlannedOrders[WeekIndex],84)=0,"",SUMIFS(T_PlannedOrders[EffectiveQty],T_PlannedOrders[Part Name],$A83,T_PlannedOrders[WeekIndex],84)&amp;" ("&amp;TEXT(SUMPRODUCT(MAX((T_PlannedOrders[Part Name]=$A83)*(T_PlannedOrders[WeekIndex]=84)*(T_PlannedOrders[EffectiveQty]&gt;0)*T_PlannedOrders[Order_Month])),"m月")&amp;"発注)")</f>
        <v/>
      </c>
      <c r="CJ89">
        <f>IF(SUMIFS(T_PlannedOrders[EffectiveQty],T_PlannedOrders[Part Name],$A83,T_PlannedOrders[WeekIndex],85)=0,"",SUMIFS(T_PlannedOrders[EffectiveQty],T_PlannedOrders[Part Name],$A83,T_PlannedOrders[WeekIndex],85)&amp;" ("&amp;TEXT(SUMPRODUCT(MAX((T_PlannedOrders[Part Name]=$A83)*(T_PlannedOrders[WeekIndex]=85)*(T_PlannedOrders[EffectiveQty]&gt;0)*T_PlannedOrders[Order_Month])),"m月")&amp;"発注)")</f>
        <v/>
      </c>
      <c r="CK89">
        <f>IF(SUMIFS(T_PlannedOrders[EffectiveQty],T_PlannedOrders[Part Name],$A83,T_PlannedOrders[WeekIndex],86)=0,"",SUMIFS(T_PlannedOrders[EffectiveQty],T_PlannedOrders[Part Name],$A83,T_PlannedOrders[WeekIndex],86)&amp;" ("&amp;TEXT(SUMPRODUCT(MAX((T_PlannedOrders[Part Name]=$A83)*(T_PlannedOrders[WeekIndex]=86)*(T_PlannedOrders[EffectiveQty]&gt;0)*T_PlannedOrders[Order_Month])),"m月")&amp;"発注)")</f>
        <v/>
      </c>
      <c r="CL89">
        <f>IF(SUMIFS(T_PlannedOrders[EffectiveQty],T_PlannedOrders[Part Name],$A83,T_PlannedOrders[WeekIndex],87)=0,"",SUMIFS(T_PlannedOrders[EffectiveQty],T_PlannedOrders[Part Name],$A83,T_PlannedOrders[WeekIndex],87)&amp;" ("&amp;TEXT(SUMPRODUCT(MAX((T_PlannedOrders[Part Name]=$A83)*(T_PlannedOrders[WeekIndex]=87)*(T_PlannedOrders[EffectiveQty]&gt;0)*T_PlannedOrders[Order_Month])),"m月")&amp;"発注)")</f>
        <v/>
      </c>
      <c r="CM89">
        <f>IF(SUMIFS(T_PlannedOrders[EffectiveQty],T_PlannedOrders[Part Name],$A83,T_PlannedOrders[WeekIndex],88)=0,"",SUMIFS(T_PlannedOrders[EffectiveQty],T_PlannedOrders[Part Name],$A83,T_PlannedOrders[WeekIndex],88)&amp;" ("&amp;TEXT(SUMPRODUCT(MAX((T_PlannedOrders[Part Name]=$A83)*(T_PlannedOrders[WeekIndex]=88)*(T_PlannedOrders[EffectiveQty]&gt;0)*T_PlannedOrders[Order_Month])),"m月")&amp;"発注)")</f>
        <v/>
      </c>
      <c r="CN89">
        <f>IF(SUMIFS(T_PlannedOrders[EffectiveQty],T_PlannedOrders[Part Name],$A83,T_PlannedOrders[WeekIndex],89)=0,"",SUMIFS(T_PlannedOrders[EffectiveQty],T_PlannedOrders[Part Name],$A83,T_PlannedOrders[WeekIndex],89)&amp;" ("&amp;TEXT(SUMPRODUCT(MAX((T_PlannedOrders[Part Name]=$A83)*(T_PlannedOrders[WeekIndex]=89)*(T_PlannedOrders[EffectiveQty]&gt;0)*T_PlannedOrders[Order_Month])),"m月")&amp;"発注)")</f>
        <v/>
      </c>
      <c r="CO89">
        <f>IF(SUMIFS(T_PlannedOrders[EffectiveQty],T_PlannedOrders[Part Name],$A83,T_PlannedOrders[WeekIndex],90)=0,"",SUMIFS(T_PlannedOrders[EffectiveQty],T_PlannedOrders[Part Name],$A83,T_PlannedOrders[WeekIndex],90)&amp;" ("&amp;TEXT(SUMPRODUCT(MAX((T_PlannedOrders[Part Name]=$A83)*(T_PlannedOrders[WeekIndex]=90)*(T_PlannedOrders[EffectiveQty]&gt;0)*T_PlannedOrders[Order_Month])),"m月")&amp;"発注)")</f>
        <v/>
      </c>
      <c r="CP89">
        <f>IF(SUMIFS(T_PlannedOrders[EffectiveQty],T_PlannedOrders[Part Name],$A83,T_PlannedOrders[WeekIndex],91)=0,"",SUMIFS(T_PlannedOrders[EffectiveQty],T_PlannedOrders[Part Name],$A83,T_PlannedOrders[WeekIndex],91)&amp;" ("&amp;TEXT(SUMPRODUCT(MAX((T_PlannedOrders[Part Name]=$A83)*(T_PlannedOrders[WeekIndex]=91)*(T_PlannedOrders[EffectiveQty]&gt;0)*T_PlannedOrders[Order_Month])),"m月")&amp;"発注)")</f>
        <v/>
      </c>
      <c r="CQ89">
        <f>IF(SUMIFS(T_PlannedOrders[EffectiveQty],T_PlannedOrders[Part Name],$A83,T_PlannedOrders[WeekIndex],92)=0,"",SUMIFS(T_PlannedOrders[EffectiveQty],T_PlannedOrders[Part Name],$A83,T_PlannedOrders[WeekIndex],92)&amp;" ("&amp;TEXT(SUMPRODUCT(MAX((T_PlannedOrders[Part Name]=$A83)*(T_PlannedOrders[WeekIndex]=92)*(T_PlannedOrders[EffectiveQty]&gt;0)*T_PlannedOrders[Order_Month])),"m月")&amp;"発注)")</f>
        <v/>
      </c>
      <c r="CR89">
        <f>IF(SUMIFS(T_PlannedOrders[EffectiveQty],T_PlannedOrders[Part Name],$A83,T_PlannedOrders[WeekIndex],93)=0,"",SUMIFS(T_PlannedOrders[EffectiveQty],T_PlannedOrders[Part Name],$A83,T_PlannedOrders[WeekIndex],93)&amp;" ("&amp;TEXT(SUMPRODUCT(MAX((T_PlannedOrders[Part Name]=$A83)*(T_PlannedOrders[WeekIndex]=93)*(T_PlannedOrders[EffectiveQty]&gt;0)*T_PlannedOrders[Order_Month])),"m月")&amp;"発注)")</f>
        <v/>
      </c>
      <c r="CS89">
        <f>IF(SUMIFS(T_PlannedOrders[EffectiveQty],T_PlannedOrders[Part Name],$A83,T_PlannedOrders[WeekIndex],94)=0,"",SUMIFS(T_PlannedOrders[EffectiveQty],T_PlannedOrders[Part Name],$A83,T_PlannedOrders[WeekIndex],94)&amp;" ("&amp;TEXT(SUMPRODUCT(MAX((T_PlannedOrders[Part Name]=$A83)*(T_PlannedOrders[WeekIndex]=94)*(T_PlannedOrders[EffectiveQty]&gt;0)*T_PlannedOrders[Order_Month])),"m月")&amp;"発注)")</f>
        <v/>
      </c>
      <c r="CT89">
        <f>IF(SUMIFS(T_PlannedOrders[EffectiveQty],T_PlannedOrders[Part Name],$A83,T_PlannedOrders[WeekIndex],95)=0,"",SUMIFS(T_PlannedOrders[EffectiveQty],T_PlannedOrders[Part Name],$A83,T_PlannedOrders[WeekIndex],95)&amp;" ("&amp;TEXT(SUMPRODUCT(MAX((T_PlannedOrders[Part Name]=$A83)*(T_PlannedOrders[WeekIndex]=95)*(T_PlannedOrders[EffectiveQty]&gt;0)*T_PlannedOrders[Order_Month])),"m月")&amp;"発注)")</f>
        <v/>
      </c>
      <c r="CU89">
        <f>IF(SUMIFS(T_PlannedOrders[EffectiveQty],T_PlannedOrders[Part Name],$A83,T_PlannedOrders[WeekIndex],96)=0,"",SUMIFS(T_PlannedOrders[EffectiveQty],T_PlannedOrders[Part Name],$A83,T_PlannedOrders[WeekIndex],96)&amp;" ("&amp;TEXT(SUMPRODUCT(MAX((T_PlannedOrders[Part Name]=$A83)*(T_PlannedOrders[WeekIndex]=96)*(T_PlannedOrders[EffectiveQty]&gt;0)*T_PlannedOrders[Order_Month])),"m月")&amp;"発注)")</f>
        <v/>
      </c>
      <c r="CV89">
        <f>IF(SUMIFS(T_PlannedOrders[EffectiveQty],T_PlannedOrders[Part Name],$A83,T_PlannedOrders[WeekIndex],97)=0,"",SUMIFS(T_PlannedOrders[EffectiveQty],T_PlannedOrders[Part Name],$A83,T_PlannedOrders[WeekIndex],97)&amp;" ("&amp;TEXT(SUMPRODUCT(MAX((T_PlannedOrders[Part Name]=$A83)*(T_PlannedOrders[WeekIndex]=97)*(T_PlannedOrders[EffectiveQty]&gt;0)*T_PlannedOrders[Order_Month])),"m月")&amp;"発注)")</f>
        <v/>
      </c>
      <c r="CW89">
        <f>IF(SUMIFS(T_PlannedOrders[EffectiveQty],T_PlannedOrders[Part Name],$A83,T_PlannedOrders[WeekIndex],98)=0,"",SUMIFS(T_PlannedOrders[EffectiveQty],T_PlannedOrders[Part Name],$A83,T_PlannedOrders[WeekIndex],98)&amp;" ("&amp;TEXT(SUMPRODUCT(MAX((T_PlannedOrders[Part Name]=$A83)*(T_PlannedOrders[WeekIndex]=98)*(T_PlannedOrders[EffectiveQty]&gt;0)*T_PlannedOrders[Order_Month])),"m月")&amp;"発注)")</f>
        <v/>
      </c>
      <c r="CX89">
        <f>IF(SUMIFS(T_PlannedOrders[EffectiveQty],T_PlannedOrders[Part Name],$A83,T_PlannedOrders[WeekIndex],99)=0,"",SUMIFS(T_PlannedOrders[EffectiveQty],T_PlannedOrders[Part Name],$A83,T_PlannedOrders[WeekIndex],99)&amp;" ("&amp;TEXT(SUMPRODUCT(MAX((T_PlannedOrders[Part Name]=$A83)*(T_PlannedOrders[WeekIndex]=99)*(T_PlannedOrders[EffectiveQty]&gt;0)*T_PlannedOrders[Order_Month])),"m月")&amp;"発注)")</f>
        <v/>
      </c>
      <c r="CY89">
        <f>IF(SUMIFS(T_PlannedOrders[EffectiveQty],T_PlannedOrders[Part Name],$A83,T_PlannedOrders[WeekIndex],100)=0,"",SUMIFS(T_PlannedOrders[EffectiveQty],T_PlannedOrders[Part Name],$A83,T_PlannedOrders[WeekIndex],100)&amp;" ("&amp;TEXT(SUMPRODUCT(MAX((T_PlannedOrders[Part Name]=$A83)*(T_PlannedOrders[WeekIndex]=100)*(T_PlannedOrders[EffectiveQty]&gt;0)*T_PlannedOrders[Order_Month])),"m月")&amp;"発注)")</f>
        <v/>
      </c>
      <c r="CZ89">
        <f>IF(SUMIFS(T_PlannedOrders[EffectiveQty],T_PlannedOrders[Part Name],$A83,T_PlannedOrders[WeekIndex],101)=0,"",SUMIFS(T_PlannedOrders[EffectiveQty],T_PlannedOrders[Part Name],$A83,T_PlannedOrders[WeekIndex],101)&amp;" ("&amp;TEXT(SUMPRODUCT(MAX((T_PlannedOrders[Part Name]=$A83)*(T_PlannedOrders[WeekIndex]=101)*(T_PlannedOrders[EffectiveQty]&gt;0)*T_PlannedOrders[Order_Month])),"m月")&amp;"発注)")</f>
        <v/>
      </c>
      <c r="DA89">
        <f>IF(SUMIFS(T_PlannedOrders[EffectiveQty],T_PlannedOrders[Part Name],$A83,T_PlannedOrders[WeekIndex],102)=0,"",SUMIFS(T_PlannedOrders[EffectiveQty],T_PlannedOrders[Part Name],$A83,T_PlannedOrders[WeekIndex],102)&amp;" ("&amp;TEXT(SUMPRODUCT(MAX((T_PlannedOrders[Part Name]=$A83)*(T_PlannedOrders[WeekIndex]=102)*(T_PlannedOrders[EffectiveQty]&gt;0)*T_PlannedOrders[Order_Month])),"m月")&amp;"発注)")</f>
        <v/>
      </c>
      <c r="DB89">
        <f>IF(SUMIFS(T_PlannedOrders[EffectiveQty],T_PlannedOrders[Part Name],$A83,T_PlannedOrders[WeekIndex],103)=0,"",SUMIFS(T_PlannedOrders[EffectiveQty],T_PlannedOrders[Part Name],$A83,T_PlannedOrders[WeekIndex],103)&amp;" ("&amp;TEXT(SUMPRODUCT(MAX((T_PlannedOrders[Part Name]=$A83)*(T_PlannedOrders[WeekIndex]=103)*(T_PlannedOrders[EffectiveQty]&gt;0)*T_PlannedOrders[Order_Month])),"m月")&amp;"発注)")</f>
        <v/>
      </c>
      <c r="DC89">
        <f>IF(SUMIFS(T_PlannedOrders[EffectiveQty],T_PlannedOrders[Part Name],$A83,T_PlannedOrders[WeekIndex],104)=0,"",SUMIFS(T_PlannedOrders[EffectiveQty],T_PlannedOrders[Part Name],$A83,T_PlannedOrders[WeekIndex],104)&amp;" ("&amp;TEXT(SUMPRODUCT(MAX((T_PlannedOrders[Part Name]=$A83)*(T_PlannedOrders[WeekIndex]=104)*(T_PlannedOrders[EffectiveQty]&gt;0)*T_PlannedOrders[Order_Month])),"m月")&amp;"発注)")</f>
        <v/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3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>
        <f>IF(SUMIFS(T_PlannedOrders[EffectiveQty],T_PlannedOrders[Part Name],$A93,T_PlannedOrders[WeekIndex],1)=0,"",SUMIFS(T_PlannedOrders[EffectiveQty],T_PlannedOrders[Part Name],$A93,T_PlannedOrders[WeekIndex],1)&amp;" ("&amp;TEXT(SUMPRODUCT(MAX((T_PlannedOrders[Part Name]=$A93)*(T_PlannedOrders[WeekIndex]=1)*(T_PlannedOrders[EffectiveQty]&gt;0)*T_PlannedOrders[Order_Month])),"m月")&amp;"発注)")</f>
        <v/>
      </c>
      <c r="E99">
        <f>IF(SUMIFS(T_PlannedOrders[EffectiveQty],T_PlannedOrders[Part Name],$A93,T_PlannedOrders[WeekIndex],2)=0,"",SUMIFS(T_PlannedOrders[EffectiveQty],T_PlannedOrders[Part Name],$A93,T_PlannedOrders[WeekIndex],2)&amp;" ("&amp;TEXT(SUMPRODUCT(MAX((T_PlannedOrders[Part Name]=$A93)*(T_PlannedOrders[WeekIndex]=2)*(T_PlannedOrders[EffectiveQty]&gt;0)*T_PlannedOrders[Order_Month])),"m月")&amp;"発注)")</f>
        <v/>
      </c>
      <c r="F99">
        <f>IF(SUMIFS(T_PlannedOrders[EffectiveQty],T_PlannedOrders[Part Name],$A93,T_PlannedOrders[WeekIndex],3)=0,"",SUMIFS(T_PlannedOrders[EffectiveQty],T_PlannedOrders[Part Name],$A93,T_PlannedOrders[WeekIndex],3)&amp;" ("&amp;TEXT(SUMPRODUCT(MAX((T_PlannedOrders[Part Name]=$A93)*(T_PlannedOrders[WeekIndex]=3)*(T_PlannedOrders[EffectiveQty]&gt;0)*T_PlannedOrders[Order_Month])),"m月")&amp;"発注)")</f>
        <v/>
      </c>
      <c r="G99">
        <f>IF(SUMIFS(T_PlannedOrders[EffectiveQty],T_PlannedOrders[Part Name],$A93,T_PlannedOrders[WeekIndex],4)=0,"",SUMIFS(T_PlannedOrders[EffectiveQty],T_PlannedOrders[Part Name],$A93,T_PlannedOrders[WeekIndex],4)&amp;" ("&amp;TEXT(SUMPRODUCT(MAX((T_PlannedOrders[Part Name]=$A93)*(T_PlannedOrders[WeekIndex]=4)*(T_PlannedOrders[EffectiveQty]&gt;0)*T_PlannedOrders[Order_Month])),"m月")&amp;"発注)")</f>
        <v/>
      </c>
      <c r="H99">
        <f>IF(SUMIFS(T_PlannedOrders[EffectiveQty],T_PlannedOrders[Part Name],$A93,T_PlannedOrders[WeekIndex],5)=0,"",SUMIFS(T_PlannedOrders[EffectiveQty],T_PlannedOrders[Part Name],$A93,T_PlannedOrders[WeekIndex],5)&amp;" ("&amp;TEXT(SUMPRODUCT(MAX((T_PlannedOrders[Part Name]=$A93)*(T_PlannedOrders[WeekIndex]=5)*(T_PlannedOrders[EffectiveQty]&gt;0)*T_PlannedOrders[Order_Month])),"m月")&amp;"発注)")</f>
        <v/>
      </c>
      <c r="I99">
        <f>IF(SUMIFS(T_PlannedOrders[EffectiveQty],T_PlannedOrders[Part Name],$A93,T_PlannedOrders[WeekIndex],6)=0,"",SUMIFS(T_PlannedOrders[EffectiveQty],T_PlannedOrders[Part Name],$A93,T_PlannedOrders[WeekIndex],6)&amp;" ("&amp;TEXT(SUMPRODUCT(MAX((T_PlannedOrders[Part Name]=$A93)*(T_PlannedOrders[WeekIndex]=6)*(T_PlannedOrders[EffectiveQty]&gt;0)*T_PlannedOrders[Order_Month])),"m月")&amp;"発注)")</f>
        <v/>
      </c>
      <c r="J99">
        <f>IF(SUMIFS(T_PlannedOrders[EffectiveQty],T_PlannedOrders[Part Name],$A93,T_PlannedOrders[WeekIndex],7)=0,"",SUMIFS(T_PlannedOrders[EffectiveQty],T_PlannedOrders[Part Name],$A93,T_PlannedOrders[WeekIndex],7)&amp;" ("&amp;TEXT(SUMPRODUCT(MAX((T_PlannedOrders[Part Name]=$A93)*(T_PlannedOrders[WeekIndex]=7)*(T_PlannedOrders[EffectiveQty]&gt;0)*T_PlannedOrders[Order_Month])),"m月")&amp;"発注)")</f>
        <v/>
      </c>
      <c r="K99">
        <f>IF(SUMIFS(T_PlannedOrders[EffectiveQty],T_PlannedOrders[Part Name],$A93,T_PlannedOrders[WeekIndex],8)=0,"",SUMIFS(T_PlannedOrders[EffectiveQty],T_PlannedOrders[Part Name],$A93,T_PlannedOrders[WeekIndex],8)&amp;" ("&amp;TEXT(SUMPRODUCT(MAX((T_PlannedOrders[Part Name]=$A93)*(T_PlannedOrders[WeekIndex]=8)*(T_PlannedOrders[EffectiveQty]&gt;0)*T_PlannedOrders[Order_Month])),"m月")&amp;"発注)")</f>
        <v/>
      </c>
      <c r="L99">
        <f>IF(SUMIFS(T_PlannedOrders[EffectiveQty],T_PlannedOrders[Part Name],$A93,T_PlannedOrders[WeekIndex],9)=0,"",SUMIFS(T_PlannedOrders[EffectiveQty],T_PlannedOrders[Part Name],$A93,T_PlannedOrders[WeekIndex],9)&amp;" ("&amp;TEXT(SUMPRODUCT(MAX((T_PlannedOrders[Part Name]=$A93)*(T_PlannedOrders[WeekIndex]=9)*(T_PlannedOrders[EffectiveQty]&gt;0)*T_PlannedOrders[Order_Month])),"m月")&amp;"発注)")</f>
        <v/>
      </c>
      <c r="M99">
        <f>IF(SUMIFS(T_PlannedOrders[EffectiveQty],T_PlannedOrders[Part Name],$A93,T_PlannedOrders[WeekIndex],10)=0,"",SUMIFS(T_PlannedOrders[EffectiveQty],T_PlannedOrders[Part Name],$A93,T_PlannedOrders[WeekIndex],10)&amp;" ("&amp;TEXT(SUMPRODUCT(MAX((T_PlannedOrders[Part Name]=$A93)*(T_PlannedOrders[WeekIndex]=10)*(T_PlannedOrders[EffectiveQty]&gt;0)*T_PlannedOrders[Order_Month])),"m月")&amp;"発注)")</f>
        <v/>
      </c>
      <c r="N99">
        <f>IF(SUMIFS(T_PlannedOrders[EffectiveQty],T_PlannedOrders[Part Name],$A93,T_PlannedOrders[WeekIndex],11)=0,"",SUMIFS(T_PlannedOrders[EffectiveQty],T_PlannedOrders[Part Name],$A93,T_PlannedOrders[WeekIndex],11)&amp;" ("&amp;TEXT(SUMPRODUCT(MAX((T_PlannedOrders[Part Name]=$A93)*(T_PlannedOrders[WeekIndex]=11)*(T_PlannedOrders[EffectiveQty]&gt;0)*T_PlannedOrders[Order_Month])),"m月")&amp;"発注)")</f>
        <v/>
      </c>
      <c r="O99">
        <f>IF(SUMIFS(T_PlannedOrders[EffectiveQty],T_PlannedOrders[Part Name],$A93,T_PlannedOrders[WeekIndex],12)=0,"",SUMIFS(T_PlannedOrders[EffectiveQty],T_PlannedOrders[Part Name],$A93,T_PlannedOrders[WeekIndex],12)&amp;" ("&amp;TEXT(SUMPRODUCT(MAX((T_PlannedOrders[Part Name]=$A93)*(T_PlannedOrders[WeekIndex]=12)*(T_PlannedOrders[EffectiveQty]&gt;0)*T_PlannedOrders[Order_Month])),"m月")&amp;"発注)")</f>
        <v/>
      </c>
      <c r="P99">
        <f>IF(SUMIFS(T_PlannedOrders[EffectiveQty],T_PlannedOrders[Part Name],$A93,T_PlannedOrders[WeekIndex],13)=0,"",SUMIFS(T_PlannedOrders[EffectiveQty],T_PlannedOrders[Part Name],$A93,T_PlannedOrders[WeekIndex],13)&amp;" ("&amp;TEXT(SUMPRODUCT(MAX((T_PlannedOrders[Part Name]=$A93)*(T_PlannedOrders[WeekIndex]=13)*(T_PlannedOrders[EffectiveQty]&gt;0)*T_PlannedOrders[Order_Month])),"m月")&amp;"発注)")</f>
        <v/>
      </c>
      <c r="Q99">
        <f>IF(SUMIFS(T_PlannedOrders[EffectiveQty],T_PlannedOrders[Part Name],$A93,T_PlannedOrders[WeekIndex],14)=0,"",SUMIFS(T_PlannedOrders[EffectiveQty],T_PlannedOrders[Part Name],$A93,T_PlannedOrders[WeekIndex],14)&amp;" ("&amp;TEXT(SUMPRODUCT(MAX((T_PlannedOrders[Part Name]=$A93)*(T_PlannedOrders[WeekIndex]=14)*(T_PlannedOrders[EffectiveQty]&gt;0)*T_PlannedOrders[Order_Month])),"m月")&amp;"発注)")</f>
        <v/>
      </c>
      <c r="R99">
        <f>IF(SUMIFS(T_PlannedOrders[EffectiveQty],T_PlannedOrders[Part Name],$A93,T_PlannedOrders[WeekIndex],15)=0,"",SUMIFS(T_PlannedOrders[EffectiveQty],T_PlannedOrders[Part Name],$A93,T_PlannedOrders[WeekIndex],15)&amp;" ("&amp;TEXT(SUMPRODUCT(MAX((T_PlannedOrders[Part Name]=$A93)*(T_PlannedOrders[WeekIndex]=15)*(T_PlannedOrders[EffectiveQty]&gt;0)*T_PlannedOrders[Order_Month])),"m月")&amp;"発注)")</f>
        <v/>
      </c>
      <c r="S99">
        <f>IF(SUMIFS(T_PlannedOrders[EffectiveQty],T_PlannedOrders[Part Name],$A93,T_PlannedOrders[WeekIndex],16)=0,"",SUMIFS(T_PlannedOrders[EffectiveQty],T_PlannedOrders[Part Name],$A93,T_PlannedOrders[WeekIndex],16)&amp;" ("&amp;TEXT(SUMPRODUCT(MAX((T_PlannedOrders[Part Name]=$A93)*(T_PlannedOrders[WeekIndex]=16)*(T_PlannedOrders[EffectiveQty]&gt;0)*T_PlannedOrders[Order_Month])),"m月")&amp;"発注)")</f>
        <v/>
      </c>
      <c r="T99">
        <f>IF(SUMIFS(T_PlannedOrders[EffectiveQty],T_PlannedOrders[Part Name],$A93,T_PlannedOrders[WeekIndex],17)=0,"",SUMIFS(T_PlannedOrders[EffectiveQty],T_PlannedOrders[Part Name],$A93,T_PlannedOrders[WeekIndex],17)&amp;" ("&amp;TEXT(SUMPRODUCT(MAX((T_PlannedOrders[Part Name]=$A93)*(T_PlannedOrders[WeekIndex]=17)*(T_PlannedOrders[EffectiveQty]&gt;0)*T_PlannedOrders[Order_Month])),"m月")&amp;"発注)")</f>
        <v/>
      </c>
      <c r="U99">
        <f>IF(SUMIFS(T_PlannedOrders[EffectiveQty],T_PlannedOrders[Part Name],$A93,T_PlannedOrders[WeekIndex],18)=0,"",SUMIFS(T_PlannedOrders[EffectiveQty],T_PlannedOrders[Part Name],$A93,T_PlannedOrders[WeekIndex],18)&amp;" ("&amp;TEXT(SUMPRODUCT(MAX((T_PlannedOrders[Part Name]=$A93)*(T_PlannedOrders[WeekIndex]=18)*(T_PlannedOrders[EffectiveQty]&gt;0)*T_PlannedOrders[Order_Month])),"m月")&amp;"発注)")</f>
        <v/>
      </c>
      <c r="V99">
        <f>IF(SUMIFS(T_PlannedOrders[EffectiveQty],T_PlannedOrders[Part Name],$A93,T_PlannedOrders[WeekIndex],19)=0,"",SUMIFS(T_PlannedOrders[EffectiveQty],T_PlannedOrders[Part Name],$A93,T_PlannedOrders[WeekIndex],19)&amp;" ("&amp;TEXT(SUMPRODUCT(MAX((T_PlannedOrders[Part Name]=$A93)*(T_PlannedOrders[WeekIndex]=19)*(T_PlannedOrders[EffectiveQty]&gt;0)*T_PlannedOrders[Order_Month])),"m月")&amp;"発注)")</f>
        <v/>
      </c>
      <c r="W99">
        <f>IF(SUMIFS(T_PlannedOrders[EffectiveQty],T_PlannedOrders[Part Name],$A93,T_PlannedOrders[WeekIndex],20)=0,"",SUMIFS(T_PlannedOrders[EffectiveQty],T_PlannedOrders[Part Name],$A93,T_PlannedOrders[WeekIndex],20)&amp;" ("&amp;TEXT(SUMPRODUCT(MAX((T_PlannedOrders[Part Name]=$A93)*(T_PlannedOrders[WeekIndex]=20)*(T_PlannedOrders[EffectiveQty]&gt;0)*T_PlannedOrders[Order_Month])),"m月")&amp;"発注)")</f>
        <v/>
      </c>
      <c r="X99">
        <f>IF(SUMIFS(T_PlannedOrders[EffectiveQty],T_PlannedOrders[Part Name],$A93,T_PlannedOrders[WeekIndex],21)=0,"",SUMIFS(T_PlannedOrders[EffectiveQty],T_PlannedOrders[Part Name],$A93,T_PlannedOrders[WeekIndex],21)&amp;" ("&amp;TEXT(SUMPRODUCT(MAX((T_PlannedOrders[Part Name]=$A93)*(T_PlannedOrders[WeekIndex]=21)*(T_PlannedOrders[EffectiveQty]&gt;0)*T_PlannedOrders[Order_Month])),"m月")&amp;"発注)")</f>
        <v/>
      </c>
      <c r="Y99">
        <f>IF(SUMIFS(T_PlannedOrders[EffectiveQty],T_PlannedOrders[Part Name],$A93,T_PlannedOrders[WeekIndex],22)=0,"",SUMIFS(T_PlannedOrders[EffectiveQty],T_PlannedOrders[Part Name],$A93,T_PlannedOrders[WeekIndex],22)&amp;" ("&amp;TEXT(SUMPRODUCT(MAX((T_PlannedOrders[Part Name]=$A93)*(T_PlannedOrders[WeekIndex]=22)*(T_PlannedOrders[EffectiveQty]&gt;0)*T_PlannedOrders[Order_Month])),"m月")&amp;"発注)")</f>
        <v/>
      </c>
      <c r="Z99">
        <f>IF(SUMIFS(T_PlannedOrders[EffectiveQty],T_PlannedOrders[Part Name],$A93,T_PlannedOrders[WeekIndex],23)=0,"",SUMIFS(T_PlannedOrders[EffectiveQty],T_PlannedOrders[Part Name],$A93,T_PlannedOrders[WeekIndex],23)&amp;" ("&amp;TEXT(SUMPRODUCT(MAX((T_PlannedOrders[Part Name]=$A93)*(T_PlannedOrders[WeekIndex]=23)*(T_PlannedOrders[EffectiveQty]&gt;0)*T_PlannedOrders[Order_Month])),"m月")&amp;"発注)")</f>
        <v/>
      </c>
      <c r="AA99">
        <f>IF(SUMIFS(T_PlannedOrders[EffectiveQty],T_PlannedOrders[Part Name],$A93,T_PlannedOrders[WeekIndex],24)=0,"",SUMIFS(T_PlannedOrders[EffectiveQty],T_PlannedOrders[Part Name],$A93,T_PlannedOrders[WeekIndex],24)&amp;" ("&amp;TEXT(SUMPRODUCT(MAX((T_PlannedOrders[Part Name]=$A93)*(T_PlannedOrders[WeekIndex]=24)*(T_PlannedOrders[EffectiveQty]&gt;0)*T_PlannedOrders[Order_Month])),"m月")&amp;"発注)")</f>
        <v/>
      </c>
      <c r="AB99">
        <f>IF(SUMIFS(T_PlannedOrders[EffectiveQty],T_PlannedOrders[Part Name],$A93,T_PlannedOrders[WeekIndex],25)=0,"",SUMIFS(T_PlannedOrders[EffectiveQty],T_PlannedOrders[Part Name],$A93,T_PlannedOrders[WeekIndex],25)&amp;" ("&amp;TEXT(SUMPRODUCT(MAX((T_PlannedOrders[Part Name]=$A93)*(T_PlannedOrders[WeekIndex]=25)*(T_PlannedOrders[EffectiveQty]&gt;0)*T_PlannedOrders[Order_Month])),"m月")&amp;"発注)")</f>
        <v/>
      </c>
      <c r="AC99">
        <f>IF(SUMIFS(T_PlannedOrders[EffectiveQty],T_PlannedOrders[Part Name],$A93,T_PlannedOrders[WeekIndex],26)=0,"",SUMIFS(T_PlannedOrders[EffectiveQty],T_PlannedOrders[Part Name],$A93,T_PlannedOrders[WeekIndex],26)&amp;" ("&amp;TEXT(SUMPRODUCT(MAX((T_PlannedOrders[Part Name]=$A93)*(T_PlannedOrders[WeekIndex]=26)*(T_PlannedOrders[EffectiveQty]&gt;0)*T_PlannedOrders[Order_Month])),"m月")&amp;"発注)")</f>
        <v/>
      </c>
      <c r="AD99">
        <f>IF(SUMIFS(T_PlannedOrders[EffectiveQty],T_PlannedOrders[Part Name],$A93,T_PlannedOrders[WeekIndex],27)=0,"",SUMIFS(T_PlannedOrders[EffectiveQty],T_PlannedOrders[Part Name],$A93,T_PlannedOrders[WeekIndex],27)&amp;" ("&amp;TEXT(SUMPRODUCT(MAX((T_PlannedOrders[Part Name]=$A93)*(T_PlannedOrders[WeekIndex]=27)*(T_PlannedOrders[EffectiveQty]&gt;0)*T_PlannedOrders[Order_Month])),"m月")&amp;"発注)")</f>
        <v/>
      </c>
      <c r="AE99">
        <f>IF(SUMIFS(T_PlannedOrders[EffectiveQty],T_PlannedOrders[Part Name],$A93,T_PlannedOrders[WeekIndex],28)=0,"",SUMIFS(T_PlannedOrders[EffectiveQty],T_PlannedOrders[Part Name],$A93,T_PlannedOrders[WeekIndex],28)&amp;" ("&amp;TEXT(SUMPRODUCT(MAX((T_PlannedOrders[Part Name]=$A93)*(T_PlannedOrders[WeekIndex]=28)*(T_PlannedOrders[EffectiveQty]&gt;0)*T_PlannedOrders[Order_Month])),"m月")&amp;"発注)")</f>
        <v/>
      </c>
      <c r="AF99">
        <f>IF(SUMIFS(T_PlannedOrders[EffectiveQty],T_PlannedOrders[Part Name],$A93,T_PlannedOrders[WeekIndex],29)=0,"",SUMIFS(T_PlannedOrders[EffectiveQty],T_PlannedOrders[Part Name],$A93,T_PlannedOrders[WeekIndex],29)&amp;" ("&amp;TEXT(SUMPRODUCT(MAX((T_PlannedOrders[Part Name]=$A93)*(T_PlannedOrders[WeekIndex]=29)*(T_PlannedOrders[EffectiveQty]&gt;0)*T_PlannedOrders[Order_Month])),"m月")&amp;"発注)")</f>
        <v/>
      </c>
      <c r="AG99">
        <f>IF(SUMIFS(T_PlannedOrders[EffectiveQty],T_PlannedOrders[Part Name],$A93,T_PlannedOrders[WeekIndex],30)=0,"",SUMIFS(T_PlannedOrders[EffectiveQty],T_PlannedOrders[Part Name],$A93,T_PlannedOrders[WeekIndex],30)&amp;" ("&amp;TEXT(SUMPRODUCT(MAX((T_PlannedOrders[Part Name]=$A93)*(T_PlannedOrders[WeekIndex]=30)*(T_PlannedOrders[EffectiveQty]&gt;0)*T_PlannedOrders[Order_Month])),"m月")&amp;"発注)")</f>
        <v/>
      </c>
      <c r="AH99">
        <f>IF(SUMIFS(T_PlannedOrders[EffectiveQty],T_PlannedOrders[Part Name],$A93,T_PlannedOrders[WeekIndex],31)=0,"",SUMIFS(T_PlannedOrders[EffectiveQty],T_PlannedOrders[Part Name],$A93,T_PlannedOrders[WeekIndex],31)&amp;" ("&amp;TEXT(SUMPRODUCT(MAX((T_PlannedOrders[Part Name]=$A93)*(T_PlannedOrders[WeekIndex]=31)*(T_PlannedOrders[EffectiveQty]&gt;0)*T_PlannedOrders[Order_Month])),"m月")&amp;"発注)")</f>
        <v/>
      </c>
      <c r="AI99">
        <f>IF(SUMIFS(T_PlannedOrders[EffectiveQty],T_PlannedOrders[Part Name],$A93,T_PlannedOrders[WeekIndex],32)=0,"",SUMIFS(T_PlannedOrders[EffectiveQty],T_PlannedOrders[Part Name],$A93,T_PlannedOrders[WeekIndex],32)&amp;" ("&amp;TEXT(SUMPRODUCT(MAX((T_PlannedOrders[Part Name]=$A93)*(T_PlannedOrders[WeekIndex]=32)*(T_PlannedOrders[EffectiveQty]&gt;0)*T_PlannedOrders[Order_Month])),"m月")&amp;"発注)")</f>
        <v/>
      </c>
      <c r="AJ99">
        <f>IF(SUMIFS(T_PlannedOrders[EffectiveQty],T_PlannedOrders[Part Name],$A93,T_PlannedOrders[WeekIndex],33)=0,"",SUMIFS(T_PlannedOrders[EffectiveQty],T_PlannedOrders[Part Name],$A93,T_PlannedOrders[WeekIndex],33)&amp;" ("&amp;TEXT(SUMPRODUCT(MAX((T_PlannedOrders[Part Name]=$A93)*(T_PlannedOrders[WeekIndex]=33)*(T_PlannedOrders[EffectiveQty]&gt;0)*T_PlannedOrders[Order_Month])),"m月")&amp;"発注)")</f>
        <v/>
      </c>
      <c r="AK99">
        <f>IF(SUMIFS(T_PlannedOrders[EffectiveQty],T_PlannedOrders[Part Name],$A93,T_PlannedOrders[WeekIndex],34)=0,"",SUMIFS(T_PlannedOrders[EffectiveQty],T_PlannedOrders[Part Name],$A93,T_PlannedOrders[WeekIndex],34)&amp;" ("&amp;TEXT(SUMPRODUCT(MAX((T_PlannedOrders[Part Name]=$A93)*(T_PlannedOrders[WeekIndex]=34)*(T_PlannedOrders[EffectiveQty]&gt;0)*T_PlannedOrders[Order_Month])),"m月")&amp;"発注)")</f>
        <v/>
      </c>
      <c r="AL99">
        <f>IF(SUMIFS(T_PlannedOrders[EffectiveQty],T_PlannedOrders[Part Name],$A93,T_PlannedOrders[WeekIndex],35)=0,"",SUMIFS(T_PlannedOrders[EffectiveQty],T_PlannedOrders[Part Name],$A93,T_PlannedOrders[WeekIndex],35)&amp;" ("&amp;TEXT(SUMPRODUCT(MAX((T_PlannedOrders[Part Name]=$A93)*(T_PlannedOrders[WeekIndex]=35)*(T_PlannedOrders[EffectiveQty]&gt;0)*T_PlannedOrders[Order_Month])),"m月")&amp;"発注)")</f>
        <v/>
      </c>
      <c r="AM99">
        <f>IF(SUMIFS(T_PlannedOrders[EffectiveQty],T_PlannedOrders[Part Name],$A93,T_PlannedOrders[WeekIndex],36)=0,"",SUMIFS(T_PlannedOrders[EffectiveQty],T_PlannedOrders[Part Name],$A93,T_PlannedOrders[WeekIndex],36)&amp;" ("&amp;TEXT(SUMPRODUCT(MAX((T_PlannedOrders[Part Name]=$A93)*(T_PlannedOrders[WeekIndex]=36)*(T_PlannedOrders[EffectiveQty]&gt;0)*T_PlannedOrders[Order_Month])),"m月")&amp;"発注)")</f>
        <v/>
      </c>
      <c r="AN99">
        <f>IF(SUMIFS(T_PlannedOrders[EffectiveQty],T_PlannedOrders[Part Name],$A93,T_PlannedOrders[WeekIndex],37)=0,"",SUMIFS(T_PlannedOrders[EffectiveQty],T_PlannedOrders[Part Name],$A93,T_PlannedOrders[WeekIndex],37)&amp;" ("&amp;TEXT(SUMPRODUCT(MAX((T_PlannedOrders[Part Name]=$A93)*(T_PlannedOrders[WeekIndex]=37)*(T_PlannedOrders[EffectiveQty]&gt;0)*T_PlannedOrders[Order_Month])),"m月")&amp;"発注)")</f>
        <v/>
      </c>
      <c r="AO99">
        <f>IF(SUMIFS(T_PlannedOrders[EffectiveQty],T_PlannedOrders[Part Name],$A93,T_PlannedOrders[WeekIndex],38)=0,"",SUMIFS(T_PlannedOrders[EffectiveQty],T_PlannedOrders[Part Name],$A93,T_PlannedOrders[WeekIndex],38)&amp;" ("&amp;TEXT(SUMPRODUCT(MAX((T_PlannedOrders[Part Name]=$A93)*(T_PlannedOrders[WeekIndex]=38)*(T_PlannedOrders[EffectiveQty]&gt;0)*T_PlannedOrders[Order_Month])),"m月")&amp;"発注)")</f>
        <v/>
      </c>
      <c r="AP99">
        <f>IF(SUMIFS(T_PlannedOrders[EffectiveQty],T_PlannedOrders[Part Name],$A93,T_PlannedOrders[WeekIndex],39)=0,"",SUMIFS(T_PlannedOrders[EffectiveQty],T_PlannedOrders[Part Name],$A93,T_PlannedOrders[WeekIndex],39)&amp;" ("&amp;TEXT(SUMPRODUCT(MAX((T_PlannedOrders[Part Name]=$A93)*(T_PlannedOrders[WeekIndex]=39)*(T_PlannedOrders[EffectiveQty]&gt;0)*T_PlannedOrders[Order_Month])),"m月")&amp;"発注)")</f>
        <v/>
      </c>
      <c r="AQ99">
        <f>IF(SUMIFS(T_PlannedOrders[EffectiveQty],T_PlannedOrders[Part Name],$A93,T_PlannedOrders[WeekIndex],40)=0,"",SUMIFS(T_PlannedOrders[EffectiveQty],T_PlannedOrders[Part Name],$A93,T_PlannedOrders[WeekIndex],40)&amp;" ("&amp;TEXT(SUMPRODUCT(MAX((T_PlannedOrders[Part Name]=$A93)*(T_PlannedOrders[WeekIndex]=40)*(T_PlannedOrders[EffectiveQty]&gt;0)*T_PlannedOrders[Order_Month])),"m月")&amp;"発注)")</f>
        <v/>
      </c>
      <c r="AR99">
        <f>IF(SUMIFS(T_PlannedOrders[EffectiveQty],T_PlannedOrders[Part Name],$A93,T_PlannedOrders[WeekIndex],41)=0,"",SUMIFS(T_PlannedOrders[EffectiveQty],T_PlannedOrders[Part Name],$A93,T_PlannedOrders[WeekIndex],41)&amp;" ("&amp;TEXT(SUMPRODUCT(MAX((T_PlannedOrders[Part Name]=$A93)*(T_PlannedOrders[WeekIndex]=41)*(T_PlannedOrders[EffectiveQty]&gt;0)*T_PlannedOrders[Order_Month])),"m月")&amp;"発注)")</f>
        <v/>
      </c>
      <c r="AS99">
        <f>IF(SUMIFS(T_PlannedOrders[EffectiveQty],T_PlannedOrders[Part Name],$A93,T_PlannedOrders[WeekIndex],42)=0,"",SUMIFS(T_PlannedOrders[EffectiveQty],T_PlannedOrders[Part Name],$A93,T_PlannedOrders[WeekIndex],42)&amp;" ("&amp;TEXT(SUMPRODUCT(MAX((T_PlannedOrders[Part Name]=$A93)*(T_PlannedOrders[WeekIndex]=42)*(T_PlannedOrders[EffectiveQty]&gt;0)*T_PlannedOrders[Order_Month])),"m月")&amp;"発注)")</f>
        <v/>
      </c>
      <c r="AT99">
        <f>IF(SUMIFS(T_PlannedOrders[EffectiveQty],T_PlannedOrders[Part Name],$A93,T_PlannedOrders[WeekIndex],43)=0,"",SUMIFS(T_PlannedOrders[EffectiveQty],T_PlannedOrders[Part Name],$A93,T_PlannedOrders[WeekIndex],43)&amp;" ("&amp;TEXT(SUMPRODUCT(MAX((T_PlannedOrders[Part Name]=$A93)*(T_PlannedOrders[WeekIndex]=43)*(T_PlannedOrders[EffectiveQty]&gt;0)*T_PlannedOrders[Order_Month])),"m月")&amp;"発注)")</f>
        <v/>
      </c>
      <c r="AU99">
        <f>IF(SUMIFS(T_PlannedOrders[EffectiveQty],T_PlannedOrders[Part Name],$A93,T_PlannedOrders[WeekIndex],44)=0,"",SUMIFS(T_PlannedOrders[EffectiveQty],T_PlannedOrders[Part Name],$A93,T_PlannedOrders[WeekIndex],44)&amp;" ("&amp;TEXT(SUMPRODUCT(MAX((T_PlannedOrders[Part Name]=$A93)*(T_PlannedOrders[WeekIndex]=44)*(T_PlannedOrders[EffectiveQty]&gt;0)*T_PlannedOrders[Order_Month])),"m月")&amp;"発注)")</f>
        <v/>
      </c>
      <c r="AV99">
        <f>IF(SUMIFS(T_PlannedOrders[EffectiveQty],T_PlannedOrders[Part Name],$A93,T_PlannedOrders[WeekIndex],45)=0,"",SUMIFS(T_PlannedOrders[EffectiveQty],T_PlannedOrders[Part Name],$A93,T_PlannedOrders[WeekIndex],45)&amp;" ("&amp;TEXT(SUMPRODUCT(MAX((T_PlannedOrders[Part Name]=$A93)*(T_PlannedOrders[WeekIndex]=45)*(T_PlannedOrders[EffectiveQty]&gt;0)*T_PlannedOrders[Order_Month])),"m月")&amp;"発注)")</f>
        <v/>
      </c>
      <c r="AW99">
        <f>IF(SUMIFS(T_PlannedOrders[EffectiveQty],T_PlannedOrders[Part Name],$A93,T_PlannedOrders[WeekIndex],46)=0,"",SUMIFS(T_PlannedOrders[EffectiveQty],T_PlannedOrders[Part Name],$A93,T_PlannedOrders[WeekIndex],46)&amp;" ("&amp;TEXT(SUMPRODUCT(MAX((T_PlannedOrders[Part Name]=$A93)*(T_PlannedOrders[WeekIndex]=46)*(T_PlannedOrders[EffectiveQty]&gt;0)*T_PlannedOrders[Order_Month])),"m月")&amp;"発注)")</f>
        <v/>
      </c>
      <c r="AX99">
        <f>IF(SUMIFS(T_PlannedOrders[EffectiveQty],T_PlannedOrders[Part Name],$A93,T_PlannedOrders[WeekIndex],47)=0,"",SUMIFS(T_PlannedOrders[EffectiveQty],T_PlannedOrders[Part Name],$A93,T_PlannedOrders[WeekIndex],47)&amp;" ("&amp;TEXT(SUMPRODUCT(MAX((T_PlannedOrders[Part Name]=$A93)*(T_PlannedOrders[WeekIndex]=47)*(T_PlannedOrders[EffectiveQty]&gt;0)*T_PlannedOrders[Order_Month])),"m月")&amp;"発注)")</f>
        <v/>
      </c>
      <c r="AY99">
        <f>IF(SUMIFS(T_PlannedOrders[EffectiveQty],T_PlannedOrders[Part Name],$A93,T_PlannedOrders[WeekIndex],48)=0,"",SUMIFS(T_PlannedOrders[EffectiveQty],T_PlannedOrders[Part Name],$A93,T_PlannedOrders[WeekIndex],48)&amp;" ("&amp;TEXT(SUMPRODUCT(MAX((T_PlannedOrders[Part Name]=$A93)*(T_PlannedOrders[WeekIndex]=48)*(T_PlannedOrders[EffectiveQty]&gt;0)*T_PlannedOrders[Order_Month])),"m月")&amp;"発注)")</f>
        <v/>
      </c>
      <c r="AZ99">
        <f>IF(SUMIFS(T_PlannedOrders[EffectiveQty],T_PlannedOrders[Part Name],$A93,T_PlannedOrders[WeekIndex],49)=0,"",SUMIFS(T_PlannedOrders[EffectiveQty],T_PlannedOrders[Part Name],$A93,T_PlannedOrders[WeekIndex],49)&amp;" ("&amp;TEXT(SUMPRODUCT(MAX((T_PlannedOrders[Part Name]=$A93)*(T_PlannedOrders[WeekIndex]=49)*(T_PlannedOrders[EffectiveQty]&gt;0)*T_PlannedOrders[Order_Month])),"m月")&amp;"発注)")</f>
        <v/>
      </c>
      <c r="BA99">
        <f>IF(SUMIFS(T_PlannedOrders[EffectiveQty],T_PlannedOrders[Part Name],$A93,T_PlannedOrders[WeekIndex],50)=0,"",SUMIFS(T_PlannedOrders[EffectiveQty],T_PlannedOrders[Part Name],$A93,T_PlannedOrders[WeekIndex],50)&amp;" ("&amp;TEXT(SUMPRODUCT(MAX((T_PlannedOrders[Part Name]=$A93)*(T_PlannedOrders[WeekIndex]=50)*(T_PlannedOrders[EffectiveQty]&gt;0)*T_PlannedOrders[Order_Month])),"m月")&amp;"発注)")</f>
        <v/>
      </c>
      <c r="BB99">
        <f>IF(SUMIFS(T_PlannedOrders[EffectiveQty],T_PlannedOrders[Part Name],$A93,T_PlannedOrders[WeekIndex],51)=0,"",SUMIFS(T_PlannedOrders[EffectiveQty],T_PlannedOrders[Part Name],$A93,T_PlannedOrders[WeekIndex],51)&amp;" ("&amp;TEXT(SUMPRODUCT(MAX((T_PlannedOrders[Part Name]=$A93)*(T_PlannedOrders[WeekIndex]=51)*(T_PlannedOrders[EffectiveQty]&gt;0)*T_PlannedOrders[Order_Month])),"m月")&amp;"発注)")</f>
        <v/>
      </c>
      <c r="BC99">
        <f>IF(SUMIFS(T_PlannedOrders[EffectiveQty],T_PlannedOrders[Part Name],$A93,T_PlannedOrders[WeekIndex],52)=0,"",SUMIFS(T_PlannedOrders[EffectiveQty],T_PlannedOrders[Part Name],$A93,T_PlannedOrders[WeekIndex],52)&amp;" ("&amp;TEXT(SUMPRODUCT(MAX((T_PlannedOrders[Part Name]=$A93)*(T_PlannedOrders[WeekIndex]=52)*(T_PlannedOrders[EffectiveQty]&gt;0)*T_PlannedOrders[Order_Month])),"m月")&amp;"発注)")</f>
        <v/>
      </c>
      <c r="BD99">
        <f>IF(SUMIFS(T_PlannedOrders[EffectiveQty],T_PlannedOrders[Part Name],$A93,T_PlannedOrders[WeekIndex],53)=0,"",SUMIFS(T_PlannedOrders[EffectiveQty],T_PlannedOrders[Part Name],$A93,T_PlannedOrders[WeekIndex],53)&amp;" ("&amp;TEXT(SUMPRODUCT(MAX((T_PlannedOrders[Part Name]=$A93)*(T_PlannedOrders[WeekIndex]=53)*(T_PlannedOrders[EffectiveQty]&gt;0)*T_PlannedOrders[Order_Month])),"m月")&amp;"発注)")</f>
        <v/>
      </c>
      <c r="BE99">
        <f>IF(SUMIFS(T_PlannedOrders[EffectiveQty],T_PlannedOrders[Part Name],$A93,T_PlannedOrders[WeekIndex],54)=0,"",SUMIFS(T_PlannedOrders[EffectiveQty],T_PlannedOrders[Part Name],$A93,T_PlannedOrders[WeekIndex],54)&amp;" ("&amp;TEXT(SUMPRODUCT(MAX((T_PlannedOrders[Part Name]=$A93)*(T_PlannedOrders[WeekIndex]=54)*(T_PlannedOrders[EffectiveQty]&gt;0)*T_PlannedOrders[Order_Month])),"m月")&amp;"発注)")</f>
        <v/>
      </c>
      <c r="BF99">
        <f>IF(SUMIFS(T_PlannedOrders[EffectiveQty],T_PlannedOrders[Part Name],$A93,T_PlannedOrders[WeekIndex],55)=0,"",SUMIFS(T_PlannedOrders[EffectiveQty],T_PlannedOrders[Part Name],$A93,T_PlannedOrders[WeekIndex],55)&amp;" ("&amp;TEXT(SUMPRODUCT(MAX((T_PlannedOrders[Part Name]=$A93)*(T_PlannedOrders[WeekIndex]=55)*(T_PlannedOrders[EffectiveQty]&gt;0)*T_PlannedOrders[Order_Month])),"m月")&amp;"発注)")</f>
        <v/>
      </c>
      <c r="BG99">
        <f>IF(SUMIFS(T_PlannedOrders[EffectiveQty],T_PlannedOrders[Part Name],$A93,T_PlannedOrders[WeekIndex],56)=0,"",SUMIFS(T_PlannedOrders[EffectiveQty],T_PlannedOrders[Part Name],$A93,T_PlannedOrders[WeekIndex],56)&amp;" ("&amp;TEXT(SUMPRODUCT(MAX((T_PlannedOrders[Part Name]=$A93)*(T_PlannedOrders[WeekIndex]=56)*(T_PlannedOrders[EffectiveQty]&gt;0)*T_PlannedOrders[Order_Month])),"m月")&amp;"発注)")</f>
        <v/>
      </c>
      <c r="BH99">
        <f>IF(SUMIFS(T_PlannedOrders[EffectiveQty],T_PlannedOrders[Part Name],$A93,T_PlannedOrders[WeekIndex],57)=0,"",SUMIFS(T_PlannedOrders[EffectiveQty],T_PlannedOrders[Part Name],$A93,T_PlannedOrders[WeekIndex],57)&amp;" ("&amp;TEXT(SUMPRODUCT(MAX((T_PlannedOrders[Part Name]=$A93)*(T_PlannedOrders[WeekIndex]=57)*(T_PlannedOrders[EffectiveQty]&gt;0)*T_PlannedOrders[Order_Month])),"m月")&amp;"発注)")</f>
        <v/>
      </c>
      <c r="BI99">
        <f>IF(SUMIFS(T_PlannedOrders[EffectiveQty],T_PlannedOrders[Part Name],$A93,T_PlannedOrders[WeekIndex],58)=0,"",SUMIFS(T_PlannedOrders[EffectiveQty],T_PlannedOrders[Part Name],$A93,T_PlannedOrders[WeekIndex],58)&amp;" ("&amp;TEXT(SUMPRODUCT(MAX((T_PlannedOrders[Part Name]=$A93)*(T_PlannedOrders[WeekIndex]=58)*(T_PlannedOrders[EffectiveQty]&gt;0)*T_PlannedOrders[Order_Month])),"m月")&amp;"発注)")</f>
        <v/>
      </c>
      <c r="BJ99">
        <f>IF(SUMIFS(T_PlannedOrders[EffectiveQty],T_PlannedOrders[Part Name],$A93,T_PlannedOrders[WeekIndex],59)=0,"",SUMIFS(T_PlannedOrders[EffectiveQty],T_PlannedOrders[Part Name],$A93,T_PlannedOrders[WeekIndex],59)&amp;" ("&amp;TEXT(SUMPRODUCT(MAX((T_PlannedOrders[Part Name]=$A93)*(T_PlannedOrders[WeekIndex]=59)*(T_PlannedOrders[EffectiveQty]&gt;0)*T_PlannedOrders[Order_Month])),"m月")&amp;"発注)")</f>
        <v/>
      </c>
      <c r="BK99">
        <f>IF(SUMIFS(T_PlannedOrders[EffectiveQty],T_PlannedOrders[Part Name],$A93,T_PlannedOrders[WeekIndex],60)=0,"",SUMIFS(T_PlannedOrders[EffectiveQty],T_PlannedOrders[Part Name],$A93,T_PlannedOrders[WeekIndex],60)&amp;" ("&amp;TEXT(SUMPRODUCT(MAX((T_PlannedOrders[Part Name]=$A93)*(T_PlannedOrders[WeekIndex]=60)*(T_PlannedOrders[EffectiveQty]&gt;0)*T_PlannedOrders[Order_Month])),"m月")&amp;"発注)")</f>
        <v/>
      </c>
      <c r="BL99">
        <f>IF(SUMIFS(T_PlannedOrders[EffectiveQty],T_PlannedOrders[Part Name],$A93,T_PlannedOrders[WeekIndex],61)=0,"",SUMIFS(T_PlannedOrders[EffectiveQty],T_PlannedOrders[Part Name],$A93,T_PlannedOrders[WeekIndex],61)&amp;" ("&amp;TEXT(SUMPRODUCT(MAX((T_PlannedOrders[Part Name]=$A93)*(T_PlannedOrders[WeekIndex]=61)*(T_PlannedOrders[EffectiveQty]&gt;0)*T_PlannedOrders[Order_Month])),"m月")&amp;"発注)")</f>
        <v/>
      </c>
      <c r="BM99">
        <f>IF(SUMIFS(T_PlannedOrders[EffectiveQty],T_PlannedOrders[Part Name],$A93,T_PlannedOrders[WeekIndex],62)=0,"",SUMIFS(T_PlannedOrders[EffectiveQty],T_PlannedOrders[Part Name],$A93,T_PlannedOrders[WeekIndex],62)&amp;" ("&amp;TEXT(SUMPRODUCT(MAX((T_PlannedOrders[Part Name]=$A93)*(T_PlannedOrders[WeekIndex]=62)*(T_PlannedOrders[EffectiveQty]&gt;0)*T_PlannedOrders[Order_Month])),"m月")&amp;"発注)")</f>
        <v/>
      </c>
      <c r="BN99">
        <f>IF(SUMIFS(T_PlannedOrders[EffectiveQty],T_PlannedOrders[Part Name],$A93,T_PlannedOrders[WeekIndex],63)=0,"",SUMIFS(T_PlannedOrders[EffectiveQty],T_PlannedOrders[Part Name],$A93,T_PlannedOrders[WeekIndex],63)&amp;" ("&amp;TEXT(SUMPRODUCT(MAX((T_PlannedOrders[Part Name]=$A93)*(T_PlannedOrders[WeekIndex]=63)*(T_PlannedOrders[EffectiveQty]&gt;0)*T_PlannedOrders[Order_Month])),"m月")&amp;"発注)")</f>
        <v/>
      </c>
      <c r="BO99">
        <f>IF(SUMIFS(T_PlannedOrders[EffectiveQty],T_PlannedOrders[Part Name],$A93,T_PlannedOrders[WeekIndex],64)=0,"",SUMIFS(T_PlannedOrders[EffectiveQty],T_PlannedOrders[Part Name],$A93,T_PlannedOrders[WeekIndex],64)&amp;" ("&amp;TEXT(SUMPRODUCT(MAX((T_PlannedOrders[Part Name]=$A93)*(T_PlannedOrders[WeekIndex]=64)*(T_PlannedOrders[EffectiveQty]&gt;0)*T_PlannedOrders[Order_Month])),"m月")&amp;"発注)")</f>
        <v/>
      </c>
      <c r="BP99">
        <f>IF(SUMIFS(T_PlannedOrders[EffectiveQty],T_PlannedOrders[Part Name],$A93,T_PlannedOrders[WeekIndex],65)=0,"",SUMIFS(T_PlannedOrders[EffectiveQty],T_PlannedOrders[Part Name],$A93,T_PlannedOrders[WeekIndex],65)&amp;" ("&amp;TEXT(SUMPRODUCT(MAX((T_PlannedOrders[Part Name]=$A93)*(T_PlannedOrders[WeekIndex]=65)*(T_PlannedOrders[EffectiveQty]&gt;0)*T_PlannedOrders[Order_Month])),"m月")&amp;"発注)")</f>
        <v/>
      </c>
      <c r="BQ99">
        <f>IF(SUMIFS(T_PlannedOrders[EffectiveQty],T_PlannedOrders[Part Name],$A93,T_PlannedOrders[WeekIndex],66)=0,"",SUMIFS(T_PlannedOrders[EffectiveQty],T_PlannedOrders[Part Name],$A93,T_PlannedOrders[WeekIndex],66)&amp;" ("&amp;TEXT(SUMPRODUCT(MAX((T_PlannedOrders[Part Name]=$A93)*(T_PlannedOrders[WeekIndex]=66)*(T_PlannedOrders[EffectiveQty]&gt;0)*T_PlannedOrders[Order_Month])),"m月")&amp;"発注)")</f>
        <v/>
      </c>
      <c r="BR99">
        <f>IF(SUMIFS(T_PlannedOrders[EffectiveQty],T_PlannedOrders[Part Name],$A93,T_PlannedOrders[WeekIndex],67)=0,"",SUMIFS(T_PlannedOrders[EffectiveQty],T_PlannedOrders[Part Name],$A93,T_PlannedOrders[WeekIndex],67)&amp;" ("&amp;TEXT(SUMPRODUCT(MAX((T_PlannedOrders[Part Name]=$A93)*(T_PlannedOrders[WeekIndex]=67)*(T_PlannedOrders[EffectiveQty]&gt;0)*T_PlannedOrders[Order_Month])),"m月")&amp;"発注)")</f>
        <v/>
      </c>
      <c r="BS99">
        <f>IF(SUMIFS(T_PlannedOrders[EffectiveQty],T_PlannedOrders[Part Name],$A93,T_PlannedOrders[WeekIndex],68)=0,"",SUMIFS(T_PlannedOrders[EffectiveQty],T_PlannedOrders[Part Name],$A93,T_PlannedOrders[WeekIndex],68)&amp;" ("&amp;TEXT(SUMPRODUCT(MAX((T_PlannedOrders[Part Name]=$A93)*(T_PlannedOrders[WeekIndex]=68)*(T_PlannedOrders[EffectiveQty]&gt;0)*T_PlannedOrders[Order_Month])),"m月")&amp;"発注)")</f>
        <v/>
      </c>
      <c r="BT99">
        <f>IF(SUMIFS(T_PlannedOrders[EffectiveQty],T_PlannedOrders[Part Name],$A93,T_PlannedOrders[WeekIndex],69)=0,"",SUMIFS(T_PlannedOrders[EffectiveQty],T_PlannedOrders[Part Name],$A93,T_PlannedOrders[WeekIndex],69)&amp;" ("&amp;TEXT(SUMPRODUCT(MAX((T_PlannedOrders[Part Name]=$A93)*(T_PlannedOrders[WeekIndex]=69)*(T_PlannedOrders[EffectiveQty]&gt;0)*T_PlannedOrders[Order_Month])),"m月")&amp;"発注)")</f>
        <v/>
      </c>
      <c r="BU99">
        <f>IF(SUMIFS(T_PlannedOrders[EffectiveQty],T_PlannedOrders[Part Name],$A93,T_PlannedOrders[WeekIndex],70)=0,"",SUMIFS(T_PlannedOrders[EffectiveQty],T_PlannedOrders[Part Name],$A93,T_PlannedOrders[WeekIndex],70)&amp;" ("&amp;TEXT(SUMPRODUCT(MAX((T_PlannedOrders[Part Name]=$A93)*(T_PlannedOrders[WeekIndex]=70)*(T_PlannedOrders[EffectiveQty]&gt;0)*T_PlannedOrders[Order_Month])),"m月")&amp;"発注)")</f>
        <v/>
      </c>
      <c r="BV99">
        <f>IF(SUMIFS(T_PlannedOrders[EffectiveQty],T_PlannedOrders[Part Name],$A93,T_PlannedOrders[WeekIndex],71)=0,"",SUMIFS(T_PlannedOrders[EffectiveQty],T_PlannedOrders[Part Name],$A93,T_PlannedOrders[WeekIndex],71)&amp;" ("&amp;TEXT(SUMPRODUCT(MAX((T_PlannedOrders[Part Name]=$A93)*(T_PlannedOrders[WeekIndex]=71)*(T_PlannedOrders[EffectiveQty]&gt;0)*T_PlannedOrders[Order_Month])),"m月")&amp;"発注)")</f>
        <v/>
      </c>
      <c r="BW99">
        <f>IF(SUMIFS(T_PlannedOrders[EffectiveQty],T_PlannedOrders[Part Name],$A93,T_PlannedOrders[WeekIndex],72)=0,"",SUMIFS(T_PlannedOrders[EffectiveQty],T_PlannedOrders[Part Name],$A93,T_PlannedOrders[WeekIndex],72)&amp;" ("&amp;TEXT(SUMPRODUCT(MAX((T_PlannedOrders[Part Name]=$A93)*(T_PlannedOrders[WeekIndex]=72)*(T_PlannedOrders[EffectiveQty]&gt;0)*T_PlannedOrders[Order_Month])),"m月")&amp;"発注)")</f>
        <v/>
      </c>
      <c r="BX99">
        <f>IF(SUMIFS(T_PlannedOrders[EffectiveQty],T_PlannedOrders[Part Name],$A93,T_PlannedOrders[WeekIndex],73)=0,"",SUMIFS(T_PlannedOrders[EffectiveQty],T_PlannedOrders[Part Name],$A93,T_PlannedOrders[WeekIndex],73)&amp;" ("&amp;TEXT(SUMPRODUCT(MAX((T_PlannedOrders[Part Name]=$A93)*(T_PlannedOrders[WeekIndex]=73)*(T_PlannedOrders[EffectiveQty]&gt;0)*T_PlannedOrders[Order_Month])),"m月")&amp;"発注)")</f>
        <v/>
      </c>
      <c r="BY99">
        <f>IF(SUMIFS(T_PlannedOrders[EffectiveQty],T_PlannedOrders[Part Name],$A93,T_PlannedOrders[WeekIndex],74)=0,"",SUMIFS(T_PlannedOrders[EffectiveQty],T_PlannedOrders[Part Name],$A93,T_PlannedOrders[WeekIndex],74)&amp;" ("&amp;TEXT(SUMPRODUCT(MAX((T_PlannedOrders[Part Name]=$A93)*(T_PlannedOrders[WeekIndex]=74)*(T_PlannedOrders[EffectiveQty]&gt;0)*T_PlannedOrders[Order_Month])),"m月")&amp;"発注)")</f>
        <v/>
      </c>
      <c r="BZ99">
        <f>IF(SUMIFS(T_PlannedOrders[EffectiveQty],T_PlannedOrders[Part Name],$A93,T_PlannedOrders[WeekIndex],75)=0,"",SUMIFS(T_PlannedOrders[EffectiveQty],T_PlannedOrders[Part Name],$A93,T_PlannedOrders[WeekIndex],75)&amp;" ("&amp;TEXT(SUMPRODUCT(MAX((T_PlannedOrders[Part Name]=$A93)*(T_PlannedOrders[WeekIndex]=75)*(T_PlannedOrders[EffectiveQty]&gt;0)*T_PlannedOrders[Order_Month])),"m月")&amp;"発注)")</f>
        <v/>
      </c>
      <c r="CA99">
        <f>IF(SUMIFS(T_PlannedOrders[EffectiveQty],T_PlannedOrders[Part Name],$A93,T_PlannedOrders[WeekIndex],76)=0,"",SUMIFS(T_PlannedOrders[EffectiveQty],T_PlannedOrders[Part Name],$A93,T_PlannedOrders[WeekIndex],76)&amp;" ("&amp;TEXT(SUMPRODUCT(MAX((T_PlannedOrders[Part Name]=$A93)*(T_PlannedOrders[WeekIndex]=76)*(T_PlannedOrders[EffectiveQty]&gt;0)*T_PlannedOrders[Order_Month])),"m月")&amp;"発注)")</f>
        <v/>
      </c>
      <c r="CB99">
        <f>IF(SUMIFS(T_PlannedOrders[EffectiveQty],T_PlannedOrders[Part Name],$A93,T_PlannedOrders[WeekIndex],77)=0,"",SUMIFS(T_PlannedOrders[EffectiveQty],T_PlannedOrders[Part Name],$A93,T_PlannedOrders[WeekIndex],77)&amp;" ("&amp;TEXT(SUMPRODUCT(MAX((T_PlannedOrders[Part Name]=$A93)*(T_PlannedOrders[WeekIndex]=77)*(T_PlannedOrders[EffectiveQty]&gt;0)*T_PlannedOrders[Order_Month])),"m月")&amp;"発注)")</f>
        <v/>
      </c>
      <c r="CC99">
        <f>IF(SUMIFS(T_PlannedOrders[EffectiveQty],T_PlannedOrders[Part Name],$A93,T_PlannedOrders[WeekIndex],78)=0,"",SUMIFS(T_PlannedOrders[EffectiveQty],T_PlannedOrders[Part Name],$A93,T_PlannedOrders[WeekIndex],78)&amp;" ("&amp;TEXT(SUMPRODUCT(MAX((T_PlannedOrders[Part Name]=$A93)*(T_PlannedOrders[WeekIndex]=78)*(T_PlannedOrders[EffectiveQty]&gt;0)*T_PlannedOrders[Order_Month])),"m月")&amp;"発注)")</f>
        <v/>
      </c>
      <c r="CD99">
        <f>IF(SUMIFS(T_PlannedOrders[EffectiveQty],T_PlannedOrders[Part Name],$A93,T_PlannedOrders[WeekIndex],79)=0,"",SUMIFS(T_PlannedOrders[EffectiveQty],T_PlannedOrders[Part Name],$A93,T_PlannedOrders[WeekIndex],79)&amp;" ("&amp;TEXT(SUMPRODUCT(MAX((T_PlannedOrders[Part Name]=$A93)*(T_PlannedOrders[WeekIndex]=79)*(T_PlannedOrders[EffectiveQty]&gt;0)*T_PlannedOrders[Order_Month])),"m月")&amp;"発注)")</f>
        <v/>
      </c>
      <c r="CE99">
        <f>IF(SUMIFS(T_PlannedOrders[EffectiveQty],T_PlannedOrders[Part Name],$A93,T_PlannedOrders[WeekIndex],80)=0,"",SUMIFS(T_PlannedOrders[EffectiveQty],T_PlannedOrders[Part Name],$A93,T_PlannedOrders[WeekIndex],80)&amp;" ("&amp;TEXT(SUMPRODUCT(MAX((T_PlannedOrders[Part Name]=$A93)*(T_PlannedOrders[WeekIndex]=80)*(T_PlannedOrders[EffectiveQty]&gt;0)*T_PlannedOrders[Order_Month])),"m月")&amp;"発注)")</f>
        <v/>
      </c>
      <c r="CF99">
        <f>IF(SUMIFS(T_PlannedOrders[EffectiveQty],T_PlannedOrders[Part Name],$A93,T_PlannedOrders[WeekIndex],81)=0,"",SUMIFS(T_PlannedOrders[EffectiveQty],T_PlannedOrders[Part Name],$A93,T_PlannedOrders[WeekIndex],81)&amp;" ("&amp;TEXT(SUMPRODUCT(MAX((T_PlannedOrders[Part Name]=$A93)*(T_PlannedOrders[WeekIndex]=81)*(T_PlannedOrders[EffectiveQty]&gt;0)*T_PlannedOrders[Order_Month])),"m月")&amp;"発注)")</f>
        <v/>
      </c>
      <c r="CG99">
        <f>IF(SUMIFS(T_PlannedOrders[EffectiveQty],T_PlannedOrders[Part Name],$A93,T_PlannedOrders[WeekIndex],82)=0,"",SUMIFS(T_PlannedOrders[EffectiveQty],T_PlannedOrders[Part Name],$A93,T_PlannedOrders[WeekIndex],82)&amp;" ("&amp;TEXT(SUMPRODUCT(MAX((T_PlannedOrders[Part Name]=$A93)*(T_PlannedOrders[WeekIndex]=82)*(T_PlannedOrders[EffectiveQty]&gt;0)*T_PlannedOrders[Order_Month])),"m月")&amp;"発注)")</f>
        <v/>
      </c>
      <c r="CH99">
        <f>IF(SUMIFS(T_PlannedOrders[EffectiveQty],T_PlannedOrders[Part Name],$A93,T_PlannedOrders[WeekIndex],83)=0,"",SUMIFS(T_PlannedOrders[EffectiveQty],T_PlannedOrders[Part Name],$A93,T_PlannedOrders[WeekIndex],83)&amp;" ("&amp;TEXT(SUMPRODUCT(MAX((T_PlannedOrders[Part Name]=$A93)*(T_PlannedOrders[WeekIndex]=83)*(T_PlannedOrders[EffectiveQty]&gt;0)*T_PlannedOrders[Order_Month])),"m月")&amp;"発注)")</f>
        <v/>
      </c>
      <c r="CI99">
        <f>IF(SUMIFS(T_PlannedOrders[EffectiveQty],T_PlannedOrders[Part Name],$A93,T_PlannedOrders[WeekIndex],84)=0,"",SUMIFS(T_PlannedOrders[EffectiveQty],T_PlannedOrders[Part Name],$A93,T_PlannedOrders[WeekIndex],84)&amp;" ("&amp;TEXT(SUMPRODUCT(MAX((T_PlannedOrders[Part Name]=$A93)*(T_PlannedOrders[WeekIndex]=84)*(T_PlannedOrders[EffectiveQty]&gt;0)*T_PlannedOrders[Order_Month])),"m月")&amp;"発注)")</f>
        <v/>
      </c>
      <c r="CJ99">
        <f>IF(SUMIFS(T_PlannedOrders[EffectiveQty],T_PlannedOrders[Part Name],$A93,T_PlannedOrders[WeekIndex],85)=0,"",SUMIFS(T_PlannedOrders[EffectiveQty],T_PlannedOrders[Part Name],$A93,T_PlannedOrders[WeekIndex],85)&amp;" ("&amp;TEXT(SUMPRODUCT(MAX((T_PlannedOrders[Part Name]=$A93)*(T_PlannedOrders[WeekIndex]=85)*(T_PlannedOrders[EffectiveQty]&gt;0)*T_PlannedOrders[Order_Month])),"m月")&amp;"発注)")</f>
        <v/>
      </c>
      <c r="CK99">
        <f>IF(SUMIFS(T_PlannedOrders[EffectiveQty],T_PlannedOrders[Part Name],$A93,T_PlannedOrders[WeekIndex],86)=0,"",SUMIFS(T_PlannedOrders[EffectiveQty],T_PlannedOrders[Part Name],$A93,T_PlannedOrders[WeekIndex],86)&amp;" ("&amp;TEXT(SUMPRODUCT(MAX((T_PlannedOrders[Part Name]=$A93)*(T_PlannedOrders[WeekIndex]=86)*(T_PlannedOrders[EffectiveQty]&gt;0)*T_PlannedOrders[Order_Month])),"m月")&amp;"発注)")</f>
        <v/>
      </c>
      <c r="CL99">
        <f>IF(SUMIFS(T_PlannedOrders[EffectiveQty],T_PlannedOrders[Part Name],$A93,T_PlannedOrders[WeekIndex],87)=0,"",SUMIFS(T_PlannedOrders[EffectiveQty],T_PlannedOrders[Part Name],$A93,T_PlannedOrders[WeekIndex],87)&amp;" ("&amp;TEXT(SUMPRODUCT(MAX((T_PlannedOrders[Part Name]=$A93)*(T_PlannedOrders[WeekIndex]=87)*(T_PlannedOrders[EffectiveQty]&gt;0)*T_PlannedOrders[Order_Month])),"m月")&amp;"発注)")</f>
        <v/>
      </c>
      <c r="CM99">
        <f>IF(SUMIFS(T_PlannedOrders[EffectiveQty],T_PlannedOrders[Part Name],$A93,T_PlannedOrders[WeekIndex],88)=0,"",SUMIFS(T_PlannedOrders[EffectiveQty],T_PlannedOrders[Part Name],$A93,T_PlannedOrders[WeekIndex],88)&amp;" ("&amp;TEXT(SUMPRODUCT(MAX((T_PlannedOrders[Part Name]=$A93)*(T_PlannedOrders[WeekIndex]=88)*(T_PlannedOrders[EffectiveQty]&gt;0)*T_PlannedOrders[Order_Month])),"m月")&amp;"発注)")</f>
        <v/>
      </c>
      <c r="CN99">
        <f>IF(SUMIFS(T_PlannedOrders[EffectiveQty],T_PlannedOrders[Part Name],$A93,T_PlannedOrders[WeekIndex],89)=0,"",SUMIFS(T_PlannedOrders[EffectiveQty],T_PlannedOrders[Part Name],$A93,T_PlannedOrders[WeekIndex],89)&amp;" ("&amp;TEXT(SUMPRODUCT(MAX((T_PlannedOrders[Part Name]=$A93)*(T_PlannedOrders[WeekIndex]=89)*(T_PlannedOrders[EffectiveQty]&gt;0)*T_PlannedOrders[Order_Month])),"m月")&amp;"発注)")</f>
        <v/>
      </c>
      <c r="CO99">
        <f>IF(SUMIFS(T_PlannedOrders[EffectiveQty],T_PlannedOrders[Part Name],$A93,T_PlannedOrders[WeekIndex],90)=0,"",SUMIFS(T_PlannedOrders[EffectiveQty],T_PlannedOrders[Part Name],$A93,T_PlannedOrders[WeekIndex],90)&amp;" ("&amp;TEXT(SUMPRODUCT(MAX((T_PlannedOrders[Part Name]=$A93)*(T_PlannedOrders[WeekIndex]=90)*(T_PlannedOrders[EffectiveQty]&gt;0)*T_PlannedOrders[Order_Month])),"m月")&amp;"発注)")</f>
        <v/>
      </c>
      <c r="CP99">
        <f>IF(SUMIFS(T_PlannedOrders[EffectiveQty],T_PlannedOrders[Part Name],$A93,T_PlannedOrders[WeekIndex],91)=0,"",SUMIFS(T_PlannedOrders[EffectiveQty],T_PlannedOrders[Part Name],$A93,T_PlannedOrders[WeekIndex],91)&amp;" ("&amp;TEXT(SUMPRODUCT(MAX((T_PlannedOrders[Part Name]=$A93)*(T_PlannedOrders[WeekIndex]=91)*(T_PlannedOrders[EffectiveQty]&gt;0)*T_PlannedOrders[Order_Month])),"m月")&amp;"発注)")</f>
        <v/>
      </c>
      <c r="CQ99">
        <f>IF(SUMIFS(T_PlannedOrders[EffectiveQty],T_PlannedOrders[Part Name],$A93,T_PlannedOrders[WeekIndex],92)=0,"",SUMIFS(T_PlannedOrders[EffectiveQty],T_PlannedOrders[Part Name],$A93,T_PlannedOrders[WeekIndex],92)&amp;" ("&amp;TEXT(SUMPRODUCT(MAX((T_PlannedOrders[Part Name]=$A93)*(T_PlannedOrders[WeekIndex]=92)*(T_PlannedOrders[EffectiveQty]&gt;0)*T_PlannedOrders[Order_Month])),"m月")&amp;"発注)")</f>
        <v/>
      </c>
      <c r="CR99">
        <f>IF(SUMIFS(T_PlannedOrders[EffectiveQty],T_PlannedOrders[Part Name],$A93,T_PlannedOrders[WeekIndex],93)=0,"",SUMIFS(T_PlannedOrders[EffectiveQty],T_PlannedOrders[Part Name],$A93,T_PlannedOrders[WeekIndex],93)&amp;" ("&amp;TEXT(SUMPRODUCT(MAX((T_PlannedOrders[Part Name]=$A93)*(T_PlannedOrders[WeekIndex]=93)*(T_PlannedOrders[EffectiveQty]&gt;0)*T_PlannedOrders[Order_Month])),"m月")&amp;"発注)")</f>
        <v/>
      </c>
      <c r="CS99">
        <f>IF(SUMIFS(T_PlannedOrders[EffectiveQty],T_PlannedOrders[Part Name],$A93,T_PlannedOrders[WeekIndex],94)=0,"",SUMIFS(T_PlannedOrders[EffectiveQty],T_PlannedOrders[Part Name],$A93,T_PlannedOrders[WeekIndex],94)&amp;" ("&amp;TEXT(SUMPRODUCT(MAX((T_PlannedOrders[Part Name]=$A93)*(T_PlannedOrders[WeekIndex]=94)*(T_PlannedOrders[EffectiveQty]&gt;0)*T_PlannedOrders[Order_Month])),"m月")&amp;"発注)")</f>
        <v/>
      </c>
      <c r="CT99">
        <f>IF(SUMIFS(T_PlannedOrders[EffectiveQty],T_PlannedOrders[Part Name],$A93,T_PlannedOrders[WeekIndex],95)=0,"",SUMIFS(T_PlannedOrders[EffectiveQty],T_PlannedOrders[Part Name],$A93,T_PlannedOrders[WeekIndex],95)&amp;" ("&amp;TEXT(SUMPRODUCT(MAX((T_PlannedOrders[Part Name]=$A93)*(T_PlannedOrders[WeekIndex]=95)*(T_PlannedOrders[EffectiveQty]&gt;0)*T_PlannedOrders[Order_Month])),"m月")&amp;"発注)")</f>
        <v/>
      </c>
      <c r="CU99">
        <f>IF(SUMIFS(T_PlannedOrders[EffectiveQty],T_PlannedOrders[Part Name],$A93,T_PlannedOrders[WeekIndex],96)=0,"",SUMIFS(T_PlannedOrders[EffectiveQty],T_PlannedOrders[Part Name],$A93,T_PlannedOrders[WeekIndex],96)&amp;" ("&amp;TEXT(SUMPRODUCT(MAX((T_PlannedOrders[Part Name]=$A93)*(T_PlannedOrders[WeekIndex]=96)*(T_PlannedOrders[EffectiveQty]&gt;0)*T_PlannedOrders[Order_Month])),"m月")&amp;"発注)")</f>
        <v/>
      </c>
      <c r="CV99">
        <f>IF(SUMIFS(T_PlannedOrders[EffectiveQty],T_PlannedOrders[Part Name],$A93,T_PlannedOrders[WeekIndex],97)=0,"",SUMIFS(T_PlannedOrders[EffectiveQty],T_PlannedOrders[Part Name],$A93,T_PlannedOrders[WeekIndex],97)&amp;" ("&amp;TEXT(SUMPRODUCT(MAX((T_PlannedOrders[Part Name]=$A93)*(T_PlannedOrders[WeekIndex]=97)*(T_PlannedOrders[EffectiveQty]&gt;0)*T_PlannedOrders[Order_Month])),"m月")&amp;"発注)")</f>
        <v/>
      </c>
      <c r="CW99">
        <f>IF(SUMIFS(T_PlannedOrders[EffectiveQty],T_PlannedOrders[Part Name],$A93,T_PlannedOrders[WeekIndex],98)=0,"",SUMIFS(T_PlannedOrders[EffectiveQty],T_PlannedOrders[Part Name],$A93,T_PlannedOrders[WeekIndex],98)&amp;" ("&amp;TEXT(SUMPRODUCT(MAX((T_PlannedOrders[Part Name]=$A93)*(T_PlannedOrders[WeekIndex]=98)*(T_PlannedOrders[EffectiveQty]&gt;0)*T_PlannedOrders[Order_Month])),"m月")&amp;"発注)")</f>
        <v/>
      </c>
      <c r="CX99">
        <f>IF(SUMIFS(T_PlannedOrders[EffectiveQty],T_PlannedOrders[Part Name],$A93,T_PlannedOrders[WeekIndex],99)=0,"",SUMIFS(T_PlannedOrders[EffectiveQty],T_PlannedOrders[Part Name],$A93,T_PlannedOrders[WeekIndex],99)&amp;" ("&amp;TEXT(SUMPRODUCT(MAX((T_PlannedOrders[Part Name]=$A93)*(T_PlannedOrders[WeekIndex]=99)*(T_PlannedOrders[EffectiveQty]&gt;0)*T_PlannedOrders[Order_Month])),"m月")&amp;"発注)")</f>
        <v/>
      </c>
      <c r="CY99">
        <f>IF(SUMIFS(T_PlannedOrders[EffectiveQty],T_PlannedOrders[Part Name],$A93,T_PlannedOrders[WeekIndex],100)=0,"",SUMIFS(T_PlannedOrders[EffectiveQty],T_PlannedOrders[Part Name],$A93,T_PlannedOrders[WeekIndex],100)&amp;" ("&amp;TEXT(SUMPRODUCT(MAX((T_PlannedOrders[Part Name]=$A93)*(T_PlannedOrders[WeekIndex]=100)*(T_PlannedOrders[EffectiveQty]&gt;0)*T_PlannedOrders[Order_Month])),"m月")&amp;"発注)")</f>
        <v/>
      </c>
      <c r="CZ99">
        <f>IF(SUMIFS(T_PlannedOrders[EffectiveQty],T_PlannedOrders[Part Name],$A93,T_PlannedOrders[WeekIndex],101)=0,"",SUMIFS(T_PlannedOrders[EffectiveQty],T_PlannedOrders[Part Name],$A93,T_PlannedOrders[WeekIndex],101)&amp;" ("&amp;TEXT(SUMPRODUCT(MAX((T_PlannedOrders[Part Name]=$A93)*(T_PlannedOrders[WeekIndex]=101)*(T_PlannedOrders[EffectiveQty]&gt;0)*T_PlannedOrders[Order_Month])),"m月")&amp;"発注)")</f>
        <v/>
      </c>
      <c r="DA99">
        <f>IF(SUMIFS(T_PlannedOrders[EffectiveQty],T_PlannedOrders[Part Name],$A93,T_PlannedOrders[WeekIndex],102)=0,"",SUMIFS(T_PlannedOrders[EffectiveQty],T_PlannedOrders[Part Name],$A93,T_PlannedOrders[WeekIndex],102)&amp;" ("&amp;TEXT(SUMPRODUCT(MAX((T_PlannedOrders[Part Name]=$A93)*(T_PlannedOrders[WeekIndex]=102)*(T_PlannedOrders[EffectiveQty]&gt;0)*T_PlannedOrders[Order_Month])),"m月")&amp;"発注)")</f>
        <v/>
      </c>
      <c r="DB99">
        <f>IF(SUMIFS(T_PlannedOrders[EffectiveQty],T_PlannedOrders[Part Name],$A93,T_PlannedOrders[WeekIndex],103)=0,"",SUMIFS(T_PlannedOrders[EffectiveQty],T_PlannedOrders[Part Name],$A93,T_PlannedOrders[WeekIndex],103)&amp;" ("&amp;TEXT(SUMPRODUCT(MAX((T_PlannedOrders[Part Name]=$A93)*(T_PlannedOrders[WeekIndex]=103)*(T_PlannedOrders[EffectiveQty]&gt;0)*T_PlannedOrders[Order_Month])),"m月")&amp;"発注)")</f>
        <v/>
      </c>
      <c r="DC99">
        <f>IF(SUMIFS(T_PlannedOrders[EffectiveQty],T_PlannedOrders[Part Name],$A93,T_PlannedOrders[WeekIndex],104)=0,"",SUMIFS(T_PlannedOrders[EffectiveQty],T_PlannedOrders[Part Name],$A93,T_PlannedOrders[WeekIndex],104)&amp;" ("&amp;TEXT(SUMPRODUCT(MAX((T_PlannedOrders[Part Name]=$A93)*(T_PlannedOrders[WeekIndex]=104)*(T_PlannedOrders[EffectiveQty]&gt;0)*T_PlannedOrders[Order_Month])),"m月")&amp;"発注)")</f>
        <v/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3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>
        <f>IF(SUMIFS(T_PlannedOrders[EffectiveQty],T_PlannedOrders[Part Name],$A103,T_PlannedOrders[WeekIndex],1)=0,"",SUMIFS(T_PlannedOrders[EffectiveQty],T_PlannedOrders[Part Name],$A103,T_PlannedOrders[WeekIndex],1)&amp;" ("&amp;TEXT(SUMPRODUCT(MAX((T_PlannedOrders[Part Name]=$A103)*(T_PlannedOrders[WeekIndex]=1)*(T_PlannedOrders[EffectiveQty]&gt;0)*T_PlannedOrders[Order_Month])),"m月")&amp;"発注)")</f>
        <v/>
      </c>
      <c r="E109">
        <f>IF(SUMIFS(T_PlannedOrders[EffectiveQty],T_PlannedOrders[Part Name],$A103,T_PlannedOrders[WeekIndex],2)=0,"",SUMIFS(T_PlannedOrders[EffectiveQty],T_PlannedOrders[Part Name],$A103,T_PlannedOrders[WeekIndex],2)&amp;" ("&amp;TEXT(SUMPRODUCT(MAX((T_PlannedOrders[Part Name]=$A103)*(T_PlannedOrders[WeekIndex]=2)*(T_PlannedOrders[EffectiveQty]&gt;0)*T_PlannedOrders[Order_Month])),"m月")&amp;"発注)")</f>
        <v/>
      </c>
      <c r="F109">
        <f>IF(SUMIFS(T_PlannedOrders[EffectiveQty],T_PlannedOrders[Part Name],$A103,T_PlannedOrders[WeekIndex],3)=0,"",SUMIFS(T_PlannedOrders[EffectiveQty],T_PlannedOrders[Part Name],$A103,T_PlannedOrders[WeekIndex],3)&amp;" ("&amp;TEXT(SUMPRODUCT(MAX((T_PlannedOrders[Part Name]=$A103)*(T_PlannedOrders[WeekIndex]=3)*(T_PlannedOrders[EffectiveQty]&gt;0)*T_PlannedOrders[Order_Month])),"m月")&amp;"発注)")</f>
        <v/>
      </c>
      <c r="G109">
        <f>IF(SUMIFS(T_PlannedOrders[EffectiveQty],T_PlannedOrders[Part Name],$A103,T_PlannedOrders[WeekIndex],4)=0,"",SUMIFS(T_PlannedOrders[EffectiveQty],T_PlannedOrders[Part Name],$A103,T_PlannedOrders[WeekIndex],4)&amp;" ("&amp;TEXT(SUMPRODUCT(MAX((T_PlannedOrders[Part Name]=$A103)*(T_PlannedOrders[WeekIndex]=4)*(T_PlannedOrders[EffectiveQty]&gt;0)*T_PlannedOrders[Order_Month])),"m月")&amp;"発注)")</f>
        <v/>
      </c>
      <c r="H109">
        <f>IF(SUMIFS(T_PlannedOrders[EffectiveQty],T_PlannedOrders[Part Name],$A103,T_PlannedOrders[WeekIndex],5)=0,"",SUMIFS(T_PlannedOrders[EffectiveQty],T_PlannedOrders[Part Name],$A103,T_PlannedOrders[WeekIndex],5)&amp;" ("&amp;TEXT(SUMPRODUCT(MAX((T_PlannedOrders[Part Name]=$A103)*(T_PlannedOrders[WeekIndex]=5)*(T_PlannedOrders[EffectiveQty]&gt;0)*T_PlannedOrders[Order_Month])),"m月")&amp;"発注)")</f>
        <v/>
      </c>
      <c r="I109">
        <f>IF(SUMIFS(T_PlannedOrders[EffectiveQty],T_PlannedOrders[Part Name],$A103,T_PlannedOrders[WeekIndex],6)=0,"",SUMIFS(T_PlannedOrders[EffectiveQty],T_PlannedOrders[Part Name],$A103,T_PlannedOrders[WeekIndex],6)&amp;" ("&amp;TEXT(SUMPRODUCT(MAX((T_PlannedOrders[Part Name]=$A103)*(T_PlannedOrders[WeekIndex]=6)*(T_PlannedOrders[EffectiveQty]&gt;0)*T_PlannedOrders[Order_Month])),"m月")&amp;"発注)")</f>
        <v/>
      </c>
      <c r="J109">
        <f>IF(SUMIFS(T_PlannedOrders[EffectiveQty],T_PlannedOrders[Part Name],$A103,T_PlannedOrders[WeekIndex],7)=0,"",SUMIFS(T_PlannedOrders[EffectiveQty],T_PlannedOrders[Part Name],$A103,T_PlannedOrders[WeekIndex],7)&amp;" ("&amp;TEXT(SUMPRODUCT(MAX((T_PlannedOrders[Part Name]=$A103)*(T_PlannedOrders[WeekIndex]=7)*(T_PlannedOrders[EffectiveQty]&gt;0)*T_PlannedOrders[Order_Month])),"m月")&amp;"発注)")</f>
        <v/>
      </c>
      <c r="K109">
        <f>IF(SUMIFS(T_PlannedOrders[EffectiveQty],T_PlannedOrders[Part Name],$A103,T_PlannedOrders[WeekIndex],8)=0,"",SUMIFS(T_PlannedOrders[EffectiveQty],T_PlannedOrders[Part Name],$A103,T_PlannedOrders[WeekIndex],8)&amp;" ("&amp;TEXT(SUMPRODUCT(MAX((T_PlannedOrders[Part Name]=$A103)*(T_PlannedOrders[WeekIndex]=8)*(T_PlannedOrders[EffectiveQty]&gt;0)*T_PlannedOrders[Order_Month])),"m月")&amp;"発注)")</f>
        <v/>
      </c>
      <c r="L109">
        <f>IF(SUMIFS(T_PlannedOrders[EffectiveQty],T_PlannedOrders[Part Name],$A103,T_PlannedOrders[WeekIndex],9)=0,"",SUMIFS(T_PlannedOrders[EffectiveQty],T_PlannedOrders[Part Name],$A103,T_PlannedOrders[WeekIndex],9)&amp;" ("&amp;TEXT(SUMPRODUCT(MAX((T_PlannedOrders[Part Name]=$A103)*(T_PlannedOrders[WeekIndex]=9)*(T_PlannedOrders[EffectiveQty]&gt;0)*T_PlannedOrders[Order_Month])),"m月")&amp;"発注)")</f>
        <v/>
      </c>
      <c r="M109">
        <f>IF(SUMIFS(T_PlannedOrders[EffectiveQty],T_PlannedOrders[Part Name],$A103,T_PlannedOrders[WeekIndex],10)=0,"",SUMIFS(T_PlannedOrders[EffectiveQty],T_PlannedOrders[Part Name],$A103,T_PlannedOrders[WeekIndex],10)&amp;" ("&amp;TEXT(SUMPRODUCT(MAX((T_PlannedOrders[Part Name]=$A103)*(T_PlannedOrders[WeekIndex]=10)*(T_PlannedOrders[EffectiveQty]&gt;0)*T_PlannedOrders[Order_Month])),"m月")&amp;"発注)")</f>
        <v/>
      </c>
      <c r="N109">
        <f>IF(SUMIFS(T_PlannedOrders[EffectiveQty],T_PlannedOrders[Part Name],$A103,T_PlannedOrders[WeekIndex],11)=0,"",SUMIFS(T_PlannedOrders[EffectiveQty],T_PlannedOrders[Part Name],$A103,T_PlannedOrders[WeekIndex],11)&amp;" ("&amp;TEXT(SUMPRODUCT(MAX((T_PlannedOrders[Part Name]=$A103)*(T_PlannedOrders[WeekIndex]=11)*(T_PlannedOrders[EffectiveQty]&gt;0)*T_PlannedOrders[Order_Month])),"m月")&amp;"発注)")</f>
        <v/>
      </c>
      <c r="O109">
        <f>IF(SUMIFS(T_PlannedOrders[EffectiveQty],T_PlannedOrders[Part Name],$A103,T_PlannedOrders[WeekIndex],12)=0,"",SUMIFS(T_PlannedOrders[EffectiveQty],T_PlannedOrders[Part Name],$A103,T_PlannedOrders[WeekIndex],12)&amp;" ("&amp;TEXT(SUMPRODUCT(MAX((T_PlannedOrders[Part Name]=$A103)*(T_PlannedOrders[WeekIndex]=12)*(T_PlannedOrders[EffectiveQty]&gt;0)*T_PlannedOrders[Order_Month])),"m月")&amp;"発注)")</f>
        <v/>
      </c>
      <c r="P109">
        <f>IF(SUMIFS(T_PlannedOrders[EffectiveQty],T_PlannedOrders[Part Name],$A103,T_PlannedOrders[WeekIndex],13)=0,"",SUMIFS(T_PlannedOrders[EffectiveQty],T_PlannedOrders[Part Name],$A103,T_PlannedOrders[WeekIndex],13)&amp;" ("&amp;TEXT(SUMPRODUCT(MAX((T_PlannedOrders[Part Name]=$A103)*(T_PlannedOrders[WeekIndex]=13)*(T_PlannedOrders[EffectiveQty]&gt;0)*T_PlannedOrders[Order_Month])),"m月")&amp;"発注)")</f>
        <v/>
      </c>
      <c r="Q109">
        <f>IF(SUMIFS(T_PlannedOrders[EffectiveQty],T_PlannedOrders[Part Name],$A103,T_PlannedOrders[WeekIndex],14)=0,"",SUMIFS(T_PlannedOrders[EffectiveQty],T_PlannedOrders[Part Name],$A103,T_PlannedOrders[WeekIndex],14)&amp;" ("&amp;TEXT(SUMPRODUCT(MAX((T_PlannedOrders[Part Name]=$A103)*(T_PlannedOrders[WeekIndex]=14)*(T_PlannedOrders[EffectiveQty]&gt;0)*T_PlannedOrders[Order_Month])),"m月")&amp;"発注)")</f>
        <v/>
      </c>
      <c r="R109">
        <f>IF(SUMIFS(T_PlannedOrders[EffectiveQty],T_PlannedOrders[Part Name],$A103,T_PlannedOrders[WeekIndex],15)=0,"",SUMIFS(T_PlannedOrders[EffectiveQty],T_PlannedOrders[Part Name],$A103,T_PlannedOrders[WeekIndex],15)&amp;" ("&amp;TEXT(SUMPRODUCT(MAX((T_PlannedOrders[Part Name]=$A103)*(T_PlannedOrders[WeekIndex]=15)*(T_PlannedOrders[EffectiveQty]&gt;0)*T_PlannedOrders[Order_Month])),"m月")&amp;"発注)")</f>
        <v/>
      </c>
      <c r="S109">
        <f>IF(SUMIFS(T_PlannedOrders[EffectiveQty],T_PlannedOrders[Part Name],$A103,T_PlannedOrders[WeekIndex],16)=0,"",SUMIFS(T_PlannedOrders[EffectiveQty],T_PlannedOrders[Part Name],$A103,T_PlannedOrders[WeekIndex],16)&amp;" ("&amp;TEXT(SUMPRODUCT(MAX((T_PlannedOrders[Part Name]=$A103)*(T_PlannedOrders[WeekIndex]=16)*(T_PlannedOrders[EffectiveQty]&gt;0)*T_PlannedOrders[Order_Month])),"m月")&amp;"発注)")</f>
        <v/>
      </c>
      <c r="T109">
        <f>IF(SUMIFS(T_PlannedOrders[EffectiveQty],T_PlannedOrders[Part Name],$A103,T_PlannedOrders[WeekIndex],17)=0,"",SUMIFS(T_PlannedOrders[EffectiveQty],T_PlannedOrders[Part Name],$A103,T_PlannedOrders[WeekIndex],17)&amp;" ("&amp;TEXT(SUMPRODUCT(MAX((T_PlannedOrders[Part Name]=$A103)*(T_PlannedOrders[WeekIndex]=17)*(T_PlannedOrders[EffectiveQty]&gt;0)*T_PlannedOrders[Order_Month])),"m月")&amp;"発注)")</f>
        <v/>
      </c>
      <c r="U109">
        <f>IF(SUMIFS(T_PlannedOrders[EffectiveQty],T_PlannedOrders[Part Name],$A103,T_PlannedOrders[WeekIndex],18)=0,"",SUMIFS(T_PlannedOrders[EffectiveQty],T_PlannedOrders[Part Name],$A103,T_PlannedOrders[WeekIndex],18)&amp;" ("&amp;TEXT(SUMPRODUCT(MAX((T_PlannedOrders[Part Name]=$A103)*(T_PlannedOrders[WeekIndex]=18)*(T_PlannedOrders[EffectiveQty]&gt;0)*T_PlannedOrders[Order_Month])),"m月")&amp;"発注)")</f>
        <v/>
      </c>
      <c r="V109">
        <f>IF(SUMIFS(T_PlannedOrders[EffectiveQty],T_PlannedOrders[Part Name],$A103,T_PlannedOrders[WeekIndex],19)=0,"",SUMIFS(T_PlannedOrders[EffectiveQty],T_PlannedOrders[Part Name],$A103,T_PlannedOrders[WeekIndex],19)&amp;" ("&amp;TEXT(SUMPRODUCT(MAX((T_PlannedOrders[Part Name]=$A103)*(T_PlannedOrders[WeekIndex]=19)*(T_PlannedOrders[EffectiveQty]&gt;0)*T_PlannedOrders[Order_Month])),"m月")&amp;"発注)")</f>
        <v/>
      </c>
      <c r="W109">
        <f>IF(SUMIFS(T_PlannedOrders[EffectiveQty],T_PlannedOrders[Part Name],$A103,T_PlannedOrders[WeekIndex],20)=0,"",SUMIFS(T_PlannedOrders[EffectiveQty],T_PlannedOrders[Part Name],$A103,T_PlannedOrders[WeekIndex],20)&amp;" ("&amp;TEXT(SUMPRODUCT(MAX((T_PlannedOrders[Part Name]=$A103)*(T_PlannedOrders[WeekIndex]=20)*(T_PlannedOrders[EffectiveQty]&gt;0)*T_PlannedOrders[Order_Month])),"m月")&amp;"発注)")</f>
        <v/>
      </c>
      <c r="X109">
        <f>IF(SUMIFS(T_PlannedOrders[EffectiveQty],T_PlannedOrders[Part Name],$A103,T_PlannedOrders[WeekIndex],21)=0,"",SUMIFS(T_PlannedOrders[EffectiveQty],T_PlannedOrders[Part Name],$A103,T_PlannedOrders[WeekIndex],21)&amp;" ("&amp;TEXT(SUMPRODUCT(MAX((T_PlannedOrders[Part Name]=$A103)*(T_PlannedOrders[WeekIndex]=21)*(T_PlannedOrders[EffectiveQty]&gt;0)*T_PlannedOrders[Order_Month])),"m月")&amp;"発注)")</f>
        <v/>
      </c>
      <c r="Y109">
        <f>IF(SUMIFS(T_PlannedOrders[EffectiveQty],T_PlannedOrders[Part Name],$A103,T_PlannedOrders[WeekIndex],22)=0,"",SUMIFS(T_PlannedOrders[EffectiveQty],T_PlannedOrders[Part Name],$A103,T_PlannedOrders[WeekIndex],22)&amp;" ("&amp;TEXT(SUMPRODUCT(MAX((T_PlannedOrders[Part Name]=$A103)*(T_PlannedOrders[WeekIndex]=22)*(T_PlannedOrders[EffectiveQty]&gt;0)*T_PlannedOrders[Order_Month])),"m月")&amp;"発注)")</f>
        <v/>
      </c>
      <c r="Z109">
        <f>IF(SUMIFS(T_PlannedOrders[EffectiveQty],T_PlannedOrders[Part Name],$A103,T_PlannedOrders[WeekIndex],23)=0,"",SUMIFS(T_PlannedOrders[EffectiveQty],T_PlannedOrders[Part Name],$A103,T_PlannedOrders[WeekIndex],23)&amp;" ("&amp;TEXT(SUMPRODUCT(MAX((T_PlannedOrders[Part Name]=$A103)*(T_PlannedOrders[WeekIndex]=23)*(T_PlannedOrders[EffectiveQty]&gt;0)*T_PlannedOrders[Order_Month])),"m月")&amp;"発注)")</f>
        <v/>
      </c>
      <c r="AA109">
        <f>IF(SUMIFS(T_PlannedOrders[EffectiveQty],T_PlannedOrders[Part Name],$A103,T_PlannedOrders[WeekIndex],24)=0,"",SUMIFS(T_PlannedOrders[EffectiveQty],T_PlannedOrders[Part Name],$A103,T_PlannedOrders[WeekIndex],24)&amp;" ("&amp;TEXT(SUMPRODUCT(MAX((T_PlannedOrders[Part Name]=$A103)*(T_PlannedOrders[WeekIndex]=24)*(T_PlannedOrders[EffectiveQty]&gt;0)*T_PlannedOrders[Order_Month])),"m月")&amp;"発注)")</f>
        <v/>
      </c>
      <c r="AB109">
        <f>IF(SUMIFS(T_PlannedOrders[EffectiveQty],T_PlannedOrders[Part Name],$A103,T_PlannedOrders[WeekIndex],25)=0,"",SUMIFS(T_PlannedOrders[EffectiveQty],T_PlannedOrders[Part Name],$A103,T_PlannedOrders[WeekIndex],25)&amp;" ("&amp;TEXT(SUMPRODUCT(MAX((T_PlannedOrders[Part Name]=$A103)*(T_PlannedOrders[WeekIndex]=25)*(T_PlannedOrders[EffectiveQty]&gt;0)*T_PlannedOrders[Order_Month])),"m月")&amp;"発注)")</f>
        <v/>
      </c>
      <c r="AC109">
        <f>IF(SUMIFS(T_PlannedOrders[EffectiveQty],T_PlannedOrders[Part Name],$A103,T_PlannedOrders[WeekIndex],26)=0,"",SUMIFS(T_PlannedOrders[EffectiveQty],T_PlannedOrders[Part Name],$A103,T_PlannedOrders[WeekIndex],26)&amp;" ("&amp;TEXT(SUMPRODUCT(MAX((T_PlannedOrders[Part Name]=$A103)*(T_PlannedOrders[WeekIndex]=26)*(T_PlannedOrders[EffectiveQty]&gt;0)*T_PlannedOrders[Order_Month])),"m月")&amp;"発注)")</f>
        <v/>
      </c>
      <c r="AD109">
        <f>IF(SUMIFS(T_PlannedOrders[EffectiveQty],T_PlannedOrders[Part Name],$A103,T_PlannedOrders[WeekIndex],27)=0,"",SUMIFS(T_PlannedOrders[EffectiveQty],T_PlannedOrders[Part Name],$A103,T_PlannedOrders[WeekIndex],27)&amp;" ("&amp;TEXT(SUMPRODUCT(MAX((T_PlannedOrders[Part Name]=$A103)*(T_PlannedOrders[WeekIndex]=27)*(T_PlannedOrders[EffectiveQty]&gt;0)*T_PlannedOrders[Order_Month])),"m月")&amp;"発注)")</f>
        <v/>
      </c>
      <c r="AE109">
        <f>IF(SUMIFS(T_PlannedOrders[EffectiveQty],T_PlannedOrders[Part Name],$A103,T_PlannedOrders[WeekIndex],28)=0,"",SUMIFS(T_PlannedOrders[EffectiveQty],T_PlannedOrders[Part Name],$A103,T_PlannedOrders[WeekIndex],28)&amp;" ("&amp;TEXT(SUMPRODUCT(MAX((T_PlannedOrders[Part Name]=$A103)*(T_PlannedOrders[WeekIndex]=28)*(T_PlannedOrders[EffectiveQty]&gt;0)*T_PlannedOrders[Order_Month])),"m月")&amp;"発注)")</f>
        <v/>
      </c>
      <c r="AF109">
        <f>IF(SUMIFS(T_PlannedOrders[EffectiveQty],T_PlannedOrders[Part Name],$A103,T_PlannedOrders[WeekIndex],29)=0,"",SUMIFS(T_PlannedOrders[EffectiveQty],T_PlannedOrders[Part Name],$A103,T_PlannedOrders[WeekIndex],29)&amp;" ("&amp;TEXT(SUMPRODUCT(MAX((T_PlannedOrders[Part Name]=$A103)*(T_PlannedOrders[WeekIndex]=29)*(T_PlannedOrders[EffectiveQty]&gt;0)*T_PlannedOrders[Order_Month])),"m月")&amp;"発注)")</f>
        <v/>
      </c>
      <c r="AG109">
        <f>IF(SUMIFS(T_PlannedOrders[EffectiveQty],T_PlannedOrders[Part Name],$A103,T_PlannedOrders[WeekIndex],30)=0,"",SUMIFS(T_PlannedOrders[EffectiveQty],T_PlannedOrders[Part Name],$A103,T_PlannedOrders[WeekIndex],30)&amp;" ("&amp;TEXT(SUMPRODUCT(MAX((T_PlannedOrders[Part Name]=$A103)*(T_PlannedOrders[WeekIndex]=30)*(T_PlannedOrders[EffectiveQty]&gt;0)*T_PlannedOrders[Order_Month])),"m月")&amp;"発注)")</f>
        <v/>
      </c>
      <c r="AH109">
        <f>IF(SUMIFS(T_PlannedOrders[EffectiveQty],T_PlannedOrders[Part Name],$A103,T_PlannedOrders[WeekIndex],31)=0,"",SUMIFS(T_PlannedOrders[EffectiveQty],T_PlannedOrders[Part Name],$A103,T_PlannedOrders[WeekIndex],31)&amp;" ("&amp;TEXT(SUMPRODUCT(MAX((T_PlannedOrders[Part Name]=$A103)*(T_PlannedOrders[WeekIndex]=31)*(T_PlannedOrders[EffectiveQty]&gt;0)*T_PlannedOrders[Order_Month])),"m月")&amp;"発注)")</f>
        <v/>
      </c>
      <c r="AI109">
        <f>IF(SUMIFS(T_PlannedOrders[EffectiveQty],T_PlannedOrders[Part Name],$A103,T_PlannedOrders[WeekIndex],32)=0,"",SUMIFS(T_PlannedOrders[EffectiveQty],T_PlannedOrders[Part Name],$A103,T_PlannedOrders[WeekIndex],32)&amp;" ("&amp;TEXT(SUMPRODUCT(MAX((T_PlannedOrders[Part Name]=$A103)*(T_PlannedOrders[WeekIndex]=32)*(T_PlannedOrders[EffectiveQty]&gt;0)*T_PlannedOrders[Order_Month])),"m月")&amp;"発注)")</f>
        <v/>
      </c>
      <c r="AJ109">
        <f>IF(SUMIFS(T_PlannedOrders[EffectiveQty],T_PlannedOrders[Part Name],$A103,T_PlannedOrders[WeekIndex],33)=0,"",SUMIFS(T_PlannedOrders[EffectiveQty],T_PlannedOrders[Part Name],$A103,T_PlannedOrders[WeekIndex],33)&amp;" ("&amp;TEXT(SUMPRODUCT(MAX((T_PlannedOrders[Part Name]=$A103)*(T_PlannedOrders[WeekIndex]=33)*(T_PlannedOrders[EffectiveQty]&gt;0)*T_PlannedOrders[Order_Month])),"m月")&amp;"発注)")</f>
        <v/>
      </c>
      <c r="AK109">
        <f>IF(SUMIFS(T_PlannedOrders[EffectiveQty],T_PlannedOrders[Part Name],$A103,T_PlannedOrders[WeekIndex],34)=0,"",SUMIFS(T_PlannedOrders[EffectiveQty],T_PlannedOrders[Part Name],$A103,T_PlannedOrders[WeekIndex],34)&amp;" ("&amp;TEXT(SUMPRODUCT(MAX((T_PlannedOrders[Part Name]=$A103)*(T_PlannedOrders[WeekIndex]=34)*(T_PlannedOrders[EffectiveQty]&gt;0)*T_PlannedOrders[Order_Month])),"m月")&amp;"発注)")</f>
        <v/>
      </c>
      <c r="AL109">
        <f>IF(SUMIFS(T_PlannedOrders[EffectiveQty],T_PlannedOrders[Part Name],$A103,T_PlannedOrders[WeekIndex],35)=0,"",SUMIFS(T_PlannedOrders[EffectiveQty],T_PlannedOrders[Part Name],$A103,T_PlannedOrders[WeekIndex],35)&amp;" ("&amp;TEXT(SUMPRODUCT(MAX((T_PlannedOrders[Part Name]=$A103)*(T_PlannedOrders[WeekIndex]=35)*(T_PlannedOrders[EffectiveQty]&gt;0)*T_PlannedOrders[Order_Month])),"m月")&amp;"発注)")</f>
        <v/>
      </c>
      <c r="AM109">
        <f>IF(SUMIFS(T_PlannedOrders[EffectiveQty],T_PlannedOrders[Part Name],$A103,T_PlannedOrders[WeekIndex],36)=0,"",SUMIFS(T_PlannedOrders[EffectiveQty],T_PlannedOrders[Part Name],$A103,T_PlannedOrders[WeekIndex],36)&amp;" ("&amp;TEXT(SUMPRODUCT(MAX((T_PlannedOrders[Part Name]=$A103)*(T_PlannedOrders[WeekIndex]=36)*(T_PlannedOrders[EffectiveQty]&gt;0)*T_PlannedOrders[Order_Month])),"m月")&amp;"発注)")</f>
        <v/>
      </c>
      <c r="AN109">
        <f>IF(SUMIFS(T_PlannedOrders[EffectiveQty],T_PlannedOrders[Part Name],$A103,T_PlannedOrders[WeekIndex],37)=0,"",SUMIFS(T_PlannedOrders[EffectiveQty],T_PlannedOrders[Part Name],$A103,T_PlannedOrders[WeekIndex],37)&amp;" ("&amp;TEXT(SUMPRODUCT(MAX((T_PlannedOrders[Part Name]=$A103)*(T_PlannedOrders[WeekIndex]=37)*(T_PlannedOrders[EffectiveQty]&gt;0)*T_PlannedOrders[Order_Month])),"m月")&amp;"発注)")</f>
        <v/>
      </c>
      <c r="AO109">
        <f>IF(SUMIFS(T_PlannedOrders[EffectiveQty],T_PlannedOrders[Part Name],$A103,T_PlannedOrders[WeekIndex],38)=0,"",SUMIFS(T_PlannedOrders[EffectiveQty],T_PlannedOrders[Part Name],$A103,T_PlannedOrders[WeekIndex],38)&amp;" ("&amp;TEXT(SUMPRODUCT(MAX((T_PlannedOrders[Part Name]=$A103)*(T_PlannedOrders[WeekIndex]=38)*(T_PlannedOrders[EffectiveQty]&gt;0)*T_PlannedOrders[Order_Month])),"m月")&amp;"発注)")</f>
        <v/>
      </c>
      <c r="AP109">
        <f>IF(SUMIFS(T_PlannedOrders[EffectiveQty],T_PlannedOrders[Part Name],$A103,T_PlannedOrders[WeekIndex],39)=0,"",SUMIFS(T_PlannedOrders[EffectiveQty],T_PlannedOrders[Part Name],$A103,T_PlannedOrders[WeekIndex],39)&amp;" ("&amp;TEXT(SUMPRODUCT(MAX((T_PlannedOrders[Part Name]=$A103)*(T_PlannedOrders[WeekIndex]=39)*(T_PlannedOrders[EffectiveQty]&gt;0)*T_PlannedOrders[Order_Month])),"m月")&amp;"発注)")</f>
        <v/>
      </c>
      <c r="AQ109">
        <f>IF(SUMIFS(T_PlannedOrders[EffectiveQty],T_PlannedOrders[Part Name],$A103,T_PlannedOrders[WeekIndex],40)=0,"",SUMIFS(T_PlannedOrders[EffectiveQty],T_PlannedOrders[Part Name],$A103,T_PlannedOrders[WeekIndex],40)&amp;" ("&amp;TEXT(SUMPRODUCT(MAX((T_PlannedOrders[Part Name]=$A103)*(T_PlannedOrders[WeekIndex]=40)*(T_PlannedOrders[EffectiveQty]&gt;0)*T_PlannedOrders[Order_Month])),"m月")&amp;"発注)")</f>
        <v/>
      </c>
      <c r="AR109">
        <f>IF(SUMIFS(T_PlannedOrders[EffectiveQty],T_PlannedOrders[Part Name],$A103,T_PlannedOrders[WeekIndex],41)=0,"",SUMIFS(T_PlannedOrders[EffectiveQty],T_PlannedOrders[Part Name],$A103,T_PlannedOrders[WeekIndex],41)&amp;" ("&amp;TEXT(SUMPRODUCT(MAX((T_PlannedOrders[Part Name]=$A103)*(T_PlannedOrders[WeekIndex]=41)*(T_PlannedOrders[EffectiveQty]&gt;0)*T_PlannedOrders[Order_Month])),"m月")&amp;"発注)")</f>
        <v/>
      </c>
      <c r="AS109">
        <f>IF(SUMIFS(T_PlannedOrders[EffectiveQty],T_PlannedOrders[Part Name],$A103,T_PlannedOrders[WeekIndex],42)=0,"",SUMIFS(T_PlannedOrders[EffectiveQty],T_PlannedOrders[Part Name],$A103,T_PlannedOrders[WeekIndex],42)&amp;" ("&amp;TEXT(SUMPRODUCT(MAX((T_PlannedOrders[Part Name]=$A103)*(T_PlannedOrders[WeekIndex]=42)*(T_PlannedOrders[EffectiveQty]&gt;0)*T_PlannedOrders[Order_Month])),"m月")&amp;"発注)")</f>
        <v/>
      </c>
      <c r="AT109">
        <f>IF(SUMIFS(T_PlannedOrders[EffectiveQty],T_PlannedOrders[Part Name],$A103,T_PlannedOrders[WeekIndex],43)=0,"",SUMIFS(T_PlannedOrders[EffectiveQty],T_PlannedOrders[Part Name],$A103,T_PlannedOrders[WeekIndex],43)&amp;" ("&amp;TEXT(SUMPRODUCT(MAX((T_PlannedOrders[Part Name]=$A103)*(T_PlannedOrders[WeekIndex]=43)*(T_PlannedOrders[EffectiveQty]&gt;0)*T_PlannedOrders[Order_Month])),"m月")&amp;"発注)")</f>
        <v/>
      </c>
      <c r="AU109">
        <f>IF(SUMIFS(T_PlannedOrders[EffectiveQty],T_PlannedOrders[Part Name],$A103,T_PlannedOrders[WeekIndex],44)=0,"",SUMIFS(T_PlannedOrders[EffectiveQty],T_PlannedOrders[Part Name],$A103,T_PlannedOrders[WeekIndex],44)&amp;" ("&amp;TEXT(SUMPRODUCT(MAX((T_PlannedOrders[Part Name]=$A103)*(T_PlannedOrders[WeekIndex]=44)*(T_PlannedOrders[EffectiveQty]&gt;0)*T_PlannedOrders[Order_Month])),"m月")&amp;"発注)")</f>
        <v/>
      </c>
      <c r="AV109">
        <f>IF(SUMIFS(T_PlannedOrders[EffectiveQty],T_PlannedOrders[Part Name],$A103,T_PlannedOrders[WeekIndex],45)=0,"",SUMIFS(T_PlannedOrders[EffectiveQty],T_PlannedOrders[Part Name],$A103,T_PlannedOrders[WeekIndex],45)&amp;" ("&amp;TEXT(SUMPRODUCT(MAX((T_PlannedOrders[Part Name]=$A103)*(T_PlannedOrders[WeekIndex]=45)*(T_PlannedOrders[EffectiveQty]&gt;0)*T_PlannedOrders[Order_Month])),"m月")&amp;"発注)")</f>
        <v/>
      </c>
      <c r="AW109">
        <f>IF(SUMIFS(T_PlannedOrders[EffectiveQty],T_PlannedOrders[Part Name],$A103,T_PlannedOrders[WeekIndex],46)=0,"",SUMIFS(T_PlannedOrders[EffectiveQty],T_PlannedOrders[Part Name],$A103,T_PlannedOrders[WeekIndex],46)&amp;" ("&amp;TEXT(SUMPRODUCT(MAX((T_PlannedOrders[Part Name]=$A103)*(T_PlannedOrders[WeekIndex]=46)*(T_PlannedOrders[EffectiveQty]&gt;0)*T_PlannedOrders[Order_Month])),"m月")&amp;"発注)")</f>
        <v/>
      </c>
      <c r="AX109">
        <f>IF(SUMIFS(T_PlannedOrders[EffectiveQty],T_PlannedOrders[Part Name],$A103,T_PlannedOrders[WeekIndex],47)=0,"",SUMIFS(T_PlannedOrders[EffectiveQty],T_PlannedOrders[Part Name],$A103,T_PlannedOrders[WeekIndex],47)&amp;" ("&amp;TEXT(SUMPRODUCT(MAX((T_PlannedOrders[Part Name]=$A103)*(T_PlannedOrders[WeekIndex]=47)*(T_PlannedOrders[EffectiveQty]&gt;0)*T_PlannedOrders[Order_Month])),"m月")&amp;"発注)")</f>
        <v/>
      </c>
      <c r="AY109">
        <f>IF(SUMIFS(T_PlannedOrders[EffectiveQty],T_PlannedOrders[Part Name],$A103,T_PlannedOrders[WeekIndex],48)=0,"",SUMIFS(T_PlannedOrders[EffectiveQty],T_PlannedOrders[Part Name],$A103,T_PlannedOrders[WeekIndex],48)&amp;" ("&amp;TEXT(SUMPRODUCT(MAX((T_PlannedOrders[Part Name]=$A103)*(T_PlannedOrders[WeekIndex]=48)*(T_PlannedOrders[EffectiveQty]&gt;0)*T_PlannedOrders[Order_Month])),"m月")&amp;"発注)")</f>
        <v/>
      </c>
      <c r="AZ109">
        <f>IF(SUMIFS(T_PlannedOrders[EffectiveQty],T_PlannedOrders[Part Name],$A103,T_PlannedOrders[WeekIndex],49)=0,"",SUMIFS(T_PlannedOrders[EffectiveQty],T_PlannedOrders[Part Name],$A103,T_PlannedOrders[WeekIndex],49)&amp;" ("&amp;TEXT(SUMPRODUCT(MAX((T_PlannedOrders[Part Name]=$A103)*(T_PlannedOrders[WeekIndex]=49)*(T_PlannedOrders[EffectiveQty]&gt;0)*T_PlannedOrders[Order_Month])),"m月")&amp;"発注)")</f>
        <v/>
      </c>
      <c r="BA109">
        <f>IF(SUMIFS(T_PlannedOrders[EffectiveQty],T_PlannedOrders[Part Name],$A103,T_PlannedOrders[WeekIndex],50)=0,"",SUMIFS(T_PlannedOrders[EffectiveQty],T_PlannedOrders[Part Name],$A103,T_PlannedOrders[WeekIndex],50)&amp;" ("&amp;TEXT(SUMPRODUCT(MAX((T_PlannedOrders[Part Name]=$A103)*(T_PlannedOrders[WeekIndex]=50)*(T_PlannedOrders[EffectiveQty]&gt;0)*T_PlannedOrders[Order_Month])),"m月")&amp;"発注)")</f>
        <v/>
      </c>
      <c r="BB109">
        <f>IF(SUMIFS(T_PlannedOrders[EffectiveQty],T_PlannedOrders[Part Name],$A103,T_PlannedOrders[WeekIndex],51)=0,"",SUMIFS(T_PlannedOrders[EffectiveQty],T_PlannedOrders[Part Name],$A103,T_PlannedOrders[WeekIndex],51)&amp;" ("&amp;TEXT(SUMPRODUCT(MAX((T_PlannedOrders[Part Name]=$A103)*(T_PlannedOrders[WeekIndex]=51)*(T_PlannedOrders[EffectiveQty]&gt;0)*T_PlannedOrders[Order_Month])),"m月")&amp;"発注)")</f>
        <v/>
      </c>
      <c r="BC109">
        <f>IF(SUMIFS(T_PlannedOrders[EffectiveQty],T_PlannedOrders[Part Name],$A103,T_PlannedOrders[WeekIndex],52)=0,"",SUMIFS(T_PlannedOrders[EffectiveQty],T_PlannedOrders[Part Name],$A103,T_PlannedOrders[WeekIndex],52)&amp;" ("&amp;TEXT(SUMPRODUCT(MAX((T_PlannedOrders[Part Name]=$A103)*(T_PlannedOrders[WeekIndex]=52)*(T_PlannedOrders[EffectiveQty]&gt;0)*T_PlannedOrders[Order_Month])),"m月")&amp;"発注)")</f>
        <v/>
      </c>
      <c r="BD109">
        <f>IF(SUMIFS(T_PlannedOrders[EffectiveQty],T_PlannedOrders[Part Name],$A103,T_PlannedOrders[WeekIndex],53)=0,"",SUMIFS(T_PlannedOrders[EffectiveQty],T_PlannedOrders[Part Name],$A103,T_PlannedOrders[WeekIndex],53)&amp;" ("&amp;TEXT(SUMPRODUCT(MAX((T_PlannedOrders[Part Name]=$A103)*(T_PlannedOrders[WeekIndex]=53)*(T_PlannedOrders[EffectiveQty]&gt;0)*T_PlannedOrders[Order_Month])),"m月")&amp;"発注)")</f>
        <v/>
      </c>
      <c r="BE109">
        <f>IF(SUMIFS(T_PlannedOrders[EffectiveQty],T_PlannedOrders[Part Name],$A103,T_PlannedOrders[WeekIndex],54)=0,"",SUMIFS(T_PlannedOrders[EffectiveQty],T_PlannedOrders[Part Name],$A103,T_PlannedOrders[WeekIndex],54)&amp;" ("&amp;TEXT(SUMPRODUCT(MAX((T_PlannedOrders[Part Name]=$A103)*(T_PlannedOrders[WeekIndex]=54)*(T_PlannedOrders[EffectiveQty]&gt;0)*T_PlannedOrders[Order_Month])),"m月")&amp;"発注)")</f>
        <v/>
      </c>
      <c r="BF109">
        <f>IF(SUMIFS(T_PlannedOrders[EffectiveQty],T_PlannedOrders[Part Name],$A103,T_PlannedOrders[WeekIndex],55)=0,"",SUMIFS(T_PlannedOrders[EffectiveQty],T_PlannedOrders[Part Name],$A103,T_PlannedOrders[WeekIndex],55)&amp;" ("&amp;TEXT(SUMPRODUCT(MAX((T_PlannedOrders[Part Name]=$A103)*(T_PlannedOrders[WeekIndex]=55)*(T_PlannedOrders[EffectiveQty]&gt;0)*T_PlannedOrders[Order_Month])),"m月")&amp;"発注)")</f>
        <v/>
      </c>
      <c r="BG109">
        <f>IF(SUMIFS(T_PlannedOrders[EffectiveQty],T_PlannedOrders[Part Name],$A103,T_PlannedOrders[WeekIndex],56)=0,"",SUMIFS(T_PlannedOrders[EffectiveQty],T_PlannedOrders[Part Name],$A103,T_PlannedOrders[WeekIndex],56)&amp;" ("&amp;TEXT(SUMPRODUCT(MAX((T_PlannedOrders[Part Name]=$A103)*(T_PlannedOrders[WeekIndex]=56)*(T_PlannedOrders[EffectiveQty]&gt;0)*T_PlannedOrders[Order_Month])),"m月")&amp;"発注)")</f>
        <v/>
      </c>
      <c r="BH109">
        <f>IF(SUMIFS(T_PlannedOrders[EffectiveQty],T_PlannedOrders[Part Name],$A103,T_PlannedOrders[WeekIndex],57)=0,"",SUMIFS(T_PlannedOrders[EffectiveQty],T_PlannedOrders[Part Name],$A103,T_PlannedOrders[WeekIndex],57)&amp;" ("&amp;TEXT(SUMPRODUCT(MAX((T_PlannedOrders[Part Name]=$A103)*(T_PlannedOrders[WeekIndex]=57)*(T_PlannedOrders[EffectiveQty]&gt;0)*T_PlannedOrders[Order_Month])),"m月")&amp;"発注)")</f>
        <v/>
      </c>
      <c r="BI109">
        <f>IF(SUMIFS(T_PlannedOrders[EffectiveQty],T_PlannedOrders[Part Name],$A103,T_PlannedOrders[WeekIndex],58)=0,"",SUMIFS(T_PlannedOrders[EffectiveQty],T_PlannedOrders[Part Name],$A103,T_PlannedOrders[WeekIndex],58)&amp;" ("&amp;TEXT(SUMPRODUCT(MAX((T_PlannedOrders[Part Name]=$A103)*(T_PlannedOrders[WeekIndex]=58)*(T_PlannedOrders[EffectiveQty]&gt;0)*T_PlannedOrders[Order_Month])),"m月")&amp;"発注)")</f>
        <v/>
      </c>
      <c r="BJ109">
        <f>IF(SUMIFS(T_PlannedOrders[EffectiveQty],T_PlannedOrders[Part Name],$A103,T_PlannedOrders[WeekIndex],59)=0,"",SUMIFS(T_PlannedOrders[EffectiveQty],T_PlannedOrders[Part Name],$A103,T_PlannedOrders[WeekIndex],59)&amp;" ("&amp;TEXT(SUMPRODUCT(MAX((T_PlannedOrders[Part Name]=$A103)*(T_PlannedOrders[WeekIndex]=59)*(T_PlannedOrders[EffectiveQty]&gt;0)*T_PlannedOrders[Order_Month])),"m月")&amp;"発注)")</f>
        <v/>
      </c>
      <c r="BK109">
        <f>IF(SUMIFS(T_PlannedOrders[EffectiveQty],T_PlannedOrders[Part Name],$A103,T_PlannedOrders[WeekIndex],60)=0,"",SUMIFS(T_PlannedOrders[EffectiveQty],T_PlannedOrders[Part Name],$A103,T_PlannedOrders[WeekIndex],60)&amp;" ("&amp;TEXT(SUMPRODUCT(MAX((T_PlannedOrders[Part Name]=$A103)*(T_PlannedOrders[WeekIndex]=60)*(T_PlannedOrders[EffectiveQty]&gt;0)*T_PlannedOrders[Order_Month])),"m月")&amp;"発注)")</f>
        <v/>
      </c>
      <c r="BL109">
        <f>IF(SUMIFS(T_PlannedOrders[EffectiveQty],T_PlannedOrders[Part Name],$A103,T_PlannedOrders[WeekIndex],61)=0,"",SUMIFS(T_PlannedOrders[EffectiveQty],T_PlannedOrders[Part Name],$A103,T_PlannedOrders[WeekIndex],61)&amp;" ("&amp;TEXT(SUMPRODUCT(MAX((T_PlannedOrders[Part Name]=$A103)*(T_PlannedOrders[WeekIndex]=61)*(T_PlannedOrders[EffectiveQty]&gt;0)*T_PlannedOrders[Order_Month])),"m月")&amp;"発注)")</f>
        <v/>
      </c>
      <c r="BM109">
        <f>IF(SUMIFS(T_PlannedOrders[EffectiveQty],T_PlannedOrders[Part Name],$A103,T_PlannedOrders[WeekIndex],62)=0,"",SUMIFS(T_PlannedOrders[EffectiveQty],T_PlannedOrders[Part Name],$A103,T_PlannedOrders[WeekIndex],62)&amp;" ("&amp;TEXT(SUMPRODUCT(MAX((T_PlannedOrders[Part Name]=$A103)*(T_PlannedOrders[WeekIndex]=62)*(T_PlannedOrders[EffectiveQty]&gt;0)*T_PlannedOrders[Order_Month])),"m月")&amp;"発注)")</f>
        <v/>
      </c>
      <c r="BN109">
        <f>IF(SUMIFS(T_PlannedOrders[EffectiveQty],T_PlannedOrders[Part Name],$A103,T_PlannedOrders[WeekIndex],63)=0,"",SUMIFS(T_PlannedOrders[EffectiveQty],T_PlannedOrders[Part Name],$A103,T_PlannedOrders[WeekIndex],63)&amp;" ("&amp;TEXT(SUMPRODUCT(MAX((T_PlannedOrders[Part Name]=$A103)*(T_PlannedOrders[WeekIndex]=63)*(T_PlannedOrders[EffectiveQty]&gt;0)*T_PlannedOrders[Order_Month])),"m月")&amp;"発注)")</f>
        <v/>
      </c>
      <c r="BO109">
        <f>IF(SUMIFS(T_PlannedOrders[EffectiveQty],T_PlannedOrders[Part Name],$A103,T_PlannedOrders[WeekIndex],64)=0,"",SUMIFS(T_PlannedOrders[EffectiveQty],T_PlannedOrders[Part Name],$A103,T_PlannedOrders[WeekIndex],64)&amp;" ("&amp;TEXT(SUMPRODUCT(MAX((T_PlannedOrders[Part Name]=$A103)*(T_PlannedOrders[WeekIndex]=64)*(T_PlannedOrders[EffectiveQty]&gt;0)*T_PlannedOrders[Order_Month])),"m月")&amp;"発注)")</f>
        <v/>
      </c>
      <c r="BP109">
        <f>IF(SUMIFS(T_PlannedOrders[EffectiveQty],T_PlannedOrders[Part Name],$A103,T_PlannedOrders[WeekIndex],65)=0,"",SUMIFS(T_PlannedOrders[EffectiveQty],T_PlannedOrders[Part Name],$A103,T_PlannedOrders[WeekIndex],65)&amp;" ("&amp;TEXT(SUMPRODUCT(MAX((T_PlannedOrders[Part Name]=$A103)*(T_PlannedOrders[WeekIndex]=65)*(T_PlannedOrders[EffectiveQty]&gt;0)*T_PlannedOrders[Order_Month])),"m月")&amp;"発注)")</f>
        <v/>
      </c>
      <c r="BQ109">
        <f>IF(SUMIFS(T_PlannedOrders[EffectiveQty],T_PlannedOrders[Part Name],$A103,T_PlannedOrders[WeekIndex],66)=0,"",SUMIFS(T_PlannedOrders[EffectiveQty],T_PlannedOrders[Part Name],$A103,T_PlannedOrders[WeekIndex],66)&amp;" ("&amp;TEXT(SUMPRODUCT(MAX((T_PlannedOrders[Part Name]=$A103)*(T_PlannedOrders[WeekIndex]=66)*(T_PlannedOrders[EffectiveQty]&gt;0)*T_PlannedOrders[Order_Month])),"m月")&amp;"発注)")</f>
        <v/>
      </c>
      <c r="BR109">
        <f>IF(SUMIFS(T_PlannedOrders[EffectiveQty],T_PlannedOrders[Part Name],$A103,T_PlannedOrders[WeekIndex],67)=0,"",SUMIFS(T_PlannedOrders[EffectiveQty],T_PlannedOrders[Part Name],$A103,T_PlannedOrders[WeekIndex],67)&amp;" ("&amp;TEXT(SUMPRODUCT(MAX((T_PlannedOrders[Part Name]=$A103)*(T_PlannedOrders[WeekIndex]=67)*(T_PlannedOrders[EffectiveQty]&gt;0)*T_PlannedOrders[Order_Month])),"m月")&amp;"発注)")</f>
        <v/>
      </c>
      <c r="BS109">
        <f>IF(SUMIFS(T_PlannedOrders[EffectiveQty],T_PlannedOrders[Part Name],$A103,T_PlannedOrders[WeekIndex],68)=0,"",SUMIFS(T_PlannedOrders[EffectiveQty],T_PlannedOrders[Part Name],$A103,T_PlannedOrders[WeekIndex],68)&amp;" ("&amp;TEXT(SUMPRODUCT(MAX((T_PlannedOrders[Part Name]=$A103)*(T_PlannedOrders[WeekIndex]=68)*(T_PlannedOrders[EffectiveQty]&gt;0)*T_PlannedOrders[Order_Month])),"m月")&amp;"発注)")</f>
        <v/>
      </c>
      <c r="BT109">
        <f>IF(SUMIFS(T_PlannedOrders[EffectiveQty],T_PlannedOrders[Part Name],$A103,T_PlannedOrders[WeekIndex],69)=0,"",SUMIFS(T_PlannedOrders[EffectiveQty],T_PlannedOrders[Part Name],$A103,T_PlannedOrders[WeekIndex],69)&amp;" ("&amp;TEXT(SUMPRODUCT(MAX((T_PlannedOrders[Part Name]=$A103)*(T_PlannedOrders[WeekIndex]=69)*(T_PlannedOrders[EffectiveQty]&gt;0)*T_PlannedOrders[Order_Month])),"m月")&amp;"発注)")</f>
        <v/>
      </c>
      <c r="BU109">
        <f>IF(SUMIFS(T_PlannedOrders[EffectiveQty],T_PlannedOrders[Part Name],$A103,T_PlannedOrders[WeekIndex],70)=0,"",SUMIFS(T_PlannedOrders[EffectiveQty],T_PlannedOrders[Part Name],$A103,T_PlannedOrders[WeekIndex],70)&amp;" ("&amp;TEXT(SUMPRODUCT(MAX((T_PlannedOrders[Part Name]=$A103)*(T_PlannedOrders[WeekIndex]=70)*(T_PlannedOrders[EffectiveQty]&gt;0)*T_PlannedOrders[Order_Month])),"m月")&amp;"発注)")</f>
        <v/>
      </c>
      <c r="BV109">
        <f>IF(SUMIFS(T_PlannedOrders[EffectiveQty],T_PlannedOrders[Part Name],$A103,T_PlannedOrders[WeekIndex],71)=0,"",SUMIFS(T_PlannedOrders[EffectiveQty],T_PlannedOrders[Part Name],$A103,T_PlannedOrders[WeekIndex],71)&amp;" ("&amp;TEXT(SUMPRODUCT(MAX((T_PlannedOrders[Part Name]=$A103)*(T_PlannedOrders[WeekIndex]=71)*(T_PlannedOrders[EffectiveQty]&gt;0)*T_PlannedOrders[Order_Month])),"m月")&amp;"発注)")</f>
        <v/>
      </c>
      <c r="BW109">
        <f>IF(SUMIFS(T_PlannedOrders[EffectiveQty],T_PlannedOrders[Part Name],$A103,T_PlannedOrders[WeekIndex],72)=0,"",SUMIFS(T_PlannedOrders[EffectiveQty],T_PlannedOrders[Part Name],$A103,T_PlannedOrders[WeekIndex],72)&amp;" ("&amp;TEXT(SUMPRODUCT(MAX((T_PlannedOrders[Part Name]=$A103)*(T_PlannedOrders[WeekIndex]=72)*(T_PlannedOrders[EffectiveQty]&gt;0)*T_PlannedOrders[Order_Month])),"m月")&amp;"発注)")</f>
        <v/>
      </c>
      <c r="BX109">
        <f>IF(SUMIFS(T_PlannedOrders[EffectiveQty],T_PlannedOrders[Part Name],$A103,T_PlannedOrders[WeekIndex],73)=0,"",SUMIFS(T_PlannedOrders[EffectiveQty],T_PlannedOrders[Part Name],$A103,T_PlannedOrders[WeekIndex],73)&amp;" ("&amp;TEXT(SUMPRODUCT(MAX((T_PlannedOrders[Part Name]=$A103)*(T_PlannedOrders[WeekIndex]=73)*(T_PlannedOrders[EffectiveQty]&gt;0)*T_PlannedOrders[Order_Month])),"m月")&amp;"発注)")</f>
        <v/>
      </c>
      <c r="BY109">
        <f>IF(SUMIFS(T_PlannedOrders[EffectiveQty],T_PlannedOrders[Part Name],$A103,T_PlannedOrders[WeekIndex],74)=0,"",SUMIFS(T_PlannedOrders[EffectiveQty],T_PlannedOrders[Part Name],$A103,T_PlannedOrders[WeekIndex],74)&amp;" ("&amp;TEXT(SUMPRODUCT(MAX((T_PlannedOrders[Part Name]=$A103)*(T_PlannedOrders[WeekIndex]=74)*(T_PlannedOrders[EffectiveQty]&gt;0)*T_PlannedOrders[Order_Month])),"m月")&amp;"発注)")</f>
        <v/>
      </c>
      <c r="BZ109">
        <f>IF(SUMIFS(T_PlannedOrders[EffectiveQty],T_PlannedOrders[Part Name],$A103,T_PlannedOrders[WeekIndex],75)=0,"",SUMIFS(T_PlannedOrders[EffectiveQty],T_PlannedOrders[Part Name],$A103,T_PlannedOrders[WeekIndex],75)&amp;" ("&amp;TEXT(SUMPRODUCT(MAX((T_PlannedOrders[Part Name]=$A103)*(T_PlannedOrders[WeekIndex]=75)*(T_PlannedOrders[EffectiveQty]&gt;0)*T_PlannedOrders[Order_Month])),"m月")&amp;"発注)")</f>
        <v/>
      </c>
      <c r="CA109">
        <f>IF(SUMIFS(T_PlannedOrders[EffectiveQty],T_PlannedOrders[Part Name],$A103,T_PlannedOrders[WeekIndex],76)=0,"",SUMIFS(T_PlannedOrders[EffectiveQty],T_PlannedOrders[Part Name],$A103,T_PlannedOrders[WeekIndex],76)&amp;" ("&amp;TEXT(SUMPRODUCT(MAX((T_PlannedOrders[Part Name]=$A103)*(T_PlannedOrders[WeekIndex]=76)*(T_PlannedOrders[EffectiveQty]&gt;0)*T_PlannedOrders[Order_Month])),"m月")&amp;"発注)")</f>
        <v/>
      </c>
      <c r="CB109">
        <f>IF(SUMIFS(T_PlannedOrders[EffectiveQty],T_PlannedOrders[Part Name],$A103,T_PlannedOrders[WeekIndex],77)=0,"",SUMIFS(T_PlannedOrders[EffectiveQty],T_PlannedOrders[Part Name],$A103,T_PlannedOrders[WeekIndex],77)&amp;" ("&amp;TEXT(SUMPRODUCT(MAX((T_PlannedOrders[Part Name]=$A103)*(T_PlannedOrders[WeekIndex]=77)*(T_PlannedOrders[EffectiveQty]&gt;0)*T_PlannedOrders[Order_Month])),"m月")&amp;"発注)")</f>
        <v/>
      </c>
      <c r="CC109">
        <f>IF(SUMIFS(T_PlannedOrders[EffectiveQty],T_PlannedOrders[Part Name],$A103,T_PlannedOrders[WeekIndex],78)=0,"",SUMIFS(T_PlannedOrders[EffectiveQty],T_PlannedOrders[Part Name],$A103,T_PlannedOrders[WeekIndex],78)&amp;" ("&amp;TEXT(SUMPRODUCT(MAX((T_PlannedOrders[Part Name]=$A103)*(T_PlannedOrders[WeekIndex]=78)*(T_PlannedOrders[EffectiveQty]&gt;0)*T_PlannedOrders[Order_Month])),"m月")&amp;"発注)")</f>
        <v/>
      </c>
      <c r="CD109">
        <f>IF(SUMIFS(T_PlannedOrders[EffectiveQty],T_PlannedOrders[Part Name],$A103,T_PlannedOrders[WeekIndex],79)=0,"",SUMIFS(T_PlannedOrders[EffectiveQty],T_PlannedOrders[Part Name],$A103,T_PlannedOrders[WeekIndex],79)&amp;" ("&amp;TEXT(SUMPRODUCT(MAX((T_PlannedOrders[Part Name]=$A103)*(T_PlannedOrders[WeekIndex]=79)*(T_PlannedOrders[EffectiveQty]&gt;0)*T_PlannedOrders[Order_Month])),"m月")&amp;"発注)")</f>
        <v/>
      </c>
      <c r="CE109">
        <f>IF(SUMIFS(T_PlannedOrders[EffectiveQty],T_PlannedOrders[Part Name],$A103,T_PlannedOrders[WeekIndex],80)=0,"",SUMIFS(T_PlannedOrders[EffectiveQty],T_PlannedOrders[Part Name],$A103,T_PlannedOrders[WeekIndex],80)&amp;" ("&amp;TEXT(SUMPRODUCT(MAX((T_PlannedOrders[Part Name]=$A103)*(T_PlannedOrders[WeekIndex]=80)*(T_PlannedOrders[EffectiveQty]&gt;0)*T_PlannedOrders[Order_Month])),"m月")&amp;"発注)")</f>
        <v/>
      </c>
      <c r="CF109">
        <f>IF(SUMIFS(T_PlannedOrders[EffectiveQty],T_PlannedOrders[Part Name],$A103,T_PlannedOrders[WeekIndex],81)=0,"",SUMIFS(T_PlannedOrders[EffectiveQty],T_PlannedOrders[Part Name],$A103,T_PlannedOrders[WeekIndex],81)&amp;" ("&amp;TEXT(SUMPRODUCT(MAX((T_PlannedOrders[Part Name]=$A103)*(T_PlannedOrders[WeekIndex]=81)*(T_PlannedOrders[EffectiveQty]&gt;0)*T_PlannedOrders[Order_Month])),"m月")&amp;"発注)")</f>
        <v/>
      </c>
      <c r="CG109">
        <f>IF(SUMIFS(T_PlannedOrders[EffectiveQty],T_PlannedOrders[Part Name],$A103,T_PlannedOrders[WeekIndex],82)=0,"",SUMIFS(T_PlannedOrders[EffectiveQty],T_PlannedOrders[Part Name],$A103,T_PlannedOrders[WeekIndex],82)&amp;" ("&amp;TEXT(SUMPRODUCT(MAX((T_PlannedOrders[Part Name]=$A103)*(T_PlannedOrders[WeekIndex]=82)*(T_PlannedOrders[EffectiveQty]&gt;0)*T_PlannedOrders[Order_Month])),"m月")&amp;"発注)")</f>
        <v/>
      </c>
      <c r="CH109">
        <f>IF(SUMIFS(T_PlannedOrders[EffectiveQty],T_PlannedOrders[Part Name],$A103,T_PlannedOrders[WeekIndex],83)=0,"",SUMIFS(T_PlannedOrders[EffectiveQty],T_PlannedOrders[Part Name],$A103,T_PlannedOrders[WeekIndex],83)&amp;" ("&amp;TEXT(SUMPRODUCT(MAX((T_PlannedOrders[Part Name]=$A103)*(T_PlannedOrders[WeekIndex]=83)*(T_PlannedOrders[EffectiveQty]&gt;0)*T_PlannedOrders[Order_Month])),"m月")&amp;"発注)")</f>
        <v/>
      </c>
      <c r="CI109">
        <f>IF(SUMIFS(T_PlannedOrders[EffectiveQty],T_PlannedOrders[Part Name],$A103,T_PlannedOrders[WeekIndex],84)=0,"",SUMIFS(T_PlannedOrders[EffectiveQty],T_PlannedOrders[Part Name],$A103,T_PlannedOrders[WeekIndex],84)&amp;" ("&amp;TEXT(SUMPRODUCT(MAX((T_PlannedOrders[Part Name]=$A103)*(T_PlannedOrders[WeekIndex]=84)*(T_PlannedOrders[EffectiveQty]&gt;0)*T_PlannedOrders[Order_Month])),"m月")&amp;"発注)")</f>
        <v/>
      </c>
      <c r="CJ109">
        <f>IF(SUMIFS(T_PlannedOrders[EffectiveQty],T_PlannedOrders[Part Name],$A103,T_PlannedOrders[WeekIndex],85)=0,"",SUMIFS(T_PlannedOrders[EffectiveQty],T_PlannedOrders[Part Name],$A103,T_PlannedOrders[WeekIndex],85)&amp;" ("&amp;TEXT(SUMPRODUCT(MAX((T_PlannedOrders[Part Name]=$A103)*(T_PlannedOrders[WeekIndex]=85)*(T_PlannedOrders[EffectiveQty]&gt;0)*T_PlannedOrders[Order_Month])),"m月")&amp;"発注)")</f>
        <v/>
      </c>
      <c r="CK109">
        <f>IF(SUMIFS(T_PlannedOrders[EffectiveQty],T_PlannedOrders[Part Name],$A103,T_PlannedOrders[WeekIndex],86)=0,"",SUMIFS(T_PlannedOrders[EffectiveQty],T_PlannedOrders[Part Name],$A103,T_PlannedOrders[WeekIndex],86)&amp;" ("&amp;TEXT(SUMPRODUCT(MAX((T_PlannedOrders[Part Name]=$A103)*(T_PlannedOrders[WeekIndex]=86)*(T_PlannedOrders[EffectiveQty]&gt;0)*T_PlannedOrders[Order_Month])),"m月")&amp;"発注)")</f>
        <v/>
      </c>
      <c r="CL109">
        <f>IF(SUMIFS(T_PlannedOrders[EffectiveQty],T_PlannedOrders[Part Name],$A103,T_PlannedOrders[WeekIndex],87)=0,"",SUMIFS(T_PlannedOrders[EffectiveQty],T_PlannedOrders[Part Name],$A103,T_PlannedOrders[WeekIndex],87)&amp;" ("&amp;TEXT(SUMPRODUCT(MAX((T_PlannedOrders[Part Name]=$A103)*(T_PlannedOrders[WeekIndex]=87)*(T_PlannedOrders[EffectiveQty]&gt;0)*T_PlannedOrders[Order_Month])),"m月")&amp;"発注)")</f>
        <v/>
      </c>
      <c r="CM109">
        <f>IF(SUMIFS(T_PlannedOrders[EffectiveQty],T_PlannedOrders[Part Name],$A103,T_PlannedOrders[WeekIndex],88)=0,"",SUMIFS(T_PlannedOrders[EffectiveQty],T_PlannedOrders[Part Name],$A103,T_PlannedOrders[WeekIndex],88)&amp;" ("&amp;TEXT(SUMPRODUCT(MAX((T_PlannedOrders[Part Name]=$A103)*(T_PlannedOrders[WeekIndex]=88)*(T_PlannedOrders[EffectiveQty]&gt;0)*T_PlannedOrders[Order_Month])),"m月")&amp;"発注)")</f>
        <v/>
      </c>
      <c r="CN109">
        <f>IF(SUMIFS(T_PlannedOrders[EffectiveQty],T_PlannedOrders[Part Name],$A103,T_PlannedOrders[WeekIndex],89)=0,"",SUMIFS(T_PlannedOrders[EffectiveQty],T_PlannedOrders[Part Name],$A103,T_PlannedOrders[WeekIndex],89)&amp;" ("&amp;TEXT(SUMPRODUCT(MAX((T_PlannedOrders[Part Name]=$A103)*(T_PlannedOrders[WeekIndex]=89)*(T_PlannedOrders[EffectiveQty]&gt;0)*T_PlannedOrders[Order_Month])),"m月")&amp;"発注)")</f>
        <v/>
      </c>
      <c r="CO109">
        <f>IF(SUMIFS(T_PlannedOrders[EffectiveQty],T_PlannedOrders[Part Name],$A103,T_PlannedOrders[WeekIndex],90)=0,"",SUMIFS(T_PlannedOrders[EffectiveQty],T_PlannedOrders[Part Name],$A103,T_PlannedOrders[WeekIndex],90)&amp;" ("&amp;TEXT(SUMPRODUCT(MAX((T_PlannedOrders[Part Name]=$A103)*(T_PlannedOrders[WeekIndex]=90)*(T_PlannedOrders[EffectiveQty]&gt;0)*T_PlannedOrders[Order_Month])),"m月")&amp;"発注)")</f>
        <v/>
      </c>
      <c r="CP109">
        <f>IF(SUMIFS(T_PlannedOrders[EffectiveQty],T_PlannedOrders[Part Name],$A103,T_PlannedOrders[WeekIndex],91)=0,"",SUMIFS(T_PlannedOrders[EffectiveQty],T_PlannedOrders[Part Name],$A103,T_PlannedOrders[WeekIndex],91)&amp;" ("&amp;TEXT(SUMPRODUCT(MAX((T_PlannedOrders[Part Name]=$A103)*(T_PlannedOrders[WeekIndex]=91)*(T_PlannedOrders[EffectiveQty]&gt;0)*T_PlannedOrders[Order_Month])),"m月")&amp;"発注)")</f>
        <v/>
      </c>
      <c r="CQ109">
        <f>IF(SUMIFS(T_PlannedOrders[EffectiveQty],T_PlannedOrders[Part Name],$A103,T_PlannedOrders[WeekIndex],92)=0,"",SUMIFS(T_PlannedOrders[EffectiveQty],T_PlannedOrders[Part Name],$A103,T_PlannedOrders[WeekIndex],92)&amp;" ("&amp;TEXT(SUMPRODUCT(MAX((T_PlannedOrders[Part Name]=$A103)*(T_PlannedOrders[WeekIndex]=92)*(T_PlannedOrders[EffectiveQty]&gt;0)*T_PlannedOrders[Order_Month])),"m月")&amp;"発注)")</f>
        <v/>
      </c>
      <c r="CR109">
        <f>IF(SUMIFS(T_PlannedOrders[EffectiveQty],T_PlannedOrders[Part Name],$A103,T_PlannedOrders[WeekIndex],93)=0,"",SUMIFS(T_PlannedOrders[EffectiveQty],T_PlannedOrders[Part Name],$A103,T_PlannedOrders[WeekIndex],93)&amp;" ("&amp;TEXT(SUMPRODUCT(MAX((T_PlannedOrders[Part Name]=$A103)*(T_PlannedOrders[WeekIndex]=93)*(T_PlannedOrders[EffectiveQty]&gt;0)*T_PlannedOrders[Order_Month])),"m月")&amp;"発注)")</f>
        <v/>
      </c>
      <c r="CS109">
        <f>IF(SUMIFS(T_PlannedOrders[EffectiveQty],T_PlannedOrders[Part Name],$A103,T_PlannedOrders[WeekIndex],94)=0,"",SUMIFS(T_PlannedOrders[EffectiveQty],T_PlannedOrders[Part Name],$A103,T_PlannedOrders[WeekIndex],94)&amp;" ("&amp;TEXT(SUMPRODUCT(MAX((T_PlannedOrders[Part Name]=$A103)*(T_PlannedOrders[WeekIndex]=94)*(T_PlannedOrders[EffectiveQty]&gt;0)*T_PlannedOrders[Order_Month])),"m月")&amp;"発注)")</f>
        <v/>
      </c>
      <c r="CT109">
        <f>IF(SUMIFS(T_PlannedOrders[EffectiveQty],T_PlannedOrders[Part Name],$A103,T_PlannedOrders[WeekIndex],95)=0,"",SUMIFS(T_PlannedOrders[EffectiveQty],T_PlannedOrders[Part Name],$A103,T_PlannedOrders[WeekIndex],95)&amp;" ("&amp;TEXT(SUMPRODUCT(MAX((T_PlannedOrders[Part Name]=$A103)*(T_PlannedOrders[WeekIndex]=95)*(T_PlannedOrders[EffectiveQty]&gt;0)*T_PlannedOrders[Order_Month])),"m月")&amp;"発注)")</f>
        <v/>
      </c>
      <c r="CU109">
        <f>IF(SUMIFS(T_PlannedOrders[EffectiveQty],T_PlannedOrders[Part Name],$A103,T_PlannedOrders[WeekIndex],96)=0,"",SUMIFS(T_PlannedOrders[EffectiveQty],T_PlannedOrders[Part Name],$A103,T_PlannedOrders[WeekIndex],96)&amp;" ("&amp;TEXT(SUMPRODUCT(MAX((T_PlannedOrders[Part Name]=$A103)*(T_PlannedOrders[WeekIndex]=96)*(T_PlannedOrders[EffectiveQty]&gt;0)*T_PlannedOrders[Order_Month])),"m月")&amp;"発注)")</f>
        <v/>
      </c>
      <c r="CV109">
        <f>IF(SUMIFS(T_PlannedOrders[EffectiveQty],T_PlannedOrders[Part Name],$A103,T_PlannedOrders[WeekIndex],97)=0,"",SUMIFS(T_PlannedOrders[EffectiveQty],T_PlannedOrders[Part Name],$A103,T_PlannedOrders[WeekIndex],97)&amp;" ("&amp;TEXT(SUMPRODUCT(MAX((T_PlannedOrders[Part Name]=$A103)*(T_PlannedOrders[WeekIndex]=97)*(T_PlannedOrders[EffectiveQty]&gt;0)*T_PlannedOrders[Order_Month])),"m月")&amp;"発注)")</f>
        <v/>
      </c>
      <c r="CW109">
        <f>IF(SUMIFS(T_PlannedOrders[EffectiveQty],T_PlannedOrders[Part Name],$A103,T_PlannedOrders[WeekIndex],98)=0,"",SUMIFS(T_PlannedOrders[EffectiveQty],T_PlannedOrders[Part Name],$A103,T_PlannedOrders[WeekIndex],98)&amp;" ("&amp;TEXT(SUMPRODUCT(MAX((T_PlannedOrders[Part Name]=$A103)*(T_PlannedOrders[WeekIndex]=98)*(T_PlannedOrders[EffectiveQty]&gt;0)*T_PlannedOrders[Order_Month])),"m月")&amp;"発注)")</f>
        <v/>
      </c>
      <c r="CX109">
        <f>IF(SUMIFS(T_PlannedOrders[EffectiveQty],T_PlannedOrders[Part Name],$A103,T_PlannedOrders[WeekIndex],99)=0,"",SUMIFS(T_PlannedOrders[EffectiveQty],T_PlannedOrders[Part Name],$A103,T_PlannedOrders[WeekIndex],99)&amp;" ("&amp;TEXT(SUMPRODUCT(MAX((T_PlannedOrders[Part Name]=$A103)*(T_PlannedOrders[WeekIndex]=99)*(T_PlannedOrders[EffectiveQty]&gt;0)*T_PlannedOrders[Order_Month])),"m月")&amp;"発注)")</f>
        <v/>
      </c>
      <c r="CY109">
        <f>IF(SUMIFS(T_PlannedOrders[EffectiveQty],T_PlannedOrders[Part Name],$A103,T_PlannedOrders[WeekIndex],100)=0,"",SUMIFS(T_PlannedOrders[EffectiveQty],T_PlannedOrders[Part Name],$A103,T_PlannedOrders[WeekIndex],100)&amp;" ("&amp;TEXT(SUMPRODUCT(MAX((T_PlannedOrders[Part Name]=$A103)*(T_PlannedOrders[WeekIndex]=100)*(T_PlannedOrders[EffectiveQty]&gt;0)*T_PlannedOrders[Order_Month])),"m月")&amp;"発注)")</f>
        <v/>
      </c>
      <c r="CZ109">
        <f>IF(SUMIFS(T_PlannedOrders[EffectiveQty],T_PlannedOrders[Part Name],$A103,T_PlannedOrders[WeekIndex],101)=0,"",SUMIFS(T_PlannedOrders[EffectiveQty],T_PlannedOrders[Part Name],$A103,T_PlannedOrders[WeekIndex],101)&amp;" ("&amp;TEXT(SUMPRODUCT(MAX((T_PlannedOrders[Part Name]=$A103)*(T_PlannedOrders[WeekIndex]=101)*(T_PlannedOrders[EffectiveQty]&gt;0)*T_PlannedOrders[Order_Month])),"m月")&amp;"発注)")</f>
        <v/>
      </c>
      <c r="DA109">
        <f>IF(SUMIFS(T_PlannedOrders[EffectiveQty],T_PlannedOrders[Part Name],$A103,T_PlannedOrders[WeekIndex],102)=0,"",SUMIFS(T_PlannedOrders[EffectiveQty],T_PlannedOrders[Part Name],$A103,T_PlannedOrders[WeekIndex],102)&amp;" ("&amp;TEXT(SUMPRODUCT(MAX((T_PlannedOrders[Part Name]=$A103)*(T_PlannedOrders[WeekIndex]=102)*(T_PlannedOrders[EffectiveQty]&gt;0)*T_PlannedOrders[Order_Month])),"m月")&amp;"発注)")</f>
        <v/>
      </c>
      <c r="DB109">
        <f>IF(SUMIFS(T_PlannedOrders[EffectiveQty],T_PlannedOrders[Part Name],$A103,T_PlannedOrders[WeekIndex],103)=0,"",SUMIFS(T_PlannedOrders[EffectiveQty],T_PlannedOrders[Part Name],$A103,T_PlannedOrders[WeekIndex],103)&amp;" ("&amp;TEXT(SUMPRODUCT(MAX((T_PlannedOrders[Part Name]=$A103)*(T_PlannedOrders[WeekIndex]=103)*(T_PlannedOrders[EffectiveQty]&gt;0)*T_PlannedOrders[Order_Month])),"m月")&amp;"発注)")</f>
        <v/>
      </c>
      <c r="DC109">
        <f>IF(SUMIFS(T_PlannedOrders[EffectiveQty],T_PlannedOrders[Part Name],$A103,T_PlannedOrders[WeekIndex],104)=0,"",SUMIFS(T_PlannedOrders[EffectiveQty],T_PlannedOrders[Part Name],$A103,T_PlannedOrders[WeekIndex],104)&amp;" ("&amp;TEXT(SUMPRODUCT(MAX((T_PlannedOrders[Part Name]=$A103)*(T_PlannedOrders[WeekIndex]=104)*(T_PlannedOrders[EffectiveQty]&gt;0)*T_PlannedOrders[Order_Month])),"m月")&amp;"発注)")</f>
        <v/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3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>
        <f>IF(SUMIFS(T_PlannedOrders[EffectiveQty],T_PlannedOrders[Part Name],$A113,T_PlannedOrders[WeekIndex],1)=0,"",SUMIFS(T_PlannedOrders[EffectiveQty],T_PlannedOrders[Part Name],$A113,T_PlannedOrders[WeekIndex],1)&amp;" ("&amp;TEXT(SUMPRODUCT(MAX((T_PlannedOrders[Part Name]=$A113)*(T_PlannedOrders[WeekIndex]=1)*(T_PlannedOrders[EffectiveQty]&gt;0)*T_PlannedOrders[Order_Month])),"m月")&amp;"発注)")</f>
        <v/>
      </c>
      <c r="E131">
        <f>IF(SUMIFS(T_PlannedOrders[EffectiveQty],T_PlannedOrders[Part Name],$A113,T_PlannedOrders[WeekIndex],2)=0,"",SUMIFS(T_PlannedOrders[EffectiveQty],T_PlannedOrders[Part Name],$A113,T_PlannedOrders[WeekIndex],2)&amp;" ("&amp;TEXT(SUMPRODUCT(MAX((T_PlannedOrders[Part Name]=$A113)*(T_PlannedOrders[WeekIndex]=2)*(T_PlannedOrders[EffectiveQty]&gt;0)*T_PlannedOrders[Order_Month])),"m月")&amp;"発注)")</f>
        <v/>
      </c>
      <c r="F131">
        <f>IF(SUMIFS(T_PlannedOrders[EffectiveQty],T_PlannedOrders[Part Name],$A113,T_PlannedOrders[WeekIndex],3)=0,"",SUMIFS(T_PlannedOrders[EffectiveQty],T_PlannedOrders[Part Name],$A113,T_PlannedOrders[WeekIndex],3)&amp;" ("&amp;TEXT(SUMPRODUCT(MAX((T_PlannedOrders[Part Name]=$A113)*(T_PlannedOrders[WeekIndex]=3)*(T_PlannedOrders[EffectiveQty]&gt;0)*T_PlannedOrders[Order_Month])),"m月")&amp;"発注)")</f>
        <v/>
      </c>
      <c r="G131">
        <f>IF(SUMIFS(T_PlannedOrders[EffectiveQty],T_PlannedOrders[Part Name],$A113,T_PlannedOrders[WeekIndex],4)=0,"",SUMIFS(T_PlannedOrders[EffectiveQty],T_PlannedOrders[Part Name],$A113,T_PlannedOrders[WeekIndex],4)&amp;" ("&amp;TEXT(SUMPRODUCT(MAX((T_PlannedOrders[Part Name]=$A113)*(T_PlannedOrders[WeekIndex]=4)*(T_PlannedOrders[EffectiveQty]&gt;0)*T_PlannedOrders[Order_Month])),"m月")&amp;"発注)")</f>
        <v/>
      </c>
      <c r="H131">
        <f>IF(SUMIFS(T_PlannedOrders[EffectiveQty],T_PlannedOrders[Part Name],$A113,T_PlannedOrders[WeekIndex],5)=0,"",SUMIFS(T_PlannedOrders[EffectiveQty],T_PlannedOrders[Part Name],$A113,T_PlannedOrders[WeekIndex],5)&amp;" ("&amp;TEXT(SUMPRODUCT(MAX((T_PlannedOrders[Part Name]=$A113)*(T_PlannedOrders[WeekIndex]=5)*(T_PlannedOrders[EffectiveQty]&gt;0)*T_PlannedOrders[Order_Month])),"m月")&amp;"発注)")</f>
        <v/>
      </c>
      <c r="I131">
        <f>IF(SUMIFS(T_PlannedOrders[EffectiveQty],T_PlannedOrders[Part Name],$A113,T_PlannedOrders[WeekIndex],6)=0,"",SUMIFS(T_PlannedOrders[EffectiveQty],T_PlannedOrders[Part Name],$A113,T_PlannedOrders[WeekIndex],6)&amp;" ("&amp;TEXT(SUMPRODUCT(MAX((T_PlannedOrders[Part Name]=$A113)*(T_PlannedOrders[WeekIndex]=6)*(T_PlannedOrders[EffectiveQty]&gt;0)*T_PlannedOrders[Order_Month])),"m月")&amp;"発注)")</f>
        <v/>
      </c>
      <c r="J131">
        <f>IF(SUMIFS(T_PlannedOrders[EffectiveQty],T_PlannedOrders[Part Name],$A113,T_PlannedOrders[WeekIndex],7)=0,"",SUMIFS(T_PlannedOrders[EffectiveQty],T_PlannedOrders[Part Name],$A113,T_PlannedOrders[WeekIndex],7)&amp;" ("&amp;TEXT(SUMPRODUCT(MAX((T_PlannedOrders[Part Name]=$A113)*(T_PlannedOrders[WeekIndex]=7)*(T_PlannedOrders[EffectiveQty]&gt;0)*T_PlannedOrders[Order_Month])),"m月")&amp;"発注)")</f>
        <v/>
      </c>
      <c r="K131">
        <f>IF(SUMIFS(T_PlannedOrders[EffectiveQty],T_PlannedOrders[Part Name],$A113,T_PlannedOrders[WeekIndex],8)=0,"",SUMIFS(T_PlannedOrders[EffectiveQty],T_PlannedOrders[Part Name],$A113,T_PlannedOrders[WeekIndex],8)&amp;" ("&amp;TEXT(SUMPRODUCT(MAX((T_PlannedOrders[Part Name]=$A113)*(T_PlannedOrders[WeekIndex]=8)*(T_PlannedOrders[EffectiveQty]&gt;0)*T_PlannedOrders[Order_Month])),"m月")&amp;"発注)")</f>
        <v/>
      </c>
      <c r="L131">
        <f>IF(SUMIFS(T_PlannedOrders[EffectiveQty],T_PlannedOrders[Part Name],$A113,T_PlannedOrders[WeekIndex],9)=0,"",SUMIFS(T_PlannedOrders[EffectiveQty],T_PlannedOrders[Part Name],$A113,T_PlannedOrders[WeekIndex],9)&amp;" ("&amp;TEXT(SUMPRODUCT(MAX((T_PlannedOrders[Part Name]=$A113)*(T_PlannedOrders[WeekIndex]=9)*(T_PlannedOrders[EffectiveQty]&gt;0)*T_PlannedOrders[Order_Month])),"m月")&amp;"発注)")</f>
        <v/>
      </c>
      <c r="M131">
        <f>IF(SUMIFS(T_PlannedOrders[EffectiveQty],T_PlannedOrders[Part Name],$A113,T_PlannedOrders[WeekIndex],10)=0,"",SUMIFS(T_PlannedOrders[EffectiveQty],T_PlannedOrders[Part Name],$A113,T_PlannedOrders[WeekIndex],10)&amp;" ("&amp;TEXT(SUMPRODUCT(MAX((T_PlannedOrders[Part Name]=$A113)*(T_PlannedOrders[WeekIndex]=10)*(T_PlannedOrders[EffectiveQty]&gt;0)*T_PlannedOrders[Order_Month])),"m月")&amp;"発注)")</f>
        <v/>
      </c>
      <c r="N131">
        <f>IF(SUMIFS(T_PlannedOrders[EffectiveQty],T_PlannedOrders[Part Name],$A113,T_PlannedOrders[WeekIndex],11)=0,"",SUMIFS(T_PlannedOrders[EffectiveQty],T_PlannedOrders[Part Name],$A113,T_PlannedOrders[WeekIndex],11)&amp;" ("&amp;TEXT(SUMPRODUCT(MAX((T_PlannedOrders[Part Name]=$A113)*(T_PlannedOrders[WeekIndex]=11)*(T_PlannedOrders[EffectiveQty]&gt;0)*T_PlannedOrders[Order_Month])),"m月")&amp;"発注)")</f>
        <v/>
      </c>
      <c r="O131">
        <f>IF(SUMIFS(T_PlannedOrders[EffectiveQty],T_PlannedOrders[Part Name],$A113,T_PlannedOrders[WeekIndex],12)=0,"",SUMIFS(T_PlannedOrders[EffectiveQty],T_PlannedOrders[Part Name],$A113,T_PlannedOrders[WeekIndex],12)&amp;" ("&amp;TEXT(SUMPRODUCT(MAX((T_PlannedOrders[Part Name]=$A113)*(T_PlannedOrders[WeekIndex]=12)*(T_PlannedOrders[EffectiveQty]&gt;0)*T_PlannedOrders[Order_Month])),"m月")&amp;"発注)")</f>
        <v/>
      </c>
      <c r="P131">
        <f>IF(SUMIFS(T_PlannedOrders[EffectiveQty],T_PlannedOrders[Part Name],$A113,T_PlannedOrders[WeekIndex],13)=0,"",SUMIFS(T_PlannedOrders[EffectiveQty],T_PlannedOrders[Part Name],$A113,T_PlannedOrders[WeekIndex],13)&amp;" ("&amp;TEXT(SUMPRODUCT(MAX((T_PlannedOrders[Part Name]=$A113)*(T_PlannedOrders[WeekIndex]=13)*(T_PlannedOrders[EffectiveQty]&gt;0)*T_PlannedOrders[Order_Month])),"m月")&amp;"発注)")</f>
        <v/>
      </c>
      <c r="Q131">
        <f>IF(SUMIFS(T_PlannedOrders[EffectiveQty],T_PlannedOrders[Part Name],$A113,T_PlannedOrders[WeekIndex],14)=0,"",SUMIFS(T_PlannedOrders[EffectiveQty],T_PlannedOrders[Part Name],$A113,T_PlannedOrders[WeekIndex],14)&amp;" ("&amp;TEXT(SUMPRODUCT(MAX((T_PlannedOrders[Part Name]=$A113)*(T_PlannedOrders[WeekIndex]=14)*(T_PlannedOrders[EffectiveQty]&gt;0)*T_PlannedOrders[Order_Month])),"m月")&amp;"発注)")</f>
        <v/>
      </c>
      <c r="R131">
        <f>IF(SUMIFS(T_PlannedOrders[EffectiveQty],T_PlannedOrders[Part Name],$A113,T_PlannedOrders[WeekIndex],15)=0,"",SUMIFS(T_PlannedOrders[EffectiveQty],T_PlannedOrders[Part Name],$A113,T_PlannedOrders[WeekIndex],15)&amp;" ("&amp;TEXT(SUMPRODUCT(MAX((T_PlannedOrders[Part Name]=$A113)*(T_PlannedOrders[WeekIndex]=15)*(T_PlannedOrders[EffectiveQty]&gt;0)*T_PlannedOrders[Order_Month])),"m月")&amp;"発注)")</f>
        <v/>
      </c>
      <c r="S131">
        <f>IF(SUMIFS(T_PlannedOrders[EffectiveQty],T_PlannedOrders[Part Name],$A113,T_PlannedOrders[WeekIndex],16)=0,"",SUMIFS(T_PlannedOrders[EffectiveQty],T_PlannedOrders[Part Name],$A113,T_PlannedOrders[WeekIndex],16)&amp;" ("&amp;TEXT(SUMPRODUCT(MAX((T_PlannedOrders[Part Name]=$A113)*(T_PlannedOrders[WeekIndex]=16)*(T_PlannedOrders[EffectiveQty]&gt;0)*T_PlannedOrders[Order_Month])),"m月")&amp;"発注)")</f>
        <v/>
      </c>
      <c r="T131">
        <f>IF(SUMIFS(T_PlannedOrders[EffectiveQty],T_PlannedOrders[Part Name],$A113,T_PlannedOrders[WeekIndex],17)=0,"",SUMIFS(T_PlannedOrders[EffectiveQty],T_PlannedOrders[Part Name],$A113,T_PlannedOrders[WeekIndex],17)&amp;" ("&amp;TEXT(SUMPRODUCT(MAX((T_PlannedOrders[Part Name]=$A113)*(T_PlannedOrders[WeekIndex]=17)*(T_PlannedOrders[EffectiveQty]&gt;0)*T_PlannedOrders[Order_Month])),"m月")&amp;"発注)")</f>
        <v/>
      </c>
      <c r="U131">
        <f>IF(SUMIFS(T_PlannedOrders[EffectiveQty],T_PlannedOrders[Part Name],$A113,T_PlannedOrders[WeekIndex],18)=0,"",SUMIFS(T_PlannedOrders[EffectiveQty],T_PlannedOrders[Part Name],$A113,T_PlannedOrders[WeekIndex],18)&amp;" ("&amp;TEXT(SUMPRODUCT(MAX((T_PlannedOrders[Part Name]=$A113)*(T_PlannedOrders[WeekIndex]=18)*(T_PlannedOrders[EffectiveQty]&gt;0)*T_PlannedOrders[Order_Month])),"m月")&amp;"発注)")</f>
        <v/>
      </c>
      <c r="V131">
        <f>IF(SUMIFS(T_PlannedOrders[EffectiveQty],T_PlannedOrders[Part Name],$A113,T_PlannedOrders[WeekIndex],19)=0,"",SUMIFS(T_PlannedOrders[EffectiveQty],T_PlannedOrders[Part Name],$A113,T_PlannedOrders[WeekIndex],19)&amp;" ("&amp;TEXT(SUMPRODUCT(MAX((T_PlannedOrders[Part Name]=$A113)*(T_PlannedOrders[WeekIndex]=19)*(T_PlannedOrders[EffectiveQty]&gt;0)*T_PlannedOrders[Order_Month])),"m月")&amp;"発注)")</f>
        <v/>
      </c>
      <c r="W131">
        <f>IF(SUMIFS(T_PlannedOrders[EffectiveQty],T_PlannedOrders[Part Name],$A113,T_PlannedOrders[WeekIndex],20)=0,"",SUMIFS(T_PlannedOrders[EffectiveQty],T_PlannedOrders[Part Name],$A113,T_PlannedOrders[WeekIndex],20)&amp;" ("&amp;TEXT(SUMPRODUCT(MAX((T_PlannedOrders[Part Name]=$A113)*(T_PlannedOrders[WeekIndex]=20)*(T_PlannedOrders[EffectiveQty]&gt;0)*T_PlannedOrders[Order_Month])),"m月")&amp;"発注)")</f>
        <v/>
      </c>
      <c r="X131">
        <f>IF(SUMIFS(T_PlannedOrders[EffectiveQty],T_PlannedOrders[Part Name],$A113,T_PlannedOrders[WeekIndex],21)=0,"",SUMIFS(T_PlannedOrders[EffectiveQty],T_PlannedOrders[Part Name],$A113,T_PlannedOrders[WeekIndex],21)&amp;" ("&amp;TEXT(SUMPRODUCT(MAX((T_PlannedOrders[Part Name]=$A113)*(T_PlannedOrders[WeekIndex]=21)*(T_PlannedOrders[EffectiveQty]&gt;0)*T_PlannedOrders[Order_Month])),"m月")&amp;"発注)")</f>
        <v/>
      </c>
      <c r="Y131">
        <f>IF(SUMIFS(T_PlannedOrders[EffectiveQty],T_PlannedOrders[Part Name],$A113,T_PlannedOrders[WeekIndex],22)=0,"",SUMIFS(T_PlannedOrders[EffectiveQty],T_PlannedOrders[Part Name],$A113,T_PlannedOrders[WeekIndex],22)&amp;" ("&amp;TEXT(SUMPRODUCT(MAX((T_PlannedOrders[Part Name]=$A113)*(T_PlannedOrders[WeekIndex]=22)*(T_PlannedOrders[EffectiveQty]&gt;0)*T_PlannedOrders[Order_Month])),"m月")&amp;"発注)")</f>
        <v/>
      </c>
      <c r="Z131">
        <f>IF(SUMIFS(T_PlannedOrders[EffectiveQty],T_PlannedOrders[Part Name],$A113,T_PlannedOrders[WeekIndex],23)=0,"",SUMIFS(T_PlannedOrders[EffectiveQty],T_PlannedOrders[Part Name],$A113,T_PlannedOrders[WeekIndex],23)&amp;" ("&amp;TEXT(SUMPRODUCT(MAX((T_PlannedOrders[Part Name]=$A113)*(T_PlannedOrders[WeekIndex]=23)*(T_PlannedOrders[EffectiveQty]&gt;0)*T_PlannedOrders[Order_Month])),"m月")&amp;"発注)")</f>
        <v/>
      </c>
      <c r="AA131">
        <f>IF(SUMIFS(T_PlannedOrders[EffectiveQty],T_PlannedOrders[Part Name],$A113,T_PlannedOrders[WeekIndex],24)=0,"",SUMIFS(T_PlannedOrders[EffectiveQty],T_PlannedOrders[Part Name],$A113,T_PlannedOrders[WeekIndex],24)&amp;" ("&amp;TEXT(SUMPRODUCT(MAX((T_PlannedOrders[Part Name]=$A113)*(T_PlannedOrders[WeekIndex]=24)*(T_PlannedOrders[EffectiveQty]&gt;0)*T_PlannedOrders[Order_Month])),"m月")&amp;"発注)")</f>
        <v/>
      </c>
      <c r="AB131">
        <f>IF(SUMIFS(T_PlannedOrders[EffectiveQty],T_PlannedOrders[Part Name],$A113,T_PlannedOrders[WeekIndex],25)=0,"",SUMIFS(T_PlannedOrders[EffectiveQty],T_PlannedOrders[Part Name],$A113,T_PlannedOrders[WeekIndex],25)&amp;" ("&amp;TEXT(SUMPRODUCT(MAX((T_PlannedOrders[Part Name]=$A113)*(T_PlannedOrders[WeekIndex]=25)*(T_PlannedOrders[EffectiveQty]&gt;0)*T_PlannedOrders[Order_Month])),"m月")&amp;"発注)")</f>
        <v/>
      </c>
      <c r="AC131">
        <f>IF(SUMIFS(T_PlannedOrders[EffectiveQty],T_PlannedOrders[Part Name],$A113,T_PlannedOrders[WeekIndex],26)=0,"",SUMIFS(T_PlannedOrders[EffectiveQty],T_PlannedOrders[Part Name],$A113,T_PlannedOrders[WeekIndex],26)&amp;" ("&amp;TEXT(SUMPRODUCT(MAX((T_PlannedOrders[Part Name]=$A113)*(T_PlannedOrders[WeekIndex]=26)*(T_PlannedOrders[EffectiveQty]&gt;0)*T_PlannedOrders[Order_Month])),"m月")&amp;"発注)")</f>
        <v/>
      </c>
      <c r="AD131">
        <f>IF(SUMIFS(T_PlannedOrders[EffectiveQty],T_PlannedOrders[Part Name],$A113,T_PlannedOrders[WeekIndex],27)=0,"",SUMIFS(T_PlannedOrders[EffectiveQty],T_PlannedOrders[Part Name],$A113,T_PlannedOrders[WeekIndex],27)&amp;" ("&amp;TEXT(SUMPRODUCT(MAX((T_PlannedOrders[Part Name]=$A113)*(T_PlannedOrders[WeekIndex]=27)*(T_PlannedOrders[EffectiveQty]&gt;0)*T_PlannedOrders[Order_Month])),"m月")&amp;"発注)")</f>
        <v/>
      </c>
      <c r="AE131">
        <f>IF(SUMIFS(T_PlannedOrders[EffectiveQty],T_PlannedOrders[Part Name],$A113,T_PlannedOrders[WeekIndex],28)=0,"",SUMIFS(T_PlannedOrders[EffectiveQty],T_PlannedOrders[Part Name],$A113,T_PlannedOrders[WeekIndex],28)&amp;" ("&amp;TEXT(SUMPRODUCT(MAX((T_PlannedOrders[Part Name]=$A113)*(T_PlannedOrders[WeekIndex]=28)*(T_PlannedOrders[EffectiveQty]&gt;0)*T_PlannedOrders[Order_Month])),"m月")&amp;"発注)")</f>
        <v/>
      </c>
      <c r="AF131">
        <f>IF(SUMIFS(T_PlannedOrders[EffectiveQty],T_PlannedOrders[Part Name],$A113,T_PlannedOrders[WeekIndex],29)=0,"",SUMIFS(T_PlannedOrders[EffectiveQty],T_PlannedOrders[Part Name],$A113,T_PlannedOrders[WeekIndex],29)&amp;" ("&amp;TEXT(SUMPRODUCT(MAX((T_PlannedOrders[Part Name]=$A113)*(T_PlannedOrders[WeekIndex]=29)*(T_PlannedOrders[EffectiveQty]&gt;0)*T_PlannedOrders[Order_Month])),"m月")&amp;"発注)")</f>
        <v/>
      </c>
      <c r="AG131">
        <f>IF(SUMIFS(T_PlannedOrders[EffectiveQty],T_PlannedOrders[Part Name],$A113,T_PlannedOrders[WeekIndex],30)=0,"",SUMIFS(T_PlannedOrders[EffectiveQty],T_PlannedOrders[Part Name],$A113,T_PlannedOrders[WeekIndex],30)&amp;" ("&amp;TEXT(SUMPRODUCT(MAX((T_PlannedOrders[Part Name]=$A113)*(T_PlannedOrders[WeekIndex]=30)*(T_PlannedOrders[EffectiveQty]&gt;0)*T_PlannedOrders[Order_Month])),"m月")&amp;"発注)")</f>
        <v/>
      </c>
      <c r="AH131">
        <f>IF(SUMIFS(T_PlannedOrders[EffectiveQty],T_PlannedOrders[Part Name],$A113,T_PlannedOrders[WeekIndex],31)=0,"",SUMIFS(T_PlannedOrders[EffectiveQty],T_PlannedOrders[Part Name],$A113,T_PlannedOrders[WeekIndex],31)&amp;" ("&amp;TEXT(SUMPRODUCT(MAX((T_PlannedOrders[Part Name]=$A113)*(T_PlannedOrders[WeekIndex]=31)*(T_PlannedOrders[EffectiveQty]&gt;0)*T_PlannedOrders[Order_Month])),"m月")&amp;"発注)")</f>
        <v/>
      </c>
      <c r="AI131">
        <f>IF(SUMIFS(T_PlannedOrders[EffectiveQty],T_PlannedOrders[Part Name],$A113,T_PlannedOrders[WeekIndex],32)=0,"",SUMIFS(T_PlannedOrders[EffectiveQty],T_PlannedOrders[Part Name],$A113,T_PlannedOrders[WeekIndex],32)&amp;" ("&amp;TEXT(SUMPRODUCT(MAX((T_PlannedOrders[Part Name]=$A113)*(T_PlannedOrders[WeekIndex]=32)*(T_PlannedOrders[EffectiveQty]&gt;0)*T_PlannedOrders[Order_Month])),"m月")&amp;"発注)")</f>
        <v/>
      </c>
      <c r="AJ131">
        <f>IF(SUMIFS(T_PlannedOrders[EffectiveQty],T_PlannedOrders[Part Name],$A113,T_PlannedOrders[WeekIndex],33)=0,"",SUMIFS(T_PlannedOrders[EffectiveQty],T_PlannedOrders[Part Name],$A113,T_PlannedOrders[WeekIndex],33)&amp;" ("&amp;TEXT(SUMPRODUCT(MAX((T_PlannedOrders[Part Name]=$A113)*(T_PlannedOrders[WeekIndex]=33)*(T_PlannedOrders[EffectiveQty]&gt;0)*T_PlannedOrders[Order_Month])),"m月")&amp;"発注)")</f>
        <v/>
      </c>
      <c r="AK131">
        <f>IF(SUMIFS(T_PlannedOrders[EffectiveQty],T_PlannedOrders[Part Name],$A113,T_PlannedOrders[WeekIndex],34)=0,"",SUMIFS(T_PlannedOrders[EffectiveQty],T_PlannedOrders[Part Name],$A113,T_PlannedOrders[WeekIndex],34)&amp;" ("&amp;TEXT(SUMPRODUCT(MAX((T_PlannedOrders[Part Name]=$A113)*(T_PlannedOrders[WeekIndex]=34)*(T_PlannedOrders[EffectiveQty]&gt;0)*T_PlannedOrders[Order_Month])),"m月")&amp;"発注)")</f>
        <v/>
      </c>
      <c r="AL131">
        <f>IF(SUMIFS(T_PlannedOrders[EffectiveQty],T_PlannedOrders[Part Name],$A113,T_PlannedOrders[WeekIndex],35)=0,"",SUMIFS(T_PlannedOrders[EffectiveQty],T_PlannedOrders[Part Name],$A113,T_PlannedOrders[WeekIndex],35)&amp;" ("&amp;TEXT(SUMPRODUCT(MAX((T_PlannedOrders[Part Name]=$A113)*(T_PlannedOrders[WeekIndex]=35)*(T_PlannedOrders[EffectiveQty]&gt;0)*T_PlannedOrders[Order_Month])),"m月")&amp;"発注)")</f>
        <v/>
      </c>
      <c r="AM131">
        <f>IF(SUMIFS(T_PlannedOrders[EffectiveQty],T_PlannedOrders[Part Name],$A113,T_PlannedOrders[WeekIndex],36)=0,"",SUMIFS(T_PlannedOrders[EffectiveQty],T_PlannedOrders[Part Name],$A113,T_PlannedOrders[WeekIndex],36)&amp;" ("&amp;TEXT(SUMPRODUCT(MAX((T_PlannedOrders[Part Name]=$A113)*(T_PlannedOrders[WeekIndex]=36)*(T_PlannedOrders[EffectiveQty]&gt;0)*T_PlannedOrders[Order_Month])),"m月")&amp;"発注)")</f>
        <v/>
      </c>
      <c r="AN131">
        <f>IF(SUMIFS(T_PlannedOrders[EffectiveQty],T_PlannedOrders[Part Name],$A113,T_PlannedOrders[WeekIndex],37)=0,"",SUMIFS(T_PlannedOrders[EffectiveQty],T_PlannedOrders[Part Name],$A113,T_PlannedOrders[WeekIndex],37)&amp;" ("&amp;TEXT(SUMPRODUCT(MAX((T_PlannedOrders[Part Name]=$A113)*(T_PlannedOrders[WeekIndex]=37)*(T_PlannedOrders[EffectiveQty]&gt;0)*T_PlannedOrders[Order_Month])),"m月")&amp;"発注)")</f>
        <v/>
      </c>
      <c r="AO131">
        <f>IF(SUMIFS(T_PlannedOrders[EffectiveQty],T_PlannedOrders[Part Name],$A113,T_PlannedOrders[WeekIndex],38)=0,"",SUMIFS(T_PlannedOrders[EffectiveQty],T_PlannedOrders[Part Name],$A113,T_PlannedOrders[WeekIndex],38)&amp;" ("&amp;TEXT(SUMPRODUCT(MAX((T_PlannedOrders[Part Name]=$A113)*(T_PlannedOrders[WeekIndex]=38)*(T_PlannedOrders[EffectiveQty]&gt;0)*T_PlannedOrders[Order_Month])),"m月")&amp;"発注)")</f>
        <v/>
      </c>
      <c r="AP131">
        <f>IF(SUMIFS(T_PlannedOrders[EffectiveQty],T_PlannedOrders[Part Name],$A113,T_PlannedOrders[WeekIndex],39)=0,"",SUMIFS(T_PlannedOrders[EffectiveQty],T_PlannedOrders[Part Name],$A113,T_PlannedOrders[WeekIndex],39)&amp;" ("&amp;TEXT(SUMPRODUCT(MAX((T_PlannedOrders[Part Name]=$A113)*(T_PlannedOrders[WeekIndex]=39)*(T_PlannedOrders[EffectiveQty]&gt;0)*T_PlannedOrders[Order_Month])),"m月")&amp;"発注)")</f>
        <v/>
      </c>
      <c r="AQ131">
        <f>IF(SUMIFS(T_PlannedOrders[EffectiveQty],T_PlannedOrders[Part Name],$A113,T_PlannedOrders[WeekIndex],40)=0,"",SUMIFS(T_PlannedOrders[EffectiveQty],T_PlannedOrders[Part Name],$A113,T_PlannedOrders[WeekIndex],40)&amp;" ("&amp;TEXT(SUMPRODUCT(MAX((T_PlannedOrders[Part Name]=$A113)*(T_PlannedOrders[WeekIndex]=40)*(T_PlannedOrders[EffectiveQty]&gt;0)*T_PlannedOrders[Order_Month])),"m月")&amp;"発注)")</f>
        <v/>
      </c>
      <c r="AR131">
        <f>IF(SUMIFS(T_PlannedOrders[EffectiveQty],T_PlannedOrders[Part Name],$A113,T_PlannedOrders[WeekIndex],41)=0,"",SUMIFS(T_PlannedOrders[EffectiveQty],T_PlannedOrders[Part Name],$A113,T_PlannedOrders[WeekIndex],41)&amp;" ("&amp;TEXT(SUMPRODUCT(MAX((T_PlannedOrders[Part Name]=$A113)*(T_PlannedOrders[WeekIndex]=41)*(T_PlannedOrders[EffectiveQty]&gt;0)*T_PlannedOrders[Order_Month])),"m月")&amp;"発注)")</f>
        <v/>
      </c>
      <c r="AS131">
        <f>IF(SUMIFS(T_PlannedOrders[EffectiveQty],T_PlannedOrders[Part Name],$A113,T_PlannedOrders[WeekIndex],42)=0,"",SUMIFS(T_PlannedOrders[EffectiveQty],T_PlannedOrders[Part Name],$A113,T_PlannedOrders[WeekIndex],42)&amp;" ("&amp;TEXT(SUMPRODUCT(MAX((T_PlannedOrders[Part Name]=$A113)*(T_PlannedOrders[WeekIndex]=42)*(T_PlannedOrders[EffectiveQty]&gt;0)*T_PlannedOrders[Order_Month])),"m月")&amp;"発注)")</f>
        <v/>
      </c>
      <c r="AT131">
        <f>IF(SUMIFS(T_PlannedOrders[EffectiveQty],T_PlannedOrders[Part Name],$A113,T_PlannedOrders[WeekIndex],43)=0,"",SUMIFS(T_PlannedOrders[EffectiveQty],T_PlannedOrders[Part Name],$A113,T_PlannedOrders[WeekIndex],43)&amp;" ("&amp;TEXT(SUMPRODUCT(MAX((T_PlannedOrders[Part Name]=$A113)*(T_PlannedOrders[WeekIndex]=43)*(T_PlannedOrders[EffectiveQty]&gt;0)*T_PlannedOrders[Order_Month])),"m月")&amp;"発注)")</f>
        <v/>
      </c>
      <c r="AU131">
        <f>IF(SUMIFS(T_PlannedOrders[EffectiveQty],T_PlannedOrders[Part Name],$A113,T_PlannedOrders[WeekIndex],44)=0,"",SUMIFS(T_PlannedOrders[EffectiveQty],T_PlannedOrders[Part Name],$A113,T_PlannedOrders[WeekIndex],44)&amp;" ("&amp;TEXT(SUMPRODUCT(MAX((T_PlannedOrders[Part Name]=$A113)*(T_PlannedOrders[WeekIndex]=44)*(T_PlannedOrders[EffectiveQty]&gt;0)*T_PlannedOrders[Order_Month])),"m月")&amp;"発注)")</f>
        <v/>
      </c>
      <c r="AV131">
        <f>IF(SUMIFS(T_PlannedOrders[EffectiveQty],T_PlannedOrders[Part Name],$A113,T_PlannedOrders[WeekIndex],45)=0,"",SUMIFS(T_PlannedOrders[EffectiveQty],T_PlannedOrders[Part Name],$A113,T_PlannedOrders[WeekIndex],45)&amp;" ("&amp;TEXT(SUMPRODUCT(MAX((T_PlannedOrders[Part Name]=$A113)*(T_PlannedOrders[WeekIndex]=45)*(T_PlannedOrders[EffectiveQty]&gt;0)*T_PlannedOrders[Order_Month])),"m月")&amp;"発注)")</f>
        <v/>
      </c>
      <c r="AW131">
        <f>IF(SUMIFS(T_PlannedOrders[EffectiveQty],T_PlannedOrders[Part Name],$A113,T_PlannedOrders[WeekIndex],46)=0,"",SUMIFS(T_PlannedOrders[EffectiveQty],T_PlannedOrders[Part Name],$A113,T_PlannedOrders[WeekIndex],46)&amp;" ("&amp;TEXT(SUMPRODUCT(MAX((T_PlannedOrders[Part Name]=$A113)*(T_PlannedOrders[WeekIndex]=46)*(T_PlannedOrders[EffectiveQty]&gt;0)*T_PlannedOrders[Order_Month])),"m月")&amp;"発注)")</f>
        <v/>
      </c>
      <c r="AX131">
        <f>IF(SUMIFS(T_PlannedOrders[EffectiveQty],T_PlannedOrders[Part Name],$A113,T_PlannedOrders[WeekIndex],47)=0,"",SUMIFS(T_PlannedOrders[EffectiveQty],T_PlannedOrders[Part Name],$A113,T_PlannedOrders[WeekIndex],47)&amp;" ("&amp;TEXT(SUMPRODUCT(MAX((T_PlannedOrders[Part Name]=$A113)*(T_PlannedOrders[WeekIndex]=47)*(T_PlannedOrders[EffectiveQty]&gt;0)*T_PlannedOrders[Order_Month])),"m月")&amp;"発注)")</f>
        <v/>
      </c>
      <c r="AY131">
        <f>IF(SUMIFS(T_PlannedOrders[EffectiveQty],T_PlannedOrders[Part Name],$A113,T_PlannedOrders[WeekIndex],48)=0,"",SUMIFS(T_PlannedOrders[EffectiveQty],T_PlannedOrders[Part Name],$A113,T_PlannedOrders[WeekIndex],48)&amp;" ("&amp;TEXT(SUMPRODUCT(MAX((T_PlannedOrders[Part Name]=$A113)*(T_PlannedOrders[WeekIndex]=48)*(T_PlannedOrders[EffectiveQty]&gt;0)*T_PlannedOrders[Order_Month])),"m月")&amp;"発注)")</f>
        <v/>
      </c>
      <c r="AZ131">
        <f>IF(SUMIFS(T_PlannedOrders[EffectiveQty],T_PlannedOrders[Part Name],$A113,T_PlannedOrders[WeekIndex],49)=0,"",SUMIFS(T_PlannedOrders[EffectiveQty],T_PlannedOrders[Part Name],$A113,T_PlannedOrders[WeekIndex],49)&amp;" ("&amp;TEXT(SUMPRODUCT(MAX((T_PlannedOrders[Part Name]=$A113)*(T_PlannedOrders[WeekIndex]=49)*(T_PlannedOrders[EffectiveQty]&gt;0)*T_PlannedOrders[Order_Month])),"m月")&amp;"発注)")</f>
        <v/>
      </c>
      <c r="BA131">
        <f>IF(SUMIFS(T_PlannedOrders[EffectiveQty],T_PlannedOrders[Part Name],$A113,T_PlannedOrders[WeekIndex],50)=0,"",SUMIFS(T_PlannedOrders[EffectiveQty],T_PlannedOrders[Part Name],$A113,T_PlannedOrders[WeekIndex],50)&amp;" ("&amp;TEXT(SUMPRODUCT(MAX((T_PlannedOrders[Part Name]=$A113)*(T_PlannedOrders[WeekIndex]=50)*(T_PlannedOrders[EffectiveQty]&gt;0)*T_PlannedOrders[Order_Month])),"m月")&amp;"発注)")</f>
        <v/>
      </c>
      <c r="BB131">
        <f>IF(SUMIFS(T_PlannedOrders[EffectiveQty],T_PlannedOrders[Part Name],$A113,T_PlannedOrders[WeekIndex],51)=0,"",SUMIFS(T_PlannedOrders[EffectiveQty],T_PlannedOrders[Part Name],$A113,T_PlannedOrders[WeekIndex],51)&amp;" ("&amp;TEXT(SUMPRODUCT(MAX((T_PlannedOrders[Part Name]=$A113)*(T_PlannedOrders[WeekIndex]=51)*(T_PlannedOrders[EffectiveQty]&gt;0)*T_PlannedOrders[Order_Month])),"m月")&amp;"発注)")</f>
        <v/>
      </c>
      <c r="BC131">
        <f>IF(SUMIFS(T_PlannedOrders[EffectiveQty],T_PlannedOrders[Part Name],$A113,T_PlannedOrders[WeekIndex],52)=0,"",SUMIFS(T_PlannedOrders[EffectiveQty],T_PlannedOrders[Part Name],$A113,T_PlannedOrders[WeekIndex],52)&amp;" ("&amp;TEXT(SUMPRODUCT(MAX((T_PlannedOrders[Part Name]=$A113)*(T_PlannedOrders[WeekIndex]=52)*(T_PlannedOrders[EffectiveQty]&gt;0)*T_PlannedOrders[Order_Month])),"m月")&amp;"発注)")</f>
        <v/>
      </c>
      <c r="BD131">
        <f>IF(SUMIFS(T_PlannedOrders[EffectiveQty],T_PlannedOrders[Part Name],$A113,T_PlannedOrders[WeekIndex],53)=0,"",SUMIFS(T_PlannedOrders[EffectiveQty],T_PlannedOrders[Part Name],$A113,T_PlannedOrders[WeekIndex],53)&amp;" ("&amp;TEXT(SUMPRODUCT(MAX((T_PlannedOrders[Part Name]=$A113)*(T_PlannedOrders[WeekIndex]=53)*(T_PlannedOrders[EffectiveQty]&gt;0)*T_PlannedOrders[Order_Month])),"m月")&amp;"発注)")</f>
        <v/>
      </c>
      <c r="BE131">
        <f>IF(SUMIFS(T_PlannedOrders[EffectiveQty],T_PlannedOrders[Part Name],$A113,T_PlannedOrders[WeekIndex],54)=0,"",SUMIFS(T_PlannedOrders[EffectiveQty],T_PlannedOrders[Part Name],$A113,T_PlannedOrders[WeekIndex],54)&amp;" ("&amp;TEXT(SUMPRODUCT(MAX((T_PlannedOrders[Part Name]=$A113)*(T_PlannedOrders[WeekIndex]=54)*(T_PlannedOrders[EffectiveQty]&gt;0)*T_PlannedOrders[Order_Month])),"m月")&amp;"発注)")</f>
        <v/>
      </c>
      <c r="BF131">
        <f>IF(SUMIFS(T_PlannedOrders[EffectiveQty],T_PlannedOrders[Part Name],$A113,T_PlannedOrders[WeekIndex],55)=0,"",SUMIFS(T_PlannedOrders[EffectiveQty],T_PlannedOrders[Part Name],$A113,T_PlannedOrders[WeekIndex],55)&amp;" ("&amp;TEXT(SUMPRODUCT(MAX((T_PlannedOrders[Part Name]=$A113)*(T_PlannedOrders[WeekIndex]=55)*(T_PlannedOrders[EffectiveQty]&gt;0)*T_PlannedOrders[Order_Month])),"m月")&amp;"発注)")</f>
        <v/>
      </c>
      <c r="BG131">
        <f>IF(SUMIFS(T_PlannedOrders[EffectiveQty],T_PlannedOrders[Part Name],$A113,T_PlannedOrders[WeekIndex],56)=0,"",SUMIFS(T_PlannedOrders[EffectiveQty],T_PlannedOrders[Part Name],$A113,T_PlannedOrders[WeekIndex],56)&amp;" ("&amp;TEXT(SUMPRODUCT(MAX((T_PlannedOrders[Part Name]=$A113)*(T_PlannedOrders[WeekIndex]=56)*(T_PlannedOrders[EffectiveQty]&gt;0)*T_PlannedOrders[Order_Month])),"m月")&amp;"発注)")</f>
        <v/>
      </c>
      <c r="BH131">
        <f>IF(SUMIFS(T_PlannedOrders[EffectiveQty],T_PlannedOrders[Part Name],$A113,T_PlannedOrders[WeekIndex],57)=0,"",SUMIFS(T_PlannedOrders[EffectiveQty],T_PlannedOrders[Part Name],$A113,T_PlannedOrders[WeekIndex],57)&amp;" ("&amp;TEXT(SUMPRODUCT(MAX((T_PlannedOrders[Part Name]=$A113)*(T_PlannedOrders[WeekIndex]=57)*(T_PlannedOrders[EffectiveQty]&gt;0)*T_PlannedOrders[Order_Month])),"m月")&amp;"発注)")</f>
        <v/>
      </c>
      <c r="BI131">
        <f>IF(SUMIFS(T_PlannedOrders[EffectiveQty],T_PlannedOrders[Part Name],$A113,T_PlannedOrders[WeekIndex],58)=0,"",SUMIFS(T_PlannedOrders[EffectiveQty],T_PlannedOrders[Part Name],$A113,T_PlannedOrders[WeekIndex],58)&amp;" ("&amp;TEXT(SUMPRODUCT(MAX((T_PlannedOrders[Part Name]=$A113)*(T_PlannedOrders[WeekIndex]=58)*(T_PlannedOrders[EffectiveQty]&gt;0)*T_PlannedOrders[Order_Month])),"m月")&amp;"発注)")</f>
        <v/>
      </c>
      <c r="BJ131">
        <f>IF(SUMIFS(T_PlannedOrders[EffectiveQty],T_PlannedOrders[Part Name],$A113,T_PlannedOrders[WeekIndex],59)=0,"",SUMIFS(T_PlannedOrders[EffectiveQty],T_PlannedOrders[Part Name],$A113,T_PlannedOrders[WeekIndex],59)&amp;" ("&amp;TEXT(SUMPRODUCT(MAX((T_PlannedOrders[Part Name]=$A113)*(T_PlannedOrders[WeekIndex]=59)*(T_PlannedOrders[EffectiveQty]&gt;0)*T_PlannedOrders[Order_Month])),"m月")&amp;"発注)")</f>
        <v/>
      </c>
      <c r="BK131">
        <f>IF(SUMIFS(T_PlannedOrders[EffectiveQty],T_PlannedOrders[Part Name],$A113,T_PlannedOrders[WeekIndex],60)=0,"",SUMIFS(T_PlannedOrders[EffectiveQty],T_PlannedOrders[Part Name],$A113,T_PlannedOrders[WeekIndex],60)&amp;" ("&amp;TEXT(SUMPRODUCT(MAX((T_PlannedOrders[Part Name]=$A113)*(T_PlannedOrders[WeekIndex]=60)*(T_PlannedOrders[EffectiveQty]&gt;0)*T_PlannedOrders[Order_Month])),"m月")&amp;"発注)")</f>
        <v/>
      </c>
      <c r="BL131">
        <f>IF(SUMIFS(T_PlannedOrders[EffectiveQty],T_PlannedOrders[Part Name],$A113,T_PlannedOrders[WeekIndex],61)=0,"",SUMIFS(T_PlannedOrders[EffectiveQty],T_PlannedOrders[Part Name],$A113,T_PlannedOrders[WeekIndex],61)&amp;" ("&amp;TEXT(SUMPRODUCT(MAX((T_PlannedOrders[Part Name]=$A113)*(T_PlannedOrders[WeekIndex]=61)*(T_PlannedOrders[EffectiveQty]&gt;0)*T_PlannedOrders[Order_Month])),"m月")&amp;"発注)")</f>
        <v/>
      </c>
      <c r="BM131">
        <f>IF(SUMIFS(T_PlannedOrders[EffectiveQty],T_PlannedOrders[Part Name],$A113,T_PlannedOrders[WeekIndex],62)=0,"",SUMIFS(T_PlannedOrders[EffectiveQty],T_PlannedOrders[Part Name],$A113,T_PlannedOrders[WeekIndex],62)&amp;" ("&amp;TEXT(SUMPRODUCT(MAX((T_PlannedOrders[Part Name]=$A113)*(T_PlannedOrders[WeekIndex]=62)*(T_PlannedOrders[EffectiveQty]&gt;0)*T_PlannedOrders[Order_Month])),"m月")&amp;"発注)")</f>
        <v/>
      </c>
      <c r="BN131">
        <f>IF(SUMIFS(T_PlannedOrders[EffectiveQty],T_PlannedOrders[Part Name],$A113,T_PlannedOrders[WeekIndex],63)=0,"",SUMIFS(T_PlannedOrders[EffectiveQty],T_PlannedOrders[Part Name],$A113,T_PlannedOrders[WeekIndex],63)&amp;" ("&amp;TEXT(SUMPRODUCT(MAX((T_PlannedOrders[Part Name]=$A113)*(T_PlannedOrders[WeekIndex]=63)*(T_PlannedOrders[EffectiveQty]&gt;0)*T_PlannedOrders[Order_Month])),"m月")&amp;"発注)")</f>
        <v/>
      </c>
      <c r="BO131">
        <f>IF(SUMIFS(T_PlannedOrders[EffectiveQty],T_PlannedOrders[Part Name],$A113,T_PlannedOrders[WeekIndex],64)=0,"",SUMIFS(T_PlannedOrders[EffectiveQty],T_PlannedOrders[Part Name],$A113,T_PlannedOrders[WeekIndex],64)&amp;" ("&amp;TEXT(SUMPRODUCT(MAX((T_PlannedOrders[Part Name]=$A113)*(T_PlannedOrders[WeekIndex]=64)*(T_PlannedOrders[EffectiveQty]&gt;0)*T_PlannedOrders[Order_Month])),"m月")&amp;"発注)")</f>
        <v/>
      </c>
      <c r="BP131">
        <f>IF(SUMIFS(T_PlannedOrders[EffectiveQty],T_PlannedOrders[Part Name],$A113,T_PlannedOrders[WeekIndex],65)=0,"",SUMIFS(T_PlannedOrders[EffectiveQty],T_PlannedOrders[Part Name],$A113,T_PlannedOrders[WeekIndex],65)&amp;" ("&amp;TEXT(SUMPRODUCT(MAX((T_PlannedOrders[Part Name]=$A113)*(T_PlannedOrders[WeekIndex]=65)*(T_PlannedOrders[EffectiveQty]&gt;0)*T_PlannedOrders[Order_Month])),"m月")&amp;"発注)")</f>
        <v/>
      </c>
      <c r="BQ131">
        <f>IF(SUMIFS(T_PlannedOrders[EffectiveQty],T_PlannedOrders[Part Name],$A113,T_PlannedOrders[WeekIndex],66)=0,"",SUMIFS(T_PlannedOrders[EffectiveQty],T_PlannedOrders[Part Name],$A113,T_PlannedOrders[WeekIndex],66)&amp;" ("&amp;TEXT(SUMPRODUCT(MAX((T_PlannedOrders[Part Name]=$A113)*(T_PlannedOrders[WeekIndex]=66)*(T_PlannedOrders[EffectiveQty]&gt;0)*T_PlannedOrders[Order_Month])),"m月")&amp;"発注)")</f>
        <v/>
      </c>
      <c r="BR131">
        <f>IF(SUMIFS(T_PlannedOrders[EffectiveQty],T_PlannedOrders[Part Name],$A113,T_PlannedOrders[WeekIndex],67)=0,"",SUMIFS(T_PlannedOrders[EffectiveQty],T_PlannedOrders[Part Name],$A113,T_PlannedOrders[WeekIndex],67)&amp;" ("&amp;TEXT(SUMPRODUCT(MAX((T_PlannedOrders[Part Name]=$A113)*(T_PlannedOrders[WeekIndex]=67)*(T_PlannedOrders[EffectiveQty]&gt;0)*T_PlannedOrders[Order_Month])),"m月")&amp;"発注)")</f>
        <v/>
      </c>
      <c r="BS131">
        <f>IF(SUMIFS(T_PlannedOrders[EffectiveQty],T_PlannedOrders[Part Name],$A113,T_PlannedOrders[WeekIndex],68)=0,"",SUMIFS(T_PlannedOrders[EffectiveQty],T_PlannedOrders[Part Name],$A113,T_PlannedOrders[WeekIndex],68)&amp;" ("&amp;TEXT(SUMPRODUCT(MAX((T_PlannedOrders[Part Name]=$A113)*(T_PlannedOrders[WeekIndex]=68)*(T_PlannedOrders[EffectiveQty]&gt;0)*T_PlannedOrders[Order_Month])),"m月")&amp;"発注)")</f>
        <v/>
      </c>
      <c r="BT131">
        <f>IF(SUMIFS(T_PlannedOrders[EffectiveQty],T_PlannedOrders[Part Name],$A113,T_PlannedOrders[WeekIndex],69)=0,"",SUMIFS(T_PlannedOrders[EffectiveQty],T_PlannedOrders[Part Name],$A113,T_PlannedOrders[WeekIndex],69)&amp;" ("&amp;TEXT(SUMPRODUCT(MAX((T_PlannedOrders[Part Name]=$A113)*(T_PlannedOrders[WeekIndex]=69)*(T_PlannedOrders[EffectiveQty]&gt;0)*T_PlannedOrders[Order_Month])),"m月")&amp;"発注)")</f>
        <v/>
      </c>
      <c r="BU131">
        <f>IF(SUMIFS(T_PlannedOrders[EffectiveQty],T_PlannedOrders[Part Name],$A113,T_PlannedOrders[WeekIndex],70)=0,"",SUMIFS(T_PlannedOrders[EffectiveQty],T_PlannedOrders[Part Name],$A113,T_PlannedOrders[WeekIndex],70)&amp;" ("&amp;TEXT(SUMPRODUCT(MAX((T_PlannedOrders[Part Name]=$A113)*(T_PlannedOrders[WeekIndex]=70)*(T_PlannedOrders[EffectiveQty]&gt;0)*T_PlannedOrders[Order_Month])),"m月")&amp;"発注)")</f>
        <v/>
      </c>
      <c r="BV131">
        <f>IF(SUMIFS(T_PlannedOrders[EffectiveQty],T_PlannedOrders[Part Name],$A113,T_PlannedOrders[WeekIndex],71)=0,"",SUMIFS(T_PlannedOrders[EffectiveQty],T_PlannedOrders[Part Name],$A113,T_PlannedOrders[WeekIndex],71)&amp;" ("&amp;TEXT(SUMPRODUCT(MAX((T_PlannedOrders[Part Name]=$A113)*(T_PlannedOrders[WeekIndex]=71)*(T_PlannedOrders[EffectiveQty]&gt;0)*T_PlannedOrders[Order_Month])),"m月")&amp;"発注)")</f>
        <v/>
      </c>
      <c r="BW131">
        <f>IF(SUMIFS(T_PlannedOrders[EffectiveQty],T_PlannedOrders[Part Name],$A113,T_PlannedOrders[WeekIndex],72)=0,"",SUMIFS(T_PlannedOrders[EffectiveQty],T_PlannedOrders[Part Name],$A113,T_PlannedOrders[WeekIndex],72)&amp;" ("&amp;TEXT(SUMPRODUCT(MAX((T_PlannedOrders[Part Name]=$A113)*(T_PlannedOrders[WeekIndex]=72)*(T_PlannedOrders[EffectiveQty]&gt;0)*T_PlannedOrders[Order_Month])),"m月")&amp;"発注)")</f>
        <v/>
      </c>
      <c r="BX131">
        <f>IF(SUMIFS(T_PlannedOrders[EffectiveQty],T_PlannedOrders[Part Name],$A113,T_PlannedOrders[WeekIndex],73)=0,"",SUMIFS(T_PlannedOrders[EffectiveQty],T_PlannedOrders[Part Name],$A113,T_PlannedOrders[WeekIndex],73)&amp;" ("&amp;TEXT(SUMPRODUCT(MAX((T_PlannedOrders[Part Name]=$A113)*(T_PlannedOrders[WeekIndex]=73)*(T_PlannedOrders[EffectiveQty]&gt;0)*T_PlannedOrders[Order_Month])),"m月")&amp;"発注)")</f>
        <v/>
      </c>
      <c r="BY131">
        <f>IF(SUMIFS(T_PlannedOrders[EffectiveQty],T_PlannedOrders[Part Name],$A113,T_PlannedOrders[WeekIndex],74)=0,"",SUMIFS(T_PlannedOrders[EffectiveQty],T_PlannedOrders[Part Name],$A113,T_PlannedOrders[WeekIndex],74)&amp;" ("&amp;TEXT(SUMPRODUCT(MAX((T_PlannedOrders[Part Name]=$A113)*(T_PlannedOrders[WeekIndex]=74)*(T_PlannedOrders[EffectiveQty]&gt;0)*T_PlannedOrders[Order_Month])),"m月")&amp;"発注)")</f>
        <v/>
      </c>
      <c r="BZ131">
        <f>IF(SUMIFS(T_PlannedOrders[EffectiveQty],T_PlannedOrders[Part Name],$A113,T_PlannedOrders[WeekIndex],75)=0,"",SUMIFS(T_PlannedOrders[EffectiveQty],T_PlannedOrders[Part Name],$A113,T_PlannedOrders[WeekIndex],75)&amp;" ("&amp;TEXT(SUMPRODUCT(MAX((T_PlannedOrders[Part Name]=$A113)*(T_PlannedOrders[WeekIndex]=75)*(T_PlannedOrders[EffectiveQty]&gt;0)*T_PlannedOrders[Order_Month])),"m月")&amp;"発注)")</f>
        <v/>
      </c>
      <c r="CA131">
        <f>IF(SUMIFS(T_PlannedOrders[EffectiveQty],T_PlannedOrders[Part Name],$A113,T_PlannedOrders[WeekIndex],76)=0,"",SUMIFS(T_PlannedOrders[EffectiveQty],T_PlannedOrders[Part Name],$A113,T_PlannedOrders[WeekIndex],76)&amp;" ("&amp;TEXT(SUMPRODUCT(MAX((T_PlannedOrders[Part Name]=$A113)*(T_PlannedOrders[WeekIndex]=76)*(T_PlannedOrders[EffectiveQty]&gt;0)*T_PlannedOrders[Order_Month])),"m月")&amp;"発注)")</f>
        <v/>
      </c>
      <c r="CB131">
        <f>IF(SUMIFS(T_PlannedOrders[EffectiveQty],T_PlannedOrders[Part Name],$A113,T_PlannedOrders[WeekIndex],77)=0,"",SUMIFS(T_PlannedOrders[EffectiveQty],T_PlannedOrders[Part Name],$A113,T_PlannedOrders[WeekIndex],77)&amp;" ("&amp;TEXT(SUMPRODUCT(MAX((T_PlannedOrders[Part Name]=$A113)*(T_PlannedOrders[WeekIndex]=77)*(T_PlannedOrders[EffectiveQty]&gt;0)*T_PlannedOrders[Order_Month])),"m月")&amp;"発注)")</f>
        <v/>
      </c>
      <c r="CC131">
        <f>IF(SUMIFS(T_PlannedOrders[EffectiveQty],T_PlannedOrders[Part Name],$A113,T_PlannedOrders[WeekIndex],78)=0,"",SUMIFS(T_PlannedOrders[EffectiveQty],T_PlannedOrders[Part Name],$A113,T_PlannedOrders[WeekIndex],78)&amp;" ("&amp;TEXT(SUMPRODUCT(MAX((T_PlannedOrders[Part Name]=$A113)*(T_PlannedOrders[WeekIndex]=78)*(T_PlannedOrders[EffectiveQty]&gt;0)*T_PlannedOrders[Order_Month])),"m月")&amp;"発注)")</f>
        <v/>
      </c>
      <c r="CD131">
        <f>IF(SUMIFS(T_PlannedOrders[EffectiveQty],T_PlannedOrders[Part Name],$A113,T_PlannedOrders[WeekIndex],79)=0,"",SUMIFS(T_PlannedOrders[EffectiveQty],T_PlannedOrders[Part Name],$A113,T_PlannedOrders[WeekIndex],79)&amp;" ("&amp;TEXT(SUMPRODUCT(MAX((T_PlannedOrders[Part Name]=$A113)*(T_PlannedOrders[WeekIndex]=79)*(T_PlannedOrders[EffectiveQty]&gt;0)*T_PlannedOrders[Order_Month])),"m月")&amp;"発注)")</f>
        <v/>
      </c>
      <c r="CE131">
        <f>IF(SUMIFS(T_PlannedOrders[EffectiveQty],T_PlannedOrders[Part Name],$A113,T_PlannedOrders[WeekIndex],80)=0,"",SUMIFS(T_PlannedOrders[EffectiveQty],T_PlannedOrders[Part Name],$A113,T_PlannedOrders[WeekIndex],80)&amp;" ("&amp;TEXT(SUMPRODUCT(MAX((T_PlannedOrders[Part Name]=$A113)*(T_PlannedOrders[WeekIndex]=80)*(T_PlannedOrders[EffectiveQty]&gt;0)*T_PlannedOrders[Order_Month])),"m月")&amp;"発注)")</f>
        <v/>
      </c>
      <c r="CF131">
        <f>IF(SUMIFS(T_PlannedOrders[EffectiveQty],T_PlannedOrders[Part Name],$A113,T_PlannedOrders[WeekIndex],81)=0,"",SUMIFS(T_PlannedOrders[EffectiveQty],T_PlannedOrders[Part Name],$A113,T_PlannedOrders[WeekIndex],81)&amp;" ("&amp;TEXT(SUMPRODUCT(MAX((T_PlannedOrders[Part Name]=$A113)*(T_PlannedOrders[WeekIndex]=81)*(T_PlannedOrders[EffectiveQty]&gt;0)*T_PlannedOrders[Order_Month])),"m月")&amp;"発注)")</f>
        <v/>
      </c>
      <c r="CG131">
        <f>IF(SUMIFS(T_PlannedOrders[EffectiveQty],T_PlannedOrders[Part Name],$A113,T_PlannedOrders[WeekIndex],82)=0,"",SUMIFS(T_PlannedOrders[EffectiveQty],T_PlannedOrders[Part Name],$A113,T_PlannedOrders[WeekIndex],82)&amp;" ("&amp;TEXT(SUMPRODUCT(MAX((T_PlannedOrders[Part Name]=$A113)*(T_PlannedOrders[WeekIndex]=82)*(T_PlannedOrders[EffectiveQty]&gt;0)*T_PlannedOrders[Order_Month])),"m月")&amp;"発注)")</f>
        <v/>
      </c>
      <c r="CH131">
        <f>IF(SUMIFS(T_PlannedOrders[EffectiveQty],T_PlannedOrders[Part Name],$A113,T_PlannedOrders[WeekIndex],83)=0,"",SUMIFS(T_PlannedOrders[EffectiveQty],T_PlannedOrders[Part Name],$A113,T_PlannedOrders[WeekIndex],83)&amp;" ("&amp;TEXT(SUMPRODUCT(MAX((T_PlannedOrders[Part Name]=$A113)*(T_PlannedOrders[WeekIndex]=83)*(T_PlannedOrders[EffectiveQty]&gt;0)*T_PlannedOrders[Order_Month])),"m月")&amp;"発注)")</f>
        <v/>
      </c>
      <c r="CI131">
        <f>IF(SUMIFS(T_PlannedOrders[EffectiveQty],T_PlannedOrders[Part Name],$A113,T_PlannedOrders[WeekIndex],84)=0,"",SUMIFS(T_PlannedOrders[EffectiveQty],T_PlannedOrders[Part Name],$A113,T_PlannedOrders[WeekIndex],84)&amp;" ("&amp;TEXT(SUMPRODUCT(MAX((T_PlannedOrders[Part Name]=$A113)*(T_PlannedOrders[WeekIndex]=84)*(T_PlannedOrders[EffectiveQty]&gt;0)*T_PlannedOrders[Order_Month])),"m月")&amp;"発注)")</f>
        <v/>
      </c>
      <c r="CJ131">
        <f>IF(SUMIFS(T_PlannedOrders[EffectiveQty],T_PlannedOrders[Part Name],$A113,T_PlannedOrders[WeekIndex],85)=0,"",SUMIFS(T_PlannedOrders[EffectiveQty],T_PlannedOrders[Part Name],$A113,T_PlannedOrders[WeekIndex],85)&amp;" ("&amp;TEXT(SUMPRODUCT(MAX((T_PlannedOrders[Part Name]=$A113)*(T_PlannedOrders[WeekIndex]=85)*(T_PlannedOrders[EffectiveQty]&gt;0)*T_PlannedOrders[Order_Month])),"m月")&amp;"発注)")</f>
        <v/>
      </c>
      <c r="CK131">
        <f>IF(SUMIFS(T_PlannedOrders[EffectiveQty],T_PlannedOrders[Part Name],$A113,T_PlannedOrders[WeekIndex],86)=0,"",SUMIFS(T_PlannedOrders[EffectiveQty],T_PlannedOrders[Part Name],$A113,T_PlannedOrders[WeekIndex],86)&amp;" ("&amp;TEXT(SUMPRODUCT(MAX((T_PlannedOrders[Part Name]=$A113)*(T_PlannedOrders[WeekIndex]=86)*(T_PlannedOrders[EffectiveQty]&gt;0)*T_PlannedOrders[Order_Month])),"m月")&amp;"発注)")</f>
        <v/>
      </c>
      <c r="CL131">
        <f>IF(SUMIFS(T_PlannedOrders[EffectiveQty],T_PlannedOrders[Part Name],$A113,T_PlannedOrders[WeekIndex],87)=0,"",SUMIFS(T_PlannedOrders[EffectiveQty],T_PlannedOrders[Part Name],$A113,T_PlannedOrders[WeekIndex],87)&amp;" ("&amp;TEXT(SUMPRODUCT(MAX((T_PlannedOrders[Part Name]=$A113)*(T_PlannedOrders[WeekIndex]=87)*(T_PlannedOrders[EffectiveQty]&gt;0)*T_PlannedOrders[Order_Month])),"m月")&amp;"発注)")</f>
        <v/>
      </c>
      <c r="CM131">
        <f>IF(SUMIFS(T_PlannedOrders[EffectiveQty],T_PlannedOrders[Part Name],$A113,T_PlannedOrders[WeekIndex],88)=0,"",SUMIFS(T_PlannedOrders[EffectiveQty],T_PlannedOrders[Part Name],$A113,T_PlannedOrders[WeekIndex],88)&amp;" ("&amp;TEXT(SUMPRODUCT(MAX((T_PlannedOrders[Part Name]=$A113)*(T_PlannedOrders[WeekIndex]=88)*(T_PlannedOrders[EffectiveQty]&gt;0)*T_PlannedOrders[Order_Month])),"m月")&amp;"発注)")</f>
        <v/>
      </c>
      <c r="CN131">
        <f>IF(SUMIFS(T_PlannedOrders[EffectiveQty],T_PlannedOrders[Part Name],$A113,T_PlannedOrders[WeekIndex],89)=0,"",SUMIFS(T_PlannedOrders[EffectiveQty],T_PlannedOrders[Part Name],$A113,T_PlannedOrders[WeekIndex],89)&amp;" ("&amp;TEXT(SUMPRODUCT(MAX((T_PlannedOrders[Part Name]=$A113)*(T_PlannedOrders[WeekIndex]=89)*(T_PlannedOrders[EffectiveQty]&gt;0)*T_PlannedOrders[Order_Month])),"m月")&amp;"発注)")</f>
        <v/>
      </c>
      <c r="CO131">
        <f>IF(SUMIFS(T_PlannedOrders[EffectiveQty],T_PlannedOrders[Part Name],$A113,T_PlannedOrders[WeekIndex],90)=0,"",SUMIFS(T_PlannedOrders[EffectiveQty],T_PlannedOrders[Part Name],$A113,T_PlannedOrders[WeekIndex],90)&amp;" ("&amp;TEXT(SUMPRODUCT(MAX((T_PlannedOrders[Part Name]=$A113)*(T_PlannedOrders[WeekIndex]=90)*(T_PlannedOrders[EffectiveQty]&gt;0)*T_PlannedOrders[Order_Month])),"m月")&amp;"発注)")</f>
        <v/>
      </c>
      <c r="CP131">
        <f>IF(SUMIFS(T_PlannedOrders[EffectiveQty],T_PlannedOrders[Part Name],$A113,T_PlannedOrders[WeekIndex],91)=0,"",SUMIFS(T_PlannedOrders[EffectiveQty],T_PlannedOrders[Part Name],$A113,T_PlannedOrders[WeekIndex],91)&amp;" ("&amp;TEXT(SUMPRODUCT(MAX((T_PlannedOrders[Part Name]=$A113)*(T_PlannedOrders[WeekIndex]=91)*(T_PlannedOrders[EffectiveQty]&gt;0)*T_PlannedOrders[Order_Month])),"m月")&amp;"発注)")</f>
        <v/>
      </c>
      <c r="CQ131">
        <f>IF(SUMIFS(T_PlannedOrders[EffectiveQty],T_PlannedOrders[Part Name],$A113,T_PlannedOrders[WeekIndex],92)=0,"",SUMIFS(T_PlannedOrders[EffectiveQty],T_PlannedOrders[Part Name],$A113,T_PlannedOrders[WeekIndex],92)&amp;" ("&amp;TEXT(SUMPRODUCT(MAX((T_PlannedOrders[Part Name]=$A113)*(T_PlannedOrders[WeekIndex]=92)*(T_PlannedOrders[EffectiveQty]&gt;0)*T_PlannedOrders[Order_Month])),"m月")&amp;"発注)")</f>
        <v/>
      </c>
      <c r="CR131">
        <f>IF(SUMIFS(T_PlannedOrders[EffectiveQty],T_PlannedOrders[Part Name],$A113,T_PlannedOrders[WeekIndex],93)=0,"",SUMIFS(T_PlannedOrders[EffectiveQty],T_PlannedOrders[Part Name],$A113,T_PlannedOrders[WeekIndex],93)&amp;" ("&amp;TEXT(SUMPRODUCT(MAX((T_PlannedOrders[Part Name]=$A113)*(T_PlannedOrders[WeekIndex]=93)*(T_PlannedOrders[EffectiveQty]&gt;0)*T_PlannedOrders[Order_Month])),"m月")&amp;"発注)")</f>
        <v/>
      </c>
      <c r="CS131">
        <f>IF(SUMIFS(T_PlannedOrders[EffectiveQty],T_PlannedOrders[Part Name],$A113,T_PlannedOrders[WeekIndex],94)=0,"",SUMIFS(T_PlannedOrders[EffectiveQty],T_PlannedOrders[Part Name],$A113,T_PlannedOrders[WeekIndex],94)&amp;" ("&amp;TEXT(SUMPRODUCT(MAX((T_PlannedOrders[Part Name]=$A113)*(T_PlannedOrders[WeekIndex]=94)*(T_PlannedOrders[EffectiveQty]&gt;0)*T_PlannedOrders[Order_Month])),"m月")&amp;"発注)")</f>
        <v/>
      </c>
      <c r="CT131">
        <f>IF(SUMIFS(T_PlannedOrders[EffectiveQty],T_PlannedOrders[Part Name],$A113,T_PlannedOrders[WeekIndex],95)=0,"",SUMIFS(T_PlannedOrders[EffectiveQty],T_PlannedOrders[Part Name],$A113,T_PlannedOrders[WeekIndex],95)&amp;" ("&amp;TEXT(SUMPRODUCT(MAX((T_PlannedOrders[Part Name]=$A113)*(T_PlannedOrders[WeekIndex]=95)*(T_PlannedOrders[EffectiveQty]&gt;0)*T_PlannedOrders[Order_Month])),"m月")&amp;"発注)")</f>
        <v/>
      </c>
      <c r="CU131">
        <f>IF(SUMIFS(T_PlannedOrders[EffectiveQty],T_PlannedOrders[Part Name],$A113,T_PlannedOrders[WeekIndex],96)=0,"",SUMIFS(T_PlannedOrders[EffectiveQty],T_PlannedOrders[Part Name],$A113,T_PlannedOrders[WeekIndex],96)&amp;" ("&amp;TEXT(SUMPRODUCT(MAX((T_PlannedOrders[Part Name]=$A113)*(T_PlannedOrders[WeekIndex]=96)*(T_PlannedOrders[EffectiveQty]&gt;0)*T_PlannedOrders[Order_Month])),"m月")&amp;"発注)")</f>
        <v/>
      </c>
      <c r="CV131">
        <f>IF(SUMIFS(T_PlannedOrders[EffectiveQty],T_PlannedOrders[Part Name],$A113,T_PlannedOrders[WeekIndex],97)=0,"",SUMIFS(T_PlannedOrders[EffectiveQty],T_PlannedOrders[Part Name],$A113,T_PlannedOrders[WeekIndex],97)&amp;" ("&amp;TEXT(SUMPRODUCT(MAX((T_PlannedOrders[Part Name]=$A113)*(T_PlannedOrders[WeekIndex]=97)*(T_PlannedOrders[EffectiveQty]&gt;0)*T_PlannedOrders[Order_Month])),"m月")&amp;"発注)")</f>
        <v/>
      </c>
      <c r="CW131">
        <f>IF(SUMIFS(T_PlannedOrders[EffectiveQty],T_PlannedOrders[Part Name],$A113,T_PlannedOrders[WeekIndex],98)=0,"",SUMIFS(T_PlannedOrders[EffectiveQty],T_PlannedOrders[Part Name],$A113,T_PlannedOrders[WeekIndex],98)&amp;" ("&amp;TEXT(SUMPRODUCT(MAX((T_PlannedOrders[Part Name]=$A113)*(T_PlannedOrders[WeekIndex]=98)*(T_PlannedOrders[EffectiveQty]&gt;0)*T_PlannedOrders[Order_Month])),"m月")&amp;"発注)")</f>
        <v/>
      </c>
      <c r="CX131">
        <f>IF(SUMIFS(T_PlannedOrders[EffectiveQty],T_PlannedOrders[Part Name],$A113,T_PlannedOrders[WeekIndex],99)=0,"",SUMIFS(T_PlannedOrders[EffectiveQty],T_PlannedOrders[Part Name],$A113,T_PlannedOrders[WeekIndex],99)&amp;" ("&amp;TEXT(SUMPRODUCT(MAX((T_PlannedOrders[Part Name]=$A113)*(T_PlannedOrders[WeekIndex]=99)*(T_PlannedOrders[EffectiveQty]&gt;0)*T_PlannedOrders[Order_Month])),"m月")&amp;"発注)")</f>
        <v/>
      </c>
      <c r="CY131">
        <f>IF(SUMIFS(T_PlannedOrders[EffectiveQty],T_PlannedOrders[Part Name],$A113,T_PlannedOrders[WeekIndex],100)=0,"",SUMIFS(T_PlannedOrders[EffectiveQty],T_PlannedOrders[Part Name],$A113,T_PlannedOrders[WeekIndex],100)&amp;" ("&amp;TEXT(SUMPRODUCT(MAX((T_PlannedOrders[Part Name]=$A113)*(T_PlannedOrders[WeekIndex]=100)*(T_PlannedOrders[EffectiveQty]&gt;0)*T_PlannedOrders[Order_Month])),"m月")&amp;"発注)")</f>
        <v/>
      </c>
      <c r="CZ131">
        <f>IF(SUMIFS(T_PlannedOrders[EffectiveQty],T_PlannedOrders[Part Name],$A113,T_PlannedOrders[WeekIndex],101)=0,"",SUMIFS(T_PlannedOrders[EffectiveQty],T_PlannedOrders[Part Name],$A113,T_PlannedOrders[WeekIndex],101)&amp;" ("&amp;TEXT(SUMPRODUCT(MAX((T_PlannedOrders[Part Name]=$A113)*(T_PlannedOrders[WeekIndex]=101)*(T_PlannedOrders[EffectiveQty]&gt;0)*T_PlannedOrders[Order_Month])),"m月")&amp;"発注)")</f>
        <v/>
      </c>
      <c r="DA131">
        <f>IF(SUMIFS(T_PlannedOrders[EffectiveQty],T_PlannedOrders[Part Name],$A113,T_PlannedOrders[WeekIndex],102)=0,"",SUMIFS(T_PlannedOrders[EffectiveQty],T_PlannedOrders[Part Name],$A113,T_PlannedOrders[WeekIndex],102)&amp;" ("&amp;TEXT(SUMPRODUCT(MAX((T_PlannedOrders[Part Name]=$A113)*(T_PlannedOrders[WeekIndex]=102)*(T_PlannedOrders[EffectiveQty]&gt;0)*T_PlannedOrders[Order_Month])),"m月")&amp;"発注)")</f>
        <v/>
      </c>
      <c r="DB131">
        <f>IF(SUMIFS(T_PlannedOrders[EffectiveQty],T_PlannedOrders[Part Name],$A113,T_PlannedOrders[WeekIndex],103)=0,"",SUMIFS(T_PlannedOrders[EffectiveQty],T_PlannedOrders[Part Name],$A113,T_PlannedOrders[WeekIndex],103)&amp;" ("&amp;TEXT(SUMPRODUCT(MAX((T_PlannedOrders[Part Name]=$A113)*(T_PlannedOrders[WeekIndex]=103)*(T_PlannedOrders[EffectiveQty]&gt;0)*T_PlannedOrders[Order_Month])),"m月")&amp;"発注)")</f>
        <v/>
      </c>
      <c r="DC131">
        <f>IF(SUMIFS(T_PlannedOrders[EffectiveQty],T_PlannedOrders[Part Name],$A113,T_PlannedOrders[WeekIndex],104)=0,"",SUMIFS(T_PlannedOrders[EffectiveQty],T_PlannedOrders[Part Name],$A113,T_PlannedOrders[WeekIndex],104)&amp;" ("&amp;TEXT(SUMPRODUCT(MAX((T_PlannedOrders[Part Name]=$A113)*(T_PlannedOrders[WeekIndex]=104)*(T_PlannedOrders[EffectiveQty]&gt;0)*T_PlannedOrders[Order_Month])),"m月")&amp;"発注)")</f>
        <v/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3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>
        <f>IF(SUMIFS(T_PlannedOrders[EffectiveQty],T_PlannedOrders[Part Name],$A135,T_PlannedOrders[WeekIndex],1)=0,"",SUMIFS(T_PlannedOrders[EffectiveQty],T_PlannedOrders[Part Name],$A135,T_PlannedOrders[WeekIndex],1)&amp;" ("&amp;TEXT(SUMPRODUCT(MAX((T_PlannedOrders[Part Name]=$A135)*(T_PlannedOrders[WeekIndex]=1)*(T_PlannedOrders[EffectiveQty]&gt;0)*T_PlannedOrders[Order_Month])),"m月")&amp;"発注)")</f>
        <v/>
      </c>
      <c r="E141">
        <f>IF(SUMIFS(T_PlannedOrders[EffectiveQty],T_PlannedOrders[Part Name],$A135,T_PlannedOrders[WeekIndex],2)=0,"",SUMIFS(T_PlannedOrders[EffectiveQty],T_PlannedOrders[Part Name],$A135,T_PlannedOrders[WeekIndex],2)&amp;" ("&amp;TEXT(SUMPRODUCT(MAX((T_PlannedOrders[Part Name]=$A135)*(T_PlannedOrders[WeekIndex]=2)*(T_PlannedOrders[EffectiveQty]&gt;0)*T_PlannedOrders[Order_Month])),"m月")&amp;"発注)")</f>
        <v/>
      </c>
      <c r="F141">
        <f>IF(SUMIFS(T_PlannedOrders[EffectiveQty],T_PlannedOrders[Part Name],$A135,T_PlannedOrders[WeekIndex],3)=0,"",SUMIFS(T_PlannedOrders[EffectiveQty],T_PlannedOrders[Part Name],$A135,T_PlannedOrders[WeekIndex],3)&amp;" ("&amp;TEXT(SUMPRODUCT(MAX((T_PlannedOrders[Part Name]=$A135)*(T_PlannedOrders[WeekIndex]=3)*(T_PlannedOrders[EffectiveQty]&gt;0)*T_PlannedOrders[Order_Month])),"m月")&amp;"発注)")</f>
        <v/>
      </c>
      <c r="G141">
        <f>IF(SUMIFS(T_PlannedOrders[EffectiveQty],T_PlannedOrders[Part Name],$A135,T_PlannedOrders[WeekIndex],4)=0,"",SUMIFS(T_PlannedOrders[EffectiveQty],T_PlannedOrders[Part Name],$A135,T_PlannedOrders[WeekIndex],4)&amp;" ("&amp;TEXT(SUMPRODUCT(MAX((T_PlannedOrders[Part Name]=$A135)*(T_PlannedOrders[WeekIndex]=4)*(T_PlannedOrders[EffectiveQty]&gt;0)*T_PlannedOrders[Order_Month])),"m月")&amp;"発注)")</f>
        <v/>
      </c>
      <c r="H141">
        <f>IF(SUMIFS(T_PlannedOrders[EffectiveQty],T_PlannedOrders[Part Name],$A135,T_PlannedOrders[WeekIndex],5)=0,"",SUMIFS(T_PlannedOrders[EffectiveQty],T_PlannedOrders[Part Name],$A135,T_PlannedOrders[WeekIndex],5)&amp;" ("&amp;TEXT(SUMPRODUCT(MAX((T_PlannedOrders[Part Name]=$A135)*(T_PlannedOrders[WeekIndex]=5)*(T_PlannedOrders[EffectiveQty]&gt;0)*T_PlannedOrders[Order_Month])),"m月")&amp;"発注)")</f>
        <v/>
      </c>
      <c r="I141">
        <f>IF(SUMIFS(T_PlannedOrders[EffectiveQty],T_PlannedOrders[Part Name],$A135,T_PlannedOrders[WeekIndex],6)=0,"",SUMIFS(T_PlannedOrders[EffectiveQty],T_PlannedOrders[Part Name],$A135,T_PlannedOrders[WeekIndex],6)&amp;" ("&amp;TEXT(SUMPRODUCT(MAX((T_PlannedOrders[Part Name]=$A135)*(T_PlannedOrders[WeekIndex]=6)*(T_PlannedOrders[EffectiveQty]&gt;0)*T_PlannedOrders[Order_Month])),"m月")&amp;"発注)")</f>
        <v/>
      </c>
      <c r="J141">
        <f>IF(SUMIFS(T_PlannedOrders[EffectiveQty],T_PlannedOrders[Part Name],$A135,T_PlannedOrders[WeekIndex],7)=0,"",SUMIFS(T_PlannedOrders[EffectiveQty],T_PlannedOrders[Part Name],$A135,T_PlannedOrders[WeekIndex],7)&amp;" ("&amp;TEXT(SUMPRODUCT(MAX((T_PlannedOrders[Part Name]=$A135)*(T_PlannedOrders[WeekIndex]=7)*(T_PlannedOrders[EffectiveQty]&gt;0)*T_PlannedOrders[Order_Month])),"m月")&amp;"発注)")</f>
        <v/>
      </c>
      <c r="K141">
        <f>IF(SUMIFS(T_PlannedOrders[EffectiveQty],T_PlannedOrders[Part Name],$A135,T_PlannedOrders[WeekIndex],8)=0,"",SUMIFS(T_PlannedOrders[EffectiveQty],T_PlannedOrders[Part Name],$A135,T_PlannedOrders[WeekIndex],8)&amp;" ("&amp;TEXT(SUMPRODUCT(MAX((T_PlannedOrders[Part Name]=$A135)*(T_PlannedOrders[WeekIndex]=8)*(T_PlannedOrders[EffectiveQty]&gt;0)*T_PlannedOrders[Order_Month])),"m月")&amp;"発注)")</f>
        <v/>
      </c>
      <c r="L141">
        <f>IF(SUMIFS(T_PlannedOrders[EffectiveQty],T_PlannedOrders[Part Name],$A135,T_PlannedOrders[WeekIndex],9)=0,"",SUMIFS(T_PlannedOrders[EffectiveQty],T_PlannedOrders[Part Name],$A135,T_PlannedOrders[WeekIndex],9)&amp;" ("&amp;TEXT(SUMPRODUCT(MAX((T_PlannedOrders[Part Name]=$A135)*(T_PlannedOrders[WeekIndex]=9)*(T_PlannedOrders[EffectiveQty]&gt;0)*T_PlannedOrders[Order_Month])),"m月")&amp;"発注)")</f>
        <v/>
      </c>
      <c r="M141">
        <f>IF(SUMIFS(T_PlannedOrders[EffectiveQty],T_PlannedOrders[Part Name],$A135,T_PlannedOrders[WeekIndex],10)=0,"",SUMIFS(T_PlannedOrders[EffectiveQty],T_PlannedOrders[Part Name],$A135,T_PlannedOrders[WeekIndex],10)&amp;" ("&amp;TEXT(SUMPRODUCT(MAX((T_PlannedOrders[Part Name]=$A135)*(T_PlannedOrders[WeekIndex]=10)*(T_PlannedOrders[EffectiveQty]&gt;0)*T_PlannedOrders[Order_Month])),"m月")&amp;"発注)")</f>
        <v/>
      </c>
      <c r="N141">
        <f>IF(SUMIFS(T_PlannedOrders[EffectiveQty],T_PlannedOrders[Part Name],$A135,T_PlannedOrders[WeekIndex],11)=0,"",SUMIFS(T_PlannedOrders[EffectiveQty],T_PlannedOrders[Part Name],$A135,T_PlannedOrders[WeekIndex],11)&amp;" ("&amp;TEXT(SUMPRODUCT(MAX((T_PlannedOrders[Part Name]=$A135)*(T_PlannedOrders[WeekIndex]=11)*(T_PlannedOrders[EffectiveQty]&gt;0)*T_PlannedOrders[Order_Month])),"m月")&amp;"発注)")</f>
        <v/>
      </c>
      <c r="O141">
        <f>IF(SUMIFS(T_PlannedOrders[EffectiveQty],T_PlannedOrders[Part Name],$A135,T_PlannedOrders[WeekIndex],12)=0,"",SUMIFS(T_PlannedOrders[EffectiveQty],T_PlannedOrders[Part Name],$A135,T_PlannedOrders[WeekIndex],12)&amp;" ("&amp;TEXT(SUMPRODUCT(MAX((T_PlannedOrders[Part Name]=$A135)*(T_PlannedOrders[WeekIndex]=12)*(T_PlannedOrders[EffectiveQty]&gt;0)*T_PlannedOrders[Order_Month])),"m月")&amp;"発注)")</f>
        <v/>
      </c>
      <c r="P141">
        <f>IF(SUMIFS(T_PlannedOrders[EffectiveQty],T_PlannedOrders[Part Name],$A135,T_PlannedOrders[WeekIndex],13)=0,"",SUMIFS(T_PlannedOrders[EffectiveQty],T_PlannedOrders[Part Name],$A135,T_PlannedOrders[WeekIndex],13)&amp;" ("&amp;TEXT(SUMPRODUCT(MAX((T_PlannedOrders[Part Name]=$A135)*(T_PlannedOrders[WeekIndex]=13)*(T_PlannedOrders[EffectiveQty]&gt;0)*T_PlannedOrders[Order_Month])),"m月")&amp;"発注)")</f>
        <v/>
      </c>
      <c r="Q141">
        <f>IF(SUMIFS(T_PlannedOrders[EffectiveQty],T_PlannedOrders[Part Name],$A135,T_PlannedOrders[WeekIndex],14)=0,"",SUMIFS(T_PlannedOrders[EffectiveQty],T_PlannedOrders[Part Name],$A135,T_PlannedOrders[WeekIndex],14)&amp;" ("&amp;TEXT(SUMPRODUCT(MAX((T_PlannedOrders[Part Name]=$A135)*(T_PlannedOrders[WeekIndex]=14)*(T_PlannedOrders[EffectiveQty]&gt;0)*T_PlannedOrders[Order_Month])),"m月")&amp;"発注)")</f>
        <v/>
      </c>
      <c r="R141">
        <f>IF(SUMIFS(T_PlannedOrders[EffectiveQty],T_PlannedOrders[Part Name],$A135,T_PlannedOrders[WeekIndex],15)=0,"",SUMIFS(T_PlannedOrders[EffectiveQty],T_PlannedOrders[Part Name],$A135,T_PlannedOrders[WeekIndex],15)&amp;" ("&amp;TEXT(SUMPRODUCT(MAX((T_PlannedOrders[Part Name]=$A135)*(T_PlannedOrders[WeekIndex]=15)*(T_PlannedOrders[EffectiveQty]&gt;0)*T_PlannedOrders[Order_Month])),"m月")&amp;"発注)")</f>
        <v/>
      </c>
      <c r="S141">
        <f>IF(SUMIFS(T_PlannedOrders[EffectiveQty],T_PlannedOrders[Part Name],$A135,T_PlannedOrders[WeekIndex],16)=0,"",SUMIFS(T_PlannedOrders[EffectiveQty],T_PlannedOrders[Part Name],$A135,T_PlannedOrders[WeekIndex],16)&amp;" ("&amp;TEXT(SUMPRODUCT(MAX((T_PlannedOrders[Part Name]=$A135)*(T_PlannedOrders[WeekIndex]=16)*(T_PlannedOrders[EffectiveQty]&gt;0)*T_PlannedOrders[Order_Month])),"m月")&amp;"発注)")</f>
        <v/>
      </c>
      <c r="T141">
        <f>IF(SUMIFS(T_PlannedOrders[EffectiveQty],T_PlannedOrders[Part Name],$A135,T_PlannedOrders[WeekIndex],17)=0,"",SUMIFS(T_PlannedOrders[EffectiveQty],T_PlannedOrders[Part Name],$A135,T_PlannedOrders[WeekIndex],17)&amp;" ("&amp;TEXT(SUMPRODUCT(MAX((T_PlannedOrders[Part Name]=$A135)*(T_PlannedOrders[WeekIndex]=17)*(T_PlannedOrders[EffectiveQty]&gt;0)*T_PlannedOrders[Order_Month])),"m月")&amp;"発注)")</f>
        <v/>
      </c>
      <c r="U141">
        <f>IF(SUMIFS(T_PlannedOrders[EffectiveQty],T_PlannedOrders[Part Name],$A135,T_PlannedOrders[WeekIndex],18)=0,"",SUMIFS(T_PlannedOrders[EffectiveQty],T_PlannedOrders[Part Name],$A135,T_PlannedOrders[WeekIndex],18)&amp;" ("&amp;TEXT(SUMPRODUCT(MAX((T_PlannedOrders[Part Name]=$A135)*(T_PlannedOrders[WeekIndex]=18)*(T_PlannedOrders[EffectiveQty]&gt;0)*T_PlannedOrders[Order_Month])),"m月")&amp;"発注)")</f>
        <v/>
      </c>
      <c r="V141">
        <f>IF(SUMIFS(T_PlannedOrders[EffectiveQty],T_PlannedOrders[Part Name],$A135,T_PlannedOrders[WeekIndex],19)=0,"",SUMIFS(T_PlannedOrders[EffectiveQty],T_PlannedOrders[Part Name],$A135,T_PlannedOrders[WeekIndex],19)&amp;" ("&amp;TEXT(SUMPRODUCT(MAX((T_PlannedOrders[Part Name]=$A135)*(T_PlannedOrders[WeekIndex]=19)*(T_PlannedOrders[EffectiveQty]&gt;0)*T_PlannedOrders[Order_Month])),"m月")&amp;"発注)")</f>
        <v/>
      </c>
      <c r="W141">
        <f>IF(SUMIFS(T_PlannedOrders[EffectiveQty],T_PlannedOrders[Part Name],$A135,T_PlannedOrders[WeekIndex],20)=0,"",SUMIFS(T_PlannedOrders[EffectiveQty],T_PlannedOrders[Part Name],$A135,T_PlannedOrders[WeekIndex],20)&amp;" ("&amp;TEXT(SUMPRODUCT(MAX((T_PlannedOrders[Part Name]=$A135)*(T_PlannedOrders[WeekIndex]=20)*(T_PlannedOrders[EffectiveQty]&gt;0)*T_PlannedOrders[Order_Month])),"m月")&amp;"発注)")</f>
        <v/>
      </c>
      <c r="X141">
        <f>IF(SUMIFS(T_PlannedOrders[EffectiveQty],T_PlannedOrders[Part Name],$A135,T_PlannedOrders[WeekIndex],21)=0,"",SUMIFS(T_PlannedOrders[EffectiveQty],T_PlannedOrders[Part Name],$A135,T_PlannedOrders[WeekIndex],21)&amp;" ("&amp;TEXT(SUMPRODUCT(MAX((T_PlannedOrders[Part Name]=$A135)*(T_PlannedOrders[WeekIndex]=21)*(T_PlannedOrders[EffectiveQty]&gt;0)*T_PlannedOrders[Order_Month])),"m月")&amp;"発注)")</f>
        <v/>
      </c>
      <c r="Y141">
        <f>IF(SUMIFS(T_PlannedOrders[EffectiveQty],T_PlannedOrders[Part Name],$A135,T_PlannedOrders[WeekIndex],22)=0,"",SUMIFS(T_PlannedOrders[EffectiveQty],T_PlannedOrders[Part Name],$A135,T_PlannedOrders[WeekIndex],22)&amp;" ("&amp;TEXT(SUMPRODUCT(MAX((T_PlannedOrders[Part Name]=$A135)*(T_PlannedOrders[WeekIndex]=22)*(T_PlannedOrders[EffectiveQty]&gt;0)*T_PlannedOrders[Order_Month])),"m月")&amp;"発注)")</f>
        <v/>
      </c>
      <c r="Z141">
        <f>IF(SUMIFS(T_PlannedOrders[EffectiveQty],T_PlannedOrders[Part Name],$A135,T_PlannedOrders[WeekIndex],23)=0,"",SUMIFS(T_PlannedOrders[EffectiveQty],T_PlannedOrders[Part Name],$A135,T_PlannedOrders[WeekIndex],23)&amp;" ("&amp;TEXT(SUMPRODUCT(MAX((T_PlannedOrders[Part Name]=$A135)*(T_PlannedOrders[WeekIndex]=23)*(T_PlannedOrders[EffectiveQty]&gt;0)*T_PlannedOrders[Order_Month])),"m月")&amp;"発注)")</f>
        <v/>
      </c>
      <c r="AA141">
        <f>IF(SUMIFS(T_PlannedOrders[EffectiveQty],T_PlannedOrders[Part Name],$A135,T_PlannedOrders[WeekIndex],24)=0,"",SUMIFS(T_PlannedOrders[EffectiveQty],T_PlannedOrders[Part Name],$A135,T_PlannedOrders[WeekIndex],24)&amp;" ("&amp;TEXT(SUMPRODUCT(MAX((T_PlannedOrders[Part Name]=$A135)*(T_PlannedOrders[WeekIndex]=24)*(T_PlannedOrders[EffectiveQty]&gt;0)*T_PlannedOrders[Order_Month])),"m月")&amp;"発注)")</f>
        <v/>
      </c>
      <c r="AB141">
        <f>IF(SUMIFS(T_PlannedOrders[EffectiveQty],T_PlannedOrders[Part Name],$A135,T_PlannedOrders[WeekIndex],25)=0,"",SUMIFS(T_PlannedOrders[EffectiveQty],T_PlannedOrders[Part Name],$A135,T_PlannedOrders[WeekIndex],25)&amp;" ("&amp;TEXT(SUMPRODUCT(MAX((T_PlannedOrders[Part Name]=$A135)*(T_PlannedOrders[WeekIndex]=25)*(T_PlannedOrders[EffectiveQty]&gt;0)*T_PlannedOrders[Order_Month])),"m月")&amp;"発注)")</f>
        <v/>
      </c>
      <c r="AC141">
        <f>IF(SUMIFS(T_PlannedOrders[EffectiveQty],T_PlannedOrders[Part Name],$A135,T_PlannedOrders[WeekIndex],26)=0,"",SUMIFS(T_PlannedOrders[EffectiveQty],T_PlannedOrders[Part Name],$A135,T_PlannedOrders[WeekIndex],26)&amp;" ("&amp;TEXT(SUMPRODUCT(MAX((T_PlannedOrders[Part Name]=$A135)*(T_PlannedOrders[WeekIndex]=26)*(T_PlannedOrders[EffectiveQty]&gt;0)*T_PlannedOrders[Order_Month])),"m月")&amp;"発注)")</f>
        <v/>
      </c>
      <c r="AD141">
        <f>IF(SUMIFS(T_PlannedOrders[EffectiveQty],T_PlannedOrders[Part Name],$A135,T_PlannedOrders[WeekIndex],27)=0,"",SUMIFS(T_PlannedOrders[EffectiveQty],T_PlannedOrders[Part Name],$A135,T_PlannedOrders[WeekIndex],27)&amp;" ("&amp;TEXT(SUMPRODUCT(MAX((T_PlannedOrders[Part Name]=$A135)*(T_PlannedOrders[WeekIndex]=27)*(T_PlannedOrders[EffectiveQty]&gt;0)*T_PlannedOrders[Order_Month])),"m月")&amp;"発注)")</f>
        <v/>
      </c>
      <c r="AE141">
        <f>IF(SUMIFS(T_PlannedOrders[EffectiveQty],T_PlannedOrders[Part Name],$A135,T_PlannedOrders[WeekIndex],28)=0,"",SUMIFS(T_PlannedOrders[EffectiveQty],T_PlannedOrders[Part Name],$A135,T_PlannedOrders[WeekIndex],28)&amp;" ("&amp;TEXT(SUMPRODUCT(MAX((T_PlannedOrders[Part Name]=$A135)*(T_PlannedOrders[WeekIndex]=28)*(T_PlannedOrders[EffectiveQty]&gt;0)*T_PlannedOrders[Order_Month])),"m月")&amp;"発注)")</f>
        <v/>
      </c>
      <c r="AF141">
        <f>IF(SUMIFS(T_PlannedOrders[EffectiveQty],T_PlannedOrders[Part Name],$A135,T_PlannedOrders[WeekIndex],29)=0,"",SUMIFS(T_PlannedOrders[EffectiveQty],T_PlannedOrders[Part Name],$A135,T_PlannedOrders[WeekIndex],29)&amp;" ("&amp;TEXT(SUMPRODUCT(MAX((T_PlannedOrders[Part Name]=$A135)*(T_PlannedOrders[WeekIndex]=29)*(T_PlannedOrders[EffectiveQty]&gt;0)*T_PlannedOrders[Order_Month])),"m月")&amp;"発注)")</f>
        <v/>
      </c>
      <c r="AG141">
        <f>IF(SUMIFS(T_PlannedOrders[EffectiveQty],T_PlannedOrders[Part Name],$A135,T_PlannedOrders[WeekIndex],30)=0,"",SUMIFS(T_PlannedOrders[EffectiveQty],T_PlannedOrders[Part Name],$A135,T_PlannedOrders[WeekIndex],30)&amp;" ("&amp;TEXT(SUMPRODUCT(MAX((T_PlannedOrders[Part Name]=$A135)*(T_PlannedOrders[WeekIndex]=30)*(T_PlannedOrders[EffectiveQty]&gt;0)*T_PlannedOrders[Order_Month])),"m月")&amp;"発注)")</f>
        <v/>
      </c>
      <c r="AH141">
        <f>IF(SUMIFS(T_PlannedOrders[EffectiveQty],T_PlannedOrders[Part Name],$A135,T_PlannedOrders[WeekIndex],31)=0,"",SUMIFS(T_PlannedOrders[EffectiveQty],T_PlannedOrders[Part Name],$A135,T_PlannedOrders[WeekIndex],31)&amp;" ("&amp;TEXT(SUMPRODUCT(MAX((T_PlannedOrders[Part Name]=$A135)*(T_PlannedOrders[WeekIndex]=31)*(T_PlannedOrders[EffectiveQty]&gt;0)*T_PlannedOrders[Order_Month])),"m月")&amp;"発注)")</f>
        <v/>
      </c>
      <c r="AI141">
        <f>IF(SUMIFS(T_PlannedOrders[EffectiveQty],T_PlannedOrders[Part Name],$A135,T_PlannedOrders[WeekIndex],32)=0,"",SUMIFS(T_PlannedOrders[EffectiveQty],T_PlannedOrders[Part Name],$A135,T_PlannedOrders[WeekIndex],32)&amp;" ("&amp;TEXT(SUMPRODUCT(MAX((T_PlannedOrders[Part Name]=$A135)*(T_PlannedOrders[WeekIndex]=32)*(T_PlannedOrders[EffectiveQty]&gt;0)*T_PlannedOrders[Order_Month])),"m月")&amp;"発注)")</f>
        <v/>
      </c>
      <c r="AJ141">
        <f>IF(SUMIFS(T_PlannedOrders[EffectiveQty],T_PlannedOrders[Part Name],$A135,T_PlannedOrders[WeekIndex],33)=0,"",SUMIFS(T_PlannedOrders[EffectiveQty],T_PlannedOrders[Part Name],$A135,T_PlannedOrders[WeekIndex],33)&amp;" ("&amp;TEXT(SUMPRODUCT(MAX((T_PlannedOrders[Part Name]=$A135)*(T_PlannedOrders[WeekIndex]=33)*(T_PlannedOrders[EffectiveQty]&gt;0)*T_PlannedOrders[Order_Month])),"m月")&amp;"発注)")</f>
        <v/>
      </c>
      <c r="AK141">
        <f>IF(SUMIFS(T_PlannedOrders[EffectiveQty],T_PlannedOrders[Part Name],$A135,T_PlannedOrders[WeekIndex],34)=0,"",SUMIFS(T_PlannedOrders[EffectiveQty],T_PlannedOrders[Part Name],$A135,T_PlannedOrders[WeekIndex],34)&amp;" ("&amp;TEXT(SUMPRODUCT(MAX((T_PlannedOrders[Part Name]=$A135)*(T_PlannedOrders[WeekIndex]=34)*(T_PlannedOrders[EffectiveQty]&gt;0)*T_PlannedOrders[Order_Month])),"m月")&amp;"発注)")</f>
        <v/>
      </c>
      <c r="AL141">
        <f>IF(SUMIFS(T_PlannedOrders[EffectiveQty],T_PlannedOrders[Part Name],$A135,T_PlannedOrders[WeekIndex],35)=0,"",SUMIFS(T_PlannedOrders[EffectiveQty],T_PlannedOrders[Part Name],$A135,T_PlannedOrders[WeekIndex],35)&amp;" ("&amp;TEXT(SUMPRODUCT(MAX((T_PlannedOrders[Part Name]=$A135)*(T_PlannedOrders[WeekIndex]=35)*(T_PlannedOrders[EffectiveQty]&gt;0)*T_PlannedOrders[Order_Month])),"m月")&amp;"発注)")</f>
        <v/>
      </c>
      <c r="AM141">
        <f>IF(SUMIFS(T_PlannedOrders[EffectiveQty],T_PlannedOrders[Part Name],$A135,T_PlannedOrders[WeekIndex],36)=0,"",SUMIFS(T_PlannedOrders[EffectiveQty],T_PlannedOrders[Part Name],$A135,T_PlannedOrders[WeekIndex],36)&amp;" ("&amp;TEXT(SUMPRODUCT(MAX((T_PlannedOrders[Part Name]=$A135)*(T_PlannedOrders[WeekIndex]=36)*(T_PlannedOrders[EffectiveQty]&gt;0)*T_PlannedOrders[Order_Month])),"m月")&amp;"発注)")</f>
        <v/>
      </c>
      <c r="AN141">
        <f>IF(SUMIFS(T_PlannedOrders[EffectiveQty],T_PlannedOrders[Part Name],$A135,T_PlannedOrders[WeekIndex],37)=0,"",SUMIFS(T_PlannedOrders[EffectiveQty],T_PlannedOrders[Part Name],$A135,T_PlannedOrders[WeekIndex],37)&amp;" ("&amp;TEXT(SUMPRODUCT(MAX((T_PlannedOrders[Part Name]=$A135)*(T_PlannedOrders[WeekIndex]=37)*(T_PlannedOrders[EffectiveQty]&gt;0)*T_PlannedOrders[Order_Month])),"m月")&amp;"発注)")</f>
        <v/>
      </c>
      <c r="AO141">
        <f>IF(SUMIFS(T_PlannedOrders[EffectiveQty],T_PlannedOrders[Part Name],$A135,T_PlannedOrders[WeekIndex],38)=0,"",SUMIFS(T_PlannedOrders[EffectiveQty],T_PlannedOrders[Part Name],$A135,T_PlannedOrders[WeekIndex],38)&amp;" ("&amp;TEXT(SUMPRODUCT(MAX((T_PlannedOrders[Part Name]=$A135)*(T_PlannedOrders[WeekIndex]=38)*(T_PlannedOrders[EffectiveQty]&gt;0)*T_PlannedOrders[Order_Month])),"m月")&amp;"発注)")</f>
        <v/>
      </c>
      <c r="AP141">
        <f>IF(SUMIFS(T_PlannedOrders[EffectiveQty],T_PlannedOrders[Part Name],$A135,T_PlannedOrders[WeekIndex],39)=0,"",SUMIFS(T_PlannedOrders[EffectiveQty],T_PlannedOrders[Part Name],$A135,T_PlannedOrders[WeekIndex],39)&amp;" ("&amp;TEXT(SUMPRODUCT(MAX((T_PlannedOrders[Part Name]=$A135)*(T_PlannedOrders[WeekIndex]=39)*(T_PlannedOrders[EffectiveQty]&gt;0)*T_PlannedOrders[Order_Month])),"m月")&amp;"発注)")</f>
        <v/>
      </c>
      <c r="AQ141">
        <f>IF(SUMIFS(T_PlannedOrders[EffectiveQty],T_PlannedOrders[Part Name],$A135,T_PlannedOrders[WeekIndex],40)=0,"",SUMIFS(T_PlannedOrders[EffectiveQty],T_PlannedOrders[Part Name],$A135,T_PlannedOrders[WeekIndex],40)&amp;" ("&amp;TEXT(SUMPRODUCT(MAX((T_PlannedOrders[Part Name]=$A135)*(T_PlannedOrders[WeekIndex]=40)*(T_PlannedOrders[EffectiveQty]&gt;0)*T_PlannedOrders[Order_Month])),"m月")&amp;"発注)")</f>
        <v/>
      </c>
      <c r="AR141">
        <f>IF(SUMIFS(T_PlannedOrders[EffectiveQty],T_PlannedOrders[Part Name],$A135,T_PlannedOrders[WeekIndex],41)=0,"",SUMIFS(T_PlannedOrders[EffectiveQty],T_PlannedOrders[Part Name],$A135,T_PlannedOrders[WeekIndex],41)&amp;" ("&amp;TEXT(SUMPRODUCT(MAX((T_PlannedOrders[Part Name]=$A135)*(T_PlannedOrders[WeekIndex]=41)*(T_PlannedOrders[EffectiveQty]&gt;0)*T_PlannedOrders[Order_Month])),"m月")&amp;"発注)")</f>
        <v/>
      </c>
      <c r="AS141">
        <f>IF(SUMIFS(T_PlannedOrders[EffectiveQty],T_PlannedOrders[Part Name],$A135,T_PlannedOrders[WeekIndex],42)=0,"",SUMIFS(T_PlannedOrders[EffectiveQty],T_PlannedOrders[Part Name],$A135,T_PlannedOrders[WeekIndex],42)&amp;" ("&amp;TEXT(SUMPRODUCT(MAX((T_PlannedOrders[Part Name]=$A135)*(T_PlannedOrders[WeekIndex]=42)*(T_PlannedOrders[EffectiveQty]&gt;0)*T_PlannedOrders[Order_Month])),"m月")&amp;"発注)")</f>
        <v/>
      </c>
      <c r="AT141">
        <f>IF(SUMIFS(T_PlannedOrders[EffectiveQty],T_PlannedOrders[Part Name],$A135,T_PlannedOrders[WeekIndex],43)=0,"",SUMIFS(T_PlannedOrders[EffectiveQty],T_PlannedOrders[Part Name],$A135,T_PlannedOrders[WeekIndex],43)&amp;" ("&amp;TEXT(SUMPRODUCT(MAX((T_PlannedOrders[Part Name]=$A135)*(T_PlannedOrders[WeekIndex]=43)*(T_PlannedOrders[EffectiveQty]&gt;0)*T_PlannedOrders[Order_Month])),"m月")&amp;"発注)")</f>
        <v/>
      </c>
      <c r="AU141">
        <f>IF(SUMIFS(T_PlannedOrders[EffectiveQty],T_PlannedOrders[Part Name],$A135,T_PlannedOrders[WeekIndex],44)=0,"",SUMIFS(T_PlannedOrders[EffectiveQty],T_PlannedOrders[Part Name],$A135,T_PlannedOrders[WeekIndex],44)&amp;" ("&amp;TEXT(SUMPRODUCT(MAX((T_PlannedOrders[Part Name]=$A135)*(T_PlannedOrders[WeekIndex]=44)*(T_PlannedOrders[EffectiveQty]&gt;0)*T_PlannedOrders[Order_Month])),"m月")&amp;"発注)")</f>
        <v/>
      </c>
      <c r="AV141">
        <f>IF(SUMIFS(T_PlannedOrders[EffectiveQty],T_PlannedOrders[Part Name],$A135,T_PlannedOrders[WeekIndex],45)=0,"",SUMIFS(T_PlannedOrders[EffectiveQty],T_PlannedOrders[Part Name],$A135,T_PlannedOrders[WeekIndex],45)&amp;" ("&amp;TEXT(SUMPRODUCT(MAX((T_PlannedOrders[Part Name]=$A135)*(T_PlannedOrders[WeekIndex]=45)*(T_PlannedOrders[EffectiveQty]&gt;0)*T_PlannedOrders[Order_Month])),"m月")&amp;"発注)")</f>
        <v/>
      </c>
      <c r="AW141">
        <f>IF(SUMIFS(T_PlannedOrders[EffectiveQty],T_PlannedOrders[Part Name],$A135,T_PlannedOrders[WeekIndex],46)=0,"",SUMIFS(T_PlannedOrders[EffectiveQty],T_PlannedOrders[Part Name],$A135,T_PlannedOrders[WeekIndex],46)&amp;" ("&amp;TEXT(SUMPRODUCT(MAX((T_PlannedOrders[Part Name]=$A135)*(T_PlannedOrders[WeekIndex]=46)*(T_PlannedOrders[EffectiveQty]&gt;0)*T_PlannedOrders[Order_Month])),"m月")&amp;"発注)")</f>
        <v/>
      </c>
      <c r="AX141">
        <f>IF(SUMIFS(T_PlannedOrders[EffectiveQty],T_PlannedOrders[Part Name],$A135,T_PlannedOrders[WeekIndex],47)=0,"",SUMIFS(T_PlannedOrders[EffectiveQty],T_PlannedOrders[Part Name],$A135,T_PlannedOrders[WeekIndex],47)&amp;" ("&amp;TEXT(SUMPRODUCT(MAX((T_PlannedOrders[Part Name]=$A135)*(T_PlannedOrders[WeekIndex]=47)*(T_PlannedOrders[EffectiveQty]&gt;0)*T_PlannedOrders[Order_Month])),"m月")&amp;"発注)")</f>
        <v/>
      </c>
      <c r="AY141">
        <f>IF(SUMIFS(T_PlannedOrders[EffectiveQty],T_PlannedOrders[Part Name],$A135,T_PlannedOrders[WeekIndex],48)=0,"",SUMIFS(T_PlannedOrders[EffectiveQty],T_PlannedOrders[Part Name],$A135,T_PlannedOrders[WeekIndex],48)&amp;" ("&amp;TEXT(SUMPRODUCT(MAX((T_PlannedOrders[Part Name]=$A135)*(T_PlannedOrders[WeekIndex]=48)*(T_PlannedOrders[EffectiveQty]&gt;0)*T_PlannedOrders[Order_Month])),"m月")&amp;"発注)")</f>
        <v/>
      </c>
      <c r="AZ141">
        <f>IF(SUMIFS(T_PlannedOrders[EffectiveQty],T_PlannedOrders[Part Name],$A135,T_PlannedOrders[WeekIndex],49)=0,"",SUMIFS(T_PlannedOrders[EffectiveQty],T_PlannedOrders[Part Name],$A135,T_PlannedOrders[WeekIndex],49)&amp;" ("&amp;TEXT(SUMPRODUCT(MAX((T_PlannedOrders[Part Name]=$A135)*(T_PlannedOrders[WeekIndex]=49)*(T_PlannedOrders[EffectiveQty]&gt;0)*T_PlannedOrders[Order_Month])),"m月")&amp;"発注)")</f>
        <v/>
      </c>
      <c r="BA141">
        <f>IF(SUMIFS(T_PlannedOrders[EffectiveQty],T_PlannedOrders[Part Name],$A135,T_PlannedOrders[WeekIndex],50)=0,"",SUMIFS(T_PlannedOrders[EffectiveQty],T_PlannedOrders[Part Name],$A135,T_PlannedOrders[WeekIndex],50)&amp;" ("&amp;TEXT(SUMPRODUCT(MAX((T_PlannedOrders[Part Name]=$A135)*(T_PlannedOrders[WeekIndex]=50)*(T_PlannedOrders[EffectiveQty]&gt;0)*T_PlannedOrders[Order_Month])),"m月")&amp;"発注)")</f>
        <v/>
      </c>
      <c r="BB141">
        <f>IF(SUMIFS(T_PlannedOrders[EffectiveQty],T_PlannedOrders[Part Name],$A135,T_PlannedOrders[WeekIndex],51)=0,"",SUMIFS(T_PlannedOrders[EffectiveQty],T_PlannedOrders[Part Name],$A135,T_PlannedOrders[WeekIndex],51)&amp;" ("&amp;TEXT(SUMPRODUCT(MAX((T_PlannedOrders[Part Name]=$A135)*(T_PlannedOrders[WeekIndex]=51)*(T_PlannedOrders[EffectiveQty]&gt;0)*T_PlannedOrders[Order_Month])),"m月")&amp;"発注)")</f>
        <v/>
      </c>
      <c r="BC141">
        <f>IF(SUMIFS(T_PlannedOrders[EffectiveQty],T_PlannedOrders[Part Name],$A135,T_PlannedOrders[WeekIndex],52)=0,"",SUMIFS(T_PlannedOrders[EffectiveQty],T_PlannedOrders[Part Name],$A135,T_PlannedOrders[WeekIndex],52)&amp;" ("&amp;TEXT(SUMPRODUCT(MAX((T_PlannedOrders[Part Name]=$A135)*(T_PlannedOrders[WeekIndex]=52)*(T_PlannedOrders[EffectiveQty]&gt;0)*T_PlannedOrders[Order_Month])),"m月")&amp;"発注)")</f>
        <v/>
      </c>
      <c r="BD141">
        <f>IF(SUMIFS(T_PlannedOrders[EffectiveQty],T_PlannedOrders[Part Name],$A135,T_PlannedOrders[WeekIndex],53)=0,"",SUMIFS(T_PlannedOrders[EffectiveQty],T_PlannedOrders[Part Name],$A135,T_PlannedOrders[WeekIndex],53)&amp;" ("&amp;TEXT(SUMPRODUCT(MAX((T_PlannedOrders[Part Name]=$A135)*(T_PlannedOrders[WeekIndex]=53)*(T_PlannedOrders[EffectiveQty]&gt;0)*T_PlannedOrders[Order_Month])),"m月")&amp;"発注)")</f>
        <v/>
      </c>
      <c r="BE141">
        <f>IF(SUMIFS(T_PlannedOrders[EffectiveQty],T_PlannedOrders[Part Name],$A135,T_PlannedOrders[WeekIndex],54)=0,"",SUMIFS(T_PlannedOrders[EffectiveQty],T_PlannedOrders[Part Name],$A135,T_PlannedOrders[WeekIndex],54)&amp;" ("&amp;TEXT(SUMPRODUCT(MAX((T_PlannedOrders[Part Name]=$A135)*(T_PlannedOrders[WeekIndex]=54)*(T_PlannedOrders[EffectiveQty]&gt;0)*T_PlannedOrders[Order_Month])),"m月")&amp;"発注)")</f>
        <v/>
      </c>
      <c r="BF141">
        <f>IF(SUMIFS(T_PlannedOrders[EffectiveQty],T_PlannedOrders[Part Name],$A135,T_PlannedOrders[WeekIndex],55)=0,"",SUMIFS(T_PlannedOrders[EffectiveQty],T_PlannedOrders[Part Name],$A135,T_PlannedOrders[WeekIndex],55)&amp;" ("&amp;TEXT(SUMPRODUCT(MAX((T_PlannedOrders[Part Name]=$A135)*(T_PlannedOrders[WeekIndex]=55)*(T_PlannedOrders[EffectiveQty]&gt;0)*T_PlannedOrders[Order_Month])),"m月")&amp;"発注)")</f>
        <v/>
      </c>
      <c r="BG141">
        <f>IF(SUMIFS(T_PlannedOrders[EffectiveQty],T_PlannedOrders[Part Name],$A135,T_PlannedOrders[WeekIndex],56)=0,"",SUMIFS(T_PlannedOrders[EffectiveQty],T_PlannedOrders[Part Name],$A135,T_PlannedOrders[WeekIndex],56)&amp;" ("&amp;TEXT(SUMPRODUCT(MAX((T_PlannedOrders[Part Name]=$A135)*(T_PlannedOrders[WeekIndex]=56)*(T_PlannedOrders[EffectiveQty]&gt;0)*T_PlannedOrders[Order_Month])),"m月")&amp;"発注)")</f>
        <v/>
      </c>
      <c r="BH141">
        <f>IF(SUMIFS(T_PlannedOrders[EffectiveQty],T_PlannedOrders[Part Name],$A135,T_PlannedOrders[WeekIndex],57)=0,"",SUMIFS(T_PlannedOrders[EffectiveQty],T_PlannedOrders[Part Name],$A135,T_PlannedOrders[WeekIndex],57)&amp;" ("&amp;TEXT(SUMPRODUCT(MAX((T_PlannedOrders[Part Name]=$A135)*(T_PlannedOrders[WeekIndex]=57)*(T_PlannedOrders[EffectiveQty]&gt;0)*T_PlannedOrders[Order_Month])),"m月")&amp;"発注)")</f>
        <v/>
      </c>
      <c r="BI141">
        <f>IF(SUMIFS(T_PlannedOrders[EffectiveQty],T_PlannedOrders[Part Name],$A135,T_PlannedOrders[WeekIndex],58)=0,"",SUMIFS(T_PlannedOrders[EffectiveQty],T_PlannedOrders[Part Name],$A135,T_PlannedOrders[WeekIndex],58)&amp;" ("&amp;TEXT(SUMPRODUCT(MAX((T_PlannedOrders[Part Name]=$A135)*(T_PlannedOrders[WeekIndex]=58)*(T_PlannedOrders[EffectiveQty]&gt;0)*T_PlannedOrders[Order_Month])),"m月")&amp;"発注)")</f>
        <v/>
      </c>
      <c r="BJ141">
        <f>IF(SUMIFS(T_PlannedOrders[EffectiveQty],T_PlannedOrders[Part Name],$A135,T_PlannedOrders[WeekIndex],59)=0,"",SUMIFS(T_PlannedOrders[EffectiveQty],T_PlannedOrders[Part Name],$A135,T_PlannedOrders[WeekIndex],59)&amp;" ("&amp;TEXT(SUMPRODUCT(MAX((T_PlannedOrders[Part Name]=$A135)*(T_PlannedOrders[WeekIndex]=59)*(T_PlannedOrders[EffectiveQty]&gt;0)*T_PlannedOrders[Order_Month])),"m月")&amp;"発注)")</f>
        <v/>
      </c>
      <c r="BK141">
        <f>IF(SUMIFS(T_PlannedOrders[EffectiveQty],T_PlannedOrders[Part Name],$A135,T_PlannedOrders[WeekIndex],60)=0,"",SUMIFS(T_PlannedOrders[EffectiveQty],T_PlannedOrders[Part Name],$A135,T_PlannedOrders[WeekIndex],60)&amp;" ("&amp;TEXT(SUMPRODUCT(MAX((T_PlannedOrders[Part Name]=$A135)*(T_PlannedOrders[WeekIndex]=60)*(T_PlannedOrders[EffectiveQty]&gt;0)*T_PlannedOrders[Order_Month])),"m月")&amp;"発注)")</f>
        <v/>
      </c>
      <c r="BL141">
        <f>IF(SUMIFS(T_PlannedOrders[EffectiveQty],T_PlannedOrders[Part Name],$A135,T_PlannedOrders[WeekIndex],61)=0,"",SUMIFS(T_PlannedOrders[EffectiveQty],T_PlannedOrders[Part Name],$A135,T_PlannedOrders[WeekIndex],61)&amp;" ("&amp;TEXT(SUMPRODUCT(MAX((T_PlannedOrders[Part Name]=$A135)*(T_PlannedOrders[WeekIndex]=61)*(T_PlannedOrders[EffectiveQty]&gt;0)*T_PlannedOrders[Order_Month])),"m月")&amp;"発注)")</f>
        <v/>
      </c>
      <c r="BM141">
        <f>IF(SUMIFS(T_PlannedOrders[EffectiveQty],T_PlannedOrders[Part Name],$A135,T_PlannedOrders[WeekIndex],62)=0,"",SUMIFS(T_PlannedOrders[EffectiveQty],T_PlannedOrders[Part Name],$A135,T_PlannedOrders[WeekIndex],62)&amp;" ("&amp;TEXT(SUMPRODUCT(MAX((T_PlannedOrders[Part Name]=$A135)*(T_PlannedOrders[WeekIndex]=62)*(T_PlannedOrders[EffectiveQty]&gt;0)*T_PlannedOrders[Order_Month])),"m月")&amp;"発注)")</f>
        <v/>
      </c>
      <c r="BN141">
        <f>IF(SUMIFS(T_PlannedOrders[EffectiveQty],T_PlannedOrders[Part Name],$A135,T_PlannedOrders[WeekIndex],63)=0,"",SUMIFS(T_PlannedOrders[EffectiveQty],T_PlannedOrders[Part Name],$A135,T_PlannedOrders[WeekIndex],63)&amp;" ("&amp;TEXT(SUMPRODUCT(MAX((T_PlannedOrders[Part Name]=$A135)*(T_PlannedOrders[WeekIndex]=63)*(T_PlannedOrders[EffectiveQty]&gt;0)*T_PlannedOrders[Order_Month])),"m月")&amp;"発注)")</f>
        <v/>
      </c>
      <c r="BO141">
        <f>IF(SUMIFS(T_PlannedOrders[EffectiveQty],T_PlannedOrders[Part Name],$A135,T_PlannedOrders[WeekIndex],64)=0,"",SUMIFS(T_PlannedOrders[EffectiveQty],T_PlannedOrders[Part Name],$A135,T_PlannedOrders[WeekIndex],64)&amp;" ("&amp;TEXT(SUMPRODUCT(MAX((T_PlannedOrders[Part Name]=$A135)*(T_PlannedOrders[WeekIndex]=64)*(T_PlannedOrders[EffectiveQty]&gt;0)*T_PlannedOrders[Order_Month])),"m月")&amp;"発注)")</f>
        <v/>
      </c>
      <c r="BP141">
        <f>IF(SUMIFS(T_PlannedOrders[EffectiveQty],T_PlannedOrders[Part Name],$A135,T_PlannedOrders[WeekIndex],65)=0,"",SUMIFS(T_PlannedOrders[EffectiveQty],T_PlannedOrders[Part Name],$A135,T_PlannedOrders[WeekIndex],65)&amp;" ("&amp;TEXT(SUMPRODUCT(MAX((T_PlannedOrders[Part Name]=$A135)*(T_PlannedOrders[WeekIndex]=65)*(T_PlannedOrders[EffectiveQty]&gt;0)*T_PlannedOrders[Order_Month])),"m月")&amp;"発注)")</f>
        <v/>
      </c>
      <c r="BQ141">
        <f>IF(SUMIFS(T_PlannedOrders[EffectiveQty],T_PlannedOrders[Part Name],$A135,T_PlannedOrders[WeekIndex],66)=0,"",SUMIFS(T_PlannedOrders[EffectiveQty],T_PlannedOrders[Part Name],$A135,T_PlannedOrders[WeekIndex],66)&amp;" ("&amp;TEXT(SUMPRODUCT(MAX((T_PlannedOrders[Part Name]=$A135)*(T_PlannedOrders[WeekIndex]=66)*(T_PlannedOrders[EffectiveQty]&gt;0)*T_PlannedOrders[Order_Month])),"m月")&amp;"発注)")</f>
        <v/>
      </c>
      <c r="BR141">
        <f>IF(SUMIFS(T_PlannedOrders[EffectiveQty],T_PlannedOrders[Part Name],$A135,T_PlannedOrders[WeekIndex],67)=0,"",SUMIFS(T_PlannedOrders[EffectiveQty],T_PlannedOrders[Part Name],$A135,T_PlannedOrders[WeekIndex],67)&amp;" ("&amp;TEXT(SUMPRODUCT(MAX((T_PlannedOrders[Part Name]=$A135)*(T_PlannedOrders[WeekIndex]=67)*(T_PlannedOrders[EffectiveQty]&gt;0)*T_PlannedOrders[Order_Month])),"m月")&amp;"発注)")</f>
        <v/>
      </c>
      <c r="BS141">
        <f>IF(SUMIFS(T_PlannedOrders[EffectiveQty],T_PlannedOrders[Part Name],$A135,T_PlannedOrders[WeekIndex],68)=0,"",SUMIFS(T_PlannedOrders[EffectiveQty],T_PlannedOrders[Part Name],$A135,T_PlannedOrders[WeekIndex],68)&amp;" ("&amp;TEXT(SUMPRODUCT(MAX((T_PlannedOrders[Part Name]=$A135)*(T_PlannedOrders[WeekIndex]=68)*(T_PlannedOrders[EffectiveQty]&gt;0)*T_PlannedOrders[Order_Month])),"m月")&amp;"発注)")</f>
        <v/>
      </c>
      <c r="BT141">
        <f>IF(SUMIFS(T_PlannedOrders[EffectiveQty],T_PlannedOrders[Part Name],$A135,T_PlannedOrders[WeekIndex],69)=0,"",SUMIFS(T_PlannedOrders[EffectiveQty],T_PlannedOrders[Part Name],$A135,T_PlannedOrders[WeekIndex],69)&amp;" ("&amp;TEXT(SUMPRODUCT(MAX((T_PlannedOrders[Part Name]=$A135)*(T_PlannedOrders[WeekIndex]=69)*(T_PlannedOrders[EffectiveQty]&gt;0)*T_PlannedOrders[Order_Month])),"m月")&amp;"発注)")</f>
        <v/>
      </c>
      <c r="BU141">
        <f>IF(SUMIFS(T_PlannedOrders[EffectiveQty],T_PlannedOrders[Part Name],$A135,T_PlannedOrders[WeekIndex],70)=0,"",SUMIFS(T_PlannedOrders[EffectiveQty],T_PlannedOrders[Part Name],$A135,T_PlannedOrders[WeekIndex],70)&amp;" ("&amp;TEXT(SUMPRODUCT(MAX((T_PlannedOrders[Part Name]=$A135)*(T_PlannedOrders[WeekIndex]=70)*(T_PlannedOrders[EffectiveQty]&gt;0)*T_PlannedOrders[Order_Month])),"m月")&amp;"発注)")</f>
        <v/>
      </c>
      <c r="BV141">
        <f>IF(SUMIFS(T_PlannedOrders[EffectiveQty],T_PlannedOrders[Part Name],$A135,T_PlannedOrders[WeekIndex],71)=0,"",SUMIFS(T_PlannedOrders[EffectiveQty],T_PlannedOrders[Part Name],$A135,T_PlannedOrders[WeekIndex],71)&amp;" ("&amp;TEXT(SUMPRODUCT(MAX((T_PlannedOrders[Part Name]=$A135)*(T_PlannedOrders[WeekIndex]=71)*(T_PlannedOrders[EffectiveQty]&gt;0)*T_PlannedOrders[Order_Month])),"m月")&amp;"発注)")</f>
        <v/>
      </c>
      <c r="BW141">
        <f>IF(SUMIFS(T_PlannedOrders[EffectiveQty],T_PlannedOrders[Part Name],$A135,T_PlannedOrders[WeekIndex],72)=0,"",SUMIFS(T_PlannedOrders[EffectiveQty],T_PlannedOrders[Part Name],$A135,T_PlannedOrders[WeekIndex],72)&amp;" ("&amp;TEXT(SUMPRODUCT(MAX((T_PlannedOrders[Part Name]=$A135)*(T_PlannedOrders[WeekIndex]=72)*(T_PlannedOrders[EffectiveQty]&gt;0)*T_PlannedOrders[Order_Month])),"m月")&amp;"発注)")</f>
        <v/>
      </c>
      <c r="BX141">
        <f>IF(SUMIFS(T_PlannedOrders[EffectiveQty],T_PlannedOrders[Part Name],$A135,T_PlannedOrders[WeekIndex],73)=0,"",SUMIFS(T_PlannedOrders[EffectiveQty],T_PlannedOrders[Part Name],$A135,T_PlannedOrders[WeekIndex],73)&amp;" ("&amp;TEXT(SUMPRODUCT(MAX((T_PlannedOrders[Part Name]=$A135)*(T_PlannedOrders[WeekIndex]=73)*(T_PlannedOrders[EffectiveQty]&gt;0)*T_PlannedOrders[Order_Month])),"m月")&amp;"発注)")</f>
        <v/>
      </c>
      <c r="BY141">
        <f>IF(SUMIFS(T_PlannedOrders[EffectiveQty],T_PlannedOrders[Part Name],$A135,T_PlannedOrders[WeekIndex],74)=0,"",SUMIFS(T_PlannedOrders[EffectiveQty],T_PlannedOrders[Part Name],$A135,T_PlannedOrders[WeekIndex],74)&amp;" ("&amp;TEXT(SUMPRODUCT(MAX((T_PlannedOrders[Part Name]=$A135)*(T_PlannedOrders[WeekIndex]=74)*(T_PlannedOrders[EffectiveQty]&gt;0)*T_PlannedOrders[Order_Month])),"m月")&amp;"発注)")</f>
        <v/>
      </c>
      <c r="BZ141">
        <f>IF(SUMIFS(T_PlannedOrders[EffectiveQty],T_PlannedOrders[Part Name],$A135,T_PlannedOrders[WeekIndex],75)=0,"",SUMIFS(T_PlannedOrders[EffectiveQty],T_PlannedOrders[Part Name],$A135,T_PlannedOrders[WeekIndex],75)&amp;" ("&amp;TEXT(SUMPRODUCT(MAX((T_PlannedOrders[Part Name]=$A135)*(T_PlannedOrders[WeekIndex]=75)*(T_PlannedOrders[EffectiveQty]&gt;0)*T_PlannedOrders[Order_Month])),"m月")&amp;"発注)")</f>
        <v/>
      </c>
      <c r="CA141">
        <f>IF(SUMIFS(T_PlannedOrders[EffectiveQty],T_PlannedOrders[Part Name],$A135,T_PlannedOrders[WeekIndex],76)=0,"",SUMIFS(T_PlannedOrders[EffectiveQty],T_PlannedOrders[Part Name],$A135,T_PlannedOrders[WeekIndex],76)&amp;" ("&amp;TEXT(SUMPRODUCT(MAX((T_PlannedOrders[Part Name]=$A135)*(T_PlannedOrders[WeekIndex]=76)*(T_PlannedOrders[EffectiveQty]&gt;0)*T_PlannedOrders[Order_Month])),"m月")&amp;"発注)")</f>
        <v/>
      </c>
      <c r="CB141">
        <f>IF(SUMIFS(T_PlannedOrders[EffectiveQty],T_PlannedOrders[Part Name],$A135,T_PlannedOrders[WeekIndex],77)=0,"",SUMIFS(T_PlannedOrders[EffectiveQty],T_PlannedOrders[Part Name],$A135,T_PlannedOrders[WeekIndex],77)&amp;" ("&amp;TEXT(SUMPRODUCT(MAX((T_PlannedOrders[Part Name]=$A135)*(T_PlannedOrders[WeekIndex]=77)*(T_PlannedOrders[EffectiveQty]&gt;0)*T_PlannedOrders[Order_Month])),"m月")&amp;"発注)")</f>
        <v/>
      </c>
      <c r="CC141">
        <f>IF(SUMIFS(T_PlannedOrders[EffectiveQty],T_PlannedOrders[Part Name],$A135,T_PlannedOrders[WeekIndex],78)=0,"",SUMIFS(T_PlannedOrders[EffectiveQty],T_PlannedOrders[Part Name],$A135,T_PlannedOrders[WeekIndex],78)&amp;" ("&amp;TEXT(SUMPRODUCT(MAX((T_PlannedOrders[Part Name]=$A135)*(T_PlannedOrders[WeekIndex]=78)*(T_PlannedOrders[EffectiveQty]&gt;0)*T_PlannedOrders[Order_Month])),"m月")&amp;"発注)")</f>
        <v/>
      </c>
      <c r="CD141">
        <f>IF(SUMIFS(T_PlannedOrders[EffectiveQty],T_PlannedOrders[Part Name],$A135,T_PlannedOrders[WeekIndex],79)=0,"",SUMIFS(T_PlannedOrders[EffectiveQty],T_PlannedOrders[Part Name],$A135,T_PlannedOrders[WeekIndex],79)&amp;" ("&amp;TEXT(SUMPRODUCT(MAX((T_PlannedOrders[Part Name]=$A135)*(T_PlannedOrders[WeekIndex]=79)*(T_PlannedOrders[EffectiveQty]&gt;0)*T_PlannedOrders[Order_Month])),"m月")&amp;"発注)")</f>
        <v/>
      </c>
      <c r="CE141">
        <f>IF(SUMIFS(T_PlannedOrders[EffectiveQty],T_PlannedOrders[Part Name],$A135,T_PlannedOrders[WeekIndex],80)=0,"",SUMIFS(T_PlannedOrders[EffectiveQty],T_PlannedOrders[Part Name],$A135,T_PlannedOrders[WeekIndex],80)&amp;" ("&amp;TEXT(SUMPRODUCT(MAX((T_PlannedOrders[Part Name]=$A135)*(T_PlannedOrders[WeekIndex]=80)*(T_PlannedOrders[EffectiveQty]&gt;0)*T_PlannedOrders[Order_Month])),"m月")&amp;"発注)")</f>
        <v/>
      </c>
      <c r="CF141">
        <f>IF(SUMIFS(T_PlannedOrders[EffectiveQty],T_PlannedOrders[Part Name],$A135,T_PlannedOrders[WeekIndex],81)=0,"",SUMIFS(T_PlannedOrders[EffectiveQty],T_PlannedOrders[Part Name],$A135,T_PlannedOrders[WeekIndex],81)&amp;" ("&amp;TEXT(SUMPRODUCT(MAX((T_PlannedOrders[Part Name]=$A135)*(T_PlannedOrders[WeekIndex]=81)*(T_PlannedOrders[EffectiveQty]&gt;0)*T_PlannedOrders[Order_Month])),"m月")&amp;"発注)")</f>
        <v/>
      </c>
      <c r="CG141">
        <f>IF(SUMIFS(T_PlannedOrders[EffectiveQty],T_PlannedOrders[Part Name],$A135,T_PlannedOrders[WeekIndex],82)=0,"",SUMIFS(T_PlannedOrders[EffectiveQty],T_PlannedOrders[Part Name],$A135,T_PlannedOrders[WeekIndex],82)&amp;" ("&amp;TEXT(SUMPRODUCT(MAX((T_PlannedOrders[Part Name]=$A135)*(T_PlannedOrders[WeekIndex]=82)*(T_PlannedOrders[EffectiveQty]&gt;0)*T_PlannedOrders[Order_Month])),"m月")&amp;"発注)")</f>
        <v/>
      </c>
      <c r="CH141">
        <f>IF(SUMIFS(T_PlannedOrders[EffectiveQty],T_PlannedOrders[Part Name],$A135,T_PlannedOrders[WeekIndex],83)=0,"",SUMIFS(T_PlannedOrders[EffectiveQty],T_PlannedOrders[Part Name],$A135,T_PlannedOrders[WeekIndex],83)&amp;" ("&amp;TEXT(SUMPRODUCT(MAX((T_PlannedOrders[Part Name]=$A135)*(T_PlannedOrders[WeekIndex]=83)*(T_PlannedOrders[EffectiveQty]&gt;0)*T_PlannedOrders[Order_Month])),"m月")&amp;"発注)")</f>
        <v/>
      </c>
      <c r="CI141">
        <f>IF(SUMIFS(T_PlannedOrders[EffectiveQty],T_PlannedOrders[Part Name],$A135,T_PlannedOrders[WeekIndex],84)=0,"",SUMIFS(T_PlannedOrders[EffectiveQty],T_PlannedOrders[Part Name],$A135,T_PlannedOrders[WeekIndex],84)&amp;" ("&amp;TEXT(SUMPRODUCT(MAX((T_PlannedOrders[Part Name]=$A135)*(T_PlannedOrders[WeekIndex]=84)*(T_PlannedOrders[EffectiveQty]&gt;0)*T_PlannedOrders[Order_Month])),"m月")&amp;"発注)")</f>
        <v/>
      </c>
      <c r="CJ141">
        <f>IF(SUMIFS(T_PlannedOrders[EffectiveQty],T_PlannedOrders[Part Name],$A135,T_PlannedOrders[WeekIndex],85)=0,"",SUMIFS(T_PlannedOrders[EffectiveQty],T_PlannedOrders[Part Name],$A135,T_PlannedOrders[WeekIndex],85)&amp;" ("&amp;TEXT(SUMPRODUCT(MAX((T_PlannedOrders[Part Name]=$A135)*(T_PlannedOrders[WeekIndex]=85)*(T_PlannedOrders[EffectiveQty]&gt;0)*T_PlannedOrders[Order_Month])),"m月")&amp;"発注)")</f>
        <v/>
      </c>
      <c r="CK141">
        <f>IF(SUMIFS(T_PlannedOrders[EffectiveQty],T_PlannedOrders[Part Name],$A135,T_PlannedOrders[WeekIndex],86)=0,"",SUMIFS(T_PlannedOrders[EffectiveQty],T_PlannedOrders[Part Name],$A135,T_PlannedOrders[WeekIndex],86)&amp;" ("&amp;TEXT(SUMPRODUCT(MAX((T_PlannedOrders[Part Name]=$A135)*(T_PlannedOrders[WeekIndex]=86)*(T_PlannedOrders[EffectiveQty]&gt;0)*T_PlannedOrders[Order_Month])),"m月")&amp;"発注)")</f>
        <v/>
      </c>
      <c r="CL141">
        <f>IF(SUMIFS(T_PlannedOrders[EffectiveQty],T_PlannedOrders[Part Name],$A135,T_PlannedOrders[WeekIndex],87)=0,"",SUMIFS(T_PlannedOrders[EffectiveQty],T_PlannedOrders[Part Name],$A135,T_PlannedOrders[WeekIndex],87)&amp;" ("&amp;TEXT(SUMPRODUCT(MAX((T_PlannedOrders[Part Name]=$A135)*(T_PlannedOrders[WeekIndex]=87)*(T_PlannedOrders[EffectiveQty]&gt;0)*T_PlannedOrders[Order_Month])),"m月")&amp;"発注)")</f>
        <v/>
      </c>
      <c r="CM141">
        <f>IF(SUMIFS(T_PlannedOrders[EffectiveQty],T_PlannedOrders[Part Name],$A135,T_PlannedOrders[WeekIndex],88)=0,"",SUMIFS(T_PlannedOrders[EffectiveQty],T_PlannedOrders[Part Name],$A135,T_PlannedOrders[WeekIndex],88)&amp;" ("&amp;TEXT(SUMPRODUCT(MAX((T_PlannedOrders[Part Name]=$A135)*(T_PlannedOrders[WeekIndex]=88)*(T_PlannedOrders[EffectiveQty]&gt;0)*T_PlannedOrders[Order_Month])),"m月")&amp;"発注)")</f>
        <v/>
      </c>
      <c r="CN141">
        <f>IF(SUMIFS(T_PlannedOrders[EffectiveQty],T_PlannedOrders[Part Name],$A135,T_PlannedOrders[WeekIndex],89)=0,"",SUMIFS(T_PlannedOrders[EffectiveQty],T_PlannedOrders[Part Name],$A135,T_PlannedOrders[WeekIndex],89)&amp;" ("&amp;TEXT(SUMPRODUCT(MAX((T_PlannedOrders[Part Name]=$A135)*(T_PlannedOrders[WeekIndex]=89)*(T_PlannedOrders[EffectiveQty]&gt;0)*T_PlannedOrders[Order_Month])),"m月")&amp;"発注)")</f>
        <v/>
      </c>
      <c r="CO141">
        <f>IF(SUMIFS(T_PlannedOrders[EffectiveQty],T_PlannedOrders[Part Name],$A135,T_PlannedOrders[WeekIndex],90)=0,"",SUMIFS(T_PlannedOrders[EffectiveQty],T_PlannedOrders[Part Name],$A135,T_PlannedOrders[WeekIndex],90)&amp;" ("&amp;TEXT(SUMPRODUCT(MAX((T_PlannedOrders[Part Name]=$A135)*(T_PlannedOrders[WeekIndex]=90)*(T_PlannedOrders[EffectiveQty]&gt;0)*T_PlannedOrders[Order_Month])),"m月")&amp;"発注)")</f>
        <v/>
      </c>
      <c r="CP141">
        <f>IF(SUMIFS(T_PlannedOrders[EffectiveQty],T_PlannedOrders[Part Name],$A135,T_PlannedOrders[WeekIndex],91)=0,"",SUMIFS(T_PlannedOrders[EffectiveQty],T_PlannedOrders[Part Name],$A135,T_PlannedOrders[WeekIndex],91)&amp;" ("&amp;TEXT(SUMPRODUCT(MAX((T_PlannedOrders[Part Name]=$A135)*(T_PlannedOrders[WeekIndex]=91)*(T_PlannedOrders[EffectiveQty]&gt;0)*T_PlannedOrders[Order_Month])),"m月")&amp;"発注)")</f>
        <v/>
      </c>
      <c r="CQ141">
        <f>IF(SUMIFS(T_PlannedOrders[EffectiveQty],T_PlannedOrders[Part Name],$A135,T_PlannedOrders[WeekIndex],92)=0,"",SUMIFS(T_PlannedOrders[EffectiveQty],T_PlannedOrders[Part Name],$A135,T_PlannedOrders[WeekIndex],92)&amp;" ("&amp;TEXT(SUMPRODUCT(MAX((T_PlannedOrders[Part Name]=$A135)*(T_PlannedOrders[WeekIndex]=92)*(T_PlannedOrders[EffectiveQty]&gt;0)*T_PlannedOrders[Order_Month])),"m月")&amp;"発注)")</f>
        <v/>
      </c>
      <c r="CR141">
        <f>IF(SUMIFS(T_PlannedOrders[EffectiveQty],T_PlannedOrders[Part Name],$A135,T_PlannedOrders[WeekIndex],93)=0,"",SUMIFS(T_PlannedOrders[EffectiveQty],T_PlannedOrders[Part Name],$A135,T_PlannedOrders[WeekIndex],93)&amp;" ("&amp;TEXT(SUMPRODUCT(MAX((T_PlannedOrders[Part Name]=$A135)*(T_PlannedOrders[WeekIndex]=93)*(T_PlannedOrders[EffectiveQty]&gt;0)*T_PlannedOrders[Order_Month])),"m月")&amp;"発注)")</f>
        <v/>
      </c>
      <c r="CS141">
        <f>IF(SUMIFS(T_PlannedOrders[EffectiveQty],T_PlannedOrders[Part Name],$A135,T_PlannedOrders[WeekIndex],94)=0,"",SUMIFS(T_PlannedOrders[EffectiveQty],T_PlannedOrders[Part Name],$A135,T_PlannedOrders[WeekIndex],94)&amp;" ("&amp;TEXT(SUMPRODUCT(MAX((T_PlannedOrders[Part Name]=$A135)*(T_PlannedOrders[WeekIndex]=94)*(T_PlannedOrders[EffectiveQty]&gt;0)*T_PlannedOrders[Order_Month])),"m月")&amp;"発注)")</f>
        <v/>
      </c>
      <c r="CT141">
        <f>IF(SUMIFS(T_PlannedOrders[EffectiveQty],T_PlannedOrders[Part Name],$A135,T_PlannedOrders[WeekIndex],95)=0,"",SUMIFS(T_PlannedOrders[EffectiveQty],T_PlannedOrders[Part Name],$A135,T_PlannedOrders[WeekIndex],95)&amp;" ("&amp;TEXT(SUMPRODUCT(MAX((T_PlannedOrders[Part Name]=$A135)*(T_PlannedOrders[WeekIndex]=95)*(T_PlannedOrders[EffectiveQty]&gt;0)*T_PlannedOrders[Order_Month])),"m月")&amp;"発注)")</f>
        <v/>
      </c>
      <c r="CU141">
        <f>IF(SUMIFS(T_PlannedOrders[EffectiveQty],T_PlannedOrders[Part Name],$A135,T_PlannedOrders[WeekIndex],96)=0,"",SUMIFS(T_PlannedOrders[EffectiveQty],T_PlannedOrders[Part Name],$A135,T_PlannedOrders[WeekIndex],96)&amp;" ("&amp;TEXT(SUMPRODUCT(MAX((T_PlannedOrders[Part Name]=$A135)*(T_PlannedOrders[WeekIndex]=96)*(T_PlannedOrders[EffectiveQty]&gt;0)*T_PlannedOrders[Order_Month])),"m月")&amp;"発注)")</f>
        <v/>
      </c>
      <c r="CV141">
        <f>IF(SUMIFS(T_PlannedOrders[EffectiveQty],T_PlannedOrders[Part Name],$A135,T_PlannedOrders[WeekIndex],97)=0,"",SUMIFS(T_PlannedOrders[EffectiveQty],T_PlannedOrders[Part Name],$A135,T_PlannedOrders[WeekIndex],97)&amp;" ("&amp;TEXT(SUMPRODUCT(MAX((T_PlannedOrders[Part Name]=$A135)*(T_PlannedOrders[WeekIndex]=97)*(T_PlannedOrders[EffectiveQty]&gt;0)*T_PlannedOrders[Order_Month])),"m月")&amp;"発注)")</f>
        <v/>
      </c>
      <c r="CW141">
        <f>IF(SUMIFS(T_PlannedOrders[EffectiveQty],T_PlannedOrders[Part Name],$A135,T_PlannedOrders[WeekIndex],98)=0,"",SUMIFS(T_PlannedOrders[EffectiveQty],T_PlannedOrders[Part Name],$A135,T_PlannedOrders[WeekIndex],98)&amp;" ("&amp;TEXT(SUMPRODUCT(MAX((T_PlannedOrders[Part Name]=$A135)*(T_PlannedOrders[WeekIndex]=98)*(T_PlannedOrders[EffectiveQty]&gt;0)*T_PlannedOrders[Order_Month])),"m月")&amp;"発注)")</f>
        <v/>
      </c>
      <c r="CX141">
        <f>IF(SUMIFS(T_PlannedOrders[EffectiveQty],T_PlannedOrders[Part Name],$A135,T_PlannedOrders[WeekIndex],99)=0,"",SUMIFS(T_PlannedOrders[EffectiveQty],T_PlannedOrders[Part Name],$A135,T_PlannedOrders[WeekIndex],99)&amp;" ("&amp;TEXT(SUMPRODUCT(MAX((T_PlannedOrders[Part Name]=$A135)*(T_PlannedOrders[WeekIndex]=99)*(T_PlannedOrders[EffectiveQty]&gt;0)*T_PlannedOrders[Order_Month])),"m月")&amp;"発注)")</f>
        <v/>
      </c>
      <c r="CY141">
        <f>IF(SUMIFS(T_PlannedOrders[EffectiveQty],T_PlannedOrders[Part Name],$A135,T_PlannedOrders[WeekIndex],100)=0,"",SUMIFS(T_PlannedOrders[EffectiveQty],T_PlannedOrders[Part Name],$A135,T_PlannedOrders[WeekIndex],100)&amp;" ("&amp;TEXT(SUMPRODUCT(MAX((T_PlannedOrders[Part Name]=$A135)*(T_PlannedOrders[WeekIndex]=100)*(T_PlannedOrders[EffectiveQty]&gt;0)*T_PlannedOrders[Order_Month])),"m月")&amp;"発注)")</f>
        <v/>
      </c>
      <c r="CZ141">
        <f>IF(SUMIFS(T_PlannedOrders[EffectiveQty],T_PlannedOrders[Part Name],$A135,T_PlannedOrders[WeekIndex],101)=0,"",SUMIFS(T_PlannedOrders[EffectiveQty],T_PlannedOrders[Part Name],$A135,T_PlannedOrders[WeekIndex],101)&amp;" ("&amp;TEXT(SUMPRODUCT(MAX((T_PlannedOrders[Part Name]=$A135)*(T_PlannedOrders[WeekIndex]=101)*(T_PlannedOrders[EffectiveQty]&gt;0)*T_PlannedOrders[Order_Month])),"m月")&amp;"発注)")</f>
        <v/>
      </c>
      <c r="DA141">
        <f>IF(SUMIFS(T_PlannedOrders[EffectiveQty],T_PlannedOrders[Part Name],$A135,T_PlannedOrders[WeekIndex],102)=0,"",SUMIFS(T_PlannedOrders[EffectiveQty],T_PlannedOrders[Part Name],$A135,T_PlannedOrders[WeekIndex],102)&amp;" ("&amp;TEXT(SUMPRODUCT(MAX((T_PlannedOrders[Part Name]=$A135)*(T_PlannedOrders[WeekIndex]=102)*(T_PlannedOrders[EffectiveQty]&gt;0)*T_PlannedOrders[Order_Month])),"m月")&amp;"発注)")</f>
        <v/>
      </c>
      <c r="DB141">
        <f>IF(SUMIFS(T_PlannedOrders[EffectiveQty],T_PlannedOrders[Part Name],$A135,T_PlannedOrders[WeekIndex],103)=0,"",SUMIFS(T_PlannedOrders[EffectiveQty],T_PlannedOrders[Part Name],$A135,T_PlannedOrders[WeekIndex],103)&amp;" ("&amp;TEXT(SUMPRODUCT(MAX((T_PlannedOrders[Part Name]=$A135)*(T_PlannedOrders[WeekIndex]=103)*(T_PlannedOrders[EffectiveQty]&gt;0)*T_PlannedOrders[Order_Month])),"m月")&amp;"発注)")</f>
        <v/>
      </c>
      <c r="DC141">
        <f>IF(SUMIFS(T_PlannedOrders[EffectiveQty],T_PlannedOrders[Part Name],$A135,T_PlannedOrders[WeekIndex],104)=0,"",SUMIFS(T_PlannedOrders[EffectiveQty],T_PlannedOrders[Part Name],$A135,T_PlannedOrders[WeekIndex],104)&amp;" ("&amp;TEXT(SUMPRODUCT(MAX((T_PlannedOrders[Part Name]=$A135)*(T_PlannedOrders[WeekIndex]=104)*(T_PlannedOrders[EffectiveQty]&gt;0)*T_PlannedOrders[Order_Month])),"m月")&amp;"発注)")</f>
        <v/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3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>
        <f>IF(SUMIFS(T_PlannedOrders[EffectiveQty],T_PlannedOrders[Part Name],$A145,T_PlannedOrders[WeekIndex],1)=0,"",SUMIFS(T_PlannedOrders[EffectiveQty],T_PlannedOrders[Part Name],$A145,T_PlannedOrders[WeekIndex],1)&amp;" ("&amp;TEXT(SUMPRODUCT(MAX((T_PlannedOrders[Part Name]=$A145)*(T_PlannedOrders[WeekIndex]=1)*(T_PlannedOrders[EffectiveQty]&gt;0)*T_PlannedOrders[Order_Month])),"m月")&amp;"発注)")</f>
        <v/>
      </c>
      <c r="E155">
        <f>IF(SUMIFS(T_PlannedOrders[EffectiveQty],T_PlannedOrders[Part Name],$A145,T_PlannedOrders[WeekIndex],2)=0,"",SUMIFS(T_PlannedOrders[EffectiveQty],T_PlannedOrders[Part Name],$A145,T_PlannedOrders[WeekIndex],2)&amp;" ("&amp;TEXT(SUMPRODUCT(MAX((T_PlannedOrders[Part Name]=$A145)*(T_PlannedOrders[WeekIndex]=2)*(T_PlannedOrders[EffectiveQty]&gt;0)*T_PlannedOrders[Order_Month])),"m月")&amp;"発注)")</f>
        <v/>
      </c>
      <c r="F155">
        <f>IF(SUMIFS(T_PlannedOrders[EffectiveQty],T_PlannedOrders[Part Name],$A145,T_PlannedOrders[WeekIndex],3)=0,"",SUMIFS(T_PlannedOrders[EffectiveQty],T_PlannedOrders[Part Name],$A145,T_PlannedOrders[WeekIndex],3)&amp;" ("&amp;TEXT(SUMPRODUCT(MAX((T_PlannedOrders[Part Name]=$A145)*(T_PlannedOrders[WeekIndex]=3)*(T_PlannedOrders[EffectiveQty]&gt;0)*T_PlannedOrders[Order_Month])),"m月")&amp;"発注)")</f>
        <v/>
      </c>
      <c r="G155">
        <f>IF(SUMIFS(T_PlannedOrders[EffectiveQty],T_PlannedOrders[Part Name],$A145,T_PlannedOrders[WeekIndex],4)=0,"",SUMIFS(T_PlannedOrders[EffectiveQty],T_PlannedOrders[Part Name],$A145,T_PlannedOrders[WeekIndex],4)&amp;" ("&amp;TEXT(SUMPRODUCT(MAX((T_PlannedOrders[Part Name]=$A145)*(T_PlannedOrders[WeekIndex]=4)*(T_PlannedOrders[EffectiveQty]&gt;0)*T_PlannedOrders[Order_Month])),"m月")&amp;"発注)")</f>
        <v/>
      </c>
      <c r="H155">
        <f>IF(SUMIFS(T_PlannedOrders[EffectiveQty],T_PlannedOrders[Part Name],$A145,T_PlannedOrders[WeekIndex],5)=0,"",SUMIFS(T_PlannedOrders[EffectiveQty],T_PlannedOrders[Part Name],$A145,T_PlannedOrders[WeekIndex],5)&amp;" ("&amp;TEXT(SUMPRODUCT(MAX((T_PlannedOrders[Part Name]=$A145)*(T_PlannedOrders[WeekIndex]=5)*(T_PlannedOrders[EffectiveQty]&gt;0)*T_PlannedOrders[Order_Month])),"m月")&amp;"発注)")</f>
        <v/>
      </c>
      <c r="I155">
        <f>IF(SUMIFS(T_PlannedOrders[EffectiveQty],T_PlannedOrders[Part Name],$A145,T_PlannedOrders[WeekIndex],6)=0,"",SUMIFS(T_PlannedOrders[EffectiveQty],T_PlannedOrders[Part Name],$A145,T_PlannedOrders[WeekIndex],6)&amp;" ("&amp;TEXT(SUMPRODUCT(MAX((T_PlannedOrders[Part Name]=$A145)*(T_PlannedOrders[WeekIndex]=6)*(T_PlannedOrders[EffectiveQty]&gt;0)*T_PlannedOrders[Order_Month])),"m月")&amp;"発注)")</f>
        <v/>
      </c>
      <c r="J155">
        <f>IF(SUMIFS(T_PlannedOrders[EffectiveQty],T_PlannedOrders[Part Name],$A145,T_PlannedOrders[WeekIndex],7)=0,"",SUMIFS(T_PlannedOrders[EffectiveQty],T_PlannedOrders[Part Name],$A145,T_PlannedOrders[WeekIndex],7)&amp;" ("&amp;TEXT(SUMPRODUCT(MAX((T_PlannedOrders[Part Name]=$A145)*(T_PlannedOrders[WeekIndex]=7)*(T_PlannedOrders[EffectiveQty]&gt;0)*T_PlannedOrders[Order_Month])),"m月")&amp;"発注)")</f>
        <v/>
      </c>
      <c r="K155">
        <f>IF(SUMIFS(T_PlannedOrders[EffectiveQty],T_PlannedOrders[Part Name],$A145,T_PlannedOrders[WeekIndex],8)=0,"",SUMIFS(T_PlannedOrders[EffectiveQty],T_PlannedOrders[Part Name],$A145,T_PlannedOrders[WeekIndex],8)&amp;" ("&amp;TEXT(SUMPRODUCT(MAX((T_PlannedOrders[Part Name]=$A145)*(T_PlannedOrders[WeekIndex]=8)*(T_PlannedOrders[EffectiveQty]&gt;0)*T_PlannedOrders[Order_Month])),"m月")&amp;"発注)")</f>
        <v/>
      </c>
      <c r="L155">
        <f>IF(SUMIFS(T_PlannedOrders[EffectiveQty],T_PlannedOrders[Part Name],$A145,T_PlannedOrders[WeekIndex],9)=0,"",SUMIFS(T_PlannedOrders[EffectiveQty],T_PlannedOrders[Part Name],$A145,T_PlannedOrders[WeekIndex],9)&amp;" ("&amp;TEXT(SUMPRODUCT(MAX((T_PlannedOrders[Part Name]=$A145)*(T_PlannedOrders[WeekIndex]=9)*(T_PlannedOrders[EffectiveQty]&gt;0)*T_PlannedOrders[Order_Month])),"m月")&amp;"発注)")</f>
        <v/>
      </c>
      <c r="M155">
        <f>IF(SUMIFS(T_PlannedOrders[EffectiveQty],T_PlannedOrders[Part Name],$A145,T_PlannedOrders[WeekIndex],10)=0,"",SUMIFS(T_PlannedOrders[EffectiveQty],T_PlannedOrders[Part Name],$A145,T_PlannedOrders[WeekIndex],10)&amp;" ("&amp;TEXT(SUMPRODUCT(MAX((T_PlannedOrders[Part Name]=$A145)*(T_PlannedOrders[WeekIndex]=10)*(T_PlannedOrders[EffectiveQty]&gt;0)*T_PlannedOrders[Order_Month])),"m月")&amp;"発注)")</f>
        <v/>
      </c>
      <c r="N155">
        <f>IF(SUMIFS(T_PlannedOrders[EffectiveQty],T_PlannedOrders[Part Name],$A145,T_PlannedOrders[WeekIndex],11)=0,"",SUMIFS(T_PlannedOrders[EffectiveQty],T_PlannedOrders[Part Name],$A145,T_PlannedOrders[WeekIndex],11)&amp;" ("&amp;TEXT(SUMPRODUCT(MAX((T_PlannedOrders[Part Name]=$A145)*(T_PlannedOrders[WeekIndex]=11)*(T_PlannedOrders[EffectiveQty]&gt;0)*T_PlannedOrders[Order_Month])),"m月")&amp;"発注)")</f>
        <v/>
      </c>
      <c r="O155">
        <f>IF(SUMIFS(T_PlannedOrders[EffectiveQty],T_PlannedOrders[Part Name],$A145,T_PlannedOrders[WeekIndex],12)=0,"",SUMIFS(T_PlannedOrders[EffectiveQty],T_PlannedOrders[Part Name],$A145,T_PlannedOrders[WeekIndex],12)&amp;" ("&amp;TEXT(SUMPRODUCT(MAX((T_PlannedOrders[Part Name]=$A145)*(T_PlannedOrders[WeekIndex]=12)*(T_PlannedOrders[EffectiveQty]&gt;0)*T_PlannedOrders[Order_Month])),"m月")&amp;"発注)")</f>
        <v/>
      </c>
      <c r="P155">
        <f>IF(SUMIFS(T_PlannedOrders[EffectiveQty],T_PlannedOrders[Part Name],$A145,T_PlannedOrders[WeekIndex],13)=0,"",SUMIFS(T_PlannedOrders[EffectiveQty],T_PlannedOrders[Part Name],$A145,T_PlannedOrders[WeekIndex],13)&amp;" ("&amp;TEXT(SUMPRODUCT(MAX((T_PlannedOrders[Part Name]=$A145)*(T_PlannedOrders[WeekIndex]=13)*(T_PlannedOrders[EffectiveQty]&gt;0)*T_PlannedOrders[Order_Month])),"m月")&amp;"発注)")</f>
        <v/>
      </c>
      <c r="Q155">
        <f>IF(SUMIFS(T_PlannedOrders[EffectiveQty],T_PlannedOrders[Part Name],$A145,T_PlannedOrders[WeekIndex],14)=0,"",SUMIFS(T_PlannedOrders[EffectiveQty],T_PlannedOrders[Part Name],$A145,T_PlannedOrders[WeekIndex],14)&amp;" ("&amp;TEXT(SUMPRODUCT(MAX((T_PlannedOrders[Part Name]=$A145)*(T_PlannedOrders[WeekIndex]=14)*(T_PlannedOrders[EffectiveQty]&gt;0)*T_PlannedOrders[Order_Month])),"m月")&amp;"発注)")</f>
        <v/>
      </c>
      <c r="R155">
        <f>IF(SUMIFS(T_PlannedOrders[EffectiveQty],T_PlannedOrders[Part Name],$A145,T_PlannedOrders[WeekIndex],15)=0,"",SUMIFS(T_PlannedOrders[EffectiveQty],T_PlannedOrders[Part Name],$A145,T_PlannedOrders[WeekIndex],15)&amp;" ("&amp;TEXT(SUMPRODUCT(MAX((T_PlannedOrders[Part Name]=$A145)*(T_PlannedOrders[WeekIndex]=15)*(T_PlannedOrders[EffectiveQty]&gt;0)*T_PlannedOrders[Order_Month])),"m月")&amp;"発注)")</f>
        <v/>
      </c>
      <c r="S155">
        <f>IF(SUMIFS(T_PlannedOrders[EffectiveQty],T_PlannedOrders[Part Name],$A145,T_PlannedOrders[WeekIndex],16)=0,"",SUMIFS(T_PlannedOrders[EffectiveQty],T_PlannedOrders[Part Name],$A145,T_PlannedOrders[WeekIndex],16)&amp;" ("&amp;TEXT(SUMPRODUCT(MAX((T_PlannedOrders[Part Name]=$A145)*(T_PlannedOrders[WeekIndex]=16)*(T_PlannedOrders[EffectiveQty]&gt;0)*T_PlannedOrders[Order_Month])),"m月")&amp;"発注)")</f>
        <v/>
      </c>
      <c r="T155">
        <f>IF(SUMIFS(T_PlannedOrders[EffectiveQty],T_PlannedOrders[Part Name],$A145,T_PlannedOrders[WeekIndex],17)=0,"",SUMIFS(T_PlannedOrders[EffectiveQty],T_PlannedOrders[Part Name],$A145,T_PlannedOrders[WeekIndex],17)&amp;" ("&amp;TEXT(SUMPRODUCT(MAX((T_PlannedOrders[Part Name]=$A145)*(T_PlannedOrders[WeekIndex]=17)*(T_PlannedOrders[EffectiveQty]&gt;0)*T_PlannedOrders[Order_Month])),"m月")&amp;"発注)")</f>
        <v/>
      </c>
      <c r="U155">
        <f>IF(SUMIFS(T_PlannedOrders[EffectiveQty],T_PlannedOrders[Part Name],$A145,T_PlannedOrders[WeekIndex],18)=0,"",SUMIFS(T_PlannedOrders[EffectiveQty],T_PlannedOrders[Part Name],$A145,T_PlannedOrders[WeekIndex],18)&amp;" ("&amp;TEXT(SUMPRODUCT(MAX((T_PlannedOrders[Part Name]=$A145)*(T_PlannedOrders[WeekIndex]=18)*(T_PlannedOrders[EffectiveQty]&gt;0)*T_PlannedOrders[Order_Month])),"m月")&amp;"発注)")</f>
        <v/>
      </c>
      <c r="V155">
        <f>IF(SUMIFS(T_PlannedOrders[EffectiveQty],T_PlannedOrders[Part Name],$A145,T_PlannedOrders[WeekIndex],19)=0,"",SUMIFS(T_PlannedOrders[EffectiveQty],T_PlannedOrders[Part Name],$A145,T_PlannedOrders[WeekIndex],19)&amp;" ("&amp;TEXT(SUMPRODUCT(MAX((T_PlannedOrders[Part Name]=$A145)*(T_PlannedOrders[WeekIndex]=19)*(T_PlannedOrders[EffectiveQty]&gt;0)*T_PlannedOrders[Order_Month])),"m月")&amp;"発注)")</f>
        <v/>
      </c>
      <c r="W155">
        <f>IF(SUMIFS(T_PlannedOrders[EffectiveQty],T_PlannedOrders[Part Name],$A145,T_PlannedOrders[WeekIndex],20)=0,"",SUMIFS(T_PlannedOrders[EffectiveQty],T_PlannedOrders[Part Name],$A145,T_PlannedOrders[WeekIndex],20)&amp;" ("&amp;TEXT(SUMPRODUCT(MAX((T_PlannedOrders[Part Name]=$A145)*(T_PlannedOrders[WeekIndex]=20)*(T_PlannedOrders[EffectiveQty]&gt;0)*T_PlannedOrders[Order_Month])),"m月")&amp;"発注)")</f>
        <v/>
      </c>
      <c r="X155">
        <f>IF(SUMIFS(T_PlannedOrders[EffectiveQty],T_PlannedOrders[Part Name],$A145,T_PlannedOrders[WeekIndex],21)=0,"",SUMIFS(T_PlannedOrders[EffectiveQty],T_PlannedOrders[Part Name],$A145,T_PlannedOrders[WeekIndex],21)&amp;" ("&amp;TEXT(SUMPRODUCT(MAX((T_PlannedOrders[Part Name]=$A145)*(T_PlannedOrders[WeekIndex]=21)*(T_PlannedOrders[EffectiveQty]&gt;0)*T_PlannedOrders[Order_Month])),"m月")&amp;"発注)")</f>
        <v/>
      </c>
      <c r="Y155">
        <f>IF(SUMIFS(T_PlannedOrders[EffectiveQty],T_PlannedOrders[Part Name],$A145,T_PlannedOrders[WeekIndex],22)=0,"",SUMIFS(T_PlannedOrders[EffectiveQty],T_PlannedOrders[Part Name],$A145,T_PlannedOrders[WeekIndex],22)&amp;" ("&amp;TEXT(SUMPRODUCT(MAX((T_PlannedOrders[Part Name]=$A145)*(T_PlannedOrders[WeekIndex]=22)*(T_PlannedOrders[EffectiveQty]&gt;0)*T_PlannedOrders[Order_Month])),"m月")&amp;"発注)")</f>
        <v/>
      </c>
      <c r="Z155">
        <f>IF(SUMIFS(T_PlannedOrders[EffectiveQty],T_PlannedOrders[Part Name],$A145,T_PlannedOrders[WeekIndex],23)=0,"",SUMIFS(T_PlannedOrders[EffectiveQty],T_PlannedOrders[Part Name],$A145,T_PlannedOrders[WeekIndex],23)&amp;" ("&amp;TEXT(SUMPRODUCT(MAX((T_PlannedOrders[Part Name]=$A145)*(T_PlannedOrders[WeekIndex]=23)*(T_PlannedOrders[EffectiveQty]&gt;0)*T_PlannedOrders[Order_Month])),"m月")&amp;"発注)")</f>
        <v/>
      </c>
      <c r="AA155">
        <f>IF(SUMIFS(T_PlannedOrders[EffectiveQty],T_PlannedOrders[Part Name],$A145,T_PlannedOrders[WeekIndex],24)=0,"",SUMIFS(T_PlannedOrders[EffectiveQty],T_PlannedOrders[Part Name],$A145,T_PlannedOrders[WeekIndex],24)&amp;" ("&amp;TEXT(SUMPRODUCT(MAX((T_PlannedOrders[Part Name]=$A145)*(T_PlannedOrders[WeekIndex]=24)*(T_PlannedOrders[EffectiveQty]&gt;0)*T_PlannedOrders[Order_Month])),"m月")&amp;"発注)")</f>
        <v/>
      </c>
      <c r="AB155">
        <f>IF(SUMIFS(T_PlannedOrders[EffectiveQty],T_PlannedOrders[Part Name],$A145,T_PlannedOrders[WeekIndex],25)=0,"",SUMIFS(T_PlannedOrders[EffectiveQty],T_PlannedOrders[Part Name],$A145,T_PlannedOrders[WeekIndex],25)&amp;" ("&amp;TEXT(SUMPRODUCT(MAX((T_PlannedOrders[Part Name]=$A145)*(T_PlannedOrders[WeekIndex]=25)*(T_PlannedOrders[EffectiveQty]&gt;0)*T_PlannedOrders[Order_Month])),"m月")&amp;"発注)")</f>
        <v/>
      </c>
      <c r="AC155">
        <f>IF(SUMIFS(T_PlannedOrders[EffectiveQty],T_PlannedOrders[Part Name],$A145,T_PlannedOrders[WeekIndex],26)=0,"",SUMIFS(T_PlannedOrders[EffectiveQty],T_PlannedOrders[Part Name],$A145,T_PlannedOrders[WeekIndex],26)&amp;" ("&amp;TEXT(SUMPRODUCT(MAX((T_PlannedOrders[Part Name]=$A145)*(T_PlannedOrders[WeekIndex]=26)*(T_PlannedOrders[EffectiveQty]&gt;0)*T_PlannedOrders[Order_Month])),"m月")&amp;"発注)")</f>
        <v/>
      </c>
      <c r="AD155">
        <f>IF(SUMIFS(T_PlannedOrders[EffectiveQty],T_PlannedOrders[Part Name],$A145,T_PlannedOrders[WeekIndex],27)=0,"",SUMIFS(T_PlannedOrders[EffectiveQty],T_PlannedOrders[Part Name],$A145,T_PlannedOrders[WeekIndex],27)&amp;" ("&amp;TEXT(SUMPRODUCT(MAX((T_PlannedOrders[Part Name]=$A145)*(T_PlannedOrders[WeekIndex]=27)*(T_PlannedOrders[EffectiveQty]&gt;0)*T_PlannedOrders[Order_Month])),"m月")&amp;"発注)")</f>
        <v/>
      </c>
      <c r="AE155">
        <f>IF(SUMIFS(T_PlannedOrders[EffectiveQty],T_PlannedOrders[Part Name],$A145,T_PlannedOrders[WeekIndex],28)=0,"",SUMIFS(T_PlannedOrders[EffectiveQty],T_PlannedOrders[Part Name],$A145,T_PlannedOrders[WeekIndex],28)&amp;" ("&amp;TEXT(SUMPRODUCT(MAX((T_PlannedOrders[Part Name]=$A145)*(T_PlannedOrders[WeekIndex]=28)*(T_PlannedOrders[EffectiveQty]&gt;0)*T_PlannedOrders[Order_Month])),"m月")&amp;"発注)")</f>
        <v/>
      </c>
      <c r="AF155">
        <f>IF(SUMIFS(T_PlannedOrders[EffectiveQty],T_PlannedOrders[Part Name],$A145,T_PlannedOrders[WeekIndex],29)=0,"",SUMIFS(T_PlannedOrders[EffectiveQty],T_PlannedOrders[Part Name],$A145,T_PlannedOrders[WeekIndex],29)&amp;" ("&amp;TEXT(SUMPRODUCT(MAX((T_PlannedOrders[Part Name]=$A145)*(T_PlannedOrders[WeekIndex]=29)*(T_PlannedOrders[EffectiveQty]&gt;0)*T_PlannedOrders[Order_Month])),"m月")&amp;"発注)")</f>
        <v/>
      </c>
      <c r="AG155">
        <f>IF(SUMIFS(T_PlannedOrders[EffectiveQty],T_PlannedOrders[Part Name],$A145,T_PlannedOrders[WeekIndex],30)=0,"",SUMIFS(T_PlannedOrders[EffectiveQty],T_PlannedOrders[Part Name],$A145,T_PlannedOrders[WeekIndex],30)&amp;" ("&amp;TEXT(SUMPRODUCT(MAX((T_PlannedOrders[Part Name]=$A145)*(T_PlannedOrders[WeekIndex]=30)*(T_PlannedOrders[EffectiveQty]&gt;0)*T_PlannedOrders[Order_Month])),"m月")&amp;"発注)")</f>
        <v/>
      </c>
      <c r="AH155">
        <f>IF(SUMIFS(T_PlannedOrders[EffectiveQty],T_PlannedOrders[Part Name],$A145,T_PlannedOrders[WeekIndex],31)=0,"",SUMIFS(T_PlannedOrders[EffectiveQty],T_PlannedOrders[Part Name],$A145,T_PlannedOrders[WeekIndex],31)&amp;" ("&amp;TEXT(SUMPRODUCT(MAX((T_PlannedOrders[Part Name]=$A145)*(T_PlannedOrders[WeekIndex]=31)*(T_PlannedOrders[EffectiveQty]&gt;0)*T_PlannedOrders[Order_Month])),"m月")&amp;"発注)")</f>
        <v/>
      </c>
      <c r="AI155">
        <f>IF(SUMIFS(T_PlannedOrders[EffectiveQty],T_PlannedOrders[Part Name],$A145,T_PlannedOrders[WeekIndex],32)=0,"",SUMIFS(T_PlannedOrders[EffectiveQty],T_PlannedOrders[Part Name],$A145,T_PlannedOrders[WeekIndex],32)&amp;" ("&amp;TEXT(SUMPRODUCT(MAX((T_PlannedOrders[Part Name]=$A145)*(T_PlannedOrders[WeekIndex]=32)*(T_PlannedOrders[EffectiveQty]&gt;0)*T_PlannedOrders[Order_Month])),"m月")&amp;"発注)")</f>
        <v/>
      </c>
      <c r="AJ155">
        <f>IF(SUMIFS(T_PlannedOrders[EffectiveQty],T_PlannedOrders[Part Name],$A145,T_PlannedOrders[WeekIndex],33)=0,"",SUMIFS(T_PlannedOrders[EffectiveQty],T_PlannedOrders[Part Name],$A145,T_PlannedOrders[WeekIndex],33)&amp;" ("&amp;TEXT(SUMPRODUCT(MAX((T_PlannedOrders[Part Name]=$A145)*(T_PlannedOrders[WeekIndex]=33)*(T_PlannedOrders[EffectiveQty]&gt;0)*T_PlannedOrders[Order_Month])),"m月")&amp;"発注)")</f>
        <v/>
      </c>
      <c r="AK155">
        <f>IF(SUMIFS(T_PlannedOrders[EffectiveQty],T_PlannedOrders[Part Name],$A145,T_PlannedOrders[WeekIndex],34)=0,"",SUMIFS(T_PlannedOrders[EffectiveQty],T_PlannedOrders[Part Name],$A145,T_PlannedOrders[WeekIndex],34)&amp;" ("&amp;TEXT(SUMPRODUCT(MAX((T_PlannedOrders[Part Name]=$A145)*(T_PlannedOrders[WeekIndex]=34)*(T_PlannedOrders[EffectiveQty]&gt;0)*T_PlannedOrders[Order_Month])),"m月")&amp;"発注)")</f>
        <v/>
      </c>
      <c r="AL155">
        <f>IF(SUMIFS(T_PlannedOrders[EffectiveQty],T_PlannedOrders[Part Name],$A145,T_PlannedOrders[WeekIndex],35)=0,"",SUMIFS(T_PlannedOrders[EffectiveQty],T_PlannedOrders[Part Name],$A145,T_PlannedOrders[WeekIndex],35)&amp;" ("&amp;TEXT(SUMPRODUCT(MAX((T_PlannedOrders[Part Name]=$A145)*(T_PlannedOrders[WeekIndex]=35)*(T_PlannedOrders[EffectiveQty]&gt;0)*T_PlannedOrders[Order_Month])),"m月")&amp;"発注)")</f>
        <v/>
      </c>
      <c r="AM155">
        <f>IF(SUMIFS(T_PlannedOrders[EffectiveQty],T_PlannedOrders[Part Name],$A145,T_PlannedOrders[WeekIndex],36)=0,"",SUMIFS(T_PlannedOrders[EffectiveQty],T_PlannedOrders[Part Name],$A145,T_PlannedOrders[WeekIndex],36)&amp;" ("&amp;TEXT(SUMPRODUCT(MAX((T_PlannedOrders[Part Name]=$A145)*(T_PlannedOrders[WeekIndex]=36)*(T_PlannedOrders[EffectiveQty]&gt;0)*T_PlannedOrders[Order_Month])),"m月")&amp;"発注)")</f>
        <v/>
      </c>
      <c r="AN155">
        <f>IF(SUMIFS(T_PlannedOrders[EffectiveQty],T_PlannedOrders[Part Name],$A145,T_PlannedOrders[WeekIndex],37)=0,"",SUMIFS(T_PlannedOrders[EffectiveQty],T_PlannedOrders[Part Name],$A145,T_PlannedOrders[WeekIndex],37)&amp;" ("&amp;TEXT(SUMPRODUCT(MAX((T_PlannedOrders[Part Name]=$A145)*(T_PlannedOrders[WeekIndex]=37)*(T_PlannedOrders[EffectiveQty]&gt;0)*T_PlannedOrders[Order_Month])),"m月")&amp;"発注)")</f>
        <v/>
      </c>
      <c r="AO155">
        <f>IF(SUMIFS(T_PlannedOrders[EffectiveQty],T_PlannedOrders[Part Name],$A145,T_PlannedOrders[WeekIndex],38)=0,"",SUMIFS(T_PlannedOrders[EffectiveQty],T_PlannedOrders[Part Name],$A145,T_PlannedOrders[WeekIndex],38)&amp;" ("&amp;TEXT(SUMPRODUCT(MAX((T_PlannedOrders[Part Name]=$A145)*(T_PlannedOrders[WeekIndex]=38)*(T_PlannedOrders[EffectiveQty]&gt;0)*T_PlannedOrders[Order_Month])),"m月")&amp;"発注)")</f>
        <v/>
      </c>
      <c r="AP155">
        <f>IF(SUMIFS(T_PlannedOrders[EffectiveQty],T_PlannedOrders[Part Name],$A145,T_PlannedOrders[WeekIndex],39)=0,"",SUMIFS(T_PlannedOrders[EffectiveQty],T_PlannedOrders[Part Name],$A145,T_PlannedOrders[WeekIndex],39)&amp;" ("&amp;TEXT(SUMPRODUCT(MAX((T_PlannedOrders[Part Name]=$A145)*(T_PlannedOrders[WeekIndex]=39)*(T_PlannedOrders[EffectiveQty]&gt;0)*T_PlannedOrders[Order_Month])),"m月")&amp;"発注)")</f>
        <v/>
      </c>
      <c r="AQ155">
        <f>IF(SUMIFS(T_PlannedOrders[EffectiveQty],T_PlannedOrders[Part Name],$A145,T_PlannedOrders[WeekIndex],40)=0,"",SUMIFS(T_PlannedOrders[EffectiveQty],T_PlannedOrders[Part Name],$A145,T_PlannedOrders[WeekIndex],40)&amp;" ("&amp;TEXT(SUMPRODUCT(MAX((T_PlannedOrders[Part Name]=$A145)*(T_PlannedOrders[WeekIndex]=40)*(T_PlannedOrders[EffectiveQty]&gt;0)*T_PlannedOrders[Order_Month])),"m月")&amp;"発注)")</f>
        <v/>
      </c>
      <c r="AR155">
        <f>IF(SUMIFS(T_PlannedOrders[EffectiveQty],T_PlannedOrders[Part Name],$A145,T_PlannedOrders[WeekIndex],41)=0,"",SUMIFS(T_PlannedOrders[EffectiveQty],T_PlannedOrders[Part Name],$A145,T_PlannedOrders[WeekIndex],41)&amp;" ("&amp;TEXT(SUMPRODUCT(MAX((T_PlannedOrders[Part Name]=$A145)*(T_PlannedOrders[WeekIndex]=41)*(T_PlannedOrders[EffectiveQty]&gt;0)*T_PlannedOrders[Order_Month])),"m月")&amp;"発注)")</f>
        <v/>
      </c>
      <c r="AS155">
        <f>IF(SUMIFS(T_PlannedOrders[EffectiveQty],T_PlannedOrders[Part Name],$A145,T_PlannedOrders[WeekIndex],42)=0,"",SUMIFS(T_PlannedOrders[EffectiveQty],T_PlannedOrders[Part Name],$A145,T_PlannedOrders[WeekIndex],42)&amp;" ("&amp;TEXT(SUMPRODUCT(MAX((T_PlannedOrders[Part Name]=$A145)*(T_PlannedOrders[WeekIndex]=42)*(T_PlannedOrders[EffectiveQty]&gt;0)*T_PlannedOrders[Order_Month])),"m月")&amp;"発注)")</f>
        <v/>
      </c>
      <c r="AT155">
        <f>IF(SUMIFS(T_PlannedOrders[EffectiveQty],T_PlannedOrders[Part Name],$A145,T_PlannedOrders[WeekIndex],43)=0,"",SUMIFS(T_PlannedOrders[EffectiveQty],T_PlannedOrders[Part Name],$A145,T_PlannedOrders[WeekIndex],43)&amp;" ("&amp;TEXT(SUMPRODUCT(MAX((T_PlannedOrders[Part Name]=$A145)*(T_PlannedOrders[WeekIndex]=43)*(T_PlannedOrders[EffectiveQty]&gt;0)*T_PlannedOrders[Order_Month])),"m月")&amp;"発注)")</f>
        <v/>
      </c>
      <c r="AU155">
        <f>IF(SUMIFS(T_PlannedOrders[EffectiveQty],T_PlannedOrders[Part Name],$A145,T_PlannedOrders[WeekIndex],44)=0,"",SUMIFS(T_PlannedOrders[EffectiveQty],T_PlannedOrders[Part Name],$A145,T_PlannedOrders[WeekIndex],44)&amp;" ("&amp;TEXT(SUMPRODUCT(MAX((T_PlannedOrders[Part Name]=$A145)*(T_PlannedOrders[WeekIndex]=44)*(T_PlannedOrders[EffectiveQty]&gt;0)*T_PlannedOrders[Order_Month])),"m月")&amp;"発注)")</f>
        <v/>
      </c>
      <c r="AV155">
        <f>IF(SUMIFS(T_PlannedOrders[EffectiveQty],T_PlannedOrders[Part Name],$A145,T_PlannedOrders[WeekIndex],45)=0,"",SUMIFS(T_PlannedOrders[EffectiveQty],T_PlannedOrders[Part Name],$A145,T_PlannedOrders[WeekIndex],45)&amp;" ("&amp;TEXT(SUMPRODUCT(MAX((T_PlannedOrders[Part Name]=$A145)*(T_PlannedOrders[WeekIndex]=45)*(T_PlannedOrders[EffectiveQty]&gt;0)*T_PlannedOrders[Order_Month])),"m月")&amp;"発注)")</f>
        <v/>
      </c>
      <c r="AW155">
        <f>IF(SUMIFS(T_PlannedOrders[EffectiveQty],T_PlannedOrders[Part Name],$A145,T_PlannedOrders[WeekIndex],46)=0,"",SUMIFS(T_PlannedOrders[EffectiveQty],T_PlannedOrders[Part Name],$A145,T_PlannedOrders[WeekIndex],46)&amp;" ("&amp;TEXT(SUMPRODUCT(MAX((T_PlannedOrders[Part Name]=$A145)*(T_PlannedOrders[WeekIndex]=46)*(T_PlannedOrders[EffectiveQty]&gt;0)*T_PlannedOrders[Order_Month])),"m月")&amp;"発注)")</f>
        <v/>
      </c>
      <c r="AX155">
        <f>IF(SUMIFS(T_PlannedOrders[EffectiveQty],T_PlannedOrders[Part Name],$A145,T_PlannedOrders[WeekIndex],47)=0,"",SUMIFS(T_PlannedOrders[EffectiveQty],T_PlannedOrders[Part Name],$A145,T_PlannedOrders[WeekIndex],47)&amp;" ("&amp;TEXT(SUMPRODUCT(MAX((T_PlannedOrders[Part Name]=$A145)*(T_PlannedOrders[WeekIndex]=47)*(T_PlannedOrders[EffectiveQty]&gt;0)*T_PlannedOrders[Order_Month])),"m月")&amp;"発注)")</f>
        <v/>
      </c>
      <c r="AY155">
        <f>IF(SUMIFS(T_PlannedOrders[EffectiveQty],T_PlannedOrders[Part Name],$A145,T_PlannedOrders[WeekIndex],48)=0,"",SUMIFS(T_PlannedOrders[EffectiveQty],T_PlannedOrders[Part Name],$A145,T_PlannedOrders[WeekIndex],48)&amp;" ("&amp;TEXT(SUMPRODUCT(MAX((T_PlannedOrders[Part Name]=$A145)*(T_PlannedOrders[WeekIndex]=48)*(T_PlannedOrders[EffectiveQty]&gt;0)*T_PlannedOrders[Order_Month])),"m月")&amp;"発注)")</f>
        <v/>
      </c>
      <c r="AZ155">
        <f>IF(SUMIFS(T_PlannedOrders[EffectiveQty],T_PlannedOrders[Part Name],$A145,T_PlannedOrders[WeekIndex],49)=0,"",SUMIFS(T_PlannedOrders[EffectiveQty],T_PlannedOrders[Part Name],$A145,T_PlannedOrders[WeekIndex],49)&amp;" ("&amp;TEXT(SUMPRODUCT(MAX((T_PlannedOrders[Part Name]=$A145)*(T_PlannedOrders[WeekIndex]=49)*(T_PlannedOrders[EffectiveQty]&gt;0)*T_PlannedOrders[Order_Month])),"m月")&amp;"発注)")</f>
        <v/>
      </c>
      <c r="BA155">
        <f>IF(SUMIFS(T_PlannedOrders[EffectiveQty],T_PlannedOrders[Part Name],$A145,T_PlannedOrders[WeekIndex],50)=0,"",SUMIFS(T_PlannedOrders[EffectiveQty],T_PlannedOrders[Part Name],$A145,T_PlannedOrders[WeekIndex],50)&amp;" ("&amp;TEXT(SUMPRODUCT(MAX((T_PlannedOrders[Part Name]=$A145)*(T_PlannedOrders[WeekIndex]=50)*(T_PlannedOrders[EffectiveQty]&gt;0)*T_PlannedOrders[Order_Month])),"m月")&amp;"発注)")</f>
        <v/>
      </c>
      <c r="BB155">
        <f>IF(SUMIFS(T_PlannedOrders[EffectiveQty],T_PlannedOrders[Part Name],$A145,T_PlannedOrders[WeekIndex],51)=0,"",SUMIFS(T_PlannedOrders[EffectiveQty],T_PlannedOrders[Part Name],$A145,T_PlannedOrders[WeekIndex],51)&amp;" ("&amp;TEXT(SUMPRODUCT(MAX((T_PlannedOrders[Part Name]=$A145)*(T_PlannedOrders[WeekIndex]=51)*(T_PlannedOrders[EffectiveQty]&gt;0)*T_PlannedOrders[Order_Month])),"m月")&amp;"発注)")</f>
        <v/>
      </c>
      <c r="BC155">
        <f>IF(SUMIFS(T_PlannedOrders[EffectiveQty],T_PlannedOrders[Part Name],$A145,T_PlannedOrders[WeekIndex],52)=0,"",SUMIFS(T_PlannedOrders[EffectiveQty],T_PlannedOrders[Part Name],$A145,T_PlannedOrders[WeekIndex],52)&amp;" ("&amp;TEXT(SUMPRODUCT(MAX((T_PlannedOrders[Part Name]=$A145)*(T_PlannedOrders[WeekIndex]=52)*(T_PlannedOrders[EffectiveQty]&gt;0)*T_PlannedOrders[Order_Month])),"m月")&amp;"発注)")</f>
        <v/>
      </c>
      <c r="BD155">
        <f>IF(SUMIFS(T_PlannedOrders[EffectiveQty],T_PlannedOrders[Part Name],$A145,T_PlannedOrders[WeekIndex],53)=0,"",SUMIFS(T_PlannedOrders[EffectiveQty],T_PlannedOrders[Part Name],$A145,T_PlannedOrders[WeekIndex],53)&amp;" ("&amp;TEXT(SUMPRODUCT(MAX((T_PlannedOrders[Part Name]=$A145)*(T_PlannedOrders[WeekIndex]=53)*(T_PlannedOrders[EffectiveQty]&gt;0)*T_PlannedOrders[Order_Month])),"m月")&amp;"発注)")</f>
        <v/>
      </c>
      <c r="BE155">
        <f>IF(SUMIFS(T_PlannedOrders[EffectiveQty],T_PlannedOrders[Part Name],$A145,T_PlannedOrders[WeekIndex],54)=0,"",SUMIFS(T_PlannedOrders[EffectiveQty],T_PlannedOrders[Part Name],$A145,T_PlannedOrders[WeekIndex],54)&amp;" ("&amp;TEXT(SUMPRODUCT(MAX((T_PlannedOrders[Part Name]=$A145)*(T_PlannedOrders[WeekIndex]=54)*(T_PlannedOrders[EffectiveQty]&gt;0)*T_PlannedOrders[Order_Month])),"m月")&amp;"発注)")</f>
        <v/>
      </c>
      <c r="BF155">
        <f>IF(SUMIFS(T_PlannedOrders[EffectiveQty],T_PlannedOrders[Part Name],$A145,T_PlannedOrders[WeekIndex],55)=0,"",SUMIFS(T_PlannedOrders[EffectiveQty],T_PlannedOrders[Part Name],$A145,T_PlannedOrders[WeekIndex],55)&amp;" ("&amp;TEXT(SUMPRODUCT(MAX((T_PlannedOrders[Part Name]=$A145)*(T_PlannedOrders[WeekIndex]=55)*(T_PlannedOrders[EffectiveQty]&gt;0)*T_PlannedOrders[Order_Month])),"m月")&amp;"発注)")</f>
        <v/>
      </c>
      <c r="BG155">
        <f>IF(SUMIFS(T_PlannedOrders[EffectiveQty],T_PlannedOrders[Part Name],$A145,T_PlannedOrders[WeekIndex],56)=0,"",SUMIFS(T_PlannedOrders[EffectiveQty],T_PlannedOrders[Part Name],$A145,T_PlannedOrders[WeekIndex],56)&amp;" ("&amp;TEXT(SUMPRODUCT(MAX((T_PlannedOrders[Part Name]=$A145)*(T_PlannedOrders[WeekIndex]=56)*(T_PlannedOrders[EffectiveQty]&gt;0)*T_PlannedOrders[Order_Month])),"m月")&amp;"発注)")</f>
        <v/>
      </c>
      <c r="BH155">
        <f>IF(SUMIFS(T_PlannedOrders[EffectiveQty],T_PlannedOrders[Part Name],$A145,T_PlannedOrders[WeekIndex],57)=0,"",SUMIFS(T_PlannedOrders[EffectiveQty],T_PlannedOrders[Part Name],$A145,T_PlannedOrders[WeekIndex],57)&amp;" ("&amp;TEXT(SUMPRODUCT(MAX((T_PlannedOrders[Part Name]=$A145)*(T_PlannedOrders[WeekIndex]=57)*(T_PlannedOrders[EffectiveQty]&gt;0)*T_PlannedOrders[Order_Month])),"m月")&amp;"発注)")</f>
        <v/>
      </c>
      <c r="BI155">
        <f>IF(SUMIFS(T_PlannedOrders[EffectiveQty],T_PlannedOrders[Part Name],$A145,T_PlannedOrders[WeekIndex],58)=0,"",SUMIFS(T_PlannedOrders[EffectiveQty],T_PlannedOrders[Part Name],$A145,T_PlannedOrders[WeekIndex],58)&amp;" ("&amp;TEXT(SUMPRODUCT(MAX((T_PlannedOrders[Part Name]=$A145)*(T_PlannedOrders[WeekIndex]=58)*(T_PlannedOrders[EffectiveQty]&gt;0)*T_PlannedOrders[Order_Month])),"m月")&amp;"発注)")</f>
        <v/>
      </c>
      <c r="BJ155">
        <f>IF(SUMIFS(T_PlannedOrders[EffectiveQty],T_PlannedOrders[Part Name],$A145,T_PlannedOrders[WeekIndex],59)=0,"",SUMIFS(T_PlannedOrders[EffectiveQty],T_PlannedOrders[Part Name],$A145,T_PlannedOrders[WeekIndex],59)&amp;" ("&amp;TEXT(SUMPRODUCT(MAX((T_PlannedOrders[Part Name]=$A145)*(T_PlannedOrders[WeekIndex]=59)*(T_PlannedOrders[EffectiveQty]&gt;0)*T_PlannedOrders[Order_Month])),"m月")&amp;"発注)")</f>
        <v/>
      </c>
      <c r="BK155">
        <f>IF(SUMIFS(T_PlannedOrders[EffectiveQty],T_PlannedOrders[Part Name],$A145,T_PlannedOrders[WeekIndex],60)=0,"",SUMIFS(T_PlannedOrders[EffectiveQty],T_PlannedOrders[Part Name],$A145,T_PlannedOrders[WeekIndex],60)&amp;" ("&amp;TEXT(SUMPRODUCT(MAX((T_PlannedOrders[Part Name]=$A145)*(T_PlannedOrders[WeekIndex]=60)*(T_PlannedOrders[EffectiveQty]&gt;0)*T_PlannedOrders[Order_Month])),"m月")&amp;"発注)")</f>
        <v/>
      </c>
      <c r="BL155">
        <f>IF(SUMIFS(T_PlannedOrders[EffectiveQty],T_PlannedOrders[Part Name],$A145,T_PlannedOrders[WeekIndex],61)=0,"",SUMIFS(T_PlannedOrders[EffectiveQty],T_PlannedOrders[Part Name],$A145,T_PlannedOrders[WeekIndex],61)&amp;" ("&amp;TEXT(SUMPRODUCT(MAX((T_PlannedOrders[Part Name]=$A145)*(T_PlannedOrders[WeekIndex]=61)*(T_PlannedOrders[EffectiveQty]&gt;0)*T_PlannedOrders[Order_Month])),"m月")&amp;"発注)")</f>
        <v/>
      </c>
      <c r="BM155">
        <f>IF(SUMIFS(T_PlannedOrders[EffectiveQty],T_PlannedOrders[Part Name],$A145,T_PlannedOrders[WeekIndex],62)=0,"",SUMIFS(T_PlannedOrders[EffectiveQty],T_PlannedOrders[Part Name],$A145,T_PlannedOrders[WeekIndex],62)&amp;" ("&amp;TEXT(SUMPRODUCT(MAX((T_PlannedOrders[Part Name]=$A145)*(T_PlannedOrders[WeekIndex]=62)*(T_PlannedOrders[EffectiveQty]&gt;0)*T_PlannedOrders[Order_Month])),"m月")&amp;"発注)")</f>
        <v/>
      </c>
      <c r="BN155">
        <f>IF(SUMIFS(T_PlannedOrders[EffectiveQty],T_PlannedOrders[Part Name],$A145,T_PlannedOrders[WeekIndex],63)=0,"",SUMIFS(T_PlannedOrders[EffectiveQty],T_PlannedOrders[Part Name],$A145,T_PlannedOrders[WeekIndex],63)&amp;" ("&amp;TEXT(SUMPRODUCT(MAX((T_PlannedOrders[Part Name]=$A145)*(T_PlannedOrders[WeekIndex]=63)*(T_PlannedOrders[EffectiveQty]&gt;0)*T_PlannedOrders[Order_Month])),"m月")&amp;"発注)")</f>
        <v/>
      </c>
      <c r="BO155">
        <f>IF(SUMIFS(T_PlannedOrders[EffectiveQty],T_PlannedOrders[Part Name],$A145,T_PlannedOrders[WeekIndex],64)=0,"",SUMIFS(T_PlannedOrders[EffectiveQty],T_PlannedOrders[Part Name],$A145,T_PlannedOrders[WeekIndex],64)&amp;" ("&amp;TEXT(SUMPRODUCT(MAX((T_PlannedOrders[Part Name]=$A145)*(T_PlannedOrders[WeekIndex]=64)*(T_PlannedOrders[EffectiveQty]&gt;0)*T_PlannedOrders[Order_Month])),"m月")&amp;"発注)")</f>
        <v/>
      </c>
      <c r="BP155">
        <f>IF(SUMIFS(T_PlannedOrders[EffectiveQty],T_PlannedOrders[Part Name],$A145,T_PlannedOrders[WeekIndex],65)=0,"",SUMIFS(T_PlannedOrders[EffectiveQty],T_PlannedOrders[Part Name],$A145,T_PlannedOrders[WeekIndex],65)&amp;" ("&amp;TEXT(SUMPRODUCT(MAX((T_PlannedOrders[Part Name]=$A145)*(T_PlannedOrders[WeekIndex]=65)*(T_PlannedOrders[EffectiveQty]&gt;0)*T_PlannedOrders[Order_Month])),"m月")&amp;"発注)")</f>
        <v/>
      </c>
      <c r="BQ155">
        <f>IF(SUMIFS(T_PlannedOrders[EffectiveQty],T_PlannedOrders[Part Name],$A145,T_PlannedOrders[WeekIndex],66)=0,"",SUMIFS(T_PlannedOrders[EffectiveQty],T_PlannedOrders[Part Name],$A145,T_PlannedOrders[WeekIndex],66)&amp;" ("&amp;TEXT(SUMPRODUCT(MAX((T_PlannedOrders[Part Name]=$A145)*(T_PlannedOrders[WeekIndex]=66)*(T_PlannedOrders[EffectiveQty]&gt;0)*T_PlannedOrders[Order_Month])),"m月")&amp;"発注)")</f>
        <v/>
      </c>
      <c r="BR155">
        <f>IF(SUMIFS(T_PlannedOrders[EffectiveQty],T_PlannedOrders[Part Name],$A145,T_PlannedOrders[WeekIndex],67)=0,"",SUMIFS(T_PlannedOrders[EffectiveQty],T_PlannedOrders[Part Name],$A145,T_PlannedOrders[WeekIndex],67)&amp;" ("&amp;TEXT(SUMPRODUCT(MAX((T_PlannedOrders[Part Name]=$A145)*(T_PlannedOrders[WeekIndex]=67)*(T_PlannedOrders[EffectiveQty]&gt;0)*T_PlannedOrders[Order_Month])),"m月")&amp;"発注)")</f>
        <v/>
      </c>
      <c r="BS155">
        <f>IF(SUMIFS(T_PlannedOrders[EffectiveQty],T_PlannedOrders[Part Name],$A145,T_PlannedOrders[WeekIndex],68)=0,"",SUMIFS(T_PlannedOrders[EffectiveQty],T_PlannedOrders[Part Name],$A145,T_PlannedOrders[WeekIndex],68)&amp;" ("&amp;TEXT(SUMPRODUCT(MAX((T_PlannedOrders[Part Name]=$A145)*(T_PlannedOrders[WeekIndex]=68)*(T_PlannedOrders[EffectiveQty]&gt;0)*T_PlannedOrders[Order_Month])),"m月")&amp;"発注)")</f>
        <v/>
      </c>
      <c r="BT155">
        <f>IF(SUMIFS(T_PlannedOrders[EffectiveQty],T_PlannedOrders[Part Name],$A145,T_PlannedOrders[WeekIndex],69)=0,"",SUMIFS(T_PlannedOrders[EffectiveQty],T_PlannedOrders[Part Name],$A145,T_PlannedOrders[WeekIndex],69)&amp;" ("&amp;TEXT(SUMPRODUCT(MAX((T_PlannedOrders[Part Name]=$A145)*(T_PlannedOrders[WeekIndex]=69)*(T_PlannedOrders[EffectiveQty]&gt;0)*T_PlannedOrders[Order_Month])),"m月")&amp;"発注)")</f>
        <v/>
      </c>
      <c r="BU155">
        <f>IF(SUMIFS(T_PlannedOrders[EffectiveQty],T_PlannedOrders[Part Name],$A145,T_PlannedOrders[WeekIndex],70)=0,"",SUMIFS(T_PlannedOrders[EffectiveQty],T_PlannedOrders[Part Name],$A145,T_PlannedOrders[WeekIndex],70)&amp;" ("&amp;TEXT(SUMPRODUCT(MAX((T_PlannedOrders[Part Name]=$A145)*(T_PlannedOrders[WeekIndex]=70)*(T_PlannedOrders[EffectiveQty]&gt;0)*T_PlannedOrders[Order_Month])),"m月")&amp;"発注)")</f>
        <v/>
      </c>
      <c r="BV155">
        <f>IF(SUMIFS(T_PlannedOrders[EffectiveQty],T_PlannedOrders[Part Name],$A145,T_PlannedOrders[WeekIndex],71)=0,"",SUMIFS(T_PlannedOrders[EffectiveQty],T_PlannedOrders[Part Name],$A145,T_PlannedOrders[WeekIndex],71)&amp;" ("&amp;TEXT(SUMPRODUCT(MAX((T_PlannedOrders[Part Name]=$A145)*(T_PlannedOrders[WeekIndex]=71)*(T_PlannedOrders[EffectiveQty]&gt;0)*T_PlannedOrders[Order_Month])),"m月")&amp;"発注)")</f>
        <v/>
      </c>
      <c r="BW155">
        <f>IF(SUMIFS(T_PlannedOrders[EffectiveQty],T_PlannedOrders[Part Name],$A145,T_PlannedOrders[WeekIndex],72)=0,"",SUMIFS(T_PlannedOrders[EffectiveQty],T_PlannedOrders[Part Name],$A145,T_PlannedOrders[WeekIndex],72)&amp;" ("&amp;TEXT(SUMPRODUCT(MAX((T_PlannedOrders[Part Name]=$A145)*(T_PlannedOrders[WeekIndex]=72)*(T_PlannedOrders[EffectiveQty]&gt;0)*T_PlannedOrders[Order_Month])),"m月")&amp;"発注)")</f>
        <v/>
      </c>
      <c r="BX155">
        <f>IF(SUMIFS(T_PlannedOrders[EffectiveQty],T_PlannedOrders[Part Name],$A145,T_PlannedOrders[WeekIndex],73)=0,"",SUMIFS(T_PlannedOrders[EffectiveQty],T_PlannedOrders[Part Name],$A145,T_PlannedOrders[WeekIndex],73)&amp;" ("&amp;TEXT(SUMPRODUCT(MAX((T_PlannedOrders[Part Name]=$A145)*(T_PlannedOrders[WeekIndex]=73)*(T_PlannedOrders[EffectiveQty]&gt;0)*T_PlannedOrders[Order_Month])),"m月")&amp;"発注)")</f>
        <v/>
      </c>
      <c r="BY155">
        <f>IF(SUMIFS(T_PlannedOrders[EffectiveQty],T_PlannedOrders[Part Name],$A145,T_PlannedOrders[WeekIndex],74)=0,"",SUMIFS(T_PlannedOrders[EffectiveQty],T_PlannedOrders[Part Name],$A145,T_PlannedOrders[WeekIndex],74)&amp;" ("&amp;TEXT(SUMPRODUCT(MAX((T_PlannedOrders[Part Name]=$A145)*(T_PlannedOrders[WeekIndex]=74)*(T_PlannedOrders[EffectiveQty]&gt;0)*T_PlannedOrders[Order_Month])),"m月")&amp;"発注)")</f>
        <v/>
      </c>
      <c r="BZ155">
        <f>IF(SUMIFS(T_PlannedOrders[EffectiveQty],T_PlannedOrders[Part Name],$A145,T_PlannedOrders[WeekIndex],75)=0,"",SUMIFS(T_PlannedOrders[EffectiveQty],T_PlannedOrders[Part Name],$A145,T_PlannedOrders[WeekIndex],75)&amp;" ("&amp;TEXT(SUMPRODUCT(MAX((T_PlannedOrders[Part Name]=$A145)*(T_PlannedOrders[WeekIndex]=75)*(T_PlannedOrders[EffectiveQty]&gt;0)*T_PlannedOrders[Order_Month])),"m月")&amp;"発注)")</f>
        <v/>
      </c>
      <c r="CA155">
        <f>IF(SUMIFS(T_PlannedOrders[EffectiveQty],T_PlannedOrders[Part Name],$A145,T_PlannedOrders[WeekIndex],76)=0,"",SUMIFS(T_PlannedOrders[EffectiveQty],T_PlannedOrders[Part Name],$A145,T_PlannedOrders[WeekIndex],76)&amp;" ("&amp;TEXT(SUMPRODUCT(MAX((T_PlannedOrders[Part Name]=$A145)*(T_PlannedOrders[WeekIndex]=76)*(T_PlannedOrders[EffectiveQty]&gt;0)*T_PlannedOrders[Order_Month])),"m月")&amp;"発注)")</f>
        <v/>
      </c>
      <c r="CB155">
        <f>IF(SUMIFS(T_PlannedOrders[EffectiveQty],T_PlannedOrders[Part Name],$A145,T_PlannedOrders[WeekIndex],77)=0,"",SUMIFS(T_PlannedOrders[EffectiveQty],T_PlannedOrders[Part Name],$A145,T_PlannedOrders[WeekIndex],77)&amp;" ("&amp;TEXT(SUMPRODUCT(MAX((T_PlannedOrders[Part Name]=$A145)*(T_PlannedOrders[WeekIndex]=77)*(T_PlannedOrders[EffectiveQty]&gt;0)*T_PlannedOrders[Order_Month])),"m月")&amp;"発注)")</f>
        <v/>
      </c>
      <c r="CC155">
        <f>IF(SUMIFS(T_PlannedOrders[EffectiveQty],T_PlannedOrders[Part Name],$A145,T_PlannedOrders[WeekIndex],78)=0,"",SUMIFS(T_PlannedOrders[EffectiveQty],T_PlannedOrders[Part Name],$A145,T_PlannedOrders[WeekIndex],78)&amp;" ("&amp;TEXT(SUMPRODUCT(MAX((T_PlannedOrders[Part Name]=$A145)*(T_PlannedOrders[WeekIndex]=78)*(T_PlannedOrders[EffectiveQty]&gt;0)*T_PlannedOrders[Order_Month])),"m月")&amp;"発注)")</f>
        <v/>
      </c>
      <c r="CD155">
        <f>IF(SUMIFS(T_PlannedOrders[EffectiveQty],T_PlannedOrders[Part Name],$A145,T_PlannedOrders[WeekIndex],79)=0,"",SUMIFS(T_PlannedOrders[EffectiveQty],T_PlannedOrders[Part Name],$A145,T_PlannedOrders[WeekIndex],79)&amp;" ("&amp;TEXT(SUMPRODUCT(MAX((T_PlannedOrders[Part Name]=$A145)*(T_PlannedOrders[WeekIndex]=79)*(T_PlannedOrders[EffectiveQty]&gt;0)*T_PlannedOrders[Order_Month])),"m月")&amp;"発注)")</f>
        <v/>
      </c>
      <c r="CE155">
        <f>IF(SUMIFS(T_PlannedOrders[EffectiveQty],T_PlannedOrders[Part Name],$A145,T_PlannedOrders[WeekIndex],80)=0,"",SUMIFS(T_PlannedOrders[EffectiveQty],T_PlannedOrders[Part Name],$A145,T_PlannedOrders[WeekIndex],80)&amp;" ("&amp;TEXT(SUMPRODUCT(MAX((T_PlannedOrders[Part Name]=$A145)*(T_PlannedOrders[WeekIndex]=80)*(T_PlannedOrders[EffectiveQty]&gt;0)*T_PlannedOrders[Order_Month])),"m月")&amp;"発注)")</f>
        <v/>
      </c>
      <c r="CF155">
        <f>IF(SUMIFS(T_PlannedOrders[EffectiveQty],T_PlannedOrders[Part Name],$A145,T_PlannedOrders[WeekIndex],81)=0,"",SUMIFS(T_PlannedOrders[EffectiveQty],T_PlannedOrders[Part Name],$A145,T_PlannedOrders[WeekIndex],81)&amp;" ("&amp;TEXT(SUMPRODUCT(MAX((T_PlannedOrders[Part Name]=$A145)*(T_PlannedOrders[WeekIndex]=81)*(T_PlannedOrders[EffectiveQty]&gt;0)*T_PlannedOrders[Order_Month])),"m月")&amp;"発注)")</f>
        <v/>
      </c>
      <c r="CG155">
        <f>IF(SUMIFS(T_PlannedOrders[EffectiveQty],T_PlannedOrders[Part Name],$A145,T_PlannedOrders[WeekIndex],82)=0,"",SUMIFS(T_PlannedOrders[EffectiveQty],T_PlannedOrders[Part Name],$A145,T_PlannedOrders[WeekIndex],82)&amp;" ("&amp;TEXT(SUMPRODUCT(MAX((T_PlannedOrders[Part Name]=$A145)*(T_PlannedOrders[WeekIndex]=82)*(T_PlannedOrders[EffectiveQty]&gt;0)*T_PlannedOrders[Order_Month])),"m月")&amp;"発注)")</f>
        <v/>
      </c>
      <c r="CH155">
        <f>IF(SUMIFS(T_PlannedOrders[EffectiveQty],T_PlannedOrders[Part Name],$A145,T_PlannedOrders[WeekIndex],83)=0,"",SUMIFS(T_PlannedOrders[EffectiveQty],T_PlannedOrders[Part Name],$A145,T_PlannedOrders[WeekIndex],83)&amp;" ("&amp;TEXT(SUMPRODUCT(MAX((T_PlannedOrders[Part Name]=$A145)*(T_PlannedOrders[WeekIndex]=83)*(T_PlannedOrders[EffectiveQty]&gt;0)*T_PlannedOrders[Order_Month])),"m月")&amp;"発注)")</f>
        <v/>
      </c>
      <c r="CI155">
        <f>IF(SUMIFS(T_PlannedOrders[EffectiveQty],T_PlannedOrders[Part Name],$A145,T_PlannedOrders[WeekIndex],84)=0,"",SUMIFS(T_PlannedOrders[EffectiveQty],T_PlannedOrders[Part Name],$A145,T_PlannedOrders[WeekIndex],84)&amp;" ("&amp;TEXT(SUMPRODUCT(MAX((T_PlannedOrders[Part Name]=$A145)*(T_PlannedOrders[WeekIndex]=84)*(T_PlannedOrders[EffectiveQty]&gt;0)*T_PlannedOrders[Order_Month])),"m月")&amp;"発注)")</f>
        <v/>
      </c>
      <c r="CJ155">
        <f>IF(SUMIFS(T_PlannedOrders[EffectiveQty],T_PlannedOrders[Part Name],$A145,T_PlannedOrders[WeekIndex],85)=0,"",SUMIFS(T_PlannedOrders[EffectiveQty],T_PlannedOrders[Part Name],$A145,T_PlannedOrders[WeekIndex],85)&amp;" ("&amp;TEXT(SUMPRODUCT(MAX((T_PlannedOrders[Part Name]=$A145)*(T_PlannedOrders[WeekIndex]=85)*(T_PlannedOrders[EffectiveQty]&gt;0)*T_PlannedOrders[Order_Month])),"m月")&amp;"発注)")</f>
        <v/>
      </c>
      <c r="CK155">
        <f>IF(SUMIFS(T_PlannedOrders[EffectiveQty],T_PlannedOrders[Part Name],$A145,T_PlannedOrders[WeekIndex],86)=0,"",SUMIFS(T_PlannedOrders[EffectiveQty],T_PlannedOrders[Part Name],$A145,T_PlannedOrders[WeekIndex],86)&amp;" ("&amp;TEXT(SUMPRODUCT(MAX((T_PlannedOrders[Part Name]=$A145)*(T_PlannedOrders[WeekIndex]=86)*(T_PlannedOrders[EffectiveQty]&gt;0)*T_PlannedOrders[Order_Month])),"m月")&amp;"発注)")</f>
        <v/>
      </c>
      <c r="CL155">
        <f>IF(SUMIFS(T_PlannedOrders[EffectiveQty],T_PlannedOrders[Part Name],$A145,T_PlannedOrders[WeekIndex],87)=0,"",SUMIFS(T_PlannedOrders[EffectiveQty],T_PlannedOrders[Part Name],$A145,T_PlannedOrders[WeekIndex],87)&amp;" ("&amp;TEXT(SUMPRODUCT(MAX((T_PlannedOrders[Part Name]=$A145)*(T_PlannedOrders[WeekIndex]=87)*(T_PlannedOrders[EffectiveQty]&gt;0)*T_PlannedOrders[Order_Month])),"m月")&amp;"発注)")</f>
        <v/>
      </c>
      <c r="CM155">
        <f>IF(SUMIFS(T_PlannedOrders[EffectiveQty],T_PlannedOrders[Part Name],$A145,T_PlannedOrders[WeekIndex],88)=0,"",SUMIFS(T_PlannedOrders[EffectiveQty],T_PlannedOrders[Part Name],$A145,T_PlannedOrders[WeekIndex],88)&amp;" ("&amp;TEXT(SUMPRODUCT(MAX((T_PlannedOrders[Part Name]=$A145)*(T_PlannedOrders[WeekIndex]=88)*(T_PlannedOrders[EffectiveQty]&gt;0)*T_PlannedOrders[Order_Month])),"m月")&amp;"発注)")</f>
        <v/>
      </c>
      <c r="CN155">
        <f>IF(SUMIFS(T_PlannedOrders[EffectiveQty],T_PlannedOrders[Part Name],$A145,T_PlannedOrders[WeekIndex],89)=0,"",SUMIFS(T_PlannedOrders[EffectiveQty],T_PlannedOrders[Part Name],$A145,T_PlannedOrders[WeekIndex],89)&amp;" ("&amp;TEXT(SUMPRODUCT(MAX((T_PlannedOrders[Part Name]=$A145)*(T_PlannedOrders[WeekIndex]=89)*(T_PlannedOrders[EffectiveQty]&gt;0)*T_PlannedOrders[Order_Month])),"m月")&amp;"発注)")</f>
        <v/>
      </c>
      <c r="CO155">
        <f>IF(SUMIFS(T_PlannedOrders[EffectiveQty],T_PlannedOrders[Part Name],$A145,T_PlannedOrders[WeekIndex],90)=0,"",SUMIFS(T_PlannedOrders[EffectiveQty],T_PlannedOrders[Part Name],$A145,T_PlannedOrders[WeekIndex],90)&amp;" ("&amp;TEXT(SUMPRODUCT(MAX((T_PlannedOrders[Part Name]=$A145)*(T_PlannedOrders[WeekIndex]=90)*(T_PlannedOrders[EffectiveQty]&gt;0)*T_PlannedOrders[Order_Month])),"m月")&amp;"発注)")</f>
        <v/>
      </c>
      <c r="CP155">
        <f>IF(SUMIFS(T_PlannedOrders[EffectiveQty],T_PlannedOrders[Part Name],$A145,T_PlannedOrders[WeekIndex],91)=0,"",SUMIFS(T_PlannedOrders[EffectiveQty],T_PlannedOrders[Part Name],$A145,T_PlannedOrders[WeekIndex],91)&amp;" ("&amp;TEXT(SUMPRODUCT(MAX((T_PlannedOrders[Part Name]=$A145)*(T_PlannedOrders[WeekIndex]=91)*(T_PlannedOrders[EffectiveQty]&gt;0)*T_PlannedOrders[Order_Month])),"m月")&amp;"発注)")</f>
        <v/>
      </c>
      <c r="CQ155">
        <f>IF(SUMIFS(T_PlannedOrders[EffectiveQty],T_PlannedOrders[Part Name],$A145,T_PlannedOrders[WeekIndex],92)=0,"",SUMIFS(T_PlannedOrders[EffectiveQty],T_PlannedOrders[Part Name],$A145,T_PlannedOrders[WeekIndex],92)&amp;" ("&amp;TEXT(SUMPRODUCT(MAX((T_PlannedOrders[Part Name]=$A145)*(T_PlannedOrders[WeekIndex]=92)*(T_PlannedOrders[EffectiveQty]&gt;0)*T_PlannedOrders[Order_Month])),"m月")&amp;"発注)")</f>
        <v/>
      </c>
      <c r="CR155">
        <f>IF(SUMIFS(T_PlannedOrders[EffectiveQty],T_PlannedOrders[Part Name],$A145,T_PlannedOrders[WeekIndex],93)=0,"",SUMIFS(T_PlannedOrders[EffectiveQty],T_PlannedOrders[Part Name],$A145,T_PlannedOrders[WeekIndex],93)&amp;" ("&amp;TEXT(SUMPRODUCT(MAX((T_PlannedOrders[Part Name]=$A145)*(T_PlannedOrders[WeekIndex]=93)*(T_PlannedOrders[EffectiveQty]&gt;0)*T_PlannedOrders[Order_Month])),"m月")&amp;"発注)")</f>
        <v/>
      </c>
      <c r="CS155">
        <f>IF(SUMIFS(T_PlannedOrders[EffectiveQty],T_PlannedOrders[Part Name],$A145,T_PlannedOrders[WeekIndex],94)=0,"",SUMIFS(T_PlannedOrders[EffectiveQty],T_PlannedOrders[Part Name],$A145,T_PlannedOrders[WeekIndex],94)&amp;" ("&amp;TEXT(SUMPRODUCT(MAX((T_PlannedOrders[Part Name]=$A145)*(T_PlannedOrders[WeekIndex]=94)*(T_PlannedOrders[EffectiveQty]&gt;0)*T_PlannedOrders[Order_Month])),"m月")&amp;"発注)")</f>
        <v/>
      </c>
      <c r="CT155">
        <f>IF(SUMIFS(T_PlannedOrders[EffectiveQty],T_PlannedOrders[Part Name],$A145,T_PlannedOrders[WeekIndex],95)=0,"",SUMIFS(T_PlannedOrders[EffectiveQty],T_PlannedOrders[Part Name],$A145,T_PlannedOrders[WeekIndex],95)&amp;" ("&amp;TEXT(SUMPRODUCT(MAX((T_PlannedOrders[Part Name]=$A145)*(T_PlannedOrders[WeekIndex]=95)*(T_PlannedOrders[EffectiveQty]&gt;0)*T_PlannedOrders[Order_Month])),"m月")&amp;"発注)")</f>
        <v/>
      </c>
      <c r="CU155">
        <f>IF(SUMIFS(T_PlannedOrders[EffectiveQty],T_PlannedOrders[Part Name],$A145,T_PlannedOrders[WeekIndex],96)=0,"",SUMIFS(T_PlannedOrders[EffectiveQty],T_PlannedOrders[Part Name],$A145,T_PlannedOrders[WeekIndex],96)&amp;" ("&amp;TEXT(SUMPRODUCT(MAX((T_PlannedOrders[Part Name]=$A145)*(T_PlannedOrders[WeekIndex]=96)*(T_PlannedOrders[EffectiveQty]&gt;0)*T_PlannedOrders[Order_Month])),"m月")&amp;"発注)")</f>
        <v/>
      </c>
      <c r="CV155">
        <f>IF(SUMIFS(T_PlannedOrders[EffectiveQty],T_PlannedOrders[Part Name],$A145,T_PlannedOrders[WeekIndex],97)=0,"",SUMIFS(T_PlannedOrders[EffectiveQty],T_PlannedOrders[Part Name],$A145,T_PlannedOrders[WeekIndex],97)&amp;" ("&amp;TEXT(SUMPRODUCT(MAX((T_PlannedOrders[Part Name]=$A145)*(T_PlannedOrders[WeekIndex]=97)*(T_PlannedOrders[EffectiveQty]&gt;0)*T_PlannedOrders[Order_Month])),"m月")&amp;"発注)")</f>
        <v/>
      </c>
      <c r="CW155">
        <f>IF(SUMIFS(T_PlannedOrders[EffectiveQty],T_PlannedOrders[Part Name],$A145,T_PlannedOrders[WeekIndex],98)=0,"",SUMIFS(T_PlannedOrders[EffectiveQty],T_PlannedOrders[Part Name],$A145,T_PlannedOrders[WeekIndex],98)&amp;" ("&amp;TEXT(SUMPRODUCT(MAX((T_PlannedOrders[Part Name]=$A145)*(T_PlannedOrders[WeekIndex]=98)*(T_PlannedOrders[EffectiveQty]&gt;0)*T_PlannedOrders[Order_Month])),"m月")&amp;"発注)")</f>
        <v/>
      </c>
      <c r="CX155">
        <f>IF(SUMIFS(T_PlannedOrders[EffectiveQty],T_PlannedOrders[Part Name],$A145,T_PlannedOrders[WeekIndex],99)=0,"",SUMIFS(T_PlannedOrders[EffectiveQty],T_PlannedOrders[Part Name],$A145,T_PlannedOrders[WeekIndex],99)&amp;" ("&amp;TEXT(SUMPRODUCT(MAX((T_PlannedOrders[Part Name]=$A145)*(T_PlannedOrders[WeekIndex]=99)*(T_PlannedOrders[EffectiveQty]&gt;0)*T_PlannedOrders[Order_Month])),"m月")&amp;"発注)")</f>
        <v/>
      </c>
      <c r="CY155">
        <f>IF(SUMIFS(T_PlannedOrders[EffectiveQty],T_PlannedOrders[Part Name],$A145,T_PlannedOrders[WeekIndex],100)=0,"",SUMIFS(T_PlannedOrders[EffectiveQty],T_PlannedOrders[Part Name],$A145,T_PlannedOrders[WeekIndex],100)&amp;" ("&amp;TEXT(SUMPRODUCT(MAX((T_PlannedOrders[Part Name]=$A145)*(T_PlannedOrders[WeekIndex]=100)*(T_PlannedOrders[EffectiveQty]&gt;0)*T_PlannedOrders[Order_Month])),"m月")&amp;"発注)")</f>
        <v/>
      </c>
      <c r="CZ155">
        <f>IF(SUMIFS(T_PlannedOrders[EffectiveQty],T_PlannedOrders[Part Name],$A145,T_PlannedOrders[WeekIndex],101)=0,"",SUMIFS(T_PlannedOrders[EffectiveQty],T_PlannedOrders[Part Name],$A145,T_PlannedOrders[WeekIndex],101)&amp;" ("&amp;TEXT(SUMPRODUCT(MAX((T_PlannedOrders[Part Name]=$A145)*(T_PlannedOrders[WeekIndex]=101)*(T_PlannedOrders[EffectiveQty]&gt;0)*T_PlannedOrders[Order_Month])),"m月")&amp;"発注)")</f>
        <v/>
      </c>
      <c r="DA155">
        <f>IF(SUMIFS(T_PlannedOrders[EffectiveQty],T_PlannedOrders[Part Name],$A145,T_PlannedOrders[WeekIndex],102)=0,"",SUMIFS(T_PlannedOrders[EffectiveQty],T_PlannedOrders[Part Name],$A145,T_PlannedOrders[WeekIndex],102)&amp;" ("&amp;TEXT(SUMPRODUCT(MAX((T_PlannedOrders[Part Name]=$A145)*(T_PlannedOrders[WeekIndex]=102)*(T_PlannedOrders[EffectiveQty]&gt;0)*T_PlannedOrders[Order_Month])),"m月")&amp;"発注)")</f>
        <v/>
      </c>
      <c r="DB155">
        <f>IF(SUMIFS(T_PlannedOrders[EffectiveQty],T_PlannedOrders[Part Name],$A145,T_PlannedOrders[WeekIndex],103)=0,"",SUMIFS(T_PlannedOrders[EffectiveQty],T_PlannedOrders[Part Name],$A145,T_PlannedOrders[WeekIndex],103)&amp;" ("&amp;TEXT(SUMPRODUCT(MAX((T_PlannedOrders[Part Name]=$A145)*(T_PlannedOrders[WeekIndex]=103)*(T_PlannedOrders[EffectiveQty]&gt;0)*T_PlannedOrders[Order_Month])),"m月")&amp;"発注)")</f>
        <v/>
      </c>
      <c r="DC155">
        <f>IF(SUMIFS(T_PlannedOrders[EffectiveQty],T_PlannedOrders[Part Name],$A145,T_PlannedOrders[WeekIndex],104)=0,"",SUMIFS(T_PlannedOrders[EffectiveQty],T_PlannedOrders[Part Name],$A145,T_PlannedOrders[WeekIndex],104)&amp;" ("&amp;TEXT(SUMPRODUCT(MAX((T_PlannedOrders[Part Name]=$A145)*(T_PlannedOrders[WeekIndex]=104)*(T_PlannedOrders[EffectiveQty]&gt;0)*T_PlannedOrders[Order_Month])),"m月")&amp;"発注)")</f>
        <v/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3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>
        <f>IF(SUMIFS(T_PlannedOrders[EffectiveQty],T_PlannedOrders[Part Name],$A159,T_PlannedOrders[WeekIndex],1)=0,"",SUMIFS(T_PlannedOrders[EffectiveQty],T_PlannedOrders[Part Name],$A159,T_PlannedOrders[WeekIndex],1)&amp;" ("&amp;TEXT(SUMPRODUCT(MAX((T_PlannedOrders[Part Name]=$A159)*(T_PlannedOrders[WeekIndex]=1)*(T_PlannedOrders[EffectiveQty]&gt;0)*T_PlannedOrders[Order_Month])),"m月")&amp;"発注)")</f>
        <v/>
      </c>
      <c r="E165">
        <f>IF(SUMIFS(T_PlannedOrders[EffectiveQty],T_PlannedOrders[Part Name],$A159,T_PlannedOrders[WeekIndex],2)=0,"",SUMIFS(T_PlannedOrders[EffectiveQty],T_PlannedOrders[Part Name],$A159,T_PlannedOrders[WeekIndex],2)&amp;" ("&amp;TEXT(SUMPRODUCT(MAX((T_PlannedOrders[Part Name]=$A159)*(T_PlannedOrders[WeekIndex]=2)*(T_PlannedOrders[EffectiveQty]&gt;0)*T_PlannedOrders[Order_Month])),"m月")&amp;"発注)")</f>
        <v/>
      </c>
      <c r="F165">
        <f>IF(SUMIFS(T_PlannedOrders[EffectiveQty],T_PlannedOrders[Part Name],$A159,T_PlannedOrders[WeekIndex],3)=0,"",SUMIFS(T_PlannedOrders[EffectiveQty],T_PlannedOrders[Part Name],$A159,T_PlannedOrders[WeekIndex],3)&amp;" ("&amp;TEXT(SUMPRODUCT(MAX((T_PlannedOrders[Part Name]=$A159)*(T_PlannedOrders[WeekIndex]=3)*(T_PlannedOrders[EffectiveQty]&gt;0)*T_PlannedOrders[Order_Month])),"m月")&amp;"発注)")</f>
        <v/>
      </c>
      <c r="G165">
        <f>IF(SUMIFS(T_PlannedOrders[EffectiveQty],T_PlannedOrders[Part Name],$A159,T_PlannedOrders[WeekIndex],4)=0,"",SUMIFS(T_PlannedOrders[EffectiveQty],T_PlannedOrders[Part Name],$A159,T_PlannedOrders[WeekIndex],4)&amp;" ("&amp;TEXT(SUMPRODUCT(MAX((T_PlannedOrders[Part Name]=$A159)*(T_PlannedOrders[WeekIndex]=4)*(T_PlannedOrders[EffectiveQty]&gt;0)*T_PlannedOrders[Order_Month])),"m月")&amp;"発注)")</f>
        <v/>
      </c>
      <c r="H165">
        <f>IF(SUMIFS(T_PlannedOrders[EffectiveQty],T_PlannedOrders[Part Name],$A159,T_PlannedOrders[WeekIndex],5)=0,"",SUMIFS(T_PlannedOrders[EffectiveQty],T_PlannedOrders[Part Name],$A159,T_PlannedOrders[WeekIndex],5)&amp;" ("&amp;TEXT(SUMPRODUCT(MAX((T_PlannedOrders[Part Name]=$A159)*(T_PlannedOrders[WeekIndex]=5)*(T_PlannedOrders[EffectiveQty]&gt;0)*T_PlannedOrders[Order_Month])),"m月")&amp;"発注)")</f>
        <v/>
      </c>
      <c r="I165">
        <f>IF(SUMIFS(T_PlannedOrders[EffectiveQty],T_PlannedOrders[Part Name],$A159,T_PlannedOrders[WeekIndex],6)=0,"",SUMIFS(T_PlannedOrders[EffectiveQty],T_PlannedOrders[Part Name],$A159,T_PlannedOrders[WeekIndex],6)&amp;" ("&amp;TEXT(SUMPRODUCT(MAX((T_PlannedOrders[Part Name]=$A159)*(T_PlannedOrders[WeekIndex]=6)*(T_PlannedOrders[EffectiveQty]&gt;0)*T_PlannedOrders[Order_Month])),"m月")&amp;"発注)")</f>
        <v/>
      </c>
      <c r="J165">
        <f>IF(SUMIFS(T_PlannedOrders[EffectiveQty],T_PlannedOrders[Part Name],$A159,T_PlannedOrders[WeekIndex],7)=0,"",SUMIFS(T_PlannedOrders[EffectiveQty],T_PlannedOrders[Part Name],$A159,T_PlannedOrders[WeekIndex],7)&amp;" ("&amp;TEXT(SUMPRODUCT(MAX((T_PlannedOrders[Part Name]=$A159)*(T_PlannedOrders[WeekIndex]=7)*(T_PlannedOrders[EffectiveQty]&gt;0)*T_PlannedOrders[Order_Month])),"m月")&amp;"発注)")</f>
        <v/>
      </c>
      <c r="K165">
        <f>IF(SUMIFS(T_PlannedOrders[EffectiveQty],T_PlannedOrders[Part Name],$A159,T_PlannedOrders[WeekIndex],8)=0,"",SUMIFS(T_PlannedOrders[EffectiveQty],T_PlannedOrders[Part Name],$A159,T_PlannedOrders[WeekIndex],8)&amp;" ("&amp;TEXT(SUMPRODUCT(MAX((T_PlannedOrders[Part Name]=$A159)*(T_PlannedOrders[WeekIndex]=8)*(T_PlannedOrders[EffectiveQty]&gt;0)*T_PlannedOrders[Order_Month])),"m月")&amp;"発注)")</f>
        <v/>
      </c>
      <c r="L165">
        <f>IF(SUMIFS(T_PlannedOrders[EffectiveQty],T_PlannedOrders[Part Name],$A159,T_PlannedOrders[WeekIndex],9)=0,"",SUMIFS(T_PlannedOrders[EffectiveQty],T_PlannedOrders[Part Name],$A159,T_PlannedOrders[WeekIndex],9)&amp;" ("&amp;TEXT(SUMPRODUCT(MAX((T_PlannedOrders[Part Name]=$A159)*(T_PlannedOrders[WeekIndex]=9)*(T_PlannedOrders[EffectiveQty]&gt;0)*T_PlannedOrders[Order_Month])),"m月")&amp;"発注)")</f>
        <v/>
      </c>
      <c r="M165">
        <f>IF(SUMIFS(T_PlannedOrders[EffectiveQty],T_PlannedOrders[Part Name],$A159,T_PlannedOrders[WeekIndex],10)=0,"",SUMIFS(T_PlannedOrders[EffectiveQty],T_PlannedOrders[Part Name],$A159,T_PlannedOrders[WeekIndex],10)&amp;" ("&amp;TEXT(SUMPRODUCT(MAX((T_PlannedOrders[Part Name]=$A159)*(T_PlannedOrders[WeekIndex]=10)*(T_PlannedOrders[EffectiveQty]&gt;0)*T_PlannedOrders[Order_Month])),"m月")&amp;"発注)")</f>
        <v/>
      </c>
      <c r="N165">
        <f>IF(SUMIFS(T_PlannedOrders[EffectiveQty],T_PlannedOrders[Part Name],$A159,T_PlannedOrders[WeekIndex],11)=0,"",SUMIFS(T_PlannedOrders[EffectiveQty],T_PlannedOrders[Part Name],$A159,T_PlannedOrders[WeekIndex],11)&amp;" ("&amp;TEXT(SUMPRODUCT(MAX((T_PlannedOrders[Part Name]=$A159)*(T_PlannedOrders[WeekIndex]=11)*(T_PlannedOrders[EffectiveQty]&gt;0)*T_PlannedOrders[Order_Month])),"m月")&amp;"発注)")</f>
        <v/>
      </c>
      <c r="O165">
        <f>IF(SUMIFS(T_PlannedOrders[EffectiveQty],T_PlannedOrders[Part Name],$A159,T_PlannedOrders[WeekIndex],12)=0,"",SUMIFS(T_PlannedOrders[EffectiveQty],T_PlannedOrders[Part Name],$A159,T_PlannedOrders[WeekIndex],12)&amp;" ("&amp;TEXT(SUMPRODUCT(MAX((T_PlannedOrders[Part Name]=$A159)*(T_PlannedOrders[WeekIndex]=12)*(T_PlannedOrders[EffectiveQty]&gt;0)*T_PlannedOrders[Order_Month])),"m月")&amp;"発注)")</f>
        <v/>
      </c>
      <c r="P165">
        <f>IF(SUMIFS(T_PlannedOrders[EffectiveQty],T_PlannedOrders[Part Name],$A159,T_PlannedOrders[WeekIndex],13)=0,"",SUMIFS(T_PlannedOrders[EffectiveQty],T_PlannedOrders[Part Name],$A159,T_PlannedOrders[WeekIndex],13)&amp;" ("&amp;TEXT(SUMPRODUCT(MAX((T_PlannedOrders[Part Name]=$A159)*(T_PlannedOrders[WeekIndex]=13)*(T_PlannedOrders[EffectiveQty]&gt;0)*T_PlannedOrders[Order_Month])),"m月")&amp;"発注)")</f>
        <v/>
      </c>
      <c r="Q165">
        <f>IF(SUMIFS(T_PlannedOrders[EffectiveQty],T_PlannedOrders[Part Name],$A159,T_PlannedOrders[WeekIndex],14)=0,"",SUMIFS(T_PlannedOrders[EffectiveQty],T_PlannedOrders[Part Name],$A159,T_PlannedOrders[WeekIndex],14)&amp;" ("&amp;TEXT(SUMPRODUCT(MAX((T_PlannedOrders[Part Name]=$A159)*(T_PlannedOrders[WeekIndex]=14)*(T_PlannedOrders[EffectiveQty]&gt;0)*T_PlannedOrders[Order_Month])),"m月")&amp;"発注)")</f>
        <v/>
      </c>
      <c r="R165">
        <f>IF(SUMIFS(T_PlannedOrders[EffectiveQty],T_PlannedOrders[Part Name],$A159,T_PlannedOrders[WeekIndex],15)=0,"",SUMIFS(T_PlannedOrders[EffectiveQty],T_PlannedOrders[Part Name],$A159,T_PlannedOrders[WeekIndex],15)&amp;" ("&amp;TEXT(SUMPRODUCT(MAX((T_PlannedOrders[Part Name]=$A159)*(T_PlannedOrders[WeekIndex]=15)*(T_PlannedOrders[EffectiveQty]&gt;0)*T_PlannedOrders[Order_Month])),"m月")&amp;"発注)")</f>
        <v/>
      </c>
      <c r="S165">
        <f>IF(SUMIFS(T_PlannedOrders[EffectiveQty],T_PlannedOrders[Part Name],$A159,T_PlannedOrders[WeekIndex],16)=0,"",SUMIFS(T_PlannedOrders[EffectiveQty],T_PlannedOrders[Part Name],$A159,T_PlannedOrders[WeekIndex],16)&amp;" ("&amp;TEXT(SUMPRODUCT(MAX((T_PlannedOrders[Part Name]=$A159)*(T_PlannedOrders[WeekIndex]=16)*(T_PlannedOrders[EffectiveQty]&gt;0)*T_PlannedOrders[Order_Month])),"m月")&amp;"発注)")</f>
        <v/>
      </c>
      <c r="T165">
        <f>IF(SUMIFS(T_PlannedOrders[EffectiveQty],T_PlannedOrders[Part Name],$A159,T_PlannedOrders[WeekIndex],17)=0,"",SUMIFS(T_PlannedOrders[EffectiveQty],T_PlannedOrders[Part Name],$A159,T_PlannedOrders[WeekIndex],17)&amp;" ("&amp;TEXT(SUMPRODUCT(MAX((T_PlannedOrders[Part Name]=$A159)*(T_PlannedOrders[WeekIndex]=17)*(T_PlannedOrders[EffectiveQty]&gt;0)*T_PlannedOrders[Order_Month])),"m月")&amp;"発注)")</f>
        <v/>
      </c>
      <c r="U165">
        <f>IF(SUMIFS(T_PlannedOrders[EffectiveQty],T_PlannedOrders[Part Name],$A159,T_PlannedOrders[WeekIndex],18)=0,"",SUMIFS(T_PlannedOrders[EffectiveQty],T_PlannedOrders[Part Name],$A159,T_PlannedOrders[WeekIndex],18)&amp;" ("&amp;TEXT(SUMPRODUCT(MAX((T_PlannedOrders[Part Name]=$A159)*(T_PlannedOrders[WeekIndex]=18)*(T_PlannedOrders[EffectiveQty]&gt;0)*T_PlannedOrders[Order_Month])),"m月")&amp;"発注)")</f>
        <v/>
      </c>
      <c r="V165">
        <f>IF(SUMIFS(T_PlannedOrders[EffectiveQty],T_PlannedOrders[Part Name],$A159,T_PlannedOrders[WeekIndex],19)=0,"",SUMIFS(T_PlannedOrders[EffectiveQty],T_PlannedOrders[Part Name],$A159,T_PlannedOrders[WeekIndex],19)&amp;" ("&amp;TEXT(SUMPRODUCT(MAX((T_PlannedOrders[Part Name]=$A159)*(T_PlannedOrders[WeekIndex]=19)*(T_PlannedOrders[EffectiveQty]&gt;0)*T_PlannedOrders[Order_Month])),"m月")&amp;"発注)")</f>
        <v/>
      </c>
      <c r="W165">
        <f>IF(SUMIFS(T_PlannedOrders[EffectiveQty],T_PlannedOrders[Part Name],$A159,T_PlannedOrders[WeekIndex],20)=0,"",SUMIFS(T_PlannedOrders[EffectiveQty],T_PlannedOrders[Part Name],$A159,T_PlannedOrders[WeekIndex],20)&amp;" ("&amp;TEXT(SUMPRODUCT(MAX((T_PlannedOrders[Part Name]=$A159)*(T_PlannedOrders[WeekIndex]=20)*(T_PlannedOrders[EffectiveQty]&gt;0)*T_PlannedOrders[Order_Month])),"m月")&amp;"発注)")</f>
        <v/>
      </c>
      <c r="X165">
        <f>IF(SUMIFS(T_PlannedOrders[EffectiveQty],T_PlannedOrders[Part Name],$A159,T_PlannedOrders[WeekIndex],21)=0,"",SUMIFS(T_PlannedOrders[EffectiveQty],T_PlannedOrders[Part Name],$A159,T_PlannedOrders[WeekIndex],21)&amp;" ("&amp;TEXT(SUMPRODUCT(MAX((T_PlannedOrders[Part Name]=$A159)*(T_PlannedOrders[WeekIndex]=21)*(T_PlannedOrders[EffectiveQty]&gt;0)*T_PlannedOrders[Order_Month])),"m月")&amp;"発注)")</f>
        <v/>
      </c>
      <c r="Y165">
        <f>IF(SUMIFS(T_PlannedOrders[EffectiveQty],T_PlannedOrders[Part Name],$A159,T_PlannedOrders[WeekIndex],22)=0,"",SUMIFS(T_PlannedOrders[EffectiveQty],T_PlannedOrders[Part Name],$A159,T_PlannedOrders[WeekIndex],22)&amp;" ("&amp;TEXT(SUMPRODUCT(MAX((T_PlannedOrders[Part Name]=$A159)*(T_PlannedOrders[WeekIndex]=22)*(T_PlannedOrders[EffectiveQty]&gt;0)*T_PlannedOrders[Order_Month])),"m月")&amp;"発注)")</f>
        <v/>
      </c>
      <c r="Z165">
        <f>IF(SUMIFS(T_PlannedOrders[EffectiveQty],T_PlannedOrders[Part Name],$A159,T_PlannedOrders[WeekIndex],23)=0,"",SUMIFS(T_PlannedOrders[EffectiveQty],T_PlannedOrders[Part Name],$A159,T_PlannedOrders[WeekIndex],23)&amp;" ("&amp;TEXT(SUMPRODUCT(MAX((T_PlannedOrders[Part Name]=$A159)*(T_PlannedOrders[WeekIndex]=23)*(T_PlannedOrders[EffectiveQty]&gt;0)*T_PlannedOrders[Order_Month])),"m月")&amp;"発注)")</f>
        <v/>
      </c>
      <c r="AA165">
        <f>IF(SUMIFS(T_PlannedOrders[EffectiveQty],T_PlannedOrders[Part Name],$A159,T_PlannedOrders[WeekIndex],24)=0,"",SUMIFS(T_PlannedOrders[EffectiveQty],T_PlannedOrders[Part Name],$A159,T_PlannedOrders[WeekIndex],24)&amp;" ("&amp;TEXT(SUMPRODUCT(MAX((T_PlannedOrders[Part Name]=$A159)*(T_PlannedOrders[WeekIndex]=24)*(T_PlannedOrders[EffectiveQty]&gt;0)*T_PlannedOrders[Order_Month])),"m月")&amp;"発注)")</f>
        <v/>
      </c>
      <c r="AB165">
        <f>IF(SUMIFS(T_PlannedOrders[EffectiveQty],T_PlannedOrders[Part Name],$A159,T_PlannedOrders[WeekIndex],25)=0,"",SUMIFS(T_PlannedOrders[EffectiveQty],T_PlannedOrders[Part Name],$A159,T_PlannedOrders[WeekIndex],25)&amp;" ("&amp;TEXT(SUMPRODUCT(MAX((T_PlannedOrders[Part Name]=$A159)*(T_PlannedOrders[WeekIndex]=25)*(T_PlannedOrders[EffectiveQty]&gt;0)*T_PlannedOrders[Order_Month])),"m月")&amp;"発注)")</f>
        <v/>
      </c>
      <c r="AC165">
        <f>IF(SUMIFS(T_PlannedOrders[EffectiveQty],T_PlannedOrders[Part Name],$A159,T_PlannedOrders[WeekIndex],26)=0,"",SUMIFS(T_PlannedOrders[EffectiveQty],T_PlannedOrders[Part Name],$A159,T_PlannedOrders[WeekIndex],26)&amp;" ("&amp;TEXT(SUMPRODUCT(MAX((T_PlannedOrders[Part Name]=$A159)*(T_PlannedOrders[WeekIndex]=26)*(T_PlannedOrders[EffectiveQty]&gt;0)*T_PlannedOrders[Order_Month])),"m月")&amp;"発注)")</f>
        <v/>
      </c>
      <c r="AD165">
        <f>IF(SUMIFS(T_PlannedOrders[EffectiveQty],T_PlannedOrders[Part Name],$A159,T_PlannedOrders[WeekIndex],27)=0,"",SUMIFS(T_PlannedOrders[EffectiveQty],T_PlannedOrders[Part Name],$A159,T_PlannedOrders[WeekIndex],27)&amp;" ("&amp;TEXT(SUMPRODUCT(MAX((T_PlannedOrders[Part Name]=$A159)*(T_PlannedOrders[WeekIndex]=27)*(T_PlannedOrders[EffectiveQty]&gt;0)*T_PlannedOrders[Order_Month])),"m月")&amp;"発注)")</f>
        <v/>
      </c>
      <c r="AE165">
        <f>IF(SUMIFS(T_PlannedOrders[EffectiveQty],T_PlannedOrders[Part Name],$A159,T_PlannedOrders[WeekIndex],28)=0,"",SUMIFS(T_PlannedOrders[EffectiveQty],T_PlannedOrders[Part Name],$A159,T_PlannedOrders[WeekIndex],28)&amp;" ("&amp;TEXT(SUMPRODUCT(MAX((T_PlannedOrders[Part Name]=$A159)*(T_PlannedOrders[WeekIndex]=28)*(T_PlannedOrders[EffectiveQty]&gt;0)*T_PlannedOrders[Order_Month])),"m月")&amp;"発注)")</f>
        <v/>
      </c>
      <c r="AF165">
        <f>IF(SUMIFS(T_PlannedOrders[EffectiveQty],T_PlannedOrders[Part Name],$A159,T_PlannedOrders[WeekIndex],29)=0,"",SUMIFS(T_PlannedOrders[EffectiveQty],T_PlannedOrders[Part Name],$A159,T_PlannedOrders[WeekIndex],29)&amp;" ("&amp;TEXT(SUMPRODUCT(MAX((T_PlannedOrders[Part Name]=$A159)*(T_PlannedOrders[WeekIndex]=29)*(T_PlannedOrders[EffectiveQty]&gt;0)*T_PlannedOrders[Order_Month])),"m月")&amp;"発注)")</f>
        <v/>
      </c>
      <c r="AG165">
        <f>IF(SUMIFS(T_PlannedOrders[EffectiveQty],T_PlannedOrders[Part Name],$A159,T_PlannedOrders[WeekIndex],30)=0,"",SUMIFS(T_PlannedOrders[EffectiveQty],T_PlannedOrders[Part Name],$A159,T_PlannedOrders[WeekIndex],30)&amp;" ("&amp;TEXT(SUMPRODUCT(MAX((T_PlannedOrders[Part Name]=$A159)*(T_PlannedOrders[WeekIndex]=30)*(T_PlannedOrders[EffectiveQty]&gt;0)*T_PlannedOrders[Order_Month])),"m月")&amp;"発注)")</f>
        <v/>
      </c>
      <c r="AH165">
        <f>IF(SUMIFS(T_PlannedOrders[EffectiveQty],T_PlannedOrders[Part Name],$A159,T_PlannedOrders[WeekIndex],31)=0,"",SUMIFS(T_PlannedOrders[EffectiveQty],T_PlannedOrders[Part Name],$A159,T_PlannedOrders[WeekIndex],31)&amp;" ("&amp;TEXT(SUMPRODUCT(MAX((T_PlannedOrders[Part Name]=$A159)*(T_PlannedOrders[WeekIndex]=31)*(T_PlannedOrders[EffectiveQty]&gt;0)*T_PlannedOrders[Order_Month])),"m月")&amp;"発注)")</f>
        <v/>
      </c>
      <c r="AI165">
        <f>IF(SUMIFS(T_PlannedOrders[EffectiveQty],T_PlannedOrders[Part Name],$A159,T_PlannedOrders[WeekIndex],32)=0,"",SUMIFS(T_PlannedOrders[EffectiveQty],T_PlannedOrders[Part Name],$A159,T_PlannedOrders[WeekIndex],32)&amp;" ("&amp;TEXT(SUMPRODUCT(MAX((T_PlannedOrders[Part Name]=$A159)*(T_PlannedOrders[WeekIndex]=32)*(T_PlannedOrders[EffectiveQty]&gt;0)*T_PlannedOrders[Order_Month])),"m月")&amp;"発注)")</f>
        <v/>
      </c>
      <c r="AJ165">
        <f>IF(SUMIFS(T_PlannedOrders[EffectiveQty],T_PlannedOrders[Part Name],$A159,T_PlannedOrders[WeekIndex],33)=0,"",SUMIFS(T_PlannedOrders[EffectiveQty],T_PlannedOrders[Part Name],$A159,T_PlannedOrders[WeekIndex],33)&amp;" ("&amp;TEXT(SUMPRODUCT(MAX((T_PlannedOrders[Part Name]=$A159)*(T_PlannedOrders[WeekIndex]=33)*(T_PlannedOrders[EffectiveQty]&gt;0)*T_PlannedOrders[Order_Month])),"m月")&amp;"発注)")</f>
        <v/>
      </c>
      <c r="AK165">
        <f>IF(SUMIFS(T_PlannedOrders[EffectiveQty],T_PlannedOrders[Part Name],$A159,T_PlannedOrders[WeekIndex],34)=0,"",SUMIFS(T_PlannedOrders[EffectiveQty],T_PlannedOrders[Part Name],$A159,T_PlannedOrders[WeekIndex],34)&amp;" ("&amp;TEXT(SUMPRODUCT(MAX((T_PlannedOrders[Part Name]=$A159)*(T_PlannedOrders[WeekIndex]=34)*(T_PlannedOrders[EffectiveQty]&gt;0)*T_PlannedOrders[Order_Month])),"m月")&amp;"発注)")</f>
        <v/>
      </c>
      <c r="AL165">
        <f>IF(SUMIFS(T_PlannedOrders[EffectiveQty],T_PlannedOrders[Part Name],$A159,T_PlannedOrders[WeekIndex],35)=0,"",SUMIFS(T_PlannedOrders[EffectiveQty],T_PlannedOrders[Part Name],$A159,T_PlannedOrders[WeekIndex],35)&amp;" ("&amp;TEXT(SUMPRODUCT(MAX((T_PlannedOrders[Part Name]=$A159)*(T_PlannedOrders[WeekIndex]=35)*(T_PlannedOrders[EffectiveQty]&gt;0)*T_PlannedOrders[Order_Month])),"m月")&amp;"発注)")</f>
        <v/>
      </c>
      <c r="AM165">
        <f>IF(SUMIFS(T_PlannedOrders[EffectiveQty],T_PlannedOrders[Part Name],$A159,T_PlannedOrders[WeekIndex],36)=0,"",SUMIFS(T_PlannedOrders[EffectiveQty],T_PlannedOrders[Part Name],$A159,T_PlannedOrders[WeekIndex],36)&amp;" ("&amp;TEXT(SUMPRODUCT(MAX((T_PlannedOrders[Part Name]=$A159)*(T_PlannedOrders[WeekIndex]=36)*(T_PlannedOrders[EffectiveQty]&gt;0)*T_PlannedOrders[Order_Month])),"m月")&amp;"発注)")</f>
        <v/>
      </c>
      <c r="AN165">
        <f>IF(SUMIFS(T_PlannedOrders[EffectiveQty],T_PlannedOrders[Part Name],$A159,T_PlannedOrders[WeekIndex],37)=0,"",SUMIFS(T_PlannedOrders[EffectiveQty],T_PlannedOrders[Part Name],$A159,T_PlannedOrders[WeekIndex],37)&amp;" ("&amp;TEXT(SUMPRODUCT(MAX((T_PlannedOrders[Part Name]=$A159)*(T_PlannedOrders[WeekIndex]=37)*(T_PlannedOrders[EffectiveQty]&gt;0)*T_PlannedOrders[Order_Month])),"m月")&amp;"発注)")</f>
        <v/>
      </c>
      <c r="AO165">
        <f>IF(SUMIFS(T_PlannedOrders[EffectiveQty],T_PlannedOrders[Part Name],$A159,T_PlannedOrders[WeekIndex],38)=0,"",SUMIFS(T_PlannedOrders[EffectiveQty],T_PlannedOrders[Part Name],$A159,T_PlannedOrders[WeekIndex],38)&amp;" ("&amp;TEXT(SUMPRODUCT(MAX((T_PlannedOrders[Part Name]=$A159)*(T_PlannedOrders[WeekIndex]=38)*(T_PlannedOrders[EffectiveQty]&gt;0)*T_PlannedOrders[Order_Month])),"m月")&amp;"発注)")</f>
        <v/>
      </c>
      <c r="AP165">
        <f>IF(SUMIFS(T_PlannedOrders[EffectiveQty],T_PlannedOrders[Part Name],$A159,T_PlannedOrders[WeekIndex],39)=0,"",SUMIFS(T_PlannedOrders[EffectiveQty],T_PlannedOrders[Part Name],$A159,T_PlannedOrders[WeekIndex],39)&amp;" ("&amp;TEXT(SUMPRODUCT(MAX((T_PlannedOrders[Part Name]=$A159)*(T_PlannedOrders[WeekIndex]=39)*(T_PlannedOrders[EffectiveQty]&gt;0)*T_PlannedOrders[Order_Month])),"m月")&amp;"発注)")</f>
        <v/>
      </c>
      <c r="AQ165">
        <f>IF(SUMIFS(T_PlannedOrders[EffectiveQty],T_PlannedOrders[Part Name],$A159,T_PlannedOrders[WeekIndex],40)=0,"",SUMIFS(T_PlannedOrders[EffectiveQty],T_PlannedOrders[Part Name],$A159,T_PlannedOrders[WeekIndex],40)&amp;" ("&amp;TEXT(SUMPRODUCT(MAX((T_PlannedOrders[Part Name]=$A159)*(T_PlannedOrders[WeekIndex]=40)*(T_PlannedOrders[EffectiveQty]&gt;0)*T_PlannedOrders[Order_Month])),"m月")&amp;"発注)")</f>
        <v/>
      </c>
      <c r="AR165">
        <f>IF(SUMIFS(T_PlannedOrders[EffectiveQty],T_PlannedOrders[Part Name],$A159,T_PlannedOrders[WeekIndex],41)=0,"",SUMIFS(T_PlannedOrders[EffectiveQty],T_PlannedOrders[Part Name],$A159,T_PlannedOrders[WeekIndex],41)&amp;" ("&amp;TEXT(SUMPRODUCT(MAX((T_PlannedOrders[Part Name]=$A159)*(T_PlannedOrders[WeekIndex]=41)*(T_PlannedOrders[EffectiveQty]&gt;0)*T_PlannedOrders[Order_Month])),"m月")&amp;"発注)")</f>
        <v/>
      </c>
      <c r="AS165">
        <f>IF(SUMIFS(T_PlannedOrders[EffectiveQty],T_PlannedOrders[Part Name],$A159,T_PlannedOrders[WeekIndex],42)=0,"",SUMIFS(T_PlannedOrders[EffectiveQty],T_PlannedOrders[Part Name],$A159,T_PlannedOrders[WeekIndex],42)&amp;" ("&amp;TEXT(SUMPRODUCT(MAX((T_PlannedOrders[Part Name]=$A159)*(T_PlannedOrders[WeekIndex]=42)*(T_PlannedOrders[EffectiveQty]&gt;0)*T_PlannedOrders[Order_Month])),"m月")&amp;"発注)")</f>
        <v/>
      </c>
      <c r="AT165">
        <f>IF(SUMIFS(T_PlannedOrders[EffectiveQty],T_PlannedOrders[Part Name],$A159,T_PlannedOrders[WeekIndex],43)=0,"",SUMIFS(T_PlannedOrders[EffectiveQty],T_PlannedOrders[Part Name],$A159,T_PlannedOrders[WeekIndex],43)&amp;" ("&amp;TEXT(SUMPRODUCT(MAX((T_PlannedOrders[Part Name]=$A159)*(T_PlannedOrders[WeekIndex]=43)*(T_PlannedOrders[EffectiveQty]&gt;0)*T_PlannedOrders[Order_Month])),"m月")&amp;"発注)")</f>
        <v/>
      </c>
      <c r="AU165">
        <f>IF(SUMIFS(T_PlannedOrders[EffectiveQty],T_PlannedOrders[Part Name],$A159,T_PlannedOrders[WeekIndex],44)=0,"",SUMIFS(T_PlannedOrders[EffectiveQty],T_PlannedOrders[Part Name],$A159,T_PlannedOrders[WeekIndex],44)&amp;" ("&amp;TEXT(SUMPRODUCT(MAX((T_PlannedOrders[Part Name]=$A159)*(T_PlannedOrders[WeekIndex]=44)*(T_PlannedOrders[EffectiveQty]&gt;0)*T_PlannedOrders[Order_Month])),"m月")&amp;"発注)")</f>
        <v/>
      </c>
      <c r="AV165">
        <f>IF(SUMIFS(T_PlannedOrders[EffectiveQty],T_PlannedOrders[Part Name],$A159,T_PlannedOrders[WeekIndex],45)=0,"",SUMIFS(T_PlannedOrders[EffectiveQty],T_PlannedOrders[Part Name],$A159,T_PlannedOrders[WeekIndex],45)&amp;" ("&amp;TEXT(SUMPRODUCT(MAX((T_PlannedOrders[Part Name]=$A159)*(T_PlannedOrders[WeekIndex]=45)*(T_PlannedOrders[EffectiveQty]&gt;0)*T_PlannedOrders[Order_Month])),"m月")&amp;"発注)")</f>
        <v/>
      </c>
      <c r="AW165">
        <f>IF(SUMIFS(T_PlannedOrders[EffectiveQty],T_PlannedOrders[Part Name],$A159,T_PlannedOrders[WeekIndex],46)=0,"",SUMIFS(T_PlannedOrders[EffectiveQty],T_PlannedOrders[Part Name],$A159,T_PlannedOrders[WeekIndex],46)&amp;" ("&amp;TEXT(SUMPRODUCT(MAX((T_PlannedOrders[Part Name]=$A159)*(T_PlannedOrders[WeekIndex]=46)*(T_PlannedOrders[EffectiveQty]&gt;0)*T_PlannedOrders[Order_Month])),"m月")&amp;"発注)")</f>
        <v/>
      </c>
      <c r="AX165">
        <f>IF(SUMIFS(T_PlannedOrders[EffectiveQty],T_PlannedOrders[Part Name],$A159,T_PlannedOrders[WeekIndex],47)=0,"",SUMIFS(T_PlannedOrders[EffectiveQty],T_PlannedOrders[Part Name],$A159,T_PlannedOrders[WeekIndex],47)&amp;" ("&amp;TEXT(SUMPRODUCT(MAX((T_PlannedOrders[Part Name]=$A159)*(T_PlannedOrders[WeekIndex]=47)*(T_PlannedOrders[EffectiveQty]&gt;0)*T_PlannedOrders[Order_Month])),"m月")&amp;"発注)")</f>
        <v/>
      </c>
      <c r="AY165">
        <f>IF(SUMIFS(T_PlannedOrders[EffectiveQty],T_PlannedOrders[Part Name],$A159,T_PlannedOrders[WeekIndex],48)=0,"",SUMIFS(T_PlannedOrders[EffectiveQty],T_PlannedOrders[Part Name],$A159,T_PlannedOrders[WeekIndex],48)&amp;" ("&amp;TEXT(SUMPRODUCT(MAX((T_PlannedOrders[Part Name]=$A159)*(T_PlannedOrders[WeekIndex]=48)*(T_PlannedOrders[EffectiveQty]&gt;0)*T_PlannedOrders[Order_Month])),"m月")&amp;"発注)")</f>
        <v/>
      </c>
      <c r="AZ165">
        <f>IF(SUMIFS(T_PlannedOrders[EffectiveQty],T_PlannedOrders[Part Name],$A159,T_PlannedOrders[WeekIndex],49)=0,"",SUMIFS(T_PlannedOrders[EffectiveQty],T_PlannedOrders[Part Name],$A159,T_PlannedOrders[WeekIndex],49)&amp;" ("&amp;TEXT(SUMPRODUCT(MAX((T_PlannedOrders[Part Name]=$A159)*(T_PlannedOrders[WeekIndex]=49)*(T_PlannedOrders[EffectiveQty]&gt;0)*T_PlannedOrders[Order_Month])),"m月")&amp;"発注)")</f>
        <v/>
      </c>
      <c r="BA165">
        <f>IF(SUMIFS(T_PlannedOrders[EffectiveQty],T_PlannedOrders[Part Name],$A159,T_PlannedOrders[WeekIndex],50)=0,"",SUMIFS(T_PlannedOrders[EffectiveQty],T_PlannedOrders[Part Name],$A159,T_PlannedOrders[WeekIndex],50)&amp;" ("&amp;TEXT(SUMPRODUCT(MAX((T_PlannedOrders[Part Name]=$A159)*(T_PlannedOrders[WeekIndex]=50)*(T_PlannedOrders[EffectiveQty]&gt;0)*T_PlannedOrders[Order_Month])),"m月")&amp;"発注)")</f>
        <v/>
      </c>
      <c r="BB165">
        <f>IF(SUMIFS(T_PlannedOrders[EffectiveQty],T_PlannedOrders[Part Name],$A159,T_PlannedOrders[WeekIndex],51)=0,"",SUMIFS(T_PlannedOrders[EffectiveQty],T_PlannedOrders[Part Name],$A159,T_PlannedOrders[WeekIndex],51)&amp;" ("&amp;TEXT(SUMPRODUCT(MAX((T_PlannedOrders[Part Name]=$A159)*(T_PlannedOrders[WeekIndex]=51)*(T_PlannedOrders[EffectiveQty]&gt;0)*T_PlannedOrders[Order_Month])),"m月")&amp;"発注)")</f>
        <v/>
      </c>
      <c r="BC165">
        <f>IF(SUMIFS(T_PlannedOrders[EffectiveQty],T_PlannedOrders[Part Name],$A159,T_PlannedOrders[WeekIndex],52)=0,"",SUMIFS(T_PlannedOrders[EffectiveQty],T_PlannedOrders[Part Name],$A159,T_PlannedOrders[WeekIndex],52)&amp;" ("&amp;TEXT(SUMPRODUCT(MAX((T_PlannedOrders[Part Name]=$A159)*(T_PlannedOrders[WeekIndex]=52)*(T_PlannedOrders[EffectiveQty]&gt;0)*T_PlannedOrders[Order_Month])),"m月")&amp;"発注)")</f>
        <v/>
      </c>
      <c r="BD165">
        <f>IF(SUMIFS(T_PlannedOrders[EffectiveQty],T_PlannedOrders[Part Name],$A159,T_PlannedOrders[WeekIndex],53)=0,"",SUMIFS(T_PlannedOrders[EffectiveQty],T_PlannedOrders[Part Name],$A159,T_PlannedOrders[WeekIndex],53)&amp;" ("&amp;TEXT(SUMPRODUCT(MAX((T_PlannedOrders[Part Name]=$A159)*(T_PlannedOrders[WeekIndex]=53)*(T_PlannedOrders[EffectiveQty]&gt;0)*T_PlannedOrders[Order_Month])),"m月")&amp;"発注)")</f>
        <v/>
      </c>
      <c r="BE165">
        <f>IF(SUMIFS(T_PlannedOrders[EffectiveQty],T_PlannedOrders[Part Name],$A159,T_PlannedOrders[WeekIndex],54)=0,"",SUMIFS(T_PlannedOrders[EffectiveQty],T_PlannedOrders[Part Name],$A159,T_PlannedOrders[WeekIndex],54)&amp;" ("&amp;TEXT(SUMPRODUCT(MAX((T_PlannedOrders[Part Name]=$A159)*(T_PlannedOrders[WeekIndex]=54)*(T_PlannedOrders[EffectiveQty]&gt;0)*T_PlannedOrders[Order_Month])),"m月")&amp;"発注)")</f>
        <v/>
      </c>
      <c r="BF165">
        <f>IF(SUMIFS(T_PlannedOrders[EffectiveQty],T_PlannedOrders[Part Name],$A159,T_PlannedOrders[WeekIndex],55)=0,"",SUMIFS(T_PlannedOrders[EffectiveQty],T_PlannedOrders[Part Name],$A159,T_PlannedOrders[WeekIndex],55)&amp;" ("&amp;TEXT(SUMPRODUCT(MAX((T_PlannedOrders[Part Name]=$A159)*(T_PlannedOrders[WeekIndex]=55)*(T_PlannedOrders[EffectiveQty]&gt;0)*T_PlannedOrders[Order_Month])),"m月")&amp;"発注)")</f>
        <v/>
      </c>
      <c r="BG165">
        <f>IF(SUMIFS(T_PlannedOrders[EffectiveQty],T_PlannedOrders[Part Name],$A159,T_PlannedOrders[WeekIndex],56)=0,"",SUMIFS(T_PlannedOrders[EffectiveQty],T_PlannedOrders[Part Name],$A159,T_PlannedOrders[WeekIndex],56)&amp;" ("&amp;TEXT(SUMPRODUCT(MAX((T_PlannedOrders[Part Name]=$A159)*(T_PlannedOrders[WeekIndex]=56)*(T_PlannedOrders[EffectiveQty]&gt;0)*T_PlannedOrders[Order_Month])),"m月")&amp;"発注)")</f>
        <v/>
      </c>
      <c r="BH165">
        <f>IF(SUMIFS(T_PlannedOrders[EffectiveQty],T_PlannedOrders[Part Name],$A159,T_PlannedOrders[WeekIndex],57)=0,"",SUMIFS(T_PlannedOrders[EffectiveQty],T_PlannedOrders[Part Name],$A159,T_PlannedOrders[WeekIndex],57)&amp;" ("&amp;TEXT(SUMPRODUCT(MAX((T_PlannedOrders[Part Name]=$A159)*(T_PlannedOrders[WeekIndex]=57)*(T_PlannedOrders[EffectiveQty]&gt;0)*T_PlannedOrders[Order_Month])),"m月")&amp;"発注)")</f>
        <v/>
      </c>
      <c r="BI165">
        <f>IF(SUMIFS(T_PlannedOrders[EffectiveQty],T_PlannedOrders[Part Name],$A159,T_PlannedOrders[WeekIndex],58)=0,"",SUMIFS(T_PlannedOrders[EffectiveQty],T_PlannedOrders[Part Name],$A159,T_PlannedOrders[WeekIndex],58)&amp;" ("&amp;TEXT(SUMPRODUCT(MAX((T_PlannedOrders[Part Name]=$A159)*(T_PlannedOrders[WeekIndex]=58)*(T_PlannedOrders[EffectiveQty]&gt;0)*T_PlannedOrders[Order_Month])),"m月")&amp;"発注)")</f>
        <v/>
      </c>
      <c r="BJ165">
        <f>IF(SUMIFS(T_PlannedOrders[EffectiveQty],T_PlannedOrders[Part Name],$A159,T_PlannedOrders[WeekIndex],59)=0,"",SUMIFS(T_PlannedOrders[EffectiveQty],T_PlannedOrders[Part Name],$A159,T_PlannedOrders[WeekIndex],59)&amp;" ("&amp;TEXT(SUMPRODUCT(MAX((T_PlannedOrders[Part Name]=$A159)*(T_PlannedOrders[WeekIndex]=59)*(T_PlannedOrders[EffectiveQty]&gt;0)*T_PlannedOrders[Order_Month])),"m月")&amp;"発注)")</f>
        <v/>
      </c>
      <c r="BK165">
        <f>IF(SUMIFS(T_PlannedOrders[EffectiveQty],T_PlannedOrders[Part Name],$A159,T_PlannedOrders[WeekIndex],60)=0,"",SUMIFS(T_PlannedOrders[EffectiveQty],T_PlannedOrders[Part Name],$A159,T_PlannedOrders[WeekIndex],60)&amp;" ("&amp;TEXT(SUMPRODUCT(MAX((T_PlannedOrders[Part Name]=$A159)*(T_PlannedOrders[WeekIndex]=60)*(T_PlannedOrders[EffectiveQty]&gt;0)*T_PlannedOrders[Order_Month])),"m月")&amp;"発注)")</f>
        <v/>
      </c>
      <c r="BL165">
        <f>IF(SUMIFS(T_PlannedOrders[EffectiveQty],T_PlannedOrders[Part Name],$A159,T_PlannedOrders[WeekIndex],61)=0,"",SUMIFS(T_PlannedOrders[EffectiveQty],T_PlannedOrders[Part Name],$A159,T_PlannedOrders[WeekIndex],61)&amp;" ("&amp;TEXT(SUMPRODUCT(MAX((T_PlannedOrders[Part Name]=$A159)*(T_PlannedOrders[WeekIndex]=61)*(T_PlannedOrders[EffectiveQty]&gt;0)*T_PlannedOrders[Order_Month])),"m月")&amp;"発注)")</f>
        <v/>
      </c>
      <c r="BM165">
        <f>IF(SUMIFS(T_PlannedOrders[EffectiveQty],T_PlannedOrders[Part Name],$A159,T_PlannedOrders[WeekIndex],62)=0,"",SUMIFS(T_PlannedOrders[EffectiveQty],T_PlannedOrders[Part Name],$A159,T_PlannedOrders[WeekIndex],62)&amp;" ("&amp;TEXT(SUMPRODUCT(MAX((T_PlannedOrders[Part Name]=$A159)*(T_PlannedOrders[WeekIndex]=62)*(T_PlannedOrders[EffectiveQty]&gt;0)*T_PlannedOrders[Order_Month])),"m月")&amp;"発注)")</f>
        <v/>
      </c>
      <c r="BN165">
        <f>IF(SUMIFS(T_PlannedOrders[EffectiveQty],T_PlannedOrders[Part Name],$A159,T_PlannedOrders[WeekIndex],63)=0,"",SUMIFS(T_PlannedOrders[EffectiveQty],T_PlannedOrders[Part Name],$A159,T_PlannedOrders[WeekIndex],63)&amp;" ("&amp;TEXT(SUMPRODUCT(MAX((T_PlannedOrders[Part Name]=$A159)*(T_PlannedOrders[WeekIndex]=63)*(T_PlannedOrders[EffectiveQty]&gt;0)*T_PlannedOrders[Order_Month])),"m月")&amp;"発注)")</f>
        <v/>
      </c>
      <c r="BO165">
        <f>IF(SUMIFS(T_PlannedOrders[EffectiveQty],T_PlannedOrders[Part Name],$A159,T_PlannedOrders[WeekIndex],64)=0,"",SUMIFS(T_PlannedOrders[EffectiveQty],T_PlannedOrders[Part Name],$A159,T_PlannedOrders[WeekIndex],64)&amp;" ("&amp;TEXT(SUMPRODUCT(MAX((T_PlannedOrders[Part Name]=$A159)*(T_PlannedOrders[WeekIndex]=64)*(T_PlannedOrders[EffectiveQty]&gt;0)*T_PlannedOrders[Order_Month])),"m月")&amp;"発注)")</f>
        <v/>
      </c>
      <c r="BP165">
        <f>IF(SUMIFS(T_PlannedOrders[EffectiveQty],T_PlannedOrders[Part Name],$A159,T_PlannedOrders[WeekIndex],65)=0,"",SUMIFS(T_PlannedOrders[EffectiveQty],T_PlannedOrders[Part Name],$A159,T_PlannedOrders[WeekIndex],65)&amp;" ("&amp;TEXT(SUMPRODUCT(MAX((T_PlannedOrders[Part Name]=$A159)*(T_PlannedOrders[WeekIndex]=65)*(T_PlannedOrders[EffectiveQty]&gt;0)*T_PlannedOrders[Order_Month])),"m月")&amp;"発注)")</f>
        <v/>
      </c>
      <c r="BQ165">
        <f>IF(SUMIFS(T_PlannedOrders[EffectiveQty],T_PlannedOrders[Part Name],$A159,T_PlannedOrders[WeekIndex],66)=0,"",SUMIFS(T_PlannedOrders[EffectiveQty],T_PlannedOrders[Part Name],$A159,T_PlannedOrders[WeekIndex],66)&amp;" ("&amp;TEXT(SUMPRODUCT(MAX((T_PlannedOrders[Part Name]=$A159)*(T_PlannedOrders[WeekIndex]=66)*(T_PlannedOrders[EffectiveQty]&gt;0)*T_PlannedOrders[Order_Month])),"m月")&amp;"発注)")</f>
        <v/>
      </c>
      <c r="BR165">
        <f>IF(SUMIFS(T_PlannedOrders[EffectiveQty],T_PlannedOrders[Part Name],$A159,T_PlannedOrders[WeekIndex],67)=0,"",SUMIFS(T_PlannedOrders[EffectiveQty],T_PlannedOrders[Part Name],$A159,T_PlannedOrders[WeekIndex],67)&amp;" ("&amp;TEXT(SUMPRODUCT(MAX((T_PlannedOrders[Part Name]=$A159)*(T_PlannedOrders[WeekIndex]=67)*(T_PlannedOrders[EffectiveQty]&gt;0)*T_PlannedOrders[Order_Month])),"m月")&amp;"発注)")</f>
        <v/>
      </c>
      <c r="BS165">
        <f>IF(SUMIFS(T_PlannedOrders[EffectiveQty],T_PlannedOrders[Part Name],$A159,T_PlannedOrders[WeekIndex],68)=0,"",SUMIFS(T_PlannedOrders[EffectiveQty],T_PlannedOrders[Part Name],$A159,T_PlannedOrders[WeekIndex],68)&amp;" ("&amp;TEXT(SUMPRODUCT(MAX((T_PlannedOrders[Part Name]=$A159)*(T_PlannedOrders[WeekIndex]=68)*(T_PlannedOrders[EffectiveQty]&gt;0)*T_PlannedOrders[Order_Month])),"m月")&amp;"発注)")</f>
        <v/>
      </c>
      <c r="BT165">
        <f>IF(SUMIFS(T_PlannedOrders[EffectiveQty],T_PlannedOrders[Part Name],$A159,T_PlannedOrders[WeekIndex],69)=0,"",SUMIFS(T_PlannedOrders[EffectiveQty],T_PlannedOrders[Part Name],$A159,T_PlannedOrders[WeekIndex],69)&amp;" ("&amp;TEXT(SUMPRODUCT(MAX((T_PlannedOrders[Part Name]=$A159)*(T_PlannedOrders[WeekIndex]=69)*(T_PlannedOrders[EffectiveQty]&gt;0)*T_PlannedOrders[Order_Month])),"m月")&amp;"発注)")</f>
        <v/>
      </c>
      <c r="BU165">
        <f>IF(SUMIFS(T_PlannedOrders[EffectiveQty],T_PlannedOrders[Part Name],$A159,T_PlannedOrders[WeekIndex],70)=0,"",SUMIFS(T_PlannedOrders[EffectiveQty],T_PlannedOrders[Part Name],$A159,T_PlannedOrders[WeekIndex],70)&amp;" ("&amp;TEXT(SUMPRODUCT(MAX((T_PlannedOrders[Part Name]=$A159)*(T_PlannedOrders[WeekIndex]=70)*(T_PlannedOrders[EffectiveQty]&gt;0)*T_PlannedOrders[Order_Month])),"m月")&amp;"発注)")</f>
        <v/>
      </c>
      <c r="BV165">
        <f>IF(SUMIFS(T_PlannedOrders[EffectiveQty],T_PlannedOrders[Part Name],$A159,T_PlannedOrders[WeekIndex],71)=0,"",SUMIFS(T_PlannedOrders[EffectiveQty],T_PlannedOrders[Part Name],$A159,T_PlannedOrders[WeekIndex],71)&amp;" ("&amp;TEXT(SUMPRODUCT(MAX((T_PlannedOrders[Part Name]=$A159)*(T_PlannedOrders[WeekIndex]=71)*(T_PlannedOrders[EffectiveQty]&gt;0)*T_PlannedOrders[Order_Month])),"m月")&amp;"発注)")</f>
        <v/>
      </c>
      <c r="BW165">
        <f>IF(SUMIFS(T_PlannedOrders[EffectiveQty],T_PlannedOrders[Part Name],$A159,T_PlannedOrders[WeekIndex],72)=0,"",SUMIFS(T_PlannedOrders[EffectiveQty],T_PlannedOrders[Part Name],$A159,T_PlannedOrders[WeekIndex],72)&amp;" ("&amp;TEXT(SUMPRODUCT(MAX((T_PlannedOrders[Part Name]=$A159)*(T_PlannedOrders[WeekIndex]=72)*(T_PlannedOrders[EffectiveQty]&gt;0)*T_PlannedOrders[Order_Month])),"m月")&amp;"発注)")</f>
        <v/>
      </c>
      <c r="BX165">
        <f>IF(SUMIFS(T_PlannedOrders[EffectiveQty],T_PlannedOrders[Part Name],$A159,T_PlannedOrders[WeekIndex],73)=0,"",SUMIFS(T_PlannedOrders[EffectiveQty],T_PlannedOrders[Part Name],$A159,T_PlannedOrders[WeekIndex],73)&amp;" ("&amp;TEXT(SUMPRODUCT(MAX((T_PlannedOrders[Part Name]=$A159)*(T_PlannedOrders[WeekIndex]=73)*(T_PlannedOrders[EffectiveQty]&gt;0)*T_PlannedOrders[Order_Month])),"m月")&amp;"発注)")</f>
        <v/>
      </c>
      <c r="BY165">
        <f>IF(SUMIFS(T_PlannedOrders[EffectiveQty],T_PlannedOrders[Part Name],$A159,T_PlannedOrders[WeekIndex],74)=0,"",SUMIFS(T_PlannedOrders[EffectiveQty],T_PlannedOrders[Part Name],$A159,T_PlannedOrders[WeekIndex],74)&amp;" ("&amp;TEXT(SUMPRODUCT(MAX((T_PlannedOrders[Part Name]=$A159)*(T_PlannedOrders[WeekIndex]=74)*(T_PlannedOrders[EffectiveQty]&gt;0)*T_PlannedOrders[Order_Month])),"m月")&amp;"発注)")</f>
        <v/>
      </c>
      <c r="BZ165">
        <f>IF(SUMIFS(T_PlannedOrders[EffectiveQty],T_PlannedOrders[Part Name],$A159,T_PlannedOrders[WeekIndex],75)=0,"",SUMIFS(T_PlannedOrders[EffectiveQty],T_PlannedOrders[Part Name],$A159,T_PlannedOrders[WeekIndex],75)&amp;" ("&amp;TEXT(SUMPRODUCT(MAX((T_PlannedOrders[Part Name]=$A159)*(T_PlannedOrders[WeekIndex]=75)*(T_PlannedOrders[EffectiveQty]&gt;0)*T_PlannedOrders[Order_Month])),"m月")&amp;"発注)")</f>
        <v/>
      </c>
      <c r="CA165">
        <f>IF(SUMIFS(T_PlannedOrders[EffectiveQty],T_PlannedOrders[Part Name],$A159,T_PlannedOrders[WeekIndex],76)=0,"",SUMIFS(T_PlannedOrders[EffectiveQty],T_PlannedOrders[Part Name],$A159,T_PlannedOrders[WeekIndex],76)&amp;" ("&amp;TEXT(SUMPRODUCT(MAX((T_PlannedOrders[Part Name]=$A159)*(T_PlannedOrders[WeekIndex]=76)*(T_PlannedOrders[EffectiveQty]&gt;0)*T_PlannedOrders[Order_Month])),"m月")&amp;"発注)")</f>
        <v/>
      </c>
      <c r="CB165">
        <f>IF(SUMIFS(T_PlannedOrders[EffectiveQty],T_PlannedOrders[Part Name],$A159,T_PlannedOrders[WeekIndex],77)=0,"",SUMIFS(T_PlannedOrders[EffectiveQty],T_PlannedOrders[Part Name],$A159,T_PlannedOrders[WeekIndex],77)&amp;" ("&amp;TEXT(SUMPRODUCT(MAX((T_PlannedOrders[Part Name]=$A159)*(T_PlannedOrders[WeekIndex]=77)*(T_PlannedOrders[EffectiveQty]&gt;0)*T_PlannedOrders[Order_Month])),"m月")&amp;"発注)")</f>
        <v/>
      </c>
      <c r="CC165">
        <f>IF(SUMIFS(T_PlannedOrders[EffectiveQty],T_PlannedOrders[Part Name],$A159,T_PlannedOrders[WeekIndex],78)=0,"",SUMIFS(T_PlannedOrders[EffectiveQty],T_PlannedOrders[Part Name],$A159,T_PlannedOrders[WeekIndex],78)&amp;" ("&amp;TEXT(SUMPRODUCT(MAX((T_PlannedOrders[Part Name]=$A159)*(T_PlannedOrders[WeekIndex]=78)*(T_PlannedOrders[EffectiveQty]&gt;0)*T_PlannedOrders[Order_Month])),"m月")&amp;"発注)")</f>
        <v/>
      </c>
      <c r="CD165">
        <f>IF(SUMIFS(T_PlannedOrders[EffectiveQty],T_PlannedOrders[Part Name],$A159,T_PlannedOrders[WeekIndex],79)=0,"",SUMIFS(T_PlannedOrders[EffectiveQty],T_PlannedOrders[Part Name],$A159,T_PlannedOrders[WeekIndex],79)&amp;" ("&amp;TEXT(SUMPRODUCT(MAX((T_PlannedOrders[Part Name]=$A159)*(T_PlannedOrders[WeekIndex]=79)*(T_PlannedOrders[EffectiveQty]&gt;0)*T_PlannedOrders[Order_Month])),"m月")&amp;"発注)")</f>
        <v/>
      </c>
      <c r="CE165">
        <f>IF(SUMIFS(T_PlannedOrders[EffectiveQty],T_PlannedOrders[Part Name],$A159,T_PlannedOrders[WeekIndex],80)=0,"",SUMIFS(T_PlannedOrders[EffectiveQty],T_PlannedOrders[Part Name],$A159,T_PlannedOrders[WeekIndex],80)&amp;" ("&amp;TEXT(SUMPRODUCT(MAX((T_PlannedOrders[Part Name]=$A159)*(T_PlannedOrders[WeekIndex]=80)*(T_PlannedOrders[EffectiveQty]&gt;0)*T_PlannedOrders[Order_Month])),"m月")&amp;"発注)")</f>
        <v/>
      </c>
      <c r="CF165">
        <f>IF(SUMIFS(T_PlannedOrders[EffectiveQty],T_PlannedOrders[Part Name],$A159,T_PlannedOrders[WeekIndex],81)=0,"",SUMIFS(T_PlannedOrders[EffectiveQty],T_PlannedOrders[Part Name],$A159,T_PlannedOrders[WeekIndex],81)&amp;" ("&amp;TEXT(SUMPRODUCT(MAX((T_PlannedOrders[Part Name]=$A159)*(T_PlannedOrders[WeekIndex]=81)*(T_PlannedOrders[EffectiveQty]&gt;0)*T_PlannedOrders[Order_Month])),"m月")&amp;"発注)")</f>
        <v/>
      </c>
      <c r="CG165">
        <f>IF(SUMIFS(T_PlannedOrders[EffectiveQty],T_PlannedOrders[Part Name],$A159,T_PlannedOrders[WeekIndex],82)=0,"",SUMIFS(T_PlannedOrders[EffectiveQty],T_PlannedOrders[Part Name],$A159,T_PlannedOrders[WeekIndex],82)&amp;" ("&amp;TEXT(SUMPRODUCT(MAX((T_PlannedOrders[Part Name]=$A159)*(T_PlannedOrders[WeekIndex]=82)*(T_PlannedOrders[EffectiveQty]&gt;0)*T_PlannedOrders[Order_Month])),"m月")&amp;"発注)")</f>
        <v/>
      </c>
      <c r="CH165">
        <f>IF(SUMIFS(T_PlannedOrders[EffectiveQty],T_PlannedOrders[Part Name],$A159,T_PlannedOrders[WeekIndex],83)=0,"",SUMIFS(T_PlannedOrders[EffectiveQty],T_PlannedOrders[Part Name],$A159,T_PlannedOrders[WeekIndex],83)&amp;" ("&amp;TEXT(SUMPRODUCT(MAX((T_PlannedOrders[Part Name]=$A159)*(T_PlannedOrders[WeekIndex]=83)*(T_PlannedOrders[EffectiveQty]&gt;0)*T_PlannedOrders[Order_Month])),"m月")&amp;"発注)")</f>
        <v/>
      </c>
      <c r="CI165">
        <f>IF(SUMIFS(T_PlannedOrders[EffectiveQty],T_PlannedOrders[Part Name],$A159,T_PlannedOrders[WeekIndex],84)=0,"",SUMIFS(T_PlannedOrders[EffectiveQty],T_PlannedOrders[Part Name],$A159,T_PlannedOrders[WeekIndex],84)&amp;" ("&amp;TEXT(SUMPRODUCT(MAX((T_PlannedOrders[Part Name]=$A159)*(T_PlannedOrders[WeekIndex]=84)*(T_PlannedOrders[EffectiveQty]&gt;0)*T_PlannedOrders[Order_Month])),"m月")&amp;"発注)")</f>
        <v/>
      </c>
      <c r="CJ165">
        <f>IF(SUMIFS(T_PlannedOrders[EffectiveQty],T_PlannedOrders[Part Name],$A159,T_PlannedOrders[WeekIndex],85)=0,"",SUMIFS(T_PlannedOrders[EffectiveQty],T_PlannedOrders[Part Name],$A159,T_PlannedOrders[WeekIndex],85)&amp;" ("&amp;TEXT(SUMPRODUCT(MAX((T_PlannedOrders[Part Name]=$A159)*(T_PlannedOrders[WeekIndex]=85)*(T_PlannedOrders[EffectiveQty]&gt;0)*T_PlannedOrders[Order_Month])),"m月")&amp;"発注)")</f>
        <v/>
      </c>
      <c r="CK165">
        <f>IF(SUMIFS(T_PlannedOrders[EffectiveQty],T_PlannedOrders[Part Name],$A159,T_PlannedOrders[WeekIndex],86)=0,"",SUMIFS(T_PlannedOrders[EffectiveQty],T_PlannedOrders[Part Name],$A159,T_PlannedOrders[WeekIndex],86)&amp;" ("&amp;TEXT(SUMPRODUCT(MAX((T_PlannedOrders[Part Name]=$A159)*(T_PlannedOrders[WeekIndex]=86)*(T_PlannedOrders[EffectiveQty]&gt;0)*T_PlannedOrders[Order_Month])),"m月")&amp;"発注)")</f>
        <v/>
      </c>
      <c r="CL165">
        <f>IF(SUMIFS(T_PlannedOrders[EffectiveQty],T_PlannedOrders[Part Name],$A159,T_PlannedOrders[WeekIndex],87)=0,"",SUMIFS(T_PlannedOrders[EffectiveQty],T_PlannedOrders[Part Name],$A159,T_PlannedOrders[WeekIndex],87)&amp;" ("&amp;TEXT(SUMPRODUCT(MAX((T_PlannedOrders[Part Name]=$A159)*(T_PlannedOrders[WeekIndex]=87)*(T_PlannedOrders[EffectiveQty]&gt;0)*T_PlannedOrders[Order_Month])),"m月")&amp;"発注)")</f>
        <v/>
      </c>
      <c r="CM165">
        <f>IF(SUMIFS(T_PlannedOrders[EffectiveQty],T_PlannedOrders[Part Name],$A159,T_PlannedOrders[WeekIndex],88)=0,"",SUMIFS(T_PlannedOrders[EffectiveQty],T_PlannedOrders[Part Name],$A159,T_PlannedOrders[WeekIndex],88)&amp;" ("&amp;TEXT(SUMPRODUCT(MAX((T_PlannedOrders[Part Name]=$A159)*(T_PlannedOrders[WeekIndex]=88)*(T_PlannedOrders[EffectiveQty]&gt;0)*T_PlannedOrders[Order_Month])),"m月")&amp;"発注)")</f>
        <v/>
      </c>
      <c r="CN165">
        <f>IF(SUMIFS(T_PlannedOrders[EffectiveQty],T_PlannedOrders[Part Name],$A159,T_PlannedOrders[WeekIndex],89)=0,"",SUMIFS(T_PlannedOrders[EffectiveQty],T_PlannedOrders[Part Name],$A159,T_PlannedOrders[WeekIndex],89)&amp;" ("&amp;TEXT(SUMPRODUCT(MAX((T_PlannedOrders[Part Name]=$A159)*(T_PlannedOrders[WeekIndex]=89)*(T_PlannedOrders[EffectiveQty]&gt;0)*T_PlannedOrders[Order_Month])),"m月")&amp;"発注)")</f>
        <v/>
      </c>
      <c r="CO165">
        <f>IF(SUMIFS(T_PlannedOrders[EffectiveQty],T_PlannedOrders[Part Name],$A159,T_PlannedOrders[WeekIndex],90)=0,"",SUMIFS(T_PlannedOrders[EffectiveQty],T_PlannedOrders[Part Name],$A159,T_PlannedOrders[WeekIndex],90)&amp;" ("&amp;TEXT(SUMPRODUCT(MAX((T_PlannedOrders[Part Name]=$A159)*(T_PlannedOrders[WeekIndex]=90)*(T_PlannedOrders[EffectiveQty]&gt;0)*T_PlannedOrders[Order_Month])),"m月")&amp;"発注)")</f>
        <v/>
      </c>
      <c r="CP165">
        <f>IF(SUMIFS(T_PlannedOrders[EffectiveQty],T_PlannedOrders[Part Name],$A159,T_PlannedOrders[WeekIndex],91)=0,"",SUMIFS(T_PlannedOrders[EffectiveQty],T_PlannedOrders[Part Name],$A159,T_PlannedOrders[WeekIndex],91)&amp;" ("&amp;TEXT(SUMPRODUCT(MAX((T_PlannedOrders[Part Name]=$A159)*(T_PlannedOrders[WeekIndex]=91)*(T_PlannedOrders[EffectiveQty]&gt;0)*T_PlannedOrders[Order_Month])),"m月")&amp;"発注)")</f>
        <v/>
      </c>
      <c r="CQ165">
        <f>IF(SUMIFS(T_PlannedOrders[EffectiveQty],T_PlannedOrders[Part Name],$A159,T_PlannedOrders[WeekIndex],92)=0,"",SUMIFS(T_PlannedOrders[EffectiveQty],T_PlannedOrders[Part Name],$A159,T_PlannedOrders[WeekIndex],92)&amp;" ("&amp;TEXT(SUMPRODUCT(MAX((T_PlannedOrders[Part Name]=$A159)*(T_PlannedOrders[WeekIndex]=92)*(T_PlannedOrders[EffectiveQty]&gt;0)*T_PlannedOrders[Order_Month])),"m月")&amp;"発注)")</f>
        <v/>
      </c>
      <c r="CR165">
        <f>IF(SUMIFS(T_PlannedOrders[EffectiveQty],T_PlannedOrders[Part Name],$A159,T_PlannedOrders[WeekIndex],93)=0,"",SUMIFS(T_PlannedOrders[EffectiveQty],T_PlannedOrders[Part Name],$A159,T_PlannedOrders[WeekIndex],93)&amp;" ("&amp;TEXT(SUMPRODUCT(MAX((T_PlannedOrders[Part Name]=$A159)*(T_PlannedOrders[WeekIndex]=93)*(T_PlannedOrders[EffectiveQty]&gt;0)*T_PlannedOrders[Order_Month])),"m月")&amp;"発注)")</f>
        <v/>
      </c>
      <c r="CS165">
        <f>IF(SUMIFS(T_PlannedOrders[EffectiveQty],T_PlannedOrders[Part Name],$A159,T_PlannedOrders[WeekIndex],94)=0,"",SUMIFS(T_PlannedOrders[EffectiveQty],T_PlannedOrders[Part Name],$A159,T_PlannedOrders[WeekIndex],94)&amp;" ("&amp;TEXT(SUMPRODUCT(MAX((T_PlannedOrders[Part Name]=$A159)*(T_PlannedOrders[WeekIndex]=94)*(T_PlannedOrders[EffectiveQty]&gt;0)*T_PlannedOrders[Order_Month])),"m月")&amp;"発注)")</f>
        <v/>
      </c>
      <c r="CT165">
        <f>IF(SUMIFS(T_PlannedOrders[EffectiveQty],T_PlannedOrders[Part Name],$A159,T_PlannedOrders[WeekIndex],95)=0,"",SUMIFS(T_PlannedOrders[EffectiveQty],T_PlannedOrders[Part Name],$A159,T_PlannedOrders[WeekIndex],95)&amp;" ("&amp;TEXT(SUMPRODUCT(MAX((T_PlannedOrders[Part Name]=$A159)*(T_PlannedOrders[WeekIndex]=95)*(T_PlannedOrders[EffectiveQty]&gt;0)*T_PlannedOrders[Order_Month])),"m月")&amp;"発注)")</f>
        <v/>
      </c>
      <c r="CU165">
        <f>IF(SUMIFS(T_PlannedOrders[EffectiveQty],T_PlannedOrders[Part Name],$A159,T_PlannedOrders[WeekIndex],96)=0,"",SUMIFS(T_PlannedOrders[EffectiveQty],T_PlannedOrders[Part Name],$A159,T_PlannedOrders[WeekIndex],96)&amp;" ("&amp;TEXT(SUMPRODUCT(MAX((T_PlannedOrders[Part Name]=$A159)*(T_PlannedOrders[WeekIndex]=96)*(T_PlannedOrders[EffectiveQty]&gt;0)*T_PlannedOrders[Order_Month])),"m月")&amp;"発注)")</f>
        <v/>
      </c>
      <c r="CV165">
        <f>IF(SUMIFS(T_PlannedOrders[EffectiveQty],T_PlannedOrders[Part Name],$A159,T_PlannedOrders[WeekIndex],97)=0,"",SUMIFS(T_PlannedOrders[EffectiveQty],T_PlannedOrders[Part Name],$A159,T_PlannedOrders[WeekIndex],97)&amp;" ("&amp;TEXT(SUMPRODUCT(MAX((T_PlannedOrders[Part Name]=$A159)*(T_PlannedOrders[WeekIndex]=97)*(T_PlannedOrders[EffectiveQty]&gt;0)*T_PlannedOrders[Order_Month])),"m月")&amp;"発注)")</f>
        <v/>
      </c>
      <c r="CW165">
        <f>IF(SUMIFS(T_PlannedOrders[EffectiveQty],T_PlannedOrders[Part Name],$A159,T_PlannedOrders[WeekIndex],98)=0,"",SUMIFS(T_PlannedOrders[EffectiveQty],T_PlannedOrders[Part Name],$A159,T_PlannedOrders[WeekIndex],98)&amp;" ("&amp;TEXT(SUMPRODUCT(MAX((T_PlannedOrders[Part Name]=$A159)*(T_PlannedOrders[WeekIndex]=98)*(T_PlannedOrders[EffectiveQty]&gt;0)*T_PlannedOrders[Order_Month])),"m月")&amp;"発注)")</f>
        <v/>
      </c>
      <c r="CX165">
        <f>IF(SUMIFS(T_PlannedOrders[EffectiveQty],T_PlannedOrders[Part Name],$A159,T_PlannedOrders[WeekIndex],99)=0,"",SUMIFS(T_PlannedOrders[EffectiveQty],T_PlannedOrders[Part Name],$A159,T_PlannedOrders[WeekIndex],99)&amp;" ("&amp;TEXT(SUMPRODUCT(MAX((T_PlannedOrders[Part Name]=$A159)*(T_PlannedOrders[WeekIndex]=99)*(T_PlannedOrders[EffectiveQty]&gt;0)*T_PlannedOrders[Order_Month])),"m月")&amp;"発注)")</f>
        <v/>
      </c>
      <c r="CY165">
        <f>IF(SUMIFS(T_PlannedOrders[EffectiveQty],T_PlannedOrders[Part Name],$A159,T_PlannedOrders[WeekIndex],100)=0,"",SUMIFS(T_PlannedOrders[EffectiveQty],T_PlannedOrders[Part Name],$A159,T_PlannedOrders[WeekIndex],100)&amp;" ("&amp;TEXT(SUMPRODUCT(MAX((T_PlannedOrders[Part Name]=$A159)*(T_PlannedOrders[WeekIndex]=100)*(T_PlannedOrders[EffectiveQty]&gt;0)*T_PlannedOrders[Order_Month])),"m月")&amp;"発注)")</f>
        <v/>
      </c>
      <c r="CZ165">
        <f>IF(SUMIFS(T_PlannedOrders[EffectiveQty],T_PlannedOrders[Part Name],$A159,T_PlannedOrders[WeekIndex],101)=0,"",SUMIFS(T_PlannedOrders[EffectiveQty],T_PlannedOrders[Part Name],$A159,T_PlannedOrders[WeekIndex],101)&amp;" ("&amp;TEXT(SUMPRODUCT(MAX((T_PlannedOrders[Part Name]=$A159)*(T_PlannedOrders[WeekIndex]=101)*(T_PlannedOrders[EffectiveQty]&gt;0)*T_PlannedOrders[Order_Month])),"m月")&amp;"発注)")</f>
        <v/>
      </c>
      <c r="DA165">
        <f>IF(SUMIFS(T_PlannedOrders[EffectiveQty],T_PlannedOrders[Part Name],$A159,T_PlannedOrders[WeekIndex],102)=0,"",SUMIFS(T_PlannedOrders[EffectiveQty],T_PlannedOrders[Part Name],$A159,T_PlannedOrders[WeekIndex],102)&amp;" ("&amp;TEXT(SUMPRODUCT(MAX((T_PlannedOrders[Part Name]=$A159)*(T_PlannedOrders[WeekIndex]=102)*(T_PlannedOrders[EffectiveQty]&gt;0)*T_PlannedOrders[Order_Month])),"m月")&amp;"発注)")</f>
        <v/>
      </c>
      <c r="DB165">
        <f>IF(SUMIFS(T_PlannedOrders[EffectiveQty],T_PlannedOrders[Part Name],$A159,T_PlannedOrders[WeekIndex],103)=0,"",SUMIFS(T_PlannedOrders[EffectiveQty],T_PlannedOrders[Part Name],$A159,T_PlannedOrders[WeekIndex],103)&amp;" ("&amp;TEXT(SUMPRODUCT(MAX((T_PlannedOrders[Part Name]=$A159)*(T_PlannedOrders[WeekIndex]=103)*(T_PlannedOrders[EffectiveQty]&gt;0)*T_PlannedOrders[Order_Month])),"m月")&amp;"発注)")</f>
        <v/>
      </c>
      <c r="DC165">
        <f>IF(SUMIFS(T_PlannedOrders[EffectiveQty],T_PlannedOrders[Part Name],$A159,T_PlannedOrders[WeekIndex],104)=0,"",SUMIFS(T_PlannedOrders[EffectiveQty],T_PlannedOrders[Part Name],$A159,T_PlannedOrders[WeekIndex],104)&amp;" ("&amp;TEXT(SUMPRODUCT(MAX((T_PlannedOrders[Part Name]=$A159)*(T_PlannedOrders[WeekIndex]=104)*(T_PlannedOrders[EffectiveQty]&gt;0)*T_PlannedOrders[Order_Month])),"m月")&amp;"発注)")</f>
        <v/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3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>
        <f>IF(SUMIFS(T_PlannedOrders[EffectiveQty],T_PlannedOrders[Part Name],$A169,T_PlannedOrders[WeekIndex],1)=0,"",SUMIFS(T_PlannedOrders[EffectiveQty],T_PlannedOrders[Part Name],$A169,T_PlannedOrders[WeekIndex],1)&amp;" ("&amp;TEXT(SUMPRODUCT(MAX((T_PlannedOrders[Part Name]=$A169)*(T_PlannedOrders[WeekIndex]=1)*(T_PlannedOrders[EffectiveQty]&gt;0)*T_PlannedOrders[Order_Month])),"m月")&amp;"発注)")</f>
        <v/>
      </c>
      <c r="E175">
        <f>IF(SUMIFS(T_PlannedOrders[EffectiveQty],T_PlannedOrders[Part Name],$A169,T_PlannedOrders[WeekIndex],2)=0,"",SUMIFS(T_PlannedOrders[EffectiveQty],T_PlannedOrders[Part Name],$A169,T_PlannedOrders[WeekIndex],2)&amp;" ("&amp;TEXT(SUMPRODUCT(MAX((T_PlannedOrders[Part Name]=$A169)*(T_PlannedOrders[WeekIndex]=2)*(T_PlannedOrders[EffectiveQty]&gt;0)*T_PlannedOrders[Order_Month])),"m月")&amp;"発注)")</f>
        <v/>
      </c>
      <c r="F175">
        <f>IF(SUMIFS(T_PlannedOrders[EffectiveQty],T_PlannedOrders[Part Name],$A169,T_PlannedOrders[WeekIndex],3)=0,"",SUMIFS(T_PlannedOrders[EffectiveQty],T_PlannedOrders[Part Name],$A169,T_PlannedOrders[WeekIndex],3)&amp;" ("&amp;TEXT(SUMPRODUCT(MAX((T_PlannedOrders[Part Name]=$A169)*(T_PlannedOrders[WeekIndex]=3)*(T_PlannedOrders[EffectiveQty]&gt;0)*T_PlannedOrders[Order_Month])),"m月")&amp;"発注)")</f>
        <v/>
      </c>
      <c r="G175">
        <f>IF(SUMIFS(T_PlannedOrders[EffectiveQty],T_PlannedOrders[Part Name],$A169,T_PlannedOrders[WeekIndex],4)=0,"",SUMIFS(T_PlannedOrders[EffectiveQty],T_PlannedOrders[Part Name],$A169,T_PlannedOrders[WeekIndex],4)&amp;" ("&amp;TEXT(SUMPRODUCT(MAX((T_PlannedOrders[Part Name]=$A169)*(T_PlannedOrders[WeekIndex]=4)*(T_PlannedOrders[EffectiveQty]&gt;0)*T_PlannedOrders[Order_Month])),"m月")&amp;"発注)")</f>
        <v/>
      </c>
      <c r="H175">
        <f>IF(SUMIFS(T_PlannedOrders[EffectiveQty],T_PlannedOrders[Part Name],$A169,T_PlannedOrders[WeekIndex],5)=0,"",SUMIFS(T_PlannedOrders[EffectiveQty],T_PlannedOrders[Part Name],$A169,T_PlannedOrders[WeekIndex],5)&amp;" ("&amp;TEXT(SUMPRODUCT(MAX((T_PlannedOrders[Part Name]=$A169)*(T_PlannedOrders[WeekIndex]=5)*(T_PlannedOrders[EffectiveQty]&gt;0)*T_PlannedOrders[Order_Month])),"m月")&amp;"発注)")</f>
        <v/>
      </c>
      <c r="I175">
        <f>IF(SUMIFS(T_PlannedOrders[EffectiveQty],T_PlannedOrders[Part Name],$A169,T_PlannedOrders[WeekIndex],6)=0,"",SUMIFS(T_PlannedOrders[EffectiveQty],T_PlannedOrders[Part Name],$A169,T_PlannedOrders[WeekIndex],6)&amp;" ("&amp;TEXT(SUMPRODUCT(MAX((T_PlannedOrders[Part Name]=$A169)*(T_PlannedOrders[WeekIndex]=6)*(T_PlannedOrders[EffectiveQty]&gt;0)*T_PlannedOrders[Order_Month])),"m月")&amp;"発注)")</f>
        <v/>
      </c>
      <c r="J175">
        <f>IF(SUMIFS(T_PlannedOrders[EffectiveQty],T_PlannedOrders[Part Name],$A169,T_PlannedOrders[WeekIndex],7)=0,"",SUMIFS(T_PlannedOrders[EffectiveQty],T_PlannedOrders[Part Name],$A169,T_PlannedOrders[WeekIndex],7)&amp;" ("&amp;TEXT(SUMPRODUCT(MAX((T_PlannedOrders[Part Name]=$A169)*(T_PlannedOrders[WeekIndex]=7)*(T_PlannedOrders[EffectiveQty]&gt;0)*T_PlannedOrders[Order_Month])),"m月")&amp;"発注)")</f>
        <v/>
      </c>
      <c r="K175">
        <f>IF(SUMIFS(T_PlannedOrders[EffectiveQty],T_PlannedOrders[Part Name],$A169,T_PlannedOrders[WeekIndex],8)=0,"",SUMIFS(T_PlannedOrders[EffectiveQty],T_PlannedOrders[Part Name],$A169,T_PlannedOrders[WeekIndex],8)&amp;" ("&amp;TEXT(SUMPRODUCT(MAX((T_PlannedOrders[Part Name]=$A169)*(T_PlannedOrders[WeekIndex]=8)*(T_PlannedOrders[EffectiveQty]&gt;0)*T_PlannedOrders[Order_Month])),"m月")&amp;"発注)")</f>
        <v/>
      </c>
      <c r="L175">
        <f>IF(SUMIFS(T_PlannedOrders[EffectiveQty],T_PlannedOrders[Part Name],$A169,T_PlannedOrders[WeekIndex],9)=0,"",SUMIFS(T_PlannedOrders[EffectiveQty],T_PlannedOrders[Part Name],$A169,T_PlannedOrders[WeekIndex],9)&amp;" ("&amp;TEXT(SUMPRODUCT(MAX((T_PlannedOrders[Part Name]=$A169)*(T_PlannedOrders[WeekIndex]=9)*(T_PlannedOrders[EffectiveQty]&gt;0)*T_PlannedOrders[Order_Month])),"m月")&amp;"発注)")</f>
        <v/>
      </c>
      <c r="M175">
        <f>IF(SUMIFS(T_PlannedOrders[EffectiveQty],T_PlannedOrders[Part Name],$A169,T_PlannedOrders[WeekIndex],10)=0,"",SUMIFS(T_PlannedOrders[EffectiveQty],T_PlannedOrders[Part Name],$A169,T_PlannedOrders[WeekIndex],10)&amp;" ("&amp;TEXT(SUMPRODUCT(MAX((T_PlannedOrders[Part Name]=$A169)*(T_PlannedOrders[WeekIndex]=10)*(T_PlannedOrders[EffectiveQty]&gt;0)*T_PlannedOrders[Order_Month])),"m月")&amp;"発注)")</f>
        <v/>
      </c>
      <c r="N175">
        <f>IF(SUMIFS(T_PlannedOrders[EffectiveQty],T_PlannedOrders[Part Name],$A169,T_PlannedOrders[WeekIndex],11)=0,"",SUMIFS(T_PlannedOrders[EffectiveQty],T_PlannedOrders[Part Name],$A169,T_PlannedOrders[WeekIndex],11)&amp;" ("&amp;TEXT(SUMPRODUCT(MAX((T_PlannedOrders[Part Name]=$A169)*(T_PlannedOrders[WeekIndex]=11)*(T_PlannedOrders[EffectiveQty]&gt;0)*T_PlannedOrders[Order_Month])),"m月")&amp;"発注)")</f>
        <v/>
      </c>
      <c r="O175">
        <f>IF(SUMIFS(T_PlannedOrders[EffectiveQty],T_PlannedOrders[Part Name],$A169,T_PlannedOrders[WeekIndex],12)=0,"",SUMIFS(T_PlannedOrders[EffectiveQty],T_PlannedOrders[Part Name],$A169,T_PlannedOrders[WeekIndex],12)&amp;" ("&amp;TEXT(SUMPRODUCT(MAX((T_PlannedOrders[Part Name]=$A169)*(T_PlannedOrders[WeekIndex]=12)*(T_PlannedOrders[EffectiveQty]&gt;0)*T_PlannedOrders[Order_Month])),"m月")&amp;"発注)")</f>
        <v/>
      </c>
      <c r="P175">
        <f>IF(SUMIFS(T_PlannedOrders[EffectiveQty],T_PlannedOrders[Part Name],$A169,T_PlannedOrders[WeekIndex],13)=0,"",SUMIFS(T_PlannedOrders[EffectiveQty],T_PlannedOrders[Part Name],$A169,T_PlannedOrders[WeekIndex],13)&amp;" ("&amp;TEXT(SUMPRODUCT(MAX((T_PlannedOrders[Part Name]=$A169)*(T_PlannedOrders[WeekIndex]=13)*(T_PlannedOrders[EffectiveQty]&gt;0)*T_PlannedOrders[Order_Month])),"m月")&amp;"発注)")</f>
        <v/>
      </c>
      <c r="Q175">
        <f>IF(SUMIFS(T_PlannedOrders[EffectiveQty],T_PlannedOrders[Part Name],$A169,T_PlannedOrders[WeekIndex],14)=0,"",SUMIFS(T_PlannedOrders[EffectiveQty],T_PlannedOrders[Part Name],$A169,T_PlannedOrders[WeekIndex],14)&amp;" ("&amp;TEXT(SUMPRODUCT(MAX((T_PlannedOrders[Part Name]=$A169)*(T_PlannedOrders[WeekIndex]=14)*(T_PlannedOrders[EffectiveQty]&gt;0)*T_PlannedOrders[Order_Month])),"m月")&amp;"発注)")</f>
        <v/>
      </c>
      <c r="R175">
        <f>IF(SUMIFS(T_PlannedOrders[EffectiveQty],T_PlannedOrders[Part Name],$A169,T_PlannedOrders[WeekIndex],15)=0,"",SUMIFS(T_PlannedOrders[EffectiveQty],T_PlannedOrders[Part Name],$A169,T_PlannedOrders[WeekIndex],15)&amp;" ("&amp;TEXT(SUMPRODUCT(MAX((T_PlannedOrders[Part Name]=$A169)*(T_PlannedOrders[WeekIndex]=15)*(T_PlannedOrders[EffectiveQty]&gt;0)*T_PlannedOrders[Order_Month])),"m月")&amp;"発注)")</f>
        <v/>
      </c>
      <c r="S175">
        <f>IF(SUMIFS(T_PlannedOrders[EffectiveQty],T_PlannedOrders[Part Name],$A169,T_PlannedOrders[WeekIndex],16)=0,"",SUMIFS(T_PlannedOrders[EffectiveQty],T_PlannedOrders[Part Name],$A169,T_PlannedOrders[WeekIndex],16)&amp;" ("&amp;TEXT(SUMPRODUCT(MAX((T_PlannedOrders[Part Name]=$A169)*(T_PlannedOrders[WeekIndex]=16)*(T_PlannedOrders[EffectiveQty]&gt;0)*T_PlannedOrders[Order_Month])),"m月")&amp;"発注)")</f>
        <v/>
      </c>
      <c r="T175">
        <f>IF(SUMIFS(T_PlannedOrders[EffectiveQty],T_PlannedOrders[Part Name],$A169,T_PlannedOrders[WeekIndex],17)=0,"",SUMIFS(T_PlannedOrders[EffectiveQty],T_PlannedOrders[Part Name],$A169,T_PlannedOrders[WeekIndex],17)&amp;" ("&amp;TEXT(SUMPRODUCT(MAX((T_PlannedOrders[Part Name]=$A169)*(T_PlannedOrders[WeekIndex]=17)*(T_PlannedOrders[EffectiveQty]&gt;0)*T_PlannedOrders[Order_Month])),"m月")&amp;"発注)")</f>
        <v/>
      </c>
      <c r="U175">
        <f>IF(SUMIFS(T_PlannedOrders[EffectiveQty],T_PlannedOrders[Part Name],$A169,T_PlannedOrders[WeekIndex],18)=0,"",SUMIFS(T_PlannedOrders[EffectiveQty],T_PlannedOrders[Part Name],$A169,T_PlannedOrders[WeekIndex],18)&amp;" ("&amp;TEXT(SUMPRODUCT(MAX((T_PlannedOrders[Part Name]=$A169)*(T_PlannedOrders[WeekIndex]=18)*(T_PlannedOrders[EffectiveQty]&gt;0)*T_PlannedOrders[Order_Month])),"m月")&amp;"発注)")</f>
        <v/>
      </c>
      <c r="V175">
        <f>IF(SUMIFS(T_PlannedOrders[EffectiveQty],T_PlannedOrders[Part Name],$A169,T_PlannedOrders[WeekIndex],19)=0,"",SUMIFS(T_PlannedOrders[EffectiveQty],T_PlannedOrders[Part Name],$A169,T_PlannedOrders[WeekIndex],19)&amp;" ("&amp;TEXT(SUMPRODUCT(MAX((T_PlannedOrders[Part Name]=$A169)*(T_PlannedOrders[WeekIndex]=19)*(T_PlannedOrders[EffectiveQty]&gt;0)*T_PlannedOrders[Order_Month])),"m月")&amp;"発注)")</f>
        <v/>
      </c>
      <c r="W175">
        <f>IF(SUMIFS(T_PlannedOrders[EffectiveQty],T_PlannedOrders[Part Name],$A169,T_PlannedOrders[WeekIndex],20)=0,"",SUMIFS(T_PlannedOrders[EffectiveQty],T_PlannedOrders[Part Name],$A169,T_PlannedOrders[WeekIndex],20)&amp;" ("&amp;TEXT(SUMPRODUCT(MAX((T_PlannedOrders[Part Name]=$A169)*(T_PlannedOrders[WeekIndex]=20)*(T_PlannedOrders[EffectiveQty]&gt;0)*T_PlannedOrders[Order_Month])),"m月")&amp;"発注)")</f>
        <v/>
      </c>
      <c r="X175">
        <f>IF(SUMIFS(T_PlannedOrders[EffectiveQty],T_PlannedOrders[Part Name],$A169,T_PlannedOrders[WeekIndex],21)=0,"",SUMIFS(T_PlannedOrders[EffectiveQty],T_PlannedOrders[Part Name],$A169,T_PlannedOrders[WeekIndex],21)&amp;" ("&amp;TEXT(SUMPRODUCT(MAX((T_PlannedOrders[Part Name]=$A169)*(T_PlannedOrders[WeekIndex]=21)*(T_PlannedOrders[EffectiveQty]&gt;0)*T_PlannedOrders[Order_Month])),"m月")&amp;"発注)")</f>
        <v/>
      </c>
      <c r="Y175">
        <f>IF(SUMIFS(T_PlannedOrders[EffectiveQty],T_PlannedOrders[Part Name],$A169,T_PlannedOrders[WeekIndex],22)=0,"",SUMIFS(T_PlannedOrders[EffectiveQty],T_PlannedOrders[Part Name],$A169,T_PlannedOrders[WeekIndex],22)&amp;" ("&amp;TEXT(SUMPRODUCT(MAX((T_PlannedOrders[Part Name]=$A169)*(T_PlannedOrders[WeekIndex]=22)*(T_PlannedOrders[EffectiveQty]&gt;0)*T_PlannedOrders[Order_Month])),"m月")&amp;"発注)")</f>
        <v/>
      </c>
      <c r="Z175">
        <f>IF(SUMIFS(T_PlannedOrders[EffectiveQty],T_PlannedOrders[Part Name],$A169,T_PlannedOrders[WeekIndex],23)=0,"",SUMIFS(T_PlannedOrders[EffectiveQty],T_PlannedOrders[Part Name],$A169,T_PlannedOrders[WeekIndex],23)&amp;" ("&amp;TEXT(SUMPRODUCT(MAX((T_PlannedOrders[Part Name]=$A169)*(T_PlannedOrders[WeekIndex]=23)*(T_PlannedOrders[EffectiveQty]&gt;0)*T_PlannedOrders[Order_Month])),"m月")&amp;"発注)")</f>
        <v/>
      </c>
      <c r="AA175">
        <f>IF(SUMIFS(T_PlannedOrders[EffectiveQty],T_PlannedOrders[Part Name],$A169,T_PlannedOrders[WeekIndex],24)=0,"",SUMIFS(T_PlannedOrders[EffectiveQty],T_PlannedOrders[Part Name],$A169,T_PlannedOrders[WeekIndex],24)&amp;" ("&amp;TEXT(SUMPRODUCT(MAX((T_PlannedOrders[Part Name]=$A169)*(T_PlannedOrders[WeekIndex]=24)*(T_PlannedOrders[EffectiveQty]&gt;0)*T_PlannedOrders[Order_Month])),"m月")&amp;"発注)")</f>
        <v/>
      </c>
      <c r="AB175">
        <f>IF(SUMIFS(T_PlannedOrders[EffectiveQty],T_PlannedOrders[Part Name],$A169,T_PlannedOrders[WeekIndex],25)=0,"",SUMIFS(T_PlannedOrders[EffectiveQty],T_PlannedOrders[Part Name],$A169,T_PlannedOrders[WeekIndex],25)&amp;" ("&amp;TEXT(SUMPRODUCT(MAX((T_PlannedOrders[Part Name]=$A169)*(T_PlannedOrders[WeekIndex]=25)*(T_PlannedOrders[EffectiveQty]&gt;0)*T_PlannedOrders[Order_Month])),"m月")&amp;"発注)")</f>
        <v/>
      </c>
      <c r="AC175">
        <f>IF(SUMIFS(T_PlannedOrders[EffectiveQty],T_PlannedOrders[Part Name],$A169,T_PlannedOrders[WeekIndex],26)=0,"",SUMIFS(T_PlannedOrders[EffectiveQty],T_PlannedOrders[Part Name],$A169,T_PlannedOrders[WeekIndex],26)&amp;" ("&amp;TEXT(SUMPRODUCT(MAX((T_PlannedOrders[Part Name]=$A169)*(T_PlannedOrders[WeekIndex]=26)*(T_PlannedOrders[EffectiveQty]&gt;0)*T_PlannedOrders[Order_Month])),"m月")&amp;"発注)")</f>
        <v/>
      </c>
      <c r="AD175">
        <f>IF(SUMIFS(T_PlannedOrders[EffectiveQty],T_PlannedOrders[Part Name],$A169,T_PlannedOrders[WeekIndex],27)=0,"",SUMIFS(T_PlannedOrders[EffectiveQty],T_PlannedOrders[Part Name],$A169,T_PlannedOrders[WeekIndex],27)&amp;" ("&amp;TEXT(SUMPRODUCT(MAX((T_PlannedOrders[Part Name]=$A169)*(T_PlannedOrders[WeekIndex]=27)*(T_PlannedOrders[EffectiveQty]&gt;0)*T_PlannedOrders[Order_Month])),"m月")&amp;"発注)")</f>
        <v/>
      </c>
      <c r="AE175">
        <f>IF(SUMIFS(T_PlannedOrders[EffectiveQty],T_PlannedOrders[Part Name],$A169,T_PlannedOrders[WeekIndex],28)=0,"",SUMIFS(T_PlannedOrders[EffectiveQty],T_PlannedOrders[Part Name],$A169,T_PlannedOrders[WeekIndex],28)&amp;" ("&amp;TEXT(SUMPRODUCT(MAX((T_PlannedOrders[Part Name]=$A169)*(T_PlannedOrders[WeekIndex]=28)*(T_PlannedOrders[EffectiveQty]&gt;0)*T_PlannedOrders[Order_Month])),"m月")&amp;"発注)")</f>
        <v/>
      </c>
      <c r="AF175">
        <f>IF(SUMIFS(T_PlannedOrders[EffectiveQty],T_PlannedOrders[Part Name],$A169,T_PlannedOrders[WeekIndex],29)=0,"",SUMIFS(T_PlannedOrders[EffectiveQty],T_PlannedOrders[Part Name],$A169,T_PlannedOrders[WeekIndex],29)&amp;" ("&amp;TEXT(SUMPRODUCT(MAX((T_PlannedOrders[Part Name]=$A169)*(T_PlannedOrders[WeekIndex]=29)*(T_PlannedOrders[EffectiveQty]&gt;0)*T_PlannedOrders[Order_Month])),"m月")&amp;"発注)")</f>
        <v/>
      </c>
      <c r="AG175">
        <f>IF(SUMIFS(T_PlannedOrders[EffectiveQty],T_PlannedOrders[Part Name],$A169,T_PlannedOrders[WeekIndex],30)=0,"",SUMIFS(T_PlannedOrders[EffectiveQty],T_PlannedOrders[Part Name],$A169,T_PlannedOrders[WeekIndex],30)&amp;" ("&amp;TEXT(SUMPRODUCT(MAX((T_PlannedOrders[Part Name]=$A169)*(T_PlannedOrders[WeekIndex]=30)*(T_PlannedOrders[EffectiveQty]&gt;0)*T_PlannedOrders[Order_Month])),"m月")&amp;"発注)")</f>
        <v/>
      </c>
      <c r="AH175">
        <f>IF(SUMIFS(T_PlannedOrders[EffectiveQty],T_PlannedOrders[Part Name],$A169,T_PlannedOrders[WeekIndex],31)=0,"",SUMIFS(T_PlannedOrders[EffectiveQty],T_PlannedOrders[Part Name],$A169,T_PlannedOrders[WeekIndex],31)&amp;" ("&amp;TEXT(SUMPRODUCT(MAX((T_PlannedOrders[Part Name]=$A169)*(T_PlannedOrders[WeekIndex]=31)*(T_PlannedOrders[EffectiveQty]&gt;0)*T_PlannedOrders[Order_Month])),"m月")&amp;"発注)")</f>
        <v/>
      </c>
      <c r="AI175">
        <f>IF(SUMIFS(T_PlannedOrders[EffectiveQty],T_PlannedOrders[Part Name],$A169,T_PlannedOrders[WeekIndex],32)=0,"",SUMIFS(T_PlannedOrders[EffectiveQty],T_PlannedOrders[Part Name],$A169,T_PlannedOrders[WeekIndex],32)&amp;" ("&amp;TEXT(SUMPRODUCT(MAX((T_PlannedOrders[Part Name]=$A169)*(T_PlannedOrders[WeekIndex]=32)*(T_PlannedOrders[EffectiveQty]&gt;0)*T_PlannedOrders[Order_Month])),"m月")&amp;"発注)")</f>
        <v/>
      </c>
      <c r="AJ175">
        <f>IF(SUMIFS(T_PlannedOrders[EffectiveQty],T_PlannedOrders[Part Name],$A169,T_PlannedOrders[WeekIndex],33)=0,"",SUMIFS(T_PlannedOrders[EffectiveQty],T_PlannedOrders[Part Name],$A169,T_PlannedOrders[WeekIndex],33)&amp;" ("&amp;TEXT(SUMPRODUCT(MAX((T_PlannedOrders[Part Name]=$A169)*(T_PlannedOrders[WeekIndex]=33)*(T_PlannedOrders[EffectiveQty]&gt;0)*T_PlannedOrders[Order_Month])),"m月")&amp;"発注)")</f>
        <v/>
      </c>
      <c r="AK175">
        <f>IF(SUMIFS(T_PlannedOrders[EffectiveQty],T_PlannedOrders[Part Name],$A169,T_PlannedOrders[WeekIndex],34)=0,"",SUMIFS(T_PlannedOrders[EffectiveQty],T_PlannedOrders[Part Name],$A169,T_PlannedOrders[WeekIndex],34)&amp;" ("&amp;TEXT(SUMPRODUCT(MAX((T_PlannedOrders[Part Name]=$A169)*(T_PlannedOrders[WeekIndex]=34)*(T_PlannedOrders[EffectiveQty]&gt;0)*T_PlannedOrders[Order_Month])),"m月")&amp;"発注)")</f>
        <v/>
      </c>
      <c r="AL175">
        <f>IF(SUMIFS(T_PlannedOrders[EffectiveQty],T_PlannedOrders[Part Name],$A169,T_PlannedOrders[WeekIndex],35)=0,"",SUMIFS(T_PlannedOrders[EffectiveQty],T_PlannedOrders[Part Name],$A169,T_PlannedOrders[WeekIndex],35)&amp;" ("&amp;TEXT(SUMPRODUCT(MAX((T_PlannedOrders[Part Name]=$A169)*(T_PlannedOrders[WeekIndex]=35)*(T_PlannedOrders[EffectiveQty]&gt;0)*T_PlannedOrders[Order_Month])),"m月")&amp;"発注)")</f>
        <v/>
      </c>
      <c r="AM175">
        <f>IF(SUMIFS(T_PlannedOrders[EffectiveQty],T_PlannedOrders[Part Name],$A169,T_PlannedOrders[WeekIndex],36)=0,"",SUMIFS(T_PlannedOrders[EffectiveQty],T_PlannedOrders[Part Name],$A169,T_PlannedOrders[WeekIndex],36)&amp;" ("&amp;TEXT(SUMPRODUCT(MAX((T_PlannedOrders[Part Name]=$A169)*(T_PlannedOrders[WeekIndex]=36)*(T_PlannedOrders[EffectiveQty]&gt;0)*T_PlannedOrders[Order_Month])),"m月")&amp;"発注)")</f>
        <v/>
      </c>
      <c r="AN175">
        <f>IF(SUMIFS(T_PlannedOrders[EffectiveQty],T_PlannedOrders[Part Name],$A169,T_PlannedOrders[WeekIndex],37)=0,"",SUMIFS(T_PlannedOrders[EffectiveQty],T_PlannedOrders[Part Name],$A169,T_PlannedOrders[WeekIndex],37)&amp;" ("&amp;TEXT(SUMPRODUCT(MAX((T_PlannedOrders[Part Name]=$A169)*(T_PlannedOrders[WeekIndex]=37)*(T_PlannedOrders[EffectiveQty]&gt;0)*T_PlannedOrders[Order_Month])),"m月")&amp;"発注)")</f>
        <v/>
      </c>
      <c r="AO175">
        <f>IF(SUMIFS(T_PlannedOrders[EffectiveQty],T_PlannedOrders[Part Name],$A169,T_PlannedOrders[WeekIndex],38)=0,"",SUMIFS(T_PlannedOrders[EffectiveQty],T_PlannedOrders[Part Name],$A169,T_PlannedOrders[WeekIndex],38)&amp;" ("&amp;TEXT(SUMPRODUCT(MAX((T_PlannedOrders[Part Name]=$A169)*(T_PlannedOrders[WeekIndex]=38)*(T_PlannedOrders[EffectiveQty]&gt;0)*T_PlannedOrders[Order_Month])),"m月")&amp;"発注)")</f>
        <v/>
      </c>
      <c r="AP175">
        <f>IF(SUMIFS(T_PlannedOrders[EffectiveQty],T_PlannedOrders[Part Name],$A169,T_PlannedOrders[WeekIndex],39)=0,"",SUMIFS(T_PlannedOrders[EffectiveQty],T_PlannedOrders[Part Name],$A169,T_PlannedOrders[WeekIndex],39)&amp;" ("&amp;TEXT(SUMPRODUCT(MAX((T_PlannedOrders[Part Name]=$A169)*(T_PlannedOrders[WeekIndex]=39)*(T_PlannedOrders[EffectiveQty]&gt;0)*T_PlannedOrders[Order_Month])),"m月")&amp;"発注)")</f>
        <v/>
      </c>
      <c r="AQ175">
        <f>IF(SUMIFS(T_PlannedOrders[EffectiveQty],T_PlannedOrders[Part Name],$A169,T_PlannedOrders[WeekIndex],40)=0,"",SUMIFS(T_PlannedOrders[EffectiveQty],T_PlannedOrders[Part Name],$A169,T_PlannedOrders[WeekIndex],40)&amp;" ("&amp;TEXT(SUMPRODUCT(MAX((T_PlannedOrders[Part Name]=$A169)*(T_PlannedOrders[WeekIndex]=40)*(T_PlannedOrders[EffectiveQty]&gt;0)*T_PlannedOrders[Order_Month])),"m月")&amp;"発注)")</f>
        <v/>
      </c>
      <c r="AR175">
        <f>IF(SUMIFS(T_PlannedOrders[EffectiveQty],T_PlannedOrders[Part Name],$A169,T_PlannedOrders[WeekIndex],41)=0,"",SUMIFS(T_PlannedOrders[EffectiveQty],T_PlannedOrders[Part Name],$A169,T_PlannedOrders[WeekIndex],41)&amp;" ("&amp;TEXT(SUMPRODUCT(MAX((T_PlannedOrders[Part Name]=$A169)*(T_PlannedOrders[WeekIndex]=41)*(T_PlannedOrders[EffectiveQty]&gt;0)*T_PlannedOrders[Order_Month])),"m月")&amp;"発注)")</f>
        <v/>
      </c>
      <c r="AS175">
        <f>IF(SUMIFS(T_PlannedOrders[EffectiveQty],T_PlannedOrders[Part Name],$A169,T_PlannedOrders[WeekIndex],42)=0,"",SUMIFS(T_PlannedOrders[EffectiveQty],T_PlannedOrders[Part Name],$A169,T_PlannedOrders[WeekIndex],42)&amp;" ("&amp;TEXT(SUMPRODUCT(MAX((T_PlannedOrders[Part Name]=$A169)*(T_PlannedOrders[WeekIndex]=42)*(T_PlannedOrders[EffectiveQty]&gt;0)*T_PlannedOrders[Order_Month])),"m月")&amp;"発注)")</f>
        <v/>
      </c>
      <c r="AT175">
        <f>IF(SUMIFS(T_PlannedOrders[EffectiveQty],T_PlannedOrders[Part Name],$A169,T_PlannedOrders[WeekIndex],43)=0,"",SUMIFS(T_PlannedOrders[EffectiveQty],T_PlannedOrders[Part Name],$A169,T_PlannedOrders[WeekIndex],43)&amp;" ("&amp;TEXT(SUMPRODUCT(MAX((T_PlannedOrders[Part Name]=$A169)*(T_PlannedOrders[WeekIndex]=43)*(T_PlannedOrders[EffectiveQty]&gt;0)*T_PlannedOrders[Order_Month])),"m月")&amp;"発注)")</f>
        <v/>
      </c>
      <c r="AU175">
        <f>IF(SUMIFS(T_PlannedOrders[EffectiveQty],T_PlannedOrders[Part Name],$A169,T_PlannedOrders[WeekIndex],44)=0,"",SUMIFS(T_PlannedOrders[EffectiveQty],T_PlannedOrders[Part Name],$A169,T_PlannedOrders[WeekIndex],44)&amp;" ("&amp;TEXT(SUMPRODUCT(MAX((T_PlannedOrders[Part Name]=$A169)*(T_PlannedOrders[WeekIndex]=44)*(T_PlannedOrders[EffectiveQty]&gt;0)*T_PlannedOrders[Order_Month])),"m月")&amp;"発注)")</f>
        <v/>
      </c>
      <c r="AV175">
        <f>IF(SUMIFS(T_PlannedOrders[EffectiveQty],T_PlannedOrders[Part Name],$A169,T_PlannedOrders[WeekIndex],45)=0,"",SUMIFS(T_PlannedOrders[EffectiveQty],T_PlannedOrders[Part Name],$A169,T_PlannedOrders[WeekIndex],45)&amp;" ("&amp;TEXT(SUMPRODUCT(MAX((T_PlannedOrders[Part Name]=$A169)*(T_PlannedOrders[WeekIndex]=45)*(T_PlannedOrders[EffectiveQty]&gt;0)*T_PlannedOrders[Order_Month])),"m月")&amp;"発注)")</f>
        <v/>
      </c>
      <c r="AW175">
        <f>IF(SUMIFS(T_PlannedOrders[EffectiveQty],T_PlannedOrders[Part Name],$A169,T_PlannedOrders[WeekIndex],46)=0,"",SUMIFS(T_PlannedOrders[EffectiveQty],T_PlannedOrders[Part Name],$A169,T_PlannedOrders[WeekIndex],46)&amp;" ("&amp;TEXT(SUMPRODUCT(MAX((T_PlannedOrders[Part Name]=$A169)*(T_PlannedOrders[WeekIndex]=46)*(T_PlannedOrders[EffectiveQty]&gt;0)*T_PlannedOrders[Order_Month])),"m月")&amp;"発注)")</f>
        <v/>
      </c>
      <c r="AX175">
        <f>IF(SUMIFS(T_PlannedOrders[EffectiveQty],T_PlannedOrders[Part Name],$A169,T_PlannedOrders[WeekIndex],47)=0,"",SUMIFS(T_PlannedOrders[EffectiveQty],T_PlannedOrders[Part Name],$A169,T_PlannedOrders[WeekIndex],47)&amp;" ("&amp;TEXT(SUMPRODUCT(MAX((T_PlannedOrders[Part Name]=$A169)*(T_PlannedOrders[WeekIndex]=47)*(T_PlannedOrders[EffectiveQty]&gt;0)*T_PlannedOrders[Order_Month])),"m月")&amp;"発注)")</f>
        <v/>
      </c>
      <c r="AY175">
        <f>IF(SUMIFS(T_PlannedOrders[EffectiveQty],T_PlannedOrders[Part Name],$A169,T_PlannedOrders[WeekIndex],48)=0,"",SUMIFS(T_PlannedOrders[EffectiveQty],T_PlannedOrders[Part Name],$A169,T_PlannedOrders[WeekIndex],48)&amp;" ("&amp;TEXT(SUMPRODUCT(MAX((T_PlannedOrders[Part Name]=$A169)*(T_PlannedOrders[WeekIndex]=48)*(T_PlannedOrders[EffectiveQty]&gt;0)*T_PlannedOrders[Order_Month])),"m月")&amp;"発注)")</f>
        <v/>
      </c>
      <c r="AZ175">
        <f>IF(SUMIFS(T_PlannedOrders[EffectiveQty],T_PlannedOrders[Part Name],$A169,T_PlannedOrders[WeekIndex],49)=0,"",SUMIFS(T_PlannedOrders[EffectiveQty],T_PlannedOrders[Part Name],$A169,T_PlannedOrders[WeekIndex],49)&amp;" ("&amp;TEXT(SUMPRODUCT(MAX((T_PlannedOrders[Part Name]=$A169)*(T_PlannedOrders[WeekIndex]=49)*(T_PlannedOrders[EffectiveQty]&gt;0)*T_PlannedOrders[Order_Month])),"m月")&amp;"発注)")</f>
        <v/>
      </c>
      <c r="BA175">
        <f>IF(SUMIFS(T_PlannedOrders[EffectiveQty],T_PlannedOrders[Part Name],$A169,T_PlannedOrders[WeekIndex],50)=0,"",SUMIFS(T_PlannedOrders[EffectiveQty],T_PlannedOrders[Part Name],$A169,T_PlannedOrders[WeekIndex],50)&amp;" ("&amp;TEXT(SUMPRODUCT(MAX((T_PlannedOrders[Part Name]=$A169)*(T_PlannedOrders[WeekIndex]=50)*(T_PlannedOrders[EffectiveQty]&gt;0)*T_PlannedOrders[Order_Month])),"m月")&amp;"発注)")</f>
        <v/>
      </c>
      <c r="BB175">
        <f>IF(SUMIFS(T_PlannedOrders[EffectiveQty],T_PlannedOrders[Part Name],$A169,T_PlannedOrders[WeekIndex],51)=0,"",SUMIFS(T_PlannedOrders[EffectiveQty],T_PlannedOrders[Part Name],$A169,T_PlannedOrders[WeekIndex],51)&amp;" ("&amp;TEXT(SUMPRODUCT(MAX((T_PlannedOrders[Part Name]=$A169)*(T_PlannedOrders[WeekIndex]=51)*(T_PlannedOrders[EffectiveQty]&gt;0)*T_PlannedOrders[Order_Month])),"m月")&amp;"発注)")</f>
        <v/>
      </c>
      <c r="BC175">
        <f>IF(SUMIFS(T_PlannedOrders[EffectiveQty],T_PlannedOrders[Part Name],$A169,T_PlannedOrders[WeekIndex],52)=0,"",SUMIFS(T_PlannedOrders[EffectiveQty],T_PlannedOrders[Part Name],$A169,T_PlannedOrders[WeekIndex],52)&amp;" ("&amp;TEXT(SUMPRODUCT(MAX((T_PlannedOrders[Part Name]=$A169)*(T_PlannedOrders[WeekIndex]=52)*(T_PlannedOrders[EffectiveQty]&gt;0)*T_PlannedOrders[Order_Month])),"m月")&amp;"発注)")</f>
        <v/>
      </c>
      <c r="BD175">
        <f>IF(SUMIFS(T_PlannedOrders[EffectiveQty],T_PlannedOrders[Part Name],$A169,T_PlannedOrders[WeekIndex],53)=0,"",SUMIFS(T_PlannedOrders[EffectiveQty],T_PlannedOrders[Part Name],$A169,T_PlannedOrders[WeekIndex],53)&amp;" ("&amp;TEXT(SUMPRODUCT(MAX((T_PlannedOrders[Part Name]=$A169)*(T_PlannedOrders[WeekIndex]=53)*(T_PlannedOrders[EffectiveQty]&gt;0)*T_PlannedOrders[Order_Month])),"m月")&amp;"発注)")</f>
        <v/>
      </c>
      <c r="BE175">
        <f>IF(SUMIFS(T_PlannedOrders[EffectiveQty],T_PlannedOrders[Part Name],$A169,T_PlannedOrders[WeekIndex],54)=0,"",SUMIFS(T_PlannedOrders[EffectiveQty],T_PlannedOrders[Part Name],$A169,T_PlannedOrders[WeekIndex],54)&amp;" ("&amp;TEXT(SUMPRODUCT(MAX((T_PlannedOrders[Part Name]=$A169)*(T_PlannedOrders[WeekIndex]=54)*(T_PlannedOrders[EffectiveQty]&gt;0)*T_PlannedOrders[Order_Month])),"m月")&amp;"発注)")</f>
        <v/>
      </c>
      <c r="BF175">
        <f>IF(SUMIFS(T_PlannedOrders[EffectiveQty],T_PlannedOrders[Part Name],$A169,T_PlannedOrders[WeekIndex],55)=0,"",SUMIFS(T_PlannedOrders[EffectiveQty],T_PlannedOrders[Part Name],$A169,T_PlannedOrders[WeekIndex],55)&amp;" ("&amp;TEXT(SUMPRODUCT(MAX((T_PlannedOrders[Part Name]=$A169)*(T_PlannedOrders[WeekIndex]=55)*(T_PlannedOrders[EffectiveQty]&gt;0)*T_PlannedOrders[Order_Month])),"m月")&amp;"発注)")</f>
        <v/>
      </c>
      <c r="BG175">
        <f>IF(SUMIFS(T_PlannedOrders[EffectiveQty],T_PlannedOrders[Part Name],$A169,T_PlannedOrders[WeekIndex],56)=0,"",SUMIFS(T_PlannedOrders[EffectiveQty],T_PlannedOrders[Part Name],$A169,T_PlannedOrders[WeekIndex],56)&amp;" ("&amp;TEXT(SUMPRODUCT(MAX((T_PlannedOrders[Part Name]=$A169)*(T_PlannedOrders[WeekIndex]=56)*(T_PlannedOrders[EffectiveQty]&gt;0)*T_PlannedOrders[Order_Month])),"m月")&amp;"発注)")</f>
        <v/>
      </c>
      <c r="BH175">
        <f>IF(SUMIFS(T_PlannedOrders[EffectiveQty],T_PlannedOrders[Part Name],$A169,T_PlannedOrders[WeekIndex],57)=0,"",SUMIFS(T_PlannedOrders[EffectiveQty],T_PlannedOrders[Part Name],$A169,T_PlannedOrders[WeekIndex],57)&amp;" ("&amp;TEXT(SUMPRODUCT(MAX((T_PlannedOrders[Part Name]=$A169)*(T_PlannedOrders[WeekIndex]=57)*(T_PlannedOrders[EffectiveQty]&gt;0)*T_PlannedOrders[Order_Month])),"m月")&amp;"発注)")</f>
        <v/>
      </c>
      <c r="BI175">
        <f>IF(SUMIFS(T_PlannedOrders[EffectiveQty],T_PlannedOrders[Part Name],$A169,T_PlannedOrders[WeekIndex],58)=0,"",SUMIFS(T_PlannedOrders[EffectiveQty],T_PlannedOrders[Part Name],$A169,T_PlannedOrders[WeekIndex],58)&amp;" ("&amp;TEXT(SUMPRODUCT(MAX((T_PlannedOrders[Part Name]=$A169)*(T_PlannedOrders[WeekIndex]=58)*(T_PlannedOrders[EffectiveQty]&gt;0)*T_PlannedOrders[Order_Month])),"m月")&amp;"発注)")</f>
        <v/>
      </c>
      <c r="BJ175">
        <f>IF(SUMIFS(T_PlannedOrders[EffectiveQty],T_PlannedOrders[Part Name],$A169,T_PlannedOrders[WeekIndex],59)=0,"",SUMIFS(T_PlannedOrders[EffectiveQty],T_PlannedOrders[Part Name],$A169,T_PlannedOrders[WeekIndex],59)&amp;" ("&amp;TEXT(SUMPRODUCT(MAX((T_PlannedOrders[Part Name]=$A169)*(T_PlannedOrders[WeekIndex]=59)*(T_PlannedOrders[EffectiveQty]&gt;0)*T_PlannedOrders[Order_Month])),"m月")&amp;"発注)")</f>
        <v/>
      </c>
      <c r="BK175">
        <f>IF(SUMIFS(T_PlannedOrders[EffectiveQty],T_PlannedOrders[Part Name],$A169,T_PlannedOrders[WeekIndex],60)=0,"",SUMIFS(T_PlannedOrders[EffectiveQty],T_PlannedOrders[Part Name],$A169,T_PlannedOrders[WeekIndex],60)&amp;" ("&amp;TEXT(SUMPRODUCT(MAX((T_PlannedOrders[Part Name]=$A169)*(T_PlannedOrders[WeekIndex]=60)*(T_PlannedOrders[EffectiveQty]&gt;0)*T_PlannedOrders[Order_Month])),"m月")&amp;"発注)")</f>
        <v/>
      </c>
      <c r="BL175">
        <f>IF(SUMIFS(T_PlannedOrders[EffectiveQty],T_PlannedOrders[Part Name],$A169,T_PlannedOrders[WeekIndex],61)=0,"",SUMIFS(T_PlannedOrders[EffectiveQty],T_PlannedOrders[Part Name],$A169,T_PlannedOrders[WeekIndex],61)&amp;" ("&amp;TEXT(SUMPRODUCT(MAX((T_PlannedOrders[Part Name]=$A169)*(T_PlannedOrders[WeekIndex]=61)*(T_PlannedOrders[EffectiveQty]&gt;0)*T_PlannedOrders[Order_Month])),"m月")&amp;"発注)")</f>
        <v/>
      </c>
      <c r="BM175">
        <f>IF(SUMIFS(T_PlannedOrders[EffectiveQty],T_PlannedOrders[Part Name],$A169,T_PlannedOrders[WeekIndex],62)=0,"",SUMIFS(T_PlannedOrders[EffectiveQty],T_PlannedOrders[Part Name],$A169,T_PlannedOrders[WeekIndex],62)&amp;" ("&amp;TEXT(SUMPRODUCT(MAX((T_PlannedOrders[Part Name]=$A169)*(T_PlannedOrders[WeekIndex]=62)*(T_PlannedOrders[EffectiveQty]&gt;0)*T_PlannedOrders[Order_Month])),"m月")&amp;"発注)")</f>
        <v/>
      </c>
      <c r="BN175">
        <f>IF(SUMIFS(T_PlannedOrders[EffectiveQty],T_PlannedOrders[Part Name],$A169,T_PlannedOrders[WeekIndex],63)=0,"",SUMIFS(T_PlannedOrders[EffectiveQty],T_PlannedOrders[Part Name],$A169,T_PlannedOrders[WeekIndex],63)&amp;" ("&amp;TEXT(SUMPRODUCT(MAX((T_PlannedOrders[Part Name]=$A169)*(T_PlannedOrders[WeekIndex]=63)*(T_PlannedOrders[EffectiveQty]&gt;0)*T_PlannedOrders[Order_Month])),"m月")&amp;"発注)")</f>
        <v/>
      </c>
      <c r="BO175">
        <f>IF(SUMIFS(T_PlannedOrders[EffectiveQty],T_PlannedOrders[Part Name],$A169,T_PlannedOrders[WeekIndex],64)=0,"",SUMIFS(T_PlannedOrders[EffectiveQty],T_PlannedOrders[Part Name],$A169,T_PlannedOrders[WeekIndex],64)&amp;" ("&amp;TEXT(SUMPRODUCT(MAX((T_PlannedOrders[Part Name]=$A169)*(T_PlannedOrders[WeekIndex]=64)*(T_PlannedOrders[EffectiveQty]&gt;0)*T_PlannedOrders[Order_Month])),"m月")&amp;"発注)")</f>
        <v/>
      </c>
      <c r="BP175">
        <f>IF(SUMIFS(T_PlannedOrders[EffectiveQty],T_PlannedOrders[Part Name],$A169,T_PlannedOrders[WeekIndex],65)=0,"",SUMIFS(T_PlannedOrders[EffectiveQty],T_PlannedOrders[Part Name],$A169,T_PlannedOrders[WeekIndex],65)&amp;" ("&amp;TEXT(SUMPRODUCT(MAX((T_PlannedOrders[Part Name]=$A169)*(T_PlannedOrders[WeekIndex]=65)*(T_PlannedOrders[EffectiveQty]&gt;0)*T_PlannedOrders[Order_Month])),"m月")&amp;"発注)")</f>
        <v/>
      </c>
      <c r="BQ175">
        <f>IF(SUMIFS(T_PlannedOrders[EffectiveQty],T_PlannedOrders[Part Name],$A169,T_PlannedOrders[WeekIndex],66)=0,"",SUMIFS(T_PlannedOrders[EffectiveQty],T_PlannedOrders[Part Name],$A169,T_PlannedOrders[WeekIndex],66)&amp;" ("&amp;TEXT(SUMPRODUCT(MAX((T_PlannedOrders[Part Name]=$A169)*(T_PlannedOrders[WeekIndex]=66)*(T_PlannedOrders[EffectiveQty]&gt;0)*T_PlannedOrders[Order_Month])),"m月")&amp;"発注)")</f>
        <v/>
      </c>
      <c r="BR175">
        <f>IF(SUMIFS(T_PlannedOrders[EffectiveQty],T_PlannedOrders[Part Name],$A169,T_PlannedOrders[WeekIndex],67)=0,"",SUMIFS(T_PlannedOrders[EffectiveQty],T_PlannedOrders[Part Name],$A169,T_PlannedOrders[WeekIndex],67)&amp;" ("&amp;TEXT(SUMPRODUCT(MAX((T_PlannedOrders[Part Name]=$A169)*(T_PlannedOrders[WeekIndex]=67)*(T_PlannedOrders[EffectiveQty]&gt;0)*T_PlannedOrders[Order_Month])),"m月")&amp;"発注)")</f>
        <v/>
      </c>
      <c r="BS175">
        <f>IF(SUMIFS(T_PlannedOrders[EffectiveQty],T_PlannedOrders[Part Name],$A169,T_PlannedOrders[WeekIndex],68)=0,"",SUMIFS(T_PlannedOrders[EffectiveQty],T_PlannedOrders[Part Name],$A169,T_PlannedOrders[WeekIndex],68)&amp;" ("&amp;TEXT(SUMPRODUCT(MAX((T_PlannedOrders[Part Name]=$A169)*(T_PlannedOrders[WeekIndex]=68)*(T_PlannedOrders[EffectiveQty]&gt;0)*T_PlannedOrders[Order_Month])),"m月")&amp;"発注)")</f>
        <v/>
      </c>
      <c r="BT175">
        <f>IF(SUMIFS(T_PlannedOrders[EffectiveQty],T_PlannedOrders[Part Name],$A169,T_PlannedOrders[WeekIndex],69)=0,"",SUMIFS(T_PlannedOrders[EffectiveQty],T_PlannedOrders[Part Name],$A169,T_PlannedOrders[WeekIndex],69)&amp;" ("&amp;TEXT(SUMPRODUCT(MAX((T_PlannedOrders[Part Name]=$A169)*(T_PlannedOrders[WeekIndex]=69)*(T_PlannedOrders[EffectiveQty]&gt;0)*T_PlannedOrders[Order_Month])),"m月")&amp;"発注)")</f>
        <v/>
      </c>
      <c r="BU175">
        <f>IF(SUMIFS(T_PlannedOrders[EffectiveQty],T_PlannedOrders[Part Name],$A169,T_PlannedOrders[WeekIndex],70)=0,"",SUMIFS(T_PlannedOrders[EffectiveQty],T_PlannedOrders[Part Name],$A169,T_PlannedOrders[WeekIndex],70)&amp;" ("&amp;TEXT(SUMPRODUCT(MAX((T_PlannedOrders[Part Name]=$A169)*(T_PlannedOrders[WeekIndex]=70)*(T_PlannedOrders[EffectiveQty]&gt;0)*T_PlannedOrders[Order_Month])),"m月")&amp;"発注)")</f>
        <v/>
      </c>
      <c r="BV175">
        <f>IF(SUMIFS(T_PlannedOrders[EffectiveQty],T_PlannedOrders[Part Name],$A169,T_PlannedOrders[WeekIndex],71)=0,"",SUMIFS(T_PlannedOrders[EffectiveQty],T_PlannedOrders[Part Name],$A169,T_PlannedOrders[WeekIndex],71)&amp;" ("&amp;TEXT(SUMPRODUCT(MAX((T_PlannedOrders[Part Name]=$A169)*(T_PlannedOrders[WeekIndex]=71)*(T_PlannedOrders[EffectiveQty]&gt;0)*T_PlannedOrders[Order_Month])),"m月")&amp;"発注)")</f>
        <v/>
      </c>
      <c r="BW175">
        <f>IF(SUMIFS(T_PlannedOrders[EffectiveQty],T_PlannedOrders[Part Name],$A169,T_PlannedOrders[WeekIndex],72)=0,"",SUMIFS(T_PlannedOrders[EffectiveQty],T_PlannedOrders[Part Name],$A169,T_PlannedOrders[WeekIndex],72)&amp;" ("&amp;TEXT(SUMPRODUCT(MAX((T_PlannedOrders[Part Name]=$A169)*(T_PlannedOrders[WeekIndex]=72)*(T_PlannedOrders[EffectiveQty]&gt;0)*T_PlannedOrders[Order_Month])),"m月")&amp;"発注)")</f>
        <v/>
      </c>
      <c r="BX175">
        <f>IF(SUMIFS(T_PlannedOrders[EffectiveQty],T_PlannedOrders[Part Name],$A169,T_PlannedOrders[WeekIndex],73)=0,"",SUMIFS(T_PlannedOrders[EffectiveQty],T_PlannedOrders[Part Name],$A169,T_PlannedOrders[WeekIndex],73)&amp;" ("&amp;TEXT(SUMPRODUCT(MAX((T_PlannedOrders[Part Name]=$A169)*(T_PlannedOrders[WeekIndex]=73)*(T_PlannedOrders[EffectiveQty]&gt;0)*T_PlannedOrders[Order_Month])),"m月")&amp;"発注)")</f>
        <v/>
      </c>
      <c r="BY175">
        <f>IF(SUMIFS(T_PlannedOrders[EffectiveQty],T_PlannedOrders[Part Name],$A169,T_PlannedOrders[WeekIndex],74)=0,"",SUMIFS(T_PlannedOrders[EffectiveQty],T_PlannedOrders[Part Name],$A169,T_PlannedOrders[WeekIndex],74)&amp;" ("&amp;TEXT(SUMPRODUCT(MAX((T_PlannedOrders[Part Name]=$A169)*(T_PlannedOrders[WeekIndex]=74)*(T_PlannedOrders[EffectiveQty]&gt;0)*T_PlannedOrders[Order_Month])),"m月")&amp;"発注)")</f>
        <v/>
      </c>
      <c r="BZ175">
        <f>IF(SUMIFS(T_PlannedOrders[EffectiveQty],T_PlannedOrders[Part Name],$A169,T_PlannedOrders[WeekIndex],75)=0,"",SUMIFS(T_PlannedOrders[EffectiveQty],T_PlannedOrders[Part Name],$A169,T_PlannedOrders[WeekIndex],75)&amp;" ("&amp;TEXT(SUMPRODUCT(MAX((T_PlannedOrders[Part Name]=$A169)*(T_PlannedOrders[WeekIndex]=75)*(T_PlannedOrders[EffectiveQty]&gt;0)*T_PlannedOrders[Order_Month])),"m月")&amp;"発注)")</f>
        <v/>
      </c>
      <c r="CA175">
        <f>IF(SUMIFS(T_PlannedOrders[EffectiveQty],T_PlannedOrders[Part Name],$A169,T_PlannedOrders[WeekIndex],76)=0,"",SUMIFS(T_PlannedOrders[EffectiveQty],T_PlannedOrders[Part Name],$A169,T_PlannedOrders[WeekIndex],76)&amp;" ("&amp;TEXT(SUMPRODUCT(MAX((T_PlannedOrders[Part Name]=$A169)*(T_PlannedOrders[WeekIndex]=76)*(T_PlannedOrders[EffectiveQty]&gt;0)*T_PlannedOrders[Order_Month])),"m月")&amp;"発注)")</f>
        <v/>
      </c>
      <c r="CB175">
        <f>IF(SUMIFS(T_PlannedOrders[EffectiveQty],T_PlannedOrders[Part Name],$A169,T_PlannedOrders[WeekIndex],77)=0,"",SUMIFS(T_PlannedOrders[EffectiveQty],T_PlannedOrders[Part Name],$A169,T_PlannedOrders[WeekIndex],77)&amp;" ("&amp;TEXT(SUMPRODUCT(MAX((T_PlannedOrders[Part Name]=$A169)*(T_PlannedOrders[WeekIndex]=77)*(T_PlannedOrders[EffectiveQty]&gt;0)*T_PlannedOrders[Order_Month])),"m月")&amp;"発注)")</f>
        <v/>
      </c>
      <c r="CC175">
        <f>IF(SUMIFS(T_PlannedOrders[EffectiveQty],T_PlannedOrders[Part Name],$A169,T_PlannedOrders[WeekIndex],78)=0,"",SUMIFS(T_PlannedOrders[EffectiveQty],T_PlannedOrders[Part Name],$A169,T_PlannedOrders[WeekIndex],78)&amp;" ("&amp;TEXT(SUMPRODUCT(MAX((T_PlannedOrders[Part Name]=$A169)*(T_PlannedOrders[WeekIndex]=78)*(T_PlannedOrders[EffectiveQty]&gt;0)*T_PlannedOrders[Order_Month])),"m月")&amp;"発注)")</f>
        <v/>
      </c>
      <c r="CD175">
        <f>IF(SUMIFS(T_PlannedOrders[EffectiveQty],T_PlannedOrders[Part Name],$A169,T_PlannedOrders[WeekIndex],79)=0,"",SUMIFS(T_PlannedOrders[EffectiveQty],T_PlannedOrders[Part Name],$A169,T_PlannedOrders[WeekIndex],79)&amp;" ("&amp;TEXT(SUMPRODUCT(MAX((T_PlannedOrders[Part Name]=$A169)*(T_PlannedOrders[WeekIndex]=79)*(T_PlannedOrders[EffectiveQty]&gt;0)*T_PlannedOrders[Order_Month])),"m月")&amp;"発注)")</f>
        <v/>
      </c>
      <c r="CE175">
        <f>IF(SUMIFS(T_PlannedOrders[EffectiveQty],T_PlannedOrders[Part Name],$A169,T_PlannedOrders[WeekIndex],80)=0,"",SUMIFS(T_PlannedOrders[EffectiveQty],T_PlannedOrders[Part Name],$A169,T_PlannedOrders[WeekIndex],80)&amp;" ("&amp;TEXT(SUMPRODUCT(MAX((T_PlannedOrders[Part Name]=$A169)*(T_PlannedOrders[WeekIndex]=80)*(T_PlannedOrders[EffectiveQty]&gt;0)*T_PlannedOrders[Order_Month])),"m月")&amp;"発注)")</f>
        <v/>
      </c>
      <c r="CF175">
        <f>IF(SUMIFS(T_PlannedOrders[EffectiveQty],T_PlannedOrders[Part Name],$A169,T_PlannedOrders[WeekIndex],81)=0,"",SUMIFS(T_PlannedOrders[EffectiveQty],T_PlannedOrders[Part Name],$A169,T_PlannedOrders[WeekIndex],81)&amp;" ("&amp;TEXT(SUMPRODUCT(MAX((T_PlannedOrders[Part Name]=$A169)*(T_PlannedOrders[WeekIndex]=81)*(T_PlannedOrders[EffectiveQty]&gt;0)*T_PlannedOrders[Order_Month])),"m月")&amp;"発注)")</f>
        <v/>
      </c>
      <c r="CG175">
        <f>IF(SUMIFS(T_PlannedOrders[EffectiveQty],T_PlannedOrders[Part Name],$A169,T_PlannedOrders[WeekIndex],82)=0,"",SUMIFS(T_PlannedOrders[EffectiveQty],T_PlannedOrders[Part Name],$A169,T_PlannedOrders[WeekIndex],82)&amp;" ("&amp;TEXT(SUMPRODUCT(MAX((T_PlannedOrders[Part Name]=$A169)*(T_PlannedOrders[WeekIndex]=82)*(T_PlannedOrders[EffectiveQty]&gt;0)*T_PlannedOrders[Order_Month])),"m月")&amp;"発注)")</f>
        <v/>
      </c>
      <c r="CH175">
        <f>IF(SUMIFS(T_PlannedOrders[EffectiveQty],T_PlannedOrders[Part Name],$A169,T_PlannedOrders[WeekIndex],83)=0,"",SUMIFS(T_PlannedOrders[EffectiveQty],T_PlannedOrders[Part Name],$A169,T_PlannedOrders[WeekIndex],83)&amp;" ("&amp;TEXT(SUMPRODUCT(MAX((T_PlannedOrders[Part Name]=$A169)*(T_PlannedOrders[WeekIndex]=83)*(T_PlannedOrders[EffectiveQty]&gt;0)*T_PlannedOrders[Order_Month])),"m月")&amp;"発注)")</f>
        <v/>
      </c>
      <c r="CI175">
        <f>IF(SUMIFS(T_PlannedOrders[EffectiveQty],T_PlannedOrders[Part Name],$A169,T_PlannedOrders[WeekIndex],84)=0,"",SUMIFS(T_PlannedOrders[EffectiveQty],T_PlannedOrders[Part Name],$A169,T_PlannedOrders[WeekIndex],84)&amp;" ("&amp;TEXT(SUMPRODUCT(MAX((T_PlannedOrders[Part Name]=$A169)*(T_PlannedOrders[WeekIndex]=84)*(T_PlannedOrders[EffectiveQty]&gt;0)*T_PlannedOrders[Order_Month])),"m月")&amp;"発注)")</f>
        <v/>
      </c>
      <c r="CJ175">
        <f>IF(SUMIFS(T_PlannedOrders[EffectiveQty],T_PlannedOrders[Part Name],$A169,T_PlannedOrders[WeekIndex],85)=0,"",SUMIFS(T_PlannedOrders[EffectiveQty],T_PlannedOrders[Part Name],$A169,T_PlannedOrders[WeekIndex],85)&amp;" ("&amp;TEXT(SUMPRODUCT(MAX((T_PlannedOrders[Part Name]=$A169)*(T_PlannedOrders[WeekIndex]=85)*(T_PlannedOrders[EffectiveQty]&gt;0)*T_PlannedOrders[Order_Month])),"m月")&amp;"発注)")</f>
        <v/>
      </c>
      <c r="CK175">
        <f>IF(SUMIFS(T_PlannedOrders[EffectiveQty],T_PlannedOrders[Part Name],$A169,T_PlannedOrders[WeekIndex],86)=0,"",SUMIFS(T_PlannedOrders[EffectiveQty],T_PlannedOrders[Part Name],$A169,T_PlannedOrders[WeekIndex],86)&amp;" ("&amp;TEXT(SUMPRODUCT(MAX((T_PlannedOrders[Part Name]=$A169)*(T_PlannedOrders[WeekIndex]=86)*(T_PlannedOrders[EffectiveQty]&gt;0)*T_PlannedOrders[Order_Month])),"m月")&amp;"発注)")</f>
        <v/>
      </c>
      <c r="CL175">
        <f>IF(SUMIFS(T_PlannedOrders[EffectiveQty],T_PlannedOrders[Part Name],$A169,T_PlannedOrders[WeekIndex],87)=0,"",SUMIFS(T_PlannedOrders[EffectiveQty],T_PlannedOrders[Part Name],$A169,T_PlannedOrders[WeekIndex],87)&amp;" ("&amp;TEXT(SUMPRODUCT(MAX((T_PlannedOrders[Part Name]=$A169)*(T_PlannedOrders[WeekIndex]=87)*(T_PlannedOrders[EffectiveQty]&gt;0)*T_PlannedOrders[Order_Month])),"m月")&amp;"発注)")</f>
        <v/>
      </c>
      <c r="CM175">
        <f>IF(SUMIFS(T_PlannedOrders[EffectiveQty],T_PlannedOrders[Part Name],$A169,T_PlannedOrders[WeekIndex],88)=0,"",SUMIFS(T_PlannedOrders[EffectiveQty],T_PlannedOrders[Part Name],$A169,T_PlannedOrders[WeekIndex],88)&amp;" ("&amp;TEXT(SUMPRODUCT(MAX((T_PlannedOrders[Part Name]=$A169)*(T_PlannedOrders[WeekIndex]=88)*(T_PlannedOrders[EffectiveQty]&gt;0)*T_PlannedOrders[Order_Month])),"m月")&amp;"発注)")</f>
        <v/>
      </c>
      <c r="CN175">
        <f>IF(SUMIFS(T_PlannedOrders[EffectiveQty],T_PlannedOrders[Part Name],$A169,T_PlannedOrders[WeekIndex],89)=0,"",SUMIFS(T_PlannedOrders[EffectiveQty],T_PlannedOrders[Part Name],$A169,T_PlannedOrders[WeekIndex],89)&amp;" ("&amp;TEXT(SUMPRODUCT(MAX((T_PlannedOrders[Part Name]=$A169)*(T_PlannedOrders[WeekIndex]=89)*(T_PlannedOrders[EffectiveQty]&gt;0)*T_PlannedOrders[Order_Month])),"m月")&amp;"発注)")</f>
        <v/>
      </c>
      <c r="CO175">
        <f>IF(SUMIFS(T_PlannedOrders[EffectiveQty],T_PlannedOrders[Part Name],$A169,T_PlannedOrders[WeekIndex],90)=0,"",SUMIFS(T_PlannedOrders[EffectiveQty],T_PlannedOrders[Part Name],$A169,T_PlannedOrders[WeekIndex],90)&amp;" ("&amp;TEXT(SUMPRODUCT(MAX((T_PlannedOrders[Part Name]=$A169)*(T_PlannedOrders[WeekIndex]=90)*(T_PlannedOrders[EffectiveQty]&gt;0)*T_PlannedOrders[Order_Month])),"m月")&amp;"発注)")</f>
        <v/>
      </c>
      <c r="CP175">
        <f>IF(SUMIFS(T_PlannedOrders[EffectiveQty],T_PlannedOrders[Part Name],$A169,T_PlannedOrders[WeekIndex],91)=0,"",SUMIFS(T_PlannedOrders[EffectiveQty],T_PlannedOrders[Part Name],$A169,T_PlannedOrders[WeekIndex],91)&amp;" ("&amp;TEXT(SUMPRODUCT(MAX((T_PlannedOrders[Part Name]=$A169)*(T_PlannedOrders[WeekIndex]=91)*(T_PlannedOrders[EffectiveQty]&gt;0)*T_PlannedOrders[Order_Month])),"m月")&amp;"発注)")</f>
        <v/>
      </c>
      <c r="CQ175">
        <f>IF(SUMIFS(T_PlannedOrders[EffectiveQty],T_PlannedOrders[Part Name],$A169,T_PlannedOrders[WeekIndex],92)=0,"",SUMIFS(T_PlannedOrders[EffectiveQty],T_PlannedOrders[Part Name],$A169,T_PlannedOrders[WeekIndex],92)&amp;" ("&amp;TEXT(SUMPRODUCT(MAX((T_PlannedOrders[Part Name]=$A169)*(T_PlannedOrders[WeekIndex]=92)*(T_PlannedOrders[EffectiveQty]&gt;0)*T_PlannedOrders[Order_Month])),"m月")&amp;"発注)")</f>
        <v/>
      </c>
      <c r="CR175">
        <f>IF(SUMIFS(T_PlannedOrders[EffectiveQty],T_PlannedOrders[Part Name],$A169,T_PlannedOrders[WeekIndex],93)=0,"",SUMIFS(T_PlannedOrders[EffectiveQty],T_PlannedOrders[Part Name],$A169,T_PlannedOrders[WeekIndex],93)&amp;" ("&amp;TEXT(SUMPRODUCT(MAX((T_PlannedOrders[Part Name]=$A169)*(T_PlannedOrders[WeekIndex]=93)*(T_PlannedOrders[EffectiveQty]&gt;0)*T_PlannedOrders[Order_Month])),"m月")&amp;"発注)")</f>
        <v/>
      </c>
      <c r="CS175">
        <f>IF(SUMIFS(T_PlannedOrders[EffectiveQty],T_PlannedOrders[Part Name],$A169,T_PlannedOrders[WeekIndex],94)=0,"",SUMIFS(T_PlannedOrders[EffectiveQty],T_PlannedOrders[Part Name],$A169,T_PlannedOrders[WeekIndex],94)&amp;" ("&amp;TEXT(SUMPRODUCT(MAX((T_PlannedOrders[Part Name]=$A169)*(T_PlannedOrders[WeekIndex]=94)*(T_PlannedOrders[EffectiveQty]&gt;0)*T_PlannedOrders[Order_Month])),"m月")&amp;"発注)")</f>
        <v/>
      </c>
      <c r="CT175">
        <f>IF(SUMIFS(T_PlannedOrders[EffectiveQty],T_PlannedOrders[Part Name],$A169,T_PlannedOrders[WeekIndex],95)=0,"",SUMIFS(T_PlannedOrders[EffectiveQty],T_PlannedOrders[Part Name],$A169,T_PlannedOrders[WeekIndex],95)&amp;" ("&amp;TEXT(SUMPRODUCT(MAX((T_PlannedOrders[Part Name]=$A169)*(T_PlannedOrders[WeekIndex]=95)*(T_PlannedOrders[EffectiveQty]&gt;0)*T_PlannedOrders[Order_Month])),"m月")&amp;"発注)")</f>
        <v/>
      </c>
      <c r="CU175">
        <f>IF(SUMIFS(T_PlannedOrders[EffectiveQty],T_PlannedOrders[Part Name],$A169,T_PlannedOrders[WeekIndex],96)=0,"",SUMIFS(T_PlannedOrders[EffectiveQty],T_PlannedOrders[Part Name],$A169,T_PlannedOrders[WeekIndex],96)&amp;" ("&amp;TEXT(SUMPRODUCT(MAX((T_PlannedOrders[Part Name]=$A169)*(T_PlannedOrders[WeekIndex]=96)*(T_PlannedOrders[EffectiveQty]&gt;0)*T_PlannedOrders[Order_Month])),"m月")&amp;"発注)")</f>
        <v/>
      </c>
      <c r="CV175">
        <f>IF(SUMIFS(T_PlannedOrders[EffectiveQty],T_PlannedOrders[Part Name],$A169,T_PlannedOrders[WeekIndex],97)=0,"",SUMIFS(T_PlannedOrders[EffectiveQty],T_PlannedOrders[Part Name],$A169,T_PlannedOrders[WeekIndex],97)&amp;" ("&amp;TEXT(SUMPRODUCT(MAX((T_PlannedOrders[Part Name]=$A169)*(T_PlannedOrders[WeekIndex]=97)*(T_PlannedOrders[EffectiveQty]&gt;0)*T_PlannedOrders[Order_Month])),"m月")&amp;"発注)")</f>
        <v/>
      </c>
      <c r="CW175">
        <f>IF(SUMIFS(T_PlannedOrders[EffectiveQty],T_PlannedOrders[Part Name],$A169,T_PlannedOrders[WeekIndex],98)=0,"",SUMIFS(T_PlannedOrders[EffectiveQty],T_PlannedOrders[Part Name],$A169,T_PlannedOrders[WeekIndex],98)&amp;" ("&amp;TEXT(SUMPRODUCT(MAX((T_PlannedOrders[Part Name]=$A169)*(T_PlannedOrders[WeekIndex]=98)*(T_PlannedOrders[EffectiveQty]&gt;0)*T_PlannedOrders[Order_Month])),"m月")&amp;"発注)")</f>
        <v/>
      </c>
      <c r="CX175">
        <f>IF(SUMIFS(T_PlannedOrders[EffectiveQty],T_PlannedOrders[Part Name],$A169,T_PlannedOrders[WeekIndex],99)=0,"",SUMIFS(T_PlannedOrders[EffectiveQty],T_PlannedOrders[Part Name],$A169,T_PlannedOrders[WeekIndex],99)&amp;" ("&amp;TEXT(SUMPRODUCT(MAX((T_PlannedOrders[Part Name]=$A169)*(T_PlannedOrders[WeekIndex]=99)*(T_PlannedOrders[EffectiveQty]&gt;0)*T_PlannedOrders[Order_Month])),"m月")&amp;"発注)")</f>
        <v/>
      </c>
      <c r="CY175">
        <f>IF(SUMIFS(T_PlannedOrders[EffectiveQty],T_PlannedOrders[Part Name],$A169,T_PlannedOrders[WeekIndex],100)=0,"",SUMIFS(T_PlannedOrders[EffectiveQty],T_PlannedOrders[Part Name],$A169,T_PlannedOrders[WeekIndex],100)&amp;" ("&amp;TEXT(SUMPRODUCT(MAX((T_PlannedOrders[Part Name]=$A169)*(T_PlannedOrders[WeekIndex]=100)*(T_PlannedOrders[EffectiveQty]&gt;0)*T_PlannedOrders[Order_Month])),"m月")&amp;"発注)")</f>
        <v/>
      </c>
      <c r="CZ175">
        <f>IF(SUMIFS(T_PlannedOrders[EffectiveQty],T_PlannedOrders[Part Name],$A169,T_PlannedOrders[WeekIndex],101)=0,"",SUMIFS(T_PlannedOrders[EffectiveQty],T_PlannedOrders[Part Name],$A169,T_PlannedOrders[WeekIndex],101)&amp;" ("&amp;TEXT(SUMPRODUCT(MAX((T_PlannedOrders[Part Name]=$A169)*(T_PlannedOrders[WeekIndex]=101)*(T_PlannedOrders[EffectiveQty]&gt;0)*T_PlannedOrders[Order_Month])),"m月")&amp;"発注)")</f>
        <v/>
      </c>
      <c r="DA175">
        <f>IF(SUMIFS(T_PlannedOrders[EffectiveQty],T_PlannedOrders[Part Name],$A169,T_PlannedOrders[WeekIndex],102)=0,"",SUMIFS(T_PlannedOrders[EffectiveQty],T_PlannedOrders[Part Name],$A169,T_PlannedOrders[WeekIndex],102)&amp;" ("&amp;TEXT(SUMPRODUCT(MAX((T_PlannedOrders[Part Name]=$A169)*(T_PlannedOrders[WeekIndex]=102)*(T_PlannedOrders[EffectiveQty]&gt;0)*T_PlannedOrders[Order_Month])),"m月")&amp;"発注)")</f>
        <v/>
      </c>
      <c r="DB175">
        <f>IF(SUMIFS(T_PlannedOrders[EffectiveQty],T_PlannedOrders[Part Name],$A169,T_PlannedOrders[WeekIndex],103)=0,"",SUMIFS(T_PlannedOrders[EffectiveQty],T_PlannedOrders[Part Name],$A169,T_PlannedOrders[WeekIndex],103)&amp;" ("&amp;TEXT(SUMPRODUCT(MAX((T_PlannedOrders[Part Name]=$A169)*(T_PlannedOrders[WeekIndex]=103)*(T_PlannedOrders[EffectiveQty]&gt;0)*T_PlannedOrders[Order_Month])),"m月")&amp;"発注)")</f>
        <v/>
      </c>
      <c r="DC175">
        <f>IF(SUMIFS(T_PlannedOrders[EffectiveQty],T_PlannedOrders[Part Name],$A169,T_PlannedOrders[WeekIndex],104)=0,"",SUMIFS(T_PlannedOrders[EffectiveQty],T_PlannedOrders[Part Name],$A169,T_PlannedOrders[WeekIndex],104)&amp;" ("&amp;TEXT(SUMPRODUCT(MAX((T_PlannedOrders[Part Name]=$A169)*(T_PlannedOrders[WeekIndex]=104)*(T_PlannedOrders[EffectiveQty]&gt;0)*T_PlannedOrders[Order_Month])),"m月")&amp;"発注)")</f>
        <v/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3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>
        <f>IF(SUMIFS(T_PlannedOrders[EffectiveQty],T_PlannedOrders[Part Name],$A179,T_PlannedOrders[WeekIndex],1)=0,"",SUMIFS(T_PlannedOrders[EffectiveQty],T_PlannedOrders[Part Name],$A179,T_PlannedOrders[WeekIndex],1)&amp;" ("&amp;TEXT(SUMPRODUCT(MAX((T_PlannedOrders[Part Name]=$A179)*(T_PlannedOrders[WeekIndex]=1)*(T_PlannedOrders[EffectiveQty]&gt;0)*T_PlannedOrders[Order_Month])),"m月")&amp;"発注)")</f>
        <v/>
      </c>
      <c r="E185">
        <f>IF(SUMIFS(T_PlannedOrders[EffectiveQty],T_PlannedOrders[Part Name],$A179,T_PlannedOrders[WeekIndex],2)=0,"",SUMIFS(T_PlannedOrders[EffectiveQty],T_PlannedOrders[Part Name],$A179,T_PlannedOrders[WeekIndex],2)&amp;" ("&amp;TEXT(SUMPRODUCT(MAX((T_PlannedOrders[Part Name]=$A179)*(T_PlannedOrders[WeekIndex]=2)*(T_PlannedOrders[EffectiveQty]&gt;0)*T_PlannedOrders[Order_Month])),"m月")&amp;"発注)")</f>
        <v/>
      </c>
      <c r="F185">
        <f>IF(SUMIFS(T_PlannedOrders[EffectiveQty],T_PlannedOrders[Part Name],$A179,T_PlannedOrders[WeekIndex],3)=0,"",SUMIFS(T_PlannedOrders[EffectiveQty],T_PlannedOrders[Part Name],$A179,T_PlannedOrders[WeekIndex],3)&amp;" ("&amp;TEXT(SUMPRODUCT(MAX((T_PlannedOrders[Part Name]=$A179)*(T_PlannedOrders[WeekIndex]=3)*(T_PlannedOrders[EffectiveQty]&gt;0)*T_PlannedOrders[Order_Month])),"m月")&amp;"発注)")</f>
        <v/>
      </c>
      <c r="G185">
        <f>IF(SUMIFS(T_PlannedOrders[EffectiveQty],T_PlannedOrders[Part Name],$A179,T_PlannedOrders[WeekIndex],4)=0,"",SUMIFS(T_PlannedOrders[EffectiveQty],T_PlannedOrders[Part Name],$A179,T_PlannedOrders[WeekIndex],4)&amp;" ("&amp;TEXT(SUMPRODUCT(MAX((T_PlannedOrders[Part Name]=$A179)*(T_PlannedOrders[WeekIndex]=4)*(T_PlannedOrders[EffectiveQty]&gt;0)*T_PlannedOrders[Order_Month])),"m月")&amp;"発注)")</f>
        <v/>
      </c>
      <c r="H185">
        <f>IF(SUMIFS(T_PlannedOrders[EffectiveQty],T_PlannedOrders[Part Name],$A179,T_PlannedOrders[WeekIndex],5)=0,"",SUMIFS(T_PlannedOrders[EffectiveQty],T_PlannedOrders[Part Name],$A179,T_PlannedOrders[WeekIndex],5)&amp;" ("&amp;TEXT(SUMPRODUCT(MAX((T_PlannedOrders[Part Name]=$A179)*(T_PlannedOrders[WeekIndex]=5)*(T_PlannedOrders[EffectiveQty]&gt;0)*T_PlannedOrders[Order_Month])),"m月")&amp;"発注)")</f>
        <v/>
      </c>
      <c r="I185">
        <f>IF(SUMIFS(T_PlannedOrders[EffectiveQty],T_PlannedOrders[Part Name],$A179,T_PlannedOrders[WeekIndex],6)=0,"",SUMIFS(T_PlannedOrders[EffectiveQty],T_PlannedOrders[Part Name],$A179,T_PlannedOrders[WeekIndex],6)&amp;" ("&amp;TEXT(SUMPRODUCT(MAX((T_PlannedOrders[Part Name]=$A179)*(T_PlannedOrders[WeekIndex]=6)*(T_PlannedOrders[EffectiveQty]&gt;0)*T_PlannedOrders[Order_Month])),"m月")&amp;"発注)")</f>
        <v/>
      </c>
      <c r="J185">
        <f>IF(SUMIFS(T_PlannedOrders[EffectiveQty],T_PlannedOrders[Part Name],$A179,T_PlannedOrders[WeekIndex],7)=0,"",SUMIFS(T_PlannedOrders[EffectiveQty],T_PlannedOrders[Part Name],$A179,T_PlannedOrders[WeekIndex],7)&amp;" ("&amp;TEXT(SUMPRODUCT(MAX((T_PlannedOrders[Part Name]=$A179)*(T_PlannedOrders[WeekIndex]=7)*(T_PlannedOrders[EffectiveQty]&gt;0)*T_PlannedOrders[Order_Month])),"m月")&amp;"発注)")</f>
        <v/>
      </c>
      <c r="K185">
        <f>IF(SUMIFS(T_PlannedOrders[EffectiveQty],T_PlannedOrders[Part Name],$A179,T_PlannedOrders[WeekIndex],8)=0,"",SUMIFS(T_PlannedOrders[EffectiveQty],T_PlannedOrders[Part Name],$A179,T_PlannedOrders[WeekIndex],8)&amp;" ("&amp;TEXT(SUMPRODUCT(MAX((T_PlannedOrders[Part Name]=$A179)*(T_PlannedOrders[WeekIndex]=8)*(T_PlannedOrders[EffectiveQty]&gt;0)*T_PlannedOrders[Order_Month])),"m月")&amp;"発注)")</f>
        <v/>
      </c>
      <c r="L185">
        <f>IF(SUMIFS(T_PlannedOrders[EffectiveQty],T_PlannedOrders[Part Name],$A179,T_PlannedOrders[WeekIndex],9)=0,"",SUMIFS(T_PlannedOrders[EffectiveQty],T_PlannedOrders[Part Name],$A179,T_PlannedOrders[WeekIndex],9)&amp;" ("&amp;TEXT(SUMPRODUCT(MAX((T_PlannedOrders[Part Name]=$A179)*(T_PlannedOrders[WeekIndex]=9)*(T_PlannedOrders[EffectiveQty]&gt;0)*T_PlannedOrders[Order_Month])),"m月")&amp;"発注)")</f>
        <v/>
      </c>
      <c r="M185">
        <f>IF(SUMIFS(T_PlannedOrders[EffectiveQty],T_PlannedOrders[Part Name],$A179,T_PlannedOrders[WeekIndex],10)=0,"",SUMIFS(T_PlannedOrders[EffectiveQty],T_PlannedOrders[Part Name],$A179,T_PlannedOrders[WeekIndex],10)&amp;" ("&amp;TEXT(SUMPRODUCT(MAX((T_PlannedOrders[Part Name]=$A179)*(T_PlannedOrders[WeekIndex]=10)*(T_PlannedOrders[EffectiveQty]&gt;0)*T_PlannedOrders[Order_Month])),"m月")&amp;"発注)")</f>
        <v/>
      </c>
      <c r="N185">
        <f>IF(SUMIFS(T_PlannedOrders[EffectiveQty],T_PlannedOrders[Part Name],$A179,T_PlannedOrders[WeekIndex],11)=0,"",SUMIFS(T_PlannedOrders[EffectiveQty],T_PlannedOrders[Part Name],$A179,T_PlannedOrders[WeekIndex],11)&amp;" ("&amp;TEXT(SUMPRODUCT(MAX((T_PlannedOrders[Part Name]=$A179)*(T_PlannedOrders[WeekIndex]=11)*(T_PlannedOrders[EffectiveQty]&gt;0)*T_PlannedOrders[Order_Month])),"m月")&amp;"発注)")</f>
        <v/>
      </c>
      <c r="O185">
        <f>IF(SUMIFS(T_PlannedOrders[EffectiveQty],T_PlannedOrders[Part Name],$A179,T_PlannedOrders[WeekIndex],12)=0,"",SUMIFS(T_PlannedOrders[EffectiveQty],T_PlannedOrders[Part Name],$A179,T_PlannedOrders[WeekIndex],12)&amp;" ("&amp;TEXT(SUMPRODUCT(MAX((T_PlannedOrders[Part Name]=$A179)*(T_PlannedOrders[WeekIndex]=12)*(T_PlannedOrders[EffectiveQty]&gt;0)*T_PlannedOrders[Order_Month])),"m月")&amp;"発注)")</f>
        <v/>
      </c>
      <c r="P185">
        <f>IF(SUMIFS(T_PlannedOrders[EffectiveQty],T_PlannedOrders[Part Name],$A179,T_PlannedOrders[WeekIndex],13)=0,"",SUMIFS(T_PlannedOrders[EffectiveQty],T_PlannedOrders[Part Name],$A179,T_PlannedOrders[WeekIndex],13)&amp;" ("&amp;TEXT(SUMPRODUCT(MAX((T_PlannedOrders[Part Name]=$A179)*(T_PlannedOrders[WeekIndex]=13)*(T_PlannedOrders[EffectiveQty]&gt;0)*T_PlannedOrders[Order_Month])),"m月")&amp;"発注)")</f>
        <v/>
      </c>
      <c r="Q185">
        <f>IF(SUMIFS(T_PlannedOrders[EffectiveQty],T_PlannedOrders[Part Name],$A179,T_PlannedOrders[WeekIndex],14)=0,"",SUMIFS(T_PlannedOrders[EffectiveQty],T_PlannedOrders[Part Name],$A179,T_PlannedOrders[WeekIndex],14)&amp;" ("&amp;TEXT(SUMPRODUCT(MAX((T_PlannedOrders[Part Name]=$A179)*(T_PlannedOrders[WeekIndex]=14)*(T_PlannedOrders[EffectiveQty]&gt;0)*T_PlannedOrders[Order_Month])),"m月")&amp;"発注)")</f>
        <v/>
      </c>
      <c r="R185">
        <f>IF(SUMIFS(T_PlannedOrders[EffectiveQty],T_PlannedOrders[Part Name],$A179,T_PlannedOrders[WeekIndex],15)=0,"",SUMIFS(T_PlannedOrders[EffectiveQty],T_PlannedOrders[Part Name],$A179,T_PlannedOrders[WeekIndex],15)&amp;" ("&amp;TEXT(SUMPRODUCT(MAX((T_PlannedOrders[Part Name]=$A179)*(T_PlannedOrders[WeekIndex]=15)*(T_PlannedOrders[EffectiveQty]&gt;0)*T_PlannedOrders[Order_Month])),"m月")&amp;"発注)")</f>
        <v/>
      </c>
      <c r="S185">
        <f>IF(SUMIFS(T_PlannedOrders[EffectiveQty],T_PlannedOrders[Part Name],$A179,T_PlannedOrders[WeekIndex],16)=0,"",SUMIFS(T_PlannedOrders[EffectiveQty],T_PlannedOrders[Part Name],$A179,T_PlannedOrders[WeekIndex],16)&amp;" ("&amp;TEXT(SUMPRODUCT(MAX((T_PlannedOrders[Part Name]=$A179)*(T_PlannedOrders[WeekIndex]=16)*(T_PlannedOrders[EffectiveQty]&gt;0)*T_PlannedOrders[Order_Month])),"m月")&amp;"発注)")</f>
        <v/>
      </c>
      <c r="T185">
        <f>IF(SUMIFS(T_PlannedOrders[EffectiveQty],T_PlannedOrders[Part Name],$A179,T_PlannedOrders[WeekIndex],17)=0,"",SUMIFS(T_PlannedOrders[EffectiveQty],T_PlannedOrders[Part Name],$A179,T_PlannedOrders[WeekIndex],17)&amp;" ("&amp;TEXT(SUMPRODUCT(MAX((T_PlannedOrders[Part Name]=$A179)*(T_PlannedOrders[WeekIndex]=17)*(T_PlannedOrders[EffectiveQty]&gt;0)*T_PlannedOrders[Order_Month])),"m月")&amp;"発注)")</f>
        <v/>
      </c>
      <c r="U185">
        <f>IF(SUMIFS(T_PlannedOrders[EffectiveQty],T_PlannedOrders[Part Name],$A179,T_PlannedOrders[WeekIndex],18)=0,"",SUMIFS(T_PlannedOrders[EffectiveQty],T_PlannedOrders[Part Name],$A179,T_PlannedOrders[WeekIndex],18)&amp;" ("&amp;TEXT(SUMPRODUCT(MAX((T_PlannedOrders[Part Name]=$A179)*(T_PlannedOrders[WeekIndex]=18)*(T_PlannedOrders[EffectiveQty]&gt;0)*T_PlannedOrders[Order_Month])),"m月")&amp;"発注)")</f>
        <v/>
      </c>
      <c r="V185">
        <f>IF(SUMIFS(T_PlannedOrders[EffectiveQty],T_PlannedOrders[Part Name],$A179,T_PlannedOrders[WeekIndex],19)=0,"",SUMIFS(T_PlannedOrders[EffectiveQty],T_PlannedOrders[Part Name],$A179,T_PlannedOrders[WeekIndex],19)&amp;" ("&amp;TEXT(SUMPRODUCT(MAX((T_PlannedOrders[Part Name]=$A179)*(T_PlannedOrders[WeekIndex]=19)*(T_PlannedOrders[EffectiveQty]&gt;0)*T_PlannedOrders[Order_Month])),"m月")&amp;"発注)")</f>
        <v/>
      </c>
      <c r="W185">
        <f>IF(SUMIFS(T_PlannedOrders[EffectiveQty],T_PlannedOrders[Part Name],$A179,T_PlannedOrders[WeekIndex],20)=0,"",SUMIFS(T_PlannedOrders[EffectiveQty],T_PlannedOrders[Part Name],$A179,T_PlannedOrders[WeekIndex],20)&amp;" ("&amp;TEXT(SUMPRODUCT(MAX((T_PlannedOrders[Part Name]=$A179)*(T_PlannedOrders[WeekIndex]=20)*(T_PlannedOrders[EffectiveQty]&gt;0)*T_PlannedOrders[Order_Month])),"m月")&amp;"発注)")</f>
        <v/>
      </c>
      <c r="X185">
        <f>IF(SUMIFS(T_PlannedOrders[EffectiveQty],T_PlannedOrders[Part Name],$A179,T_PlannedOrders[WeekIndex],21)=0,"",SUMIFS(T_PlannedOrders[EffectiveQty],T_PlannedOrders[Part Name],$A179,T_PlannedOrders[WeekIndex],21)&amp;" ("&amp;TEXT(SUMPRODUCT(MAX((T_PlannedOrders[Part Name]=$A179)*(T_PlannedOrders[WeekIndex]=21)*(T_PlannedOrders[EffectiveQty]&gt;0)*T_PlannedOrders[Order_Month])),"m月")&amp;"発注)")</f>
        <v/>
      </c>
      <c r="Y185">
        <f>IF(SUMIFS(T_PlannedOrders[EffectiveQty],T_PlannedOrders[Part Name],$A179,T_PlannedOrders[WeekIndex],22)=0,"",SUMIFS(T_PlannedOrders[EffectiveQty],T_PlannedOrders[Part Name],$A179,T_PlannedOrders[WeekIndex],22)&amp;" ("&amp;TEXT(SUMPRODUCT(MAX((T_PlannedOrders[Part Name]=$A179)*(T_PlannedOrders[WeekIndex]=22)*(T_PlannedOrders[EffectiveQty]&gt;0)*T_PlannedOrders[Order_Month])),"m月")&amp;"発注)")</f>
        <v/>
      </c>
      <c r="Z185">
        <f>IF(SUMIFS(T_PlannedOrders[EffectiveQty],T_PlannedOrders[Part Name],$A179,T_PlannedOrders[WeekIndex],23)=0,"",SUMIFS(T_PlannedOrders[EffectiveQty],T_PlannedOrders[Part Name],$A179,T_PlannedOrders[WeekIndex],23)&amp;" ("&amp;TEXT(SUMPRODUCT(MAX((T_PlannedOrders[Part Name]=$A179)*(T_PlannedOrders[WeekIndex]=23)*(T_PlannedOrders[EffectiveQty]&gt;0)*T_PlannedOrders[Order_Month])),"m月")&amp;"発注)")</f>
        <v/>
      </c>
      <c r="AA185">
        <f>IF(SUMIFS(T_PlannedOrders[EffectiveQty],T_PlannedOrders[Part Name],$A179,T_PlannedOrders[WeekIndex],24)=0,"",SUMIFS(T_PlannedOrders[EffectiveQty],T_PlannedOrders[Part Name],$A179,T_PlannedOrders[WeekIndex],24)&amp;" ("&amp;TEXT(SUMPRODUCT(MAX((T_PlannedOrders[Part Name]=$A179)*(T_PlannedOrders[WeekIndex]=24)*(T_PlannedOrders[EffectiveQty]&gt;0)*T_PlannedOrders[Order_Month])),"m月")&amp;"発注)")</f>
        <v/>
      </c>
      <c r="AB185">
        <f>IF(SUMIFS(T_PlannedOrders[EffectiveQty],T_PlannedOrders[Part Name],$A179,T_PlannedOrders[WeekIndex],25)=0,"",SUMIFS(T_PlannedOrders[EffectiveQty],T_PlannedOrders[Part Name],$A179,T_PlannedOrders[WeekIndex],25)&amp;" ("&amp;TEXT(SUMPRODUCT(MAX((T_PlannedOrders[Part Name]=$A179)*(T_PlannedOrders[WeekIndex]=25)*(T_PlannedOrders[EffectiveQty]&gt;0)*T_PlannedOrders[Order_Month])),"m月")&amp;"発注)")</f>
        <v/>
      </c>
      <c r="AC185">
        <f>IF(SUMIFS(T_PlannedOrders[EffectiveQty],T_PlannedOrders[Part Name],$A179,T_PlannedOrders[WeekIndex],26)=0,"",SUMIFS(T_PlannedOrders[EffectiveQty],T_PlannedOrders[Part Name],$A179,T_PlannedOrders[WeekIndex],26)&amp;" ("&amp;TEXT(SUMPRODUCT(MAX((T_PlannedOrders[Part Name]=$A179)*(T_PlannedOrders[WeekIndex]=26)*(T_PlannedOrders[EffectiveQty]&gt;0)*T_PlannedOrders[Order_Month])),"m月")&amp;"発注)")</f>
        <v/>
      </c>
      <c r="AD185">
        <f>IF(SUMIFS(T_PlannedOrders[EffectiveQty],T_PlannedOrders[Part Name],$A179,T_PlannedOrders[WeekIndex],27)=0,"",SUMIFS(T_PlannedOrders[EffectiveQty],T_PlannedOrders[Part Name],$A179,T_PlannedOrders[WeekIndex],27)&amp;" ("&amp;TEXT(SUMPRODUCT(MAX((T_PlannedOrders[Part Name]=$A179)*(T_PlannedOrders[WeekIndex]=27)*(T_PlannedOrders[EffectiveQty]&gt;0)*T_PlannedOrders[Order_Month])),"m月")&amp;"発注)")</f>
        <v/>
      </c>
      <c r="AE185">
        <f>IF(SUMIFS(T_PlannedOrders[EffectiveQty],T_PlannedOrders[Part Name],$A179,T_PlannedOrders[WeekIndex],28)=0,"",SUMIFS(T_PlannedOrders[EffectiveQty],T_PlannedOrders[Part Name],$A179,T_PlannedOrders[WeekIndex],28)&amp;" ("&amp;TEXT(SUMPRODUCT(MAX((T_PlannedOrders[Part Name]=$A179)*(T_PlannedOrders[WeekIndex]=28)*(T_PlannedOrders[EffectiveQty]&gt;0)*T_PlannedOrders[Order_Month])),"m月")&amp;"発注)")</f>
        <v/>
      </c>
      <c r="AF185">
        <f>IF(SUMIFS(T_PlannedOrders[EffectiveQty],T_PlannedOrders[Part Name],$A179,T_PlannedOrders[WeekIndex],29)=0,"",SUMIFS(T_PlannedOrders[EffectiveQty],T_PlannedOrders[Part Name],$A179,T_PlannedOrders[WeekIndex],29)&amp;" ("&amp;TEXT(SUMPRODUCT(MAX((T_PlannedOrders[Part Name]=$A179)*(T_PlannedOrders[WeekIndex]=29)*(T_PlannedOrders[EffectiveQty]&gt;0)*T_PlannedOrders[Order_Month])),"m月")&amp;"発注)")</f>
        <v/>
      </c>
      <c r="AG185">
        <f>IF(SUMIFS(T_PlannedOrders[EffectiveQty],T_PlannedOrders[Part Name],$A179,T_PlannedOrders[WeekIndex],30)=0,"",SUMIFS(T_PlannedOrders[EffectiveQty],T_PlannedOrders[Part Name],$A179,T_PlannedOrders[WeekIndex],30)&amp;" ("&amp;TEXT(SUMPRODUCT(MAX((T_PlannedOrders[Part Name]=$A179)*(T_PlannedOrders[WeekIndex]=30)*(T_PlannedOrders[EffectiveQty]&gt;0)*T_PlannedOrders[Order_Month])),"m月")&amp;"発注)")</f>
        <v/>
      </c>
      <c r="AH185">
        <f>IF(SUMIFS(T_PlannedOrders[EffectiveQty],T_PlannedOrders[Part Name],$A179,T_PlannedOrders[WeekIndex],31)=0,"",SUMIFS(T_PlannedOrders[EffectiveQty],T_PlannedOrders[Part Name],$A179,T_PlannedOrders[WeekIndex],31)&amp;" ("&amp;TEXT(SUMPRODUCT(MAX((T_PlannedOrders[Part Name]=$A179)*(T_PlannedOrders[WeekIndex]=31)*(T_PlannedOrders[EffectiveQty]&gt;0)*T_PlannedOrders[Order_Month])),"m月")&amp;"発注)")</f>
        <v/>
      </c>
      <c r="AI185">
        <f>IF(SUMIFS(T_PlannedOrders[EffectiveQty],T_PlannedOrders[Part Name],$A179,T_PlannedOrders[WeekIndex],32)=0,"",SUMIFS(T_PlannedOrders[EffectiveQty],T_PlannedOrders[Part Name],$A179,T_PlannedOrders[WeekIndex],32)&amp;" ("&amp;TEXT(SUMPRODUCT(MAX((T_PlannedOrders[Part Name]=$A179)*(T_PlannedOrders[WeekIndex]=32)*(T_PlannedOrders[EffectiveQty]&gt;0)*T_PlannedOrders[Order_Month])),"m月")&amp;"発注)")</f>
        <v/>
      </c>
      <c r="AJ185">
        <f>IF(SUMIFS(T_PlannedOrders[EffectiveQty],T_PlannedOrders[Part Name],$A179,T_PlannedOrders[WeekIndex],33)=0,"",SUMIFS(T_PlannedOrders[EffectiveQty],T_PlannedOrders[Part Name],$A179,T_PlannedOrders[WeekIndex],33)&amp;" ("&amp;TEXT(SUMPRODUCT(MAX((T_PlannedOrders[Part Name]=$A179)*(T_PlannedOrders[WeekIndex]=33)*(T_PlannedOrders[EffectiveQty]&gt;0)*T_PlannedOrders[Order_Month])),"m月")&amp;"発注)")</f>
        <v/>
      </c>
      <c r="AK185">
        <f>IF(SUMIFS(T_PlannedOrders[EffectiveQty],T_PlannedOrders[Part Name],$A179,T_PlannedOrders[WeekIndex],34)=0,"",SUMIFS(T_PlannedOrders[EffectiveQty],T_PlannedOrders[Part Name],$A179,T_PlannedOrders[WeekIndex],34)&amp;" ("&amp;TEXT(SUMPRODUCT(MAX((T_PlannedOrders[Part Name]=$A179)*(T_PlannedOrders[WeekIndex]=34)*(T_PlannedOrders[EffectiveQty]&gt;0)*T_PlannedOrders[Order_Month])),"m月")&amp;"発注)")</f>
        <v/>
      </c>
      <c r="AL185">
        <f>IF(SUMIFS(T_PlannedOrders[EffectiveQty],T_PlannedOrders[Part Name],$A179,T_PlannedOrders[WeekIndex],35)=0,"",SUMIFS(T_PlannedOrders[EffectiveQty],T_PlannedOrders[Part Name],$A179,T_PlannedOrders[WeekIndex],35)&amp;" ("&amp;TEXT(SUMPRODUCT(MAX((T_PlannedOrders[Part Name]=$A179)*(T_PlannedOrders[WeekIndex]=35)*(T_PlannedOrders[EffectiveQty]&gt;0)*T_PlannedOrders[Order_Month])),"m月")&amp;"発注)")</f>
        <v/>
      </c>
      <c r="AM185">
        <f>IF(SUMIFS(T_PlannedOrders[EffectiveQty],T_PlannedOrders[Part Name],$A179,T_PlannedOrders[WeekIndex],36)=0,"",SUMIFS(T_PlannedOrders[EffectiveQty],T_PlannedOrders[Part Name],$A179,T_PlannedOrders[WeekIndex],36)&amp;" ("&amp;TEXT(SUMPRODUCT(MAX((T_PlannedOrders[Part Name]=$A179)*(T_PlannedOrders[WeekIndex]=36)*(T_PlannedOrders[EffectiveQty]&gt;0)*T_PlannedOrders[Order_Month])),"m月")&amp;"発注)")</f>
        <v/>
      </c>
      <c r="AN185">
        <f>IF(SUMIFS(T_PlannedOrders[EffectiveQty],T_PlannedOrders[Part Name],$A179,T_PlannedOrders[WeekIndex],37)=0,"",SUMIFS(T_PlannedOrders[EffectiveQty],T_PlannedOrders[Part Name],$A179,T_PlannedOrders[WeekIndex],37)&amp;" ("&amp;TEXT(SUMPRODUCT(MAX((T_PlannedOrders[Part Name]=$A179)*(T_PlannedOrders[WeekIndex]=37)*(T_PlannedOrders[EffectiveQty]&gt;0)*T_PlannedOrders[Order_Month])),"m月")&amp;"発注)")</f>
        <v/>
      </c>
      <c r="AO185">
        <f>IF(SUMIFS(T_PlannedOrders[EffectiveQty],T_PlannedOrders[Part Name],$A179,T_PlannedOrders[WeekIndex],38)=0,"",SUMIFS(T_PlannedOrders[EffectiveQty],T_PlannedOrders[Part Name],$A179,T_PlannedOrders[WeekIndex],38)&amp;" ("&amp;TEXT(SUMPRODUCT(MAX((T_PlannedOrders[Part Name]=$A179)*(T_PlannedOrders[WeekIndex]=38)*(T_PlannedOrders[EffectiveQty]&gt;0)*T_PlannedOrders[Order_Month])),"m月")&amp;"発注)")</f>
        <v/>
      </c>
      <c r="AP185">
        <f>IF(SUMIFS(T_PlannedOrders[EffectiveQty],T_PlannedOrders[Part Name],$A179,T_PlannedOrders[WeekIndex],39)=0,"",SUMIFS(T_PlannedOrders[EffectiveQty],T_PlannedOrders[Part Name],$A179,T_PlannedOrders[WeekIndex],39)&amp;" ("&amp;TEXT(SUMPRODUCT(MAX((T_PlannedOrders[Part Name]=$A179)*(T_PlannedOrders[WeekIndex]=39)*(T_PlannedOrders[EffectiveQty]&gt;0)*T_PlannedOrders[Order_Month])),"m月")&amp;"発注)")</f>
        <v/>
      </c>
      <c r="AQ185">
        <f>IF(SUMIFS(T_PlannedOrders[EffectiveQty],T_PlannedOrders[Part Name],$A179,T_PlannedOrders[WeekIndex],40)=0,"",SUMIFS(T_PlannedOrders[EffectiveQty],T_PlannedOrders[Part Name],$A179,T_PlannedOrders[WeekIndex],40)&amp;" ("&amp;TEXT(SUMPRODUCT(MAX((T_PlannedOrders[Part Name]=$A179)*(T_PlannedOrders[WeekIndex]=40)*(T_PlannedOrders[EffectiveQty]&gt;0)*T_PlannedOrders[Order_Month])),"m月")&amp;"発注)")</f>
        <v/>
      </c>
      <c r="AR185">
        <f>IF(SUMIFS(T_PlannedOrders[EffectiveQty],T_PlannedOrders[Part Name],$A179,T_PlannedOrders[WeekIndex],41)=0,"",SUMIFS(T_PlannedOrders[EffectiveQty],T_PlannedOrders[Part Name],$A179,T_PlannedOrders[WeekIndex],41)&amp;" ("&amp;TEXT(SUMPRODUCT(MAX((T_PlannedOrders[Part Name]=$A179)*(T_PlannedOrders[WeekIndex]=41)*(T_PlannedOrders[EffectiveQty]&gt;0)*T_PlannedOrders[Order_Month])),"m月")&amp;"発注)")</f>
        <v/>
      </c>
      <c r="AS185">
        <f>IF(SUMIFS(T_PlannedOrders[EffectiveQty],T_PlannedOrders[Part Name],$A179,T_PlannedOrders[WeekIndex],42)=0,"",SUMIFS(T_PlannedOrders[EffectiveQty],T_PlannedOrders[Part Name],$A179,T_PlannedOrders[WeekIndex],42)&amp;" ("&amp;TEXT(SUMPRODUCT(MAX((T_PlannedOrders[Part Name]=$A179)*(T_PlannedOrders[WeekIndex]=42)*(T_PlannedOrders[EffectiveQty]&gt;0)*T_PlannedOrders[Order_Month])),"m月")&amp;"発注)")</f>
        <v/>
      </c>
      <c r="AT185">
        <f>IF(SUMIFS(T_PlannedOrders[EffectiveQty],T_PlannedOrders[Part Name],$A179,T_PlannedOrders[WeekIndex],43)=0,"",SUMIFS(T_PlannedOrders[EffectiveQty],T_PlannedOrders[Part Name],$A179,T_PlannedOrders[WeekIndex],43)&amp;" ("&amp;TEXT(SUMPRODUCT(MAX((T_PlannedOrders[Part Name]=$A179)*(T_PlannedOrders[WeekIndex]=43)*(T_PlannedOrders[EffectiveQty]&gt;0)*T_PlannedOrders[Order_Month])),"m月")&amp;"発注)")</f>
        <v/>
      </c>
      <c r="AU185">
        <f>IF(SUMIFS(T_PlannedOrders[EffectiveQty],T_PlannedOrders[Part Name],$A179,T_PlannedOrders[WeekIndex],44)=0,"",SUMIFS(T_PlannedOrders[EffectiveQty],T_PlannedOrders[Part Name],$A179,T_PlannedOrders[WeekIndex],44)&amp;" ("&amp;TEXT(SUMPRODUCT(MAX((T_PlannedOrders[Part Name]=$A179)*(T_PlannedOrders[WeekIndex]=44)*(T_PlannedOrders[EffectiveQty]&gt;0)*T_PlannedOrders[Order_Month])),"m月")&amp;"発注)")</f>
        <v/>
      </c>
      <c r="AV185">
        <f>IF(SUMIFS(T_PlannedOrders[EffectiveQty],T_PlannedOrders[Part Name],$A179,T_PlannedOrders[WeekIndex],45)=0,"",SUMIFS(T_PlannedOrders[EffectiveQty],T_PlannedOrders[Part Name],$A179,T_PlannedOrders[WeekIndex],45)&amp;" ("&amp;TEXT(SUMPRODUCT(MAX((T_PlannedOrders[Part Name]=$A179)*(T_PlannedOrders[WeekIndex]=45)*(T_PlannedOrders[EffectiveQty]&gt;0)*T_PlannedOrders[Order_Month])),"m月")&amp;"発注)")</f>
        <v/>
      </c>
      <c r="AW185">
        <f>IF(SUMIFS(T_PlannedOrders[EffectiveQty],T_PlannedOrders[Part Name],$A179,T_PlannedOrders[WeekIndex],46)=0,"",SUMIFS(T_PlannedOrders[EffectiveQty],T_PlannedOrders[Part Name],$A179,T_PlannedOrders[WeekIndex],46)&amp;" ("&amp;TEXT(SUMPRODUCT(MAX((T_PlannedOrders[Part Name]=$A179)*(T_PlannedOrders[WeekIndex]=46)*(T_PlannedOrders[EffectiveQty]&gt;0)*T_PlannedOrders[Order_Month])),"m月")&amp;"発注)")</f>
        <v/>
      </c>
      <c r="AX185">
        <f>IF(SUMIFS(T_PlannedOrders[EffectiveQty],T_PlannedOrders[Part Name],$A179,T_PlannedOrders[WeekIndex],47)=0,"",SUMIFS(T_PlannedOrders[EffectiveQty],T_PlannedOrders[Part Name],$A179,T_PlannedOrders[WeekIndex],47)&amp;" ("&amp;TEXT(SUMPRODUCT(MAX((T_PlannedOrders[Part Name]=$A179)*(T_PlannedOrders[WeekIndex]=47)*(T_PlannedOrders[EffectiveQty]&gt;0)*T_PlannedOrders[Order_Month])),"m月")&amp;"発注)")</f>
        <v/>
      </c>
      <c r="AY185">
        <f>IF(SUMIFS(T_PlannedOrders[EffectiveQty],T_PlannedOrders[Part Name],$A179,T_PlannedOrders[WeekIndex],48)=0,"",SUMIFS(T_PlannedOrders[EffectiveQty],T_PlannedOrders[Part Name],$A179,T_PlannedOrders[WeekIndex],48)&amp;" ("&amp;TEXT(SUMPRODUCT(MAX((T_PlannedOrders[Part Name]=$A179)*(T_PlannedOrders[WeekIndex]=48)*(T_PlannedOrders[EffectiveQty]&gt;0)*T_PlannedOrders[Order_Month])),"m月")&amp;"発注)")</f>
        <v/>
      </c>
      <c r="AZ185">
        <f>IF(SUMIFS(T_PlannedOrders[EffectiveQty],T_PlannedOrders[Part Name],$A179,T_PlannedOrders[WeekIndex],49)=0,"",SUMIFS(T_PlannedOrders[EffectiveQty],T_PlannedOrders[Part Name],$A179,T_PlannedOrders[WeekIndex],49)&amp;" ("&amp;TEXT(SUMPRODUCT(MAX((T_PlannedOrders[Part Name]=$A179)*(T_PlannedOrders[WeekIndex]=49)*(T_PlannedOrders[EffectiveQty]&gt;0)*T_PlannedOrders[Order_Month])),"m月")&amp;"発注)")</f>
        <v/>
      </c>
      <c r="BA185">
        <f>IF(SUMIFS(T_PlannedOrders[EffectiveQty],T_PlannedOrders[Part Name],$A179,T_PlannedOrders[WeekIndex],50)=0,"",SUMIFS(T_PlannedOrders[EffectiveQty],T_PlannedOrders[Part Name],$A179,T_PlannedOrders[WeekIndex],50)&amp;" ("&amp;TEXT(SUMPRODUCT(MAX((T_PlannedOrders[Part Name]=$A179)*(T_PlannedOrders[WeekIndex]=50)*(T_PlannedOrders[EffectiveQty]&gt;0)*T_PlannedOrders[Order_Month])),"m月")&amp;"発注)")</f>
        <v/>
      </c>
      <c r="BB185">
        <f>IF(SUMIFS(T_PlannedOrders[EffectiveQty],T_PlannedOrders[Part Name],$A179,T_PlannedOrders[WeekIndex],51)=0,"",SUMIFS(T_PlannedOrders[EffectiveQty],T_PlannedOrders[Part Name],$A179,T_PlannedOrders[WeekIndex],51)&amp;" ("&amp;TEXT(SUMPRODUCT(MAX((T_PlannedOrders[Part Name]=$A179)*(T_PlannedOrders[WeekIndex]=51)*(T_PlannedOrders[EffectiveQty]&gt;0)*T_PlannedOrders[Order_Month])),"m月")&amp;"発注)")</f>
        <v/>
      </c>
      <c r="BC185">
        <f>IF(SUMIFS(T_PlannedOrders[EffectiveQty],T_PlannedOrders[Part Name],$A179,T_PlannedOrders[WeekIndex],52)=0,"",SUMIFS(T_PlannedOrders[EffectiveQty],T_PlannedOrders[Part Name],$A179,T_PlannedOrders[WeekIndex],52)&amp;" ("&amp;TEXT(SUMPRODUCT(MAX((T_PlannedOrders[Part Name]=$A179)*(T_PlannedOrders[WeekIndex]=52)*(T_PlannedOrders[EffectiveQty]&gt;0)*T_PlannedOrders[Order_Month])),"m月")&amp;"発注)")</f>
        <v/>
      </c>
      <c r="BD185">
        <f>IF(SUMIFS(T_PlannedOrders[EffectiveQty],T_PlannedOrders[Part Name],$A179,T_PlannedOrders[WeekIndex],53)=0,"",SUMIFS(T_PlannedOrders[EffectiveQty],T_PlannedOrders[Part Name],$A179,T_PlannedOrders[WeekIndex],53)&amp;" ("&amp;TEXT(SUMPRODUCT(MAX((T_PlannedOrders[Part Name]=$A179)*(T_PlannedOrders[WeekIndex]=53)*(T_PlannedOrders[EffectiveQty]&gt;0)*T_PlannedOrders[Order_Month])),"m月")&amp;"発注)")</f>
        <v/>
      </c>
      <c r="BE185">
        <f>IF(SUMIFS(T_PlannedOrders[EffectiveQty],T_PlannedOrders[Part Name],$A179,T_PlannedOrders[WeekIndex],54)=0,"",SUMIFS(T_PlannedOrders[EffectiveQty],T_PlannedOrders[Part Name],$A179,T_PlannedOrders[WeekIndex],54)&amp;" ("&amp;TEXT(SUMPRODUCT(MAX((T_PlannedOrders[Part Name]=$A179)*(T_PlannedOrders[WeekIndex]=54)*(T_PlannedOrders[EffectiveQty]&gt;0)*T_PlannedOrders[Order_Month])),"m月")&amp;"発注)")</f>
        <v/>
      </c>
      <c r="BF185">
        <f>IF(SUMIFS(T_PlannedOrders[EffectiveQty],T_PlannedOrders[Part Name],$A179,T_PlannedOrders[WeekIndex],55)=0,"",SUMIFS(T_PlannedOrders[EffectiveQty],T_PlannedOrders[Part Name],$A179,T_PlannedOrders[WeekIndex],55)&amp;" ("&amp;TEXT(SUMPRODUCT(MAX((T_PlannedOrders[Part Name]=$A179)*(T_PlannedOrders[WeekIndex]=55)*(T_PlannedOrders[EffectiveQty]&gt;0)*T_PlannedOrders[Order_Month])),"m月")&amp;"発注)")</f>
        <v/>
      </c>
      <c r="BG185">
        <f>IF(SUMIFS(T_PlannedOrders[EffectiveQty],T_PlannedOrders[Part Name],$A179,T_PlannedOrders[WeekIndex],56)=0,"",SUMIFS(T_PlannedOrders[EffectiveQty],T_PlannedOrders[Part Name],$A179,T_PlannedOrders[WeekIndex],56)&amp;" ("&amp;TEXT(SUMPRODUCT(MAX((T_PlannedOrders[Part Name]=$A179)*(T_PlannedOrders[WeekIndex]=56)*(T_PlannedOrders[EffectiveQty]&gt;0)*T_PlannedOrders[Order_Month])),"m月")&amp;"発注)")</f>
        <v/>
      </c>
      <c r="BH185">
        <f>IF(SUMIFS(T_PlannedOrders[EffectiveQty],T_PlannedOrders[Part Name],$A179,T_PlannedOrders[WeekIndex],57)=0,"",SUMIFS(T_PlannedOrders[EffectiveQty],T_PlannedOrders[Part Name],$A179,T_PlannedOrders[WeekIndex],57)&amp;" ("&amp;TEXT(SUMPRODUCT(MAX((T_PlannedOrders[Part Name]=$A179)*(T_PlannedOrders[WeekIndex]=57)*(T_PlannedOrders[EffectiveQty]&gt;0)*T_PlannedOrders[Order_Month])),"m月")&amp;"発注)")</f>
        <v/>
      </c>
      <c r="BI185">
        <f>IF(SUMIFS(T_PlannedOrders[EffectiveQty],T_PlannedOrders[Part Name],$A179,T_PlannedOrders[WeekIndex],58)=0,"",SUMIFS(T_PlannedOrders[EffectiveQty],T_PlannedOrders[Part Name],$A179,T_PlannedOrders[WeekIndex],58)&amp;" ("&amp;TEXT(SUMPRODUCT(MAX((T_PlannedOrders[Part Name]=$A179)*(T_PlannedOrders[WeekIndex]=58)*(T_PlannedOrders[EffectiveQty]&gt;0)*T_PlannedOrders[Order_Month])),"m月")&amp;"発注)")</f>
        <v/>
      </c>
      <c r="BJ185">
        <f>IF(SUMIFS(T_PlannedOrders[EffectiveQty],T_PlannedOrders[Part Name],$A179,T_PlannedOrders[WeekIndex],59)=0,"",SUMIFS(T_PlannedOrders[EffectiveQty],T_PlannedOrders[Part Name],$A179,T_PlannedOrders[WeekIndex],59)&amp;" ("&amp;TEXT(SUMPRODUCT(MAX((T_PlannedOrders[Part Name]=$A179)*(T_PlannedOrders[WeekIndex]=59)*(T_PlannedOrders[EffectiveQty]&gt;0)*T_PlannedOrders[Order_Month])),"m月")&amp;"発注)")</f>
        <v/>
      </c>
      <c r="BK185">
        <f>IF(SUMIFS(T_PlannedOrders[EffectiveQty],T_PlannedOrders[Part Name],$A179,T_PlannedOrders[WeekIndex],60)=0,"",SUMIFS(T_PlannedOrders[EffectiveQty],T_PlannedOrders[Part Name],$A179,T_PlannedOrders[WeekIndex],60)&amp;" ("&amp;TEXT(SUMPRODUCT(MAX((T_PlannedOrders[Part Name]=$A179)*(T_PlannedOrders[WeekIndex]=60)*(T_PlannedOrders[EffectiveQty]&gt;0)*T_PlannedOrders[Order_Month])),"m月")&amp;"発注)")</f>
        <v/>
      </c>
      <c r="BL185">
        <f>IF(SUMIFS(T_PlannedOrders[EffectiveQty],T_PlannedOrders[Part Name],$A179,T_PlannedOrders[WeekIndex],61)=0,"",SUMIFS(T_PlannedOrders[EffectiveQty],T_PlannedOrders[Part Name],$A179,T_PlannedOrders[WeekIndex],61)&amp;" ("&amp;TEXT(SUMPRODUCT(MAX((T_PlannedOrders[Part Name]=$A179)*(T_PlannedOrders[WeekIndex]=61)*(T_PlannedOrders[EffectiveQty]&gt;0)*T_PlannedOrders[Order_Month])),"m月")&amp;"発注)")</f>
        <v/>
      </c>
      <c r="BM185">
        <f>IF(SUMIFS(T_PlannedOrders[EffectiveQty],T_PlannedOrders[Part Name],$A179,T_PlannedOrders[WeekIndex],62)=0,"",SUMIFS(T_PlannedOrders[EffectiveQty],T_PlannedOrders[Part Name],$A179,T_PlannedOrders[WeekIndex],62)&amp;" ("&amp;TEXT(SUMPRODUCT(MAX((T_PlannedOrders[Part Name]=$A179)*(T_PlannedOrders[WeekIndex]=62)*(T_PlannedOrders[EffectiveQty]&gt;0)*T_PlannedOrders[Order_Month])),"m月")&amp;"発注)")</f>
        <v/>
      </c>
      <c r="BN185">
        <f>IF(SUMIFS(T_PlannedOrders[EffectiveQty],T_PlannedOrders[Part Name],$A179,T_PlannedOrders[WeekIndex],63)=0,"",SUMIFS(T_PlannedOrders[EffectiveQty],T_PlannedOrders[Part Name],$A179,T_PlannedOrders[WeekIndex],63)&amp;" ("&amp;TEXT(SUMPRODUCT(MAX((T_PlannedOrders[Part Name]=$A179)*(T_PlannedOrders[WeekIndex]=63)*(T_PlannedOrders[EffectiveQty]&gt;0)*T_PlannedOrders[Order_Month])),"m月")&amp;"発注)")</f>
        <v/>
      </c>
      <c r="BO185">
        <f>IF(SUMIFS(T_PlannedOrders[EffectiveQty],T_PlannedOrders[Part Name],$A179,T_PlannedOrders[WeekIndex],64)=0,"",SUMIFS(T_PlannedOrders[EffectiveQty],T_PlannedOrders[Part Name],$A179,T_PlannedOrders[WeekIndex],64)&amp;" ("&amp;TEXT(SUMPRODUCT(MAX((T_PlannedOrders[Part Name]=$A179)*(T_PlannedOrders[WeekIndex]=64)*(T_PlannedOrders[EffectiveQty]&gt;0)*T_PlannedOrders[Order_Month])),"m月")&amp;"発注)")</f>
        <v/>
      </c>
      <c r="BP185">
        <f>IF(SUMIFS(T_PlannedOrders[EffectiveQty],T_PlannedOrders[Part Name],$A179,T_PlannedOrders[WeekIndex],65)=0,"",SUMIFS(T_PlannedOrders[EffectiveQty],T_PlannedOrders[Part Name],$A179,T_PlannedOrders[WeekIndex],65)&amp;" ("&amp;TEXT(SUMPRODUCT(MAX((T_PlannedOrders[Part Name]=$A179)*(T_PlannedOrders[WeekIndex]=65)*(T_PlannedOrders[EffectiveQty]&gt;0)*T_PlannedOrders[Order_Month])),"m月")&amp;"発注)")</f>
        <v/>
      </c>
      <c r="BQ185">
        <f>IF(SUMIFS(T_PlannedOrders[EffectiveQty],T_PlannedOrders[Part Name],$A179,T_PlannedOrders[WeekIndex],66)=0,"",SUMIFS(T_PlannedOrders[EffectiveQty],T_PlannedOrders[Part Name],$A179,T_PlannedOrders[WeekIndex],66)&amp;" ("&amp;TEXT(SUMPRODUCT(MAX((T_PlannedOrders[Part Name]=$A179)*(T_PlannedOrders[WeekIndex]=66)*(T_PlannedOrders[EffectiveQty]&gt;0)*T_PlannedOrders[Order_Month])),"m月")&amp;"発注)")</f>
        <v/>
      </c>
      <c r="BR185">
        <f>IF(SUMIFS(T_PlannedOrders[EffectiveQty],T_PlannedOrders[Part Name],$A179,T_PlannedOrders[WeekIndex],67)=0,"",SUMIFS(T_PlannedOrders[EffectiveQty],T_PlannedOrders[Part Name],$A179,T_PlannedOrders[WeekIndex],67)&amp;" ("&amp;TEXT(SUMPRODUCT(MAX((T_PlannedOrders[Part Name]=$A179)*(T_PlannedOrders[WeekIndex]=67)*(T_PlannedOrders[EffectiveQty]&gt;0)*T_PlannedOrders[Order_Month])),"m月")&amp;"発注)")</f>
        <v/>
      </c>
      <c r="BS185">
        <f>IF(SUMIFS(T_PlannedOrders[EffectiveQty],T_PlannedOrders[Part Name],$A179,T_PlannedOrders[WeekIndex],68)=0,"",SUMIFS(T_PlannedOrders[EffectiveQty],T_PlannedOrders[Part Name],$A179,T_PlannedOrders[WeekIndex],68)&amp;" ("&amp;TEXT(SUMPRODUCT(MAX((T_PlannedOrders[Part Name]=$A179)*(T_PlannedOrders[WeekIndex]=68)*(T_PlannedOrders[EffectiveQty]&gt;0)*T_PlannedOrders[Order_Month])),"m月")&amp;"発注)")</f>
        <v/>
      </c>
      <c r="BT185">
        <f>IF(SUMIFS(T_PlannedOrders[EffectiveQty],T_PlannedOrders[Part Name],$A179,T_PlannedOrders[WeekIndex],69)=0,"",SUMIFS(T_PlannedOrders[EffectiveQty],T_PlannedOrders[Part Name],$A179,T_PlannedOrders[WeekIndex],69)&amp;" ("&amp;TEXT(SUMPRODUCT(MAX((T_PlannedOrders[Part Name]=$A179)*(T_PlannedOrders[WeekIndex]=69)*(T_PlannedOrders[EffectiveQty]&gt;0)*T_PlannedOrders[Order_Month])),"m月")&amp;"発注)")</f>
        <v/>
      </c>
      <c r="BU185">
        <f>IF(SUMIFS(T_PlannedOrders[EffectiveQty],T_PlannedOrders[Part Name],$A179,T_PlannedOrders[WeekIndex],70)=0,"",SUMIFS(T_PlannedOrders[EffectiveQty],T_PlannedOrders[Part Name],$A179,T_PlannedOrders[WeekIndex],70)&amp;" ("&amp;TEXT(SUMPRODUCT(MAX((T_PlannedOrders[Part Name]=$A179)*(T_PlannedOrders[WeekIndex]=70)*(T_PlannedOrders[EffectiveQty]&gt;0)*T_PlannedOrders[Order_Month])),"m月")&amp;"発注)")</f>
        <v/>
      </c>
      <c r="BV185">
        <f>IF(SUMIFS(T_PlannedOrders[EffectiveQty],T_PlannedOrders[Part Name],$A179,T_PlannedOrders[WeekIndex],71)=0,"",SUMIFS(T_PlannedOrders[EffectiveQty],T_PlannedOrders[Part Name],$A179,T_PlannedOrders[WeekIndex],71)&amp;" ("&amp;TEXT(SUMPRODUCT(MAX((T_PlannedOrders[Part Name]=$A179)*(T_PlannedOrders[WeekIndex]=71)*(T_PlannedOrders[EffectiveQty]&gt;0)*T_PlannedOrders[Order_Month])),"m月")&amp;"発注)")</f>
        <v/>
      </c>
      <c r="BW185">
        <f>IF(SUMIFS(T_PlannedOrders[EffectiveQty],T_PlannedOrders[Part Name],$A179,T_PlannedOrders[WeekIndex],72)=0,"",SUMIFS(T_PlannedOrders[EffectiveQty],T_PlannedOrders[Part Name],$A179,T_PlannedOrders[WeekIndex],72)&amp;" ("&amp;TEXT(SUMPRODUCT(MAX((T_PlannedOrders[Part Name]=$A179)*(T_PlannedOrders[WeekIndex]=72)*(T_PlannedOrders[EffectiveQty]&gt;0)*T_PlannedOrders[Order_Month])),"m月")&amp;"発注)")</f>
        <v/>
      </c>
      <c r="BX185">
        <f>IF(SUMIFS(T_PlannedOrders[EffectiveQty],T_PlannedOrders[Part Name],$A179,T_PlannedOrders[WeekIndex],73)=0,"",SUMIFS(T_PlannedOrders[EffectiveQty],T_PlannedOrders[Part Name],$A179,T_PlannedOrders[WeekIndex],73)&amp;" ("&amp;TEXT(SUMPRODUCT(MAX((T_PlannedOrders[Part Name]=$A179)*(T_PlannedOrders[WeekIndex]=73)*(T_PlannedOrders[EffectiveQty]&gt;0)*T_PlannedOrders[Order_Month])),"m月")&amp;"発注)")</f>
        <v/>
      </c>
      <c r="BY185">
        <f>IF(SUMIFS(T_PlannedOrders[EffectiveQty],T_PlannedOrders[Part Name],$A179,T_PlannedOrders[WeekIndex],74)=0,"",SUMIFS(T_PlannedOrders[EffectiveQty],T_PlannedOrders[Part Name],$A179,T_PlannedOrders[WeekIndex],74)&amp;" ("&amp;TEXT(SUMPRODUCT(MAX((T_PlannedOrders[Part Name]=$A179)*(T_PlannedOrders[WeekIndex]=74)*(T_PlannedOrders[EffectiveQty]&gt;0)*T_PlannedOrders[Order_Month])),"m月")&amp;"発注)")</f>
        <v/>
      </c>
      <c r="BZ185">
        <f>IF(SUMIFS(T_PlannedOrders[EffectiveQty],T_PlannedOrders[Part Name],$A179,T_PlannedOrders[WeekIndex],75)=0,"",SUMIFS(T_PlannedOrders[EffectiveQty],T_PlannedOrders[Part Name],$A179,T_PlannedOrders[WeekIndex],75)&amp;" ("&amp;TEXT(SUMPRODUCT(MAX((T_PlannedOrders[Part Name]=$A179)*(T_PlannedOrders[WeekIndex]=75)*(T_PlannedOrders[EffectiveQty]&gt;0)*T_PlannedOrders[Order_Month])),"m月")&amp;"発注)")</f>
        <v/>
      </c>
      <c r="CA185">
        <f>IF(SUMIFS(T_PlannedOrders[EffectiveQty],T_PlannedOrders[Part Name],$A179,T_PlannedOrders[WeekIndex],76)=0,"",SUMIFS(T_PlannedOrders[EffectiveQty],T_PlannedOrders[Part Name],$A179,T_PlannedOrders[WeekIndex],76)&amp;" ("&amp;TEXT(SUMPRODUCT(MAX((T_PlannedOrders[Part Name]=$A179)*(T_PlannedOrders[WeekIndex]=76)*(T_PlannedOrders[EffectiveQty]&gt;0)*T_PlannedOrders[Order_Month])),"m月")&amp;"発注)")</f>
        <v/>
      </c>
      <c r="CB185">
        <f>IF(SUMIFS(T_PlannedOrders[EffectiveQty],T_PlannedOrders[Part Name],$A179,T_PlannedOrders[WeekIndex],77)=0,"",SUMIFS(T_PlannedOrders[EffectiveQty],T_PlannedOrders[Part Name],$A179,T_PlannedOrders[WeekIndex],77)&amp;" ("&amp;TEXT(SUMPRODUCT(MAX((T_PlannedOrders[Part Name]=$A179)*(T_PlannedOrders[WeekIndex]=77)*(T_PlannedOrders[EffectiveQty]&gt;0)*T_PlannedOrders[Order_Month])),"m月")&amp;"発注)")</f>
        <v/>
      </c>
      <c r="CC185">
        <f>IF(SUMIFS(T_PlannedOrders[EffectiveQty],T_PlannedOrders[Part Name],$A179,T_PlannedOrders[WeekIndex],78)=0,"",SUMIFS(T_PlannedOrders[EffectiveQty],T_PlannedOrders[Part Name],$A179,T_PlannedOrders[WeekIndex],78)&amp;" ("&amp;TEXT(SUMPRODUCT(MAX((T_PlannedOrders[Part Name]=$A179)*(T_PlannedOrders[WeekIndex]=78)*(T_PlannedOrders[EffectiveQty]&gt;0)*T_PlannedOrders[Order_Month])),"m月")&amp;"発注)")</f>
        <v/>
      </c>
      <c r="CD185">
        <f>IF(SUMIFS(T_PlannedOrders[EffectiveQty],T_PlannedOrders[Part Name],$A179,T_PlannedOrders[WeekIndex],79)=0,"",SUMIFS(T_PlannedOrders[EffectiveQty],T_PlannedOrders[Part Name],$A179,T_PlannedOrders[WeekIndex],79)&amp;" ("&amp;TEXT(SUMPRODUCT(MAX((T_PlannedOrders[Part Name]=$A179)*(T_PlannedOrders[WeekIndex]=79)*(T_PlannedOrders[EffectiveQty]&gt;0)*T_PlannedOrders[Order_Month])),"m月")&amp;"発注)")</f>
        <v/>
      </c>
      <c r="CE185">
        <f>IF(SUMIFS(T_PlannedOrders[EffectiveQty],T_PlannedOrders[Part Name],$A179,T_PlannedOrders[WeekIndex],80)=0,"",SUMIFS(T_PlannedOrders[EffectiveQty],T_PlannedOrders[Part Name],$A179,T_PlannedOrders[WeekIndex],80)&amp;" ("&amp;TEXT(SUMPRODUCT(MAX((T_PlannedOrders[Part Name]=$A179)*(T_PlannedOrders[WeekIndex]=80)*(T_PlannedOrders[EffectiveQty]&gt;0)*T_PlannedOrders[Order_Month])),"m月")&amp;"発注)")</f>
        <v/>
      </c>
      <c r="CF185">
        <f>IF(SUMIFS(T_PlannedOrders[EffectiveQty],T_PlannedOrders[Part Name],$A179,T_PlannedOrders[WeekIndex],81)=0,"",SUMIFS(T_PlannedOrders[EffectiveQty],T_PlannedOrders[Part Name],$A179,T_PlannedOrders[WeekIndex],81)&amp;" ("&amp;TEXT(SUMPRODUCT(MAX((T_PlannedOrders[Part Name]=$A179)*(T_PlannedOrders[WeekIndex]=81)*(T_PlannedOrders[EffectiveQty]&gt;0)*T_PlannedOrders[Order_Month])),"m月")&amp;"発注)")</f>
        <v/>
      </c>
      <c r="CG185">
        <f>IF(SUMIFS(T_PlannedOrders[EffectiveQty],T_PlannedOrders[Part Name],$A179,T_PlannedOrders[WeekIndex],82)=0,"",SUMIFS(T_PlannedOrders[EffectiveQty],T_PlannedOrders[Part Name],$A179,T_PlannedOrders[WeekIndex],82)&amp;" ("&amp;TEXT(SUMPRODUCT(MAX((T_PlannedOrders[Part Name]=$A179)*(T_PlannedOrders[WeekIndex]=82)*(T_PlannedOrders[EffectiveQty]&gt;0)*T_PlannedOrders[Order_Month])),"m月")&amp;"発注)")</f>
        <v/>
      </c>
      <c r="CH185">
        <f>IF(SUMIFS(T_PlannedOrders[EffectiveQty],T_PlannedOrders[Part Name],$A179,T_PlannedOrders[WeekIndex],83)=0,"",SUMIFS(T_PlannedOrders[EffectiveQty],T_PlannedOrders[Part Name],$A179,T_PlannedOrders[WeekIndex],83)&amp;" ("&amp;TEXT(SUMPRODUCT(MAX((T_PlannedOrders[Part Name]=$A179)*(T_PlannedOrders[WeekIndex]=83)*(T_PlannedOrders[EffectiveQty]&gt;0)*T_PlannedOrders[Order_Month])),"m月")&amp;"発注)")</f>
        <v/>
      </c>
      <c r="CI185">
        <f>IF(SUMIFS(T_PlannedOrders[EffectiveQty],T_PlannedOrders[Part Name],$A179,T_PlannedOrders[WeekIndex],84)=0,"",SUMIFS(T_PlannedOrders[EffectiveQty],T_PlannedOrders[Part Name],$A179,T_PlannedOrders[WeekIndex],84)&amp;" ("&amp;TEXT(SUMPRODUCT(MAX((T_PlannedOrders[Part Name]=$A179)*(T_PlannedOrders[WeekIndex]=84)*(T_PlannedOrders[EffectiveQty]&gt;0)*T_PlannedOrders[Order_Month])),"m月")&amp;"発注)")</f>
        <v/>
      </c>
      <c r="CJ185">
        <f>IF(SUMIFS(T_PlannedOrders[EffectiveQty],T_PlannedOrders[Part Name],$A179,T_PlannedOrders[WeekIndex],85)=0,"",SUMIFS(T_PlannedOrders[EffectiveQty],T_PlannedOrders[Part Name],$A179,T_PlannedOrders[WeekIndex],85)&amp;" ("&amp;TEXT(SUMPRODUCT(MAX((T_PlannedOrders[Part Name]=$A179)*(T_PlannedOrders[WeekIndex]=85)*(T_PlannedOrders[EffectiveQty]&gt;0)*T_PlannedOrders[Order_Month])),"m月")&amp;"発注)")</f>
        <v/>
      </c>
      <c r="CK185">
        <f>IF(SUMIFS(T_PlannedOrders[EffectiveQty],T_PlannedOrders[Part Name],$A179,T_PlannedOrders[WeekIndex],86)=0,"",SUMIFS(T_PlannedOrders[EffectiveQty],T_PlannedOrders[Part Name],$A179,T_PlannedOrders[WeekIndex],86)&amp;" ("&amp;TEXT(SUMPRODUCT(MAX((T_PlannedOrders[Part Name]=$A179)*(T_PlannedOrders[WeekIndex]=86)*(T_PlannedOrders[EffectiveQty]&gt;0)*T_PlannedOrders[Order_Month])),"m月")&amp;"発注)")</f>
        <v/>
      </c>
      <c r="CL185">
        <f>IF(SUMIFS(T_PlannedOrders[EffectiveQty],T_PlannedOrders[Part Name],$A179,T_PlannedOrders[WeekIndex],87)=0,"",SUMIFS(T_PlannedOrders[EffectiveQty],T_PlannedOrders[Part Name],$A179,T_PlannedOrders[WeekIndex],87)&amp;" ("&amp;TEXT(SUMPRODUCT(MAX((T_PlannedOrders[Part Name]=$A179)*(T_PlannedOrders[WeekIndex]=87)*(T_PlannedOrders[EffectiveQty]&gt;0)*T_PlannedOrders[Order_Month])),"m月")&amp;"発注)")</f>
        <v/>
      </c>
      <c r="CM185">
        <f>IF(SUMIFS(T_PlannedOrders[EffectiveQty],T_PlannedOrders[Part Name],$A179,T_PlannedOrders[WeekIndex],88)=0,"",SUMIFS(T_PlannedOrders[EffectiveQty],T_PlannedOrders[Part Name],$A179,T_PlannedOrders[WeekIndex],88)&amp;" ("&amp;TEXT(SUMPRODUCT(MAX((T_PlannedOrders[Part Name]=$A179)*(T_PlannedOrders[WeekIndex]=88)*(T_PlannedOrders[EffectiveQty]&gt;0)*T_PlannedOrders[Order_Month])),"m月")&amp;"発注)")</f>
        <v/>
      </c>
      <c r="CN185">
        <f>IF(SUMIFS(T_PlannedOrders[EffectiveQty],T_PlannedOrders[Part Name],$A179,T_PlannedOrders[WeekIndex],89)=0,"",SUMIFS(T_PlannedOrders[EffectiveQty],T_PlannedOrders[Part Name],$A179,T_PlannedOrders[WeekIndex],89)&amp;" ("&amp;TEXT(SUMPRODUCT(MAX((T_PlannedOrders[Part Name]=$A179)*(T_PlannedOrders[WeekIndex]=89)*(T_PlannedOrders[EffectiveQty]&gt;0)*T_PlannedOrders[Order_Month])),"m月")&amp;"発注)")</f>
        <v/>
      </c>
      <c r="CO185">
        <f>IF(SUMIFS(T_PlannedOrders[EffectiveQty],T_PlannedOrders[Part Name],$A179,T_PlannedOrders[WeekIndex],90)=0,"",SUMIFS(T_PlannedOrders[EffectiveQty],T_PlannedOrders[Part Name],$A179,T_PlannedOrders[WeekIndex],90)&amp;" ("&amp;TEXT(SUMPRODUCT(MAX((T_PlannedOrders[Part Name]=$A179)*(T_PlannedOrders[WeekIndex]=90)*(T_PlannedOrders[EffectiveQty]&gt;0)*T_PlannedOrders[Order_Month])),"m月")&amp;"発注)")</f>
        <v/>
      </c>
      <c r="CP185">
        <f>IF(SUMIFS(T_PlannedOrders[EffectiveQty],T_PlannedOrders[Part Name],$A179,T_PlannedOrders[WeekIndex],91)=0,"",SUMIFS(T_PlannedOrders[EffectiveQty],T_PlannedOrders[Part Name],$A179,T_PlannedOrders[WeekIndex],91)&amp;" ("&amp;TEXT(SUMPRODUCT(MAX((T_PlannedOrders[Part Name]=$A179)*(T_PlannedOrders[WeekIndex]=91)*(T_PlannedOrders[EffectiveQty]&gt;0)*T_PlannedOrders[Order_Month])),"m月")&amp;"発注)")</f>
        <v/>
      </c>
      <c r="CQ185">
        <f>IF(SUMIFS(T_PlannedOrders[EffectiveQty],T_PlannedOrders[Part Name],$A179,T_PlannedOrders[WeekIndex],92)=0,"",SUMIFS(T_PlannedOrders[EffectiveQty],T_PlannedOrders[Part Name],$A179,T_PlannedOrders[WeekIndex],92)&amp;" ("&amp;TEXT(SUMPRODUCT(MAX((T_PlannedOrders[Part Name]=$A179)*(T_PlannedOrders[WeekIndex]=92)*(T_PlannedOrders[EffectiveQty]&gt;0)*T_PlannedOrders[Order_Month])),"m月")&amp;"発注)")</f>
        <v/>
      </c>
      <c r="CR185">
        <f>IF(SUMIFS(T_PlannedOrders[EffectiveQty],T_PlannedOrders[Part Name],$A179,T_PlannedOrders[WeekIndex],93)=0,"",SUMIFS(T_PlannedOrders[EffectiveQty],T_PlannedOrders[Part Name],$A179,T_PlannedOrders[WeekIndex],93)&amp;" ("&amp;TEXT(SUMPRODUCT(MAX((T_PlannedOrders[Part Name]=$A179)*(T_PlannedOrders[WeekIndex]=93)*(T_PlannedOrders[EffectiveQty]&gt;0)*T_PlannedOrders[Order_Month])),"m月")&amp;"発注)")</f>
        <v/>
      </c>
      <c r="CS185">
        <f>IF(SUMIFS(T_PlannedOrders[EffectiveQty],T_PlannedOrders[Part Name],$A179,T_PlannedOrders[WeekIndex],94)=0,"",SUMIFS(T_PlannedOrders[EffectiveQty],T_PlannedOrders[Part Name],$A179,T_PlannedOrders[WeekIndex],94)&amp;" ("&amp;TEXT(SUMPRODUCT(MAX((T_PlannedOrders[Part Name]=$A179)*(T_PlannedOrders[WeekIndex]=94)*(T_PlannedOrders[EffectiveQty]&gt;0)*T_PlannedOrders[Order_Month])),"m月")&amp;"発注)")</f>
        <v/>
      </c>
      <c r="CT185">
        <f>IF(SUMIFS(T_PlannedOrders[EffectiveQty],T_PlannedOrders[Part Name],$A179,T_PlannedOrders[WeekIndex],95)=0,"",SUMIFS(T_PlannedOrders[EffectiveQty],T_PlannedOrders[Part Name],$A179,T_PlannedOrders[WeekIndex],95)&amp;" ("&amp;TEXT(SUMPRODUCT(MAX((T_PlannedOrders[Part Name]=$A179)*(T_PlannedOrders[WeekIndex]=95)*(T_PlannedOrders[EffectiveQty]&gt;0)*T_PlannedOrders[Order_Month])),"m月")&amp;"発注)")</f>
        <v/>
      </c>
      <c r="CU185">
        <f>IF(SUMIFS(T_PlannedOrders[EffectiveQty],T_PlannedOrders[Part Name],$A179,T_PlannedOrders[WeekIndex],96)=0,"",SUMIFS(T_PlannedOrders[EffectiveQty],T_PlannedOrders[Part Name],$A179,T_PlannedOrders[WeekIndex],96)&amp;" ("&amp;TEXT(SUMPRODUCT(MAX((T_PlannedOrders[Part Name]=$A179)*(T_PlannedOrders[WeekIndex]=96)*(T_PlannedOrders[EffectiveQty]&gt;0)*T_PlannedOrders[Order_Month])),"m月")&amp;"発注)")</f>
        <v/>
      </c>
      <c r="CV185">
        <f>IF(SUMIFS(T_PlannedOrders[EffectiveQty],T_PlannedOrders[Part Name],$A179,T_PlannedOrders[WeekIndex],97)=0,"",SUMIFS(T_PlannedOrders[EffectiveQty],T_PlannedOrders[Part Name],$A179,T_PlannedOrders[WeekIndex],97)&amp;" ("&amp;TEXT(SUMPRODUCT(MAX((T_PlannedOrders[Part Name]=$A179)*(T_PlannedOrders[WeekIndex]=97)*(T_PlannedOrders[EffectiveQty]&gt;0)*T_PlannedOrders[Order_Month])),"m月")&amp;"発注)")</f>
        <v/>
      </c>
      <c r="CW185">
        <f>IF(SUMIFS(T_PlannedOrders[EffectiveQty],T_PlannedOrders[Part Name],$A179,T_PlannedOrders[WeekIndex],98)=0,"",SUMIFS(T_PlannedOrders[EffectiveQty],T_PlannedOrders[Part Name],$A179,T_PlannedOrders[WeekIndex],98)&amp;" ("&amp;TEXT(SUMPRODUCT(MAX((T_PlannedOrders[Part Name]=$A179)*(T_PlannedOrders[WeekIndex]=98)*(T_PlannedOrders[EffectiveQty]&gt;0)*T_PlannedOrders[Order_Month])),"m月")&amp;"発注)")</f>
        <v/>
      </c>
      <c r="CX185">
        <f>IF(SUMIFS(T_PlannedOrders[EffectiveQty],T_PlannedOrders[Part Name],$A179,T_PlannedOrders[WeekIndex],99)=0,"",SUMIFS(T_PlannedOrders[EffectiveQty],T_PlannedOrders[Part Name],$A179,T_PlannedOrders[WeekIndex],99)&amp;" ("&amp;TEXT(SUMPRODUCT(MAX((T_PlannedOrders[Part Name]=$A179)*(T_PlannedOrders[WeekIndex]=99)*(T_PlannedOrders[EffectiveQty]&gt;0)*T_PlannedOrders[Order_Month])),"m月")&amp;"発注)")</f>
        <v/>
      </c>
      <c r="CY185">
        <f>IF(SUMIFS(T_PlannedOrders[EffectiveQty],T_PlannedOrders[Part Name],$A179,T_PlannedOrders[WeekIndex],100)=0,"",SUMIFS(T_PlannedOrders[EffectiveQty],T_PlannedOrders[Part Name],$A179,T_PlannedOrders[WeekIndex],100)&amp;" ("&amp;TEXT(SUMPRODUCT(MAX((T_PlannedOrders[Part Name]=$A179)*(T_PlannedOrders[WeekIndex]=100)*(T_PlannedOrders[EffectiveQty]&gt;0)*T_PlannedOrders[Order_Month])),"m月")&amp;"発注)")</f>
        <v/>
      </c>
      <c r="CZ185">
        <f>IF(SUMIFS(T_PlannedOrders[EffectiveQty],T_PlannedOrders[Part Name],$A179,T_PlannedOrders[WeekIndex],101)=0,"",SUMIFS(T_PlannedOrders[EffectiveQty],T_PlannedOrders[Part Name],$A179,T_PlannedOrders[WeekIndex],101)&amp;" ("&amp;TEXT(SUMPRODUCT(MAX((T_PlannedOrders[Part Name]=$A179)*(T_PlannedOrders[WeekIndex]=101)*(T_PlannedOrders[EffectiveQty]&gt;0)*T_PlannedOrders[Order_Month])),"m月")&amp;"発注)")</f>
        <v/>
      </c>
      <c r="DA185">
        <f>IF(SUMIFS(T_PlannedOrders[EffectiveQty],T_PlannedOrders[Part Name],$A179,T_PlannedOrders[WeekIndex],102)=0,"",SUMIFS(T_PlannedOrders[EffectiveQty],T_PlannedOrders[Part Name],$A179,T_PlannedOrders[WeekIndex],102)&amp;" ("&amp;TEXT(SUMPRODUCT(MAX((T_PlannedOrders[Part Name]=$A179)*(T_PlannedOrders[WeekIndex]=102)*(T_PlannedOrders[EffectiveQty]&gt;0)*T_PlannedOrders[Order_Month])),"m月")&amp;"発注)")</f>
        <v/>
      </c>
      <c r="DB185">
        <f>IF(SUMIFS(T_PlannedOrders[EffectiveQty],T_PlannedOrders[Part Name],$A179,T_PlannedOrders[WeekIndex],103)=0,"",SUMIFS(T_PlannedOrders[EffectiveQty],T_PlannedOrders[Part Name],$A179,T_PlannedOrders[WeekIndex],103)&amp;" ("&amp;TEXT(SUMPRODUCT(MAX((T_PlannedOrders[Part Name]=$A179)*(T_PlannedOrders[WeekIndex]=103)*(T_PlannedOrders[EffectiveQty]&gt;0)*T_PlannedOrders[Order_Month])),"m月")&amp;"発注)")</f>
        <v/>
      </c>
      <c r="DC185">
        <f>IF(SUMIFS(T_PlannedOrders[EffectiveQty],T_PlannedOrders[Part Name],$A179,T_PlannedOrders[WeekIndex],104)=0,"",SUMIFS(T_PlannedOrders[EffectiveQty],T_PlannedOrders[Part Name],$A179,T_PlannedOrders[WeekIndex],104)&amp;" ("&amp;TEXT(SUMPRODUCT(MAX((T_PlannedOrders[Part Name]=$A179)*(T_PlannedOrders[WeekIndex]=104)*(T_PlannedOrders[EffectiveQty]&gt;0)*T_PlannedOrders[Order_Month])),"m月")&amp;"発注)")</f>
        <v/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3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>
        <f>IF(SUMIFS(T_PlannedOrders[EffectiveQty],T_PlannedOrders[Part Name],$A189,T_PlannedOrders[WeekIndex],1)=0,"",SUMIFS(T_PlannedOrders[EffectiveQty],T_PlannedOrders[Part Name],$A189,T_PlannedOrders[WeekIndex],1)&amp;" ("&amp;TEXT(SUMPRODUCT(MAX((T_PlannedOrders[Part Name]=$A189)*(T_PlannedOrders[WeekIndex]=1)*(T_PlannedOrders[EffectiveQty]&gt;0)*T_PlannedOrders[Order_Month])),"m月")&amp;"発注)")</f>
        <v/>
      </c>
      <c r="E207">
        <f>IF(SUMIFS(T_PlannedOrders[EffectiveQty],T_PlannedOrders[Part Name],$A189,T_PlannedOrders[WeekIndex],2)=0,"",SUMIFS(T_PlannedOrders[EffectiveQty],T_PlannedOrders[Part Name],$A189,T_PlannedOrders[WeekIndex],2)&amp;" ("&amp;TEXT(SUMPRODUCT(MAX((T_PlannedOrders[Part Name]=$A189)*(T_PlannedOrders[WeekIndex]=2)*(T_PlannedOrders[EffectiveQty]&gt;0)*T_PlannedOrders[Order_Month])),"m月")&amp;"発注)")</f>
        <v/>
      </c>
      <c r="F207">
        <f>IF(SUMIFS(T_PlannedOrders[EffectiveQty],T_PlannedOrders[Part Name],$A189,T_PlannedOrders[WeekIndex],3)=0,"",SUMIFS(T_PlannedOrders[EffectiveQty],T_PlannedOrders[Part Name],$A189,T_PlannedOrders[WeekIndex],3)&amp;" ("&amp;TEXT(SUMPRODUCT(MAX((T_PlannedOrders[Part Name]=$A189)*(T_PlannedOrders[WeekIndex]=3)*(T_PlannedOrders[EffectiveQty]&gt;0)*T_PlannedOrders[Order_Month])),"m月")&amp;"発注)")</f>
        <v/>
      </c>
      <c r="G207">
        <f>IF(SUMIFS(T_PlannedOrders[EffectiveQty],T_PlannedOrders[Part Name],$A189,T_PlannedOrders[WeekIndex],4)=0,"",SUMIFS(T_PlannedOrders[EffectiveQty],T_PlannedOrders[Part Name],$A189,T_PlannedOrders[WeekIndex],4)&amp;" ("&amp;TEXT(SUMPRODUCT(MAX((T_PlannedOrders[Part Name]=$A189)*(T_PlannedOrders[WeekIndex]=4)*(T_PlannedOrders[EffectiveQty]&gt;0)*T_PlannedOrders[Order_Month])),"m月")&amp;"発注)")</f>
        <v/>
      </c>
      <c r="H207">
        <f>IF(SUMIFS(T_PlannedOrders[EffectiveQty],T_PlannedOrders[Part Name],$A189,T_PlannedOrders[WeekIndex],5)=0,"",SUMIFS(T_PlannedOrders[EffectiveQty],T_PlannedOrders[Part Name],$A189,T_PlannedOrders[WeekIndex],5)&amp;" ("&amp;TEXT(SUMPRODUCT(MAX((T_PlannedOrders[Part Name]=$A189)*(T_PlannedOrders[WeekIndex]=5)*(T_PlannedOrders[EffectiveQty]&gt;0)*T_PlannedOrders[Order_Month])),"m月")&amp;"発注)")</f>
        <v/>
      </c>
      <c r="I207">
        <f>IF(SUMIFS(T_PlannedOrders[EffectiveQty],T_PlannedOrders[Part Name],$A189,T_PlannedOrders[WeekIndex],6)=0,"",SUMIFS(T_PlannedOrders[EffectiveQty],T_PlannedOrders[Part Name],$A189,T_PlannedOrders[WeekIndex],6)&amp;" ("&amp;TEXT(SUMPRODUCT(MAX((T_PlannedOrders[Part Name]=$A189)*(T_PlannedOrders[WeekIndex]=6)*(T_PlannedOrders[EffectiveQty]&gt;0)*T_PlannedOrders[Order_Month])),"m月")&amp;"発注)")</f>
        <v/>
      </c>
      <c r="J207">
        <f>IF(SUMIFS(T_PlannedOrders[EffectiveQty],T_PlannedOrders[Part Name],$A189,T_PlannedOrders[WeekIndex],7)=0,"",SUMIFS(T_PlannedOrders[EffectiveQty],T_PlannedOrders[Part Name],$A189,T_PlannedOrders[WeekIndex],7)&amp;" ("&amp;TEXT(SUMPRODUCT(MAX((T_PlannedOrders[Part Name]=$A189)*(T_PlannedOrders[WeekIndex]=7)*(T_PlannedOrders[EffectiveQty]&gt;0)*T_PlannedOrders[Order_Month])),"m月")&amp;"発注)")</f>
        <v/>
      </c>
      <c r="K207">
        <f>IF(SUMIFS(T_PlannedOrders[EffectiveQty],T_PlannedOrders[Part Name],$A189,T_PlannedOrders[WeekIndex],8)=0,"",SUMIFS(T_PlannedOrders[EffectiveQty],T_PlannedOrders[Part Name],$A189,T_PlannedOrders[WeekIndex],8)&amp;" ("&amp;TEXT(SUMPRODUCT(MAX((T_PlannedOrders[Part Name]=$A189)*(T_PlannedOrders[WeekIndex]=8)*(T_PlannedOrders[EffectiveQty]&gt;0)*T_PlannedOrders[Order_Month])),"m月")&amp;"発注)")</f>
        <v/>
      </c>
      <c r="L207">
        <f>IF(SUMIFS(T_PlannedOrders[EffectiveQty],T_PlannedOrders[Part Name],$A189,T_PlannedOrders[WeekIndex],9)=0,"",SUMIFS(T_PlannedOrders[EffectiveQty],T_PlannedOrders[Part Name],$A189,T_PlannedOrders[WeekIndex],9)&amp;" ("&amp;TEXT(SUMPRODUCT(MAX((T_PlannedOrders[Part Name]=$A189)*(T_PlannedOrders[WeekIndex]=9)*(T_PlannedOrders[EffectiveQty]&gt;0)*T_PlannedOrders[Order_Month])),"m月")&amp;"発注)")</f>
        <v/>
      </c>
      <c r="M207">
        <f>IF(SUMIFS(T_PlannedOrders[EffectiveQty],T_PlannedOrders[Part Name],$A189,T_PlannedOrders[WeekIndex],10)=0,"",SUMIFS(T_PlannedOrders[EffectiveQty],T_PlannedOrders[Part Name],$A189,T_PlannedOrders[WeekIndex],10)&amp;" ("&amp;TEXT(SUMPRODUCT(MAX((T_PlannedOrders[Part Name]=$A189)*(T_PlannedOrders[WeekIndex]=10)*(T_PlannedOrders[EffectiveQty]&gt;0)*T_PlannedOrders[Order_Month])),"m月")&amp;"発注)")</f>
        <v/>
      </c>
      <c r="N207">
        <f>IF(SUMIFS(T_PlannedOrders[EffectiveQty],T_PlannedOrders[Part Name],$A189,T_PlannedOrders[WeekIndex],11)=0,"",SUMIFS(T_PlannedOrders[EffectiveQty],T_PlannedOrders[Part Name],$A189,T_PlannedOrders[WeekIndex],11)&amp;" ("&amp;TEXT(SUMPRODUCT(MAX((T_PlannedOrders[Part Name]=$A189)*(T_PlannedOrders[WeekIndex]=11)*(T_PlannedOrders[EffectiveQty]&gt;0)*T_PlannedOrders[Order_Month])),"m月")&amp;"発注)")</f>
        <v/>
      </c>
      <c r="O207">
        <f>IF(SUMIFS(T_PlannedOrders[EffectiveQty],T_PlannedOrders[Part Name],$A189,T_PlannedOrders[WeekIndex],12)=0,"",SUMIFS(T_PlannedOrders[EffectiveQty],T_PlannedOrders[Part Name],$A189,T_PlannedOrders[WeekIndex],12)&amp;" ("&amp;TEXT(SUMPRODUCT(MAX((T_PlannedOrders[Part Name]=$A189)*(T_PlannedOrders[WeekIndex]=12)*(T_PlannedOrders[EffectiveQty]&gt;0)*T_PlannedOrders[Order_Month])),"m月")&amp;"発注)")</f>
        <v/>
      </c>
      <c r="P207">
        <f>IF(SUMIFS(T_PlannedOrders[EffectiveQty],T_PlannedOrders[Part Name],$A189,T_PlannedOrders[WeekIndex],13)=0,"",SUMIFS(T_PlannedOrders[EffectiveQty],T_PlannedOrders[Part Name],$A189,T_PlannedOrders[WeekIndex],13)&amp;" ("&amp;TEXT(SUMPRODUCT(MAX((T_PlannedOrders[Part Name]=$A189)*(T_PlannedOrders[WeekIndex]=13)*(T_PlannedOrders[EffectiveQty]&gt;0)*T_PlannedOrders[Order_Month])),"m月")&amp;"発注)")</f>
        <v/>
      </c>
      <c r="Q207">
        <f>IF(SUMIFS(T_PlannedOrders[EffectiveQty],T_PlannedOrders[Part Name],$A189,T_PlannedOrders[WeekIndex],14)=0,"",SUMIFS(T_PlannedOrders[EffectiveQty],T_PlannedOrders[Part Name],$A189,T_PlannedOrders[WeekIndex],14)&amp;" ("&amp;TEXT(SUMPRODUCT(MAX((T_PlannedOrders[Part Name]=$A189)*(T_PlannedOrders[WeekIndex]=14)*(T_PlannedOrders[EffectiveQty]&gt;0)*T_PlannedOrders[Order_Month])),"m月")&amp;"発注)")</f>
        <v/>
      </c>
      <c r="R207">
        <f>IF(SUMIFS(T_PlannedOrders[EffectiveQty],T_PlannedOrders[Part Name],$A189,T_PlannedOrders[WeekIndex],15)=0,"",SUMIFS(T_PlannedOrders[EffectiveQty],T_PlannedOrders[Part Name],$A189,T_PlannedOrders[WeekIndex],15)&amp;" ("&amp;TEXT(SUMPRODUCT(MAX((T_PlannedOrders[Part Name]=$A189)*(T_PlannedOrders[WeekIndex]=15)*(T_PlannedOrders[EffectiveQty]&gt;0)*T_PlannedOrders[Order_Month])),"m月")&amp;"発注)")</f>
        <v/>
      </c>
      <c r="S207">
        <f>IF(SUMIFS(T_PlannedOrders[EffectiveQty],T_PlannedOrders[Part Name],$A189,T_PlannedOrders[WeekIndex],16)=0,"",SUMIFS(T_PlannedOrders[EffectiveQty],T_PlannedOrders[Part Name],$A189,T_PlannedOrders[WeekIndex],16)&amp;" ("&amp;TEXT(SUMPRODUCT(MAX((T_PlannedOrders[Part Name]=$A189)*(T_PlannedOrders[WeekIndex]=16)*(T_PlannedOrders[EffectiveQty]&gt;0)*T_PlannedOrders[Order_Month])),"m月")&amp;"発注)")</f>
        <v/>
      </c>
      <c r="T207">
        <f>IF(SUMIFS(T_PlannedOrders[EffectiveQty],T_PlannedOrders[Part Name],$A189,T_PlannedOrders[WeekIndex],17)=0,"",SUMIFS(T_PlannedOrders[EffectiveQty],T_PlannedOrders[Part Name],$A189,T_PlannedOrders[WeekIndex],17)&amp;" ("&amp;TEXT(SUMPRODUCT(MAX((T_PlannedOrders[Part Name]=$A189)*(T_PlannedOrders[WeekIndex]=17)*(T_PlannedOrders[EffectiveQty]&gt;0)*T_PlannedOrders[Order_Month])),"m月")&amp;"発注)")</f>
        <v/>
      </c>
      <c r="U207">
        <f>IF(SUMIFS(T_PlannedOrders[EffectiveQty],T_PlannedOrders[Part Name],$A189,T_PlannedOrders[WeekIndex],18)=0,"",SUMIFS(T_PlannedOrders[EffectiveQty],T_PlannedOrders[Part Name],$A189,T_PlannedOrders[WeekIndex],18)&amp;" ("&amp;TEXT(SUMPRODUCT(MAX((T_PlannedOrders[Part Name]=$A189)*(T_PlannedOrders[WeekIndex]=18)*(T_PlannedOrders[EffectiveQty]&gt;0)*T_PlannedOrders[Order_Month])),"m月")&amp;"発注)")</f>
        <v/>
      </c>
      <c r="V207">
        <f>IF(SUMIFS(T_PlannedOrders[EffectiveQty],T_PlannedOrders[Part Name],$A189,T_PlannedOrders[WeekIndex],19)=0,"",SUMIFS(T_PlannedOrders[EffectiveQty],T_PlannedOrders[Part Name],$A189,T_PlannedOrders[WeekIndex],19)&amp;" ("&amp;TEXT(SUMPRODUCT(MAX((T_PlannedOrders[Part Name]=$A189)*(T_PlannedOrders[WeekIndex]=19)*(T_PlannedOrders[EffectiveQty]&gt;0)*T_PlannedOrders[Order_Month])),"m月")&amp;"発注)")</f>
        <v/>
      </c>
      <c r="W207">
        <f>IF(SUMIFS(T_PlannedOrders[EffectiveQty],T_PlannedOrders[Part Name],$A189,T_PlannedOrders[WeekIndex],20)=0,"",SUMIFS(T_PlannedOrders[EffectiveQty],T_PlannedOrders[Part Name],$A189,T_PlannedOrders[WeekIndex],20)&amp;" ("&amp;TEXT(SUMPRODUCT(MAX((T_PlannedOrders[Part Name]=$A189)*(T_PlannedOrders[WeekIndex]=20)*(T_PlannedOrders[EffectiveQty]&gt;0)*T_PlannedOrders[Order_Month])),"m月")&amp;"発注)")</f>
        <v/>
      </c>
      <c r="X207">
        <f>IF(SUMIFS(T_PlannedOrders[EffectiveQty],T_PlannedOrders[Part Name],$A189,T_PlannedOrders[WeekIndex],21)=0,"",SUMIFS(T_PlannedOrders[EffectiveQty],T_PlannedOrders[Part Name],$A189,T_PlannedOrders[WeekIndex],21)&amp;" ("&amp;TEXT(SUMPRODUCT(MAX((T_PlannedOrders[Part Name]=$A189)*(T_PlannedOrders[WeekIndex]=21)*(T_PlannedOrders[EffectiveQty]&gt;0)*T_PlannedOrders[Order_Month])),"m月")&amp;"発注)")</f>
        <v/>
      </c>
      <c r="Y207">
        <f>IF(SUMIFS(T_PlannedOrders[EffectiveQty],T_PlannedOrders[Part Name],$A189,T_PlannedOrders[WeekIndex],22)=0,"",SUMIFS(T_PlannedOrders[EffectiveQty],T_PlannedOrders[Part Name],$A189,T_PlannedOrders[WeekIndex],22)&amp;" ("&amp;TEXT(SUMPRODUCT(MAX((T_PlannedOrders[Part Name]=$A189)*(T_PlannedOrders[WeekIndex]=22)*(T_PlannedOrders[EffectiveQty]&gt;0)*T_PlannedOrders[Order_Month])),"m月")&amp;"発注)")</f>
        <v/>
      </c>
      <c r="Z207">
        <f>IF(SUMIFS(T_PlannedOrders[EffectiveQty],T_PlannedOrders[Part Name],$A189,T_PlannedOrders[WeekIndex],23)=0,"",SUMIFS(T_PlannedOrders[EffectiveQty],T_PlannedOrders[Part Name],$A189,T_PlannedOrders[WeekIndex],23)&amp;" ("&amp;TEXT(SUMPRODUCT(MAX((T_PlannedOrders[Part Name]=$A189)*(T_PlannedOrders[WeekIndex]=23)*(T_PlannedOrders[EffectiveQty]&gt;0)*T_PlannedOrders[Order_Month])),"m月")&amp;"発注)")</f>
        <v/>
      </c>
      <c r="AA207">
        <f>IF(SUMIFS(T_PlannedOrders[EffectiveQty],T_PlannedOrders[Part Name],$A189,T_PlannedOrders[WeekIndex],24)=0,"",SUMIFS(T_PlannedOrders[EffectiveQty],T_PlannedOrders[Part Name],$A189,T_PlannedOrders[WeekIndex],24)&amp;" ("&amp;TEXT(SUMPRODUCT(MAX((T_PlannedOrders[Part Name]=$A189)*(T_PlannedOrders[WeekIndex]=24)*(T_PlannedOrders[EffectiveQty]&gt;0)*T_PlannedOrders[Order_Month])),"m月")&amp;"発注)")</f>
        <v/>
      </c>
      <c r="AB207">
        <f>IF(SUMIFS(T_PlannedOrders[EffectiveQty],T_PlannedOrders[Part Name],$A189,T_PlannedOrders[WeekIndex],25)=0,"",SUMIFS(T_PlannedOrders[EffectiveQty],T_PlannedOrders[Part Name],$A189,T_PlannedOrders[WeekIndex],25)&amp;" ("&amp;TEXT(SUMPRODUCT(MAX((T_PlannedOrders[Part Name]=$A189)*(T_PlannedOrders[WeekIndex]=25)*(T_PlannedOrders[EffectiveQty]&gt;0)*T_PlannedOrders[Order_Month])),"m月")&amp;"発注)")</f>
        <v/>
      </c>
      <c r="AC207">
        <f>IF(SUMIFS(T_PlannedOrders[EffectiveQty],T_PlannedOrders[Part Name],$A189,T_PlannedOrders[WeekIndex],26)=0,"",SUMIFS(T_PlannedOrders[EffectiveQty],T_PlannedOrders[Part Name],$A189,T_PlannedOrders[WeekIndex],26)&amp;" ("&amp;TEXT(SUMPRODUCT(MAX((T_PlannedOrders[Part Name]=$A189)*(T_PlannedOrders[WeekIndex]=26)*(T_PlannedOrders[EffectiveQty]&gt;0)*T_PlannedOrders[Order_Month])),"m月")&amp;"発注)")</f>
        <v/>
      </c>
      <c r="AD207">
        <f>IF(SUMIFS(T_PlannedOrders[EffectiveQty],T_PlannedOrders[Part Name],$A189,T_PlannedOrders[WeekIndex],27)=0,"",SUMIFS(T_PlannedOrders[EffectiveQty],T_PlannedOrders[Part Name],$A189,T_PlannedOrders[WeekIndex],27)&amp;" ("&amp;TEXT(SUMPRODUCT(MAX((T_PlannedOrders[Part Name]=$A189)*(T_PlannedOrders[WeekIndex]=27)*(T_PlannedOrders[EffectiveQty]&gt;0)*T_PlannedOrders[Order_Month])),"m月")&amp;"発注)")</f>
        <v/>
      </c>
      <c r="AE207">
        <f>IF(SUMIFS(T_PlannedOrders[EffectiveQty],T_PlannedOrders[Part Name],$A189,T_PlannedOrders[WeekIndex],28)=0,"",SUMIFS(T_PlannedOrders[EffectiveQty],T_PlannedOrders[Part Name],$A189,T_PlannedOrders[WeekIndex],28)&amp;" ("&amp;TEXT(SUMPRODUCT(MAX((T_PlannedOrders[Part Name]=$A189)*(T_PlannedOrders[WeekIndex]=28)*(T_PlannedOrders[EffectiveQty]&gt;0)*T_PlannedOrders[Order_Month])),"m月")&amp;"発注)")</f>
        <v/>
      </c>
      <c r="AF207">
        <f>IF(SUMIFS(T_PlannedOrders[EffectiveQty],T_PlannedOrders[Part Name],$A189,T_PlannedOrders[WeekIndex],29)=0,"",SUMIFS(T_PlannedOrders[EffectiveQty],T_PlannedOrders[Part Name],$A189,T_PlannedOrders[WeekIndex],29)&amp;" ("&amp;TEXT(SUMPRODUCT(MAX((T_PlannedOrders[Part Name]=$A189)*(T_PlannedOrders[WeekIndex]=29)*(T_PlannedOrders[EffectiveQty]&gt;0)*T_PlannedOrders[Order_Month])),"m月")&amp;"発注)")</f>
        <v/>
      </c>
      <c r="AG207">
        <f>IF(SUMIFS(T_PlannedOrders[EffectiveQty],T_PlannedOrders[Part Name],$A189,T_PlannedOrders[WeekIndex],30)=0,"",SUMIFS(T_PlannedOrders[EffectiveQty],T_PlannedOrders[Part Name],$A189,T_PlannedOrders[WeekIndex],30)&amp;" ("&amp;TEXT(SUMPRODUCT(MAX((T_PlannedOrders[Part Name]=$A189)*(T_PlannedOrders[WeekIndex]=30)*(T_PlannedOrders[EffectiveQty]&gt;0)*T_PlannedOrders[Order_Month])),"m月")&amp;"発注)")</f>
        <v/>
      </c>
      <c r="AH207">
        <f>IF(SUMIFS(T_PlannedOrders[EffectiveQty],T_PlannedOrders[Part Name],$A189,T_PlannedOrders[WeekIndex],31)=0,"",SUMIFS(T_PlannedOrders[EffectiveQty],T_PlannedOrders[Part Name],$A189,T_PlannedOrders[WeekIndex],31)&amp;" ("&amp;TEXT(SUMPRODUCT(MAX((T_PlannedOrders[Part Name]=$A189)*(T_PlannedOrders[WeekIndex]=31)*(T_PlannedOrders[EffectiveQty]&gt;0)*T_PlannedOrders[Order_Month])),"m月")&amp;"発注)")</f>
        <v/>
      </c>
      <c r="AI207">
        <f>IF(SUMIFS(T_PlannedOrders[EffectiveQty],T_PlannedOrders[Part Name],$A189,T_PlannedOrders[WeekIndex],32)=0,"",SUMIFS(T_PlannedOrders[EffectiveQty],T_PlannedOrders[Part Name],$A189,T_PlannedOrders[WeekIndex],32)&amp;" ("&amp;TEXT(SUMPRODUCT(MAX((T_PlannedOrders[Part Name]=$A189)*(T_PlannedOrders[WeekIndex]=32)*(T_PlannedOrders[EffectiveQty]&gt;0)*T_PlannedOrders[Order_Month])),"m月")&amp;"発注)")</f>
        <v/>
      </c>
      <c r="AJ207">
        <f>IF(SUMIFS(T_PlannedOrders[EffectiveQty],T_PlannedOrders[Part Name],$A189,T_PlannedOrders[WeekIndex],33)=0,"",SUMIFS(T_PlannedOrders[EffectiveQty],T_PlannedOrders[Part Name],$A189,T_PlannedOrders[WeekIndex],33)&amp;" ("&amp;TEXT(SUMPRODUCT(MAX((T_PlannedOrders[Part Name]=$A189)*(T_PlannedOrders[WeekIndex]=33)*(T_PlannedOrders[EffectiveQty]&gt;0)*T_PlannedOrders[Order_Month])),"m月")&amp;"発注)")</f>
        <v/>
      </c>
      <c r="AK207">
        <f>IF(SUMIFS(T_PlannedOrders[EffectiveQty],T_PlannedOrders[Part Name],$A189,T_PlannedOrders[WeekIndex],34)=0,"",SUMIFS(T_PlannedOrders[EffectiveQty],T_PlannedOrders[Part Name],$A189,T_PlannedOrders[WeekIndex],34)&amp;" ("&amp;TEXT(SUMPRODUCT(MAX((T_PlannedOrders[Part Name]=$A189)*(T_PlannedOrders[WeekIndex]=34)*(T_PlannedOrders[EffectiveQty]&gt;0)*T_PlannedOrders[Order_Month])),"m月")&amp;"発注)")</f>
        <v/>
      </c>
      <c r="AL207">
        <f>IF(SUMIFS(T_PlannedOrders[EffectiveQty],T_PlannedOrders[Part Name],$A189,T_PlannedOrders[WeekIndex],35)=0,"",SUMIFS(T_PlannedOrders[EffectiveQty],T_PlannedOrders[Part Name],$A189,T_PlannedOrders[WeekIndex],35)&amp;" ("&amp;TEXT(SUMPRODUCT(MAX((T_PlannedOrders[Part Name]=$A189)*(T_PlannedOrders[WeekIndex]=35)*(T_PlannedOrders[EffectiveQty]&gt;0)*T_PlannedOrders[Order_Month])),"m月")&amp;"発注)")</f>
        <v/>
      </c>
      <c r="AM207">
        <f>IF(SUMIFS(T_PlannedOrders[EffectiveQty],T_PlannedOrders[Part Name],$A189,T_PlannedOrders[WeekIndex],36)=0,"",SUMIFS(T_PlannedOrders[EffectiveQty],T_PlannedOrders[Part Name],$A189,T_PlannedOrders[WeekIndex],36)&amp;" ("&amp;TEXT(SUMPRODUCT(MAX((T_PlannedOrders[Part Name]=$A189)*(T_PlannedOrders[WeekIndex]=36)*(T_PlannedOrders[EffectiveQty]&gt;0)*T_PlannedOrders[Order_Month])),"m月")&amp;"発注)")</f>
        <v/>
      </c>
      <c r="AN207">
        <f>IF(SUMIFS(T_PlannedOrders[EffectiveQty],T_PlannedOrders[Part Name],$A189,T_PlannedOrders[WeekIndex],37)=0,"",SUMIFS(T_PlannedOrders[EffectiveQty],T_PlannedOrders[Part Name],$A189,T_PlannedOrders[WeekIndex],37)&amp;" ("&amp;TEXT(SUMPRODUCT(MAX((T_PlannedOrders[Part Name]=$A189)*(T_PlannedOrders[WeekIndex]=37)*(T_PlannedOrders[EffectiveQty]&gt;0)*T_PlannedOrders[Order_Month])),"m月")&amp;"発注)")</f>
        <v/>
      </c>
      <c r="AO207">
        <f>IF(SUMIFS(T_PlannedOrders[EffectiveQty],T_PlannedOrders[Part Name],$A189,T_PlannedOrders[WeekIndex],38)=0,"",SUMIFS(T_PlannedOrders[EffectiveQty],T_PlannedOrders[Part Name],$A189,T_PlannedOrders[WeekIndex],38)&amp;" ("&amp;TEXT(SUMPRODUCT(MAX((T_PlannedOrders[Part Name]=$A189)*(T_PlannedOrders[WeekIndex]=38)*(T_PlannedOrders[EffectiveQty]&gt;0)*T_PlannedOrders[Order_Month])),"m月")&amp;"発注)")</f>
        <v/>
      </c>
      <c r="AP207">
        <f>IF(SUMIFS(T_PlannedOrders[EffectiveQty],T_PlannedOrders[Part Name],$A189,T_PlannedOrders[WeekIndex],39)=0,"",SUMIFS(T_PlannedOrders[EffectiveQty],T_PlannedOrders[Part Name],$A189,T_PlannedOrders[WeekIndex],39)&amp;" ("&amp;TEXT(SUMPRODUCT(MAX((T_PlannedOrders[Part Name]=$A189)*(T_PlannedOrders[WeekIndex]=39)*(T_PlannedOrders[EffectiveQty]&gt;0)*T_PlannedOrders[Order_Month])),"m月")&amp;"発注)")</f>
        <v/>
      </c>
      <c r="AQ207">
        <f>IF(SUMIFS(T_PlannedOrders[EffectiveQty],T_PlannedOrders[Part Name],$A189,T_PlannedOrders[WeekIndex],40)=0,"",SUMIFS(T_PlannedOrders[EffectiveQty],T_PlannedOrders[Part Name],$A189,T_PlannedOrders[WeekIndex],40)&amp;" ("&amp;TEXT(SUMPRODUCT(MAX((T_PlannedOrders[Part Name]=$A189)*(T_PlannedOrders[WeekIndex]=40)*(T_PlannedOrders[EffectiveQty]&gt;0)*T_PlannedOrders[Order_Month])),"m月")&amp;"発注)")</f>
        <v/>
      </c>
      <c r="AR207">
        <f>IF(SUMIFS(T_PlannedOrders[EffectiveQty],T_PlannedOrders[Part Name],$A189,T_PlannedOrders[WeekIndex],41)=0,"",SUMIFS(T_PlannedOrders[EffectiveQty],T_PlannedOrders[Part Name],$A189,T_PlannedOrders[WeekIndex],41)&amp;" ("&amp;TEXT(SUMPRODUCT(MAX((T_PlannedOrders[Part Name]=$A189)*(T_PlannedOrders[WeekIndex]=41)*(T_PlannedOrders[EffectiveQty]&gt;0)*T_PlannedOrders[Order_Month])),"m月")&amp;"発注)")</f>
        <v/>
      </c>
      <c r="AS207">
        <f>IF(SUMIFS(T_PlannedOrders[EffectiveQty],T_PlannedOrders[Part Name],$A189,T_PlannedOrders[WeekIndex],42)=0,"",SUMIFS(T_PlannedOrders[EffectiveQty],T_PlannedOrders[Part Name],$A189,T_PlannedOrders[WeekIndex],42)&amp;" ("&amp;TEXT(SUMPRODUCT(MAX((T_PlannedOrders[Part Name]=$A189)*(T_PlannedOrders[WeekIndex]=42)*(T_PlannedOrders[EffectiveQty]&gt;0)*T_PlannedOrders[Order_Month])),"m月")&amp;"発注)")</f>
        <v/>
      </c>
      <c r="AT207">
        <f>IF(SUMIFS(T_PlannedOrders[EffectiveQty],T_PlannedOrders[Part Name],$A189,T_PlannedOrders[WeekIndex],43)=0,"",SUMIFS(T_PlannedOrders[EffectiveQty],T_PlannedOrders[Part Name],$A189,T_PlannedOrders[WeekIndex],43)&amp;" ("&amp;TEXT(SUMPRODUCT(MAX((T_PlannedOrders[Part Name]=$A189)*(T_PlannedOrders[WeekIndex]=43)*(T_PlannedOrders[EffectiveQty]&gt;0)*T_PlannedOrders[Order_Month])),"m月")&amp;"発注)")</f>
        <v/>
      </c>
      <c r="AU207">
        <f>IF(SUMIFS(T_PlannedOrders[EffectiveQty],T_PlannedOrders[Part Name],$A189,T_PlannedOrders[WeekIndex],44)=0,"",SUMIFS(T_PlannedOrders[EffectiveQty],T_PlannedOrders[Part Name],$A189,T_PlannedOrders[WeekIndex],44)&amp;" ("&amp;TEXT(SUMPRODUCT(MAX((T_PlannedOrders[Part Name]=$A189)*(T_PlannedOrders[WeekIndex]=44)*(T_PlannedOrders[EffectiveQty]&gt;0)*T_PlannedOrders[Order_Month])),"m月")&amp;"発注)")</f>
        <v/>
      </c>
      <c r="AV207">
        <f>IF(SUMIFS(T_PlannedOrders[EffectiveQty],T_PlannedOrders[Part Name],$A189,T_PlannedOrders[WeekIndex],45)=0,"",SUMIFS(T_PlannedOrders[EffectiveQty],T_PlannedOrders[Part Name],$A189,T_PlannedOrders[WeekIndex],45)&amp;" ("&amp;TEXT(SUMPRODUCT(MAX((T_PlannedOrders[Part Name]=$A189)*(T_PlannedOrders[WeekIndex]=45)*(T_PlannedOrders[EffectiveQty]&gt;0)*T_PlannedOrders[Order_Month])),"m月")&amp;"発注)")</f>
        <v/>
      </c>
      <c r="AW207">
        <f>IF(SUMIFS(T_PlannedOrders[EffectiveQty],T_PlannedOrders[Part Name],$A189,T_PlannedOrders[WeekIndex],46)=0,"",SUMIFS(T_PlannedOrders[EffectiveQty],T_PlannedOrders[Part Name],$A189,T_PlannedOrders[WeekIndex],46)&amp;" ("&amp;TEXT(SUMPRODUCT(MAX((T_PlannedOrders[Part Name]=$A189)*(T_PlannedOrders[WeekIndex]=46)*(T_PlannedOrders[EffectiveQty]&gt;0)*T_PlannedOrders[Order_Month])),"m月")&amp;"発注)")</f>
        <v/>
      </c>
      <c r="AX207">
        <f>IF(SUMIFS(T_PlannedOrders[EffectiveQty],T_PlannedOrders[Part Name],$A189,T_PlannedOrders[WeekIndex],47)=0,"",SUMIFS(T_PlannedOrders[EffectiveQty],T_PlannedOrders[Part Name],$A189,T_PlannedOrders[WeekIndex],47)&amp;" ("&amp;TEXT(SUMPRODUCT(MAX((T_PlannedOrders[Part Name]=$A189)*(T_PlannedOrders[WeekIndex]=47)*(T_PlannedOrders[EffectiveQty]&gt;0)*T_PlannedOrders[Order_Month])),"m月")&amp;"発注)")</f>
        <v/>
      </c>
      <c r="AY207">
        <f>IF(SUMIFS(T_PlannedOrders[EffectiveQty],T_PlannedOrders[Part Name],$A189,T_PlannedOrders[WeekIndex],48)=0,"",SUMIFS(T_PlannedOrders[EffectiveQty],T_PlannedOrders[Part Name],$A189,T_PlannedOrders[WeekIndex],48)&amp;" ("&amp;TEXT(SUMPRODUCT(MAX((T_PlannedOrders[Part Name]=$A189)*(T_PlannedOrders[WeekIndex]=48)*(T_PlannedOrders[EffectiveQty]&gt;0)*T_PlannedOrders[Order_Month])),"m月")&amp;"発注)")</f>
        <v/>
      </c>
      <c r="AZ207">
        <f>IF(SUMIFS(T_PlannedOrders[EffectiveQty],T_PlannedOrders[Part Name],$A189,T_PlannedOrders[WeekIndex],49)=0,"",SUMIFS(T_PlannedOrders[EffectiveQty],T_PlannedOrders[Part Name],$A189,T_PlannedOrders[WeekIndex],49)&amp;" ("&amp;TEXT(SUMPRODUCT(MAX((T_PlannedOrders[Part Name]=$A189)*(T_PlannedOrders[WeekIndex]=49)*(T_PlannedOrders[EffectiveQty]&gt;0)*T_PlannedOrders[Order_Month])),"m月")&amp;"発注)")</f>
        <v/>
      </c>
      <c r="BA207">
        <f>IF(SUMIFS(T_PlannedOrders[EffectiveQty],T_PlannedOrders[Part Name],$A189,T_PlannedOrders[WeekIndex],50)=0,"",SUMIFS(T_PlannedOrders[EffectiveQty],T_PlannedOrders[Part Name],$A189,T_PlannedOrders[WeekIndex],50)&amp;" ("&amp;TEXT(SUMPRODUCT(MAX((T_PlannedOrders[Part Name]=$A189)*(T_PlannedOrders[WeekIndex]=50)*(T_PlannedOrders[EffectiveQty]&gt;0)*T_PlannedOrders[Order_Month])),"m月")&amp;"発注)")</f>
        <v/>
      </c>
      <c r="BB207">
        <f>IF(SUMIFS(T_PlannedOrders[EffectiveQty],T_PlannedOrders[Part Name],$A189,T_PlannedOrders[WeekIndex],51)=0,"",SUMIFS(T_PlannedOrders[EffectiveQty],T_PlannedOrders[Part Name],$A189,T_PlannedOrders[WeekIndex],51)&amp;" ("&amp;TEXT(SUMPRODUCT(MAX((T_PlannedOrders[Part Name]=$A189)*(T_PlannedOrders[WeekIndex]=51)*(T_PlannedOrders[EffectiveQty]&gt;0)*T_PlannedOrders[Order_Month])),"m月")&amp;"発注)")</f>
        <v/>
      </c>
      <c r="BC207">
        <f>IF(SUMIFS(T_PlannedOrders[EffectiveQty],T_PlannedOrders[Part Name],$A189,T_PlannedOrders[WeekIndex],52)=0,"",SUMIFS(T_PlannedOrders[EffectiveQty],T_PlannedOrders[Part Name],$A189,T_PlannedOrders[WeekIndex],52)&amp;" ("&amp;TEXT(SUMPRODUCT(MAX((T_PlannedOrders[Part Name]=$A189)*(T_PlannedOrders[WeekIndex]=52)*(T_PlannedOrders[EffectiveQty]&gt;0)*T_PlannedOrders[Order_Month])),"m月")&amp;"発注)")</f>
        <v/>
      </c>
      <c r="BD207">
        <f>IF(SUMIFS(T_PlannedOrders[EffectiveQty],T_PlannedOrders[Part Name],$A189,T_PlannedOrders[WeekIndex],53)=0,"",SUMIFS(T_PlannedOrders[EffectiveQty],T_PlannedOrders[Part Name],$A189,T_PlannedOrders[WeekIndex],53)&amp;" ("&amp;TEXT(SUMPRODUCT(MAX((T_PlannedOrders[Part Name]=$A189)*(T_PlannedOrders[WeekIndex]=53)*(T_PlannedOrders[EffectiveQty]&gt;0)*T_PlannedOrders[Order_Month])),"m月")&amp;"発注)")</f>
        <v/>
      </c>
      <c r="BE207">
        <f>IF(SUMIFS(T_PlannedOrders[EffectiveQty],T_PlannedOrders[Part Name],$A189,T_PlannedOrders[WeekIndex],54)=0,"",SUMIFS(T_PlannedOrders[EffectiveQty],T_PlannedOrders[Part Name],$A189,T_PlannedOrders[WeekIndex],54)&amp;" ("&amp;TEXT(SUMPRODUCT(MAX((T_PlannedOrders[Part Name]=$A189)*(T_PlannedOrders[WeekIndex]=54)*(T_PlannedOrders[EffectiveQty]&gt;0)*T_PlannedOrders[Order_Month])),"m月")&amp;"発注)")</f>
        <v/>
      </c>
      <c r="BF207">
        <f>IF(SUMIFS(T_PlannedOrders[EffectiveQty],T_PlannedOrders[Part Name],$A189,T_PlannedOrders[WeekIndex],55)=0,"",SUMIFS(T_PlannedOrders[EffectiveQty],T_PlannedOrders[Part Name],$A189,T_PlannedOrders[WeekIndex],55)&amp;" ("&amp;TEXT(SUMPRODUCT(MAX((T_PlannedOrders[Part Name]=$A189)*(T_PlannedOrders[WeekIndex]=55)*(T_PlannedOrders[EffectiveQty]&gt;0)*T_PlannedOrders[Order_Month])),"m月")&amp;"発注)")</f>
        <v/>
      </c>
      <c r="BG207">
        <f>IF(SUMIFS(T_PlannedOrders[EffectiveQty],T_PlannedOrders[Part Name],$A189,T_PlannedOrders[WeekIndex],56)=0,"",SUMIFS(T_PlannedOrders[EffectiveQty],T_PlannedOrders[Part Name],$A189,T_PlannedOrders[WeekIndex],56)&amp;" ("&amp;TEXT(SUMPRODUCT(MAX((T_PlannedOrders[Part Name]=$A189)*(T_PlannedOrders[WeekIndex]=56)*(T_PlannedOrders[EffectiveQty]&gt;0)*T_PlannedOrders[Order_Month])),"m月")&amp;"発注)")</f>
        <v/>
      </c>
      <c r="BH207">
        <f>IF(SUMIFS(T_PlannedOrders[EffectiveQty],T_PlannedOrders[Part Name],$A189,T_PlannedOrders[WeekIndex],57)=0,"",SUMIFS(T_PlannedOrders[EffectiveQty],T_PlannedOrders[Part Name],$A189,T_PlannedOrders[WeekIndex],57)&amp;" ("&amp;TEXT(SUMPRODUCT(MAX((T_PlannedOrders[Part Name]=$A189)*(T_PlannedOrders[WeekIndex]=57)*(T_PlannedOrders[EffectiveQty]&gt;0)*T_PlannedOrders[Order_Month])),"m月")&amp;"発注)")</f>
        <v/>
      </c>
      <c r="BI207">
        <f>IF(SUMIFS(T_PlannedOrders[EffectiveQty],T_PlannedOrders[Part Name],$A189,T_PlannedOrders[WeekIndex],58)=0,"",SUMIFS(T_PlannedOrders[EffectiveQty],T_PlannedOrders[Part Name],$A189,T_PlannedOrders[WeekIndex],58)&amp;" ("&amp;TEXT(SUMPRODUCT(MAX((T_PlannedOrders[Part Name]=$A189)*(T_PlannedOrders[WeekIndex]=58)*(T_PlannedOrders[EffectiveQty]&gt;0)*T_PlannedOrders[Order_Month])),"m月")&amp;"発注)")</f>
        <v/>
      </c>
      <c r="BJ207">
        <f>IF(SUMIFS(T_PlannedOrders[EffectiveQty],T_PlannedOrders[Part Name],$A189,T_PlannedOrders[WeekIndex],59)=0,"",SUMIFS(T_PlannedOrders[EffectiveQty],T_PlannedOrders[Part Name],$A189,T_PlannedOrders[WeekIndex],59)&amp;" ("&amp;TEXT(SUMPRODUCT(MAX((T_PlannedOrders[Part Name]=$A189)*(T_PlannedOrders[WeekIndex]=59)*(T_PlannedOrders[EffectiveQty]&gt;0)*T_PlannedOrders[Order_Month])),"m月")&amp;"発注)")</f>
        <v/>
      </c>
      <c r="BK207">
        <f>IF(SUMIFS(T_PlannedOrders[EffectiveQty],T_PlannedOrders[Part Name],$A189,T_PlannedOrders[WeekIndex],60)=0,"",SUMIFS(T_PlannedOrders[EffectiveQty],T_PlannedOrders[Part Name],$A189,T_PlannedOrders[WeekIndex],60)&amp;" ("&amp;TEXT(SUMPRODUCT(MAX((T_PlannedOrders[Part Name]=$A189)*(T_PlannedOrders[WeekIndex]=60)*(T_PlannedOrders[EffectiveQty]&gt;0)*T_PlannedOrders[Order_Month])),"m月")&amp;"発注)")</f>
        <v/>
      </c>
      <c r="BL207">
        <f>IF(SUMIFS(T_PlannedOrders[EffectiveQty],T_PlannedOrders[Part Name],$A189,T_PlannedOrders[WeekIndex],61)=0,"",SUMIFS(T_PlannedOrders[EffectiveQty],T_PlannedOrders[Part Name],$A189,T_PlannedOrders[WeekIndex],61)&amp;" ("&amp;TEXT(SUMPRODUCT(MAX((T_PlannedOrders[Part Name]=$A189)*(T_PlannedOrders[WeekIndex]=61)*(T_PlannedOrders[EffectiveQty]&gt;0)*T_PlannedOrders[Order_Month])),"m月")&amp;"発注)")</f>
        <v/>
      </c>
      <c r="BM207">
        <f>IF(SUMIFS(T_PlannedOrders[EffectiveQty],T_PlannedOrders[Part Name],$A189,T_PlannedOrders[WeekIndex],62)=0,"",SUMIFS(T_PlannedOrders[EffectiveQty],T_PlannedOrders[Part Name],$A189,T_PlannedOrders[WeekIndex],62)&amp;" ("&amp;TEXT(SUMPRODUCT(MAX((T_PlannedOrders[Part Name]=$A189)*(T_PlannedOrders[WeekIndex]=62)*(T_PlannedOrders[EffectiveQty]&gt;0)*T_PlannedOrders[Order_Month])),"m月")&amp;"発注)")</f>
        <v/>
      </c>
      <c r="BN207">
        <f>IF(SUMIFS(T_PlannedOrders[EffectiveQty],T_PlannedOrders[Part Name],$A189,T_PlannedOrders[WeekIndex],63)=0,"",SUMIFS(T_PlannedOrders[EffectiveQty],T_PlannedOrders[Part Name],$A189,T_PlannedOrders[WeekIndex],63)&amp;" ("&amp;TEXT(SUMPRODUCT(MAX((T_PlannedOrders[Part Name]=$A189)*(T_PlannedOrders[WeekIndex]=63)*(T_PlannedOrders[EffectiveQty]&gt;0)*T_PlannedOrders[Order_Month])),"m月")&amp;"発注)")</f>
        <v/>
      </c>
      <c r="BO207">
        <f>IF(SUMIFS(T_PlannedOrders[EffectiveQty],T_PlannedOrders[Part Name],$A189,T_PlannedOrders[WeekIndex],64)=0,"",SUMIFS(T_PlannedOrders[EffectiveQty],T_PlannedOrders[Part Name],$A189,T_PlannedOrders[WeekIndex],64)&amp;" ("&amp;TEXT(SUMPRODUCT(MAX((T_PlannedOrders[Part Name]=$A189)*(T_PlannedOrders[WeekIndex]=64)*(T_PlannedOrders[EffectiveQty]&gt;0)*T_PlannedOrders[Order_Month])),"m月")&amp;"発注)")</f>
        <v/>
      </c>
      <c r="BP207">
        <f>IF(SUMIFS(T_PlannedOrders[EffectiveQty],T_PlannedOrders[Part Name],$A189,T_PlannedOrders[WeekIndex],65)=0,"",SUMIFS(T_PlannedOrders[EffectiveQty],T_PlannedOrders[Part Name],$A189,T_PlannedOrders[WeekIndex],65)&amp;" ("&amp;TEXT(SUMPRODUCT(MAX((T_PlannedOrders[Part Name]=$A189)*(T_PlannedOrders[WeekIndex]=65)*(T_PlannedOrders[EffectiveQty]&gt;0)*T_PlannedOrders[Order_Month])),"m月")&amp;"発注)")</f>
        <v/>
      </c>
      <c r="BQ207">
        <f>IF(SUMIFS(T_PlannedOrders[EffectiveQty],T_PlannedOrders[Part Name],$A189,T_PlannedOrders[WeekIndex],66)=0,"",SUMIFS(T_PlannedOrders[EffectiveQty],T_PlannedOrders[Part Name],$A189,T_PlannedOrders[WeekIndex],66)&amp;" ("&amp;TEXT(SUMPRODUCT(MAX((T_PlannedOrders[Part Name]=$A189)*(T_PlannedOrders[WeekIndex]=66)*(T_PlannedOrders[EffectiveQty]&gt;0)*T_PlannedOrders[Order_Month])),"m月")&amp;"発注)")</f>
        <v/>
      </c>
      <c r="BR207">
        <f>IF(SUMIFS(T_PlannedOrders[EffectiveQty],T_PlannedOrders[Part Name],$A189,T_PlannedOrders[WeekIndex],67)=0,"",SUMIFS(T_PlannedOrders[EffectiveQty],T_PlannedOrders[Part Name],$A189,T_PlannedOrders[WeekIndex],67)&amp;" ("&amp;TEXT(SUMPRODUCT(MAX((T_PlannedOrders[Part Name]=$A189)*(T_PlannedOrders[WeekIndex]=67)*(T_PlannedOrders[EffectiveQty]&gt;0)*T_PlannedOrders[Order_Month])),"m月")&amp;"発注)")</f>
        <v/>
      </c>
      <c r="BS207">
        <f>IF(SUMIFS(T_PlannedOrders[EffectiveQty],T_PlannedOrders[Part Name],$A189,T_PlannedOrders[WeekIndex],68)=0,"",SUMIFS(T_PlannedOrders[EffectiveQty],T_PlannedOrders[Part Name],$A189,T_PlannedOrders[WeekIndex],68)&amp;" ("&amp;TEXT(SUMPRODUCT(MAX((T_PlannedOrders[Part Name]=$A189)*(T_PlannedOrders[WeekIndex]=68)*(T_PlannedOrders[EffectiveQty]&gt;0)*T_PlannedOrders[Order_Month])),"m月")&amp;"発注)")</f>
        <v/>
      </c>
      <c r="BT207">
        <f>IF(SUMIFS(T_PlannedOrders[EffectiveQty],T_PlannedOrders[Part Name],$A189,T_PlannedOrders[WeekIndex],69)=0,"",SUMIFS(T_PlannedOrders[EffectiveQty],T_PlannedOrders[Part Name],$A189,T_PlannedOrders[WeekIndex],69)&amp;" ("&amp;TEXT(SUMPRODUCT(MAX((T_PlannedOrders[Part Name]=$A189)*(T_PlannedOrders[WeekIndex]=69)*(T_PlannedOrders[EffectiveQty]&gt;0)*T_PlannedOrders[Order_Month])),"m月")&amp;"発注)")</f>
        <v/>
      </c>
      <c r="BU207">
        <f>IF(SUMIFS(T_PlannedOrders[EffectiveQty],T_PlannedOrders[Part Name],$A189,T_PlannedOrders[WeekIndex],70)=0,"",SUMIFS(T_PlannedOrders[EffectiveQty],T_PlannedOrders[Part Name],$A189,T_PlannedOrders[WeekIndex],70)&amp;" ("&amp;TEXT(SUMPRODUCT(MAX((T_PlannedOrders[Part Name]=$A189)*(T_PlannedOrders[WeekIndex]=70)*(T_PlannedOrders[EffectiveQty]&gt;0)*T_PlannedOrders[Order_Month])),"m月")&amp;"発注)")</f>
        <v/>
      </c>
      <c r="BV207">
        <f>IF(SUMIFS(T_PlannedOrders[EffectiveQty],T_PlannedOrders[Part Name],$A189,T_PlannedOrders[WeekIndex],71)=0,"",SUMIFS(T_PlannedOrders[EffectiveQty],T_PlannedOrders[Part Name],$A189,T_PlannedOrders[WeekIndex],71)&amp;" ("&amp;TEXT(SUMPRODUCT(MAX((T_PlannedOrders[Part Name]=$A189)*(T_PlannedOrders[WeekIndex]=71)*(T_PlannedOrders[EffectiveQty]&gt;0)*T_PlannedOrders[Order_Month])),"m月")&amp;"発注)")</f>
        <v/>
      </c>
      <c r="BW207">
        <f>IF(SUMIFS(T_PlannedOrders[EffectiveQty],T_PlannedOrders[Part Name],$A189,T_PlannedOrders[WeekIndex],72)=0,"",SUMIFS(T_PlannedOrders[EffectiveQty],T_PlannedOrders[Part Name],$A189,T_PlannedOrders[WeekIndex],72)&amp;" ("&amp;TEXT(SUMPRODUCT(MAX((T_PlannedOrders[Part Name]=$A189)*(T_PlannedOrders[WeekIndex]=72)*(T_PlannedOrders[EffectiveQty]&gt;0)*T_PlannedOrders[Order_Month])),"m月")&amp;"発注)")</f>
        <v/>
      </c>
      <c r="BX207">
        <f>IF(SUMIFS(T_PlannedOrders[EffectiveQty],T_PlannedOrders[Part Name],$A189,T_PlannedOrders[WeekIndex],73)=0,"",SUMIFS(T_PlannedOrders[EffectiveQty],T_PlannedOrders[Part Name],$A189,T_PlannedOrders[WeekIndex],73)&amp;" ("&amp;TEXT(SUMPRODUCT(MAX((T_PlannedOrders[Part Name]=$A189)*(T_PlannedOrders[WeekIndex]=73)*(T_PlannedOrders[EffectiveQty]&gt;0)*T_PlannedOrders[Order_Month])),"m月")&amp;"発注)")</f>
        <v/>
      </c>
      <c r="BY207">
        <f>IF(SUMIFS(T_PlannedOrders[EffectiveQty],T_PlannedOrders[Part Name],$A189,T_PlannedOrders[WeekIndex],74)=0,"",SUMIFS(T_PlannedOrders[EffectiveQty],T_PlannedOrders[Part Name],$A189,T_PlannedOrders[WeekIndex],74)&amp;" ("&amp;TEXT(SUMPRODUCT(MAX((T_PlannedOrders[Part Name]=$A189)*(T_PlannedOrders[WeekIndex]=74)*(T_PlannedOrders[EffectiveQty]&gt;0)*T_PlannedOrders[Order_Month])),"m月")&amp;"発注)")</f>
        <v/>
      </c>
      <c r="BZ207">
        <f>IF(SUMIFS(T_PlannedOrders[EffectiveQty],T_PlannedOrders[Part Name],$A189,T_PlannedOrders[WeekIndex],75)=0,"",SUMIFS(T_PlannedOrders[EffectiveQty],T_PlannedOrders[Part Name],$A189,T_PlannedOrders[WeekIndex],75)&amp;" ("&amp;TEXT(SUMPRODUCT(MAX((T_PlannedOrders[Part Name]=$A189)*(T_PlannedOrders[WeekIndex]=75)*(T_PlannedOrders[EffectiveQty]&gt;0)*T_PlannedOrders[Order_Month])),"m月")&amp;"発注)")</f>
        <v/>
      </c>
      <c r="CA207">
        <f>IF(SUMIFS(T_PlannedOrders[EffectiveQty],T_PlannedOrders[Part Name],$A189,T_PlannedOrders[WeekIndex],76)=0,"",SUMIFS(T_PlannedOrders[EffectiveQty],T_PlannedOrders[Part Name],$A189,T_PlannedOrders[WeekIndex],76)&amp;" ("&amp;TEXT(SUMPRODUCT(MAX((T_PlannedOrders[Part Name]=$A189)*(T_PlannedOrders[WeekIndex]=76)*(T_PlannedOrders[EffectiveQty]&gt;0)*T_PlannedOrders[Order_Month])),"m月")&amp;"発注)")</f>
        <v/>
      </c>
      <c r="CB207">
        <f>IF(SUMIFS(T_PlannedOrders[EffectiveQty],T_PlannedOrders[Part Name],$A189,T_PlannedOrders[WeekIndex],77)=0,"",SUMIFS(T_PlannedOrders[EffectiveQty],T_PlannedOrders[Part Name],$A189,T_PlannedOrders[WeekIndex],77)&amp;" ("&amp;TEXT(SUMPRODUCT(MAX((T_PlannedOrders[Part Name]=$A189)*(T_PlannedOrders[WeekIndex]=77)*(T_PlannedOrders[EffectiveQty]&gt;0)*T_PlannedOrders[Order_Month])),"m月")&amp;"発注)")</f>
        <v/>
      </c>
      <c r="CC207">
        <f>IF(SUMIFS(T_PlannedOrders[EffectiveQty],T_PlannedOrders[Part Name],$A189,T_PlannedOrders[WeekIndex],78)=0,"",SUMIFS(T_PlannedOrders[EffectiveQty],T_PlannedOrders[Part Name],$A189,T_PlannedOrders[WeekIndex],78)&amp;" ("&amp;TEXT(SUMPRODUCT(MAX((T_PlannedOrders[Part Name]=$A189)*(T_PlannedOrders[WeekIndex]=78)*(T_PlannedOrders[EffectiveQty]&gt;0)*T_PlannedOrders[Order_Month])),"m月")&amp;"発注)")</f>
        <v/>
      </c>
      <c r="CD207">
        <f>IF(SUMIFS(T_PlannedOrders[EffectiveQty],T_PlannedOrders[Part Name],$A189,T_PlannedOrders[WeekIndex],79)=0,"",SUMIFS(T_PlannedOrders[EffectiveQty],T_PlannedOrders[Part Name],$A189,T_PlannedOrders[WeekIndex],79)&amp;" ("&amp;TEXT(SUMPRODUCT(MAX((T_PlannedOrders[Part Name]=$A189)*(T_PlannedOrders[WeekIndex]=79)*(T_PlannedOrders[EffectiveQty]&gt;0)*T_PlannedOrders[Order_Month])),"m月")&amp;"発注)")</f>
        <v/>
      </c>
      <c r="CE207">
        <f>IF(SUMIFS(T_PlannedOrders[EffectiveQty],T_PlannedOrders[Part Name],$A189,T_PlannedOrders[WeekIndex],80)=0,"",SUMIFS(T_PlannedOrders[EffectiveQty],T_PlannedOrders[Part Name],$A189,T_PlannedOrders[WeekIndex],80)&amp;" ("&amp;TEXT(SUMPRODUCT(MAX((T_PlannedOrders[Part Name]=$A189)*(T_PlannedOrders[WeekIndex]=80)*(T_PlannedOrders[EffectiveQty]&gt;0)*T_PlannedOrders[Order_Month])),"m月")&amp;"発注)")</f>
        <v/>
      </c>
      <c r="CF207">
        <f>IF(SUMIFS(T_PlannedOrders[EffectiveQty],T_PlannedOrders[Part Name],$A189,T_PlannedOrders[WeekIndex],81)=0,"",SUMIFS(T_PlannedOrders[EffectiveQty],T_PlannedOrders[Part Name],$A189,T_PlannedOrders[WeekIndex],81)&amp;" ("&amp;TEXT(SUMPRODUCT(MAX((T_PlannedOrders[Part Name]=$A189)*(T_PlannedOrders[WeekIndex]=81)*(T_PlannedOrders[EffectiveQty]&gt;0)*T_PlannedOrders[Order_Month])),"m月")&amp;"発注)")</f>
        <v/>
      </c>
      <c r="CG207">
        <f>IF(SUMIFS(T_PlannedOrders[EffectiveQty],T_PlannedOrders[Part Name],$A189,T_PlannedOrders[WeekIndex],82)=0,"",SUMIFS(T_PlannedOrders[EffectiveQty],T_PlannedOrders[Part Name],$A189,T_PlannedOrders[WeekIndex],82)&amp;" ("&amp;TEXT(SUMPRODUCT(MAX((T_PlannedOrders[Part Name]=$A189)*(T_PlannedOrders[WeekIndex]=82)*(T_PlannedOrders[EffectiveQty]&gt;0)*T_PlannedOrders[Order_Month])),"m月")&amp;"発注)")</f>
        <v/>
      </c>
      <c r="CH207">
        <f>IF(SUMIFS(T_PlannedOrders[EffectiveQty],T_PlannedOrders[Part Name],$A189,T_PlannedOrders[WeekIndex],83)=0,"",SUMIFS(T_PlannedOrders[EffectiveQty],T_PlannedOrders[Part Name],$A189,T_PlannedOrders[WeekIndex],83)&amp;" ("&amp;TEXT(SUMPRODUCT(MAX((T_PlannedOrders[Part Name]=$A189)*(T_PlannedOrders[WeekIndex]=83)*(T_PlannedOrders[EffectiveQty]&gt;0)*T_PlannedOrders[Order_Month])),"m月")&amp;"発注)")</f>
        <v/>
      </c>
      <c r="CI207">
        <f>IF(SUMIFS(T_PlannedOrders[EffectiveQty],T_PlannedOrders[Part Name],$A189,T_PlannedOrders[WeekIndex],84)=0,"",SUMIFS(T_PlannedOrders[EffectiveQty],T_PlannedOrders[Part Name],$A189,T_PlannedOrders[WeekIndex],84)&amp;" ("&amp;TEXT(SUMPRODUCT(MAX((T_PlannedOrders[Part Name]=$A189)*(T_PlannedOrders[WeekIndex]=84)*(T_PlannedOrders[EffectiveQty]&gt;0)*T_PlannedOrders[Order_Month])),"m月")&amp;"発注)")</f>
        <v/>
      </c>
      <c r="CJ207">
        <f>IF(SUMIFS(T_PlannedOrders[EffectiveQty],T_PlannedOrders[Part Name],$A189,T_PlannedOrders[WeekIndex],85)=0,"",SUMIFS(T_PlannedOrders[EffectiveQty],T_PlannedOrders[Part Name],$A189,T_PlannedOrders[WeekIndex],85)&amp;" ("&amp;TEXT(SUMPRODUCT(MAX((T_PlannedOrders[Part Name]=$A189)*(T_PlannedOrders[WeekIndex]=85)*(T_PlannedOrders[EffectiveQty]&gt;0)*T_PlannedOrders[Order_Month])),"m月")&amp;"発注)")</f>
        <v/>
      </c>
      <c r="CK207">
        <f>IF(SUMIFS(T_PlannedOrders[EffectiveQty],T_PlannedOrders[Part Name],$A189,T_PlannedOrders[WeekIndex],86)=0,"",SUMIFS(T_PlannedOrders[EffectiveQty],T_PlannedOrders[Part Name],$A189,T_PlannedOrders[WeekIndex],86)&amp;" ("&amp;TEXT(SUMPRODUCT(MAX((T_PlannedOrders[Part Name]=$A189)*(T_PlannedOrders[WeekIndex]=86)*(T_PlannedOrders[EffectiveQty]&gt;0)*T_PlannedOrders[Order_Month])),"m月")&amp;"発注)")</f>
        <v/>
      </c>
      <c r="CL207">
        <f>IF(SUMIFS(T_PlannedOrders[EffectiveQty],T_PlannedOrders[Part Name],$A189,T_PlannedOrders[WeekIndex],87)=0,"",SUMIFS(T_PlannedOrders[EffectiveQty],T_PlannedOrders[Part Name],$A189,T_PlannedOrders[WeekIndex],87)&amp;" ("&amp;TEXT(SUMPRODUCT(MAX((T_PlannedOrders[Part Name]=$A189)*(T_PlannedOrders[WeekIndex]=87)*(T_PlannedOrders[EffectiveQty]&gt;0)*T_PlannedOrders[Order_Month])),"m月")&amp;"発注)")</f>
        <v/>
      </c>
      <c r="CM207">
        <f>IF(SUMIFS(T_PlannedOrders[EffectiveQty],T_PlannedOrders[Part Name],$A189,T_PlannedOrders[WeekIndex],88)=0,"",SUMIFS(T_PlannedOrders[EffectiveQty],T_PlannedOrders[Part Name],$A189,T_PlannedOrders[WeekIndex],88)&amp;" ("&amp;TEXT(SUMPRODUCT(MAX((T_PlannedOrders[Part Name]=$A189)*(T_PlannedOrders[WeekIndex]=88)*(T_PlannedOrders[EffectiveQty]&gt;0)*T_PlannedOrders[Order_Month])),"m月")&amp;"発注)")</f>
        <v/>
      </c>
      <c r="CN207">
        <f>IF(SUMIFS(T_PlannedOrders[EffectiveQty],T_PlannedOrders[Part Name],$A189,T_PlannedOrders[WeekIndex],89)=0,"",SUMIFS(T_PlannedOrders[EffectiveQty],T_PlannedOrders[Part Name],$A189,T_PlannedOrders[WeekIndex],89)&amp;" ("&amp;TEXT(SUMPRODUCT(MAX((T_PlannedOrders[Part Name]=$A189)*(T_PlannedOrders[WeekIndex]=89)*(T_PlannedOrders[EffectiveQty]&gt;0)*T_PlannedOrders[Order_Month])),"m月")&amp;"発注)")</f>
        <v/>
      </c>
      <c r="CO207">
        <f>IF(SUMIFS(T_PlannedOrders[EffectiveQty],T_PlannedOrders[Part Name],$A189,T_PlannedOrders[WeekIndex],90)=0,"",SUMIFS(T_PlannedOrders[EffectiveQty],T_PlannedOrders[Part Name],$A189,T_PlannedOrders[WeekIndex],90)&amp;" ("&amp;TEXT(SUMPRODUCT(MAX((T_PlannedOrders[Part Name]=$A189)*(T_PlannedOrders[WeekIndex]=90)*(T_PlannedOrders[EffectiveQty]&gt;0)*T_PlannedOrders[Order_Month])),"m月")&amp;"発注)")</f>
        <v/>
      </c>
      <c r="CP207">
        <f>IF(SUMIFS(T_PlannedOrders[EffectiveQty],T_PlannedOrders[Part Name],$A189,T_PlannedOrders[WeekIndex],91)=0,"",SUMIFS(T_PlannedOrders[EffectiveQty],T_PlannedOrders[Part Name],$A189,T_PlannedOrders[WeekIndex],91)&amp;" ("&amp;TEXT(SUMPRODUCT(MAX((T_PlannedOrders[Part Name]=$A189)*(T_PlannedOrders[WeekIndex]=91)*(T_PlannedOrders[EffectiveQty]&gt;0)*T_PlannedOrders[Order_Month])),"m月")&amp;"発注)")</f>
        <v/>
      </c>
      <c r="CQ207">
        <f>IF(SUMIFS(T_PlannedOrders[EffectiveQty],T_PlannedOrders[Part Name],$A189,T_PlannedOrders[WeekIndex],92)=0,"",SUMIFS(T_PlannedOrders[EffectiveQty],T_PlannedOrders[Part Name],$A189,T_PlannedOrders[WeekIndex],92)&amp;" ("&amp;TEXT(SUMPRODUCT(MAX((T_PlannedOrders[Part Name]=$A189)*(T_PlannedOrders[WeekIndex]=92)*(T_PlannedOrders[EffectiveQty]&gt;0)*T_PlannedOrders[Order_Month])),"m月")&amp;"発注)")</f>
        <v/>
      </c>
      <c r="CR207">
        <f>IF(SUMIFS(T_PlannedOrders[EffectiveQty],T_PlannedOrders[Part Name],$A189,T_PlannedOrders[WeekIndex],93)=0,"",SUMIFS(T_PlannedOrders[EffectiveQty],T_PlannedOrders[Part Name],$A189,T_PlannedOrders[WeekIndex],93)&amp;" ("&amp;TEXT(SUMPRODUCT(MAX((T_PlannedOrders[Part Name]=$A189)*(T_PlannedOrders[WeekIndex]=93)*(T_PlannedOrders[EffectiveQty]&gt;0)*T_PlannedOrders[Order_Month])),"m月")&amp;"発注)")</f>
        <v/>
      </c>
      <c r="CS207">
        <f>IF(SUMIFS(T_PlannedOrders[EffectiveQty],T_PlannedOrders[Part Name],$A189,T_PlannedOrders[WeekIndex],94)=0,"",SUMIFS(T_PlannedOrders[EffectiveQty],T_PlannedOrders[Part Name],$A189,T_PlannedOrders[WeekIndex],94)&amp;" ("&amp;TEXT(SUMPRODUCT(MAX((T_PlannedOrders[Part Name]=$A189)*(T_PlannedOrders[WeekIndex]=94)*(T_PlannedOrders[EffectiveQty]&gt;0)*T_PlannedOrders[Order_Month])),"m月")&amp;"発注)")</f>
        <v/>
      </c>
      <c r="CT207">
        <f>IF(SUMIFS(T_PlannedOrders[EffectiveQty],T_PlannedOrders[Part Name],$A189,T_PlannedOrders[WeekIndex],95)=0,"",SUMIFS(T_PlannedOrders[EffectiveQty],T_PlannedOrders[Part Name],$A189,T_PlannedOrders[WeekIndex],95)&amp;" ("&amp;TEXT(SUMPRODUCT(MAX((T_PlannedOrders[Part Name]=$A189)*(T_PlannedOrders[WeekIndex]=95)*(T_PlannedOrders[EffectiveQty]&gt;0)*T_PlannedOrders[Order_Month])),"m月")&amp;"発注)")</f>
        <v/>
      </c>
      <c r="CU207">
        <f>IF(SUMIFS(T_PlannedOrders[EffectiveQty],T_PlannedOrders[Part Name],$A189,T_PlannedOrders[WeekIndex],96)=0,"",SUMIFS(T_PlannedOrders[EffectiveQty],T_PlannedOrders[Part Name],$A189,T_PlannedOrders[WeekIndex],96)&amp;" ("&amp;TEXT(SUMPRODUCT(MAX((T_PlannedOrders[Part Name]=$A189)*(T_PlannedOrders[WeekIndex]=96)*(T_PlannedOrders[EffectiveQty]&gt;0)*T_PlannedOrders[Order_Month])),"m月")&amp;"発注)")</f>
        <v/>
      </c>
      <c r="CV207">
        <f>IF(SUMIFS(T_PlannedOrders[EffectiveQty],T_PlannedOrders[Part Name],$A189,T_PlannedOrders[WeekIndex],97)=0,"",SUMIFS(T_PlannedOrders[EffectiveQty],T_PlannedOrders[Part Name],$A189,T_PlannedOrders[WeekIndex],97)&amp;" ("&amp;TEXT(SUMPRODUCT(MAX((T_PlannedOrders[Part Name]=$A189)*(T_PlannedOrders[WeekIndex]=97)*(T_PlannedOrders[EffectiveQty]&gt;0)*T_PlannedOrders[Order_Month])),"m月")&amp;"発注)")</f>
        <v/>
      </c>
      <c r="CW207">
        <f>IF(SUMIFS(T_PlannedOrders[EffectiveQty],T_PlannedOrders[Part Name],$A189,T_PlannedOrders[WeekIndex],98)=0,"",SUMIFS(T_PlannedOrders[EffectiveQty],T_PlannedOrders[Part Name],$A189,T_PlannedOrders[WeekIndex],98)&amp;" ("&amp;TEXT(SUMPRODUCT(MAX((T_PlannedOrders[Part Name]=$A189)*(T_PlannedOrders[WeekIndex]=98)*(T_PlannedOrders[EffectiveQty]&gt;0)*T_PlannedOrders[Order_Month])),"m月")&amp;"発注)")</f>
        <v/>
      </c>
      <c r="CX207">
        <f>IF(SUMIFS(T_PlannedOrders[EffectiveQty],T_PlannedOrders[Part Name],$A189,T_PlannedOrders[WeekIndex],99)=0,"",SUMIFS(T_PlannedOrders[EffectiveQty],T_PlannedOrders[Part Name],$A189,T_PlannedOrders[WeekIndex],99)&amp;" ("&amp;TEXT(SUMPRODUCT(MAX((T_PlannedOrders[Part Name]=$A189)*(T_PlannedOrders[WeekIndex]=99)*(T_PlannedOrders[EffectiveQty]&gt;0)*T_PlannedOrders[Order_Month])),"m月")&amp;"発注)")</f>
        <v/>
      </c>
      <c r="CY207">
        <f>IF(SUMIFS(T_PlannedOrders[EffectiveQty],T_PlannedOrders[Part Name],$A189,T_PlannedOrders[WeekIndex],100)=0,"",SUMIFS(T_PlannedOrders[EffectiveQty],T_PlannedOrders[Part Name],$A189,T_PlannedOrders[WeekIndex],100)&amp;" ("&amp;TEXT(SUMPRODUCT(MAX((T_PlannedOrders[Part Name]=$A189)*(T_PlannedOrders[WeekIndex]=100)*(T_PlannedOrders[EffectiveQty]&gt;0)*T_PlannedOrders[Order_Month])),"m月")&amp;"発注)")</f>
        <v/>
      </c>
      <c r="CZ207">
        <f>IF(SUMIFS(T_PlannedOrders[EffectiveQty],T_PlannedOrders[Part Name],$A189,T_PlannedOrders[WeekIndex],101)=0,"",SUMIFS(T_PlannedOrders[EffectiveQty],T_PlannedOrders[Part Name],$A189,T_PlannedOrders[WeekIndex],101)&amp;" ("&amp;TEXT(SUMPRODUCT(MAX((T_PlannedOrders[Part Name]=$A189)*(T_PlannedOrders[WeekIndex]=101)*(T_PlannedOrders[EffectiveQty]&gt;0)*T_PlannedOrders[Order_Month])),"m月")&amp;"発注)")</f>
        <v/>
      </c>
      <c r="DA207">
        <f>IF(SUMIFS(T_PlannedOrders[EffectiveQty],T_PlannedOrders[Part Name],$A189,T_PlannedOrders[WeekIndex],102)=0,"",SUMIFS(T_PlannedOrders[EffectiveQty],T_PlannedOrders[Part Name],$A189,T_PlannedOrders[WeekIndex],102)&amp;" ("&amp;TEXT(SUMPRODUCT(MAX((T_PlannedOrders[Part Name]=$A189)*(T_PlannedOrders[WeekIndex]=102)*(T_PlannedOrders[EffectiveQty]&gt;0)*T_PlannedOrders[Order_Month])),"m月")&amp;"発注)")</f>
        <v/>
      </c>
      <c r="DB207">
        <f>IF(SUMIFS(T_PlannedOrders[EffectiveQty],T_PlannedOrders[Part Name],$A189,T_PlannedOrders[WeekIndex],103)=0,"",SUMIFS(T_PlannedOrders[EffectiveQty],T_PlannedOrders[Part Name],$A189,T_PlannedOrders[WeekIndex],103)&amp;" ("&amp;TEXT(SUMPRODUCT(MAX((T_PlannedOrders[Part Name]=$A189)*(T_PlannedOrders[WeekIndex]=103)*(T_PlannedOrders[EffectiveQty]&gt;0)*T_PlannedOrders[Order_Month])),"m月")&amp;"発注)")</f>
        <v/>
      </c>
      <c r="DC207">
        <f>IF(SUMIFS(T_PlannedOrders[EffectiveQty],T_PlannedOrders[Part Name],$A189,T_PlannedOrders[WeekIndex],104)=0,"",SUMIFS(T_PlannedOrders[EffectiveQty],T_PlannedOrders[Part Name],$A189,T_PlannedOrders[WeekIndex],104)&amp;" ("&amp;TEXT(SUMPRODUCT(MAX((T_PlannedOrders[Part Name]=$A189)*(T_PlannedOrders[WeekIndex]=104)*(T_PlannedOrders[EffectiveQty]&gt;0)*T_PlannedOrders[Order_Month])),"m月")&amp;"発注)")</f>
        <v/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3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>
        <f>IF(SUMIFS(T_PlannedOrders[EffectiveQty],T_PlannedOrders[Part Name],$A211,T_PlannedOrders[WeekIndex],1)=0,"",SUMIFS(T_PlannedOrders[EffectiveQty],T_PlannedOrders[Part Name],$A211,T_PlannedOrders[WeekIndex],1)&amp;" ("&amp;TEXT(SUMPRODUCT(MAX((T_PlannedOrders[Part Name]=$A211)*(T_PlannedOrders[WeekIndex]=1)*(T_PlannedOrders[EffectiveQty]&gt;0)*T_PlannedOrders[Order_Month])),"m月")&amp;"発注)")</f>
        <v/>
      </c>
      <c r="E219">
        <f>IF(SUMIFS(T_PlannedOrders[EffectiveQty],T_PlannedOrders[Part Name],$A211,T_PlannedOrders[WeekIndex],2)=0,"",SUMIFS(T_PlannedOrders[EffectiveQty],T_PlannedOrders[Part Name],$A211,T_PlannedOrders[WeekIndex],2)&amp;" ("&amp;TEXT(SUMPRODUCT(MAX((T_PlannedOrders[Part Name]=$A211)*(T_PlannedOrders[WeekIndex]=2)*(T_PlannedOrders[EffectiveQty]&gt;0)*T_PlannedOrders[Order_Month])),"m月")&amp;"発注)")</f>
        <v/>
      </c>
      <c r="F219">
        <f>IF(SUMIFS(T_PlannedOrders[EffectiveQty],T_PlannedOrders[Part Name],$A211,T_PlannedOrders[WeekIndex],3)=0,"",SUMIFS(T_PlannedOrders[EffectiveQty],T_PlannedOrders[Part Name],$A211,T_PlannedOrders[WeekIndex],3)&amp;" ("&amp;TEXT(SUMPRODUCT(MAX((T_PlannedOrders[Part Name]=$A211)*(T_PlannedOrders[WeekIndex]=3)*(T_PlannedOrders[EffectiveQty]&gt;0)*T_PlannedOrders[Order_Month])),"m月")&amp;"発注)")</f>
        <v/>
      </c>
      <c r="G219">
        <f>IF(SUMIFS(T_PlannedOrders[EffectiveQty],T_PlannedOrders[Part Name],$A211,T_PlannedOrders[WeekIndex],4)=0,"",SUMIFS(T_PlannedOrders[EffectiveQty],T_PlannedOrders[Part Name],$A211,T_PlannedOrders[WeekIndex],4)&amp;" ("&amp;TEXT(SUMPRODUCT(MAX((T_PlannedOrders[Part Name]=$A211)*(T_PlannedOrders[WeekIndex]=4)*(T_PlannedOrders[EffectiveQty]&gt;0)*T_PlannedOrders[Order_Month])),"m月")&amp;"発注)")</f>
        <v/>
      </c>
      <c r="H219">
        <f>IF(SUMIFS(T_PlannedOrders[EffectiveQty],T_PlannedOrders[Part Name],$A211,T_PlannedOrders[WeekIndex],5)=0,"",SUMIFS(T_PlannedOrders[EffectiveQty],T_PlannedOrders[Part Name],$A211,T_PlannedOrders[WeekIndex],5)&amp;" ("&amp;TEXT(SUMPRODUCT(MAX((T_PlannedOrders[Part Name]=$A211)*(T_PlannedOrders[WeekIndex]=5)*(T_PlannedOrders[EffectiveQty]&gt;0)*T_PlannedOrders[Order_Month])),"m月")&amp;"発注)")</f>
        <v/>
      </c>
      <c r="I219">
        <f>IF(SUMIFS(T_PlannedOrders[EffectiveQty],T_PlannedOrders[Part Name],$A211,T_PlannedOrders[WeekIndex],6)=0,"",SUMIFS(T_PlannedOrders[EffectiveQty],T_PlannedOrders[Part Name],$A211,T_PlannedOrders[WeekIndex],6)&amp;" ("&amp;TEXT(SUMPRODUCT(MAX((T_PlannedOrders[Part Name]=$A211)*(T_PlannedOrders[WeekIndex]=6)*(T_PlannedOrders[EffectiveQty]&gt;0)*T_PlannedOrders[Order_Month])),"m月")&amp;"発注)")</f>
        <v/>
      </c>
      <c r="J219">
        <f>IF(SUMIFS(T_PlannedOrders[EffectiveQty],T_PlannedOrders[Part Name],$A211,T_PlannedOrders[WeekIndex],7)=0,"",SUMIFS(T_PlannedOrders[EffectiveQty],T_PlannedOrders[Part Name],$A211,T_PlannedOrders[WeekIndex],7)&amp;" ("&amp;TEXT(SUMPRODUCT(MAX((T_PlannedOrders[Part Name]=$A211)*(T_PlannedOrders[WeekIndex]=7)*(T_PlannedOrders[EffectiveQty]&gt;0)*T_PlannedOrders[Order_Month])),"m月")&amp;"発注)")</f>
        <v/>
      </c>
      <c r="K219">
        <f>IF(SUMIFS(T_PlannedOrders[EffectiveQty],T_PlannedOrders[Part Name],$A211,T_PlannedOrders[WeekIndex],8)=0,"",SUMIFS(T_PlannedOrders[EffectiveQty],T_PlannedOrders[Part Name],$A211,T_PlannedOrders[WeekIndex],8)&amp;" ("&amp;TEXT(SUMPRODUCT(MAX((T_PlannedOrders[Part Name]=$A211)*(T_PlannedOrders[WeekIndex]=8)*(T_PlannedOrders[EffectiveQty]&gt;0)*T_PlannedOrders[Order_Month])),"m月")&amp;"発注)")</f>
        <v/>
      </c>
      <c r="L219">
        <f>IF(SUMIFS(T_PlannedOrders[EffectiveQty],T_PlannedOrders[Part Name],$A211,T_PlannedOrders[WeekIndex],9)=0,"",SUMIFS(T_PlannedOrders[EffectiveQty],T_PlannedOrders[Part Name],$A211,T_PlannedOrders[WeekIndex],9)&amp;" ("&amp;TEXT(SUMPRODUCT(MAX((T_PlannedOrders[Part Name]=$A211)*(T_PlannedOrders[WeekIndex]=9)*(T_PlannedOrders[EffectiveQty]&gt;0)*T_PlannedOrders[Order_Month])),"m月")&amp;"発注)")</f>
        <v/>
      </c>
      <c r="M219">
        <f>IF(SUMIFS(T_PlannedOrders[EffectiveQty],T_PlannedOrders[Part Name],$A211,T_PlannedOrders[WeekIndex],10)=0,"",SUMIFS(T_PlannedOrders[EffectiveQty],T_PlannedOrders[Part Name],$A211,T_PlannedOrders[WeekIndex],10)&amp;" ("&amp;TEXT(SUMPRODUCT(MAX((T_PlannedOrders[Part Name]=$A211)*(T_PlannedOrders[WeekIndex]=10)*(T_PlannedOrders[EffectiveQty]&gt;0)*T_PlannedOrders[Order_Month])),"m月")&amp;"発注)")</f>
        <v/>
      </c>
      <c r="N219">
        <f>IF(SUMIFS(T_PlannedOrders[EffectiveQty],T_PlannedOrders[Part Name],$A211,T_PlannedOrders[WeekIndex],11)=0,"",SUMIFS(T_PlannedOrders[EffectiveQty],T_PlannedOrders[Part Name],$A211,T_PlannedOrders[WeekIndex],11)&amp;" ("&amp;TEXT(SUMPRODUCT(MAX((T_PlannedOrders[Part Name]=$A211)*(T_PlannedOrders[WeekIndex]=11)*(T_PlannedOrders[EffectiveQty]&gt;0)*T_PlannedOrders[Order_Month])),"m月")&amp;"発注)")</f>
        <v/>
      </c>
      <c r="O219">
        <f>IF(SUMIFS(T_PlannedOrders[EffectiveQty],T_PlannedOrders[Part Name],$A211,T_PlannedOrders[WeekIndex],12)=0,"",SUMIFS(T_PlannedOrders[EffectiveQty],T_PlannedOrders[Part Name],$A211,T_PlannedOrders[WeekIndex],12)&amp;" ("&amp;TEXT(SUMPRODUCT(MAX((T_PlannedOrders[Part Name]=$A211)*(T_PlannedOrders[WeekIndex]=12)*(T_PlannedOrders[EffectiveQty]&gt;0)*T_PlannedOrders[Order_Month])),"m月")&amp;"発注)")</f>
        <v/>
      </c>
      <c r="P219">
        <f>IF(SUMIFS(T_PlannedOrders[EffectiveQty],T_PlannedOrders[Part Name],$A211,T_PlannedOrders[WeekIndex],13)=0,"",SUMIFS(T_PlannedOrders[EffectiveQty],T_PlannedOrders[Part Name],$A211,T_PlannedOrders[WeekIndex],13)&amp;" ("&amp;TEXT(SUMPRODUCT(MAX((T_PlannedOrders[Part Name]=$A211)*(T_PlannedOrders[WeekIndex]=13)*(T_PlannedOrders[EffectiveQty]&gt;0)*T_PlannedOrders[Order_Month])),"m月")&amp;"発注)")</f>
        <v/>
      </c>
      <c r="Q219">
        <f>IF(SUMIFS(T_PlannedOrders[EffectiveQty],T_PlannedOrders[Part Name],$A211,T_PlannedOrders[WeekIndex],14)=0,"",SUMIFS(T_PlannedOrders[EffectiveQty],T_PlannedOrders[Part Name],$A211,T_PlannedOrders[WeekIndex],14)&amp;" ("&amp;TEXT(SUMPRODUCT(MAX((T_PlannedOrders[Part Name]=$A211)*(T_PlannedOrders[WeekIndex]=14)*(T_PlannedOrders[EffectiveQty]&gt;0)*T_PlannedOrders[Order_Month])),"m月")&amp;"発注)")</f>
        <v/>
      </c>
      <c r="R219">
        <f>IF(SUMIFS(T_PlannedOrders[EffectiveQty],T_PlannedOrders[Part Name],$A211,T_PlannedOrders[WeekIndex],15)=0,"",SUMIFS(T_PlannedOrders[EffectiveQty],T_PlannedOrders[Part Name],$A211,T_PlannedOrders[WeekIndex],15)&amp;" ("&amp;TEXT(SUMPRODUCT(MAX((T_PlannedOrders[Part Name]=$A211)*(T_PlannedOrders[WeekIndex]=15)*(T_PlannedOrders[EffectiveQty]&gt;0)*T_PlannedOrders[Order_Month])),"m月")&amp;"発注)")</f>
        <v/>
      </c>
      <c r="S219">
        <f>IF(SUMIFS(T_PlannedOrders[EffectiveQty],T_PlannedOrders[Part Name],$A211,T_PlannedOrders[WeekIndex],16)=0,"",SUMIFS(T_PlannedOrders[EffectiveQty],T_PlannedOrders[Part Name],$A211,T_PlannedOrders[WeekIndex],16)&amp;" ("&amp;TEXT(SUMPRODUCT(MAX((T_PlannedOrders[Part Name]=$A211)*(T_PlannedOrders[WeekIndex]=16)*(T_PlannedOrders[EffectiveQty]&gt;0)*T_PlannedOrders[Order_Month])),"m月")&amp;"発注)")</f>
        <v/>
      </c>
      <c r="T219">
        <f>IF(SUMIFS(T_PlannedOrders[EffectiveQty],T_PlannedOrders[Part Name],$A211,T_PlannedOrders[WeekIndex],17)=0,"",SUMIFS(T_PlannedOrders[EffectiveQty],T_PlannedOrders[Part Name],$A211,T_PlannedOrders[WeekIndex],17)&amp;" ("&amp;TEXT(SUMPRODUCT(MAX((T_PlannedOrders[Part Name]=$A211)*(T_PlannedOrders[WeekIndex]=17)*(T_PlannedOrders[EffectiveQty]&gt;0)*T_PlannedOrders[Order_Month])),"m月")&amp;"発注)")</f>
        <v/>
      </c>
      <c r="U219">
        <f>IF(SUMIFS(T_PlannedOrders[EffectiveQty],T_PlannedOrders[Part Name],$A211,T_PlannedOrders[WeekIndex],18)=0,"",SUMIFS(T_PlannedOrders[EffectiveQty],T_PlannedOrders[Part Name],$A211,T_PlannedOrders[WeekIndex],18)&amp;" ("&amp;TEXT(SUMPRODUCT(MAX((T_PlannedOrders[Part Name]=$A211)*(T_PlannedOrders[WeekIndex]=18)*(T_PlannedOrders[EffectiveQty]&gt;0)*T_PlannedOrders[Order_Month])),"m月")&amp;"発注)")</f>
        <v/>
      </c>
      <c r="V219">
        <f>IF(SUMIFS(T_PlannedOrders[EffectiveQty],T_PlannedOrders[Part Name],$A211,T_PlannedOrders[WeekIndex],19)=0,"",SUMIFS(T_PlannedOrders[EffectiveQty],T_PlannedOrders[Part Name],$A211,T_PlannedOrders[WeekIndex],19)&amp;" ("&amp;TEXT(SUMPRODUCT(MAX((T_PlannedOrders[Part Name]=$A211)*(T_PlannedOrders[WeekIndex]=19)*(T_PlannedOrders[EffectiveQty]&gt;0)*T_PlannedOrders[Order_Month])),"m月")&amp;"発注)")</f>
        <v/>
      </c>
      <c r="W219">
        <f>IF(SUMIFS(T_PlannedOrders[EffectiveQty],T_PlannedOrders[Part Name],$A211,T_PlannedOrders[WeekIndex],20)=0,"",SUMIFS(T_PlannedOrders[EffectiveQty],T_PlannedOrders[Part Name],$A211,T_PlannedOrders[WeekIndex],20)&amp;" ("&amp;TEXT(SUMPRODUCT(MAX((T_PlannedOrders[Part Name]=$A211)*(T_PlannedOrders[WeekIndex]=20)*(T_PlannedOrders[EffectiveQty]&gt;0)*T_PlannedOrders[Order_Month])),"m月")&amp;"発注)")</f>
        <v/>
      </c>
      <c r="X219">
        <f>IF(SUMIFS(T_PlannedOrders[EffectiveQty],T_PlannedOrders[Part Name],$A211,T_PlannedOrders[WeekIndex],21)=0,"",SUMIFS(T_PlannedOrders[EffectiveQty],T_PlannedOrders[Part Name],$A211,T_PlannedOrders[WeekIndex],21)&amp;" ("&amp;TEXT(SUMPRODUCT(MAX((T_PlannedOrders[Part Name]=$A211)*(T_PlannedOrders[WeekIndex]=21)*(T_PlannedOrders[EffectiveQty]&gt;0)*T_PlannedOrders[Order_Month])),"m月")&amp;"発注)")</f>
        <v/>
      </c>
      <c r="Y219">
        <f>IF(SUMIFS(T_PlannedOrders[EffectiveQty],T_PlannedOrders[Part Name],$A211,T_PlannedOrders[WeekIndex],22)=0,"",SUMIFS(T_PlannedOrders[EffectiveQty],T_PlannedOrders[Part Name],$A211,T_PlannedOrders[WeekIndex],22)&amp;" ("&amp;TEXT(SUMPRODUCT(MAX((T_PlannedOrders[Part Name]=$A211)*(T_PlannedOrders[WeekIndex]=22)*(T_PlannedOrders[EffectiveQty]&gt;0)*T_PlannedOrders[Order_Month])),"m月")&amp;"発注)")</f>
        <v/>
      </c>
      <c r="Z219">
        <f>IF(SUMIFS(T_PlannedOrders[EffectiveQty],T_PlannedOrders[Part Name],$A211,T_PlannedOrders[WeekIndex],23)=0,"",SUMIFS(T_PlannedOrders[EffectiveQty],T_PlannedOrders[Part Name],$A211,T_PlannedOrders[WeekIndex],23)&amp;" ("&amp;TEXT(SUMPRODUCT(MAX((T_PlannedOrders[Part Name]=$A211)*(T_PlannedOrders[WeekIndex]=23)*(T_PlannedOrders[EffectiveQty]&gt;0)*T_PlannedOrders[Order_Month])),"m月")&amp;"発注)")</f>
        <v/>
      </c>
      <c r="AA219">
        <f>IF(SUMIFS(T_PlannedOrders[EffectiveQty],T_PlannedOrders[Part Name],$A211,T_PlannedOrders[WeekIndex],24)=0,"",SUMIFS(T_PlannedOrders[EffectiveQty],T_PlannedOrders[Part Name],$A211,T_PlannedOrders[WeekIndex],24)&amp;" ("&amp;TEXT(SUMPRODUCT(MAX((T_PlannedOrders[Part Name]=$A211)*(T_PlannedOrders[WeekIndex]=24)*(T_PlannedOrders[EffectiveQty]&gt;0)*T_PlannedOrders[Order_Month])),"m月")&amp;"発注)")</f>
        <v/>
      </c>
      <c r="AB219">
        <f>IF(SUMIFS(T_PlannedOrders[EffectiveQty],T_PlannedOrders[Part Name],$A211,T_PlannedOrders[WeekIndex],25)=0,"",SUMIFS(T_PlannedOrders[EffectiveQty],T_PlannedOrders[Part Name],$A211,T_PlannedOrders[WeekIndex],25)&amp;" ("&amp;TEXT(SUMPRODUCT(MAX((T_PlannedOrders[Part Name]=$A211)*(T_PlannedOrders[WeekIndex]=25)*(T_PlannedOrders[EffectiveQty]&gt;0)*T_PlannedOrders[Order_Month])),"m月")&amp;"発注)")</f>
        <v/>
      </c>
      <c r="AC219">
        <f>IF(SUMIFS(T_PlannedOrders[EffectiveQty],T_PlannedOrders[Part Name],$A211,T_PlannedOrders[WeekIndex],26)=0,"",SUMIFS(T_PlannedOrders[EffectiveQty],T_PlannedOrders[Part Name],$A211,T_PlannedOrders[WeekIndex],26)&amp;" ("&amp;TEXT(SUMPRODUCT(MAX((T_PlannedOrders[Part Name]=$A211)*(T_PlannedOrders[WeekIndex]=26)*(T_PlannedOrders[EffectiveQty]&gt;0)*T_PlannedOrders[Order_Month])),"m月")&amp;"発注)")</f>
        <v/>
      </c>
      <c r="AD219">
        <f>IF(SUMIFS(T_PlannedOrders[EffectiveQty],T_PlannedOrders[Part Name],$A211,T_PlannedOrders[WeekIndex],27)=0,"",SUMIFS(T_PlannedOrders[EffectiveQty],T_PlannedOrders[Part Name],$A211,T_PlannedOrders[WeekIndex],27)&amp;" ("&amp;TEXT(SUMPRODUCT(MAX((T_PlannedOrders[Part Name]=$A211)*(T_PlannedOrders[WeekIndex]=27)*(T_PlannedOrders[EffectiveQty]&gt;0)*T_PlannedOrders[Order_Month])),"m月")&amp;"発注)")</f>
        <v/>
      </c>
      <c r="AE219">
        <f>IF(SUMIFS(T_PlannedOrders[EffectiveQty],T_PlannedOrders[Part Name],$A211,T_PlannedOrders[WeekIndex],28)=0,"",SUMIFS(T_PlannedOrders[EffectiveQty],T_PlannedOrders[Part Name],$A211,T_PlannedOrders[WeekIndex],28)&amp;" ("&amp;TEXT(SUMPRODUCT(MAX((T_PlannedOrders[Part Name]=$A211)*(T_PlannedOrders[WeekIndex]=28)*(T_PlannedOrders[EffectiveQty]&gt;0)*T_PlannedOrders[Order_Month])),"m月")&amp;"発注)")</f>
        <v/>
      </c>
      <c r="AF219">
        <f>IF(SUMIFS(T_PlannedOrders[EffectiveQty],T_PlannedOrders[Part Name],$A211,T_PlannedOrders[WeekIndex],29)=0,"",SUMIFS(T_PlannedOrders[EffectiveQty],T_PlannedOrders[Part Name],$A211,T_PlannedOrders[WeekIndex],29)&amp;" ("&amp;TEXT(SUMPRODUCT(MAX((T_PlannedOrders[Part Name]=$A211)*(T_PlannedOrders[WeekIndex]=29)*(T_PlannedOrders[EffectiveQty]&gt;0)*T_PlannedOrders[Order_Month])),"m月")&amp;"発注)")</f>
        <v/>
      </c>
      <c r="AG219">
        <f>IF(SUMIFS(T_PlannedOrders[EffectiveQty],T_PlannedOrders[Part Name],$A211,T_PlannedOrders[WeekIndex],30)=0,"",SUMIFS(T_PlannedOrders[EffectiveQty],T_PlannedOrders[Part Name],$A211,T_PlannedOrders[WeekIndex],30)&amp;" ("&amp;TEXT(SUMPRODUCT(MAX((T_PlannedOrders[Part Name]=$A211)*(T_PlannedOrders[WeekIndex]=30)*(T_PlannedOrders[EffectiveQty]&gt;0)*T_PlannedOrders[Order_Month])),"m月")&amp;"発注)")</f>
        <v/>
      </c>
      <c r="AH219">
        <f>IF(SUMIFS(T_PlannedOrders[EffectiveQty],T_PlannedOrders[Part Name],$A211,T_PlannedOrders[WeekIndex],31)=0,"",SUMIFS(T_PlannedOrders[EffectiveQty],T_PlannedOrders[Part Name],$A211,T_PlannedOrders[WeekIndex],31)&amp;" ("&amp;TEXT(SUMPRODUCT(MAX((T_PlannedOrders[Part Name]=$A211)*(T_PlannedOrders[WeekIndex]=31)*(T_PlannedOrders[EffectiveQty]&gt;0)*T_PlannedOrders[Order_Month])),"m月")&amp;"発注)")</f>
        <v/>
      </c>
      <c r="AI219">
        <f>IF(SUMIFS(T_PlannedOrders[EffectiveQty],T_PlannedOrders[Part Name],$A211,T_PlannedOrders[WeekIndex],32)=0,"",SUMIFS(T_PlannedOrders[EffectiveQty],T_PlannedOrders[Part Name],$A211,T_PlannedOrders[WeekIndex],32)&amp;" ("&amp;TEXT(SUMPRODUCT(MAX((T_PlannedOrders[Part Name]=$A211)*(T_PlannedOrders[WeekIndex]=32)*(T_PlannedOrders[EffectiveQty]&gt;0)*T_PlannedOrders[Order_Month])),"m月")&amp;"発注)")</f>
        <v/>
      </c>
      <c r="AJ219">
        <f>IF(SUMIFS(T_PlannedOrders[EffectiveQty],T_PlannedOrders[Part Name],$A211,T_PlannedOrders[WeekIndex],33)=0,"",SUMIFS(T_PlannedOrders[EffectiveQty],T_PlannedOrders[Part Name],$A211,T_PlannedOrders[WeekIndex],33)&amp;" ("&amp;TEXT(SUMPRODUCT(MAX((T_PlannedOrders[Part Name]=$A211)*(T_PlannedOrders[WeekIndex]=33)*(T_PlannedOrders[EffectiveQty]&gt;0)*T_PlannedOrders[Order_Month])),"m月")&amp;"発注)")</f>
        <v/>
      </c>
      <c r="AK219">
        <f>IF(SUMIFS(T_PlannedOrders[EffectiveQty],T_PlannedOrders[Part Name],$A211,T_PlannedOrders[WeekIndex],34)=0,"",SUMIFS(T_PlannedOrders[EffectiveQty],T_PlannedOrders[Part Name],$A211,T_PlannedOrders[WeekIndex],34)&amp;" ("&amp;TEXT(SUMPRODUCT(MAX((T_PlannedOrders[Part Name]=$A211)*(T_PlannedOrders[WeekIndex]=34)*(T_PlannedOrders[EffectiveQty]&gt;0)*T_PlannedOrders[Order_Month])),"m月")&amp;"発注)")</f>
        <v/>
      </c>
      <c r="AL219">
        <f>IF(SUMIFS(T_PlannedOrders[EffectiveQty],T_PlannedOrders[Part Name],$A211,T_PlannedOrders[WeekIndex],35)=0,"",SUMIFS(T_PlannedOrders[EffectiveQty],T_PlannedOrders[Part Name],$A211,T_PlannedOrders[WeekIndex],35)&amp;" ("&amp;TEXT(SUMPRODUCT(MAX((T_PlannedOrders[Part Name]=$A211)*(T_PlannedOrders[WeekIndex]=35)*(T_PlannedOrders[EffectiveQty]&gt;0)*T_PlannedOrders[Order_Month])),"m月")&amp;"発注)")</f>
        <v/>
      </c>
      <c r="AM219">
        <f>IF(SUMIFS(T_PlannedOrders[EffectiveQty],T_PlannedOrders[Part Name],$A211,T_PlannedOrders[WeekIndex],36)=0,"",SUMIFS(T_PlannedOrders[EffectiveQty],T_PlannedOrders[Part Name],$A211,T_PlannedOrders[WeekIndex],36)&amp;" ("&amp;TEXT(SUMPRODUCT(MAX((T_PlannedOrders[Part Name]=$A211)*(T_PlannedOrders[WeekIndex]=36)*(T_PlannedOrders[EffectiveQty]&gt;0)*T_PlannedOrders[Order_Month])),"m月")&amp;"発注)")</f>
        <v/>
      </c>
      <c r="AN219">
        <f>IF(SUMIFS(T_PlannedOrders[EffectiveQty],T_PlannedOrders[Part Name],$A211,T_PlannedOrders[WeekIndex],37)=0,"",SUMIFS(T_PlannedOrders[EffectiveQty],T_PlannedOrders[Part Name],$A211,T_PlannedOrders[WeekIndex],37)&amp;" ("&amp;TEXT(SUMPRODUCT(MAX((T_PlannedOrders[Part Name]=$A211)*(T_PlannedOrders[WeekIndex]=37)*(T_PlannedOrders[EffectiveQty]&gt;0)*T_PlannedOrders[Order_Month])),"m月")&amp;"発注)")</f>
        <v/>
      </c>
      <c r="AO219">
        <f>IF(SUMIFS(T_PlannedOrders[EffectiveQty],T_PlannedOrders[Part Name],$A211,T_PlannedOrders[WeekIndex],38)=0,"",SUMIFS(T_PlannedOrders[EffectiveQty],T_PlannedOrders[Part Name],$A211,T_PlannedOrders[WeekIndex],38)&amp;" ("&amp;TEXT(SUMPRODUCT(MAX((T_PlannedOrders[Part Name]=$A211)*(T_PlannedOrders[WeekIndex]=38)*(T_PlannedOrders[EffectiveQty]&gt;0)*T_PlannedOrders[Order_Month])),"m月")&amp;"発注)")</f>
        <v/>
      </c>
      <c r="AP219">
        <f>IF(SUMIFS(T_PlannedOrders[EffectiveQty],T_PlannedOrders[Part Name],$A211,T_PlannedOrders[WeekIndex],39)=0,"",SUMIFS(T_PlannedOrders[EffectiveQty],T_PlannedOrders[Part Name],$A211,T_PlannedOrders[WeekIndex],39)&amp;" ("&amp;TEXT(SUMPRODUCT(MAX((T_PlannedOrders[Part Name]=$A211)*(T_PlannedOrders[WeekIndex]=39)*(T_PlannedOrders[EffectiveQty]&gt;0)*T_PlannedOrders[Order_Month])),"m月")&amp;"発注)")</f>
        <v/>
      </c>
      <c r="AQ219">
        <f>IF(SUMIFS(T_PlannedOrders[EffectiveQty],T_PlannedOrders[Part Name],$A211,T_PlannedOrders[WeekIndex],40)=0,"",SUMIFS(T_PlannedOrders[EffectiveQty],T_PlannedOrders[Part Name],$A211,T_PlannedOrders[WeekIndex],40)&amp;" ("&amp;TEXT(SUMPRODUCT(MAX((T_PlannedOrders[Part Name]=$A211)*(T_PlannedOrders[WeekIndex]=40)*(T_PlannedOrders[EffectiveQty]&gt;0)*T_PlannedOrders[Order_Month])),"m月")&amp;"発注)")</f>
        <v/>
      </c>
      <c r="AR219">
        <f>IF(SUMIFS(T_PlannedOrders[EffectiveQty],T_PlannedOrders[Part Name],$A211,T_PlannedOrders[WeekIndex],41)=0,"",SUMIFS(T_PlannedOrders[EffectiveQty],T_PlannedOrders[Part Name],$A211,T_PlannedOrders[WeekIndex],41)&amp;" ("&amp;TEXT(SUMPRODUCT(MAX((T_PlannedOrders[Part Name]=$A211)*(T_PlannedOrders[WeekIndex]=41)*(T_PlannedOrders[EffectiveQty]&gt;0)*T_PlannedOrders[Order_Month])),"m月")&amp;"発注)")</f>
        <v/>
      </c>
      <c r="AS219">
        <f>IF(SUMIFS(T_PlannedOrders[EffectiveQty],T_PlannedOrders[Part Name],$A211,T_PlannedOrders[WeekIndex],42)=0,"",SUMIFS(T_PlannedOrders[EffectiveQty],T_PlannedOrders[Part Name],$A211,T_PlannedOrders[WeekIndex],42)&amp;" ("&amp;TEXT(SUMPRODUCT(MAX((T_PlannedOrders[Part Name]=$A211)*(T_PlannedOrders[WeekIndex]=42)*(T_PlannedOrders[EffectiveQty]&gt;0)*T_PlannedOrders[Order_Month])),"m月")&amp;"発注)")</f>
        <v/>
      </c>
      <c r="AT219">
        <f>IF(SUMIFS(T_PlannedOrders[EffectiveQty],T_PlannedOrders[Part Name],$A211,T_PlannedOrders[WeekIndex],43)=0,"",SUMIFS(T_PlannedOrders[EffectiveQty],T_PlannedOrders[Part Name],$A211,T_PlannedOrders[WeekIndex],43)&amp;" ("&amp;TEXT(SUMPRODUCT(MAX((T_PlannedOrders[Part Name]=$A211)*(T_PlannedOrders[WeekIndex]=43)*(T_PlannedOrders[EffectiveQty]&gt;0)*T_PlannedOrders[Order_Month])),"m月")&amp;"発注)")</f>
        <v/>
      </c>
      <c r="AU219">
        <f>IF(SUMIFS(T_PlannedOrders[EffectiveQty],T_PlannedOrders[Part Name],$A211,T_PlannedOrders[WeekIndex],44)=0,"",SUMIFS(T_PlannedOrders[EffectiveQty],T_PlannedOrders[Part Name],$A211,T_PlannedOrders[WeekIndex],44)&amp;" ("&amp;TEXT(SUMPRODUCT(MAX((T_PlannedOrders[Part Name]=$A211)*(T_PlannedOrders[WeekIndex]=44)*(T_PlannedOrders[EffectiveQty]&gt;0)*T_PlannedOrders[Order_Month])),"m月")&amp;"発注)")</f>
        <v/>
      </c>
      <c r="AV219">
        <f>IF(SUMIFS(T_PlannedOrders[EffectiveQty],T_PlannedOrders[Part Name],$A211,T_PlannedOrders[WeekIndex],45)=0,"",SUMIFS(T_PlannedOrders[EffectiveQty],T_PlannedOrders[Part Name],$A211,T_PlannedOrders[WeekIndex],45)&amp;" ("&amp;TEXT(SUMPRODUCT(MAX((T_PlannedOrders[Part Name]=$A211)*(T_PlannedOrders[WeekIndex]=45)*(T_PlannedOrders[EffectiveQty]&gt;0)*T_PlannedOrders[Order_Month])),"m月")&amp;"発注)")</f>
        <v/>
      </c>
      <c r="AW219">
        <f>IF(SUMIFS(T_PlannedOrders[EffectiveQty],T_PlannedOrders[Part Name],$A211,T_PlannedOrders[WeekIndex],46)=0,"",SUMIFS(T_PlannedOrders[EffectiveQty],T_PlannedOrders[Part Name],$A211,T_PlannedOrders[WeekIndex],46)&amp;" ("&amp;TEXT(SUMPRODUCT(MAX((T_PlannedOrders[Part Name]=$A211)*(T_PlannedOrders[WeekIndex]=46)*(T_PlannedOrders[EffectiveQty]&gt;0)*T_PlannedOrders[Order_Month])),"m月")&amp;"発注)")</f>
        <v/>
      </c>
      <c r="AX219">
        <f>IF(SUMIFS(T_PlannedOrders[EffectiveQty],T_PlannedOrders[Part Name],$A211,T_PlannedOrders[WeekIndex],47)=0,"",SUMIFS(T_PlannedOrders[EffectiveQty],T_PlannedOrders[Part Name],$A211,T_PlannedOrders[WeekIndex],47)&amp;" ("&amp;TEXT(SUMPRODUCT(MAX((T_PlannedOrders[Part Name]=$A211)*(T_PlannedOrders[WeekIndex]=47)*(T_PlannedOrders[EffectiveQty]&gt;0)*T_PlannedOrders[Order_Month])),"m月")&amp;"発注)")</f>
        <v/>
      </c>
      <c r="AY219">
        <f>IF(SUMIFS(T_PlannedOrders[EffectiveQty],T_PlannedOrders[Part Name],$A211,T_PlannedOrders[WeekIndex],48)=0,"",SUMIFS(T_PlannedOrders[EffectiveQty],T_PlannedOrders[Part Name],$A211,T_PlannedOrders[WeekIndex],48)&amp;" ("&amp;TEXT(SUMPRODUCT(MAX((T_PlannedOrders[Part Name]=$A211)*(T_PlannedOrders[WeekIndex]=48)*(T_PlannedOrders[EffectiveQty]&gt;0)*T_PlannedOrders[Order_Month])),"m月")&amp;"発注)")</f>
        <v/>
      </c>
      <c r="AZ219">
        <f>IF(SUMIFS(T_PlannedOrders[EffectiveQty],T_PlannedOrders[Part Name],$A211,T_PlannedOrders[WeekIndex],49)=0,"",SUMIFS(T_PlannedOrders[EffectiveQty],T_PlannedOrders[Part Name],$A211,T_PlannedOrders[WeekIndex],49)&amp;" ("&amp;TEXT(SUMPRODUCT(MAX((T_PlannedOrders[Part Name]=$A211)*(T_PlannedOrders[WeekIndex]=49)*(T_PlannedOrders[EffectiveQty]&gt;0)*T_PlannedOrders[Order_Month])),"m月")&amp;"発注)")</f>
        <v/>
      </c>
      <c r="BA219">
        <f>IF(SUMIFS(T_PlannedOrders[EffectiveQty],T_PlannedOrders[Part Name],$A211,T_PlannedOrders[WeekIndex],50)=0,"",SUMIFS(T_PlannedOrders[EffectiveQty],T_PlannedOrders[Part Name],$A211,T_PlannedOrders[WeekIndex],50)&amp;" ("&amp;TEXT(SUMPRODUCT(MAX((T_PlannedOrders[Part Name]=$A211)*(T_PlannedOrders[WeekIndex]=50)*(T_PlannedOrders[EffectiveQty]&gt;0)*T_PlannedOrders[Order_Month])),"m月")&amp;"発注)")</f>
        <v/>
      </c>
      <c r="BB219">
        <f>IF(SUMIFS(T_PlannedOrders[EffectiveQty],T_PlannedOrders[Part Name],$A211,T_PlannedOrders[WeekIndex],51)=0,"",SUMIFS(T_PlannedOrders[EffectiveQty],T_PlannedOrders[Part Name],$A211,T_PlannedOrders[WeekIndex],51)&amp;" ("&amp;TEXT(SUMPRODUCT(MAX((T_PlannedOrders[Part Name]=$A211)*(T_PlannedOrders[WeekIndex]=51)*(T_PlannedOrders[EffectiveQty]&gt;0)*T_PlannedOrders[Order_Month])),"m月")&amp;"発注)")</f>
        <v/>
      </c>
      <c r="BC219">
        <f>IF(SUMIFS(T_PlannedOrders[EffectiveQty],T_PlannedOrders[Part Name],$A211,T_PlannedOrders[WeekIndex],52)=0,"",SUMIFS(T_PlannedOrders[EffectiveQty],T_PlannedOrders[Part Name],$A211,T_PlannedOrders[WeekIndex],52)&amp;" ("&amp;TEXT(SUMPRODUCT(MAX((T_PlannedOrders[Part Name]=$A211)*(T_PlannedOrders[WeekIndex]=52)*(T_PlannedOrders[EffectiveQty]&gt;0)*T_PlannedOrders[Order_Month])),"m月")&amp;"発注)")</f>
        <v/>
      </c>
      <c r="BD219">
        <f>IF(SUMIFS(T_PlannedOrders[EffectiveQty],T_PlannedOrders[Part Name],$A211,T_PlannedOrders[WeekIndex],53)=0,"",SUMIFS(T_PlannedOrders[EffectiveQty],T_PlannedOrders[Part Name],$A211,T_PlannedOrders[WeekIndex],53)&amp;" ("&amp;TEXT(SUMPRODUCT(MAX((T_PlannedOrders[Part Name]=$A211)*(T_PlannedOrders[WeekIndex]=53)*(T_PlannedOrders[EffectiveQty]&gt;0)*T_PlannedOrders[Order_Month])),"m月")&amp;"発注)")</f>
        <v/>
      </c>
      <c r="BE219">
        <f>IF(SUMIFS(T_PlannedOrders[EffectiveQty],T_PlannedOrders[Part Name],$A211,T_PlannedOrders[WeekIndex],54)=0,"",SUMIFS(T_PlannedOrders[EffectiveQty],T_PlannedOrders[Part Name],$A211,T_PlannedOrders[WeekIndex],54)&amp;" ("&amp;TEXT(SUMPRODUCT(MAX((T_PlannedOrders[Part Name]=$A211)*(T_PlannedOrders[WeekIndex]=54)*(T_PlannedOrders[EffectiveQty]&gt;0)*T_PlannedOrders[Order_Month])),"m月")&amp;"発注)")</f>
        <v/>
      </c>
      <c r="BF219">
        <f>IF(SUMIFS(T_PlannedOrders[EffectiveQty],T_PlannedOrders[Part Name],$A211,T_PlannedOrders[WeekIndex],55)=0,"",SUMIFS(T_PlannedOrders[EffectiveQty],T_PlannedOrders[Part Name],$A211,T_PlannedOrders[WeekIndex],55)&amp;" ("&amp;TEXT(SUMPRODUCT(MAX((T_PlannedOrders[Part Name]=$A211)*(T_PlannedOrders[WeekIndex]=55)*(T_PlannedOrders[EffectiveQty]&gt;0)*T_PlannedOrders[Order_Month])),"m月")&amp;"発注)")</f>
        <v/>
      </c>
      <c r="BG219">
        <f>IF(SUMIFS(T_PlannedOrders[EffectiveQty],T_PlannedOrders[Part Name],$A211,T_PlannedOrders[WeekIndex],56)=0,"",SUMIFS(T_PlannedOrders[EffectiveQty],T_PlannedOrders[Part Name],$A211,T_PlannedOrders[WeekIndex],56)&amp;" ("&amp;TEXT(SUMPRODUCT(MAX((T_PlannedOrders[Part Name]=$A211)*(T_PlannedOrders[WeekIndex]=56)*(T_PlannedOrders[EffectiveQty]&gt;0)*T_PlannedOrders[Order_Month])),"m月")&amp;"発注)")</f>
        <v/>
      </c>
      <c r="BH219">
        <f>IF(SUMIFS(T_PlannedOrders[EffectiveQty],T_PlannedOrders[Part Name],$A211,T_PlannedOrders[WeekIndex],57)=0,"",SUMIFS(T_PlannedOrders[EffectiveQty],T_PlannedOrders[Part Name],$A211,T_PlannedOrders[WeekIndex],57)&amp;" ("&amp;TEXT(SUMPRODUCT(MAX((T_PlannedOrders[Part Name]=$A211)*(T_PlannedOrders[WeekIndex]=57)*(T_PlannedOrders[EffectiveQty]&gt;0)*T_PlannedOrders[Order_Month])),"m月")&amp;"発注)")</f>
        <v/>
      </c>
      <c r="BI219">
        <f>IF(SUMIFS(T_PlannedOrders[EffectiveQty],T_PlannedOrders[Part Name],$A211,T_PlannedOrders[WeekIndex],58)=0,"",SUMIFS(T_PlannedOrders[EffectiveQty],T_PlannedOrders[Part Name],$A211,T_PlannedOrders[WeekIndex],58)&amp;" ("&amp;TEXT(SUMPRODUCT(MAX((T_PlannedOrders[Part Name]=$A211)*(T_PlannedOrders[WeekIndex]=58)*(T_PlannedOrders[EffectiveQty]&gt;0)*T_PlannedOrders[Order_Month])),"m月")&amp;"発注)")</f>
        <v/>
      </c>
      <c r="BJ219">
        <f>IF(SUMIFS(T_PlannedOrders[EffectiveQty],T_PlannedOrders[Part Name],$A211,T_PlannedOrders[WeekIndex],59)=0,"",SUMIFS(T_PlannedOrders[EffectiveQty],T_PlannedOrders[Part Name],$A211,T_PlannedOrders[WeekIndex],59)&amp;" ("&amp;TEXT(SUMPRODUCT(MAX((T_PlannedOrders[Part Name]=$A211)*(T_PlannedOrders[WeekIndex]=59)*(T_PlannedOrders[EffectiveQty]&gt;0)*T_PlannedOrders[Order_Month])),"m月")&amp;"発注)")</f>
        <v/>
      </c>
      <c r="BK219">
        <f>IF(SUMIFS(T_PlannedOrders[EffectiveQty],T_PlannedOrders[Part Name],$A211,T_PlannedOrders[WeekIndex],60)=0,"",SUMIFS(T_PlannedOrders[EffectiveQty],T_PlannedOrders[Part Name],$A211,T_PlannedOrders[WeekIndex],60)&amp;" ("&amp;TEXT(SUMPRODUCT(MAX((T_PlannedOrders[Part Name]=$A211)*(T_PlannedOrders[WeekIndex]=60)*(T_PlannedOrders[EffectiveQty]&gt;0)*T_PlannedOrders[Order_Month])),"m月")&amp;"発注)")</f>
        <v/>
      </c>
      <c r="BL219">
        <f>IF(SUMIFS(T_PlannedOrders[EffectiveQty],T_PlannedOrders[Part Name],$A211,T_PlannedOrders[WeekIndex],61)=0,"",SUMIFS(T_PlannedOrders[EffectiveQty],T_PlannedOrders[Part Name],$A211,T_PlannedOrders[WeekIndex],61)&amp;" ("&amp;TEXT(SUMPRODUCT(MAX((T_PlannedOrders[Part Name]=$A211)*(T_PlannedOrders[WeekIndex]=61)*(T_PlannedOrders[EffectiveQty]&gt;0)*T_PlannedOrders[Order_Month])),"m月")&amp;"発注)")</f>
        <v/>
      </c>
      <c r="BM219">
        <f>IF(SUMIFS(T_PlannedOrders[EffectiveQty],T_PlannedOrders[Part Name],$A211,T_PlannedOrders[WeekIndex],62)=0,"",SUMIFS(T_PlannedOrders[EffectiveQty],T_PlannedOrders[Part Name],$A211,T_PlannedOrders[WeekIndex],62)&amp;" ("&amp;TEXT(SUMPRODUCT(MAX((T_PlannedOrders[Part Name]=$A211)*(T_PlannedOrders[WeekIndex]=62)*(T_PlannedOrders[EffectiveQty]&gt;0)*T_PlannedOrders[Order_Month])),"m月")&amp;"発注)")</f>
        <v/>
      </c>
      <c r="BN219">
        <f>IF(SUMIFS(T_PlannedOrders[EffectiveQty],T_PlannedOrders[Part Name],$A211,T_PlannedOrders[WeekIndex],63)=0,"",SUMIFS(T_PlannedOrders[EffectiveQty],T_PlannedOrders[Part Name],$A211,T_PlannedOrders[WeekIndex],63)&amp;" ("&amp;TEXT(SUMPRODUCT(MAX((T_PlannedOrders[Part Name]=$A211)*(T_PlannedOrders[WeekIndex]=63)*(T_PlannedOrders[EffectiveQty]&gt;0)*T_PlannedOrders[Order_Month])),"m月")&amp;"発注)")</f>
        <v/>
      </c>
      <c r="BO219">
        <f>IF(SUMIFS(T_PlannedOrders[EffectiveQty],T_PlannedOrders[Part Name],$A211,T_PlannedOrders[WeekIndex],64)=0,"",SUMIFS(T_PlannedOrders[EffectiveQty],T_PlannedOrders[Part Name],$A211,T_PlannedOrders[WeekIndex],64)&amp;" ("&amp;TEXT(SUMPRODUCT(MAX((T_PlannedOrders[Part Name]=$A211)*(T_PlannedOrders[WeekIndex]=64)*(T_PlannedOrders[EffectiveQty]&gt;0)*T_PlannedOrders[Order_Month])),"m月")&amp;"発注)")</f>
        <v/>
      </c>
      <c r="BP219">
        <f>IF(SUMIFS(T_PlannedOrders[EffectiveQty],T_PlannedOrders[Part Name],$A211,T_PlannedOrders[WeekIndex],65)=0,"",SUMIFS(T_PlannedOrders[EffectiveQty],T_PlannedOrders[Part Name],$A211,T_PlannedOrders[WeekIndex],65)&amp;" ("&amp;TEXT(SUMPRODUCT(MAX((T_PlannedOrders[Part Name]=$A211)*(T_PlannedOrders[WeekIndex]=65)*(T_PlannedOrders[EffectiveQty]&gt;0)*T_PlannedOrders[Order_Month])),"m月")&amp;"発注)")</f>
        <v/>
      </c>
      <c r="BQ219">
        <f>IF(SUMIFS(T_PlannedOrders[EffectiveQty],T_PlannedOrders[Part Name],$A211,T_PlannedOrders[WeekIndex],66)=0,"",SUMIFS(T_PlannedOrders[EffectiveQty],T_PlannedOrders[Part Name],$A211,T_PlannedOrders[WeekIndex],66)&amp;" ("&amp;TEXT(SUMPRODUCT(MAX((T_PlannedOrders[Part Name]=$A211)*(T_PlannedOrders[WeekIndex]=66)*(T_PlannedOrders[EffectiveQty]&gt;0)*T_PlannedOrders[Order_Month])),"m月")&amp;"発注)")</f>
        <v/>
      </c>
      <c r="BR219">
        <f>IF(SUMIFS(T_PlannedOrders[EffectiveQty],T_PlannedOrders[Part Name],$A211,T_PlannedOrders[WeekIndex],67)=0,"",SUMIFS(T_PlannedOrders[EffectiveQty],T_PlannedOrders[Part Name],$A211,T_PlannedOrders[WeekIndex],67)&amp;" ("&amp;TEXT(SUMPRODUCT(MAX((T_PlannedOrders[Part Name]=$A211)*(T_PlannedOrders[WeekIndex]=67)*(T_PlannedOrders[EffectiveQty]&gt;0)*T_PlannedOrders[Order_Month])),"m月")&amp;"発注)")</f>
        <v/>
      </c>
      <c r="BS219">
        <f>IF(SUMIFS(T_PlannedOrders[EffectiveQty],T_PlannedOrders[Part Name],$A211,T_PlannedOrders[WeekIndex],68)=0,"",SUMIFS(T_PlannedOrders[EffectiveQty],T_PlannedOrders[Part Name],$A211,T_PlannedOrders[WeekIndex],68)&amp;" ("&amp;TEXT(SUMPRODUCT(MAX((T_PlannedOrders[Part Name]=$A211)*(T_PlannedOrders[WeekIndex]=68)*(T_PlannedOrders[EffectiveQty]&gt;0)*T_PlannedOrders[Order_Month])),"m月")&amp;"発注)")</f>
        <v/>
      </c>
      <c r="BT219">
        <f>IF(SUMIFS(T_PlannedOrders[EffectiveQty],T_PlannedOrders[Part Name],$A211,T_PlannedOrders[WeekIndex],69)=0,"",SUMIFS(T_PlannedOrders[EffectiveQty],T_PlannedOrders[Part Name],$A211,T_PlannedOrders[WeekIndex],69)&amp;" ("&amp;TEXT(SUMPRODUCT(MAX((T_PlannedOrders[Part Name]=$A211)*(T_PlannedOrders[WeekIndex]=69)*(T_PlannedOrders[EffectiveQty]&gt;0)*T_PlannedOrders[Order_Month])),"m月")&amp;"発注)")</f>
        <v/>
      </c>
      <c r="BU219">
        <f>IF(SUMIFS(T_PlannedOrders[EffectiveQty],T_PlannedOrders[Part Name],$A211,T_PlannedOrders[WeekIndex],70)=0,"",SUMIFS(T_PlannedOrders[EffectiveQty],T_PlannedOrders[Part Name],$A211,T_PlannedOrders[WeekIndex],70)&amp;" ("&amp;TEXT(SUMPRODUCT(MAX((T_PlannedOrders[Part Name]=$A211)*(T_PlannedOrders[WeekIndex]=70)*(T_PlannedOrders[EffectiveQty]&gt;0)*T_PlannedOrders[Order_Month])),"m月")&amp;"発注)")</f>
        <v/>
      </c>
      <c r="BV219">
        <f>IF(SUMIFS(T_PlannedOrders[EffectiveQty],T_PlannedOrders[Part Name],$A211,T_PlannedOrders[WeekIndex],71)=0,"",SUMIFS(T_PlannedOrders[EffectiveQty],T_PlannedOrders[Part Name],$A211,T_PlannedOrders[WeekIndex],71)&amp;" ("&amp;TEXT(SUMPRODUCT(MAX((T_PlannedOrders[Part Name]=$A211)*(T_PlannedOrders[WeekIndex]=71)*(T_PlannedOrders[EffectiveQty]&gt;0)*T_PlannedOrders[Order_Month])),"m月")&amp;"発注)")</f>
        <v/>
      </c>
      <c r="BW219">
        <f>IF(SUMIFS(T_PlannedOrders[EffectiveQty],T_PlannedOrders[Part Name],$A211,T_PlannedOrders[WeekIndex],72)=0,"",SUMIFS(T_PlannedOrders[EffectiveQty],T_PlannedOrders[Part Name],$A211,T_PlannedOrders[WeekIndex],72)&amp;" ("&amp;TEXT(SUMPRODUCT(MAX((T_PlannedOrders[Part Name]=$A211)*(T_PlannedOrders[WeekIndex]=72)*(T_PlannedOrders[EffectiveQty]&gt;0)*T_PlannedOrders[Order_Month])),"m月")&amp;"発注)")</f>
        <v/>
      </c>
      <c r="BX219">
        <f>IF(SUMIFS(T_PlannedOrders[EffectiveQty],T_PlannedOrders[Part Name],$A211,T_PlannedOrders[WeekIndex],73)=0,"",SUMIFS(T_PlannedOrders[EffectiveQty],T_PlannedOrders[Part Name],$A211,T_PlannedOrders[WeekIndex],73)&amp;" ("&amp;TEXT(SUMPRODUCT(MAX((T_PlannedOrders[Part Name]=$A211)*(T_PlannedOrders[WeekIndex]=73)*(T_PlannedOrders[EffectiveQty]&gt;0)*T_PlannedOrders[Order_Month])),"m月")&amp;"発注)")</f>
        <v/>
      </c>
      <c r="BY219">
        <f>IF(SUMIFS(T_PlannedOrders[EffectiveQty],T_PlannedOrders[Part Name],$A211,T_PlannedOrders[WeekIndex],74)=0,"",SUMIFS(T_PlannedOrders[EffectiveQty],T_PlannedOrders[Part Name],$A211,T_PlannedOrders[WeekIndex],74)&amp;" ("&amp;TEXT(SUMPRODUCT(MAX((T_PlannedOrders[Part Name]=$A211)*(T_PlannedOrders[WeekIndex]=74)*(T_PlannedOrders[EffectiveQty]&gt;0)*T_PlannedOrders[Order_Month])),"m月")&amp;"発注)")</f>
        <v/>
      </c>
      <c r="BZ219">
        <f>IF(SUMIFS(T_PlannedOrders[EffectiveQty],T_PlannedOrders[Part Name],$A211,T_PlannedOrders[WeekIndex],75)=0,"",SUMIFS(T_PlannedOrders[EffectiveQty],T_PlannedOrders[Part Name],$A211,T_PlannedOrders[WeekIndex],75)&amp;" ("&amp;TEXT(SUMPRODUCT(MAX((T_PlannedOrders[Part Name]=$A211)*(T_PlannedOrders[WeekIndex]=75)*(T_PlannedOrders[EffectiveQty]&gt;0)*T_PlannedOrders[Order_Month])),"m月")&amp;"発注)")</f>
        <v/>
      </c>
      <c r="CA219">
        <f>IF(SUMIFS(T_PlannedOrders[EffectiveQty],T_PlannedOrders[Part Name],$A211,T_PlannedOrders[WeekIndex],76)=0,"",SUMIFS(T_PlannedOrders[EffectiveQty],T_PlannedOrders[Part Name],$A211,T_PlannedOrders[WeekIndex],76)&amp;" ("&amp;TEXT(SUMPRODUCT(MAX((T_PlannedOrders[Part Name]=$A211)*(T_PlannedOrders[WeekIndex]=76)*(T_PlannedOrders[EffectiveQty]&gt;0)*T_PlannedOrders[Order_Month])),"m月")&amp;"発注)")</f>
        <v/>
      </c>
      <c r="CB219">
        <f>IF(SUMIFS(T_PlannedOrders[EffectiveQty],T_PlannedOrders[Part Name],$A211,T_PlannedOrders[WeekIndex],77)=0,"",SUMIFS(T_PlannedOrders[EffectiveQty],T_PlannedOrders[Part Name],$A211,T_PlannedOrders[WeekIndex],77)&amp;" ("&amp;TEXT(SUMPRODUCT(MAX((T_PlannedOrders[Part Name]=$A211)*(T_PlannedOrders[WeekIndex]=77)*(T_PlannedOrders[EffectiveQty]&gt;0)*T_PlannedOrders[Order_Month])),"m月")&amp;"発注)")</f>
        <v/>
      </c>
      <c r="CC219">
        <f>IF(SUMIFS(T_PlannedOrders[EffectiveQty],T_PlannedOrders[Part Name],$A211,T_PlannedOrders[WeekIndex],78)=0,"",SUMIFS(T_PlannedOrders[EffectiveQty],T_PlannedOrders[Part Name],$A211,T_PlannedOrders[WeekIndex],78)&amp;" ("&amp;TEXT(SUMPRODUCT(MAX((T_PlannedOrders[Part Name]=$A211)*(T_PlannedOrders[WeekIndex]=78)*(T_PlannedOrders[EffectiveQty]&gt;0)*T_PlannedOrders[Order_Month])),"m月")&amp;"発注)")</f>
        <v/>
      </c>
      <c r="CD219">
        <f>IF(SUMIFS(T_PlannedOrders[EffectiveQty],T_PlannedOrders[Part Name],$A211,T_PlannedOrders[WeekIndex],79)=0,"",SUMIFS(T_PlannedOrders[EffectiveQty],T_PlannedOrders[Part Name],$A211,T_PlannedOrders[WeekIndex],79)&amp;" ("&amp;TEXT(SUMPRODUCT(MAX((T_PlannedOrders[Part Name]=$A211)*(T_PlannedOrders[WeekIndex]=79)*(T_PlannedOrders[EffectiveQty]&gt;0)*T_PlannedOrders[Order_Month])),"m月")&amp;"発注)")</f>
        <v/>
      </c>
      <c r="CE219">
        <f>IF(SUMIFS(T_PlannedOrders[EffectiveQty],T_PlannedOrders[Part Name],$A211,T_PlannedOrders[WeekIndex],80)=0,"",SUMIFS(T_PlannedOrders[EffectiveQty],T_PlannedOrders[Part Name],$A211,T_PlannedOrders[WeekIndex],80)&amp;" ("&amp;TEXT(SUMPRODUCT(MAX((T_PlannedOrders[Part Name]=$A211)*(T_PlannedOrders[WeekIndex]=80)*(T_PlannedOrders[EffectiveQty]&gt;0)*T_PlannedOrders[Order_Month])),"m月")&amp;"発注)")</f>
        <v/>
      </c>
      <c r="CF219">
        <f>IF(SUMIFS(T_PlannedOrders[EffectiveQty],T_PlannedOrders[Part Name],$A211,T_PlannedOrders[WeekIndex],81)=0,"",SUMIFS(T_PlannedOrders[EffectiveQty],T_PlannedOrders[Part Name],$A211,T_PlannedOrders[WeekIndex],81)&amp;" ("&amp;TEXT(SUMPRODUCT(MAX((T_PlannedOrders[Part Name]=$A211)*(T_PlannedOrders[WeekIndex]=81)*(T_PlannedOrders[EffectiveQty]&gt;0)*T_PlannedOrders[Order_Month])),"m月")&amp;"発注)")</f>
        <v/>
      </c>
      <c r="CG219">
        <f>IF(SUMIFS(T_PlannedOrders[EffectiveQty],T_PlannedOrders[Part Name],$A211,T_PlannedOrders[WeekIndex],82)=0,"",SUMIFS(T_PlannedOrders[EffectiveQty],T_PlannedOrders[Part Name],$A211,T_PlannedOrders[WeekIndex],82)&amp;" ("&amp;TEXT(SUMPRODUCT(MAX((T_PlannedOrders[Part Name]=$A211)*(T_PlannedOrders[WeekIndex]=82)*(T_PlannedOrders[EffectiveQty]&gt;0)*T_PlannedOrders[Order_Month])),"m月")&amp;"発注)")</f>
        <v/>
      </c>
      <c r="CH219">
        <f>IF(SUMIFS(T_PlannedOrders[EffectiveQty],T_PlannedOrders[Part Name],$A211,T_PlannedOrders[WeekIndex],83)=0,"",SUMIFS(T_PlannedOrders[EffectiveQty],T_PlannedOrders[Part Name],$A211,T_PlannedOrders[WeekIndex],83)&amp;" ("&amp;TEXT(SUMPRODUCT(MAX((T_PlannedOrders[Part Name]=$A211)*(T_PlannedOrders[WeekIndex]=83)*(T_PlannedOrders[EffectiveQty]&gt;0)*T_PlannedOrders[Order_Month])),"m月")&amp;"発注)")</f>
        <v/>
      </c>
      <c r="CI219">
        <f>IF(SUMIFS(T_PlannedOrders[EffectiveQty],T_PlannedOrders[Part Name],$A211,T_PlannedOrders[WeekIndex],84)=0,"",SUMIFS(T_PlannedOrders[EffectiveQty],T_PlannedOrders[Part Name],$A211,T_PlannedOrders[WeekIndex],84)&amp;" ("&amp;TEXT(SUMPRODUCT(MAX((T_PlannedOrders[Part Name]=$A211)*(T_PlannedOrders[WeekIndex]=84)*(T_PlannedOrders[EffectiveQty]&gt;0)*T_PlannedOrders[Order_Month])),"m月")&amp;"発注)")</f>
        <v/>
      </c>
      <c r="CJ219">
        <f>IF(SUMIFS(T_PlannedOrders[EffectiveQty],T_PlannedOrders[Part Name],$A211,T_PlannedOrders[WeekIndex],85)=0,"",SUMIFS(T_PlannedOrders[EffectiveQty],T_PlannedOrders[Part Name],$A211,T_PlannedOrders[WeekIndex],85)&amp;" ("&amp;TEXT(SUMPRODUCT(MAX((T_PlannedOrders[Part Name]=$A211)*(T_PlannedOrders[WeekIndex]=85)*(T_PlannedOrders[EffectiveQty]&gt;0)*T_PlannedOrders[Order_Month])),"m月")&amp;"発注)")</f>
        <v/>
      </c>
      <c r="CK219">
        <f>IF(SUMIFS(T_PlannedOrders[EffectiveQty],T_PlannedOrders[Part Name],$A211,T_PlannedOrders[WeekIndex],86)=0,"",SUMIFS(T_PlannedOrders[EffectiveQty],T_PlannedOrders[Part Name],$A211,T_PlannedOrders[WeekIndex],86)&amp;" ("&amp;TEXT(SUMPRODUCT(MAX((T_PlannedOrders[Part Name]=$A211)*(T_PlannedOrders[WeekIndex]=86)*(T_PlannedOrders[EffectiveQty]&gt;0)*T_PlannedOrders[Order_Month])),"m月")&amp;"発注)")</f>
        <v/>
      </c>
      <c r="CL219">
        <f>IF(SUMIFS(T_PlannedOrders[EffectiveQty],T_PlannedOrders[Part Name],$A211,T_PlannedOrders[WeekIndex],87)=0,"",SUMIFS(T_PlannedOrders[EffectiveQty],T_PlannedOrders[Part Name],$A211,T_PlannedOrders[WeekIndex],87)&amp;" ("&amp;TEXT(SUMPRODUCT(MAX((T_PlannedOrders[Part Name]=$A211)*(T_PlannedOrders[WeekIndex]=87)*(T_PlannedOrders[EffectiveQty]&gt;0)*T_PlannedOrders[Order_Month])),"m月")&amp;"発注)")</f>
        <v/>
      </c>
      <c r="CM219">
        <f>IF(SUMIFS(T_PlannedOrders[EffectiveQty],T_PlannedOrders[Part Name],$A211,T_PlannedOrders[WeekIndex],88)=0,"",SUMIFS(T_PlannedOrders[EffectiveQty],T_PlannedOrders[Part Name],$A211,T_PlannedOrders[WeekIndex],88)&amp;" ("&amp;TEXT(SUMPRODUCT(MAX((T_PlannedOrders[Part Name]=$A211)*(T_PlannedOrders[WeekIndex]=88)*(T_PlannedOrders[EffectiveQty]&gt;0)*T_PlannedOrders[Order_Month])),"m月")&amp;"発注)")</f>
        <v/>
      </c>
      <c r="CN219">
        <f>IF(SUMIFS(T_PlannedOrders[EffectiveQty],T_PlannedOrders[Part Name],$A211,T_PlannedOrders[WeekIndex],89)=0,"",SUMIFS(T_PlannedOrders[EffectiveQty],T_PlannedOrders[Part Name],$A211,T_PlannedOrders[WeekIndex],89)&amp;" ("&amp;TEXT(SUMPRODUCT(MAX((T_PlannedOrders[Part Name]=$A211)*(T_PlannedOrders[WeekIndex]=89)*(T_PlannedOrders[EffectiveQty]&gt;0)*T_PlannedOrders[Order_Month])),"m月")&amp;"発注)")</f>
        <v/>
      </c>
      <c r="CO219">
        <f>IF(SUMIFS(T_PlannedOrders[EffectiveQty],T_PlannedOrders[Part Name],$A211,T_PlannedOrders[WeekIndex],90)=0,"",SUMIFS(T_PlannedOrders[EffectiveQty],T_PlannedOrders[Part Name],$A211,T_PlannedOrders[WeekIndex],90)&amp;" ("&amp;TEXT(SUMPRODUCT(MAX((T_PlannedOrders[Part Name]=$A211)*(T_PlannedOrders[WeekIndex]=90)*(T_PlannedOrders[EffectiveQty]&gt;0)*T_PlannedOrders[Order_Month])),"m月")&amp;"発注)")</f>
        <v/>
      </c>
      <c r="CP219">
        <f>IF(SUMIFS(T_PlannedOrders[EffectiveQty],T_PlannedOrders[Part Name],$A211,T_PlannedOrders[WeekIndex],91)=0,"",SUMIFS(T_PlannedOrders[EffectiveQty],T_PlannedOrders[Part Name],$A211,T_PlannedOrders[WeekIndex],91)&amp;" ("&amp;TEXT(SUMPRODUCT(MAX((T_PlannedOrders[Part Name]=$A211)*(T_PlannedOrders[WeekIndex]=91)*(T_PlannedOrders[EffectiveQty]&gt;0)*T_PlannedOrders[Order_Month])),"m月")&amp;"発注)")</f>
        <v/>
      </c>
      <c r="CQ219">
        <f>IF(SUMIFS(T_PlannedOrders[EffectiveQty],T_PlannedOrders[Part Name],$A211,T_PlannedOrders[WeekIndex],92)=0,"",SUMIFS(T_PlannedOrders[EffectiveQty],T_PlannedOrders[Part Name],$A211,T_PlannedOrders[WeekIndex],92)&amp;" ("&amp;TEXT(SUMPRODUCT(MAX((T_PlannedOrders[Part Name]=$A211)*(T_PlannedOrders[WeekIndex]=92)*(T_PlannedOrders[EffectiveQty]&gt;0)*T_PlannedOrders[Order_Month])),"m月")&amp;"発注)")</f>
        <v/>
      </c>
      <c r="CR219">
        <f>IF(SUMIFS(T_PlannedOrders[EffectiveQty],T_PlannedOrders[Part Name],$A211,T_PlannedOrders[WeekIndex],93)=0,"",SUMIFS(T_PlannedOrders[EffectiveQty],T_PlannedOrders[Part Name],$A211,T_PlannedOrders[WeekIndex],93)&amp;" ("&amp;TEXT(SUMPRODUCT(MAX((T_PlannedOrders[Part Name]=$A211)*(T_PlannedOrders[WeekIndex]=93)*(T_PlannedOrders[EffectiveQty]&gt;0)*T_PlannedOrders[Order_Month])),"m月")&amp;"発注)")</f>
        <v/>
      </c>
      <c r="CS219">
        <f>IF(SUMIFS(T_PlannedOrders[EffectiveQty],T_PlannedOrders[Part Name],$A211,T_PlannedOrders[WeekIndex],94)=0,"",SUMIFS(T_PlannedOrders[EffectiveQty],T_PlannedOrders[Part Name],$A211,T_PlannedOrders[WeekIndex],94)&amp;" ("&amp;TEXT(SUMPRODUCT(MAX((T_PlannedOrders[Part Name]=$A211)*(T_PlannedOrders[WeekIndex]=94)*(T_PlannedOrders[EffectiveQty]&gt;0)*T_PlannedOrders[Order_Month])),"m月")&amp;"発注)")</f>
        <v/>
      </c>
      <c r="CT219">
        <f>IF(SUMIFS(T_PlannedOrders[EffectiveQty],T_PlannedOrders[Part Name],$A211,T_PlannedOrders[WeekIndex],95)=0,"",SUMIFS(T_PlannedOrders[EffectiveQty],T_PlannedOrders[Part Name],$A211,T_PlannedOrders[WeekIndex],95)&amp;" ("&amp;TEXT(SUMPRODUCT(MAX((T_PlannedOrders[Part Name]=$A211)*(T_PlannedOrders[WeekIndex]=95)*(T_PlannedOrders[EffectiveQty]&gt;0)*T_PlannedOrders[Order_Month])),"m月")&amp;"発注)")</f>
        <v/>
      </c>
      <c r="CU219">
        <f>IF(SUMIFS(T_PlannedOrders[EffectiveQty],T_PlannedOrders[Part Name],$A211,T_PlannedOrders[WeekIndex],96)=0,"",SUMIFS(T_PlannedOrders[EffectiveQty],T_PlannedOrders[Part Name],$A211,T_PlannedOrders[WeekIndex],96)&amp;" ("&amp;TEXT(SUMPRODUCT(MAX((T_PlannedOrders[Part Name]=$A211)*(T_PlannedOrders[WeekIndex]=96)*(T_PlannedOrders[EffectiveQty]&gt;0)*T_PlannedOrders[Order_Month])),"m月")&amp;"発注)")</f>
        <v/>
      </c>
      <c r="CV219">
        <f>IF(SUMIFS(T_PlannedOrders[EffectiveQty],T_PlannedOrders[Part Name],$A211,T_PlannedOrders[WeekIndex],97)=0,"",SUMIFS(T_PlannedOrders[EffectiveQty],T_PlannedOrders[Part Name],$A211,T_PlannedOrders[WeekIndex],97)&amp;" ("&amp;TEXT(SUMPRODUCT(MAX((T_PlannedOrders[Part Name]=$A211)*(T_PlannedOrders[WeekIndex]=97)*(T_PlannedOrders[EffectiveQty]&gt;0)*T_PlannedOrders[Order_Month])),"m月")&amp;"発注)")</f>
        <v/>
      </c>
      <c r="CW219">
        <f>IF(SUMIFS(T_PlannedOrders[EffectiveQty],T_PlannedOrders[Part Name],$A211,T_PlannedOrders[WeekIndex],98)=0,"",SUMIFS(T_PlannedOrders[EffectiveQty],T_PlannedOrders[Part Name],$A211,T_PlannedOrders[WeekIndex],98)&amp;" ("&amp;TEXT(SUMPRODUCT(MAX((T_PlannedOrders[Part Name]=$A211)*(T_PlannedOrders[WeekIndex]=98)*(T_PlannedOrders[EffectiveQty]&gt;0)*T_PlannedOrders[Order_Month])),"m月")&amp;"発注)")</f>
        <v/>
      </c>
      <c r="CX219">
        <f>IF(SUMIFS(T_PlannedOrders[EffectiveQty],T_PlannedOrders[Part Name],$A211,T_PlannedOrders[WeekIndex],99)=0,"",SUMIFS(T_PlannedOrders[EffectiveQty],T_PlannedOrders[Part Name],$A211,T_PlannedOrders[WeekIndex],99)&amp;" ("&amp;TEXT(SUMPRODUCT(MAX((T_PlannedOrders[Part Name]=$A211)*(T_PlannedOrders[WeekIndex]=99)*(T_PlannedOrders[EffectiveQty]&gt;0)*T_PlannedOrders[Order_Month])),"m月")&amp;"発注)")</f>
        <v/>
      </c>
      <c r="CY219">
        <f>IF(SUMIFS(T_PlannedOrders[EffectiveQty],T_PlannedOrders[Part Name],$A211,T_PlannedOrders[WeekIndex],100)=0,"",SUMIFS(T_PlannedOrders[EffectiveQty],T_PlannedOrders[Part Name],$A211,T_PlannedOrders[WeekIndex],100)&amp;" ("&amp;TEXT(SUMPRODUCT(MAX((T_PlannedOrders[Part Name]=$A211)*(T_PlannedOrders[WeekIndex]=100)*(T_PlannedOrders[EffectiveQty]&gt;0)*T_PlannedOrders[Order_Month])),"m月")&amp;"発注)")</f>
        <v/>
      </c>
      <c r="CZ219">
        <f>IF(SUMIFS(T_PlannedOrders[EffectiveQty],T_PlannedOrders[Part Name],$A211,T_PlannedOrders[WeekIndex],101)=0,"",SUMIFS(T_PlannedOrders[EffectiveQty],T_PlannedOrders[Part Name],$A211,T_PlannedOrders[WeekIndex],101)&amp;" ("&amp;TEXT(SUMPRODUCT(MAX((T_PlannedOrders[Part Name]=$A211)*(T_PlannedOrders[WeekIndex]=101)*(T_PlannedOrders[EffectiveQty]&gt;0)*T_PlannedOrders[Order_Month])),"m月")&amp;"発注)")</f>
        <v/>
      </c>
      <c r="DA219">
        <f>IF(SUMIFS(T_PlannedOrders[EffectiveQty],T_PlannedOrders[Part Name],$A211,T_PlannedOrders[WeekIndex],102)=0,"",SUMIFS(T_PlannedOrders[EffectiveQty],T_PlannedOrders[Part Name],$A211,T_PlannedOrders[WeekIndex],102)&amp;" ("&amp;TEXT(SUMPRODUCT(MAX((T_PlannedOrders[Part Name]=$A211)*(T_PlannedOrders[WeekIndex]=102)*(T_PlannedOrders[EffectiveQty]&gt;0)*T_PlannedOrders[Order_Month])),"m月")&amp;"発注)")</f>
        <v/>
      </c>
      <c r="DB219">
        <f>IF(SUMIFS(T_PlannedOrders[EffectiveQty],T_PlannedOrders[Part Name],$A211,T_PlannedOrders[WeekIndex],103)=0,"",SUMIFS(T_PlannedOrders[EffectiveQty],T_PlannedOrders[Part Name],$A211,T_PlannedOrders[WeekIndex],103)&amp;" ("&amp;TEXT(SUMPRODUCT(MAX((T_PlannedOrders[Part Name]=$A211)*(T_PlannedOrders[WeekIndex]=103)*(T_PlannedOrders[EffectiveQty]&gt;0)*T_PlannedOrders[Order_Month])),"m月")&amp;"発注)")</f>
        <v/>
      </c>
      <c r="DC219">
        <f>IF(SUMIFS(T_PlannedOrders[EffectiveQty],T_PlannedOrders[Part Name],$A211,T_PlannedOrders[WeekIndex],104)=0,"",SUMIFS(T_PlannedOrders[EffectiveQty],T_PlannedOrders[Part Name],$A211,T_PlannedOrders[WeekIndex],104)&amp;" ("&amp;TEXT(SUMPRODUCT(MAX((T_PlannedOrders[Part Name]=$A211)*(T_PlannedOrders[WeekIndex]=104)*(T_PlannedOrders[EffectiveQty]&gt;0)*T_PlannedOrders[Order_Month])),"m月")&amp;"発注)")</f>
        <v/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3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>
        <f>IF(SUMIFS(T_PlannedOrders[EffectiveQty],T_PlannedOrders[Part Name],$A223,T_PlannedOrders[WeekIndex],1)=0,"",SUMIFS(T_PlannedOrders[EffectiveQty],T_PlannedOrders[Part Name],$A223,T_PlannedOrders[WeekIndex],1)&amp;" ("&amp;TEXT(SUMPRODUCT(MAX((T_PlannedOrders[Part Name]=$A223)*(T_PlannedOrders[WeekIndex]=1)*(T_PlannedOrders[EffectiveQty]&gt;0)*T_PlannedOrders[Order_Month])),"m月")&amp;"発注)")</f>
        <v/>
      </c>
      <c r="E243">
        <f>IF(SUMIFS(T_PlannedOrders[EffectiveQty],T_PlannedOrders[Part Name],$A223,T_PlannedOrders[WeekIndex],2)=0,"",SUMIFS(T_PlannedOrders[EffectiveQty],T_PlannedOrders[Part Name],$A223,T_PlannedOrders[WeekIndex],2)&amp;" ("&amp;TEXT(SUMPRODUCT(MAX((T_PlannedOrders[Part Name]=$A223)*(T_PlannedOrders[WeekIndex]=2)*(T_PlannedOrders[EffectiveQty]&gt;0)*T_PlannedOrders[Order_Month])),"m月")&amp;"発注)")</f>
        <v/>
      </c>
      <c r="F243">
        <f>IF(SUMIFS(T_PlannedOrders[EffectiveQty],T_PlannedOrders[Part Name],$A223,T_PlannedOrders[WeekIndex],3)=0,"",SUMIFS(T_PlannedOrders[EffectiveQty],T_PlannedOrders[Part Name],$A223,T_PlannedOrders[WeekIndex],3)&amp;" ("&amp;TEXT(SUMPRODUCT(MAX((T_PlannedOrders[Part Name]=$A223)*(T_PlannedOrders[WeekIndex]=3)*(T_PlannedOrders[EffectiveQty]&gt;0)*T_PlannedOrders[Order_Month])),"m月")&amp;"発注)")</f>
        <v/>
      </c>
      <c r="G243">
        <f>IF(SUMIFS(T_PlannedOrders[EffectiveQty],T_PlannedOrders[Part Name],$A223,T_PlannedOrders[WeekIndex],4)=0,"",SUMIFS(T_PlannedOrders[EffectiveQty],T_PlannedOrders[Part Name],$A223,T_PlannedOrders[WeekIndex],4)&amp;" ("&amp;TEXT(SUMPRODUCT(MAX((T_PlannedOrders[Part Name]=$A223)*(T_PlannedOrders[WeekIndex]=4)*(T_PlannedOrders[EffectiveQty]&gt;0)*T_PlannedOrders[Order_Month])),"m月")&amp;"発注)")</f>
        <v/>
      </c>
      <c r="H243">
        <f>IF(SUMIFS(T_PlannedOrders[EffectiveQty],T_PlannedOrders[Part Name],$A223,T_PlannedOrders[WeekIndex],5)=0,"",SUMIFS(T_PlannedOrders[EffectiveQty],T_PlannedOrders[Part Name],$A223,T_PlannedOrders[WeekIndex],5)&amp;" ("&amp;TEXT(SUMPRODUCT(MAX((T_PlannedOrders[Part Name]=$A223)*(T_PlannedOrders[WeekIndex]=5)*(T_PlannedOrders[EffectiveQty]&gt;0)*T_PlannedOrders[Order_Month])),"m月")&amp;"発注)")</f>
        <v/>
      </c>
      <c r="I243">
        <f>IF(SUMIFS(T_PlannedOrders[EffectiveQty],T_PlannedOrders[Part Name],$A223,T_PlannedOrders[WeekIndex],6)=0,"",SUMIFS(T_PlannedOrders[EffectiveQty],T_PlannedOrders[Part Name],$A223,T_PlannedOrders[WeekIndex],6)&amp;" ("&amp;TEXT(SUMPRODUCT(MAX((T_PlannedOrders[Part Name]=$A223)*(T_PlannedOrders[WeekIndex]=6)*(T_PlannedOrders[EffectiveQty]&gt;0)*T_PlannedOrders[Order_Month])),"m月")&amp;"発注)")</f>
        <v/>
      </c>
      <c r="J243">
        <f>IF(SUMIFS(T_PlannedOrders[EffectiveQty],T_PlannedOrders[Part Name],$A223,T_PlannedOrders[WeekIndex],7)=0,"",SUMIFS(T_PlannedOrders[EffectiveQty],T_PlannedOrders[Part Name],$A223,T_PlannedOrders[WeekIndex],7)&amp;" ("&amp;TEXT(SUMPRODUCT(MAX((T_PlannedOrders[Part Name]=$A223)*(T_PlannedOrders[WeekIndex]=7)*(T_PlannedOrders[EffectiveQty]&gt;0)*T_PlannedOrders[Order_Month])),"m月")&amp;"発注)")</f>
        <v/>
      </c>
      <c r="K243">
        <f>IF(SUMIFS(T_PlannedOrders[EffectiveQty],T_PlannedOrders[Part Name],$A223,T_PlannedOrders[WeekIndex],8)=0,"",SUMIFS(T_PlannedOrders[EffectiveQty],T_PlannedOrders[Part Name],$A223,T_PlannedOrders[WeekIndex],8)&amp;" ("&amp;TEXT(SUMPRODUCT(MAX((T_PlannedOrders[Part Name]=$A223)*(T_PlannedOrders[WeekIndex]=8)*(T_PlannedOrders[EffectiveQty]&gt;0)*T_PlannedOrders[Order_Month])),"m月")&amp;"発注)")</f>
        <v/>
      </c>
      <c r="L243">
        <f>IF(SUMIFS(T_PlannedOrders[EffectiveQty],T_PlannedOrders[Part Name],$A223,T_PlannedOrders[WeekIndex],9)=0,"",SUMIFS(T_PlannedOrders[EffectiveQty],T_PlannedOrders[Part Name],$A223,T_PlannedOrders[WeekIndex],9)&amp;" ("&amp;TEXT(SUMPRODUCT(MAX((T_PlannedOrders[Part Name]=$A223)*(T_PlannedOrders[WeekIndex]=9)*(T_PlannedOrders[EffectiveQty]&gt;0)*T_PlannedOrders[Order_Month])),"m月")&amp;"発注)")</f>
        <v/>
      </c>
      <c r="M243">
        <f>IF(SUMIFS(T_PlannedOrders[EffectiveQty],T_PlannedOrders[Part Name],$A223,T_PlannedOrders[WeekIndex],10)=0,"",SUMIFS(T_PlannedOrders[EffectiveQty],T_PlannedOrders[Part Name],$A223,T_PlannedOrders[WeekIndex],10)&amp;" ("&amp;TEXT(SUMPRODUCT(MAX((T_PlannedOrders[Part Name]=$A223)*(T_PlannedOrders[WeekIndex]=10)*(T_PlannedOrders[EffectiveQty]&gt;0)*T_PlannedOrders[Order_Month])),"m月")&amp;"発注)")</f>
        <v/>
      </c>
      <c r="N243">
        <f>IF(SUMIFS(T_PlannedOrders[EffectiveQty],T_PlannedOrders[Part Name],$A223,T_PlannedOrders[WeekIndex],11)=0,"",SUMIFS(T_PlannedOrders[EffectiveQty],T_PlannedOrders[Part Name],$A223,T_PlannedOrders[WeekIndex],11)&amp;" ("&amp;TEXT(SUMPRODUCT(MAX((T_PlannedOrders[Part Name]=$A223)*(T_PlannedOrders[WeekIndex]=11)*(T_PlannedOrders[EffectiveQty]&gt;0)*T_PlannedOrders[Order_Month])),"m月")&amp;"発注)")</f>
        <v/>
      </c>
      <c r="O243">
        <f>IF(SUMIFS(T_PlannedOrders[EffectiveQty],T_PlannedOrders[Part Name],$A223,T_PlannedOrders[WeekIndex],12)=0,"",SUMIFS(T_PlannedOrders[EffectiveQty],T_PlannedOrders[Part Name],$A223,T_PlannedOrders[WeekIndex],12)&amp;" ("&amp;TEXT(SUMPRODUCT(MAX((T_PlannedOrders[Part Name]=$A223)*(T_PlannedOrders[WeekIndex]=12)*(T_PlannedOrders[EffectiveQty]&gt;0)*T_PlannedOrders[Order_Month])),"m月")&amp;"発注)")</f>
        <v/>
      </c>
      <c r="P243">
        <f>IF(SUMIFS(T_PlannedOrders[EffectiveQty],T_PlannedOrders[Part Name],$A223,T_PlannedOrders[WeekIndex],13)=0,"",SUMIFS(T_PlannedOrders[EffectiveQty],T_PlannedOrders[Part Name],$A223,T_PlannedOrders[WeekIndex],13)&amp;" ("&amp;TEXT(SUMPRODUCT(MAX((T_PlannedOrders[Part Name]=$A223)*(T_PlannedOrders[WeekIndex]=13)*(T_PlannedOrders[EffectiveQty]&gt;0)*T_PlannedOrders[Order_Month])),"m月")&amp;"発注)")</f>
        <v/>
      </c>
      <c r="Q243">
        <f>IF(SUMIFS(T_PlannedOrders[EffectiveQty],T_PlannedOrders[Part Name],$A223,T_PlannedOrders[WeekIndex],14)=0,"",SUMIFS(T_PlannedOrders[EffectiveQty],T_PlannedOrders[Part Name],$A223,T_PlannedOrders[WeekIndex],14)&amp;" ("&amp;TEXT(SUMPRODUCT(MAX((T_PlannedOrders[Part Name]=$A223)*(T_PlannedOrders[WeekIndex]=14)*(T_PlannedOrders[EffectiveQty]&gt;0)*T_PlannedOrders[Order_Month])),"m月")&amp;"発注)")</f>
        <v/>
      </c>
      <c r="R243">
        <f>IF(SUMIFS(T_PlannedOrders[EffectiveQty],T_PlannedOrders[Part Name],$A223,T_PlannedOrders[WeekIndex],15)=0,"",SUMIFS(T_PlannedOrders[EffectiveQty],T_PlannedOrders[Part Name],$A223,T_PlannedOrders[WeekIndex],15)&amp;" ("&amp;TEXT(SUMPRODUCT(MAX((T_PlannedOrders[Part Name]=$A223)*(T_PlannedOrders[WeekIndex]=15)*(T_PlannedOrders[EffectiveQty]&gt;0)*T_PlannedOrders[Order_Month])),"m月")&amp;"発注)")</f>
        <v/>
      </c>
      <c r="S243">
        <f>IF(SUMIFS(T_PlannedOrders[EffectiveQty],T_PlannedOrders[Part Name],$A223,T_PlannedOrders[WeekIndex],16)=0,"",SUMIFS(T_PlannedOrders[EffectiveQty],T_PlannedOrders[Part Name],$A223,T_PlannedOrders[WeekIndex],16)&amp;" ("&amp;TEXT(SUMPRODUCT(MAX((T_PlannedOrders[Part Name]=$A223)*(T_PlannedOrders[WeekIndex]=16)*(T_PlannedOrders[EffectiveQty]&gt;0)*T_PlannedOrders[Order_Month])),"m月")&amp;"発注)")</f>
        <v/>
      </c>
      <c r="T243">
        <f>IF(SUMIFS(T_PlannedOrders[EffectiveQty],T_PlannedOrders[Part Name],$A223,T_PlannedOrders[WeekIndex],17)=0,"",SUMIFS(T_PlannedOrders[EffectiveQty],T_PlannedOrders[Part Name],$A223,T_PlannedOrders[WeekIndex],17)&amp;" ("&amp;TEXT(SUMPRODUCT(MAX((T_PlannedOrders[Part Name]=$A223)*(T_PlannedOrders[WeekIndex]=17)*(T_PlannedOrders[EffectiveQty]&gt;0)*T_PlannedOrders[Order_Month])),"m月")&amp;"発注)")</f>
        <v/>
      </c>
      <c r="U243">
        <f>IF(SUMIFS(T_PlannedOrders[EffectiveQty],T_PlannedOrders[Part Name],$A223,T_PlannedOrders[WeekIndex],18)=0,"",SUMIFS(T_PlannedOrders[EffectiveQty],T_PlannedOrders[Part Name],$A223,T_PlannedOrders[WeekIndex],18)&amp;" ("&amp;TEXT(SUMPRODUCT(MAX((T_PlannedOrders[Part Name]=$A223)*(T_PlannedOrders[WeekIndex]=18)*(T_PlannedOrders[EffectiveQty]&gt;0)*T_PlannedOrders[Order_Month])),"m月")&amp;"発注)")</f>
        <v/>
      </c>
      <c r="V243">
        <f>IF(SUMIFS(T_PlannedOrders[EffectiveQty],T_PlannedOrders[Part Name],$A223,T_PlannedOrders[WeekIndex],19)=0,"",SUMIFS(T_PlannedOrders[EffectiveQty],T_PlannedOrders[Part Name],$A223,T_PlannedOrders[WeekIndex],19)&amp;" ("&amp;TEXT(SUMPRODUCT(MAX((T_PlannedOrders[Part Name]=$A223)*(T_PlannedOrders[WeekIndex]=19)*(T_PlannedOrders[EffectiveQty]&gt;0)*T_PlannedOrders[Order_Month])),"m月")&amp;"発注)")</f>
        <v/>
      </c>
      <c r="W243">
        <f>IF(SUMIFS(T_PlannedOrders[EffectiveQty],T_PlannedOrders[Part Name],$A223,T_PlannedOrders[WeekIndex],20)=0,"",SUMIFS(T_PlannedOrders[EffectiveQty],T_PlannedOrders[Part Name],$A223,T_PlannedOrders[WeekIndex],20)&amp;" ("&amp;TEXT(SUMPRODUCT(MAX((T_PlannedOrders[Part Name]=$A223)*(T_PlannedOrders[WeekIndex]=20)*(T_PlannedOrders[EffectiveQty]&gt;0)*T_PlannedOrders[Order_Month])),"m月")&amp;"発注)")</f>
        <v/>
      </c>
      <c r="X243">
        <f>IF(SUMIFS(T_PlannedOrders[EffectiveQty],T_PlannedOrders[Part Name],$A223,T_PlannedOrders[WeekIndex],21)=0,"",SUMIFS(T_PlannedOrders[EffectiveQty],T_PlannedOrders[Part Name],$A223,T_PlannedOrders[WeekIndex],21)&amp;" ("&amp;TEXT(SUMPRODUCT(MAX((T_PlannedOrders[Part Name]=$A223)*(T_PlannedOrders[WeekIndex]=21)*(T_PlannedOrders[EffectiveQty]&gt;0)*T_PlannedOrders[Order_Month])),"m月")&amp;"発注)")</f>
        <v/>
      </c>
      <c r="Y243">
        <f>IF(SUMIFS(T_PlannedOrders[EffectiveQty],T_PlannedOrders[Part Name],$A223,T_PlannedOrders[WeekIndex],22)=0,"",SUMIFS(T_PlannedOrders[EffectiveQty],T_PlannedOrders[Part Name],$A223,T_PlannedOrders[WeekIndex],22)&amp;" ("&amp;TEXT(SUMPRODUCT(MAX((T_PlannedOrders[Part Name]=$A223)*(T_PlannedOrders[WeekIndex]=22)*(T_PlannedOrders[EffectiveQty]&gt;0)*T_PlannedOrders[Order_Month])),"m月")&amp;"発注)")</f>
        <v/>
      </c>
      <c r="Z243">
        <f>IF(SUMIFS(T_PlannedOrders[EffectiveQty],T_PlannedOrders[Part Name],$A223,T_PlannedOrders[WeekIndex],23)=0,"",SUMIFS(T_PlannedOrders[EffectiveQty],T_PlannedOrders[Part Name],$A223,T_PlannedOrders[WeekIndex],23)&amp;" ("&amp;TEXT(SUMPRODUCT(MAX((T_PlannedOrders[Part Name]=$A223)*(T_PlannedOrders[WeekIndex]=23)*(T_PlannedOrders[EffectiveQty]&gt;0)*T_PlannedOrders[Order_Month])),"m月")&amp;"発注)")</f>
        <v/>
      </c>
      <c r="AA243">
        <f>IF(SUMIFS(T_PlannedOrders[EffectiveQty],T_PlannedOrders[Part Name],$A223,T_PlannedOrders[WeekIndex],24)=0,"",SUMIFS(T_PlannedOrders[EffectiveQty],T_PlannedOrders[Part Name],$A223,T_PlannedOrders[WeekIndex],24)&amp;" ("&amp;TEXT(SUMPRODUCT(MAX((T_PlannedOrders[Part Name]=$A223)*(T_PlannedOrders[WeekIndex]=24)*(T_PlannedOrders[EffectiveQty]&gt;0)*T_PlannedOrders[Order_Month])),"m月")&amp;"発注)")</f>
        <v/>
      </c>
      <c r="AB243">
        <f>IF(SUMIFS(T_PlannedOrders[EffectiveQty],T_PlannedOrders[Part Name],$A223,T_PlannedOrders[WeekIndex],25)=0,"",SUMIFS(T_PlannedOrders[EffectiveQty],T_PlannedOrders[Part Name],$A223,T_PlannedOrders[WeekIndex],25)&amp;" ("&amp;TEXT(SUMPRODUCT(MAX((T_PlannedOrders[Part Name]=$A223)*(T_PlannedOrders[WeekIndex]=25)*(T_PlannedOrders[EffectiveQty]&gt;0)*T_PlannedOrders[Order_Month])),"m月")&amp;"発注)")</f>
        <v/>
      </c>
      <c r="AC243">
        <f>IF(SUMIFS(T_PlannedOrders[EffectiveQty],T_PlannedOrders[Part Name],$A223,T_PlannedOrders[WeekIndex],26)=0,"",SUMIFS(T_PlannedOrders[EffectiveQty],T_PlannedOrders[Part Name],$A223,T_PlannedOrders[WeekIndex],26)&amp;" ("&amp;TEXT(SUMPRODUCT(MAX((T_PlannedOrders[Part Name]=$A223)*(T_PlannedOrders[WeekIndex]=26)*(T_PlannedOrders[EffectiveQty]&gt;0)*T_PlannedOrders[Order_Month])),"m月")&amp;"発注)")</f>
        <v/>
      </c>
      <c r="AD243">
        <f>IF(SUMIFS(T_PlannedOrders[EffectiveQty],T_PlannedOrders[Part Name],$A223,T_PlannedOrders[WeekIndex],27)=0,"",SUMIFS(T_PlannedOrders[EffectiveQty],T_PlannedOrders[Part Name],$A223,T_PlannedOrders[WeekIndex],27)&amp;" ("&amp;TEXT(SUMPRODUCT(MAX((T_PlannedOrders[Part Name]=$A223)*(T_PlannedOrders[WeekIndex]=27)*(T_PlannedOrders[EffectiveQty]&gt;0)*T_PlannedOrders[Order_Month])),"m月")&amp;"発注)")</f>
        <v/>
      </c>
      <c r="AE243">
        <f>IF(SUMIFS(T_PlannedOrders[EffectiveQty],T_PlannedOrders[Part Name],$A223,T_PlannedOrders[WeekIndex],28)=0,"",SUMIFS(T_PlannedOrders[EffectiveQty],T_PlannedOrders[Part Name],$A223,T_PlannedOrders[WeekIndex],28)&amp;" ("&amp;TEXT(SUMPRODUCT(MAX((T_PlannedOrders[Part Name]=$A223)*(T_PlannedOrders[WeekIndex]=28)*(T_PlannedOrders[EffectiveQty]&gt;0)*T_PlannedOrders[Order_Month])),"m月")&amp;"発注)")</f>
        <v/>
      </c>
      <c r="AF243">
        <f>IF(SUMIFS(T_PlannedOrders[EffectiveQty],T_PlannedOrders[Part Name],$A223,T_PlannedOrders[WeekIndex],29)=0,"",SUMIFS(T_PlannedOrders[EffectiveQty],T_PlannedOrders[Part Name],$A223,T_PlannedOrders[WeekIndex],29)&amp;" ("&amp;TEXT(SUMPRODUCT(MAX((T_PlannedOrders[Part Name]=$A223)*(T_PlannedOrders[WeekIndex]=29)*(T_PlannedOrders[EffectiveQty]&gt;0)*T_PlannedOrders[Order_Month])),"m月")&amp;"発注)")</f>
        <v/>
      </c>
      <c r="AG243">
        <f>IF(SUMIFS(T_PlannedOrders[EffectiveQty],T_PlannedOrders[Part Name],$A223,T_PlannedOrders[WeekIndex],30)=0,"",SUMIFS(T_PlannedOrders[EffectiveQty],T_PlannedOrders[Part Name],$A223,T_PlannedOrders[WeekIndex],30)&amp;" ("&amp;TEXT(SUMPRODUCT(MAX((T_PlannedOrders[Part Name]=$A223)*(T_PlannedOrders[WeekIndex]=30)*(T_PlannedOrders[EffectiveQty]&gt;0)*T_PlannedOrders[Order_Month])),"m月")&amp;"発注)")</f>
        <v/>
      </c>
      <c r="AH243">
        <f>IF(SUMIFS(T_PlannedOrders[EffectiveQty],T_PlannedOrders[Part Name],$A223,T_PlannedOrders[WeekIndex],31)=0,"",SUMIFS(T_PlannedOrders[EffectiveQty],T_PlannedOrders[Part Name],$A223,T_PlannedOrders[WeekIndex],31)&amp;" ("&amp;TEXT(SUMPRODUCT(MAX((T_PlannedOrders[Part Name]=$A223)*(T_PlannedOrders[WeekIndex]=31)*(T_PlannedOrders[EffectiveQty]&gt;0)*T_PlannedOrders[Order_Month])),"m月")&amp;"発注)")</f>
        <v/>
      </c>
      <c r="AI243">
        <f>IF(SUMIFS(T_PlannedOrders[EffectiveQty],T_PlannedOrders[Part Name],$A223,T_PlannedOrders[WeekIndex],32)=0,"",SUMIFS(T_PlannedOrders[EffectiveQty],T_PlannedOrders[Part Name],$A223,T_PlannedOrders[WeekIndex],32)&amp;" ("&amp;TEXT(SUMPRODUCT(MAX((T_PlannedOrders[Part Name]=$A223)*(T_PlannedOrders[WeekIndex]=32)*(T_PlannedOrders[EffectiveQty]&gt;0)*T_PlannedOrders[Order_Month])),"m月")&amp;"発注)")</f>
        <v/>
      </c>
      <c r="AJ243">
        <f>IF(SUMIFS(T_PlannedOrders[EffectiveQty],T_PlannedOrders[Part Name],$A223,T_PlannedOrders[WeekIndex],33)=0,"",SUMIFS(T_PlannedOrders[EffectiveQty],T_PlannedOrders[Part Name],$A223,T_PlannedOrders[WeekIndex],33)&amp;" ("&amp;TEXT(SUMPRODUCT(MAX((T_PlannedOrders[Part Name]=$A223)*(T_PlannedOrders[WeekIndex]=33)*(T_PlannedOrders[EffectiveQty]&gt;0)*T_PlannedOrders[Order_Month])),"m月")&amp;"発注)")</f>
        <v/>
      </c>
      <c r="AK243">
        <f>IF(SUMIFS(T_PlannedOrders[EffectiveQty],T_PlannedOrders[Part Name],$A223,T_PlannedOrders[WeekIndex],34)=0,"",SUMIFS(T_PlannedOrders[EffectiveQty],T_PlannedOrders[Part Name],$A223,T_PlannedOrders[WeekIndex],34)&amp;" ("&amp;TEXT(SUMPRODUCT(MAX((T_PlannedOrders[Part Name]=$A223)*(T_PlannedOrders[WeekIndex]=34)*(T_PlannedOrders[EffectiveQty]&gt;0)*T_PlannedOrders[Order_Month])),"m月")&amp;"発注)")</f>
        <v/>
      </c>
      <c r="AL243">
        <f>IF(SUMIFS(T_PlannedOrders[EffectiveQty],T_PlannedOrders[Part Name],$A223,T_PlannedOrders[WeekIndex],35)=0,"",SUMIFS(T_PlannedOrders[EffectiveQty],T_PlannedOrders[Part Name],$A223,T_PlannedOrders[WeekIndex],35)&amp;" ("&amp;TEXT(SUMPRODUCT(MAX((T_PlannedOrders[Part Name]=$A223)*(T_PlannedOrders[WeekIndex]=35)*(T_PlannedOrders[EffectiveQty]&gt;0)*T_PlannedOrders[Order_Month])),"m月")&amp;"発注)")</f>
        <v/>
      </c>
      <c r="AM243">
        <f>IF(SUMIFS(T_PlannedOrders[EffectiveQty],T_PlannedOrders[Part Name],$A223,T_PlannedOrders[WeekIndex],36)=0,"",SUMIFS(T_PlannedOrders[EffectiveQty],T_PlannedOrders[Part Name],$A223,T_PlannedOrders[WeekIndex],36)&amp;" ("&amp;TEXT(SUMPRODUCT(MAX((T_PlannedOrders[Part Name]=$A223)*(T_PlannedOrders[WeekIndex]=36)*(T_PlannedOrders[EffectiveQty]&gt;0)*T_PlannedOrders[Order_Month])),"m月")&amp;"発注)")</f>
        <v/>
      </c>
      <c r="AN243">
        <f>IF(SUMIFS(T_PlannedOrders[EffectiveQty],T_PlannedOrders[Part Name],$A223,T_PlannedOrders[WeekIndex],37)=0,"",SUMIFS(T_PlannedOrders[EffectiveQty],T_PlannedOrders[Part Name],$A223,T_PlannedOrders[WeekIndex],37)&amp;" ("&amp;TEXT(SUMPRODUCT(MAX((T_PlannedOrders[Part Name]=$A223)*(T_PlannedOrders[WeekIndex]=37)*(T_PlannedOrders[EffectiveQty]&gt;0)*T_PlannedOrders[Order_Month])),"m月")&amp;"発注)")</f>
        <v/>
      </c>
      <c r="AO243">
        <f>IF(SUMIFS(T_PlannedOrders[EffectiveQty],T_PlannedOrders[Part Name],$A223,T_PlannedOrders[WeekIndex],38)=0,"",SUMIFS(T_PlannedOrders[EffectiveQty],T_PlannedOrders[Part Name],$A223,T_PlannedOrders[WeekIndex],38)&amp;" ("&amp;TEXT(SUMPRODUCT(MAX((T_PlannedOrders[Part Name]=$A223)*(T_PlannedOrders[WeekIndex]=38)*(T_PlannedOrders[EffectiveQty]&gt;0)*T_PlannedOrders[Order_Month])),"m月")&amp;"発注)")</f>
        <v/>
      </c>
      <c r="AP243">
        <f>IF(SUMIFS(T_PlannedOrders[EffectiveQty],T_PlannedOrders[Part Name],$A223,T_PlannedOrders[WeekIndex],39)=0,"",SUMIFS(T_PlannedOrders[EffectiveQty],T_PlannedOrders[Part Name],$A223,T_PlannedOrders[WeekIndex],39)&amp;" ("&amp;TEXT(SUMPRODUCT(MAX((T_PlannedOrders[Part Name]=$A223)*(T_PlannedOrders[WeekIndex]=39)*(T_PlannedOrders[EffectiveQty]&gt;0)*T_PlannedOrders[Order_Month])),"m月")&amp;"発注)")</f>
        <v/>
      </c>
      <c r="AQ243">
        <f>IF(SUMIFS(T_PlannedOrders[EffectiveQty],T_PlannedOrders[Part Name],$A223,T_PlannedOrders[WeekIndex],40)=0,"",SUMIFS(T_PlannedOrders[EffectiveQty],T_PlannedOrders[Part Name],$A223,T_PlannedOrders[WeekIndex],40)&amp;" ("&amp;TEXT(SUMPRODUCT(MAX((T_PlannedOrders[Part Name]=$A223)*(T_PlannedOrders[WeekIndex]=40)*(T_PlannedOrders[EffectiveQty]&gt;0)*T_PlannedOrders[Order_Month])),"m月")&amp;"発注)")</f>
        <v/>
      </c>
      <c r="AR243">
        <f>IF(SUMIFS(T_PlannedOrders[EffectiveQty],T_PlannedOrders[Part Name],$A223,T_PlannedOrders[WeekIndex],41)=0,"",SUMIFS(T_PlannedOrders[EffectiveQty],T_PlannedOrders[Part Name],$A223,T_PlannedOrders[WeekIndex],41)&amp;" ("&amp;TEXT(SUMPRODUCT(MAX((T_PlannedOrders[Part Name]=$A223)*(T_PlannedOrders[WeekIndex]=41)*(T_PlannedOrders[EffectiveQty]&gt;0)*T_PlannedOrders[Order_Month])),"m月")&amp;"発注)")</f>
        <v/>
      </c>
      <c r="AS243">
        <f>IF(SUMIFS(T_PlannedOrders[EffectiveQty],T_PlannedOrders[Part Name],$A223,T_PlannedOrders[WeekIndex],42)=0,"",SUMIFS(T_PlannedOrders[EffectiveQty],T_PlannedOrders[Part Name],$A223,T_PlannedOrders[WeekIndex],42)&amp;" ("&amp;TEXT(SUMPRODUCT(MAX((T_PlannedOrders[Part Name]=$A223)*(T_PlannedOrders[WeekIndex]=42)*(T_PlannedOrders[EffectiveQty]&gt;0)*T_PlannedOrders[Order_Month])),"m月")&amp;"発注)")</f>
        <v/>
      </c>
      <c r="AT243">
        <f>IF(SUMIFS(T_PlannedOrders[EffectiveQty],T_PlannedOrders[Part Name],$A223,T_PlannedOrders[WeekIndex],43)=0,"",SUMIFS(T_PlannedOrders[EffectiveQty],T_PlannedOrders[Part Name],$A223,T_PlannedOrders[WeekIndex],43)&amp;" ("&amp;TEXT(SUMPRODUCT(MAX((T_PlannedOrders[Part Name]=$A223)*(T_PlannedOrders[WeekIndex]=43)*(T_PlannedOrders[EffectiveQty]&gt;0)*T_PlannedOrders[Order_Month])),"m月")&amp;"発注)")</f>
        <v/>
      </c>
      <c r="AU243">
        <f>IF(SUMIFS(T_PlannedOrders[EffectiveQty],T_PlannedOrders[Part Name],$A223,T_PlannedOrders[WeekIndex],44)=0,"",SUMIFS(T_PlannedOrders[EffectiveQty],T_PlannedOrders[Part Name],$A223,T_PlannedOrders[WeekIndex],44)&amp;" ("&amp;TEXT(SUMPRODUCT(MAX((T_PlannedOrders[Part Name]=$A223)*(T_PlannedOrders[WeekIndex]=44)*(T_PlannedOrders[EffectiveQty]&gt;0)*T_PlannedOrders[Order_Month])),"m月")&amp;"発注)")</f>
        <v/>
      </c>
      <c r="AV243">
        <f>IF(SUMIFS(T_PlannedOrders[EffectiveQty],T_PlannedOrders[Part Name],$A223,T_PlannedOrders[WeekIndex],45)=0,"",SUMIFS(T_PlannedOrders[EffectiveQty],T_PlannedOrders[Part Name],$A223,T_PlannedOrders[WeekIndex],45)&amp;" ("&amp;TEXT(SUMPRODUCT(MAX((T_PlannedOrders[Part Name]=$A223)*(T_PlannedOrders[WeekIndex]=45)*(T_PlannedOrders[EffectiveQty]&gt;0)*T_PlannedOrders[Order_Month])),"m月")&amp;"発注)")</f>
        <v/>
      </c>
      <c r="AW243">
        <f>IF(SUMIFS(T_PlannedOrders[EffectiveQty],T_PlannedOrders[Part Name],$A223,T_PlannedOrders[WeekIndex],46)=0,"",SUMIFS(T_PlannedOrders[EffectiveQty],T_PlannedOrders[Part Name],$A223,T_PlannedOrders[WeekIndex],46)&amp;" ("&amp;TEXT(SUMPRODUCT(MAX((T_PlannedOrders[Part Name]=$A223)*(T_PlannedOrders[WeekIndex]=46)*(T_PlannedOrders[EffectiveQty]&gt;0)*T_PlannedOrders[Order_Month])),"m月")&amp;"発注)")</f>
        <v/>
      </c>
      <c r="AX243">
        <f>IF(SUMIFS(T_PlannedOrders[EffectiveQty],T_PlannedOrders[Part Name],$A223,T_PlannedOrders[WeekIndex],47)=0,"",SUMIFS(T_PlannedOrders[EffectiveQty],T_PlannedOrders[Part Name],$A223,T_PlannedOrders[WeekIndex],47)&amp;" ("&amp;TEXT(SUMPRODUCT(MAX((T_PlannedOrders[Part Name]=$A223)*(T_PlannedOrders[WeekIndex]=47)*(T_PlannedOrders[EffectiveQty]&gt;0)*T_PlannedOrders[Order_Month])),"m月")&amp;"発注)")</f>
        <v/>
      </c>
      <c r="AY243">
        <f>IF(SUMIFS(T_PlannedOrders[EffectiveQty],T_PlannedOrders[Part Name],$A223,T_PlannedOrders[WeekIndex],48)=0,"",SUMIFS(T_PlannedOrders[EffectiveQty],T_PlannedOrders[Part Name],$A223,T_PlannedOrders[WeekIndex],48)&amp;" ("&amp;TEXT(SUMPRODUCT(MAX((T_PlannedOrders[Part Name]=$A223)*(T_PlannedOrders[WeekIndex]=48)*(T_PlannedOrders[EffectiveQty]&gt;0)*T_PlannedOrders[Order_Month])),"m月")&amp;"発注)")</f>
        <v/>
      </c>
      <c r="AZ243">
        <f>IF(SUMIFS(T_PlannedOrders[EffectiveQty],T_PlannedOrders[Part Name],$A223,T_PlannedOrders[WeekIndex],49)=0,"",SUMIFS(T_PlannedOrders[EffectiveQty],T_PlannedOrders[Part Name],$A223,T_PlannedOrders[WeekIndex],49)&amp;" ("&amp;TEXT(SUMPRODUCT(MAX((T_PlannedOrders[Part Name]=$A223)*(T_PlannedOrders[WeekIndex]=49)*(T_PlannedOrders[EffectiveQty]&gt;0)*T_PlannedOrders[Order_Month])),"m月")&amp;"発注)")</f>
        <v/>
      </c>
      <c r="BA243">
        <f>IF(SUMIFS(T_PlannedOrders[EffectiveQty],T_PlannedOrders[Part Name],$A223,T_PlannedOrders[WeekIndex],50)=0,"",SUMIFS(T_PlannedOrders[EffectiveQty],T_PlannedOrders[Part Name],$A223,T_PlannedOrders[WeekIndex],50)&amp;" ("&amp;TEXT(SUMPRODUCT(MAX((T_PlannedOrders[Part Name]=$A223)*(T_PlannedOrders[WeekIndex]=50)*(T_PlannedOrders[EffectiveQty]&gt;0)*T_PlannedOrders[Order_Month])),"m月")&amp;"発注)")</f>
        <v/>
      </c>
      <c r="BB243">
        <f>IF(SUMIFS(T_PlannedOrders[EffectiveQty],T_PlannedOrders[Part Name],$A223,T_PlannedOrders[WeekIndex],51)=0,"",SUMIFS(T_PlannedOrders[EffectiveQty],T_PlannedOrders[Part Name],$A223,T_PlannedOrders[WeekIndex],51)&amp;" ("&amp;TEXT(SUMPRODUCT(MAX((T_PlannedOrders[Part Name]=$A223)*(T_PlannedOrders[WeekIndex]=51)*(T_PlannedOrders[EffectiveQty]&gt;0)*T_PlannedOrders[Order_Month])),"m月")&amp;"発注)")</f>
        <v/>
      </c>
      <c r="BC243">
        <f>IF(SUMIFS(T_PlannedOrders[EffectiveQty],T_PlannedOrders[Part Name],$A223,T_PlannedOrders[WeekIndex],52)=0,"",SUMIFS(T_PlannedOrders[EffectiveQty],T_PlannedOrders[Part Name],$A223,T_PlannedOrders[WeekIndex],52)&amp;" ("&amp;TEXT(SUMPRODUCT(MAX((T_PlannedOrders[Part Name]=$A223)*(T_PlannedOrders[WeekIndex]=52)*(T_PlannedOrders[EffectiveQty]&gt;0)*T_PlannedOrders[Order_Month])),"m月")&amp;"発注)")</f>
        <v/>
      </c>
      <c r="BD243">
        <f>IF(SUMIFS(T_PlannedOrders[EffectiveQty],T_PlannedOrders[Part Name],$A223,T_PlannedOrders[WeekIndex],53)=0,"",SUMIFS(T_PlannedOrders[EffectiveQty],T_PlannedOrders[Part Name],$A223,T_PlannedOrders[WeekIndex],53)&amp;" ("&amp;TEXT(SUMPRODUCT(MAX((T_PlannedOrders[Part Name]=$A223)*(T_PlannedOrders[WeekIndex]=53)*(T_PlannedOrders[EffectiveQty]&gt;0)*T_PlannedOrders[Order_Month])),"m月")&amp;"発注)")</f>
        <v/>
      </c>
      <c r="BE243">
        <f>IF(SUMIFS(T_PlannedOrders[EffectiveQty],T_PlannedOrders[Part Name],$A223,T_PlannedOrders[WeekIndex],54)=0,"",SUMIFS(T_PlannedOrders[EffectiveQty],T_PlannedOrders[Part Name],$A223,T_PlannedOrders[WeekIndex],54)&amp;" ("&amp;TEXT(SUMPRODUCT(MAX((T_PlannedOrders[Part Name]=$A223)*(T_PlannedOrders[WeekIndex]=54)*(T_PlannedOrders[EffectiveQty]&gt;0)*T_PlannedOrders[Order_Month])),"m月")&amp;"発注)")</f>
        <v/>
      </c>
      <c r="BF243">
        <f>IF(SUMIFS(T_PlannedOrders[EffectiveQty],T_PlannedOrders[Part Name],$A223,T_PlannedOrders[WeekIndex],55)=0,"",SUMIFS(T_PlannedOrders[EffectiveQty],T_PlannedOrders[Part Name],$A223,T_PlannedOrders[WeekIndex],55)&amp;" ("&amp;TEXT(SUMPRODUCT(MAX((T_PlannedOrders[Part Name]=$A223)*(T_PlannedOrders[WeekIndex]=55)*(T_PlannedOrders[EffectiveQty]&gt;0)*T_PlannedOrders[Order_Month])),"m月")&amp;"発注)")</f>
        <v/>
      </c>
      <c r="BG243">
        <f>IF(SUMIFS(T_PlannedOrders[EffectiveQty],T_PlannedOrders[Part Name],$A223,T_PlannedOrders[WeekIndex],56)=0,"",SUMIFS(T_PlannedOrders[EffectiveQty],T_PlannedOrders[Part Name],$A223,T_PlannedOrders[WeekIndex],56)&amp;" ("&amp;TEXT(SUMPRODUCT(MAX((T_PlannedOrders[Part Name]=$A223)*(T_PlannedOrders[WeekIndex]=56)*(T_PlannedOrders[EffectiveQty]&gt;0)*T_PlannedOrders[Order_Month])),"m月")&amp;"発注)")</f>
        <v/>
      </c>
      <c r="BH243">
        <f>IF(SUMIFS(T_PlannedOrders[EffectiveQty],T_PlannedOrders[Part Name],$A223,T_PlannedOrders[WeekIndex],57)=0,"",SUMIFS(T_PlannedOrders[EffectiveQty],T_PlannedOrders[Part Name],$A223,T_PlannedOrders[WeekIndex],57)&amp;" ("&amp;TEXT(SUMPRODUCT(MAX((T_PlannedOrders[Part Name]=$A223)*(T_PlannedOrders[WeekIndex]=57)*(T_PlannedOrders[EffectiveQty]&gt;0)*T_PlannedOrders[Order_Month])),"m月")&amp;"発注)")</f>
        <v/>
      </c>
      <c r="BI243">
        <f>IF(SUMIFS(T_PlannedOrders[EffectiveQty],T_PlannedOrders[Part Name],$A223,T_PlannedOrders[WeekIndex],58)=0,"",SUMIFS(T_PlannedOrders[EffectiveQty],T_PlannedOrders[Part Name],$A223,T_PlannedOrders[WeekIndex],58)&amp;" ("&amp;TEXT(SUMPRODUCT(MAX((T_PlannedOrders[Part Name]=$A223)*(T_PlannedOrders[WeekIndex]=58)*(T_PlannedOrders[EffectiveQty]&gt;0)*T_PlannedOrders[Order_Month])),"m月")&amp;"発注)")</f>
        <v/>
      </c>
      <c r="BJ243">
        <f>IF(SUMIFS(T_PlannedOrders[EffectiveQty],T_PlannedOrders[Part Name],$A223,T_PlannedOrders[WeekIndex],59)=0,"",SUMIFS(T_PlannedOrders[EffectiveQty],T_PlannedOrders[Part Name],$A223,T_PlannedOrders[WeekIndex],59)&amp;" ("&amp;TEXT(SUMPRODUCT(MAX((T_PlannedOrders[Part Name]=$A223)*(T_PlannedOrders[WeekIndex]=59)*(T_PlannedOrders[EffectiveQty]&gt;0)*T_PlannedOrders[Order_Month])),"m月")&amp;"発注)")</f>
        <v/>
      </c>
      <c r="BK243">
        <f>IF(SUMIFS(T_PlannedOrders[EffectiveQty],T_PlannedOrders[Part Name],$A223,T_PlannedOrders[WeekIndex],60)=0,"",SUMIFS(T_PlannedOrders[EffectiveQty],T_PlannedOrders[Part Name],$A223,T_PlannedOrders[WeekIndex],60)&amp;" ("&amp;TEXT(SUMPRODUCT(MAX((T_PlannedOrders[Part Name]=$A223)*(T_PlannedOrders[WeekIndex]=60)*(T_PlannedOrders[EffectiveQty]&gt;0)*T_PlannedOrders[Order_Month])),"m月")&amp;"発注)")</f>
        <v/>
      </c>
      <c r="BL243">
        <f>IF(SUMIFS(T_PlannedOrders[EffectiveQty],T_PlannedOrders[Part Name],$A223,T_PlannedOrders[WeekIndex],61)=0,"",SUMIFS(T_PlannedOrders[EffectiveQty],T_PlannedOrders[Part Name],$A223,T_PlannedOrders[WeekIndex],61)&amp;" ("&amp;TEXT(SUMPRODUCT(MAX((T_PlannedOrders[Part Name]=$A223)*(T_PlannedOrders[WeekIndex]=61)*(T_PlannedOrders[EffectiveQty]&gt;0)*T_PlannedOrders[Order_Month])),"m月")&amp;"発注)")</f>
        <v/>
      </c>
      <c r="BM243">
        <f>IF(SUMIFS(T_PlannedOrders[EffectiveQty],T_PlannedOrders[Part Name],$A223,T_PlannedOrders[WeekIndex],62)=0,"",SUMIFS(T_PlannedOrders[EffectiveQty],T_PlannedOrders[Part Name],$A223,T_PlannedOrders[WeekIndex],62)&amp;" ("&amp;TEXT(SUMPRODUCT(MAX((T_PlannedOrders[Part Name]=$A223)*(T_PlannedOrders[WeekIndex]=62)*(T_PlannedOrders[EffectiveQty]&gt;0)*T_PlannedOrders[Order_Month])),"m月")&amp;"発注)")</f>
        <v/>
      </c>
      <c r="BN243">
        <f>IF(SUMIFS(T_PlannedOrders[EffectiveQty],T_PlannedOrders[Part Name],$A223,T_PlannedOrders[WeekIndex],63)=0,"",SUMIFS(T_PlannedOrders[EffectiveQty],T_PlannedOrders[Part Name],$A223,T_PlannedOrders[WeekIndex],63)&amp;" ("&amp;TEXT(SUMPRODUCT(MAX((T_PlannedOrders[Part Name]=$A223)*(T_PlannedOrders[WeekIndex]=63)*(T_PlannedOrders[EffectiveQty]&gt;0)*T_PlannedOrders[Order_Month])),"m月")&amp;"発注)")</f>
        <v/>
      </c>
      <c r="BO243">
        <f>IF(SUMIFS(T_PlannedOrders[EffectiveQty],T_PlannedOrders[Part Name],$A223,T_PlannedOrders[WeekIndex],64)=0,"",SUMIFS(T_PlannedOrders[EffectiveQty],T_PlannedOrders[Part Name],$A223,T_PlannedOrders[WeekIndex],64)&amp;" ("&amp;TEXT(SUMPRODUCT(MAX((T_PlannedOrders[Part Name]=$A223)*(T_PlannedOrders[WeekIndex]=64)*(T_PlannedOrders[EffectiveQty]&gt;0)*T_PlannedOrders[Order_Month])),"m月")&amp;"発注)")</f>
        <v/>
      </c>
      <c r="BP243">
        <f>IF(SUMIFS(T_PlannedOrders[EffectiveQty],T_PlannedOrders[Part Name],$A223,T_PlannedOrders[WeekIndex],65)=0,"",SUMIFS(T_PlannedOrders[EffectiveQty],T_PlannedOrders[Part Name],$A223,T_PlannedOrders[WeekIndex],65)&amp;" ("&amp;TEXT(SUMPRODUCT(MAX((T_PlannedOrders[Part Name]=$A223)*(T_PlannedOrders[WeekIndex]=65)*(T_PlannedOrders[EffectiveQty]&gt;0)*T_PlannedOrders[Order_Month])),"m月")&amp;"発注)")</f>
        <v/>
      </c>
      <c r="BQ243">
        <f>IF(SUMIFS(T_PlannedOrders[EffectiveQty],T_PlannedOrders[Part Name],$A223,T_PlannedOrders[WeekIndex],66)=0,"",SUMIFS(T_PlannedOrders[EffectiveQty],T_PlannedOrders[Part Name],$A223,T_PlannedOrders[WeekIndex],66)&amp;" ("&amp;TEXT(SUMPRODUCT(MAX((T_PlannedOrders[Part Name]=$A223)*(T_PlannedOrders[WeekIndex]=66)*(T_PlannedOrders[EffectiveQty]&gt;0)*T_PlannedOrders[Order_Month])),"m月")&amp;"発注)")</f>
        <v/>
      </c>
      <c r="BR243">
        <f>IF(SUMIFS(T_PlannedOrders[EffectiveQty],T_PlannedOrders[Part Name],$A223,T_PlannedOrders[WeekIndex],67)=0,"",SUMIFS(T_PlannedOrders[EffectiveQty],T_PlannedOrders[Part Name],$A223,T_PlannedOrders[WeekIndex],67)&amp;" ("&amp;TEXT(SUMPRODUCT(MAX((T_PlannedOrders[Part Name]=$A223)*(T_PlannedOrders[WeekIndex]=67)*(T_PlannedOrders[EffectiveQty]&gt;0)*T_PlannedOrders[Order_Month])),"m月")&amp;"発注)")</f>
        <v/>
      </c>
      <c r="BS243">
        <f>IF(SUMIFS(T_PlannedOrders[EffectiveQty],T_PlannedOrders[Part Name],$A223,T_PlannedOrders[WeekIndex],68)=0,"",SUMIFS(T_PlannedOrders[EffectiveQty],T_PlannedOrders[Part Name],$A223,T_PlannedOrders[WeekIndex],68)&amp;" ("&amp;TEXT(SUMPRODUCT(MAX((T_PlannedOrders[Part Name]=$A223)*(T_PlannedOrders[WeekIndex]=68)*(T_PlannedOrders[EffectiveQty]&gt;0)*T_PlannedOrders[Order_Month])),"m月")&amp;"発注)")</f>
        <v/>
      </c>
      <c r="BT243">
        <f>IF(SUMIFS(T_PlannedOrders[EffectiveQty],T_PlannedOrders[Part Name],$A223,T_PlannedOrders[WeekIndex],69)=0,"",SUMIFS(T_PlannedOrders[EffectiveQty],T_PlannedOrders[Part Name],$A223,T_PlannedOrders[WeekIndex],69)&amp;" ("&amp;TEXT(SUMPRODUCT(MAX((T_PlannedOrders[Part Name]=$A223)*(T_PlannedOrders[WeekIndex]=69)*(T_PlannedOrders[EffectiveQty]&gt;0)*T_PlannedOrders[Order_Month])),"m月")&amp;"発注)")</f>
        <v/>
      </c>
      <c r="BU243">
        <f>IF(SUMIFS(T_PlannedOrders[EffectiveQty],T_PlannedOrders[Part Name],$A223,T_PlannedOrders[WeekIndex],70)=0,"",SUMIFS(T_PlannedOrders[EffectiveQty],T_PlannedOrders[Part Name],$A223,T_PlannedOrders[WeekIndex],70)&amp;" ("&amp;TEXT(SUMPRODUCT(MAX((T_PlannedOrders[Part Name]=$A223)*(T_PlannedOrders[WeekIndex]=70)*(T_PlannedOrders[EffectiveQty]&gt;0)*T_PlannedOrders[Order_Month])),"m月")&amp;"発注)")</f>
        <v/>
      </c>
      <c r="BV243">
        <f>IF(SUMIFS(T_PlannedOrders[EffectiveQty],T_PlannedOrders[Part Name],$A223,T_PlannedOrders[WeekIndex],71)=0,"",SUMIFS(T_PlannedOrders[EffectiveQty],T_PlannedOrders[Part Name],$A223,T_PlannedOrders[WeekIndex],71)&amp;" ("&amp;TEXT(SUMPRODUCT(MAX((T_PlannedOrders[Part Name]=$A223)*(T_PlannedOrders[WeekIndex]=71)*(T_PlannedOrders[EffectiveQty]&gt;0)*T_PlannedOrders[Order_Month])),"m月")&amp;"発注)")</f>
        <v/>
      </c>
      <c r="BW243">
        <f>IF(SUMIFS(T_PlannedOrders[EffectiveQty],T_PlannedOrders[Part Name],$A223,T_PlannedOrders[WeekIndex],72)=0,"",SUMIFS(T_PlannedOrders[EffectiveQty],T_PlannedOrders[Part Name],$A223,T_PlannedOrders[WeekIndex],72)&amp;" ("&amp;TEXT(SUMPRODUCT(MAX((T_PlannedOrders[Part Name]=$A223)*(T_PlannedOrders[WeekIndex]=72)*(T_PlannedOrders[EffectiveQty]&gt;0)*T_PlannedOrders[Order_Month])),"m月")&amp;"発注)")</f>
        <v/>
      </c>
      <c r="BX243">
        <f>IF(SUMIFS(T_PlannedOrders[EffectiveQty],T_PlannedOrders[Part Name],$A223,T_PlannedOrders[WeekIndex],73)=0,"",SUMIFS(T_PlannedOrders[EffectiveQty],T_PlannedOrders[Part Name],$A223,T_PlannedOrders[WeekIndex],73)&amp;" ("&amp;TEXT(SUMPRODUCT(MAX((T_PlannedOrders[Part Name]=$A223)*(T_PlannedOrders[WeekIndex]=73)*(T_PlannedOrders[EffectiveQty]&gt;0)*T_PlannedOrders[Order_Month])),"m月")&amp;"発注)")</f>
        <v/>
      </c>
      <c r="BY243">
        <f>IF(SUMIFS(T_PlannedOrders[EffectiveQty],T_PlannedOrders[Part Name],$A223,T_PlannedOrders[WeekIndex],74)=0,"",SUMIFS(T_PlannedOrders[EffectiveQty],T_PlannedOrders[Part Name],$A223,T_PlannedOrders[WeekIndex],74)&amp;" ("&amp;TEXT(SUMPRODUCT(MAX((T_PlannedOrders[Part Name]=$A223)*(T_PlannedOrders[WeekIndex]=74)*(T_PlannedOrders[EffectiveQty]&gt;0)*T_PlannedOrders[Order_Month])),"m月")&amp;"発注)")</f>
        <v/>
      </c>
      <c r="BZ243">
        <f>IF(SUMIFS(T_PlannedOrders[EffectiveQty],T_PlannedOrders[Part Name],$A223,T_PlannedOrders[WeekIndex],75)=0,"",SUMIFS(T_PlannedOrders[EffectiveQty],T_PlannedOrders[Part Name],$A223,T_PlannedOrders[WeekIndex],75)&amp;" ("&amp;TEXT(SUMPRODUCT(MAX((T_PlannedOrders[Part Name]=$A223)*(T_PlannedOrders[WeekIndex]=75)*(T_PlannedOrders[EffectiveQty]&gt;0)*T_PlannedOrders[Order_Month])),"m月")&amp;"発注)")</f>
        <v/>
      </c>
      <c r="CA243">
        <f>IF(SUMIFS(T_PlannedOrders[EffectiveQty],T_PlannedOrders[Part Name],$A223,T_PlannedOrders[WeekIndex],76)=0,"",SUMIFS(T_PlannedOrders[EffectiveQty],T_PlannedOrders[Part Name],$A223,T_PlannedOrders[WeekIndex],76)&amp;" ("&amp;TEXT(SUMPRODUCT(MAX((T_PlannedOrders[Part Name]=$A223)*(T_PlannedOrders[WeekIndex]=76)*(T_PlannedOrders[EffectiveQty]&gt;0)*T_PlannedOrders[Order_Month])),"m月")&amp;"発注)")</f>
        <v/>
      </c>
      <c r="CB243">
        <f>IF(SUMIFS(T_PlannedOrders[EffectiveQty],T_PlannedOrders[Part Name],$A223,T_PlannedOrders[WeekIndex],77)=0,"",SUMIFS(T_PlannedOrders[EffectiveQty],T_PlannedOrders[Part Name],$A223,T_PlannedOrders[WeekIndex],77)&amp;" ("&amp;TEXT(SUMPRODUCT(MAX((T_PlannedOrders[Part Name]=$A223)*(T_PlannedOrders[WeekIndex]=77)*(T_PlannedOrders[EffectiveQty]&gt;0)*T_PlannedOrders[Order_Month])),"m月")&amp;"発注)")</f>
        <v/>
      </c>
      <c r="CC243">
        <f>IF(SUMIFS(T_PlannedOrders[EffectiveQty],T_PlannedOrders[Part Name],$A223,T_PlannedOrders[WeekIndex],78)=0,"",SUMIFS(T_PlannedOrders[EffectiveQty],T_PlannedOrders[Part Name],$A223,T_PlannedOrders[WeekIndex],78)&amp;" ("&amp;TEXT(SUMPRODUCT(MAX((T_PlannedOrders[Part Name]=$A223)*(T_PlannedOrders[WeekIndex]=78)*(T_PlannedOrders[EffectiveQty]&gt;0)*T_PlannedOrders[Order_Month])),"m月")&amp;"発注)")</f>
        <v/>
      </c>
      <c r="CD243">
        <f>IF(SUMIFS(T_PlannedOrders[EffectiveQty],T_PlannedOrders[Part Name],$A223,T_PlannedOrders[WeekIndex],79)=0,"",SUMIFS(T_PlannedOrders[EffectiveQty],T_PlannedOrders[Part Name],$A223,T_PlannedOrders[WeekIndex],79)&amp;" ("&amp;TEXT(SUMPRODUCT(MAX((T_PlannedOrders[Part Name]=$A223)*(T_PlannedOrders[WeekIndex]=79)*(T_PlannedOrders[EffectiveQty]&gt;0)*T_PlannedOrders[Order_Month])),"m月")&amp;"発注)")</f>
        <v/>
      </c>
      <c r="CE243">
        <f>IF(SUMIFS(T_PlannedOrders[EffectiveQty],T_PlannedOrders[Part Name],$A223,T_PlannedOrders[WeekIndex],80)=0,"",SUMIFS(T_PlannedOrders[EffectiveQty],T_PlannedOrders[Part Name],$A223,T_PlannedOrders[WeekIndex],80)&amp;" ("&amp;TEXT(SUMPRODUCT(MAX((T_PlannedOrders[Part Name]=$A223)*(T_PlannedOrders[WeekIndex]=80)*(T_PlannedOrders[EffectiveQty]&gt;0)*T_PlannedOrders[Order_Month])),"m月")&amp;"発注)")</f>
        <v/>
      </c>
      <c r="CF243">
        <f>IF(SUMIFS(T_PlannedOrders[EffectiveQty],T_PlannedOrders[Part Name],$A223,T_PlannedOrders[WeekIndex],81)=0,"",SUMIFS(T_PlannedOrders[EffectiveQty],T_PlannedOrders[Part Name],$A223,T_PlannedOrders[WeekIndex],81)&amp;" ("&amp;TEXT(SUMPRODUCT(MAX((T_PlannedOrders[Part Name]=$A223)*(T_PlannedOrders[WeekIndex]=81)*(T_PlannedOrders[EffectiveQty]&gt;0)*T_PlannedOrders[Order_Month])),"m月")&amp;"発注)")</f>
        <v/>
      </c>
      <c r="CG243">
        <f>IF(SUMIFS(T_PlannedOrders[EffectiveQty],T_PlannedOrders[Part Name],$A223,T_PlannedOrders[WeekIndex],82)=0,"",SUMIFS(T_PlannedOrders[EffectiveQty],T_PlannedOrders[Part Name],$A223,T_PlannedOrders[WeekIndex],82)&amp;" ("&amp;TEXT(SUMPRODUCT(MAX((T_PlannedOrders[Part Name]=$A223)*(T_PlannedOrders[WeekIndex]=82)*(T_PlannedOrders[EffectiveQty]&gt;0)*T_PlannedOrders[Order_Month])),"m月")&amp;"発注)")</f>
        <v/>
      </c>
      <c r="CH243">
        <f>IF(SUMIFS(T_PlannedOrders[EffectiveQty],T_PlannedOrders[Part Name],$A223,T_PlannedOrders[WeekIndex],83)=0,"",SUMIFS(T_PlannedOrders[EffectiveQty],T_PlannedOrders[Part Name],$A223,T_PlannedOrders[WeekIndex],83)&amp;" ("&amp;TEXT(SUMPRODUCT(MAX((T_PlannedOrders[Part Name]=$A223)*(T_PlannedOrders[WeekIndex]=83)*(T_PlannedOrders[EffectiveQty]&gt;0)*T_PlannedOrders[Order_Month])),"m月")&amp;"発注)")</f>
        <v/>
      </c>
      <c r="CI243">
        <f>IF(SUMIFS(T_PlannedOrders[EffectiveQty],T_PlannedOrders[Part Name],$A223,T_PlannedOrders[WeekIndex],84)=0,"",SUMIFS(T_PlannedOrders[EffectiveQty],T_PlannedOrders[Part Name],$A223,T_PlannedOrders[WeekIndex],84)&amp;" ("&amp;TEXT(SUMPRODUCT(MAX((T_PlannedOrders[Part Name]=$A223)*(T_PlannedOrders[WeekIndex]=84)*(T_PlannedOrders[EffectiveQty]&gt;0)*T_PlannedOrders[Order_Month])),"m月")&amp;"発注)")</f>
        <v/>
      </c>
      <c r="CJ243">
        <f>IF(SUMIFS(T_PlannedOrders[EffectiveQty],T_PlannedOrders[Part Name],$A223,T_PlannedOrders[WeekIndex],85)=0,"",SUMIFS(T_PlannedOrders[EffectiveQty],T_PlannedOrders[Part Name],$A223,T_PlannedOrders[WeekIndex],85)&amp;" ("&amp;TEXT(SUMPRODUCT(MAX((T_PlannedOrders[Part Name]=$A223)*(T_PlannedOrders[WeekIndex]=85)*(T_PlannedOrders[EffectiveQty]&gt;0)*T_PlannedOrders[Order_Month])),"m月")&amp;"発注)")</f>
        <v/>
      </c>
      <c r="CK243">
        <f>IF(SUMIFS(T_PlannedOrders[EffectiveQty],T_PlannedOrders[Part Name],$A223,T_PlannedOrders[WeekIndex],86)=0,"",SUMIFS(T_PlannedOrders[EffectiveQty],T_PlannedOrders[Part Name],$A223,T_PlannedOrders[WeekIndex],86)&amp;" ("&amp;TEXT(SUMPRODUCT(MAX((T_PlannedOrders[Part Name]=$A223)*(T_PlannedOrders[WeekIndex]=86)*(T_PlannedOrders[EffectiveQty]&gt;0)*T_PlannedOrders[Order_Month])),"m月")&amp;"発注)")</f>
        <v/>
      </c>
      <c r="CL243">
        <f>IF(SUMIFS(T_PlannedOrders[EffectiveQty],T_PlannedOrders[Part Name],$A223,T_PlannedOrders[WeekIndex],87)=0,"",SUMIFS(T_PlannedOrders[EffectiveQty],T_PlannedOrders[Part Name],$A223,T_PlannedOrders[WeekIndex],87)&amp;" ("&amp;TEXT(SUMPRODUCT(MAX((T_PlannedOrders[Part Name]=$A223)*(T_PlannedOrders[WeekIndex]=87)*(T_PlannedOrders[EffectiveQty]&gt;0)*T_PlannedOrders[Order_Month])),"m月")&amp;"発注)")</f>
        <v/>
      </c>
      <c r="CM243">
        <f>IF(SUMIFS(T_PlannedOrders[EffectiveQty],T_PlannedOrders[Part Name],$A223,T_PlannedOrders[WeekIndex],88)=0,"",SUMIFS(T_PlannedOrders[EffectiveQty],T_PlannedOrders[Part Name],$A223,T_PlannedOrders[WeekIndex],88)&amp;" ("&amp;TEXT(SUMPRODUCT(MAX((T_PlannedOrders[Part Name]=$A223)*(T_PlannedOrders[WeekIndex]=88)*(T_PlannedOrders[EffectiveQty]&gt;0)*T_PlannedOrders[Order_Month])),"m月")&amp;"発注)")</f>
        <v/>
      </c>
      <c r="CN243">
        <f>IF(SUMIFS(T_PlannedOrders[EffectiveQty],T_PlannedOrders[Part Name],$A223,T_PlannedOrders[WeekIndex],89)=0,"",SUMIFS(T_PlannedOrders[EffectiveQty],T_PlannedOrders[Part Name],$A223,T_PlannedOrders[WeekIndex],89)&amp;" ("&amp;TEXT(SUMPRODUCT(MAX((T_PlannedOrders[Part Name]=$A223)*(T_PlannedOrders[WeekIndex]=89)*(T_PlannedOrders[EffectiveQty]&gt;0)*T_PlannedOrders[Order_Month])),"m月")&amp;"発注)")</f>
        <v/>
      </c>
      <c r="CO243">
        <f>IF(SUMIFS(T_PlannedOrders[EffectiveQty],T_PlannedOrders[Part Name],$A223,T_PlannedOrders[WeekIndex],90)=0,"",SUMIFS(T_PlannedOrders[EffectiveQty],T_PlannedOrders[Part Name],$A223,T_PlannedOrders[WeekIndex],90)&amp;" ("&amp;TEXT(SUMPRODUCT(MAX((T_PlannedOrders[Part Name]=$A223)*(T_PlannedOrders[WeekIndex]=90)*(T_PlannedOrders[EffectiveQty]&gt;0)*T_PlannedOrders[Order_Month])),"m月")&amp;"発注)")</f>
        <v/>
      </c>
      <c r="CP243">
        <f>IF(SUMIFS(T_PlannedOrders[EffectiveQty],T_PlannedOrders[Part Name],$A223,T_PlannedOrders[WeekIndex],91)=0,"",SUMIFS(T_PlannedOrders[EffectiveQty],T_PlannedOrders[Part Name],$A223,T_PlannedOrders[WeekIndex],91)&amp;" ("&amp;TEXT(SUMPRODUCT(MAX((T_PlannedOrders[Part Name]=$A223)*(T_PlannedOrders[WeekIndex]=91)*(T_PlannedOrders[EffectiveQty]&gt;0)*T_PlannedOrders[Order_Month])),"m月")&amp;"発注)")</f>
        <v/>
      </c>
      <c r="CQ243">
        <f>IF(SUMIFS(T_PlannedOrders[EffectiveQty],T_PlannedOrders[Part Name],$A223,T_PlannedOrders[WeekIndex],92)=0,"",SUMIFS(T_PlannedOrders[EffectiveQty],T_PlannedOrders[Part Name],$A223,T_PlannedOrders[WeekIndex],92)&amp;" ("&amp;TEXT(SUMPRODUCT(MAX((T_PlannedOrders[Part Name]=$A223)*(T_PlannedOrders[WeekIndex]=92)*(T_PlannedOrders[EffectiveQty]&gt;0)*T_PlannedOrders[Order_Month])),"m月")&amp;"発注)")</f>
        <v/>
      </c>
      <c r="CR243">
        <f>IF(SUMIFS(T_PlannedOrders[EffectiveQty],T_PlannedOrders[Part Name],$A223,T_PlannedOrders[WeekIndex],93)=0,"",SUMIFS(T_PlannedOrders[EffectiveQty],T_PlannedOrders[Part Name],$A223,T_PlannedOrders[WeekIndex],93)&amp;" ("&amp;TEXT(SUMPRODUCT(MAX((T_PlannedOrders[Part Name]=$A223)*(T_PlannedOrders[WeekIndex]=93)*(T_PlannedOrders[EffectiveQty]&gt;0)*T_PlannedOrders[Order_Month])),"m月")&amp;"発注)")</f>
        <v/>
      </c>
      <c r="CS243">
        <f>IF(SUMIFS(T_PlannedOrders[EffectiveQty],T_PlannedOrders[Part Name],$A223,T_PlannedOrders[WeekIndex],94)=0,"",SUMIFS(T_PlannedOrders[EffectiveQty],T_PlannedOrders[Part Name],$A223,T_PlannedOrders[WeekIndex],94)&amp;" ("&amp;TEXT(SUMPRODUCT(MAX((T_PlannedOrders[Part Name]=$A223)*(T_PlannedOrders[WeekIndex]=94)*(T_PlannedOrders[EffectiveQty]&gt;0)*T_PlannedOrders[Order_Month])),"m月")&amp;"発注)")</f>
        <v/>
      </c>
      <c r="CT243">
        <f>IF(SUMIFS(T_PlannedOrders[EffectiveQty],T_PlannedOrders[Part Name],$A223,T_PlannedOrders[WeekIndex],95)=0,"",SUMIFS(T_PlannedOrders[EffectiveQty],T_PlannedOrders[Part Name],$A223,T_PlannedOrders[WeekIndex],95)&amp;" ("&amp;TEXT(SUMPRODUCT(MAX((T_PlannedOrders[Part Name]=$A223)*(T_PlannedOrders[WeekIndex]=95)*(T_PlannedOrders[EffectiveQty]&gt;0)*T_PlannedOrders[Order_Month])),"m月")&amp;"発注)")</f>
        <v/>
      </c>
      <c r="CU243">
        <f>IF(SUMIFS(T_PlannedOrders[EffectiveQty],T_PlannedOrders[Part Name],$A223,T_PlannedOrders[WeekIndex],96)=0,"",SUMIFS(T_PlannedOrders[EffectiveQty],T_PlannedOrders[Part Name],$A223,T_PlannedOrders[WeekIndex],96)&amp;" ("&amp;TEXT(SUMPRODUCT(MAX((T_PlannedOrders[Part Name]=$A223)*(T_PlannedOrders[WeekIndex]=96)*(T_PlannedOrders[EffectiveQty]&gt;0)*T_PlannedOrders[Order_Month])),"m月")&amp;"発注)")</f>
        <v/>
      </c>
      <c r="CV243">
        <f>IF(SUMIFS(T_PlannedOrders[EffectiveQty],T_PlannedOrders[Part Name],$A223,T_PlannedOrders[WeekIndex],97)=0,"",SUMIFS(T_PlannedOrders[EffectiveQty],T_PlannedOrders[Part Name],$A223,T_PlannedOrders[WeekIndex],97)&amp;" ("&amp;TEXT(SUMPRODUCT(MAX((T_PlannedOrders[Part Name]=$A223)*(T_PlannedOrders[WeekIndex]=97)*(T_PlannedOrders[EffectiveQty]&gt;0)*T_PlannedOrders[Order_Month])),"m月")&amp;"発注)")</f>
        <v/>
      </c>
      <c r="CW243">
        <f>IF(SUMIFS(T_PlannedOrders[EffectiveQty],T_PlannedOrders[Part Name],$A223,T_PlannedOrders[WeekIndex],98)=0,"",SUMIFS(T_PlannedOrders[EffectiveQty],T_PlannedOrders[Part Name],$A223,T_PlannedOrders[WeekIndex],98)&amp;" ("&amp;TEXT(SUMPRODUCT(MAX((T_PlannedOrders[Part Name]=$A223)*(T_PlannedOrders[WeekIndex]=98)*(T_PlannedOrders[EffectiveQty]&gt;0)*T_PlannedOrders[Order_Month])),"m月")&amp;"発注)")</f>
        <v/>
      </c>
      <c r="CX243">
        <f>IF(SUMIFS(T_PlannedOrders[EffectiveQty],T_PlannedOrders[Part Name],$A223,T_PlannedOrders[WeekIndex],99)=0,"",SUMIFS(T_PlannedOrders[EffectiveQty],T_PlannedOrders[Part Name],$A223,T_PlannedOrders[WeekIndex],99)&amp;" ("&amp;TEXT(SUMPRODUCT(MAX((T_PlannedOrders[Part Name]=$A223)*(T_PlannedOrders[WeekIndex]=99)*(T_PlannedOrders[EffectiveQty]&gt;0)*T_PlannedOrders[Order_Month])),"m月")&amp;"発注)")</f>
        <v/>
      </c>
      <c r="CY243">
        <f>IF(SUMIFS(T_PlannedOrders[EffectiveQty],T_PlannedOrders[Part Name],$A223,T_PlannedOrders[WeekIndex],100)=0,"",SUMIFS(T_PlannedOrders[EffectiveQty],T_PlannedOrders[Part Name],$A223,T_PlannedOrders[WeekIndex],100)&amp;" ("&amp;TEXT(SUMPRODUCT(MAX((T_PlannedOrders[Part Name]=$A223)*(T_PlannedOrders[WeekIndex]=100)*(T_PlannedOrders[EffectiveQty]&gt;0)*T_PlannedOrders[Order_Month])),"m月")&amp;"発注)")</f>
        <v/>
      </c>
      <c r="CZ243">
        <f>IF(SUMIFS(T_PlannedOrders[EffectiveQty],T_PlannedOrders[Part Name],$A223,T_PlannedOrders[WeekIndex],101)=0,"",SUMIFS(T_PlannedOrders[EffectiveQty],T_PlannedOrders[Part Name],$A223,T_PlannedOrders[WeekIndex],101)&amp;" ("&amp;TEXT(SUMPRODUCT(MAX((T_PlannedOrders[Part Name]=$A223)*(T_PlannedOrders[WeekIndex]=101)*(T_PlannedOrders[EffectiveQty]&gt;0)*T_PlannedOrders[Order_Month])),"m月")&amp;"発注)")</f>
        <v/>
      </c>
      <c r="DA243">
        <f>IF(SUMIFS(T_PlannedOrders[EffectiveQty],T_PlannedOrders[Part Name],$A223,T_PlannedOrders[WeekIndex],102)=0,"",SUMIFS(T_PlannedOrders[EffectiveQty],T_PlannedOrders[Part Name],$A223,T_PlannedOrders[WeekIndex],102)&amp;" ("&amp;TEXT(SUMPRODUCT(MAX((T_PlannedOrders[Part Name]=$A223)*(T_PlannedOrders[WeekIndex]=102)*(T_PlannedOrders[EffectiveQty]&gt;0)*T_PlannedOrders[Order_Month])),"m月")&amp;"発注)")</f>
        <v/>
      </c>
      <c r="DB243">
        <f>IF(SUMIFS(T_PlannedOrders[EffectiveQty],T_PlannedOrders[Part Name],$A223,T_PlannedOrders[WeekIndex],103)=0,"",SUMIFS(T_PlannedOrders[EffectiveQty],T_PlannedOrders[Part Name],$A223,T_PlannedOrders[WeekIndex],103)&amp;" ("&amp;TEXT(SUMPRODUCT(MAX((T_PlannedOrders[Part Name]=$A223)*(T_PlannedOrders[WeekIndex]=103)*(T_PlannedOrders[EffectiveQty]&gt;0)*T_PlannedOrders[Order_Month])),"m月")&amp;"発注)")</f>
        <v/>
      </c>
      <c r="DC243">
        <f>IF(SUMIFS(T_PlannedOrders[EffectiveQty],T_PlannedOrders[Part Name],$A223,T_PlannedOrders[WeekIndex],104)=0,"",SUMIFS(T_PlannedOrders[EffectiveQty],T_PlannedOrders[Part Name],$A223,T_PlannedOrders[WeekIndex],104)&amp;" ("&amp;TEXT(SUMPRODUCT(MAX((T_PlannedOrders[Part Name]=$A223)*(T_PlannedOrders[WeekIndex]=104)*(T_PlannedOrders[EffectiveQty]&gt;0)*T_PlannedOrders[Order_Month])),"m月")&amp;"発注)")</f>
        <v/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3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>
        <f>IF(SUMIFS(T_PlannedOrders[EffectiveQty],T_PlannedOrders[Part Name],$A247,T_PlannedOrders[WeekIndex],1)=0,"",SUMIFS(T_PlannedOrders[EffectiveQty],T_PlannedOrders[Part Name],$A247,T_PlannedOrders[WeekIndex],1)&amp;" ("&amp;TEXT(SUMPRODUCT(MAX((T_PlannedOrders[Part Name]=$A247)*(T_PlannedOrders[WeekIndex]=1)*(T_PlannedOrders[EffectiveQty]&gt;0)*T_PlannedOrders[Order_Month])),"m月")&amp;"発注)")</f>
        <v/>
      </c>
      <c r="E273">
        <f>IF(SUMIFS(T_PlannedOrders[EffectiveQty],T_PlannedOrders[Part Name],$A247,T_PlannedOrders[WeekIndex],2)=0,"",SUMIFS(T_PlannedOrders[EffectiveQty],T_PlannedOrders[Part Name],$A247,T_PlannedOrders[WeekIndex],2)&amp;" ("&amp;TEXT(SUMPRODUCT(MAX((T_PlannedOrders[Part Name]=$A247)*(T_PlannedOrders[WeekIndex]=2)*(T_PlannedOrders[EffectiveQty]&gt;0)*T_PlannedOrders[Order_Month])),"m月")&amp;"発注)")</f>
        <v/>
      </c>
      <c r="F273">
        <f>IF(SUMIFS(T_PlannedOrders[EffectiveQty],T_PlannedOrders[Part Name],$A247,T_PlannedOrders[WeekIndex],3)=0,"",SUMIFS(T_PlannedOrders[EffectiveQty],T_PlannedOrders[Part Name],$A247,T_PlannedOrders[WeekIndex],3)&amp;" ("&amp;TEXT(SUMPRODUCT(MAX((T_PlannedOrders[Part Name]=$A247)*(T_PlannedOrders[WeekIndex]=3)*(T_PlannedOrders[EffectiveQty]&gt;0)*T_PlannedOrders[Order_Month])),"m月")&amp;"発注)")</f>
        <v/>
      </c>
      <c r="G273">
        <f>IF(SUMIFS(T_PlannedOrders[EffectiveQty],T_PlannedOrders[Part Name],$A247,T_PlannedOrders[WeekIndex],4)=0,"",SUMIFS(T_PlannedOrders[EffectiveQty],T_PlannedOrders[Part Name],$A247,T_PlannedOrders[WeekIndex],4)&amp;" ("&amp;TEXT(SUMPRODUCT(MAX((T_PlannedOrders[Part Name]=$A247)*(T_PlannedOrders[WeekIndex]=4)*(T_PlannedOrders[EffectiveQty]&gt;0)*T_PlannedOrders[Order_Month])),"m月")&amp;"発注)")</f>
        <v/>
      </c>
      <c r="H273">
        <f>IF(SUMIFS(T_PlannedOrders[EffectiveQty],T_PlannedOrders[Part Name],$A247,T_PlannedOrders[WeekIndex],5)=0,"",SUMIFS(T_PlannedOrders[EffectiveQty],T_PlannedOrders[Part Name],$A247,T_PlannedOrders[WeekIndex],5)&amp;" ("&amp;TEXT(SUMPRODUCT(MAX((T_PlannedOrders[Part Name]=$A247)*(T_PlannedOrders[WeekIndex]=5)*(T_PlannedOrders[EffectiveQty]&gt;0)*T_PlannedOrders[Order_Month])),"m月")&amp;"発注)")</f>
        <v/>
      </c>
      <c r="I273">
        <f>IF(SUMIFS(T_PlannedOrders[EffectiveQty],T_PlannedOrders[Part Name],$A247,T_PlannedOrders[WeekIndex],6)=0,"",SUMIFS(T_PlannedOrders[EffectiveQty],T_PlannedOrders[Part Name],$A247,T_PlannedOrders[WeekIndex],6)&amp;" ("&amp;TEXT(SUMPRODUCT(MAX((T_PlannedOrders[Part Name]=$A247)*(T_PlannedOrders[WeekIndex]=6)*(T_PlannedOrders[EffectiveQty]&gt;0)*T_PlannedOrders[Order_Month])),"m月")&amp;"発注)")</f>
        <v/>
      </c>
      <c r="J273">
        <f>IF(SUMIFS(T_PlannedOrders[EffectiveQty],T_PlannedOrders[Part Name],$A247,T_PlannedOrders[WeekIndex],7)=0,"",SUMIFS(T_PlannedOrders[EffectiveQty],T_PlannedOrders[Part Name],$A247,T_PlannedOrders[WeekIndex],7)&amp;" ("&amp;TEXT(SUMPRODUCT(MAX((T_PlannedOrders[Part Name]=$A247)*(T_PlannedOrders[WeekIndex]=7)*(T_PlannedOrders[EffectiveQty]&gt;0)*T_PlannedOrders[Order_Month])),"m月")&amp;"発注)")</f>
        <v/>
      </c>
      <c r="K273">
        <f>IF(SUMIFS(T_PlannedOrders[EffectiveQty],T_PlannedOrders[Part Name],$A247,T_PlannedOrders[WeekIndex],8)=0,"",SUMIFS(T_PlannedOrders[EffectiveQty],T_PlannedOrders[Part Name],$A247,T_PlannedOrders[WeekIndex],8)&amp;" ("&amp;TEXT(SUMPRODUCT(MAX((T_PlannedOrders[Part Name]=$A247)*(T_PlannedOrders[WeekIndex]=8)*(T_PlannedOrders[EffectiveQty]&gt;0)*T_PlannedOrders[Order_Month])),"m月")&amp;"発注)")</f>
        <v/>
      </c>
      <c r="L273">
        <f>IF(SUMIFS(T_PlannedOrders[EffectiveQty],T_PlannedOrders[Part Name],$A247,T_PlannedOrders[WeekIndex],9)=0,"",SUMIFS(T_PlannedOrders[EffectiveQty],T_PlannedOrders[Part Name],$A247,T_PlannedOrders[WeekIndex],9)&amp;" ("&amp;TEXT(SUMPRODUCT(MAX((T_PlannedOrders[Part Name]=$A247)*(T_PlannedOrders[WeekIndex]=9)*(T_PlannedOrders[EffectiveQty]&gt;0)*T_PlannedOrders[Order_Month])),"m月")&amp;"発注)")</f>
        <v/>
      </c>
      <c r="M273">
        <f>IF(SUMIFS(T_PlannedOrders[EffectiveQty],T_PlannedOrders[Part Name],$A247,T_PlannedOrders[WeekIndex],10)=0,"",SUMIFS(T_PlannedOrders[EffectiveQty],T_PlannedOrders[Part Name],$A247,T_PlannedOrders[WeekIndex],10)&amp;" ("&amp;TEXT(SUMPRODUCT(MAX((T_PlannedOrders[Part Name]=$A247)*(T_PlannedOrders[WeekIndex]=10)*(T_PlannedOrders[EffectiveQty]&gt;0)*T_PlannedOrders[Order_Month])),"m月")&amp;"発注)")</f>
        <v/>
      </c>
      <c r="N273">
        <f>IF(SUMIFS(T_PlannedOrders[EffectiveQty],T_PlannedOrders[Part Name],$A247,T_PlannedOrders[WeekIndex],11)=0,"",SUMIFS(T_PlannedOrders[EffectiveQty],T_PlannedOrders[Part Name],$A247,T_PlannedOrders[WeekIndex],11)&amp;" ("&amp;TEXT(SUMPRODUCT(MAX((T_PlannedOrders[Part Name]=$A247)*(T_PlannedOrders[WeekIndex]=11)*(T_PlannedOrders[EffectiveQty]&gt;0)*T_PlannedOrders[Order_Month])),"m月")&amp;"発注)")</f>
        <v/>
      </c>
      <c r="O273">
        <f>IF(SUMIFS(T_PlannedOrders[EffectiveQty],T_PlannedOrders[Part Name],$A247,T_PlannedOrders[WeekIndex],12)=0,"",SUMIFS(T_PlannedOrders[EffectiveQty],T_PlannedOrders[Part Name],$A247,T_PlannedOrders[WeekIndex],12)&amp;" ("&amp;TEXT(SUMPRODUCT(MAX((T_PlannedOrders[Part Name]=$A247)*(T_PlannedOrders[WeekIndex]=12)*(T_PlannedOrders[EffectiveQty]&gt;0)*T_PlannedOrders[Order_Month])),"m月")&amp;"発注)")</f>
        <v/>
      </c>
      <c r="P273">
        <f>IF(SUMIFS(T_PlannedOrders[EffectiveQty],T_PlannedOrders[Part Name],$A247,T_PlannedOrders[WeekIndex],13)=0,"",SUMIFS(T_PlannedOrders[EffectiveQty],T_PlannedOrders[Part Name],$A247,T_PlannedOrders[WeekIndex],13)&amp;" ("&amp;TEXT(SUMPRODUCT(MAX((T_PlannedOrders[Part Name]=$A247)*(T_PlannedOrders[WeekIndex]=13)*(T_PlannedOrders[EffectiveQty]&gt;0)*T_PlannedOrders[Order_Month])),"m月")&amp;"発注)")</f>
        <v/>
      </c>
      <c r="Q273">
        <f>IF(SUMIFS(T_PlannedOrders[EffectiveQty],T_PlannedOrders[Part Name],$A247,T_PlannedOrders[WeekIndex],14)=0,"",SUMIFS(T_PlannedOrders[EffectiveQty],T_PlannedOrders[Part Name],$A247,T_PlannedOrders[WeekIndex],14)&amp;" ("&amp;TEXT(SUMPRODUCT(MAX((T_PlannedOrders[Part Name]=$A247)*(T_PlannedOrders[WeekIndex]=14)*(T_PlannedOrders[EffectiveQty]&gt;0)*T_PlannedOrders[Order_Month])),"m月")&amp;"発注)")</f>
        <v/>
      </c>
      <c r="R273">
        <f>IF(SUMIFS(T_PlannedOrders[EffectiveQty],T_PlannedOrders[Part Name],$A247,T_PlannedOrders[WeekIndex],15)=0,"",SUMIFS(T_PlannedOrders[EffectiveQty],T_PlannedOrders[Part Name],$A247,T_PlannedOrders[WeekIndex],15)&amp;" ("&amp;TEXT(SUMPRODUCT(MAX((T_PlannedOrders[Part Name]=$A247)*(T_PlannedOrders[WeekIndex]=15)*(T_PlannedOrders[EffectiveQty]&gt;0)*T_PlannedOrders[Order_Month])),"m月")&amp;"発注)")</f>
        <v/>
      </c>
      <c r="S273">
        <f>IF(SUMIFS(T_PlannedOrders[EffectiveQty],T_PlannedOrders[Part Name],$A247,T_PlannedOrders[WeekIndex],16)=0,"",SUMIFS(T_PlannedOrders[EffectiveQty],T_PlannedOrders[Part Name],$A247,T_PlannedOrders[WeekIndex],16)&amp;" ("&amp;TEXT(SUMPRODUCT(MAX((T_PlannedOrders[Part Name]=$A247)*(T_PlannedOrders[WeekIndex]=16)*(T_PlannedOrders[EffectiveQty]&gt;0)*T_PlannedOrders[Order_Month])),"m月")&amp;"発注)")</f>
        <v/>
      </c>
      <c r="T273">
        <f>IF(SUMIFS(T_PlannedOrders[EffectiveQty],T_PlannedOrders[Part Name],$A247,T_PlannedOrders[WeekIndex],17)=0,"",SUMIFS(T_PlannedOrders[EffectiveQty],T_PlannedOrders[Part Name],$A247,T_PlannedOrders[WeekIndex],17)&amp;" ("&amp;TEXT(SUMPRODUCT(MAX((T_PlannedOrders[Part Name]=$A247)*(T_PlannedOrders[WeekIndex]=17)*(T_PlannedOrders[EffectiveQty]&gt;0)*T_PlannedOrders[Order_Month])),"m月")&amp;"発注)")</f>
        <v/>
      </c>
      <c r="U273">
        <f>IF(SUMIFS(T_PlannedOrders[EffectiveQty],T_PlannedOrders[Part Name],$A247,T_PlannedOrders[WeekIndex],18)=0,"",SUMIFS(T_PlannedOrders[EffectiveQty],T_PlannedOrders[Part Name],$A247,T_PlannedOrders[WeekIndex],18)&amp;" ("&amp;TEXT(SUMPRODUCT(MAX((T_PlannedOrders[Part Name]=$A247)*(T_PlannedOrders[WeekIndex]=18)*(T_PlannedOrders[EffectiveQty]&gt;0)*T_PlannedOrders[Order_Month])),"m月")&amp;"発注)")</f>
        <v/>
      </c>
      <c r="V273">
        <f>IF(SUMIFS(T_PlannedOrders[EffectiveQty],T_PlannedOrders[Part Name],$A247,T_PlannedOrders[WeekIndex],19)=0,"",SUMIFS(T_PlannedOrders[EffectiveQty],T_PlannedOrders[Part Name],$A247,T_PlannedOrders[WeekIndex],19)&amp;" ("&amp;TEXT(SUMPRODUCT(MAX((T_PlannedOrders[Part Name]=$A247)*(T_PlannedOrders[WeekIndex]=19)*(T_PlannedOrders[EffectiveQty]&gt;0)*T_PlannedOrders[Order_Month])),"m月")&amp;"発注)")</f>
        <v/>
      </c>
      <c r="W273">
        <f>IF(SUMIFS(T_PlannedOrders[EffectiveQty],T_PlannedOrders[Part Name],$A247,T_PlannedOrders[WeekIndex],20)=0,"",SUMIFS(T_PlannedOrders[EffectiveQty],T_PlannedOrders[Part Name],$A247,T_PlannedOrders[WeekIndex],20)&amp;" ("&amp;TEXT(SUMPRODUCT(MAX((T_PlannedOrders[Part Name]=$A247)*(T_PlannedOrders[WeekIndex]=20)*(T_PlannedOrders[EffectiveQty]&gt;0)*T_PlannedOrders[Order_Month])),"m月")&amp;"発注)")</f>
        <v/>
      </c>
      <c r="X273">
        <f>IF(SUMIFS(T_PlannedOrders[EffectiveQty],T_PlannedOrders[Part Name],$A247,T_PlannedOrders[WeekIndex],21)=0,"",SUMIFS(T_PlannedOrders[EffectiveQty],T_PlannedOrders[Part Name],$A247,T_PlannedOrders[WeekIndex],21)&amp;" ("&amp;TEXT(SUMPRODUCT(MAX((T_PlannedOrders[Part Name]=$A247)*(T_PlannedOrders[WeekIndex]=21)*(T_PlannedOrders[EffectiveQty]&gt;0)*T_PlannedOrders[Order_Month])),"m月")&amp;"発注)")</f>
        <v/>
      </c>
      <c r="Y273">
        <f>IF(SUMIFS(T_PlannedOrders[EffectiveQty],T_PlannedOrders[Part Name],$A247,T_PlannedOrders[WeekIndex],22)=0,"",SUMIFS(T_PlannedOrders[EffectiveQty],T_PlannedOrders[Part Name],$A247,T_PlannedOrders[WeekIndex],22)&amp;" ("&amp;TEXT(SUMPRODUCT(MAX((T_PlannedOrders[Part Name]=$A247)*(T_PlannedOrders[WeekIndex]=22)*(T_PlannedOrders[EffectiveQty]&gt;0)*T_PlannedOrders[Order_Month])),"m月")&amp;"発注)")</f>
        <v/>
      </c>
      <c r="Z273">
        <f>IF(SUMIFS(T_PlannedOrders[EffectiveQty],T_PlannedOrders[Part Name],$A247,T_PlannedOrders[WeekIndex],23)=0,"",SUMIFS(T_PlannedOrders[EffectiveQty],T_PlannedOrders[Part Name],$A247,T_PlannedOrders[WeekIndex],23)&amp;" ("&amp;TEXT(SUMPRODUCT(MAX((T_PlannedOrders[Part Name]=$A247)*(T_PlannedOrders[WeekIndex]=23)*(T_PlannedOrders[EffectiveQty]&gt;0)*T_PlannedOrders[Order_Month])),"m月")&amp;"発注)")</f>
        <v/>
      </c>
      <c r="AA273">
        <f>IF(SUMIFS(T_PlannedOrders[EffectiveQty],T_PlannedOrders[Part Name],$A247,T_PlannedOrders[WeekIndex],24)=0,"",SUMIFS(T_PlannedOrders[EffectiveQty],T_PlannedOrders[Part Name],$A247,T_PlannedOrders[WeekIndex],24)&amp;" ("&amp;TEXT(SUMPRODUCT(MAX((T_PlannedOrders[Part Name]=$A247)*(T_PlannedOrders[WeekIndex]=24)*(T_PlannedOrders[EffectiveQty]&gt;0)*T_PlannedOrders[Order_Month])),"m月")&amp;"発注)")</f>
        <v/>
      </c>
      <c r="AB273">
        <f>IF(SUMIFS(T_PlannedOrders[EffectiveQty],T_PlannedOrders[Part Name],$A247,T_PlannedOrders[WeekIndex],25)=0,"",SUMIFS(T_PlannedOrders[EffectiveQty],T_PlannedOrders[Part Name],$A247,T_PlannedOrders[WeekIndex],25)&amp;" ("&amp;TEXT(SUMPRODUCT(MAX((T_PlannedOrders[Part Name]=$A247)*(T_PlannedOrders[WeekIndex]=25)*(T_PlannedOrders[EffectiveQty]&gt;0)*T_PlannedOrders[Order_Month])),"m月")&amp;"発注)")</f>
        <v/>
      </c>
      <c r="AC273">
        <f>IF(SUMIFS(T_PlannedOrders[EffectiveQty],T_PlannedOrders[Part Name],$A247,T_PlannedOrders[WeekIndex],26)=0,"",SUMIFS(T_PlannedOrders[EffectiveQty],T_PlannedOrders[Part Name],$A247,T_PlannedOrders[WeekIndex],26)&amp;" ("&amp;TEXT(SUMPRODUCT(MAX((T_PlannedOrders[Part Name]=$A247)*(T_PlannedOrders[WeekIndex]=26)*(T_PlannedOrders[EffectiveQty]&gt;0)*T_PlannedOrders[Order_Month])),"m月")&amp;"発注)")</f>
        <v/>
      </c>
      <c r="AD273">
        <f>IF(SUMIFS(T_PlannedOrders[EffectiveQty],T_PlannedOrders[Part Name],$A247,T_PlannedOrders[WeekIndex],27)=0,"",SUMIFS(T_PlannedOrders[EffectiveQty],T_PlannedOrders[Part Name],$A247,T_PlannedOrders[WeekIndex],27)&amp;" ("&amp;TEXT(SUMPRODUCT(MAX((T_PlannedOrders[Part Name]=$A247)*(T_PlannedOrders[WeekIndex]=27)*(T_PlannedOrders[EffectiveQty]&gt;0)*T_PlannedOrders[Order_Month])),"m月")&amp;"発注)")</f>
        <v/>
      </c>
      <c r="AE273">
        <f>IF(SUMIFS(T_PlannedOrders[EffectiveQty],T_PlannedOrders[Part Name],$A247,T_PlannedOrders[WeekIndex],28)=0,"",SUMIFS(T_PlannedOrders[EffectiveQty],T_PlannedOrders[Part Name],$A247,T_PlannedOrders[WeekIndex],28)&amp;" ("&amp;TEXT(SUMPRODUCT(MAX((T_PlannedOrders[Part Name]=$A247)*(T_PlannedOrders[WeekIndex]=28)*(T_PlannedOrders[EffectiveQty]&gt;0)*T_PlannedOrders[Order_Month])),"m月")&amp;"発注)")</f>
        <v/>
      </c>
      <c r="AF273">
        <f>IF(SUMIFS(T_PlannedOrders[EffectiveQty],T_PlannedOrders[Part Name],$A247,T_PlannedOrders[WeekIndex],29)=0,"",SUMIFS(T_PlannedOrders[EffectiveQty],T_PlannedOrders[Part Name],$A247,T_PlannedOrders[WeekIndex],29)&amp;" ("&amp;TEXT(SUMPRODUCT(MAX((T_PlannedOrders[Part Name]=$A247)*(T_PlannedOrders[WeekIndex]=29)*(T_PlannedOrders[EffectiveQty]&gt;0)*T_PlannedOrders[Order_Month])),"m月")&amp;"発注)")</f>
        <v/>
      </c>
      <c r="AG273">
        <f>IF(SUMIFS(T_PlannedOrders[EffectiveQty],T_PlannedOrders[Part Name],$A247,T_PlannedOrders[WeekIndex],30)=0,"",SUMIFS(T_PlannedOrders[EffectiveQty],T_PlannedOrders[Part Name],$A247,T_PlannedOrders[WeekIndex],30)&amp;" ("&amp;TEXT(SUMPRODUCT(MAX((T_PlannedOrders[Part Name]=$A247)*(T_PlannedOrders[WeekIndex]=30)*(T_PlannedOrders[EffectiveQty]&gt;0)*T_PlannedOrders[Order_Month])),"m月")&amp;"発注)")</f>
        <v/>
      </c>
      <c r="AH273">
        <f>IF(SUMIFS(T_PlannedOrders[EffectiveQty],T_PlannedOrders[Part Name],$A247,T_PlannedOrders[WeekIndex],31)=0,"",SUMIFS(T_PlannedOrders[EffectiveQty],T_PlannedOrders[Part Name],$A247,T_PlannedOrders[WeekIndex],31)&amp;" ("&amp;TEXT(SUMPRODUCT(MAX((T_PlannedOrders[Part Name]=$A247)*(T_PlannedOrders[WeekIndex]=31)*(T_PlannedOrders[EffectiveQty]&gt;0)*T_PlannedOrders[Order_Month])),"m月")&amp;"発注)")</f>
        <v/>
      </c>
      <c r="AI273">
        <f>IF(SUMIFS(T_PlannedOrders[EffectiveQty],T_PlannedOrders[Part Name],$A247,T_PlannedOrders[WeekIndex],32)=0,"",SUMIFS(T_PlannedOrders[EffectiveQty],T_PlannedOrders[Part Name],$A247,T_PlannedOrders[WeekIndex],32)&amp;" ("&amp;TEXT(SUMPRODUCT(MAX((T_PlannedOrders[Part Name]=$A247)*(T_PlannedOrders[WeekIndex]=32)*(T_PlannedOrders[EffectiveQty]&gt;0)*T_PlannedOrders[Order_Month])),"m月")&amp;"発注)")</f>
        <v/>
      </c>
      <c r="AJ273">
        <f>IF(SUMIFS(T_PlannedOrders[EffectiveQty],T_PlannedOrders[Part Name],$A247,T_PlannedOrders[WeekIndex],33)=0,"",SUMIFS(T_PlannedOrders[EffectiveQty],T_PlannedOrders[Part Name],$A247,T_PlannedOrders[WeekIndex],33)&amp;" ("&amp;TEXT(SUMPRODUCT(MAX((T_PlannedOrders[Part Name]=$A247)*(T_PlannedOrders[WeekIndex]=33)*(T_PlannedOrders[EffectiveQty]&gt;0)*T_PlannedOrders[Order_Month])),"m月")&amp;"発注)")</f>
        <v/>
      </c>
      <c r="AK273">
        <f>IF(SUMIFS(T_PlannedOrders[EffectiveQty],T_PlannedOrders[Part Name],$A247,T_PlannedOrders[WeekIndex],34)=0,"",SUMIFS(T_PlannedOrders[EffectiveQty],T_PlannedOrders[Part Name],$A247,T_PlannedOrders[WeekIndex],34)&amp;" ("&amp;TEXT(SUMPRODUCT(MAX((T_PlannedOrders[Part Name]=$A247)*(T_PlannedOrders[WeekIndex]=34)*(T_PlannedOrders[EffectiveQty]&gt;0)*T_PlannedOrders[Order_Month])),"m月")&amp;"発注)")</f>
        <v/>
      </c>
      <c r="AL273">
        <f>IF(SUMIFS(T_PlannedOrders[EffectiveQty],T_PlannedOrders[Part Name],$A247,T_PlannedOrders[WeekIndex],35)=0,"",SUMIFS(T_PlannedOrders[EffectiveQty],T_PlannedOrders[Part Name],$A247,T_PlannedOrders[WeekIndex],35)&amp;" ("&amp;TEXT(SUMPRODUCT(MAX((T_PlannedOrders[Part Name]=$A247)*(T_PlannedOrders[WeekIndex]=35)*(T_PlannedOrders[EffectiveQty]&gt;0)*T_PlannedOrders[Order_Month])),"m月")&amp;"発注)")</f>
        <v/>
      </c>
      <c r="AM273">
        <f>IF(SUMIFS(T_PlannedOrders[EffectiveQty],T_PlannedOrders[Part Name],$A247,T_PlannedOrders[WeekIndex],36)=0,"",SUMIFS(T_PlannedOrders[EffectiveQty],T_PlannedOrders[Part Name],$A247,T_PlannedOrders[WeekIndex],36)&amp;" ("&amp;TEXT(SUMPRODUCT(MAX((T_PlannedOrders[Part Name]=$A247)*(T_PlannedOrders[WeekIndex]=36)*(T_PlannedOrders[EffectiveQty]&gt;0)*T_PlannedOrders[Order_Month])),"m月")&amp;"発注)")</f>
        <v/>
      </c>
      <c r="AN273">
        <f>IF(SUMIFS(T_PlannedOrders[EffectiveQty],T_PlannedOrders[Part Name],$A247,T_PlannedOrders[WeekIndex],37)=0,"",SUMIFS(T_PlannedOrders[EffectiveQty],T_PlannedOrders[Part Name],$A247,T_PlannedOrders[WeekIndex],37)&amp;" ("&amp;TEXT(SUMPRODUCT(MAX((T_PlannedOrders[Part Name]=$A247)*(T_PlannedOrders[WeekIndex]=37)*(T_PlannedOrders[EffectiveQty]&gt;0)*T_PlannedOrders[Order_Month])),"m月")&amp;"発注)")</f>
        <v/>
      </c>
      <c r="AO273">
        <f>IF(SUMIFS(T_PlannedOrders[EffectiveQty],T_PlannedOrders[Part Name],$A247,T_PlannedOrders[WeekIndex],38)=0,"",SUMIFS(T_PlannedOrders[EffectiveQty],T_PlannedOrders[Part Name],$A247,T_PlannedOrders[WeekIndex],38)&amp;" ("&amp;TEXT(SUMPRODUCT(MAX((T_PlannedOrders[Part Name]=$A247)*(T_PlannedOrders[WeekIndex]=38)*(T_PlannedOrders[EffectiveQty]&gt;0)*T_PlannedOrders[Order_Month])),"m月")&amp;"発注)")</f>
        <v/>
      </c>
      <c r="AP273">
        <f>IF(SUMIFS(T_PlannedOrders[EffectiveQty],T_PlannedOrders[Part Name],$A247,T_PlannedOrders[WeekIndex],39)=0,"",SUMIFS(T_PlannedOrders[EffectiveQty],T_PlannedOrders[Part Name],$A247,T_PlannedOrders[WeekIndex],39)&amp;" ("&amp;TEXT(SUMPRODUCT(MAX((T_PlannedOrders[Part Name]=$A247)*(T_PlannedOrders[WeekIndex]=39)*(T_PlannedOrders[EffectiveQty]&gt;0)*T_PlannedOrders[Order_Month])),"m月")&amp;"発注)")</f>
        <v/>
      </c>
      <c r="AQ273">
        <f>IF(SUMIFS(T_PlannedOrders[EffectiveQty],T_PlannedOrders[Part Name],$A247,T_PlannedOrders[WeekIndex],40)=0,"",SUMIFS(T_PlannedOrders[EffectiveQty],T_PlannedOrders[Part Name],$A247,T_PlannedOrders[WeekIndex],40)&amp;" ("&amp;TEXT(SUMPRODUCT(MAX((T_PlannedOrders[Part Name]=$A247)*(T_PlannedOrders[WeekIndex]=40)*(T_PlannedOrders[EffectiveQty]&gt;0)*T_PlannedOrders[Order_Month])),"m月")&amp;"発注)")</f>
        <v/>
      </c>
      <c r="AR273">
        <f>IF(SUMIFS(T_PlannedOrders[EffectiveQty],T_PlannedOrders[Part Name],$A247,T_PlannedOrders[WeekIndex],41)=0,"",SUMIFS(T_PlannedOrders[EffectiveQty],T_PlannedOrders[Part Name],$A247,T_PlannedOrders[WeekIndex],41)&amp;" ("&amp;TEXT(SUMPRODUCT(MAX((T_PlannedOrders[Part Name]=$A247)*(T_PlannedOrders[WeekIndex]=41)*(T_PlannedOrders[EffectiveQty]&gt;0)*T_PlannedOrders[Order_Month])),"m月")&amp;"発注)")</f>
        <v/>
      </c>
      <c r="AS273">
        <f>IF(SUMIFS(T_PlannedOrders[EffectiveQty],T_PlannedOrders[Part Name],$A247,T_PlannedOrders[WeekIndex],42)=0,"",SUMIFS(T_PlannedOrders[EffectiveQty],T_PlannedOrders[Part Name],$A247,T_PlannedOrders[WeekIndex],42)&amp;" ("&amp;TEXT(SUMPRODUCT(MAX((T_PlannedOrders[Part Name]=$A247)*(T_PlannedOrders[WeekIndex]=42)*(T_PlannedOrders[EffectiveQty]&gt;0)*T_PlannedOrders[Order_Month])),"m月")&amp;"発注)")</f>
        <v/>
      </c>
      <c r="AT273">
        <f>IF(SUMIFS(T_PlannedOrders[EffectiveQty],T_PlannedOrders[Part Name],$A247,T_PlannedOrders[WeekIndex],43)=0,"",SUMIFS(T_PlannedOrders[EffectiveQty],T_PlannedOrders[Part Name],$A247,T_PlannedOrders[WeekIndex],43)&amp;" ("&amp;TEXT(SUMPRODUCT(MAX((T_PlannedOrders[Part Name]=$A247)*(T_PlannedOrders[WeekIndex]=43)*(T_PlannedOrders[EffectiveQty]&gt;0)*T_PlannedOrders[Order_Month])),"m月")&amp;"発注)")</f>
        <v/>
      </c>
      <c r="AU273">
        <f>IF(SUMIFS(T_PlannedOrders[EffectiveQty],T_PlannedOrders[Part Name],$A247,T_PlannedOrders[WeekIndex],44)=0,"",SUMIFS(T_PlannedOrders[EffectiveQty],T_PlannedOrders[Part Name],$A247,T_PlannedOrders[WeekIndex],44)&amp;" ("&amp;TEXT(SUMPRODUCT(MAX((T_PlannedOrders[Part Name]=$A247)*(T_PlannedOrders[WeekIndex]=44)*(T_PlannedOrders[EffectiveQty]&gt;0)*T_PlannedOrders[Order_Month])),"m月")&amp;"発注)")</f>
        <v/>
      </c>
      <c r="AV273">
        <f>IF(SUMIFS(T_PlannedOrders[EffectiveQty],T_PlannedOrders[Part Name],$A247,T_PlannedOrders[WeekIndex],45)=0,"",SUMIFS(T_PlannedOrders[EffectiveQty],T_PlannedOrders[Part Name],$A247,T_PlannedOrders[WeekIndex],45)&amp;" ("&amp;TEXT(SUMPRODUCT(MAX((T_PlannedOrders[Part Name]=$A247)*(T_PlannedOrders[WeekIndex]=45)*(T_PlannedOrders[EffectiveQty]&gt;0)*T_PlannedOrders[Order_Month])),"m月")&amp;"発注)")</f>
        <v/>
      </c>
      <c r="AW273">
        <f>IF(SUMIFS(T_PlannedOrders[EffectiveQty],T_PlannedOrders[Part Name],$A247,T_PlannedOrders[WeekIndex],46)=0,"",SUMIFS(T_PlannedOrders[EffectiveQty],T_PlannedOrders[Part Name],$A247,T_PlannedOrders[WeekIndex],46)&amp;" ("&amp;TEXT(SUMPRODUCT(MAX((T_PlannedOrders[Part Name]=$A247)*(T_PlannedOrders[WeekIndex]=46)*(T_PlannedOrders[EffectiveQty]&gt;0)*T_PlannedOrders[Order_Month])),"m月")&amp;"発注)")</f>
        <v/>
      </c>
      <c r="AX273">
        <f>IF(SUMIFS(T_PlannedOrders[EffectiveQty],T_PlannedOrders[Part Name],$A247,T_PlannedOrders[WeekIndex],47)=0,"",SUMIFS(T_PlannedOrders[EffectiveQty],T_PlannedOrders[Part Name],$A247,T_PlannedOrders[WeekIndex],47)&amp;" ("&amp;TEXT(SUMPRODUCT(MAX((T_PlannedOrders[Part Name]=$A247)*(T_PlannedOrders[WeekIndex]=47)*(T_PlannedOrders[EffectiveQty]&gt;0)*T_PlannedOrders[Order_Month])),"m月")&amp;"発注)")</f>
        <v/>
      </c>
      <c r="AY273">
        <f>IF(SUMIFS(T_PlannedOrders[EffectiveQty],T_PlannedOrders[Part Name],$A247,T_PlannedOrders[WeekIndex],48)=0,"",SUMIFS(T_PlannedOrders[EffectiveQty],T_PlannedOrders[Part Name],$A247,T_PlannedOrders[WeekIndex],48)&amp;" ("&amp;TEXT(SUMPRODUCT(MAX((T_PlannedOrders[Part Name]=$A247)*(T_PlannedOrders[WeekIndex]=48)*(T_PlannedOrders[EffectiveQty]&gt;0)*T_PlannedOrders[Order_Month])),"m月")&amp;"発注)")</f>
        <v/>
      </c>
      <c r="AZ273">
        <f>IF(SUMIFS(T_PlannedOrders[EffectiveQty],T_PlannedOrders[Part Name],$A247,T_PlannedOrders[WeekIndex],49)=0,"",SUMIFS(T_PlannedOrders[EffectiveQty],T_PlannedOrders[Part Name],$A247,T_PlannedOrders[WeekIndex],49)&amp;" ("&amp;TEXT(SUMPRODUCT(MAX((T_PlannedOrders[Part Name]=$A247)*(T_PlannedOrders[WeekIndex]=49)*(T_PlannedOrders[EffectiveQty]&gt;0)*T_PlannedOrders[Order_Month])),"m月")&amp;"発注)")</f>
        <v/>
      </c>
      <c r="BA273">
        <f>IF(SUMIFS(T_PlannedOrders[EffectiveQty],T_PlannedOrders[Part Name],$A247,T_PlannedOrders[WeekIndex],50)=0,"",SUMIFS(T_PlannedOrders[EffectiveQty],T_PlannedOrders[Part Name],$A247,T_PlannedOrders[WeekIndex],50)&amp;" ("&amp;TEXT(SUMPRODUCT(MAX((T_PlannedOrders[Part Name]=$A247)*(T_PlannedOrders[WeekIndex]=50)*(T_PlannedOrders[EffectiveQty]&gt;0)*T_PlannedOrders[Order_Month])),"m月")&amp;"発注)")</f>
        <v/>
      </c>
      <c r="BB273">
        <f>IF(SUMIFS(T_PlannedOrders[EffectiveQty],T_PlannedOrders[Part Name],$A247,T_PlannedOrders[WeekIndex],51)=0,"",SUMIFS(T_PlannedOrders[EffectiveQty],T_PlannedOrders[Part Name],$A247,T_PlannedOrders[WeekIndex],51)&amp;" ("&amp;TEXT(SUMPRODUCT(MAX((T_PlannedOrders[Part Name]=$A247)*(T_PlannedOrders[WeekIndex]=51)*(T_PlannedOrders[EffectiveQty]&gt;0)*T_PlannedOrders[Order_Month])),"m月")&amp;"発注)")</f>
        <v/>
      </c>
      <c r="BC273">
        <f>IF(SUMIFS(T_PlannedOrders[EffectiveQty],T_PlannedOrders[Part Name],$A247,T_PlannedOrders[WeekIndex],52)=0,"",SUMIFS(T_PlannedOrders[EffectiveQty],T_PlannedOrders[Part Name],$A247,T_PlannedOrders[WeekIndex],52)&amp;" ("&amp;TEXT(SUMPRODUCT(MAX((T_PlannedOrders[Part Name]=$A247)*(T_PlannedOrders[WeekIndex]=52)*(T_PlannedOrders[EffectiveQty]&gt;0)*T_PlannedOrders[Order_Month])),"m月")&amp;"発注)")</f>
        <v/>
      </c>
      <c r="BD273">
        <f>IF(SUMIFS(T_PlannedOrders[EffectiveQty],T_PlannedOrders[Part Name],$A247,T_PlannedOrders[WeekIndex],53)=0,"",SUMIFS(T_PlannedOrders[EffectiveQty],T_PlannedOrders[Part Name],$A247,T_PlannedOrders[WeekIndex],53)&amp;" ("&amp;TEXT(SUMPRODUCT(MAX((T_PlannedOrders[Part Name]=$A247)*(T_PlannedOrders[WeekIndex]=53)*(T_PlannedOrders[EffectiveQty]&gt;0)*T_PlannedOrders[Order_Month])),"m月")&amp;"発注)")</f>
        <v/>
      </c>
      <c r="BE273">
        <f>IF(SUMIFS(T_PlannedOrders[EffectiveQty],T_PlannedOrders[Part Name],$A247,T_PlannedOrders[WeekIndex],54)=0,"",SUMIFS(T_PlannedOrders[EffectiveQty],T_PlannedOrders[Part Name],$A247,T_PlannedOrders[WeekIndex],54)&amp;" ("&amp;TEXT(SUMPRODUCT(MAX((T_PlannedOrders[Part Name]=$A247)*(T_PlannedOrders[WeekIndex]=54)*(T_PlannedOrders[EffectiveQty]&gt;0)*T_PlannedOrders[Order_Month])),"m月")&amp;"発注)")</f>
        <v/>
      </c>
      <c r="BF273">
        <f>IF(SUMIFS(T_PlannedOrders[EffectiveQty],T_PlannedOrders[Part Name],$A247,T_PlannedOrders[WeekIndex],55)=0,"",SUMIFS(T_PlannedOrders[EffectiveQty],T_PlannedOrders[Part Name],$A247,T_PlannedOrders[WeekIndex],55)&amp;" ("&amp;TEXT(SUMPRODUCT(MAX((T_PlannedOrders[Part Name]=$A247)*(T_PlannedOrders[WeekIndex]=55)*(T_PlannedOrders[EffectiveQty]&gt;0)*T_PlannedOrders[Order_Month])),"m月")&amp;"発注)")</f>
        <v/>
      </c>
      <c r="BG273">
        <f>IF(SUMIFS(T_PlannedOrders[EffectiveQty],T_PlannedOrders[Part Name],$A247,T_PlannedOrders[WeekIndex],56)=0,"",SUMIFS(T_PlannedOrders[EffectiveQty],T_PlannedOrders[Part Name],$A247,T_PlannedOrders[WeekIndex],56)&amp;" ("&amp;TEXT(SUMPRODUCT(MAX((T_PlannedOrders[Part Name]=$A247)*(T_PlannedOrders[WeekIndex]=56)*(T_PlannedOrders[EffectiveQty]&gt;0)*T_PlannedOrders[Order_Month])),"m月")&amp;"発注)")</f>
        <v/>
      </c>
      <c r="BH273">
        <f>IF(SUMIFS(T_PlannedOrders[EffectiveQty],T_PlannedOrders[Part Name],$A247,T_PlannedOrders[WeekIndex],57)=0,"",SUMIFS(T_PlannedOrders[EffectiveQty],T_PlannedOrders[Part Name],$A247,T_PlannedOrders[WeekIndex],57)&amp;" ("&amp;TEXT(SUMPRODUCT(MAX((T_PlannedOrders[Part Name]=$A247)*(T_PlannedOrders[WeekIndex]=57)*(T_PlannedOrders[EffectiveQty]&gt;0)*T_PlannedOrders[Order_Month])),"m月")&amp;"発注)")</f>
        <v/>
      </c>
      <c r="BI273">
        <f>IF(SUMIFS(T_PlannedOrders[EffectiveQty],T_PlannedOrders[Part Name],$A247,T_PlannedOrders[WeekIndex],58)=0,"",SUMIFS(T_PlannedOrders[EffectiveQty],T_PlannedOrders[Part Name],$A247,T_PlannedOrders[WeekIndex],58)&amp;" ("&amp;TEXT(SUMPRODUCT(MAX((T_PlannedOrders[Part Name]=$A247)*(T_PlannedOrders[WeekIndex]=58)*(T_PlannedOrders[EffectiveQty]&gt;0)*T_PlannedOrders[Order_Month])),"m月")&amp;"発注)")</f>
        <v/>
      </c>
      <c r="BJ273">
        <f>IF(SUMIFS(T_PlannedOrders[EffectiveQty],T_PlannedOrders[Part Name],$A247,T_PlannedOrders[WeekIndex],59)=0,"",SUMIFS(T_PlannedOrders[EffectiveQty],T_PlannedOrders[Part Name],$A247,T_PlannedOrders[WeekIndex],59)&amp;" ("&amp;TEXT(SUMPRODUCT(MAX((T_PlannedOrders[Part Name]=$A247)*(T_PlannedOrders[WeekIndex]=59)*(T_PlannedOrders[EffectiveQty]&gt;0)*T_PlannedOrders[Order_Month])),"m月")&amp;"発注)")</f>
        <v/>
      </c>
      <c r="BK273">
        <f>IF(SUMIFS(T_PlannedOrders[EffectiveQty],T_PlannedOrders[Part Name],$A247,T_PlannedOrders[WeekIndex],60)=0,"",SUMIFS(T_PlannedOrders[EffectiveQty],T_PlannedOrders[Part Name],$A247,T_PlannedOrders[WeekIndex],60)&amp;" ("&amp;TEXT(SUMPRODUCT(MAX((T_PlannedOrders[Part Name]=$A247)*(T_PlannedOrders[WeekIndex]=60)*(T_PlannedOrders[EffectiveQty]&gt;0)*T_PlannedOrders[Order_Month])),"m月")&amp;"発注)")</f>
        <v/>
      </c>
      <c r="BL273">
        <f>IF(SUMIFS(T_PlannedOrders[EffectiveQty],T_PlannedOrders[Part Name],$A247,T_PlannedOrders[WeekIndex],61)=0,"",SUMIFS(T_PlannedOrders[EffectiveQty],T_PlannedOrders[Part Name],$A247,T_PlannedOrders[WeekIndex],61)&amp;" ("&amp;TEXT(SUMPRODUCT(MAX((T_PlannedOrders[Part Name]=$A247)*(T_PlannedOrders[WeekIndex]=61)*(T_PlannedOrders[EffectiveQty]&gt;0)*T_PlannedOrders[Order_Month])),"m月")&amp;"発注)")</f>
        <v/>
      </c>
      <c r="BM273">
        <f>IF(SUMIFS(T_PlannedOrders[EffectiveQty],T_PlannedOrders[Part Name],$A247,T_PlannedOrders[WeekIndex],62)=0,"",SUMIFS(T_PlannedOrders[EffectiveQty],T_PlannedOrders[Part Name],$A247,T_PlannedOrders[WeekIndex],62)&amp;" ("&amp;TEXT(SUMPRODUCT(MAX((T_PlannedOrders[Part Name]=$A247)*(T_PlannedOrders[WeekIndex]=62)*(T_PlannedOrders[EffectiveQty]&gt;0)*T_PlannedOrders[Order_Month])),"m月")&amp;"発注)")</f>
        <v/>
      </c>
      <c r="BN273">
        <f>IF(SUMIFS(T_PlannedOrders[EffectiveQty],T_PlannedOrders[Part Name],$A247,T_PlannedOrders[WeekIndex],63)=0,"",SUMIFS(T_PlannedOrders[EffectiveQty],T_PlannedOrders[Part Name],$A247,T_PlannedOrders[WeekIndex],63)&amp;" ("&amp;TEXT(SUMPRODUCT(MAX((T_PlannedOrders[Part Name]=$A247)*(T_PlannedOrders[WeekIndex]=63)*(T_PlannedOrders[EffectiveQty]&gt;0)*T_PlannedOrders[Order_Month])),"m月")&amp;"発注)")</f>
        <v/>
      </c>
      <c r="BO273">
        <f>IF(SUMIFS(T_PlannedOrders[EffectiveQty],T_PlannedOrders[Part Name],$A247,T_PlannedOrders[WeekIndex],64)=0,"",SUMIFS(T_PlannedOrders[EffectiveQty],T_PlannedOrders[Part Name],$A247,T_PlannedOrders[WeekIndex],64)&amp;" ("&amp;TEXT(SUMPRODUCT(MAX((T_PlannedOrders[Part Name]=$A247)*(T_PlannedOrders[WeekIndex]=64)*(T_PlannedOrders[EffectiveQty]&gt;0)*T_PlannedOrders[Order_Month])),"m月")&amp;"発注)")</f>
        <v/>
      </c>
      <c r="BP273">
        <f>IF(SUMIFS(T_PlannedOrders[EffectiveQty],T_PlannedOrders[Part Name],$A247,T_PlannedOrders[WeekIndex],65)=0,"",SUMIFS(T_PlannedOrders[EffectiveQty],T_PlannedOrders[Part Name],$A247,T_PlannedOrders[WeekIndex],65)&amp;" ("&amp;TEXT(SUMPRODUCT(MAX((T_PlannedOrders[Part Name]=$A247)*(T_PlannedOrders[WeekIndex]=65)*(T_PlannedOrders[EffectiveQty]&gt;0)*T_PlannedOrders[Order_Month])),"m月")&amp;"発注)")</f>
        <v/>
      </c>
      <c r="BQ273">
        <f>IF(SUMIFS(T_PlannedOrders[EffectiveQty],T_PlannedOrders[Part Name],$A247,T_PlannedOrders[WeekIndex],66)=0,"",SUMIFS(T_PlannedOrders[EffectiveQty],T_PlannedOrders[Part Name],$A247,T_PlannedOrders[WeekIndex],66)&amp;" ("&amp;TEXT(SUMPRODUCT(MAX((T_PlannedOrders[Part Name]=$A247)*(T_PlannedOrders[WeekIndex]=66)*(T_PlannedOrders[EffectiveQty]&gt;0)*T_PlannedOrders[Order_Month])),"m月")&amp;"発注)")</f>
        <v/>
      </c>
      <c r="BR273">
        <f>IF(SUMIFS(T_PlannedOrders[EffectiveQty],T_PlannedOrders[Part Name],$A247,T_PlannedOrders[WeekIndex],67)=0,"",SUMIFS(T_PlannedOrders[EffectiveQty],T_PlannedOrders[Part Name],$A247,T_PlannedOrders[WeekIndex],67)&amp;" ("&amp;TEXT(SUMPRODUCT(MAX((T_PlannedOrders[Part Name]=$A247)*(T_PlannedOrders[WeekIndex]=67)*(T_PlannedOrders[EffectiveQty]&gt;0)*T_PlannedOrders[Order_Month])),"m月")&amp;"発注)")</f>
        <v/>
      </c>
      <c r="BS273">
        <f>IF(SUMIFS(T_PlannedOrders[EffectiveQty],T_PlannedOrders[Part Name],$A247,T_PlannedOrders[WeekIndex],68)=0,"",SUMIFS(T_PlannedOrders[EffectiveQty],T_PlannedOrders[Part Name],$A247,T_PlannedOrders[WeekIndex],68)&amp;" ("&amp;TEXT(SUMPRODUCT(MAX((T_PlannedOrders[Part Name]=$A247)*(T_PlannedOrders[WeekIndex]=68)*(T_PlannedOrders[EffectiveQty]&gt;0)*T_PlannedOrders[Order_Month])),"m月")&amp;"発注)")</f>
        <v/>
      </c>
      <c r="BT273">
        <f>IF(SUMIFS(T_PlannedOrders[EffectiveQty],T_PlannedOrders[Part Name],$A247,T_PlannedOrders[WeekIndex],69)=0,"",SUMIFS(T_PlannedOrders[EffectiveQty],T_PlannedOrders[Part Name],$A247,T_PlannedOrders[WeekIndex],69)&amp;" ("&amp;TEXT(SUMPRODUCT(MAX((T_PlannedOrders[Part Name]=$A247)*(T_PlannedOrders[WeekIndex]=69)*(T_PlannedOrders[EffectiveQty]&gt;0)*T_PlannedOrders[Order_Month])),"m月")&amp;"発注)")</f>
        <v/>
      </c>
      <c r="BU273">
        <f>IF(SUMIFS(T_PlannedOrders[EffectiveQty],T_PlannedOrders[Part Name],$A247,T_PlannedOrders[WeekIndex],70)=0,"",SUMIFS(T_PlannedOrders[EffectiveQty],T_PlannedOrders[Part Name],$A247,T_PlannedOrders[WeekIndex],70)&amp;" ("&amp;TEXT(SUMPRODUCT(MAX((T_PlannedOrders[Part Name]=$A247)*(T_PlannedOrders[WeekIndex]=70)*(T_PlannedOrders[EffectiveQty]&gt;0)*T_PlannedOrders[Order_Month])),"m月")&amp;"発注)")</f>
        <v/>
      </c>
      <c r="BV273">
        <f>IF(SUMIFS(T_PlannedOrders[EffectiveQty],T_PlannedOrders[Part Name],$A247,T_PlannedOrders[WeekIndex],71)=0,"",SUMIFS(T_PlannedOrders[EffectiveQty],T_PlannedOrders[Part Name],$A247,T_PlannedOrders[WeekIndex],71)&amp;" ("&amp;TEXT(SUMPRODUCT(MAX((T_PlannedOrders[Part Name]=$A247)*(T_PlannedOrders[WeekIndex]=71)*(T_PlannedOrders[EffectiveQty]&gt;0)*T_PlannedOrders[Order_Month])),"m月")&amp;"発注)")</f>
        <v/>
      </c>
      <c r="BW273">
        <f>IF(SUMIFS(T_PlannedOrders[EffectiveQty],T_PlannedOrders[Part Name],$A247,T_PlannedOrders[WeekIndex],72)=0,"",SUMIFS(T_PlannedOrders[EffectiveQty],T_PlannedOrders[Part Name],$A247,T_PlannedOrders[WeekIndex],72)&amp;" ("&amp;TEXT(SUMPRODUCT(MAX((T_PlannedOrders[Part Name]=$A247)*(T_PlannedOrders[WeekIndex]=72)*(T_PlannedOrders[EffectiveQty]&gt;0)*T_PlannedOrders[Order_Month])),"m月")&amp;"発注)")</f>
        <v/>
      </c>
      <c r="BX273">
        <f>IF(SUMIFS(T_PlannedOrders[EffectiveQty],T_PlannedOrders[Part Name],$A247,T_PlannedOrders[WeekIndex],73)=0,"",SUMIFS(T_PlannedOrders[EffectiveQty],T_PlannedOrders[Part Name],$A247,T_PlannedOrders[WeekIndex],73)&amp;" ("&amp;TEXT(SUMPRODUCT(MAX((T_PlannedOrders[Part Name]=$A247)*(T_PlannedOrders[WeekIndex]=73)*(T_PlannedOrders[EffectiveQty]&gt;0)*T_PlannedOrders[Order_Month])),"m月")&amp;"発注)")</f>
        <v/>
      </c>
      <c r="BY273">
        <f>IF(SUMIFS(T_PlannedOrders[EffectiveQty],T_PlannedOrders[Part Name],$A247,T_PlannedOrders[WeekIndex],74)=0,"",SUMIFS(T_PlannedOrders[EffectiveQty],T_PlannedOrders[Part Name],$A247,T_PlannedOrders[WeekIndex],74)&amp;" ("&amp;TEXT(SUMPRODUCT(MAX((T_PlannedOrders[Part Name]=$A247)*(T_PlannedOrders[WeekIndex]=74)*(T_PlannedOrders[EffectiveQty]&gt;0)*T_PlannedOrders[Order_Month])),"m月")&amp;"発注)")</f>
        <v/>
      </c>
      <c r="BZ273">
        <f>IF(SUMIFS(T_PlannedOrders[EffectiveQty],T_PlannedOrders[Part Name],$A247,T_PlannedOrders[WeekIndex],75)=0,"",SUMIFS(T_PlannedOrders[EffectiveQty],T_PlannedOrders[Part Name],$A247,T_PlannedOrders[WeekIndex],75)&amp;" ("&amp;TEXT(SUMPRODUCT(MAX((T_PlannedOrders[Part Name]=$A247)*(T_PlannedOrders[WeekIndex]=75)*(T_PlannedOrders[EffectiveQty]&gt;0)*T_PlannedOrders[Order_Month])),"m月")&amp;"発注)")</f>
        <v/>
      </c>
      <c r="CA273">
        <f>IF(SUMIFS(T_PlannedOrders[EffectiveQty],T_PlannedOrders[Part Name],$A247,T_PlannedOrders[WeekIndex],76)=0,"",SUMIFS(T_PlannedOrders[EffectiveQty],T_PlannedOrders[Part Name],$A247,T_PlannedOrders[WeekIndex],76)&amp;" ("&amp;TEXT(SUMPRODUCT(MAX((T_PlannedOrders[Part Name]=$A247)*(T_PlannedOrders[WeekIndex]=76)*(T_PlannedOrders[EffectiveQty]&gt;0)*T_PlannedOrders[Order_Month])),"m月")&amp;"発注)")</f>
        <v/>
      </c>
      <c r="CB273">
        <f>IF(SUMIFS(T_PlannedOrders[EffectiveQty],T_PlannedOrders[Part Name],$A247,T_PlannedOrders[WeekIndex],77)=0,"",SUMIFS(T_PlannedOrders[EffectiveQty],T_PlannedOrders[Part Name],$A247,T_PlannedOrders[WeekIndex],77)&amp;" ("&amp;TEXT(SUMPRODUCT(MAX((T_PlannedOrders[Part Name]=$A247)*(T_PlannedOrders[WeekIndex]=77)*(T_PlannedOrders[EffectiveQty]&gt;0)*T_PlannedOrders[Order_Month])),"m月")&amp;"発注)")</f>
        <v/>
      </c>
      <c r="CC273">
        <f>IF(SUMIFS(T_PlannedOrders[EffectiveQty],T_PlannedOrders[Part Name],$A247,T_PlannedOrders[WeekIndex],78)=0,"",SUMIFS(T_PlannedOrders[EffectiveQty],T_PlannedOrders[Part Name],$A247,T_PlannedOrders[WeekIndex],78)&amp;" ("&amp;TEXT(SUMPRODUCT(MAX((T_PlannedOrders[Part Name]=$A247)*(T_PlannedOrders[WeekIndex]=78)*(T_PlannedOrders[EffectiveQty]&gt;0)*T_PlannedOrders[Order_Month])),"m月")&amp;"発注)")</f>
        <v/>
      </c>
      <c r="CD273">
        <f>IF(SUMIFS(T_PlannedOrders[EffectiveQty],T_PlannedOrders[Part Name],$A247,T_PlannedOrders[WeekIndex],79)=0,"",SUMIFS(T_PlannedOrders[EffectiveQty],T_PlannedOrders[Part Name],$A247,T_PlannedOrders[WeekIndex],79)&amp;" ("&amp;TEXT(SUMPRODUCT(MAX((T_PlannedOrders[Part Name]=$A247)*(T_PlannedOrders[WeekIndex]=79)*(T_PlannedOrders[EffectiveQty]&gt;0)*T_PlannedOrders[Order_Month])),"m月")&amp;"発注)")</f>
        <v/>
      </c>
      <c r="CE273">
        <f>IF(SUMIFS(T_PlannedOrders[EffectiveQty],T_PlannedOrders[Part Name],$A247,T_PlannedOrders[WeekIndex],80)=0,"",SUMIFS(T_PlannedOrders[EffectiveQty],T_PlannedOrders[Part Name],$A247,T_PlannedOrders[WeekIndex],80)&amp;" ("&amp;TEXT(SUMPRODUCT(MAX((T_PlannedOrders[Part Name]=$A247)*(T_PlannedOrders[WeekIndex]=80)*(T_PlannedOrders[EffectiveQty]&gt;0)*T_PlannedOrders[Order_Month])),"m月")&amp;"発注)")</f>
        <v/>
      </c>
      <c r="CF273">
        <f>IF(SUMIFS(T_PlannedOrders[EffectiveQty],T_PlannedOrders[Part Name],$A247,T_PlannedOrders[WeekIndex],81)=0,"",SUMIFS(T_PlannedOrders[EffectiveQty],T_PlannedOrders[Part Name],$A247,T_PlannedOrders[WeekIndex],81)&amp;" ("&amp;TEXT(SUMPRODUCT(MAX((T_PlannedOrders[Part Name]=$A247)*(T_PlannedOrders[WeekIndex]=81)*(T_PlannedOrders[EffectiveQty]&gt;0)*T_PlannedOrders[Order_Month])),"m月")&amp;"発注)")</f>
        <v/>
      </c>
      <c r="CG273">
        <f>IF(SUMIFS(T_PlannedOrders[EffectiveQty],T_PlannedOrders[Part Name],$A247,T_PlannedOrders[WeekIndex],82)=0,"",SUMIFS(T_PlannedOrders[EffectiveQty],T_PlannedOrders[Part Name],$A247,T_PlannedOrders[WeekIndex],82)&amp;" ("&amp;TEXT(SUMPRODUCT(MAX((T_PlannedOrders[Part Name]=$A247)*(T_PlannedOrders[WeekIndex]=82)*(T_PlannedOrders[EffectiveQty]&gt;0)*T_PlannedOrders[Order_Month])),"m月")&amp;"発注)")</f>
        <v/>
      </c>
      <c r="CH273">
        <f>IF(SUMIFS(T_PlannedOrders[EffectiveQty],T_PlannedOrders[Part Name],$A247,T_PlannedOrders[WeekIndex],83)=0,"",SUMIFS(T_PlannedOrders[EffectiveQty],T_PlannedOrders[Part Name],$A247,T_PlannedOrders[WeekIndex],83)&amp;" ("&amp;TEXT(SUMPRODUCT(MAX((T_PlannedOrders[Part Name]=$A247)*(T_PlannedOrders[WeekIndex]=83)*(T_PlannedOrders[EffectiveQty]&gt;0)*T_PlannedOrders[Order_Month])),"m月")&amp;"発注)")</f>
        <v/>
      </c>
      <c r="CI273">
        <f>IF(SUMIFS(T_PlannedOrders[EffectiveQty],T_PlannedOrders[Part Name],$A247,T_PlannedOrders[WeekIndex],84)=0,"",SUMIFS(T_PlannedOrders[EffectiveQty],T_PlannedOrders[Part Name],$A247,T_PlannedOrders[WeekIndex],84)&amp;" ("&amp;TEXT(SUMPRODUCT(MAX((T_PlannedOrders[Part Name]=$A247)*(T_PlannedOrders[WeekIndex]=84)*(T_PlannedOrders[EffectiveQty]&gt;0)*T_PlannedOrders[Order_Month])),"m月")&amp;"発注)")</f>
        <v/>
      </c>
      <c r="CJ273">
        <f>IF(SUMIFS(T_PlannedOrders[EffectiveQty],T_PlannedOrders[Part Name],$A247,T_PlannedOrders[WeekIndex],85)=0,"",SUMIFS(T_PlannedOrders[EffectiveQty],T_PlannedOrders[Part Name],$A247,T_PlannedOrders[WeekIndex],85)&amp;" ("&amp;TEXT(SUMPRODUCT(MAX((T_PlannedOrders[Part Name]=$A247)*(T_PlannedOrders[WeekIndex]=85)*(T_PlannedOrders[EffectiveQty]&gt;0)*T_PlannedOrders[Order_Month])),"m月")&amp;"発注)")</f>
        <v/>
      </c>
      <c r="CK273">
        <f>IF(SUMIFS(T_PlannedOrders[EffectiveQty],T_PlannedOrders[Part Name],$A247,T_PlannedOrders[WeekIndex],86)=0,"",SUMIFS(T_PlannedOrders[EffectiveQty],T_PlannedOrders[Part Name],$A247,T_PlannedOrders[WeekIndex],86)&amp;" ("&amp;TEXT(SUMPRODUCT(MAX((T_PlannedOrders[Part Name]=$A247)*(T_PlannedOrders[WeekIndex]=86)*(T_PlannedOrders[EffectiveQty]&gt;0)*T_PlannedOrders[Order_Month])),"m月")&amp;"発注)")</f>
        <v/>
      </c>
      <c r="CL273">
        <f>IF(SUMIFS(T_PlannedOrders[EffectiveQty],T_PlannedOrders[Part Name],$A247,T_PlannedOrders[WeekIndex],87)=0,"",SUMIFS(T_PlannedOrders[EffectiveQty],T_PlannedOrders[Part Name],$A247,T_PlannedOrders[WeekIndex],87)&amp;" ("&amp;TEXT(SUMPRODUCT(MAX((T_PlannedOrders[Part Name]=$A247)*(T_PlannedOrders[WeekIndex]=87)*(T_PlannedOrders[EffectiveQty]&gt;0)*T_PlannedOrders[Order_Month])),"m月")&amp;"発注)")</f>
        <v/>
      </c>
      <c r="CM273">
        <f>IF(SUMIFS(T_PlannedOrders[EffectiveQty],T_PlannedOrders[Part Name],$A247,T_PlannedOrders[WeekIndex],88)=0,"",SUMIFS(T_PlannedOrders[EffectiveQty],T_PlannedOrders[Part Name],$A247,T_PlannedOrders[WeekIndex],88)&amp;" ("&amp;TEXT(SUMPRODUCT(MAX((T_PlannedOrders[Part Name]=$A247)*(T_PlannedOrders[WeekIndex]=88)*(T_PlannedOrders[EffectiveQty]&gt;0)*T_PlannedOrders[Order_Month])),"m月")&amp;"発注)")</f>
        <v/>
      </c>
      <c r="CN273">
        <f>IF(SUMIFS(T_PlannedOrders[EffectiveQty],T_PlannedOrders[Part Name],$A247,T_PlannedOrders[WeekIndex],89)=0,"",SUMIFS(T_PlannedOrders[EffectiveQty],T_PlannedOrders[Part Name],$A247,T_PlannedOrders[WeekIndex],89)&amp;" ("&amp;TEXT(SUMPRODUCT(MAX((T_PlannedOrders[Part Name]=$A247)*(T_PlannedOrders[WeekIndex]=89)*(T_PlannedOrders[EffectiveQty]&gt;0)*T_PlannedOrders[Order_Month])),"m月")&amp;"発注)")</f>
        <v/>
      </c>
      <c r="CO273">
        <f>IF(SUMIFS(T_PlannedOrders[EffectiveQty],T_PlannedOrders[Part Name],$A247,T_PlannedOrders[WeekIndex],90)=0,"",SUMIFS(T_PlannedOrders[EffectiveQty],T_PlannedOrders[Part Name],$A247,T_PlannedOrders[WeekIndex],90)&amp;" ("&amp;TEXT(SUMPRODUCT(MAX((T_PlannedOrders[Part Name]=$A247)*(T_PlannedOrders[WeekIndex]=90)*(T_PlannedOrders[EffectiveQty]&gt;0)*T_PlannedOrders[Order_Month])),"m月")&amp;"発注)")</f>
        <v/>
      </c>
      <c r="CP273">
        <f>IF(SUMIFS(T_PlannedOrders[EffectiveQty],T_PlannedOrders[Part Name],$A247,T_PlannedOrders[WeekIndex],91)=0,"",SUMIFS(T_PlannedOrders[EffectiveQty],T_PlannedOrders[Part Name],$A247,T_PlannedOrders[WeekIndex],91)&amp;" ("&amp;TEXT(SUMPRODUCT(MAX((T_PlannedOrders[Part Name]=$A247)*(T_PlannedOrders[WeekIndex]=91)*(T_PlannedOrders[EffectiveQty]&gt;0)*T_PlannedOrders[Order_Month])),"m月")&amp;"発注)")</f>
        <v/>
      </c>
      <c r="CQ273">
        <f>IF(SUMIFS(T_PlannedOrders[EffectiveQty],T_PlannedOrders[Part Name],$A247,T_PlannedOrders[WeekIndex],92)=0,"",SUMIFS(T_PlannedOrders[EffectiveQty],T_PlannedOrders[Part Name],$A247,T_PlannedOrders[WeekIndex],92)&amp;" ("&amp;TEXT(SUMPRODUCT(MAX((T_PlannedOrders[Part Name]=$A247)*(T_PlannedOrders[WeekIndex]=92)*(T_PlannedOrders[EffectiveQty]&gt;0)*T_PlannedOrders[Order_Month])),"m月")&amp;"発注)")</f>
        <v/>
      </c>
      <c r="CR273">
        <f>IF(SUMIFS(T_PlannedOrders[EffectiveQty],T_PlannedOrders[Part Name],$A247,T_PlannedOrders[WeekIndex],93)=0,"",SUMIFS(T_PlannedOrders[EffectiveQty],T_PlannedOrders[Part Name],$A247,T_PlannedOrders[WeekIndex],93)&amp;" ("&amp;TEXT(SUMPRODUCT(MAX((T_PlannedOrders[Part Name]=$A247)*(T_PlannedOrders[WeekIndex]=93)*(T_PlannedOrders[EffectiveQty]&gt;0)*T_PlannedOrders[Order_Month])),"m月")&amp;"発注)")</f>
        <v/>
      </c>
      <c r="CS273">
        <f>IF(SUMIFS(T_PlannedOrders[EffectiveQty],T_PlannedOrders[Part Name],$A247,T_PlannedOrders[WeekIndex],94)=0,"",SUMIFS(T_PlannedOrders[EffectiveQty],T_PlannedOrders[Part Name],$A247,T_PlannedOrders[WeekIndex],94)&amp;" ("&amp;TEXT(SUMPRODUCT(MAX((T_PlannedOrders[Part Name]=$A247)*(T_PlannedOrders[WeekIndex]=94)*(T_PlannedOrders[EffectiveQty]&gt;0)*T_PlannedOrders[Order_Month])),"m月")&amp;"発注)")</f>
        <v/>
      </c>
      <c r="CT273">
        <f>IF(SUMIFS(T_PlannedOrders[EffectiveQty],T_PlannedOrders[Part Name],$A247,T_PlannedOrders[WeekIndex],95)=0,"",SUMIFS(T_PlannedOrders[EffectiveQty],T_PlannedOrders[Part Name],$A247,T_PlannedOrders[WeekIndex],95)&amp;" ("&amp;TEXT(SUMPRODUCT(MAX((T_PlannedOrders[Part Name]=$A247)*(T_PlannedOrders[WeekIndex]=95)*(T_PlannedOrders[EffectiveQty]&gt;0)*T_PlannedOrders[Order_Month])),"m月")&amp;"発注)")</f>
        <v/>
      </c>
      <c r="CU273">
        <f>IF(SUMIFS(T_PlannedOrders[EffectiveQty],T_PlannedOrders[Part Name],$A247,T_PlannedOrders[WeekIndex],96)=0,"",SUMIFS(T_PlannedOrders[EffectiveQty],T_PlannedOrders[Part Name],$A247,T_PlannedOrders[WeekIndex],96)&amp;" ("&amp;TEXT(SUMPRODUCT(MAX((T_PlannedOrders[Part Name]=$A247)*(T_PlannedOrders[WeekIndex]=96)*(T_PlannedOrders[EffectiveQty]&gt;0)*T_PlannedOrders[Order_Month])),"m月")&amp;"発注)")</f>
        <v/>
      </c>
      <c r="CV273">
        <f>IF(SUMIFS(T_PlannedOrders[EffectiveQty],T_PlannedOrders[Part Name],$A247,T_PlannedOrders[WeekIndex],97)=0,"",SUMIFS(T_PlannedOrders[EffectiveQty],T_PlannedOrders[Part Name],$A247,T_PlannedOrders[WeekIndex],97)&amp;" ("&amp;TEXT(SUMPRODUCT(MAX((T_PlannedOrders[Part Name]=$A247)*(T_PlannedOrders[WeekIndex]=97)*(T_PlannedOrders[EffectiveQty]&gt;0)*T_PlannedOrders[Order_Month])),"m月")&amp;"発注)")</f>
        <v/>
      </c>
      <c r="CW273">
        <f>IF(SUMIFS(T_PlannedOrders[EffectiveQty],T_PlannedOrders[Part Name],$A247,T_PlannedOrders[WeekIndex],98)=0,"",SUMIFS(T_PlannedOrders[EffectiveQty],T_PlannedOrders[Part Name],$A247,T_PlannedOrders[WeekIndex],98)&amp;" ("&amp;TEXT(SUMPRODUCT(MAX((T_PlannedOrders[Part Name]=$A247)*(T_PlannedOrders[WeekIndex]=98)*(T_PlannedOrders[EffectiveQty]&gt;0)*T_PlannedOrders[Order_Month])),"m月")&amp;"発注)")</f>
        <v/>
      </c>
      <c r="CX273">
        <f>IF(SUMIFS(T_PlannedOrders[EffectiveQty],T_PlannedOrders[Part Name],$A247,T_PlannedOrders[WeekIndex],99)=0,"",SUMIFS(T_PlannedOrders[EffectiveQty],T_PlannedOrders[Part Name],$A247,T_PlannedOrders[WeekIndex],99)&amp;" ("&amp;TEXT(SUMPRODUCT(MAX((T_PlannedOrders[Part Name]=$A247)*(T_PlannedOrders[WeekIndex]=99)*(T_PlannedOrders[EffectiveQty]&gt;0)*T_PlannedOrders[Order_Month])),"m月")&amp;"発注)")</f>
        <v/>
      </c>
      <c r="CY273">
        <f>IF(SUMIFS(T_PlannedOrders[EffectiveQty],T_PlannedOrders[Part Name],$A247,T_PlannedOrders[WeekIndex],100)=0,"",SUMIFS(T_PlannedOrders[EffectiveQty],T_PlannedOrders[Part Name],$A247,T_PlannedOrders[WeekIndex],100)&amp;" ("&amp;TEXT(SUMPRODUCT(MAX((T_PlannedOrders[Part Name]=$A247)*(T_PlannedOrders[WeekIndex]=100)*(T_PlannedOrders[EffectiveQty]&gt;0)*T_PlannedOrders[Order_Month])),"m月")&amp;"発注)")</f>
        <v/>
      </c>
      <c r="CZ273">
        <f>IF(SUMIFS(T_PlannedOrders[EffectiveQty],T_PlannedOrders[Part Name],$A247,T_PlannedOrders[WeekIndex],101)=0,"",SUMIFS(T_PlannedOrders[EffectiveQty],T_PlannedOrders[Part Name],$A247,T_PlannedOrders[WeekIndex],101)&amp;" ("&amp;TEXT(SUMPRODUCT(MAX((T_PlannedOrders[Part Name]=$A247)*(T_PlannedOrders[WeekIndex]=101)*(T_PlannedOrders[EffectiveQty]&gt;0)*T_PlannedOrders[Order_Month])),"m月")&amp;"発注)")</f>
        <v/>
      </c>
      <c r="DA273">
        <f>IF(SUMIFS(T_PlannedOrders[EffectiveQty],T_PlannedOrders[Part Name],$A247,T_PlannedOrders[WeekIndex],102)=0,"",SUMIFS(T_PlannedOrders[EffectiveQty],T_PlannedOrders[Part Name],$A247,T_PlannedOrders[WeekIndex],102)&amp;" ("&amp;TEXT(SUMPRODUCT(MAX((T_PlannedOrders[Part Name]=$A247)*(T_PlannedOrders[WeekIndex]=102)*(T_PlannedOrders[EffectiveQty]&gt;0)*T_PlannedOrders[Order_Month])),"m月")&amp;"発注)")</f>
        <v/>
      </c>
      <c r="DB273">
        <f>IF(SUMIFS(T_PlannedOrders[EffectiveQty],T_PlannedOrders[Part Name],$A247,T_PlannedOrders[WeekIndex],103)=0,"",SUMIFS(T_PlannedOrders[EffectiveQty],T_PlannedOrders[Part Name],$A247,T_PlannedOrders[WeekIndex],103)&amp;" ("&amp;TEXT(SUMPRODUCT(MAX((T_PlannedOrders[Part Name]=$A247)*(T_PlannedOrders[WeekIndex]=103)*(T_PlannedOrders[EffectiveQty]&gt;0)*T_PlannedOrders[Order_Month])),"m月")&amp;"発注)")</f>
        <v/>
      </c>
      <c r="DC273">
        <f>IF(SUMIFS(T_PlannedOrders[EffectiveQty],T_PlannedOrders[Part Name],$A247,T_PlannedOrders[WeekIndex],104)=0,"",SUMIFS(T_PlannedOrders[EffectiveQty],T_PlannedOrders[Part Name],$A247,T_PlannedOrders[WeekIndex],104)&amp;" ("&amp;TEXT(SUMPRODUCT(MAX((T_PlannedOrders[Part Name]=$A247)*(T_PlannedOrders[WeekIndex]=104)*(T_PlannedOrders[EffectiveQty]&gt;0)*T_PlannedOrders[Order_Month])),"m月")&amp;"発注)")</f>
        <v/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3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>
        <f>IF(SUMIFS(T_PlannedOrders[EffectiveQty],T_PlannedOrders[Part Name],$A277,T_PlannedOrders[WeekIndex],1)=0,"",SUMIFS(T_PlannedOrders[EffectiveQty],T_PlannedOrders[Part Name],$A277,T_PlannedOrders[WeekIndex],1)&amp;" ("&amp;TEXT(SUMPRODUCT(MAX((T_PlannedOrders[Part Name]=$A277)*(T_PlannedOrders[WeekIndex]=1)*(T_PlannedOrders[EffectiveQty]&gt;0)*T_PlannedOrders[Order_Month])),"m月")&amp;"発注)")</f>
        <v/>
      </c>
      <c r="E289">
        <f>IF(SUMIFS(T_PlannedOrders[EffectiveQty],T_PlannedOrders[Part Name],$A277,T_PlannedOrders[WeekIndex],2)=0,"",SUMIFS(T_PlannedOrders[EffectiveQty],T_PlannedOrders[Part Name],$A277,T_PlannedOrders[WeekIndex],2)&amp;" ("&amp;TEXT(SUMPRODUCT(MAX((T_PlannedOrders[Part Name]=$A277)*(T_PlannedOrders[WeekIndex]=2)*(T_PlannedOrders[EffectiveQty]&gt;0)*T_PlannedOrders[Order_Month])),"m月")&amp;"発注)")</f>
        <v/>
      </c>
      <c r="F289">
        <f>IF(SUMIFS(T_PlannedOrders[EffectiveQty],T_PlannedOrders[Part Name],$A277,T_PlannedOrders[WeekIndex],3)=0,"",SUMIFS(T_PlannedOrders[EffectiveQty],T_PlannedOrders[Part Name],$A277,T_PlannedOrders[WeekIndex],3)&amp;" ("&amp;TEXT(SUMPRODUCT(MAX((T_PlannedOrders[Part Name]=$A277)*(T_PlannedOrders[WeekIndex]=3)*(T_PlannedOrders[EffectiveQty]&gt;0)*T_PlannedOrders[Order_Month])),"m月")&amp;"発注)")</f>
        <v/>
      </c>
      <c r="G289">
        <f>IF(SUMIFS(T_PlannedOrders[EffectiveQty],T_PlannedOrders[Part Name],$A277,T_PlannedOrders[WeekIndex],4)=0,"",SUMIFS(T_PlannedOrders[EffectiveQty],T_PlannedOrders[Part Name],$A277,T_PlannedOrders[WeekIndex],4)&amp;" ("&amp;TEXT(SUMPRODUCT(MAX((T_PlannedOrders[Part Name]=$A277)*(T_PlannedOrders[WeekIndex]=4)*(T_PlannedOrders[EffectiveQty]&gt;0)*T_PlannedOrders[Order_Month])),"m月")&amp;"発注)")</f>
        <v/>
      </c>
      <c r="H289">
        <f>IF(SUMIFS(T_PlannedOrders[EffectiveQty],T_PlannedOrders[Part Name],$A277,T_PlannedOrders[WeekIndex],5)=0,"",SUMIFS(T_PlannedOrders[EffectiveQty],T_PlannedOrders[Part Name],$A277,T_PlannedOrders[WeekIndex],5)&amp;" ("&amp;TEXT(SUMPRODUCT(MAX((T_PlannedOrders[Part Name]=$A277)*(T_PlannedOrders[WeekIndex]=5)*(T_PlannedOrders[EffectiveQty]&gt;0)*T_PlannedOrders[Order_Month])),"m月")&amp;"発注)")</f>
        <v/>
      </c>
      <c r="I289">
        <f>IF(SUMIFS(T_PlannedOrders[EffectiveQty],T_PlannedOrders[Part Name],$A277,T_PlannedOrders[WeekIndex],6)=0,"",SUMIFS(T_PlannedOrders[EffectiveQty],T_PlannedOrders[Part Name],$A277,T_PlannedOrders[WeekIndex],6)&amp;" ("&amp;TEXT(SUMPRODUCT(MAX((T_PlannedOrders[Part Name]=$A277)*(T_PlannedOrders[WeekIndex]=6)*(T_PlannedOrders[EffectiveQty]&gt;0)*T_PlannedOrders[Order_Month])),"m月")&amp;"発注)")</f>
        <v/>
      </c>
      <c r="J289">
        <f>IF(SUMIFS(T_PlannedOrders[EffectiveQty],T_PlannedOrders[Part Name],$A277,T_PlannedOrders[WeekIndex],7)=0,"",SUMIFS(T_PlannedOrders[EffectiveQty],T_PlannedOrders[Part Name],$A277,T_PlannedOrders[WeekIndex],7)&amp;" ("&amp;TEXT(SUMPRODUCT(MAX((T_PlannedOrders[Part Name]=$A277)*(T_PlannedOrders[WeekIndex]=7)*(T_PlannedOrders[EffectiveQty]&gt;0)*T_PlannedOrders[Order_Month])),"m月")&amp;"発注)")</f>
        <v/>
      </c>
      <c r="K289">
        <f>IF(SUMIFS(T_PlannedOrders[EffectiveQty],T_PlannedOrders[Part Name],$A277,T_PlannedOrders[WeekIndex],8)=0,"",SUMIFS(T_PlannedOrders[EffectiveQty],T_PlannedOrders[Part Name],$A277,T_PlannedOrders[WeekIndex],8)&amp;" ("&amp;TEXT(SUMPRODUCT(MAX((T_PlannedOrders[Part Name]=$A277)*(T_PlannedOrders[WeekIndex]=8)*(T_PlannedOrders[EffectiveQty]&gt;0)*T_PlannedOrders[Order_Month])),"m月")&amp;"発注)")</f>
        <v/>
      </c>
      <c r="L289">
        <f>IF(SUMIFS(T_PlannedOrders[EffectiveQty],T_PlannedOrders[Part Name],$A277,T_PlannedOrders[WeekIndex],9)=0,"",SUMIFS(T_PlannedOrders[EffectiveQty],T_PlannedOrders[Part Name],$A277,T_PlannedOrders[WeekIndex],9)&amp;" ("&amp;TEXT(SUMPRODUCT(MAX((T_PlannedOrders[Part Name]=$A277)*(T_PlannedOrders[WeekIndex]=9)*(T_PlannedOrders[EffectiveQty]&gt;0)*T_PlannedOrders[Order_Month])),"m月")&amp;"発注)")</f>
        <v/>
      </c>
      <c r="M289">
        <f>IF(SUMIFS(T_PlannedOrders[EffectiveQty],T_PlannedOrders[Part Name],$A277,T_PlannedOrders[WeekIndex],10)=0,"",SUMIFS(T_PlannedOrders[EffectiveQty],T_PlannedOrders[Part Name],$A277,T_PlannedOrders[WeekIndex],10)&amp;" ("&amp;TEXT(SUMPRODUCT(MAX((T_PlannedOrders[Part Name]=$A277)*(T_PlannedOrders[WeekIndex]=10)*(T_PlannedOrders[EffectiveQty]&gt;0)*T_PlannedOrders[Order_Month])),"m月")&amp;"発注)")</f>
        <v/>
      </c>
      <c r="N289">
        <f>IF(SUMIFS(T_PlannedOrders[EffectiveQty],T_PlannedOrders[Part Name],$A277,T_PlannedOrders[WeekIndex],11)=0,"",SUMIFS(T_PlannedOrders[EffectiveQty],T_PlannedOrders[Part Name],$A277,T_PlannedOrders[WeekIndex],11)&amp;" ("&amp;TEXT(SUMPRODUCT(MAX((T_PlannedOrders[Part Name]=$A277)*(T_PlannedOrders[WeekIndex]=11)*(T_PlannedOrders[EffectiveQty]&gt;0)*T_PlannedOrders[Order_Month])),"m月")&amp;"発注)")</f>
        <v/>
      </c>
      <c r="O289">
        <f>IF(SUMIFS(T_PlannedOrders[EffectiveQty],T_PlannedOrders[Part Name],$A277,T_PlannedOrders[WeekIndex],12)=0,"",SUMIFS(T_PlannedOrders[EffectiveQty],T_PlannedOrders[Part Name],$A277,T_PlannedOrders[WeekIndex],12)&amp;" ("&amp;TEXT(SUMPRODUCT(MAX((T_PlannedOrders[Part Name]=$A277)*(T_PlannedOrders[WeekIndex]=12)*(T_PlannedOrders[EffectiveQty]&gt;0)*T_PlannedOrders[Order_Month])),"m月")&amp;"発注)")</f>
        <v/>
      </c>
      <c r="P289">
        <f>IF(SUMIFS(T_PlannedOrders[EffectiveQty],T_PlannedOrders[Part Name],$A277,T_PlannedOrders[WeekIndex],13)=0,"",SUMIFS(T_PlannedOrders[EffectiveQty],T_PlannedOrders[Part Name],$A277,T_PlannedOrders[WeekIndex],13)&amp;" ("&amp;TEXT(SUMPRODUCT(MAX((T_PlannedOrders[Part Name]=$A277)*(T_PlannedOrders[WeekIndex]=13)*(T_PlannedOrders[EffectiveQty]&gt;0)*T_PlannedOrders[Order_Month])),"m月")&amp;"発注)")</f>
        <v/>
      </c>
      <c r="Q289">
        <f>IF(SUMIFS(T_PlannedOrders[EffectiveQty],T_PlannedOrders[Part Name],$A277,T_PlannedOrders[WeekIndex],14)=0,"",SUMIFS(T_PlannedOrders[EffectiveQty],T_PlannedOrders[Part Name],$A277,T_PlannedOrders[WeekIndex],14)&amp;" ("&amp;TEXT(SUMPRODUCT(MAX((T_PlannedOrders[Part Name]=$A277)*(T_PlannedOrders[WeekIndex]=14)*(T_PlannedOrders[EffectiveQty]&gt;0)*T_PlannedOrders[Order_Month])),"m月")&amp;"発注)")</f>
        <v/>
      </c>
      <c r="R289">
        <f>IF(SUMIFS(T_PlannedOrders[EffectiveQty],T_PlannedOrders[Part Name],$A277,T_PlannedOrders[WeekIndex],15)=0,"",SUMIFS(T_PlannedOrders[EffectiveQty],T_PlannedOrders[Part Name],$A277,T_PlannedOrders[WeekIndex],15)&amp;" ("&amp;TEXT(SUMPRODUCT(MAX((T_PlannedOrders[Part Name]=$A277)*(T_PlannedOrders[WeekIndex]=15)*(T_PlannedOrders[EffectiveQty]&gt;0)*T_PlannedOrders[Order_Month])),"m月")&amp;"発注)")</f>
        <v/>
      </c>
      <c r="S289">
        <f>IF(SUMIFS(T_PlannedOrders[EffectiveQty],T_PlannedOrders[Part Name],$A277,T_PlannedOrders[WeekIndex],16)=0,"",SUMIFS(T_PlannedOrders[EffectiveQty],T_PlannedOrders[Part Name],$A277,T_PlannedOrders[WeekIndex],16)&amp;" ("&amp;TEXT(SUMPRODUCT(MAX((T_PlannedOrders[Part Name]=$A277)*(T_PlannedOrders[WeekIndex]=16)*(T_PlannedOrders[EffectiveQty]&gt;0)*T_PlannedOrders[Order_Month])),"m月")&amp;"発注)")</f>
        <v/>
      </c>
      <c r="T289">
        <f>IF(SUMIFS(T_PlannedOrders[EffectiveQty],T_PlannedOrders[Part Name],$A277,T_PlannedOrders[WeekIndex],17)=0,"",SUMIFS(T_PlannedOrders[EffectiveQty],T_PlannedOrders[Part Name],$A277,T_PlannedOrders[WeekIndex],17)&amp;" ("&amp;TEXT(SUMPRODUCT(MAX((T_PlannedOrders[Part Name]=$A277)*(T_PlannedOrders[WeekIndex]=17)*(T_PlannedOrders[EffectiveQty]&gt;0)*T_PlannedOrders[Order_Month])),"m月")&amp;"発注)")</f>
        <v/>
      </c>
      <c r="U289">
        <f>IF(SUMIFS(T_PlannedOrders[EffectiveQty],T_PlannedOrders[Part Name],$A277,T_PlannedOrders[WeekIndex],18)=0,"",SUMIFS(T_PlannedOrders[EffectiveQty],T_PlannedOrders[Part Name],$A277,T_PlannedOrders[WeekIndex],18)&amp;" ("&amp;TEXT(SUMPRODUCT(MAX((T_PlannedOrders[Part Name]=$A277)*(T_PlannedOrders[WeekIndex]=18)*(T_PlannedOrders[EffectiveQty]&gt;0)*T_PlannedOrders[Order_Month])),"m月")&amp;"発注)")</f>
        <v/>
      </c>
      <c r="V289">
        <f>IF(SUMIFS(T_PlannedOrders[EffectiveQty],T_PlannedOrders[Part Name],$A277,T_PlannedOrders[WeekIndex],19)=0,"",SUMIFS(T_PlannedOrders[EffectiveQty],T_PlannedOrders[Part Name],$A277,T_PlannedOrders[WeekIndex],19)&amp;" ("&amp;TEXT(SUMPRODUCT(MAX((T_PlannedOrders[Part Name]=$A277)*(T_PlannedOrders[WeekIndex]=19)*(T_PlannedOrders[EffectiveQty]&gt;0)*T_PlannedOrders[Order_Month])),"m月")&amp;"発注)")</f>
        <v/>
      </c>
      <c r="W289">
        <f>IF(SUMIFS(T_PlannedOrders[EffectiveQty],T_PlannedOrders[Part Name],$A277,T_PlannedOrders[WeekIndex],20)=0,"",SUMIFS(T_PlannedOrders[EffectiveQty],T_PlannedOrders[Part Name],$A277,T_PlannedOrders[WeekIndex],20)&amp;" ("&amp;TEXT(SUMPRODUCT(MAX((T_PlannedOrders[Part Name]=$A277)*(T_PlannedOrders[WeekIndex]=20)*(T_PlannedOrders[EffectiveQty]&gt;0)*T_PlannedOrders[Order_Month])),"m月")&amp;"発注)")</f>
        <v/>
      </c>
      <c r="X289">
        <f>IF(SUMIFS(T_PlannedOrders[EffectiveQty],T_PlannedOrders[Part Name],$A277,T_PlannedOrders[WeekIndex],21)=0,"",SUMIFS(T_PlannedOrders[EffectiveQty],T_PlannedOrders[Part Name],$A277,T_PlannedOrders[WeekIndex],21)&amp;" ("&amp;TEXT(SUMPRODUCT(MAX((T_PlannedOrders[Part Name]=$A277)*(T_PlannedOrders[WeekIndex]=21)*(T_PlannedOrders[EffectiveQty]&gt;0)*T_PlannedOrders[Order_Month])),"m月")&amp;"発注)")</f>
        <v/>
      </c>
      <c r="Y289">
        <f>IF(SUMIFS(T_PlannedOrders[EffectiveQty],T_PlannedOrders[Part Name],$A277,T_PlannedOrders[WeekIndex],22)=0,"",SUMIFS(T_PlannedOrders[EffectiveQty],T_PlannedOrders[Part Name],$A277,T_PlannedOrders[WeekIndex],22)&amp;" ("&amp;TEXT(SUMPRODUCT(MAX((T_PlannedOrders[Part Name]=$A277)*(T_PlannedOrders[WeekIndex]=22)*(T_PlannedOrders[EffectiveQty]&gt;0)*T_PlannedOrders[Order_Month])),"m月")&amp;"発注)")</f>
        <v/>
      </c>
      <c r="Z289">
        <f>IF(SUMIFS(T_PlannedOrders[EffectiveQty],T_PlannedOrders[Part Name],$A277,T_PlannedOrders[WeekIndex],23)=0,"",SUMIFS(T_PlannedOrders[EffectiveQty],T_PlannedOrders[Part Name],$A277,T_PlannedOrders[WeekIndex],23)&amp;" ("&amp;TEXT(SUMPRODUCT(MAX((T_PlannedOrders[Part Name]=$A277)*(T_PlannedOrders[WeekIndex]=23)*(T_PlannedOrders[EffectiveQty]&gt;0)*T_PlannedOrders[Order_Month])),"m月")&amp;"発注)")</f>
        <v/>
      </c>
      <c r="AA289">
        <f>IF(SUMIFS(T_PlannedOrders[EffectiveQty],T_PlannedOrders[Part Name],$A277,T_PlannedOrders[WeekIndex],24)=0,"",SUMIFS(T_PlannedOrders[EffectiveQty],T_PlannedOrders[Part Name],$A277,T_PlannedOrders[WeekIndex],24)&amp;" ("&amp;TEXT(SUMPRODUCT(MAX((T_PlannedOrders[Part Name]=$A277)*(T_PlannedOrders[WeekIndex]=24)*(T_PlannedOrders[EffectiveQty]&gt;0)*T_PlannedOrders[Order_Month])),"m月")&amp;"発注)")</f>
        <v/>
      </c>
      <c r="AB289">
        <f>IF(SUMIFS(T_PlannedOrders[EffectiveQty],T_PlannedOrders[Part Name],$A277,T_PlannedOrders[WeekIndex],25)=0,"",SUMIFS(T_PlannedOrders[EffectiveQty],T_PlannedOrders[Part Name],$A277,T_PlannedOrders[WeekIndex],25)&amp;" ("&amp;TEXT(SUMPRODUCT(MAX((T_PlannedOrders[Part Name]=$A277)*(T_PlannedOrders[WeekIndex]=25)*(T_PlannedOrders[EffectiveQty]&gt;0)*T_PlannedOrders[Order_Month])),"m月")&amp;"発注)")</f>
        <v/>
      </c>
      <c r="AC289">
        <f>IF(SUMIFS(T_PlannedOrders[EffectiveQty],T_PlannedOrders[Part Name],$A277,T_PlannedOrders[WeekIndex],26)=0,"",SUMIFS(T_PlannedOrders[EffectiveQty],T_PlannedOrders[Part Name],$A277,T_PlannedOrders[WeekIndex],26)&amp;" ("&amp;TEXT(SUMPRODUCT(MAX((T_PlannedOrders[Part Name]=$A277)*(T_PlannedOrders[WeekIndex]=26)*(T_PlannedOrders[EffectiveQty]&gt;0)*T_PlannedOrders[Order_Month])),"m月")&amp;"発注)")</f>
        <v/>
      </c>
      <c r="AD289">
        <f>IF(SUMIFS(T_PlannedOrders[EffectiveQty],T_PlannedOrders[Part Name],$A277,T_PlannedOrders[WeekIndex],27)=0,"",SUMIFS(T_PlannedOrders[EffectiveQty],T_PlannedOrders[Part Name],$A277,T_PlannedOrders[WeekIndex],27)&amp;" ("&amp;TEXT(SUMPRODUCT(MAX((T_PlannedOrders[Part Name]=$A277)*(T_PlannedOrders[WeekIndex]=27)*(T_PlannedOrders[EffectiveQty]&gt;0)*T_PlannedOrders[Order_Month])),"m月")&amp;"発注)")</f>
        <v/>
      </c>
      <c r="AE289">
        <f>IF(SUMIFS(T_PlannedOrders[EffectiveQty],T_PlannedOrders[Part Name],$A277,T_PlannedOrders[WeekIndex],28)=0,"",SUMIFS(T_PlannedOrders[EffectiveQty],T_PlannedOrders[Part Name],$A277,T_PlannedOrders[WeekIndex],28)&amp;" ("&amp;TEXT(SUMPRODUCT(MAX((T_PlannedOrders[Part Name]=$A277)*(T_PlannedOrders[WeekIndex]=28)*(T_PlannedOrders[EffectiveQty]&gt;0)*T_PlannedOrders[Order_Month])),"m月")&amp;"発注)")</f>
        <v/>
      </c>
      <c r="AF289">
        <f>IF(SUMIFS(T_PlannedOrders[EffectiveQty],T_PlannedOrders[Part Name],$A277,T_PlannedOrders[WeekIndex],29)=0,"",SUMIFS(T_PlannedOrders[EffectiveQty],T_PlannedOrders[Part Name],$A277,T_PlannedOrders[WeekIndex],29)&amp;" ("&amp;TEXT(SUMPRODUCT(MAX((T_PlannedOrders[Part Name]=$A277)*(T_PlannedOrders[WeekIndex]=29)*(T_PlannedOrders[EffectiveQty]&gt;0)*T_PlannedOrders[Order_Month])),"m月")&amp;"発注)")</f>
        <v/>
      </c>
      <c r="AG289">
        <f>IF(SUMIFS(T_PlannedOrders[EffectiveQty],T_PlannedOrders[Part Name],$A277,T_PlannedOrders[WeekIndex],30)=0,"",SUMIFS(T_PlannedOrders[EffectiveQty],T_PlannedOrders[Part Name],$A277,T_PlannedOrders[WeekIndex],30)&amp;" ("&amp;TEXT(SUMPRODUCT(MAX((T_PlannedOrders[Part Name]=$A277)*(T_PlannedOrders[WeekIndex]=30)*(T_PlannedOrders[EffectiveQty]&gt;0)*T_PlannedOrders[Order_Month])),"m月")&amp;"発注)")</f>
        <v/>
      </c>
      <c r="AH289">
        <f>IF(SUMIFS(T_PlannedOrders[EffectiveQty],T_PlannedOrders[Part Name],$A277,T_PlannedOrders[WeekIndex],31)=0,"",SUMIFS(T_PlannedOrders[EffectiveQty],T_PlannedOrders[Part Name],$A277,T_PlannedOrders[WeekIndex],31)&amp;" ("&amp;TEXT(SUMPRODUCT(MAX((T_PlannedOrders[Part Name]=$A277)*(T_PlannedOrders[WeekIndex]=31)*(T_PlannedOrders[EffectiveQty]&gt;0)*T_PlannedOrders[Order_Month])),"m月")&amp;"発注)")</f>
        <v/>
      </c>
      <c r="AI289">
        <f>IF(SUMIFS(T_PlannedOrders[EffectiveQty],T_PlannedOrders[Part Name],$A277,T_PlannedOrders[WeekIndex],32)=0,"",SUMIFS(T_PlannedOrders[EffectiveQty],T_PlannedOrders[Part Name],$A277,T_PlannedOrders[WeekIndex],32)&amp;" ("&amp;TEXT(SUMPRODUCT(MAX((T_PlannedOrders[Part Name]=$A277)*(T_PlannedOrders[WeekIndex]=32)*(T_PlannedOrders[EffectiveQty]&gt;0)*T_PlannedOrders[Order_Month])),"m月")&amp;"発注)")</f>
        <v/>
      </c>
      <c r="AJ289">
        <f>IF(SUMIFS(T_PlannedOrders[EffectiveQty],T_PlannedOrders[Part Name],$A277,T_PlannedOrders[WeekIndex],33)=0,"",SUMIFS(T_PlannedOrders[EffectiveQty],T_PlannedOrders[Part Name],$A277,T_PlannedOrders[WeekIndex],33)&amp;" ("&amp;TEXT(SUMPRODUCT(MAX((T_PlannedOrders[Part Name]=$A277)*(T_PlannedOrders[WeekIndex]=33)*(T_PlannedOrders[EffectiveQty]&gt;0)*T_PlannedOrders[Order_Month])),"m月")&amp;"発注)")</f>
        <v/>
      </c>
      <c r="AK289">
        <f>IF(SUMIFS(T_PlannedOrders[EffectiveQty],T_PlannedOrders[Part Name],$A277,T_PlannedOrders[WeekIndex],34)=0,"",SUMIFS(T_PlannedOrders[EffectiveQty],T_PlannedOrders[Part Name],$A277,T_PlannedOrders[WeekIndex],34)&amp;" ("&amp;TEXT(SUMPRODUCT(MAX((T_PlannedOrders[Part Name]=$A277)*(T_PlannedOrders[WeekIndex]=34)*(T_PlannedOrders[EffectiveQty]&gt;0)*T_PlannedOrders[Order_Month])),"m月")&amp;"発注)")</f>
        <v/>
      </c>
      <c r="AL289">
        <f>IF(SUMIFS(T_PlannedOrders[EffectiveQty],T_PlannedOrders[Part Name],$A277,T_PlannedOrders[WeekIndex],35)=0,"",SUMIFS(T_PlannedOrders[EffectiveQty],T_PlannedOrders[Part Name],$A277,T_PlannedOrders[WeekIndex],35)&amp;" ("&amp;TEXT(SUMPRODUCT(MAX((T_PlannedOrders[Part Name]=$A277)*(T_PlannedOrders[WeekIndex]=35)*(T_PlannedOrders[EffectiveQty]&gt;0)*T_PlannedOrders[Order_Month])),"m月")&amp;"発注)")</f>
        <v/>
      </c>
      <c r="AM289">
        <f>IF(SUMIFS(T_PlannedOrders[EffectiveQty],T_PlannedOrders[Part Name],$A277,T_PlannedOrders[WeekIndex],36)=0,"",SUMIFS(T_PlannedOrders[EffectiveQty],T_PlannedOrders[Part Name],$A277,T_PlannedOrders[WeekIndex],36)&amp;" ("&amp;TEXT(SUMPRODUCT(MAX((T_PlannedOrders[Part Name]=$A277)*(T_PlannedOrders[WeekIndex]=36)*(T_PlannedOrders[EffectiveQty]&gt;0)*T_PlannedOrders[Order_Month])),"m月")&amp;"発注)")</f>
        <v/>
      </c>
      <c r="AN289">
        <f>IF(SUMIFS(T_PlannedOrders[EffectiveQty],T_PlannedOrders[Part Name],$A277,T_PlannedOrders[WeekIndex],37)=0,"",SUMIFS(T_PlannedOrders[EffectiveQty],T_PlannedOrders[Part Name],$A277,T_PlannedOrders[WeekIndex],37)&amp;" ("&amp;TEXT(SUMPRODUCT(MAX((T_PlannedOrders[Part Name]=$A277)*(T_PlannedOrders[WeekIndex]=37)*(T_PlannedOrders[EffectiveQty]&gt;0)*T_PlannedOrders[Order_Month])),"m月")&amp;"発注)")</f>
        <v/>
      </c>
      <c r="AO289">
        <f>IF(SUMIFS(T_PlannedOrders[EffectiveQty],T_PlannedOrders[Part Name],$A277,T_PlannedOrders[WeekIndex],38)=0,"",SUMIFS(T_PlannedOrders[EffectiveQty],T_PlannedOrders[Part Name],$A277,T_PlannedOrders[WeekIndex],38)&amp;" ("&amp;TEXT(SUMPRODUCT(MAX((T_PlannedOrders[Part Name]=$A277)*(T_PlannedOrders[WeekIndex]=38)*(T_PlannedOrders[EffectiveQty]&gt;0)*T_PlannedOrders[Order_Month])),"m月")&amp;"発注)")</f>
        <v/>
      </c>
      <c r="AP289">
        <f>IF(SUMIFS(T_PlannedOrders[EffectiveQty],T_PlannedOrders[Part Name],$A277,T_PlannedOrders[WeekIndex],39)=0,"",SUMIFS(T_PlannedOrders[EffectiveQty],T_PlannedOrders[Part Name],$A277,T_PlannedOrders[WeekIndex],39)&amp;" ("&amp;TEXT(SUMPRODUCT(MAX((T_PlannedOrders[Part Name]=$A277)*(T_PlannedOrders[WeekIndex]=39)*(T_PlannedOrders[EffectiveQty]&gt;0)*T_PlannedOrders[Order_Month])),"m月")&amp;"発注)")</f>
        <v/>
      </c>
      <c r="AQ289">
        <f>IF(SUMIFS(T_PlannedOrders[EffectiveQty],T_PlannedOrders[Part Name],$A277,T_PlannedOrders[WeekIndex],40)=0,"",SUMIFS(T_PlannedOrders[EffectiveQty],T_PlannedOrders[Part Name],$A277,T_PlannedOrders[WeekIndex],40)&amp;" ("&amp;TEXT(SUMPRODUCT(MAX((T_PlannedOrders[Part Name]=$A277)*(T_PlannedOrders[WeekIndex]=40)*(T_PlannedOrders[EffectiveQty]&gt;0)*T_PlannedOrders[Order_Month])),"m月")&amp;"発注)")</f>
        <v/>
      </c>
      <c r="AR289">
        <f>IF(SUMIFS(T_PlannedOrders[EffectiveQty],T_PlannedOrders[Part Name],$A277,T_PlannedOrders[WeekIndex],41)=0,"",SUMIFS(T_PlannedOrders[EffectiveQty],T_PlannedOrders[Part Name],$A277,T_PlannedOrders[WeekIndex],41)&amp;" ("&amp;TEXT(SUMPRODUCT(MAX((T_PlannedOrders[Part Name]=$A277)*(T_PlannedOrders[WeekIndex]=41)*(T_PlannedOrders[EffectiveQty]&gt;0)*T_PlannedOrders[Order_Month])),"m月")&amp;"発注)")</f>
        <v/>
      </c>
      <c r="AS289">
        <f>IF(SUMIFS(T_PlannedOrders[EffectiveQty],T_PlannedOrders[Part Name],$A277,T_PlannedOrders[WeekIndex],42)=0,"",SUMIFS(T_PlannedOrders[EffectiveQty],T_PlannedOrders[Part Name],$A277,T_PlannedOrders[WeekIndex],42)&amp;" ("&amp;TEXT(SUMPRODUCT(MAX((T_PlannedOrders[Part Name]=$A277)*(T_PlannedOrders[WeekIndex]=42)*(T_PlannedOrders[EffectiveQty]&gt;0)*T_PlannedOrders[Order_Month])),"m月")&amp;"発注)")</f>
        <v/>
      </c>
      <c r="AT289">
        <f>IF(SUMIFS(T_PlannedOrders[EffectiveQty],T_PlannedOrders[Part Name],$A277,T_PlannedOrders[WeekIndex],43)=0,"",SUMIFS(T_PlannedOrders[EffectiveQty],T_PlannedOrders[Part Name],$A277,T_PlannedOrders[WeekIndex],43)&amp;" ("&amp;TEXT(SUMPRODUCT(MAX((T_PlannedOrders[Part Name]=$A277)*(T_PlannedOrders[WeekIndex]=43)*(T_PlannedOrders[EffectiveQty]&gt;0)*T_PlannedOrders[Order_Month])),"m月")&amp;"発注)")</f>
        <v/>
      </c>
      <c r="AU289">
        <f>IF(SUMIFS(T_PlannedOrders[EffectiveQty],T_PlannedOrders[Part Name],$A277,T_PlannedOrders[WeekIndex],44)=0,"",SUMIFS(T_PlannedOrders[EffectiveQty],T_PlannedOrders[Part Name],$A277,T_PlannedOrders[WeekIndex],44)&amp;" ("&amp;TEXT(SUMPRODUCT(MAX((T_PlannedOrders[Part Name]=$A277)*(T_PlannedOrders[WeekIndex]=44)*(T_PlannedOrders[EffectiveQty]&gt;0)*T_PlannedOrders[Order_Month])),"m月")&amp;"発注)")</f>
        <v/>
      </c>
      <c r="AV289">
        <f>IF(SUMIFS(T_PlannedOrders[EffectiveQty],T_PlannedOrders[Part Name],$A277,T_PlannedOrders[WeekIndex],45)=0,"",SUMIFS(T_PlannedOrders[EffectiveQty],T_PlannedOrders[Part Name],$A277,T_PlannedOrders[WeekIndex],45)&amp;" ("&amp;TEXT(SUMPRODUCT(MAX((T_PlannedOrders[Part Name]=$A277)*(T_PlannedOrders[WeekIndex]=45)*(T_PlannedOrders[EffectiveQty]&gt;0)*T_PlannedOrders[Order_Month])),"m月")&amp;"発注)")</f>
        <v/>
      </c>
      <c r="AW289">
        <f>IF(SUMIFS(T_PlannedOrders[EffectiveQty],T_PlannedOrders[Part Name],$A277,T_PlannedOrders[WeekIndex],46)=0,"",SUMIFS(T_PlannedOrders[EffectiveQty],T_PlannedOrders[Part Name],$A277,T_PlannedOrders[WeekIndex],46)&amp;" ("&amp;TEXT(SUMPRODUCT(MAX((T_PlannedOrders[Part Name]=$A277)*(T_PlannedOrders[WeekIndex]=46)*(T_PlannedOrders[EffectiveQty]&gt;0)*T_PlannedOrders[Order_Month])),"m月")&amp;"発注)")</f>
        <v/>
      </c>
      <c r="AX289">
        <f>IF(SUMIFS(T_PlannedOrders[EffectiveQty],T_PlannedOrders[Part Name],$A277,T_PlannedOrders[WeekIndex],47)=0,"",SUMIFS(T_PlannedOrders[EffectiveQty],T_PlannedOrders[Part Name],$A277,T_PlannedOrders[WeekIndex],47)&amp;" ("&amp;TEXT(SUMPRODUCT(MAX((T_PlannedOrders[Part Name]=$A277)*(T_PlannedOrders[WeekIndex]=47)*(T_PlannedOrders[EffectiveQty]&gt;0)*T_PlannedOrders[Order_Month])),"m月")&amp;"発注)")</f>
        <v/>
      </c>
      <c r="AY289">
        <f>IF(SUMIFS(T_PlannedOrders[EffectiveQty],T_PlannedOrders[Part Name],$A277,T_PlannedOrders[WeekIndex],48)=0,"",SUMIFS(T_PlannedOrders[EffectiveQty],T_PlannedOrders[Part Name],$A277,T_PlannedOrders[WeekIndex],48)&amp;" ("&amp;TEXT(SUMPRODUCT(MAX((T_PlannedOrders[Part Name]=$A277)*(T_PlannedOrders[WeekIndex]=48)*(T_PlannedOrders[EffectiveQty]&gt;0)*T_PlannedOrders[Order_Month])),"m月")&amp;"発注)")</f>
        <v/>
      </c>
      <c r="AZ289">
        <f>IF(SUMIFS(T_PlannedOrders[EffectiveQty],T_PlannedOrders[Part Name],$A277,T_PlannedOrders[WeekIndex],49)=0,"",SUMIFS(T_PlannedOrders[EffectiveQty],T_PlannedOrders[Part Name],$A277,T_PlannedOrders[WeekIndex],49)&amp;" ("&amp;TEXT(SUMPRODUCT(MAX((T_PlannedOrders[Part Name]=$A277)*(T_PlannedOrders[WeekIndex]=49)*(T_PlannedOrders[EffectiveQty]&gt;0)*T_PlannedOrders[Order_Month])),"m月")&amp;"発注)")</f>
        <v/>
      </c>
      <c r="BA289">
        <f>IF(SUMIFS(T_PlannedOrders[EffectiveQty],T_PlannedOrders[Part Name],$A277,T_PlannedOrders[WeekIndex],50)=0,"",SUMIFS(T_PlannedOrders[EffectiveQty],T_PlannedOrders[Part Name],$A277,T_PlannedOrders[WeekIndex],50)&amp;" ("&amp;TEXT(SUMPRODUCT(MAX((T_PlannedOrders[Part Name]=$A277)*(T_PlannedOrders[WeekIndex]=50)*(T_PlannedOrders[EffectiveQty]&gt;0)*T_PlannedOrders[Order_Month])),"m月")&amp;"発注)")</f>
        <v/>
      </c>
      <c r="BB289">
        <f>IF(SUMIFS(T_PlannedOrders[EffectiveQty],T_PlannedOrders[Part Name],$A277,T_PlannedOrders[WeekIndex],51)=0,"",SUMIFS(T_PlannedOrders[EffectiveQty],T_PlannedOrders[Part Name],$A277,T_PlannedOrders[WeekIndex],51)&amp;" ("&amp;TEXT(SUMPRODUCT(MAX((T_PlannedOrders[Part Name]=$A277)*(T_PlannedOrders[WeekIndex]=51)*(T_PlannedOrders[EffectiveQty]&gt;0)*T_PlannedOrders[Order_Month])),"m月")&amp;"発注)")</f>
        <v/>
      </c>
      <c r="BC289">
        <f>IF(SUMIFS(T_PlannedOrders[EffectiveQty],T_PlannedOrders[Part Name],$A277,T_PlannedOrders[WeekIndex],52)=0,"",SUMIFS(T_PlannedOrders[EffectiveQty],T_PlannedOrders[Part Name],$A277,T_PlannedOrders[WeekIndex],52)&amp;" ("&amp;TEXT(SUMPRODUCT(MAX((T_PlannedOrders[Part Name]=$A277)*(T_PlannedOrders[WeekIndex]=52)*(T_PlannedOrders[EffectiveQty]&gt;0)*T_PlannedOrders[Order_Month])),"m月")&amp;"発注)")</f>
        <v/>
      </c>
      <c r="BD289">
        <f>IF(SUMIFS(T_PlannedOrders[EffectiveQty],T_PlannedOrders[Part Name],$A277,T_PlannedOrders[WeekIndex],53)=0,"",SUMIFS(T_PlannedOrders[EffectiveQty],T_PlannedOrders[Part Name],$A277,T_PlannedOrders[WeekIndex],53)&amp;" ("&amp;TEXT(SUMPRODUCT(MAX((T_PlannedOrders[Part Name]=$A277)*(T_PlannedOrders[WeekIndex]=53)*(T_PlannedOrders[EffectiveQty]&gt;0)*T_PlannedOrders[Order_Month])),"m月")&amp;"発注)")</f>
        <v/>
      </c>
      <c r="BE289">
        <f>IF(SUMIFS(T_PlannedOrders[EffectiveQty],T_PlannedOrders[Part Name],$A277,T_PlannedOrders[WeekIndex],54)=0,"",SUMIFS(T_PlannedOrders[EffectiveQty],T_PlannedOrders[Part Name],$A277,T_PlannedOrders[WeekIndex],54)&amp;" ("&amp;TEXT(SUMPRODUCT(MAX((T_PlannedOrders[Part Name]=$A277)*(T_PlannedOrders[WeekIndex]=54)*(T_PlannedOrders[EffectiveQty]&gt;0)*T_PlannedOrders[Order_Month])),"m月")&amp;"発注)")</f>
        <v/>
      </c>
      <c r="BF289">
        <f>IF(SUMIFS(T_PlannedOrders[EffectiveQty],T_PlannedOrders[Part Name],$A277,T_PlannedOrders[WeekIndex],55)=0,"",SUMIFS(T_PlannedOrders[EffectiveQty],T_PlannedOrders[Part Name],$A277,T_PlannedOrders[WeekIndex],55)&amp;" ("&amp;TEXT(SUMPRODUCT(MAX((T_PlannedOrders[Part Name]=$A277)*(T_PlannedOrders[WeekIndex]=55)*(T_PlannedOrders[EffectiveQty]&gt;0)*T_PlannedOrders[Order_Month])),"m月")&amp;"発注)")</f>
        <v/>
      </c>
      <c r="BG289">
        <f>IF(SUMIFS(T_PlannedOrders[EffectiveQty],T_PlannedOrders[Part Name],$A277,T_PlannedOrders[WeekIndex],56)=0,"",SUMIFS(T_PlannedOrders[EffectiveQty],T_PlannedOrders[Part Name],$A277,T_PlannedOrders[WeekIndex],56)&amp;" ("&amp;TEXT(SUMPRODUCT(MAX((T_PlannedOrders[Part Name]=$A277)*(T_PlannedOrders[WeekIndex]=56)*(T_PlannedOrders[EffectiveQty]&gt;0)*T_PlannedOrders[Order_Month])),"m月")&amp;"発注)")</f>
        <v/>
      </c>
      <c r="BH289">
        <f>IF(SUMIFS(T_PlannedOrders[EffectiveQty],T_PlannedOrders[Part Name],$A277,T_PlannedOrders[WeekIndex],57)=0,"",SUMIFS(T_PlannedOrders[EffectiveQty],T_PlannedOrders[Part Name],$A277,T_PlannedOrders[WeekIndex],57)&amp;" ("&amp;TEXT(SUMPRODUCT(MAX((T_PlannedOrders[Part Name]=$A277)*(T_PlannedOrders[WeekIndex]=57)*(T_PlannedOrders[EffectiveQty]&gt;0)*T_PlannedOrders[Order_Month])),"m月")&amp;"発注)")</f>
        <v/>
      </c>
      <c r="BI289">
        <f>IF(SUMIFS(T_PlannedOrders[EffectiveQty],T_PlannedOrders[Part Name],$A277,T_PlannedOrders[WeekIndex],58)=0,"",SUMIFS(T_PlannedOrders[EffectiveQty],T_PlannedOrders[Part Name],$A277,T_PlannedOrders[WeekIndex],58)&amp;" ("&amp;TEXT(SUMPRODUCT(MAX((T_PlannedOrders[Part Name]=$A277)*(T_PlannedOrders[WeekIndex]=58)*(T_PlannedOrders[EffectiveQty]&gt;0)*T_PlannedOrders[Order_Month])),"m月")&amp;"発注)")</f>
        <v/>
      </c>
      <c r="BJ289">
        <f>IF(SUMIFS(T_PlannedOrders[EffectiveQty],T_PlannedOrders[Part Name],$A277,T_PlannedOrders[WeekIndex],59)=0,"",SUMIFS(T_PlannedOrders[EffectiveQty],T_PlannedOrders[Part Name],$A277,T_PlannedOrders[WeekIndex],59)&amp;" ("&amp;TEXT(SUMPRODUCT(MAX((T_PlannedOrders[Part Name]=$A277)*(T_PlannedOrders[WeekIndex]=59)*(T_PlannedOrders[EffectiveQty]&gt;0)*T_PlannedOrders[Order_Month])),"m月")&amp;"発注)")</f>
        <v/>
      </c>
      <c r="BK289">
        <f>IF(SUMIFS(T_PlannedOrders[EffectiveQty],T_PlannedOrders[Part Name],$A277,T_PlannedOrders[WeekIndex],60)=0,"",SUMIFS(T_PlannedOrders[EffectiveQty],T_PlannedOrders[Part Name],$A277,T_PlannedOrders[WeekIndex],60)&amp;" ("&amp;TEXT(SUMPRODUCT(MAX((T_PlannedOrders[Part Name]=$A277)*(T_PlannedOrders[WeekIndex]=60)*(T_PlannedOrders[EffectiveQty]&gt;0)*T_PlannedOrders[Order_Month])),"m月")&amp;"発注)")</f>
        <v/>
      </c>
      <c r="BL289">
        <f>IF(SUMIFS(T_PlannedOrders[EffectiveQty],T_PlannedOrders[Part Name],$A277,T_PlannedOrders[WeekIndex],61)=0,"",SUMIFS(T_PlannedOrders[EffectiveQty],T_PlannedOrders[Part Name],$A277,T_PlannedOrders[WeekIndex],61)&amp;" ("&amp;TEXT(SUMPRODUCT(MAX((T_PlannedOrders[Part Name]=$A277)*(T_PlannedOrders[WeekIndex]=61)*(T_PlannedOrders[EffectiveQty]&gt;0)*T_PlannedOrders[Order_Month])),"m月")&amp;"発注)")</f>
        <v/>
      </c>
      <c r="BM289">
        <f>IF(SUMIFS(T_PlannedOrders[EffectiveQty],T_PlannedOrders[Part Name],$A277,T_PlannedOrders[WeekIndex],62)=0,"",SUMIFS(T_PlannedOrders[EffectiveQty],T_PlannedOrders[Part Name],$A277,T_PlannedOrders[WeekIndex],62)&amp;" ("&amp;TEXT(SUMPRODUCT(MAX((T_PlannedOrders[Part Name]=$A277)*(T_PlannedOrders[WeekIndex]=62)*(T_PlannedOrders[EffectiveQty]&gt;0)*T_PlannedOrders[Order_Month])),"m月")&amp;"発注)")</f>
        <v/>
      </c>
      <c r="BN289">
        <f>IF(SUMIFS(T_PlannedOrders[EffectiveQty],T_PlannedOrders[Part Name],$A277,T_PlannedOrders[WeekIndex],63)=0,"",SUMIFS(T_PlannedOrders[EffectiveQty],T_PlannedOrders[Part Name],$A277,T_PlannedOrders[WeekIndex],63)&amp;" ("&amp;TEXT(SUMPRODUCT(MAX((T_PlannedOrders[Part Name]=$A277)*(T_PlannedOrders[WeekIndex]=63)*(T_PlannedOrders[EffectiveQty]&gt;0)*T_PlannedOrders[Order_Month])),"m月")&amp;"発注)")</f>
        <v/>
      </c>
      <c r="BO289">
        <f>IF(SUMIFS(T_PlannedOrders[EffectiveQty],T_PlannedOrders[Part Name],$A277,T_PlannedOrders[WeekIndex],64)=0,"",SUMIFS(T_PlannedOrders[EffectiveQty],T_PlannedOrders[Part Name],$A277,T_PlannedOrders[WeekIndex],64)&amp;" ("&amp;TEXT(SUMPRODUCT(MAX((T_PlannedOrders[Part Name]=$A277)*(T_PlannedOrders[WeekIndex]=64)*(T_PlannedOrders[EffectiveQty]&gt;0)*T_PlannedOrders[Order_Month])),"m月")&amp;"発注)")</f>
        <v/>
      </c>
      <c r="BP289">
        <f>IF(SUMIFS(T_PlannedOrders[EffectiveQty],T_PlannedOrders[Part Name],$A277,T_PlannedOrders[WeekIndex],65)=0,"",SUMIFS(T_PlannedOrders[EffectiveQty],T_PlannedOrders[Part Name],$A277,T_PlannedOrders[WeekIndex],65)&amp;" ("&amp;TEXT(SUMPRODUCT(MAX((T_PlannedOrders[Part Name]=$A277)*(T_PlannedOrders[WeekIndex]=65)*(T_PlannedOrders[EffectiveQty]&gt;0)*T_PlannedOrders[Order_Month])),"m月")&amp;"発注)")</f>
        <v/>
      </c>
      <c r="BQ289">
        <f>IF(SUMIFS(T_PlannedOrders[EffectiveQty],T_PlannedOrders[Part Name],$A277,T_PlannedOrders[WeekIndex],66)=0,"",SUMIFS(T_PlannedOrders[EffectiveQty],T_PlannedOrders[Part Name],$A277,T_PlannedOrders[WeekIndex],66)&amp;" ("&amp;TEXT(SUMPRODUCT(MAX((T_PlannedOrders[Part Name]=$A277)*(T_PlannedOrders[WeekIndex]=66)*(T_PlannedOrders[EffectiveQty]&gt;0)*T_PlannedOrders[Order_Month])),"m月")&amp;"発注)")</f>
        <v/>
      </c>
      <c r="BR289">
        <f>IF(SUMIFS(T_PlannedOrders[EffectiveQty],T_PlannedOrders[Part Name],$A277,T_PlannedOrders[WeekIndex],67)=0,"",SUMIFS(T_PlannedOrders[EffectiveQty],T_PlannedOrders[Part Name],$A277,T_PlannedOrders[WeekIndex],67)&amp;" ("&amp;TEXT(SUMPRODUCT(MAX((T_PlannedOrders[Part Name]=$A277)*(T_PlannedOrders[WeekIndex]=67)*(T_PlannedOrders[EffectiveQty]&gt;0)*T_PlannedOrders[Order_Month])),"m月")&amp;"発注)")</f>
        <v/>
      </c>
      <c r="BS289">
        <f>IF(SUMIFS(T_PlannedOrders[EffectiveQty],T_PlannedOrders[Part Name],$A277,T_PlannedOrders[WeekIndex],68)=0,"",SUMIFS(T_PlannedOrders[EffectiveQty],T_PlannedOrders[Part Name],$A277,T_PlannedOrders[WeekIndex],68)&amp;" ("&amp;TEXT(SUMPRODUCT(MAX((T_PlannedOrders[Part Name]=$A277)*(T_PlannedOrders[WeekIndex]=68)*(T_PlannedOrders[EffectiveQty]&gt;0)*T_PlannedOrders[Order_Month])),"m月")&amp;"発注)")</f>
        <v/>
      </c>
      <c r="BT289">
        <f>IF(SUMIFS(T_PlannedOrders[EffectiveQty],T_PlannedOrders[Part Name],$A277,T_PlannedOrders[WeekIndex],69)=0,"",SUMIFS(T_PlannedOrders[EffectiveQty],T_PlannedOrders[Part Name],$A277,T_PlannedOrders[WeekIndex],69)&amp;" ("&amp;TEXT(SUMPRODUCT(MAX((T_PlannedOrders[Part Name]=$A277)*(T_PlannedOrders[WeekIndex]=69)*(T_PlannedOrders[EffectiveQty]&gt;0)*T_PlannedOrders[Order_Month])),"m月")&amp;"発注)")</f>
        <v/>
      </c>
      <c r="BU289">
        <f>IF(SUMIFS(T_PlannedOrders[EffectiveQty],T_PlannedOrders[Part Name],$A277,T_PlannedOrders[WeekIndex],70)=0,"",SUMIFS(T_PlannedOrders[EffectiveQty],T_PlannedOrders[Part Name],$A277,T_PlannedOrders[WeekIndex],70)&amp;" ("&amp;TEXT(SUMPRODUCT(MAX((T_PlannedOrders[Part Name]=$A277)*(T_PlannedOrders[WeekIndex]=70)*(T_PlannedOrders[EffectiveQty]&gt;0)*T_PlannedOrders[Order_Month])),"m月")&amp;"発注)")</f>
        <v/>
      </c>
      <c r="BV289">
        <f>IF(SUMIFS(T_PlannedOrders[EffectiveQty],T_PlannedOrders[Part Name],$A277,T_PlannedOrders[WeekIndex],71)=0,"",SUMIFS(T_PlannedOrders[EffectiveQty],T_PlannedOrders[Part Name],$A277,T_PlannedOrders[WeekIndex],71)&amp;" ("&amp;TEXT(SUMPRODUCT(MAX((T_PlannedOrders[Part Name]=$A277)*(T_PlannedOrders[WeekIndex]=71)*(T_PlannedOrders[EffectiveQty]&gt;0)*T_PlannedOrders[Order_Month])),"m月")&amp;"発注)")</f>
        <v/>
      </c>
      <c r="BW289">
        <f>IF(SUMIFS(T_PlannedOrders[EffectiveQty],T_PlannedOrders[Part Name],$A277,T_PlannedOrders[WeekIndex],72)=0,"",SUMIFS(T_PlannedOrders[EffectiveQty],T_PlannedOrders[Part Name],$A277,T_PlannedOrders[WeekIndex],72)&amp;" ("&amp;TEXT(SUMPRODUCT(MAX((T_PlannedOrders[Part Name]=$A277)*(T_PlannedOrders[WeekIndex]=72)*(T_PlannedOrders[EffectiveQty]&gt;0)*T_PlannedOrders[Order_Month])),"m月")&amp;"発注)")</f>
        <v/>
      </c>
      <c r="BX289">
        <f>IF(SUMIFS(T_PlannedOrders[EffectiveQty],T_PlannedOrders[Part Name],$A277,T_PlannedOrders[WeekIndex],73)=0,"",SUMIFS(T_PlannedOrders[EffectiveQty],T_PlannedOrders[Part Name],$A277,T_PlannedOrders[WeekIndex],73)&amp;" ("&amp;TEXT(SUMPRODUCT(MAX((T_PlannedOrders[Part Name]=$A277)*(T_PlannedOrders[WeekIndex]=73)*(T_PlannedOrders[EffectiveQty]&gt;0)*T_PlannedOrders[Order_Month])),"m月")&amp;"発注)")</f>
        <v/>
      </c>
      <c r="BY289">
        <f>IF(SUMIFS(T_PlannedOrders[EffectiveQty],T_PlannedOrders[Part Name],$A277,T_PlannedOrders[WeekIndex],74)=0,"",SUMIFS(T_PlannedOrders[EffectiveQty],T_PlannedOrders[Part Name],$A277,T_PlannedOrders[WeekIndex],74)&amp;" ("&amp;TEXT(SUMPRODUCT(MAX((T_PlannedOrders[Part Name]=$A277)*(T_PlannedOrders[WeekIndex]=74)*(T_PlannedOrders[EffectiveQty]&gt;0)*T_PlannedOrders[Order_Month])),"m月")&amp;"発注)")</f>
        <v/>
      </c>
      <c r="BZ289">
        <f>IF(SUMIFS(T_PlannedOrders[EffectiveQty],T_PlannedOrders[Part Name],$A277,T_PlannedOrders[WeekIndex],75)=0,"",SUMIFS(T_PlannedOrders[EffectiveQty],T_PlannedOrders[Part Name],$A277,T_PlannedOrders[WeekIndex],75)&amp;" ("&amp;TEXT(SUMPRODUCT(MAX((T_PlannedOrders[Part Name]=$A277)*(T_PlannedOrders[WeekIndex]=75)*(T_PlannedOrders[EffectiveQty]&gt;0)*T_PlannedOrders[Order_Month])),"m月")&amp;"発注)")</f>
        <v/>
      </c>
      <c r="CA289">
        <f>IF(SUMIFS(T_PlannedOrders[EffectiveQty],T_PlannedOrders[Part Name],$A277,T_PlannedOrders[WeekIndex],76)=0,"",SUMIFS(T_PlannedOrders[EffectiveQty],T_PlannedOrders[Part Name],$A277,T_PlannedOrders[WeekIndex],76)&amp;" ("&amp;TEXT(SUMPRODUCT(MAX((T_PlannedOrders[Part Name]=$A277)*(T_PlannedOrders[WeekIndex]=76)*(T_PlannedOrders[EffectiveQty]&gt;0)*T_PlannedOrders[Order_Month])),"m月")&amp;"発注)")</f>
        <v/>
      </c>
      <c r="CB289">
        <f>IF(SUMIFS(T_PlannedOrders[EffectiveQty],T_PlannedOrders[Part Name],$A277,T_PlannedOrders[WeekIndex],77)=0,"",SUMIFS(T_PlannedOrders[EffectiveQty],T_PlannedOrders[Part Name],$A277,T_PlannedOrders[WeekIndex],77)&amp;" ("&amp;TEXT(SUMPRODUCT(MAX((T_PlannedOrders[Part Name]=$A277)*(T_PlannedOrders[WeekIndex]=77)*(T_PlannedOrders[EffectiveQty]&gt;0)*T_PlannedOrders[Order_Month])),"m月")&amp;"発注)")</f>
        <v/>
      </c>
      <c r="CC289">
        <f>IF(SUMIFS(T_PlannedOrders[EffectiveQty],T_PlannedOrders[Part Name],$A277,T_PlannedOrders[WeekIndex],78)=0,"",SUMIFS(T_PlannedOrders[EffectiveQty],T_PlannedOrders[Part Name],$A277,T_PlannedOrders[WeekIndex],78)&amp;" ("&amp;TEXT(SUMPRODUCT(MAX((T_PlannedOrders[Part Name]=$A277)*(T_PlannedOrders[WeekIndex]=78)*(T_PlannedOrders[EffectiveQty]&gt;0)*T_PlannedOrders[Order_Month])),"m月")&amp;"発注)")</f>
        <v/>
      </c>
      <c r="CD289">
        <f>IF(SUMIFS(T_PlannedOrders[EffectiveQty],T_PlannedOrders[Part Name],$A277,T_PlannedOrders[WeekIndex],79)=0,"",SUMIFS(T_PlannedOrders[EffectiveQty],T_PlannedOrders[Part Name],$A277,T_PlannedOrders[WeekIndex],79)&amp;" ("&amp;TEXT(SUMPRODUCT(MAX((T_PlannedOrders[Part Name]=$A277)*(T_PlannedOrders[WeekIndex]=79)*(T_PlannedOrders[EffectiveQty]&gt;0)*T_PlannedOrders[Order_Month])),"m月")&amp;"発注)")</f>
        <v/>
      </c>
      <c r="CE289">
        <f>IF(SUMIFS(T_PlannedOrders[EffectiveQty],T_PlannedOrders[Part Name],$A277,T_PlannedOrders[WeekIndex],80)=0,"",SUMIFS(T_PlannedOrders[EffectiveQty],T_PlannedOrders[Part Name],$A277,T_PlannedOrders[WeekIndex],80)&amp;" ("&amp;TEXT(SUMPRODUCT(MAX((T_PlannedOrders[Part Name]=$A277)*(T_PlannedOrders[WeekIndex]=80)*(T_PlannedOrders[EffectiveQty]&gt;0)*T_PlannedOrders[Order_Month])),"m月")&amp;"発注)")</f>
        <v/>
      </c>
      <c r="CF289">
        <f>IF(SUMIFS(T_PlannedOrders[EffectiveQty],T_PlannedOrders[Part Name],$A277,T_PlannedOrders[WeekIndex],81)=0,"",SUMIFS(T_PlannedOrders[EffectiveQty],T_PlannedOrders[Part Name],$A277,T_PlannedOrders[WeekIndex],81)&amp;" ("&amp;TEXT(SUMPRODUCT(MAX((T_PlannedOrders[Part Name]=$A277)*(T_PlannedOrders[WeekIndex]=81)*(T_PlannedOrders[EffectiveQty]&gt;0)*T_PlannedOrders[Order_Month])),"m月")&amp;"発注)")</f>
        <v/>
      </c>
      <c r="CG289">
        <f>IF(SUMIFS(T_PlannedOrders[EffectiveQty],T_PlannedOrders[Part Name],$A277,T_PlannedOrders[WeekIndex],82)=0,"",SUMIFS(T_PlannedOrders[EffectiveQty],T_PlannedOrders[Part Name],$A277,T_PlannedOrders[WeekIndex],82)&amp;" ("&amp;TEXT(SUMPRODUCT(MAX((T_PlannedOrders[Part Name]=$A277)*(T_PlannedOrders[WeekIndex]=82)*(T_PlannedOrders[EffectiveQty]&gt;0)*T_PlannedOrders[Order_Month])),"m月")&amp;"発注)")</f>
        <v/>
      </c>
      <c r="CH289">
        <f>IF(SUMIFS(T_PlannedOrders[EffectiveQty],T_PlannedOrders[Part Name],$A277,T_PlannedOrders[WeekIndex],83)=0,"",SUMIFS(T_PlannedOrders[EffectiveQty],T_PlannedOrders[Part Name],$A277,T_PlannedOrders[WeekIndex],83)&amp;" ("&amp;TEXT(SUMPRODUCT(MAX((T_PlannedOrders[Part Name]=$A277)*(T_PlannedOrders[WeekIndex]=83)*(T_PlannedOrders[EffectiveQty]&gt;0)*T_PlannedOrders[Order_Month])),"m月")&amp;"発注)")</f>
        <v/>
      </c>
      <c r="CI289">
        <f>IF(SUMIFS(T_PlannedOrders[EffectiveQty],T_PlannedOrders[Part Name],$A277,T_PlannedOrders[WeekIndex],84)=0,"",SUMIFS(T_PlannedOrders[EffectiveQty],T_PlannedOrders[Part Name],$A277,T_PlannedOrders[WeekIndex],84)&amp;" ("&amp;TEXT(SUMPRODUCT(MAX((T_PlannedOrders[Part Name]=$A277)*(T_PlannedOrders[WeekIndex]=84)*(T_PlannedOrders[EffectiveQty]&gt;0)*T_PlannedOrders[Order_Month])),"m月")&amp;"発注)")</f>
        <v/>
      </c>
      <c r="CJ289">
        <f>IF(SUMIFS(T_PlannedOrders[EffectiveQty],T_PlannedOrders[Part Name],$A277,T_PlannedOrders[WeekIndex],85)=0,"",SUMIFS(T_PlannedOrders[EffectiveQty],T_PlannedOrders[Part Name],$A277,T_PlannedOrders[WeekIndex],85)&amp;" ("&amp;TEXT(SUMPRODUCT(MAX((T_PlannedOrders[Part Name]=$A277)*(T_PlannedOrders[WeekIndex]=85)*(T_PlannedOrders[EffectiveQty]&gt;0)*T_PlannedOrders[Order_Month])),"m月")&amp;"発注)")</f>
        <v/>
      </c>
      <c r="CK289">
        <f>IF(SUMIFS(T_PlannedOrders[EffectiveQty],T_PlannedOrders[Part Name],$A277,T_PlannedOrders[WeekIndex],86)=0,"",SUMIFS(T_PlannedOrders[EffectiveQty],T_PlannedOrders[Part Name],$A277,T_PlannedOrders[WeekIndex],86)&amp;" ("&amp;TEXT(SUMPRODUCT(MAX((T_PlannedOrders[Part Name]=$A277)*(T_PlannedOrders[WeekIndex]=86)*(T_PlannedOrders[EffectiveQty]&gt;0)*T_PlannedOrders[Order_Month])),"m月")&amp;"発注)")</f>
        <v/>
      </c>
      <c r="CL289">
        <f>IF(SUMIFS(T_PlannedOrders[EffectiveQty],T_PlannedOrders[Part Name],$A277,T_PlannedOrders[WeekIndex],87)=0,"",SUMIFS(T_PlannedOrders[EffectiveQty],T_PlannedOrders[Part Name],$A277,T_PlannedOrders[WeekIndex],87)&amp;" ("&amp;TEXT(SUMPRODUCT(MAX((T_PlannedOrders[Part Name]=$A277)*(T_PlannedOrders[WeekIndex]=87)*(T_PlannedOrders[EffectiveQty]&gt;0)*T_PlannedOrders[Order_Month])),"m月")&amp;"発注)")</f>
        <v/>
      </c>
      <c r="CM289">
        <f>IF(SUMIFS(T_PlannedOrders[EffectiveQty],T_PlannedOrders[Part Name],$A277,T_PlannedOrders[WeekIndex],88)=0,"",SUMIFS(T_PlannedOrders[EffectiveQty],T_PlannedOrders[Part Name],$A277,T_PlannedOrders[WeekIndex],88)&amp;" ("&amp;TEXT(SUMPRODUCT(MAX((T_PlannedOrders[Part Name]=$A277)*(T_PlannedOrders[WeekIndex]=88)*(T_PlannedOrders[EffectiveQty]&gt;0)*T_PlannedOrders[Order_Month])),"m月")&amp;"発注)")</f>
        <v/>
      </c>
      <c r="CN289">
        <f>IF(SUMIFS(T_PlannedOrders[EffectiveQty],T_PlannedOrders[Part Name],$A277,T_PlannedOrders[WeekIndex],89)=0,"",SUMIFS(T_PlannedOrders[EffectiveQty],T_PlannedOrders[Part Name],$A277,T_PlannedOrders[WeekIndex],89)&amp;" ("&amp;TEXT(SUMPRODUCT(MAX((T_PlannedOrders[Part Name]=$A277)*(T_PlannedOrders[WeekIndex]=89)*(T_PlannedOrders[EffectiveQty]&gt;0)*T_PlannedOrders[Order_Month])),"m月")&amp;"発注)")</f>
        <v/>
      </c>
      <c r="CO289">
        <f>IF(SUMIFS(T_PlannedOrders[EffectiveQty],T_PlannedOrders[Part Name],$A277,T_PlannedOrders[WeekIndex],90)=0,"",SUMIFS(T_PlannedOrders[EffectiveQty],T_PlannedOrders[Part Name],$A277,T_PlannedOrders[WeekIndex],90)&amp;" ("&amp;TEXT(SUMPRODUCT(MAX((T_PlannedOrders[Part Name]=$A277)*(T_PlannedOrders[WeekIndex]=90)*(T_PlannedOrders[EffectiveQty]&gt;0)*T_PlannedOrders[Order_Month])),"m月")&amp;"発注)")</f>
        <v/>
      </c>
      <c r="CP289">
        <f>IF(SUMIFS(T_PlannedOrders[EffectiveQty],T_PlannedOrders[Part Name],$A277,T_PlannedOrders[WeekIndex],91)=0,"",SUMIFS(T_PlannedOrders[EffectiveQty],T_PlannedOrders[Part Name],$A277,T_PlannedOrders[WeekIndex],91)&amp;" ("&amp;TEXT(SUMPRODUCT(MAX((T_PlannedOrders[Part Name]=$A277)*(T_PlannedOrders[WeekIndex]=91)*(T_PlannedOrders[EffectiveQty]&gt;0)*T_PlannedOrders[Order_Month])),"m月")&amp;"発注)")</f>
        <v/>
      </c>
      <c r="CQ289">
        <f>IF(SUMIFS(T_PlannedOrders[EffectiveQty],T_PlannedOrders[Part Name],$A277,T_PlannedOrders[WeekIndex],92)=0,"",SUMIFS(T_PlannedOrders[EffectiveQty],T_PlannedOrders[Part Name],$A277,T_PlannedOrders[WeekIndex],92)&amp;" ("&amp;TEXT(SUMPRODUCT(MAX((T_PlannedOrders[Part Name]=$A277)*(T_PlannedOrders[WeekIndex]=92)*(T_PlannedOrders[EffectiveQty]&gt;0)*T_PlannedOrders[Order_Month])),"m月")&amp;"発注)")</f>
        <v/>
      </c>
      <c r="CR289">
        <f>IF(SUMIFS(T_PlannedOrders[EffectiveQty],T_PlannedOrders[Part Name],$A277,T_PlannedOrders[WeekIndex],93)=0,"",SUMIFS(T_PlannedOrders[EffectiveQty],T_PlannedOrders[Part Name],$A277,T_PlannedOrders[WeekIndex],93)&amp;" ("&amp;TEXT(SUMPRODUCT(MAX((T_PlannedOrders[Part Name]=$A277)*(T_PlannedOrders[WeekIndex]=93)*(T_PlannedOrders[EffectiveQty]&gt;0)*T_PlannedOrders[Order_Month])),"m月")&amp;"発注)")</f>
        <v/>
      </c>
      <c r="CS289">
        <f>IF(SUMIFS(T_PlannedOrders[EffectiveQty],T_PlannedOrders[Part Name],$A277,T_PlannedOrders[WeekIndex],94)=0,"",SUMIFS(T_PlannedOrders[EffectiveQty],T_PlannedOrders[Part Name],$A277,T_PlannedOrders[WeekIndex],94)&amp;" ("&amp;TEXT(SUMPRODUCT(MAX((T_PlannedOrders[Part Name]=$A277)*(T_PlannedOrders[WeekIndex]=94)*(T_PlannedOrders[EffectiveQty]&gt;0)*T_PlannedOrders[Order_Month])),"m月")&amp;"発注)")</f>
        <v/>
      </c>
      <c r="CT289">
        <f>IF(SUMIFS(T_PlannedOrders[EffectiveQty],T_PlannedOrders[Part Name],$A277,T_PlannedOrders[WeekIndex],95)=0,"",SUMIFS(T_PlannedOrders[EffectiveQty],T_PlannedOrders[Part Name],$A277,T_PlannedOrders[WeekIndex],95)&amp;" ("&amp;TEXT(SUMPRODUCT(MAX((T_PlannedOrders[Part Name]=$A277)*(T_PlannedOrders[WeekIndex]=95)*(T_PlannedOrders[EffectiveQty]&gt;0)*T_PlannedOrders[Order_Month])),"m月")&amp;"発注)")</f>
        <v/>
      </c>
      <c r="CU289">
        <f>IF(SUMIFS(T_PlannedOrders[EffectiveQty],T_PlannedOrders[Part Name],$A277,T_PlannedOrders[WeekIndex],96)=0,"",SUMIFS(T_PlannedOrders[EffectiveQty],T_PlannedOrders[Part Name],$A277,T_PlannedOrders[WeekIndex],96)&amp;" ("&amp;TEXT(SUMPRODUCT(MAX((T_PlannedOrders[Part Name]=$A277)*(T_PlannedOrders[WeekIndex]=96)*(T_PlannedOrders[EffectiveQty]&gt;0)*T_PlannedOrders[Order_Month])),"m月")&amp;"発注)")</f>
        <v/>
      </c>
      <c r="CV289">
        <f>IF(SUMIFS(T_PlannedOrders[EffectiveQty],T_PlannedOrders[Part Name],$A277,T_PlannedOrders[WeekIndex],97)=0,"",SUMIFS(T_PlannedOrders[EffectiveQty],T_PlannedOrders[Part Name],$A277,T_PlannedOrders[WeekIndex],97)&amp;" ("&amp;TEXT(SUMPRODUCT(MAX((T_PlannedOrders[Part Name]=$A277)*(T_PlannedOrders[WeekIndex]=97)*(T_PlannedOrders[EffectiveQty]&gt;0)*T_PlannedOrders[Order_Month])),"m月")&amp;"発注)")</f>
        <v/>
      </c>
      <c r="CW289">
        <f>IF(SUMIFS(T_PlannedOrders[EffectiveQty],T_PlannedOrders[Part Name],$A277,T_PlannedOrders[WeekIndex],98)=0,"",SUMIFS(T_PlannedOrders[EffectiveQty],T_PlannedOrders[Part Name],$A277,T_PlannedOrders[WeekIndex],98)&amp;" ("&amp;TEXT(SUMPRODUCT(MAX((T_PlannedOrders[Part Name]=$A277)*(T_PlannedOrders[WeekIndex]=98)*(T_PlannedOrders[EffectiveQty]&gt;0)*T_PlannedOrders[Order_Month])),"m月")&amp;"発注)")</f>
        <v/>
      </c>
      <c r="CX289">
        <f>IF(SUMIFS(T_PlannedOrders[EffectiveQty],T_PlannedOrders[Part Name],$A277,T_PlannedOrders[WeekIndex],99)=0,"",SUMIFS(T_PlannedOrders[EffectiveQty],T_PlannedOrders[Part Name],$A277,T_PlannedOrders[WeekIndex],99)&amp;" ("&amp;TEXT(SUMPRODUCT(MAX((T_PlannedOrders[Part Name]=$A277)*(T_PlannedOrders[WeekIndex]=99)*(T_PlannedOrders[EffectiveQty]&gt;0)*T_PlannedOrders[Order_Month])),"m月")&amp;"発注)")</f>
        <v/>
      </c>
      <c r="CY289">
        <f>IF(SUMIFS(T_PlannedOrders[EffectiveQty],T_PlannedOrders[Part Name],$A277,T_PlannedOrders[WeekIndex],100)=0,"",SUMIFS(T_PlannedOrders[EffectiveQty],T_PlannedOrders[Part Name],$A277,T_PlannedOrders[WeekIndex],100)&amp;" ("&amp;TEXT(SUMPRODUCT(MAX((T_PlannedOrders[Part Name]=$A277)*(T_PlannedOrders[WeekIndex]=100)*(T_PlannedOrders[EffectiveQty]&gt;0)*T_PlannedOrders[Order_Month])),"m月")&amp;"発注)")</f>
        <v/>
      </c>
      <c r="CZ289">
        <f>IF(SUMIFS(T_PlannedOrders[EffectiveQty],T_PlannedOrders[Part Name],$A277,T_PlannedOrders[WeekIndex],101)=0,"",SUMIFS(T_PlannedOrders[EffectiveQty],T_PlannedOrders[Part Name],$A277,T_PlannedOrders[WeekIndex],101)&amp;" ("&amp;TEXT(SUMPRODUCT(MAX((T_PlannedOrders[Part Name]=$A277)*(T_PlannedOrders[WeekIndex]=101)*(T_PlannedOrders[EffectiveQty]&gt;0)*T_PlannedOrders[Order_Month])),"m月")&amp;"発注)")</f>
        <v/>
      </c>
      <c r="DA289">
        <f>IF(SUMIFS(T_PlannedOrders[EffectiveQty],T_PlannedOrders[Part Name],$A277,T_PlannedOrders[WeekIndex],102)=0,"",SUMIFS(T_PlannedOrders[EffectiveQty],T_PlannedOrders[Part Name],$A277,T_PlannedOrders[WeekIndex],102)&amp;" ("&amp;TEXT(SUMPRODUCT(MAX((T_PlannedOrders[Part Name]=$A277)*(T_PlannedOrders[WeekIndex]=102)*(T_PlannedOrders[EffectiveQty]&gt;0)*T_PlannedOrders[Order_Month])),"m月")&amp;"発注)")</f>
        <v/>
      </c>
      <c r="DB289">
        <f>IF(SUMIFS(T_PlannedOrders[EffectiveQty],T_PlannedOrders[Part Name],$A277,T_PlannedOrders[WeekIndex],103)=0,"",SUMIFS(T_PlannedOrders[EffectiveQty],T_PlannedOrders[Part Name],$A277,T_PlannedOrders[WeekIndex],103)&amp;" ("&amp;TEXT(SUMPRODUCT(MAX((T_PlannedOrders[Part Name]=$A277)*(T_PlannedOrders[WeekIndex]=103)*(T_PlannedOrders[EffectiveQty]&gt;0)*T_PlannedOrders[Order_Month])),"m月")&amp;"発注)")</f>
        <v/>
      </c>
      <c r="DC289">
        <f>IF(SUMIFS(T_PlannedOrders[EffectiveQty],T_PlannedOrders[Part Name],$A277,T_PlannedOrders[WeekIndex],104)=0,"",SUMIFS(T_PlannedOrders[EffectiveQty],T_PlannedOrders[Part Name],$A277,T_PlannedOrders[WeekIndex],104)&amp;" ("&amp;TEXT(SUMPRODUCT(MAX((T_PlannedOrders[Part Name]=$A277)*(T_PlannedOrders[WeekIndex]=104)*(T_PlannedOrders[EffectiveQty]&gt;0)*T_PlannedOrders[Order_Month])),"m月")&amp;"発注)")</f>
        <v/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3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>
        <f>IF(SUMIFS(T_PlannedOrders[EffectiveQty],T_PlannedOrders[Part Name],$A293,T_PlannedOrders[WeekIndex],1)=0,"",SUMIFS(T_PlannedOrders[EffectiveQty],T_PlannedOrders[Part Name],$A293,T_PlannedOrders[WeekIndex],1)&amp;" ("&amp;TEXT(SUMPRODUCT(MAX((T_PlannedOrders[Part Name]=$A293)*(T_PlannedOrders[WeekIndex]=1)*(T_PlannedOrders[EffectiveQty]&gt;0)*T_PlannedOrders[Order_Month])),"m月")&amp;"発注)")</f>
        <v/>
      </c>
      <c r="E319">
        <f>IF(SUMIFS(T_PlannedOrders[EffectiveQty],T_PlannedOrders[Part Name],$A293,T_PlannedOrders[WeekIndex],2)=0,"",SUMIFS(T_PlannedOrders[EffectiveQty],T_PlannedOrders[Part Name],$A293,T_PlannedOrders[WeekIndex],2)&amp;" ("&amp;TEXT(SUMPRODUCT(MAX((T_PlannedOrders[Part Name]=$A293)*(T_PlannedOrders[WeekIndex]=2)*(T_PlannedOrders[EffectiveQty]&gt;0)*T_PlannedOrders[Order_Month])),"m月")&amp;"発注)")</f>
        <v/>
      </c>
      <c r="F319">
        <f>IF(SUMIFS(T_PlannedOrders[EffectiveQty],T_PlannedOrders[Part Name],$A293,T_PlannedOrders[WeekIndex],3)=0,"",SUMIFS(T_PlannedOrders[EffectiveQty],T_PlannedOrders[Part Name],$A293,T_PlannedOrders[WeekIndex],3)&amp;" ("&amp;TEXT(SUMPRODUCT(MAX((T_PlannedOrders[Part Name]=$A293)*(T_PlannedOrders[WeekIndex]=3)*(T_PlannedOrders[EffectiveQty]&gt;0)*T_PlannedOrders[Order_Month])),"m月")&amp;"発注)")</f>
        <v/>
      </c>
      <c r="G319">
        <f>IF(SUMIFS(T_PlannedOrders[EffectiveQty],T_PlannedOrders[Part Name],$A293,T_PlannedOrders[WeekIndex],4)=0,"",SUMIFS(T_PlannedOrders[EffectiveQty],T_PlannedOrders[Part Name],$A293,T_PlannedOrders[WeekIndex],4)&amp;" ("&amp;TEXT(SUMPRODUCT(MAX((T_PlannedOrders[Part Name]=$A293)*(T_PlannedOrders[WeekIndex]=4)*(T_PlannedOrders[EffectiveQty]&gt;0)*T_PlannedOrders[Order_Month])),"m月")&amp;"発注)")</f>
        <v/>
      </c>
      <c r="H319">
        <f>IF(SUMIFS(T_PlannedOrders[EffectiveQty],T_PlannedOrders[Part Name],$A293,T_PlannedOrders[WeekIndex],5)=0,"",SUMIFS(T_PlannedOrders[EffectiveQty],T_PlannedOrders[Part Name],$A293,T_PlannedOrders[WeekIndex],5)&amp;" ("&amp;TEXT(SUMPRODUCT(MAX((T_PlannedOrders[Part Name]=$A293)*(T_PlannedOrders[WeekIndex]=5)*(T_PlannedOrders[EffectiveQty]&gt;0)*T_PlannedOrders[Order_Month])),"m月")&amp;"発注)")</f>
        <v/>
      </c>
      <c r="I319">
        <f>IF(SUMIFS(T_PlannedOrders[EffectiveQty],T_PlannedOrders[Part Name],$A293,T_PlannedOrders[WeekIndex],6)=0,"",SUMIFS(T_PlannedOrders[EffectiveQty],T_PlannedOrders[Part Name],$A293,T_PlannedOrders[WeekIndex],6)&amp;" ("&amp;TEXT(SUMPRODUCT(MAX((T_PlannedOrders[Part Name]=$A293)*(T_PlannedOrders[WeekIndex]=6)*(T_PlannedOrders[EffectiveQty]&gt;0)*T_PlannedOrders[Order_Month])),"m月")&amp;"発注)")</f>
        <v/>
      </c>
      <c r="J319">
        <f>IF(SUMIFS(T_PlannedOrders[EffectiveQty],T_PlannedOrders[Part Name],$A293,T_PlannedOrders[WeekIndex],7)=0,"",SUMIFS(T_PlannedOrders[EffectiveQty],T_PlannedOrders[Part Name],$A293,T_PlannedOrders[WeekIndex],7)&amp;" ("&amp;TEXT(SUMPRODUCT(MAX((T_PlannedOrders[Part Name]=$A293)*(T_PlannedOrders[WeekIndex]=7)*(T_PlannedOrders[EffectiveQty]&gt;0)*T_PlannedOrders[Order_Month])),"m月")&amp;"発注)")</f>
        <v/>
      </c>
      <c r="K319">
        <f>IF(SUMIFS(T_PlannedOrders[EffectiveQty],T_PlannedOrders[Part Name],$A293,T_PlannedOrders[WeekIndex],8)=0,"",SUMIFS(T_PlannedOrders[EffectiveQty],T_PlannedOrders[Part Name],$A293,T_PlannedOrders[WeekIndex],8)&amp;" ("&amp;TEXT(SUMPRODUCT(MAX((T_PlannedOrders[Part Name]=$A293)*(T_PlannedOrders[WeekIndex]=8)*(T_PlannedOrders[EffectiveQty]&gt;0)*T_PlannedOrders[Order_Month])),"m月")&amp;"発注)")</f>
        <v/>
      </c>
      <c r="L319">
        <f>IF(SUMIFS(T_PlannedOrders[EffectiveQty],T_PlannedOrders[Part Name],$A293,T_PlannedOrders[WeekIndex],9)=0,"",SUMIFS(T_PlannedOrders[EffectiveQty],T_PlannedOrders[Part Name],$A293,T_PlannedOrders[WeekIndex],9)&amp;" ("&amp;TEXT(SUMPRODUCT(MAX((T_PlannedOrders[Part Name]=$A293)*(T_PlannedOrders[WeekIndex]=9)*(T_PlannedOrders[EffectiveQty]&gt;0)*T_PlannedOrders[Order_Month])),"m月")&amp;"発注)")</f>
        <v/>
      </c>
      <c r="M319">
        <f>IF(SUMIFS(T_PlannedOrders[EffectiveQty],T_PlannedOrders[Part Name],$A293,T_PlannedOrders[WeekIndex],10)=0,"",SUMIFS(T_PlannedOrders[EffectiveQty],T_PlannedOrders[Part Name],$A293,T_PlannedOrders[WeekIndex],10)&amp;" ("&amp;TEXT(SUMPRODUCT(MAX((T_PlannedOrders[Part Name]=$A293)*(T_PlannedOrders[WeekIndex]=10)*(T_PlannedOrders[EffectiveQty]&gt;0)*T_PlannedOrders[Order_Month])),"m月")&amp;"発注)")</f>
        <v/>
      </c>
      <c r="N319">
        <f>IF(SUMIFS(T_PlannedOrders[EffectiveQty],T_PlannedOrders[Part Name],$A293,T_PlannedOrders[WeekIndex],11)=0,"",SUMIFS(T_PlannedOrders[EffectiveQty],T_PlannedOrders[Part Name],$A293,T_PlannedOrders[WeekIndex],11)&amp;" ("&amp;TEXT(SUMPRODUCT(MAX((T_PlannedOrders[Part Name]=$A293)*(T_PlannedOrders[WeekIndex]=11)*(T_PlannedOrders[EffectiveQty]&gt;0)*T_PlannedOrders[Order_Month])),"m月")&amp;"発注)")</f>
        <v/>
      </c>
      <c r="O319">
        <f>IF(SUMIFS(T_PlannedOrders[EffectiveQty],T_PlannedOrders[Part Name],$A293,T_PlannedOrders[WeekIndex],12)=0,"",SUMIFS(T_PlannedOrders[EffectiveQty],T_PlannedOrders[Part Name],$A293,T_PlannedOrders[WeekIndex],12)&amp;" ("&amp;TEXT(SUMPRODUCT(MAX((T_PlannedOrders[Part Name]=$A293)*(T_PlannedOrders[WeekIndex]=12)*(T_PlannedOrders[EffectiveQty]&gt;0)*T_PlannedOrders[Order_Month])),"m月")&amp;"発注)")</f>
        <v/>
      </c>
      <c r="P319">
        <f>IF(SUMIFS(T_PlannedOrders[EffectiveQty],T_PlannedOrders[Part Name],$A293,T_PlannedOrders[WeekIndex],13)=0,"",SUMIFS(T_PlannedOrders[EffectiveQty],T_PlannedOrders[Part Name],$A293,T_PlannedOrders[WeekIndex],13)&amp;" ("&amp;TEXT(SUMPRODUCT(MAX((T_PlannedOrders[Part Name]=$A293)*(T_PlannedOrders[WeekIndex]=13)*(T_PlannedOrders[EffectiveQty]&gt;0)*T_PlannedOrders[Order_Month])),"m月")&amp;"発注)")</f>
        <v/>
      </c>
      <c r="Q319">
        <f>IF(SUMIFS(T_PlannedOrders[EffectiveQty],T_PlannedOrders[Part Name],$A293,T_PlannedOrders[WeekIndex],14)=0,"",SUMIFS(T_PlannedOrders[EffectiveQty],T_PlannedOrders[Part Name],$A293,T_PlannedOrders[WeekIndex],14)&amp;" ("&amp;TEXT(SUMPRODUCT(MAX((T_PlannedOrders[Part Name]=$A293)*(T_PlannedOrders[WeekIndex]=14)*(T_PlannedOrders[EffectiveQty]&gt;0)*T_PlannedOrders[Order_Month])),"m月")&amp;"発注)")</f>
        <v/>
      </c>
      <c r="R319">
        <f>IF(SUMIFS(T_PlannedOrders[EffectiveQty],T_PlannedOrders[Part Name],$A293,T_PlannedOrders[WeekIndex],15)=0,"",SUMIFS(T_PlannedOrders[EffectiveQty],T_PlannedOrders[Part Name],$A293,T_PlannedOrders[WeekIndex],15)&amp;" ("&amp;TEXT(SUMPRODUCT(MAX((T_PlannedOrders[Part Name]=$A293)*(T_PlannedOrders[WeekIndex]=15)*(T_PlannedOrders[EffectiveQty]&gt;0)*T_PlannedOrders[Order_Month])),"m月")&amp;"発注)")</f>
        <v/>
      </c>
      <c r="S319">
        <f>IF(SUMIFS(T_PlannedOrders[EffectiveQty],T_PlannedOrders[Part Name],$A293,T_PlannedOrders[WeekIndex],16)=0,"",SUMIFS(T_PlannedOrders[EffectiveQty],T_PlannedOrders[Part Name],$A293,T_PlannedOrders[WeekIndex],16)&amp;" ("&amp;TEXT(SUMPRODUCT(MAX((T_PlannedOrders[Part Name]=$A293)*(T_PlannedOrders[WeekIndex]=16)*(T_PlannedOrders[EffectiveQty]&gt;0)*T_PlannedOrders[Order_Month])),"m月")&amp;"発注)")</f>
        <v/>
      </c>
      <c r="T319">
        <f>IF(SUMIFS(T_PlannedOrders[EffectiveQty],T_PlannedOrders[Part Name],$A293,T_PlannedOrders[WeekIndex],17)=0,"",SUMIFS(T_PlannedOrders[EffectiveQty],T_PlannedOrders[Part Name],$A293,T_PlannedOrders[WeekIndex],17)&amp;" ("&amp;TEXT(SUMPRODUCT(MAX((T_PlannedOrders[Part Name]=$A293)*(T_PlannedOrders[WeekIndex]=17)*(T_PlannedOrders[EffectiveQty]&gt;0)*T_PlannedOrders[Order_Month])),"m月")&amp;"発注)")</f>
        <v/>
      </c>
      <c r="U319">
        <f>IF(SUMIFS(T_PlannedOrders[EffectiveQty],T_PlannedOrders[Part Name],$A293,T_PlannedOrders[WeekIndex],18)=0,"",SUMIFS(T_PlannedOrders[EffectiveQty],T_PlannedOrders[Part Name],$A293,T_PlannedOrders[WeekIndex],18)&amp;" ("&amp;TEXT(SUMPRODUCT(MAX((T_PlannedOrders[Part Name]=$A293)*(T_PlannedOrders[WeekIndex]=18)*(T_PlannedOrders[EffectiveQty]&gt;0)*T_PlannedOrders[Order_Month])),"m月")&amp;"発注)")</f>
        <v/>
      </c>
      <c r="V319">
        <f>IF(SUMIFS(T_PlannedOrders[EffectiveQty],T_PlannedOrders[Part Name],$A293,T_PlannedOrders[WeekIndex],19)=0,"",SUMIFS(T_PlannedOrders[EffectiveQty],T_PlannedOrders[Part Name],$A293,T_PlannedOrders[WeekIndex],19)&amp;" ("&amp;TEXT(SUMPRODUCT(MAX((T_PlannedOrders[Part Name]=$A293)*(T_PlannedOrders[WeekIndex]=19)*(T_PlannedOrders[EffectiveQty]&gt;0)*T_PlannedOrders[Order_Month])),"m月")&amp;"発注)")</f>
        <v/>
      </c>
      <c r="W319">
        <f>IF(SUMIFS(T_PlannedOrders[EffectiveQty],T_PlannedOrders[Part Name],$A293,T_PlannedOrders[WeekIndex],20)=0,"",SUMIFS(T_PlannedOrders[EffectiveQty],T_PlannedOrders[Part Name],$A293,T_PlannedOrders[WeekIndex],20)&amp;" ("&amp;TEXT(SUMPRODUCT(MAX((T_PlannedOrders[Part Name]=$A293)*(T_PlannedOrders[WeekIndex]=20)*(T_PlannedOrders[EffectiveQty]&gt;0)*T_PlannedOrders[Order_Month])),"m月")&amp;"発注)")</f>
        <v/>
      </c>
      <c r="X319">
        <f>IF(SUMIFS(T_PlannedOrders[EffectiveQty],T_PlannedOrders[Part Name],$A293,T_PlannedOrders[WeekIndex],21)=0,"",SUMIFS(T_PlannedOrders[EffectiveQty],T_PlannedOrders[Part Name],$A293,T_PlannedOrders[WeekIndex],21)&amp;" ("&amp;TEXT(SUMPRODUCT(MAX((T_PlannedOrders[Part Name]=$A293)*(T_PlannedOrders[WeekIndex]=21)*(T_PlannedOrders[EffectiveQty]&gt;0)*T_PlannedOrders[Order_Month])),"m月")&amp;"発注)")</f>
        <v/>
      </c>
      <c r="Y319">
        <f>IF(SUMIFS(T_PlannedOrders[EffectiveQty],T_PlannedOrders[Part Name],$A293,T_PlannedOrders[WeekIndex],22)=0,"",SUMIFS(T_PlannedOrders[EffectiveQty],T_PlannedOrders[Part Name],$A293,T_PlannedOrders[WeekIndex],22)&amp;" ("&amp;TEXT(SUMPRODUCT(MAX((T_PlannedOrders[Part Name]=$A293)*(T_PlannedOrders[WeekIndex]=22)*(T_PlannedOrders[EffectiveQty]&gt;0)*T_PlannedOrders[Order_Month])),"m月")&amp;"発注)")</f>
        <v/>
      </c>
      <c r="Z319">
        <f>IF(SUMIFS(T_PlannedOrders[EffectiveQty],T_PlannedOrders[Part Name],$A293,T_PlannedOrders[WeekIndex],23)=0,"",SUMIFS(T_PlannedOrders[EffectiveQty],T_PlannedOrders[Part Name],$A293,T_PlannedOrders[WeekIndex],23)&amp;" ("&amp;TEXT(SUMPRODUCT(MAX((T_PlannedOrders[Part Name]=$A293)*(T_PlannedOrders[WeekIndex]=23)*(T_PlannedOrders[EffectiveQty]&gt;0)*T_PlannedOrders[Order_Month])),"m月")&amp;"発注)")</f>
        <v/>
      </c>
      <c r="AA319">
        <f>IF(SUMIFS(T_PlannedOrders[EffectiveQty],T_PlannedOrders[Part Name],$A293,T_PlannedOrders[WeekIndex],24)=0,"",SUMIFS(T_PlannedOrders[EffectiveQty],T_PlannedOrders[Part Name],$A293,T_PlannedOrders[WeekIndex],24)&amp;" ("&amp;TEXT(SUMPRODUCT(MAX((T_PlannedOrders[Part Name]=$A293)*(T_PlannedOrders[WeekIndex]=24)*(T_PlannedOrders[EffectiveQty]&gt;0)*T_PlannedOrders[Order_Month])),"m月")&amp;"発注)")</f>
        <v/>
      </c>
      <c r="AB319">
        <f>IF(SUMIFS(T_PlannedOrders[EffectiveQty],T_PlannedOrders[Part Name],$A293,T_PlannedOrders[WeekIndex],25)=0,"",SUMIFS(T_PlannedOrders[EffectiveQty],T_PlannedOrders[Part Name],$A293,T_PlannedOrders[WeekIndex],25)&amp;" ("&amp;TEXT(SUMPRODUCT(MAX((T_PlannedOrders[Part Name]=$A293)*(T_PlannedOrders[WeekIndex]=25)*(T_PlannedOrders[EffectiveQty]&gt;0)*T_PlannedOrders[Order_Month])),"m月")&amp;"発注)")</f>
        <v/>
      </c>
      <c r="AC319">
        <f>IF(SUMIFS(T_PlannedOrders[EffectiveQty],T_PlannedOrders[Part Name],$A293,T_PlannedOrders[WeekIndex],26)=0,"",SUMIFS(T_PlannedOrders[EffectiveQty],T_PlannedOrders[Part Name],$A293,T_PlannedOrders[WeekIndex],26)&amp;" ("&amp;TEXT(SUMPRODUCT(MAX((T_PlannedOrders[Part Name]=$A293)*(T_PlannedOrders[WeekIndex]=26)*(T_PlannedOrders[EffectiveQty]&gt;0)*T_PlannedOrders[Order_Month])),"m月")&amp;"発注)")</f>
        <v/>
      </c>
      <c r="AD319">
        <f>IF(SUMIFS(T_PlannedOrders[EffectiveQty],T_PlannedOrders[Part Name],$A293,T_PlannedOrders[WeekIndex],27)=0,"",SUMIFS(T_PlannedOrders[EffectiveQty],T_PlannedOrders[Part Name],$A293,T_PlannedOrders[WeekIndex],27)&amp;" ("&amp;TEXT(SUMPRODUCT(MAX((T_PlannedOrders[Part Name]=$A293)*(T_PlannedOrders[WeekIndex]=27)*(T_PlannedOrders[EffectiveQty]&gt;0)*T_PlannedOrders[Order_Month])),"m月")&amp;"発注)")</f>
        <v/>
      </c>
      <c r="AE319">
        <f>IF(SUMIFS(T_PlannedOrders[EffectiveQty],T_PlannedOrders[Part Name],$A293,T_PlannedOrders[WeekIndex],28)=0,"",SUMIFS(T_PlannedOrders[EffectiveQty],T_PlannedOrders[Part Name],$A293,T_PlannedOrders[WeekIndex],28)&amp;" ("&amp;TEXT(SUMPRODUCT(MAX((T_PlannedOrders[Part Name]=$A293)*(T_PlannedOrders[WeekIndex]=28)*(T_PlannedOrders[EffectiveQty]&gt;0)*T_PlannedOrders[Order_Month])),"m月")&amp;"発注)")</f>
        <v/>
      </c>
      <c r="AF319">
        <f>IF(SUMIFS(T_PlannedOrders[EffectiveQty],T_PlannedOrders[Part Name],$A293,T_PlannedOrders[WeekIndex],29)=0,"",SUMIFS(T_PlannedOrders[EffectiveQty],T_PlannedOrders[Part Name],$A293,T_PlannedOrders[WeekIndex],29)&amp;" ("&amp;TEXT(SUMPRODUCT(MAX((T_PlannedOrders[Part Name]=$A293)*(T_PlannedOrders[WeekIndex]=29)*(T_PlannedOrders[EffectiveQty]&gt;0)*T_PlannedOrders[Order_Month])),"m月")&amp;"発注)")</f>
        <v/>
      </c>
      <c r="AG319">
        <f>IF(SUMIFS(T_PlannedOrders[EffectiveQty],T_PlannedOrders[Part Name],$A293,T_PlannedOrders[WeekIndex],30)=0,"",SUMIFS(T_PlannedOrders[EffectiveQty],T_PlannedOrders[Part Name],$A293,T_PlannedOrders[WeekIndex],30)&amp;" ("&amp;TEXT(SUMPRODUCT(MAX((T_PlannedOrders[Part Name]=$A293)*(T_PlannedOrders[WeekIndex]=30)*(T_PlannedOrders[EffectiveQty]&gt;0)*T_PlannedOrders[Order_Month])),"m月")&amp;"発注)")</f>
        <v/>
      </c>
      <c r="AH319">
        <f>IF(SUMIFS(T_PlannedOrders[EffectiveQty],T_PlannedOrders[Part Name],$A293,T_PlannedOrders[WeekIndex],31)=0,"",SUMIFS(T_PlannedOrders[EffectiveQty],T_PlannedOrders[Part Name],$A293,T_PlannedOrders[WeekIndex],31)&amp;" ("&amp;TEXT(SUMPRODUCT(MAX((T_PlannedOrders[Part Name]=$A293)*(T_PlannedOrders[WeekIndex]=31)*(T_PlannedOrders[EffectiveQty]&gt;0)*T_PlannedOrders[Order_Month])),"m月")&amp;"発注)")</f>
        <v/>
      </c>
      <c r="AI319">
        <f>IF(SUMIFS(T_PlannedOrders[EffectiveQty],T_PlannedOrders[Part Name],$A293,T_PlannedOrders[WeekIndex],32)=0,"",SUMIFS(T_PlannedOrders[EffectiveQty],T_PlannedOrders[Part Name],$A293,T_PlannedOrders[WeekIndex],32)&amp;" ("&amp;TEXT(SUMPRODUCT(MAX((T_PlannedOrders[Part Name]=$A293)*(T_PlannedOrders[WeekIndex]=32)*(T_PlannedOrders[EffectiveQty]&gt;0)*T_PlannedOrders[Order_Month])),"m月")&amp;"発注)")</f>
        <v/>
      </c>
      <c r="AJ319">
        <f>IF(SUMIFS(T_PlannedOrders[EffectiveQty],T_PlannedOrders[Part Name],$A293,T_PlannedOrders[WeekIndex],33)=0,"",SUMIFS(T_PlannedOrders[EffectiveQty],T_PlannedOrders[Part Name],$A293,T_PlannedOrders[WeekIndex],33)&amp;" ("&amp;TEXT(SUMPRODUCT(MAX((T_PlannedOrders[Part Name]=$A293)*(T_PlannedOrders[WeekIndex]=33)*(T_PlannedOrders[EffectiveQty]&gt;0)*T_PlannedOrders[Order_Month])),"m月")&amp;"発注)")</f>
        <v/>
      </c>
      <c r="AK319">
        <f>IF(SUMIFS(T_PlannedOrders[EffectiveQty],T_PlannedOrders[Part Name],$A293,T_PlannedOrders[WeekIndex],34)=0,"",SUMIFS(T_PlannedOrders[EffectiveQty],T_PlannedOrders[Part Name],$A293,T_PlannedOrders[WeekIndex],34)&amp;" ("&amp;TEXT(SUMPRODUCT(MAX((T_PlannedOrders[Part Name]=$A293)*(T_PlannedOrders[WeekIndex]=34)*(T_PlannedOrders[EffectiveQty]&gt;0)*T_PlannedOrders[Order_Month])),"m月")&amp;"発注)")</f>
        <v/>
      </c>
      <c r="AL319">
        <f>IF(SUMIFS(T_PlannedOrders[EffectiveQty],T_PlannedOrders[Part Name],$A293,T_PlannedOrders[WeekIndex],35)=0,"",SUMIFS(T_PlannedOrders[EffectiveQty],T_PlannedOrders[Part Name],$A293,T_PlannedOrders[WeekIndex],35)&amp;" ("&amp;TEXT(SUMPRODUCT(MAX((T_PlannedOrders[Part Name]=$A293)*(T_PlannedOrders[WeekIndex]=35)*(T_PlannedOrders[EffectiveQty]&gt;0)*T_PlannedOrders[Order_Month])),"m月")&amp;"発注)")</f>
        <v/>
      </c>
      <c r="AM319">
        <f>IF(SUMIFS(T_PlannedOrders[EffectiveQty],T_PlannedOrders[Part Name],$A293,T_PlannedOrders[WeekIndex],36)=0,"",SUMIFS(T_PlannedOrders[EffectiveQty],T_PlannedOrders[Part Name],$A293,T_PlannedOrders[WeekIndex],36)&amp;" ("&amp;TEXT(SUMPRODUCT(MAX((T_PlannedOrders[Part Name]=$A293)*(T_PlannedOrders[WeekIndex]=36)*(T_PlannedOrders[EffectiveQty]&gt;0)*T_PlannedOrders[Order_Month])),"m月")&amp;"発注)")</f>
        <v/>
      </c>
      <c r="AN319">
        <f>IF(SUMIFS(T_PlannedOrders[EffectiveQty],T_PlannedOrders[Part Name],$A293,T_PlannedOrders[WeekIndex],37)=0,"",SUMIFS(T_PlannedOrders[EffectiveQty],T_PlannedOrders[Part Name],$A293,T_PlannedOrders[WeekIndex],37)&amp;" ("&amp;TEXT(SUMPRODUCT(MAX((T_PlannedOrders[Part Name]=$A293)*(T_PlannedOrders[WeekIndex]=37)*(T_PlannedOrders[EffectiveQty]&gt;0)*T_PlannedOrders[Order_Month])),"m月")&amp;"発注)")</f>
        <v/>
      </c>
      <c r="AO319">
        <f>IF(SUMIFS(T_PlannedOrders[EffectiveQty],T_PlannedOrders[Part Name],$A293,T_PlannedOrders[WeekIndex],38)=0,"",SUMIFS(T_PlannedOrders[EffectiveQty],T_PlannedOrders[Part Name],$A293,T_PlannedOrders[WeekIndex],38)&amp;" ("&amp;TEXT(SUMPRODUCT(MAX((T_PlannedOrders[Part Name]=$A293)*(T_PlannedOrders[WeekIndex]=38)*(T_PlannedOrders[EffectiveQty]&gt;0)*T_PlannedOrders[Order_Month])),"m月")&amp;"発注)")</f>
        <v/>
      </c>
      <c r="AP319">
        <f>IF(SUMIFS(T_PlannedOrders[EffectiveQty],T_PlannedOrders[Part Name],$A293,T_PlannedOrders[WeekIndex],39)=0,"",SUMIFS(T_PlannedOrders[EffectiveQty],T_PlannedOrders[Part Name],$A293,T_PlannedOrders[WeekIndex],39)&amp;" ("&amp;TEXT(SUMPRODUCT(MAX((T_PlannedOrders[Part Name]=$A293)*(T_PlannedOrders[WeekIndex]=39)*(T_PlannedOrders[EffectiveQty]&gt;0)*T_PlannedOrders[Order_Month])),"m月")&amp;"発注)")</f>
        <v/>
      </c>
      <c r="AQ319">
        <f>IF(SUMIFS(T_PlannedOrders[EffectiveQty],T_PlannedOrders[Part Name],$A293,T_PlannedOrders[WeekIndex],40)=0,"",SUMIFS(T_PlannedOrders[EffectiveQty],T_PlannedOrders[Part Name],$A293,T_PlannedOrders[WeekIndex],40)&amp;" ("&amp;TEXT(SUMPRODUCT(MAX((T_PlannedOrders[Part Name]=$A293)*(T_PlannedOrders[WeekIndex]=40)*(T_PlannedOrders[EffectiveQty]&gt;0)*T_PlannedOrders[Order_Month])),"m月")&amp;"発注)")</f>
        <v/>
      </c>
      <c r="AR319">
        <f>IF(SUMIFS(T_PlannedOrders[EffectiveQty],T_PlannedOrders[Part Name],$A293,T_PlannedOrders[WeekIndex],41)=0,"",SUMIFS(T_PlannedOrders[EffectiveQty],T_PlannedOrders[Part Name],$A293,T_PlannedOrders[WeekIndex],41)&amp;" ("&amp;TEXT(SUMPRODUCT(MAX((T_PlannedOrders[Part Name]=$A293)*(T_PlannedOrders[WeekIndex]=41)*(T_PlannedOrders[EffectiveQty]&gt;0)*T_PlannedOrders[Order_Month])),"m月")&amp;"発注)")</f>
        <v/>
      </c>
      <c r="AS319">
        <f>IF(SUMIFS(T_PlannedOrders[EffectiveQty],T_PlannedOrders[Part Name],$A293,T_PlannedOrders[WeekIndex],42)=0,"",SUMIFS(T_PlannedOrders[EffectiveQty],T_PlannedOrders[Part Name],$A293,T_PlannedOrders[WeekIndex],42)&amp;" ("&amp;TEXT(SUMPRODUCT(MAX((T_PlannedOrders[Part Name]=$A293)*(T_PlannedOrders[WeekIndex]=42)*(T_PlannedOrders[EffectiveQty]&gt;0)*T_PlannedOrders[Order_Month])),"m月")&amp;"発注)")</f>
        <v/>
      </c>
      <c r="AT319">
        <f>IF(SUMIFS(T_PlannedOrders[EffectiveQty],T_PlannedOrders[Part Name],$A293,T_PlannedOrders[WeekIndex],43)=0,"",SUMIFS(T_PlannedOrders[EffectiveQty],T_PlannedOrders[Part Name],$A293,T_PlannedOrders[WeekIndex],43)&amp;" ("&amp;TEXT(SUMPRODUCT(MAX((T_PlannedOrders[Part Name]=$A293)*(T_PlannedOrders[WeekIndex]=43)*(T_PlannedOrders[EffectiveQty]&gt;0)*T_PlannedOrders[Order_Month])),"m月")&amp;"発注)")</f>
        <v/>
      </c>
      <c r="AU319">
        <f>IF(SUMIFS(T_PlannedOrders[EffectiveQty],T_PlannedOrders[Part Name],$A293,T_PlannedOrders[WeekIndex],44)=0,"",SUMIFS(T_PlannedOrders[EffectiveQty],T_PlannedOrders[Part Name],$A293,T_PlannedOrders[WeekIndex],44)&amp;" ("&amp;TEXT(SUMPRODUCT(MAX((T_PlannedOrders[Part Name]=$A293)*(T_PlannedOrders[WeekIndex]=44)*(T_PlannedOrders[EffectiveQty]&gt;0)*T_PlannedOrders[Order_Month])),"m月")&amp;"発注)")</f>
        <v/>
      </c>
      <c r="AV319">
        <f>IF(SUMIFS(T_PlannedOrders[EffectiveQty],T_PlannedOrders[Part Name],$A293,T_PlannedOrders[WeekIndex],45)=0,"",SUMIFS(T_PlannedOrders[EffectiveQty],T_PlannedOrders[Part Name],$A293,T_PlannedOrders[WeekIndex],45)&amp;" ("&amp;TEXT(SUMPRODUCT(MAX((T_PlannedOrders[Part Name]=$A293)*(T_PlannedOrders[WeekIndex]=45)*(T_PlannedOrders[EffectiveQty]&gt;0)*T_PlannedOrders[Order_Month])),"m月")&amp;"発注)")</f>
        <v/>
      </c>
      <c r="AW319">
        <f>IF(SUMIFS(T_PlannedOrders[EffectiveQty],T_PlannedOrders[Part Name],$A293,T_PlannedOrders[WeekIndex],46)=0,"",SUMIFS(T_PlannedOrders[EffectiveQty],T_PlannedOrders[Part Name],$A293,T_PlannedOrders[WeekIndex],46)&amp;" ("&amp;TEXT(SUMPRODUCT(MAX((T_PlannedOrders[Part Name]=$A293)*(T_PlannedOrders[WeekIndex]=46)*(T_PlannedOrders[EffectiveQty]&gt;0)*T_PlannedOrders[Order_Month])),"m月")&amp;"発注)")</f>
        <v/>
      </c>
      <c r="AX319">
        <f>IF(SUMIFS(T_PlannedOrders[EffectiveQty],T_PlannedOrders[Part Name],$A293,T_PlannedOrders[WeekIndex],47)=0,"",SUMIFS(T_PlannedOrders[EffectiveQty],T_PlannedOrders[Part Name],$A293,T_PlannedOrders[WeekIndex],47)&amp;" ("&amp;TEXT(SUMPRODUCT(MAX((T_PlannedOrders[Part Name]=$A293)*(T_PlannedOrders[WeekIndex]=47)*(T_PlannedOrders[EffectiveQty]&gt;0)*T_PlannedOrders[Order_Month])),"m月")&amp;"発注)")</f>
        <v/>
      </c>
      <c r="AY319">
        <f>IF(SUMIFS(T_PlannedOrders[EffectiveQty],T_PlannedOrders[Part Name],$A293,T_PlannedOrders[WeekIndex],48)=0,"",SUMIFS(T_PlannedOrders[EffectiveQty],T_PlannedOrders[Part Name],$A293,T_PlannedOrders[WeekIndex],48)&amp;" ("&amp;TEXT(SUMPRODUCT(MAX((T_PlannedOrders[Part Name]=$A293)*(T_PlannedOrders[WeekIndex]=48)*(T_PlannedOrders[EffectiveQty]&gt;0)*T_PlannedOrders[Order_Month])),"m月")&amp;"発注)")</f>
        <v/>
      </c>
      <c r="AZ319">
        <f>IF(SUMIFS(T_PlannedOrders[EffectiveQty],T_PlannedOrders[Part Name],$A293,T_PlannedOrders[WeekIndex],49)=0,"",SUMIFS(T_PlannedOrders[EffectiveQty],T_PlannedOrders[Part Name],$A293,T_PlannedOrders[WeekIndex],49)&amp;" ("&amp;TEXT(SUMPRODUCT(MAX((T_PlannedOrders[Part Name]=$A293)*(T_PlannedOrders[WeekIndex]=49)*(T_PlannedOrders[EffectiveQty]&gt;0)*T_PlannedOrders[Order_Month])),"m月")&amp;"発注)")</f>
        <v/>
      </c>
      <c r="BA319">
        <f>IF(SUMIFS(T_PlannedOrders[EffectiveQty],T_PlannedOrders[Part Name],$A293,T_PlannedOrders[WeekIndex],50)=0,"",SUMIFS(T_PlannedOrders[EffectiveQty],T_PlannedOrders[Part Name],$A293,T_PlannedOrders[WeekIndex],50)&amp;" ("&amp;TEXT(SUMPRODUCT(MAX((T_PlannedOrders[Part Name]=$A293)*(T_PlannedOrders[WeekIndex]=50)*(T_PlannedOrders[EffectiveQty]&gt;0)*T_PlannedOrders[Order_Month])),"m月")&amp;"発注)")</f>
        <v/>
      </c>
      <c r="BB319">
        <f>IF(SUMIFS(T_PlannedOrders[EffectiveQty],T_PlannedOrders[Part Name],$A293,T_PlannedOrders[WeekIndex],51)=0,"",SUMIFS(T_PlannedOrders[EffectiveQty],T_PlannedOrders[Part Name],$A293,T_PlannedOrders[WeekIndex],51)&amp;" ("&amp;TEXT(SUMPRODUCT(MAX((T_PlannedOrders[Part Name]=$A293)*(T_PlannedOrders[WeekIndex]=51)*(T_PlannedOrders[EffectiveQty]&gt;0)*T_PlannedOrders[Order_Month])),"m月")&amp;"発注)")</f>
        <v/>
      </c>
      <c r="BC319">
        <f>IF(SUMIFS(T_PlannedOrders[EffectiveQty],T_PlannedOrders[Part Name],$A293,T_PlannedOrders[WeekIndex],52)=0,"",SUMIFS(T_PlannedOrders[EffectiveQty],T_PlannedOrders[Part Name],$A293,T_PlannedOrders[WeekIndex],52)&amp;" ("&amp;TEXT(SUMPRODUCT(MAX((T_PlannedOrders[Part Name]=$A293)*(T_PlannedOrders[WeekIndex]=52)*(T_PlannedOrders[EffectiveQty]&gt;0)*T_PlannedOrders[Order_Month])),"m月")&amp;"発注)")</f>
        <v/>
      </c>
      <c r="BD319">
        <f>IF(SUMIFS(T_PlannedOrders[EffectiveQty],T_PlannedOrders[Part Name],$A293,T_PlannedOrders[WeekIndex],53)=0,"",SUMIFS(T_PlannedOrders[EffectiveQty],T_PlannedOrders[Part Name],$A293,T_PlannedOrders[WeekIndex],53)&amp;" ("&amp;TEXT(SUMPRODUCT(MAX((T_PlannedOrders[Part Name]=$A293)*(T_PlannedOrders[WeekIndex]=53)*(T_PlannedOrders[EffectiveQty]&gt;0)*T_PlannedOrders[Order_Month])),"m月")&amp;"発注)")</f>
        <v/>
      </c>
      <c r="BE319">
        <f>IF(SUMIFS(T_PlannedOrders[EffectiveQty],T_PlannedOrders[Part Name],$A293,T_PlannedOrders[WeekIndex],54)=0,"",SUMIFS(T_PlannedOrders[EffectiveQty],T_PlannedOrders[Part Name],$A293,T_PlannedOrders[WeekIndex],54)&amp;" ("&amp;TEXT(SUMPRODUCT(MAX((T_PlannedOrders[Part Name]=$A293)*(T_PlannedOrders[WeekIndex]=54)*(T_PlannedOrders[EffectiveQty]&gt;0)*T_PlannedOrders[Order_Month])),"m月")&amp;"発注)")</f>
        <v/>
      </c>
      <c r="BF319">
        <f>IF(SUMIFS(T_PlannedOrders[EffectiveQty],T_PlannedOrders[Part Name],$A293,T_PlannedOrders[WeekIndex],55)=0,"",SUMIFS(T_PlannedOrders[EffectiveQty],T_PlannedOrders[Part Name],$A293,T_PlannedOrders[WeekIndex],55)&amp;" ("&amp;TEXT(SUMPRODUCT(MAX((T_PlannedOrders[Part Name]=$A293)*(T_PlannedOrders[WeekIndex]=55)*(T_PlannedOrders[EffectiveQty]&gt;0)*T_PlannedOrders[Order_Month])),"m月")&amp;"発注)")</f>
        <v/>
      </c>
      <c r="BG319">
        <f>IF(SUMIFS(T_PlannedOrders[EffectiveQty],T_PlannedOrders[Part Name],$A293,T_PlannedOrders[WeekIndex],56)=0,"",SUMIFS(T_PlannedOrders[EffectiveQty],T_PlannedOrders[Part Name],$A293,T_PlannedOrders[WeekIndex],56)&amp;" ("&amp;TEXT(SUMPRODUCT(MAX((T_PlannedOrders[Part Name]=$A293)*(T_PlannedOrders[WeekIndex]=56)*(T_PlannedOrders[EffectiveQty]&gt;0)*T_PlannedOrders[Order_Month])),"m月")&amp;"発注)")</f>
        <v/>
      </c>
      <c r="BH319">
        <f>IF(SUMIFS(T_PlannedOrders[EffectiveQty],T_PlannedOrders[Part Name],$A293,T_PlannedOrders[WeekIndex],57)=0,"",SUMIFS(T_PlannedOrders[EffectiveQty],T_PlannedOrders[Part Name],$A293,T_PlannedOrders[WeekIndex],57)&amp;" ("&amp;TEXT(SUMPRODUCT(MAX((T_PlannedOrders[Part Name]=$A293)*(T_PlannedOrders[WeekIndex]=57)*(T_PlannedOrders[EffectiveQty]&gt;0)*T_PlannedOrders[Order_Month])),"m月")&amp;"発注)")</f>
        <v/>
      </c>
      <c r="BI319">
        <f>IF(SUMIFS(T_PlannedOrders[EffectiveQty],T_PlannedOrders[Part Name],$A293,T_PlannedOrders[WeekIndex],58)=0,"",SUMIFS(T_PlannedOrders[EffectiveQty],T_PlannedOrders[Part Name],$A293,T_PlannedOrders[WeekIndex],58)&amp;" ("&amp;TEXT(SUMPRODUCT(MAX((T_PlannedOrders[Part Name]=$A293)*(T_PlannedOrders[WeekIndex]=58)*(T_PlannedOrders[EffectiveQty]&gt;0)*T_PlannedOrders[Order_Month])),"m月")&amp;"発注)")</f>
        <v/>
      </c>
      <c r="BJ319">
        <f>IF(SUMIFS(T_PlannedOrders[EffectiveQty],T_PlannedOrders[Part Name],$A293,T_PlannedOrders[WeekIndex],59)=0,"",SUMIFS(T_PlannedOrders[EffectiveQty],T_PlannedOrders[Part Name],$A293,T_PlannedOrders[WeekIndex],59)&amp;" ("&amp;TEXT(SUMPRODUCT(MAX((T_PlannedOrders[Part Name]=$A293)*(T_PlannedOrders[WeekIndex]=59)*(T_PlannedOrders[EffectiveQty]&gt;0)*T_PlannedOrders[Order_Month])),"m月")&amp;"発注)")</f>
        <v/>
      </c>
      <c r="BK319">
        <f>IF(SUMIFS(T_PlannedOrders[EffectiveQty],T_PlannedOrders[Part Name],$A293,T_PlannedOrders[WeekIndex],60)=0,"",SUMIFS(T_PlannedOrders[EffectiveQty],T_PlannedOrders[Part Name],$A293,T_PlannedOrders[WeekIndex],60)&amp;" ("&amp;TEXT(SUMPRODUCT(MAX((T_PlannedOrders[Part Name]=$A293)*(T_PlannedOrders[WeekIndex]=60)*(T_PlannedOrders[EffectiveQty]&gt;0)*T_PlannedOrders[Order_Month])),"m月")&amp;"発注)")</f>
        <v/>
      </c>
      <c r="BL319">
        <f>IF(SUMIFS(T_PlannedOrders[EffectiveQty],T_PlannedOrders[Part Name],$A293,T_PlannedOrders[WeekIndex],61)=0,"",SUMIFS(T_PlannedOrders[EffectiveQty],T_PlannedOrders[Part Name],$A293,T_PlannedOrders[WeekIndex],61)&amp;" ("&amp;TEXT(SUMPRODUCT(MAX((T_PlannedOrders[Part Name]=$A293)*(T_PlannedOrders[WeekIndex]=61)*(T_PlannedOrders[EffectiveQty]&gt;0)*T_PlannedOrders[Order_Month])),"m月")&amp;"発注)")</f>
        <v/>
      </c>
      <c r="BM319">
        <f>IF(SUMIFS(T_PlannedOrders[EffectiveQty],T_PlannedOrders[Part Name],$A293,T_PlannedOrders[WeekIndex],62)=0,"",SUMIFS(T_PlannedOrders[EffectiveQty],T_PlannedOrders[Part Name],$A293,T_PlannedOrders[WeekIndex],62)&amp;" ("&amp;TEXT(SUMPRODUCT(MAX((T_PlannedOrders[Part Name]=$A293)*(T_PlannedOrders[WeekIndex]=62)*(T_PlannedOrders[EffectiveQty]&gt;0)*T_PlannedOrders[Order_Month])),"m月")&amp;"発注)")</f>
        <v/>
      </c>
      <c r="BN319">
        <f>IF(SUMIFS(T_PlannedOrders[EffectiveQty],T_PlannedOrders[Part Name],$A293,T_PlannedOrders[WeekIndex],63)=0,"",SUMIFS(T_PlannedOrders[EffectiveQty],T_PlannedOrders[Part Name],$A293,T_PlannedOrders[WeekIndex],63)&amp;" ("&amp;TEXT(SUMPRODUCT(MAX((T_PlannedOrders[Part Name]=$A293)*(T_PlannedOrders[WeekIndex]=63)*(T_PlannedOrders[EffectiveQty]&gt;0)*T_PlannedOrders[Order_Month])),"m月")&amp;"発注)")</f>
        <v/>
      </c>
      <c r="BO319">
        <f>IF(SUMIFS(T_PlannedOrders[EffectiveQty],T_PlannedOrders[Part Name],$A293,T_PlannedOrders[WeekIndex],64)=0,"",SUMIFS(T_PlannedOrders[EffectiveQty],T_PlannedOrders[Part Name],$A293,T_PlannedOrders[WeekIndex],64)&amp;" ("&amp;TEXT(SUMPRODUCT(MAX((T_PlannedOrders[Part Name]=$A293)*(T_PlannedOrders[WeekIndex]=64)*(T_PlannedOrders[EffectiveQty]&gt;0)*T_PlannedOrders[Order_Month])),"m月")&amp;"発注)")</f>
        <v/>
      </c>
      <c r="BP319">
        <f>IF(SUMIFS(T_PlannedOrders[EffectiveQty],T_PlannedOrders[Part Name],$A293,T_PlannedOrders[WeekIndex],65)=0,"",SUMIFS(T_PlannedOrders[EffectiveQty],T_PlannedOrders[Part Name],$A293,T_PlannedOrders[WeekIndex],65)&amp;" ("&amp;TEXT(SUMPRODUCT(MAX((T_PlannedOrders[Part Name]=$A293)*(T_PlannedOrders[WeekIndex]=65)*(T_PlannedOrders[EffectiveQty]&gt;0)*T_PlannedOrders[Order_Month])),"m月")&amp;"発注)")</f>
        <v/>
      </c>
      <c r="BQ319">
        <f>IF(SUMIFS(T_PlannedOrders[EffectiveQty],T_PlannedOrders[Part Name],$A293,T_PlannedOrders[WeekIndex],66)=0,"",SUMIFS(T_PlannedOrders[EffectiveQty],T_PlannedOrders[Part Name],$A293,T_PlannedOrders[WeekIndex],66)&amp;" ("&amp;TEXT(SUMPRODUCT(MAX((T_PlannedOrders[Part Name]=$A293)*(T_PlannedOrders[WeekIndex]=66)*(T_PlannedOrders[EffectiveQty]&gt;0)*T_PlannedOrders[Order_Month])),"m月")&amp;"発注)")</f>
        <v/>
      </c>
      <c r="BR319">
        <f>IF(SUMIFS(T_PlannedOrders[EffectiveQty],T_PlannedOrders[Part Name],$A293,T_PlannedOrders[WeekIndex],67)=0,"",SUMIFS(T_PlannedOrders[EffectiveQty],T_PlannedOrders[Part Name],$A293,T_PlannedOrders[WeekIndex],67)&amp;" ("&amp;TEXT(SUMPRODUCT(MAX((T_PlannedOrders[Part Name]=$A293)*(T_PlannedOrders[WeekIndex]=67)*(T_PlannedOrders[EffectiveQty]&gt;0)*T_PlannedOrders[Order_Month])),"m月")&amp;"発注)")</f>
        <v/>
      </c>
      <c r="BS319">
        <f>IF(SUMIFS(T_PlannedOrders[EffectiveQty],T_PlannedOrders[Part Name],$A293,T_PlannedOrders[WeekIndex],68)=0,"",SUMIFS(T_PlannedOrders[EffectiveQty],T_PlannedOrders[Part Name],$A293,T_PlannedOrders[WeekIndex],68)&amp;" ("&amp;TEXT(SUMPRODUCT(MAX((T_PlannedOrders[Part Name]=$A293)*(T_PlannedOrders[WeekIndex]=68)*(T_PlannedOrders[EffectiveQty]&gt;0)*T_PlannedOrders[Order_Month])),"m月")&amp;"発注)")</f>
        <v/>
      </c>
      <c r="BT319">
        <f>IF(SUMIFS(T_PlannedOrders[EffectiveQty],T_PlannedOrders[Part Name],$A293,T_PlannedOrders[WeekIndex],69)=0,"",SUMIFS(T_PlannedOrders[EffectiveQty],T_PlannedOrders[Part Name],$A293,T_PlannedOrders[WeekIndex],69)&amp;" ("&amp;TEXT(SUMPRODUCT(MAX((T_PlannedOrders[Part Name]=$A293)*(T_PlannedOrders[WeekIndex]=69)*(T_PlannedOrders[EffectiveQty]&gt;0)*T_PlannedOrders[Order_Month])),"m月")&amp;"発注)")</f>
        <v/>
      </c>
      <c r="BU319">
        <f>IF(SUMIFS(T_PlannedOrders[EffectiveQty],T_PlannedOrders[Part Name],$A293,T_PlannedOrders[WeekIndex],70)=0,"",SUMIFS(T_PlannedOrders[EffectiveQty],T_PlannedOrders[Part Name],$A293,T_PlannedOrders[WeekIndex],70)&amp;" ("&amp;TEXT(SUMPRODUCT(MAX((T_PlannedOrders[Part Name]=$A293)*(T_PlannedOrders[WeekIndex]=70)*(T_PlannedOrders[EffectiveQty]&gt;0)*T_PlannedOrders[Order_Month])),"m月")&amp;"発注)")</f>
        <v/>
      </c>
      <c r="BV319">
        <f>IF(SUMIFS(T_PlannedOrders[EffectiveQty],T_PlannedOrders[Part Name],$A293,T_PlannedOrders[WeekIndex],71)=0,"",SUMIFS(T_PlannedOrders[EffectiveQty],T_PlannedOrders[Part Name],$A293,T_PlannedOrders[WeekIndex],71)&amp;" ("&amp;TEXT(SUMPRODUCT(MAX((T_PlannedOrders[Part Name]=$A293)*(T_PlannedOrders[WeekIndex]=71)*(T_PlannedOrders[EffectiveQty]&gt;0)*T_PlannedOrders[Order_Month])),"m月")&amp;"発注)")</f>
        <v/>
      </c>
      <c r="BW319">
        <f>IF(SUMIFS(T_PlannedOrders[EffectiveQty],T_PlannedOrders[Part Name],$A293,T_PlannedOrders[WeekIndex],72)=0,"",SUMIFS(T_PlannedOrders[EffectiveQty],T_PlannedOrders[Part Name],$A293,T_PlannedOrders[WeekIndex],72)&amp;" ("&amp;TEXT(SUMPRODUCT(MAX((T_PlannedOrders[Part Name]=$A293)*(T_PlannedOrders[WeekIndex]=72)*(T_PlannedOrders[EffectiveQty]&gt;0)*T_PlannedOrders[Order_Month])),"m月")&amp;"発注)")</f>
        <v/>
      </c>
      <c r="BX319">
        <f>IF(SUMIFS(T_PlannedOrders[EffectiveQty],T_PlannedOrders[Part Name],$A293,T_PlannedOrders[WeekIndex],73)=0,"",SUMIFS(T_PlannedOrders[EffectiveQty],T_PlannedOrders[Part Name],$A293,T_PlannedOrders[WeekIndex],73)&amp;" ("&amp;TEXT(SUMPRODUCT(MAX((T_PlannedOrders[Part Name]=$A293)*(T_PlannedOrders[WeekIndex]=73)*(T_PlannedOrders[EffectiveQty]&gt;0)*T_PlannedOrders[Order_Month])),"m月")&amp;"発注)")</f>
        <v/>
      </c>
      <c r="BY319">
        <f>IF(SUMIFS(T_PlannedOrders[EffectiveQty],T_PlannedOrders[Part Name],$A293,T_PlannedOrders[WeekIndex],74)=0,"",SUMIFS(T_PlannedOrders[EffectiveQty],T_PlannedOrders[Part Name],$A293,T_PlannedOrders[WeekIndex],74)&amp;" ("&amp;TEXT(SUMPRODUCT(MAX((T_PlannedOrders[Part Name]=$A293)*(T_PlannedOrders[WeekIndex]=74)*(T_PlannedOrders[EffectiveQty]&gt;0)*T_PlannedOrders[Order_Month])),"m月")&amp;"発注)")</f>
        <v/>
      </c>
      <c r="BZ319">
        <f>IF(SUMIFS(T_PlannedOrders[EffectiveQty],T_PlannedOrders[Part Name],$A293,T_PlannedOrders[WeekIndex],75)=0,"",SUMIFS(T_PlannedOrders[EffectiveQty],T_PlannedOrders[Part Name],$A293,T_PlannedOrders[WeekIndex],75)&amp;" ("&amp;TEXT(SUMPRODUCT(MAX((T_PlannedOrders[Part Name]=$A293)*(T_PlannedOrders[WeekIndex]=75)*(T_PlannedOrders[EffectiveQty]&gt;0)*T_PlannedOrders[Order_Month])),"m月")&amp;"発注)")</f>
        <v/>
      </c>
      <c r="CA319">
        <f>IF(SUMIFS(T_PlannedOrders[EffectiveQty],T_PlannedOrders[Part Name],$A293,T_PlannedOrders[WeekIndex],76)=0,"",SUMIFS(T_PlannedOrders[EffectiveQty],T_PlannedOrders[Part Name],$A293,T_PlannedOrders[WeekIndex],76)&amp;" ("&amp;TEXT(SUMPRODUCT(MAX((T_PlannedOrders[Part Name]=$A293)*(T_PlannedOrders[WeekIndex]=76)*(T_PlannedOrders[EffectiveQty]&gt;0)*T_PlannedOrders[Order_Month])),"m月")&amp;"発注)")</f>
        <v/>
      </c>
      <c r="CB319">
        <f>IF(SUMIFS(T_PlannedOrders[EffectiveQty],T_PlannedOrders[Part Name],$A293,T_PlannedOrders[WeekIndex],77)=0,"",SUMIFS(T_PlannedOrders[EffectiveQty],T_PlannedOrders[Part Name],$A293,T_PlannedOrders[WeekIndex],77)&amp;" ("&amp;TEXT(SUMPRODUCT(MAX((T_PlannedOrders[Part Name]=$A293)*(T_PlannedOrders[WeekIndex]=77)*(T_PlannedOrders[EffectiveQty]&gt;0)*T_PlannedOrders[Order_Month])),"m月")&amp;"発注)")</f>
        <v/>
      </c>
      <c r="CC319">
        <f>IF(SUMIFS(T_PlannedOrders[EffectiveQty],T_PlannedOrders[Part Name],$A293,T_PlannedOrders[WeekIndex],78)=0,"",SUMIFS(T_PlannedOrders[EffectiveQty],T_PlannedOrders[Part Name],$A293,T_PlannedOrders[WeekIndex],78)&amp;" ("&amp;TEXT(SUMPRODUCT(MAX((T_PlannedOrders[Part Name]=$A293)*(T_PlannedOrders[WeekIndex]=78)*(T_PlannedOrders[EffectiveQty]&gt;0)*T_PlannedOrders[Order_Month])),"m月")&amp;"発注)")</f>
        <v/>
      </c>
      <c r="CD319">
        <f>IF(SUMIFS(T_PlannedOrders[EffectiveQty],T_PlannedOrders[Part Name],$A293,T_PlannedOrders[WeekIndex],79)=0,"",SUMIFS(T_PlannedOrders[EffectiveQty],T_PlannedOrders[Part Name],$A293,T_PlannedOrders[WeekIndex],79)&amp;" ("&amp;TEXT(SUMPRODUCT(MAX((T_PlannedOrders[Part Name]=$A293)*(T_PlannedOrders[WeekIndex]=79)*(T_PlannedOrders[EffectiveQty]&gt;0)*T_PlannedOrders[Order_Month])),"m月")&amp;"発注)")</f>
        <v/>
      </c>
      <c r="CE319">
        <f>IF(SUMIFS(T_PlannedOrders[EffectiveQty],T_PlannedOrders[Part Name],$A293,T_PlannedOrders[WeekIndex],80)=0,"",SUMIFS(T_PlannedOrders[EffectiveQty],T_PlannedOrders[Part Name],$A293,T_PlannedOrders[WeekIndex],80)&amp;" ("&amp;TEXT(SUMPRODUCT(MAX((T_PlannedOrders[Part Name]=$A293)*(T_PlannedOrders[WeekIndex]=80)*(T_PlannedOrders[EffectiveQty]&gt;0)*T_PlannedOrders[Order_Month])),"m月")&amp;"発注)")</f>
        <v/>
      </c>
      <c r="CF319">
        <f>IF(SUMIFS(T_PlannedOrders[EffectiveQty],T_PlannedOrders[Part Name],$A293,T_PlannedOrders[WeekIndex],81)=0,"",SUMIFS(T_PlannedOrders[EffectiveQty],T_PlannedOrders[Part Name],$A293,T_PlannedOrders[WeekIndex],81)&amp;" ("&amp;TEXT(SUMPRODUCT(MAX((T_PlannedOrders[Part Name]=$A293)*(T_PlannedOrders[WeekIndex]=81)*(T_PlannedOrders[EffectiveQty]&gt;0)*T_PlannedOrders[Order_Month])),"m月")&amp;"発注)")</f>
        <v/>
      </c>
      <c r="CG319">
        <f>IF(SUMIFS(T_PlannedOrders[EffectiveQty],T_PlannedOrders[Part Name],$A293,T_PlannedOrders[WeekIndex],82)=0,"",SUMIFS(T_PlannedOrders[EffectiveQty],T_PlannedOrders[Part Name],$A293,T_PlannedOrders[WeekIndex],82)&amp;" ("&amp;TEXT(SUMPRODUCT(MAX((T_PlannedOrders[Part Name]=$A293)*(T_PlannedOrders[WeekIndex]=82)*(T_PlannedOrders[EffectiveQty]&gt;0)*T_PlannedOrders[Order_Month])),"m月")&amp;"発注)")</f>
        <v/>
      </c>
      <c r="CH319">
        <f>IF(SUMIFS(T_PlannedOrders[EffectiveQty],T_PlannedOrders[Part Name],$A293,T_PlannedOrders[WeekIndex],83)=0,"",SUMIFS(T_PlannedOrders[EffectiveQty],T_PlannedOrders[Part Name],$A293,T_PlannedOrders[WeekIndex],83)&amp;" ("&amp;TEXT(SUMPRODUCT(MAX((T_PlannedOrders[Part Name]=$A293)*(T_PlannedOrders[WeekIndex]=83)*(T_PlannedOrders[EffectiveQty]&gt;0)*T_PlannedOrders[Order_Month])),"m月")&amp;"発注)")</f>
        <v/>
      </c>
      <c r="CI319">
        <f>IF(SUMIFS(T_PlannedOrders[EffectiveQty],T_PlannedOrders[Part Name],$A293,T_PlannedOrders[WeekIndex],84)=0,"",SUMIFS(T_PlannedOrders[EffectiveQty],T_PlannedOrders[Part Name],$A293,T_PlannedOrders[WeekIndex],84)&amp;" ("&amp;TEXT(SUMPRODUCT(MAX((T_PlannedOrders[Part Name]=$A293)*(T_PlannedOrders[WeekIndex]=84)*(T_PlannedOrders[EffectiveQty]&gt;0)*T_PlannedOrders[Order_Month])),"m月")&amp;"発注)")</f>
        <v/>
      </c>
      <c r="CJ319">
        <f>IF(SUMIFS(T_PlannedOrders[EffectiveQty],T_PlannedOrders[Part Name],$A293,T_PlannedOrders[WeekIndex],85)=0,"",SUMIFS(T_PlannedOrders[EffectiveQty],T_PlannedOrders[Part Name],$A293,T_PlannedOrders[WeekIndex],85)&amp;" ("&amp;TEXT(SUMPRODUCT(MAX((T_PlannedOrders[Part Name]=$A293)*(T_PlannedOrders[WeekIndex]=85)*(T_PlannedOrders[EffectiveQty]&gt;0)*T_PlannedOrders[Order_Month])),"m月")&amp;"発注)")</f>
        <v/>
      </c>
      <c r="CK319">
        <f>IF(SUMIFS(T_PlannedOrders[EffectiveQty],T_PlannedOrders[Part Name],$A293,T_PlannedOrders[WeekIndex],86)=0,"",SUMIFS(T_PlannedOrders[EffectiveQty],T_PlannedOrders[Part Name],$A293,T_PlannedOrders[WeekIndex],86)&amp;" ("&amp;TEXT(SUMPRODUCT(MAX((T_PlannedOrders[Part Name]=$A293)*(T_PlannedOrders[WeekIndex]=86)*(T_PlannedOrders[EffectiveQty]&gt;0)*T_PlannedOrders[Order_Month])),"m月")&amp;"発注)")</f>
        <v/>
      </c>
      <c r="CL319">
        <f>IF(SUMIFS(T_PlannedOrders[EffectiveQty],T_PlannedOrders[Part Name],$A293,T_PlannedOrders[WeekIndex],87)=0,"",SUMIFS(T_PlannedOrders[EffectiveQty],T_PlannedOrders[Part Name],$A293,T_PlannedOrders[WeekIndex],87)&amp;" ("&amp;TEXT(SUMPRODUCT(MAX((T_PlannedOrders[Part Name]=$A293)*(T_PlannedOrders[WeekIndex]=87)*(T_PlannedOrders[EffectiveQty]&gt;0)*T_PlannedOrders[Order_Month])),"m月")&amp;"発注)")</f>
        <v/>
      </c>
      <c r="CM319">
        <f>IF(SUMIFS(T_PlannedOrders[EffectiveQty],T_PlannedOrders[Part Name],$A293,T_PlannedOrders[WeekIndex],88)=0,"",SUMIFS(T_PlannedOrders[EffectiveQty],T_PlannedOrders[Part Name],$A293,T_PlannedOrders[WeekIndex],88)&amp;" ("&amp;TEXT(SUMPRODUCT(MAX((T_PlannedOrders[Part Name]=$A293)*(T_PlannedOrders[WeekIndex]=88)*(T_PlannedOrders[EffectiveQty]&gt;0)*T_PlannedOrders[Order_Month])),"m月")&amp;"発注)")</f>
        <v/>
      </c>
      <c r="CN319">
        <f>IF(SUMIFS(T_PlannedOrders[EffectiveQty],T_PlannedOrders[Part Name],$A293,T_PlannedOrders[WeekIndex],89)=0,"",SUMIFS(T_PlannedOrders[EffectiveQty],T_PlannedOrders[Part Name],$A293,T_PlannedOrders[WeekIndex],89)&amp;" ("&amp;TEXT(SUMPRODUCT(MAX((T_PlannedOrders[Part Name]=$A293)*(T_PlannedOrders[WeekIndex]=89)*(T_PlannedOrders[EffectiveQty]&gt;0)*T_PlannedOrders[Order_Month])),"m月")&amp;"発注)")</f>
        <v/>
      </c>
      <c r="CO319">
        <f>IF(SUMIFS(T_PlannedOrders[EffectiveQty],T_PlannedOrders[Part Name],$A293,T_PlannedOrders[WeekIndex],90)=0,"",SUMIFS(T_PlannedOrders[EffectiveQty],T_PlannedOrders[Part Name],$A293,T_PlannedOrders[WeekIndex],90)&amp;" ("&amp;TEXT(SUMPRODUCT(MAX((T_PlannedOrders[Part Name]=$A293)*(T_PlannedOrders[WeekIndex]=90)*(T_PlannedOrders[EffectiveQty]&gt;0)*T_PlannedOrders[Order_Month])),"m月")&amp;"発注)")</f>
        <v/>
      </c>
      <c r="CP319">
        <f>IF(SUMIFS(T_PlannedOrders[EffectiveQty],T_PlannedOrders[Part Name],$A293,T_PlannedOrders[WeekIndex],91)=0,"",SUMIFS(T_PlannedOrders[EffectiveQty],T_PlannedOrders[Part Name],$A293,T_PlannedOrders[WeekIndex],91)&amp;" ("&amp;TEXT(SUMPRODUCT(MAX((T_PlannedOrders[Part Name]=$A293)*(T_PlannedOrders[WeekIndex]=91)*(T_PlannedOrders[EffectiveQty]&gt;0)*T_PlannedOrders[Order_Month])),"m月")&amp;"発注)")</f>
        <v/>
      </c>
      <c r="CQ319">
        <f>IF(SUMIFS(T_PlannedOrders[EffectiveQty],T_PlannedOrders[Part Name],$A293,T_PlannedOrders[WeekIndex],92)=0,"",SUMIFS(T_PlannedOrders[EffectiveQty],T_PlannedOrders[Part Name],$A293,T_PlannedOrders[WeekIndex],92)&amp;" ("&amp;TEXT(SUMPRODUCT(MAX((T_PlannedOrders[Part Name]=$A293)*(T_PlannedOrders[WeekIndex]=92)*(T_PlannedOrders[EffectiveQty]&gt;0)*T_PlannedOrders[Order_Month])),"m月")&amp;"発注)")</f>
        <v/>
      </c>
      <c r="CR319">
        <f>IF(SUMIFS(T_PlannedOrders[EffectiveQty],T_PlannedOrders[Part Name],$A293,T_PlannedOrders[WeekIndex],93)=0,"",SUMIFS(T_PlannedOrders[EffectiveQty],T_PlannedOrders[Part Name],$A293,T_PlannedOrders[WeekIndex],93)&amp;" ("&amp;TEXT(SUMPRODUCT(MAX((T_PlannedOrders[Part Name]=$A293)*(T_PlannedOrders[WeekIndex]=93)*(T_PlannedOrders[EffectiveQty]&gt;0)*T_PlannedOrders[Order_Month])),"m月")&amp;"発注)")</f>
        <v/>
      </c>
      <c r="CS319">
        <f>IF(SUMIFS(T_PlannedOrders[EffectiveQty],T_PlannedOrders[Part Name],$A293,T_PlannedOrders[WeekIndex],94)=0,"",SUMIFS(T_PlannedOrders[EffectiveQty],T_PlannedOrders[Part Name],$A293,T_PlannedOrders[WeekIndex],94)&amp;" ("&amp;TEXT(SUMPRODUCT(MAX((T_PlannedOrders[Part Name]=$A293)*(T_PlannedOrders[WeekIndex]=94)*(T_PlannedOrders[EffectiveQty]&gt;0)*T_PlannedOrders[Order_Month])),"m月")&amp;"発注)")</f>
        <v/>
      </c>
      <c r="CT319">
        <f>IF(SUMIFS(T_PlannedOrders[EffectiveQty],T_PlannedOrders[Part Name],$A293,T_PlannedOrders[WeekIndex],95)=0,"",SUMIFS(T_PlannedOrders[EffectiveQty],T_PlannedOrders[Part Name],$A293,T_PlannedOrders[WeekIndex],95)&amp;" ("&amp;TEXT(SUMPRODUCT(MAX((T_PlannedOrders[Part Name]=$A293)*(T_PlannedOrders[WeekIndex]=95)*(T_PlannedOrders[EffectiveQty]&gt;0)*T_PlannedOrders[Order_Month])),"m月")&amp;"発注)")</f>
        <v/>
      </c>
      <c r="CU319">
        <f>IF(SUMIFS(T_PlannedOrders[EffectiveQty],T_PlannedOrders[Part Name],$A293,T_PlannedOrders[WeekIndex],96)=0,"",SUMIFS(T_PlannedOrders[EffectiveQty],T_PlannedOrders[Part Name],$A293,T_PlannedOrders[WeekIndex],96)&amp;" ("&amp;TEXT(SUMPRODUCT(MAX((T_PlannedOrders[Part Name]=$A293)*(T_PlannedOrders[WeekIndex]=96)*(T_PlannedOrders[EffectiveQty]&gt;0)*T_PlannedOrders[Order_Month])),"m月")&amp;"発注)")</f>
        <v/>
      </c>
      <c r="CV319">
        <f>IF(SUMIFS(T_PlannedOrders[EffectiveQty],T_PlannedOrders[Part Name],$A293,T_PlannedOrders[WeekIndex],97)=0,"",SUMIFS(T_PlannedOrders[EffectiveQty],T_PlannedOrders[Part Name],$A293,T_PlannedOrders[WeekIndex],97)&amp;" ("&amp;TEXT(SUMPRODUCT(MAX((T_PlannedOrders[Part Name]=$A293)*(T_PlannedOrders[WeekIndex]=97)*(T_PlannedOrders[EffectiveQty]&gt;0)*T_PlannedOrders[Order_Month])),"m月")&amp;"発注)")</f>
        <v/>
      </c>
      <c r="CW319">
        <f>IF(SUMIFS(T_PlannedOrders[EffectiveQty],T_PlannedOrders[Part Name],$A293,T_PlannedOrders[WeekIndex],98)=0,"",SUMIFS(T_PlannedOrders[EffectiveQty],T_PlannedOrders[Part Name],$A293,T_PlannedOrders[WeekIndex],98)&amp;" ("&amp;TEXT(SUMPRODUCT(MAX((T_PlannedOrders[Part Name]=$A293)*(T_PlannedOrders[WeekIndex]=98)*(T_PlannedOrders[EffectiveQty]&gt;0)*T_PlannedOrders[Order_Month])),"m月")&amp;"発注)")</f>
        <v/>
      </c>
      <c r="CX319">
        <f>IF(SUMIFS(T_PlannedOrders[EffectiveQty],T_PlannedOrders[Part Name],$A293,T_PlannedOrders[WeekIndex],99)=0,"",SUMIFS(T_PlannedOrders[EffectiveQty],T_PlannedOrders[Part Name],$A293,T_PlannedOrders[WeekIndex],99)&amp;" ("&amp;TEXT(SUMPRODUCT(MAX((T_PlannedOrders[Part Name]=$A293)*(T_PlannedOrders[WeekIndex]=99)*(T_PlannedOrders[EffectiveQty]&gt;0)*T_PlannedOrders[Order_Month])),"m月")&amp;"発注)")</f>
        <v/>
      </c>
      <c r="CY319">
        <f>IF(SUMIFS(T_PlannedOrders[EffectiveQty],T_PlannedOrders[Part Name],$A293,T_PlannedOrders[WeekIndex],100)=0,"",SUMIFS(T_PlannedOrders[EffectiveQty],T_PlannedOrders[Part Name],$A293,T_PlannedOrders[WeekIndex],100)&amp;" ("&amp;TEXT(SUMPRODUCT(MAX((T_PlannedOrders[Part Name]=$A293)*(T_PlannedOrders[WeekIndex]=100)*(T_PlannedOrders[EffectiveQty]&gt;0)*T_PlannedOrders[Order_Month])),"m月")&amp;"発注)")</f>
        <v/>
      </c>
      <c r="CZ319">
        <f>IF(SUMIFS(T_PlannedOrders[EffectiveQty],T_PlannedOrders[Part Name],$A293,T_PlannedOrders[WeekIndex],101)=0,"",SUMIFS(T_PlannedOrders[EffectiveQty],T_PlannedOrders[Part Name],$A293,T_PlannedOrders[WeekIndex],101)&amp;" ("&amp;TEXT(SUMPRODUCT(MAX((T_PlannedOrders[Part Name]=$A293)*(T_PlannedOrders[WeekIndex]=101)*(T_PlannedOrders[EffectiveQty]&gt;0)*T_PlannedOrders[Order_Month])),"m月")&amp;"発注)")</f>
        <v/>
      </c>
      <c r="DA319">
        <f>IF(SUMIFS(T_PlannedOrders[EffectiveQty],T_PlannedOrders[Part Name],$A293,T_PlannedOrders[WeekIndex],102)=0,"",SUMIFS(T_PlannedOrders[EffectiveQty],T_PlannedOrders[Part Name],$A293,T_PlannedOrders[WeekIndex],102)&amp;" ("&amp;TEXT(SUMPRODUCT(MAX((T_PlannedOrders[Part Name]=$A293)*(T_PlannedOrders[WeekIndex]=102)*(T_PlannedOrders[EffectiveQty]&gt;0)*T_PlannedOrders[Order_Month])),"m月")&amp;"発注)")</f>
        <v/>
      </c>
      <c r="DB319">
        <f>IF(SUMIFS(T_PlannedOrders[EffectiveQty],T_PlannedOrders[Part Name],$A293,T_PlannedOrders[WeekIndex],103)=0,"",SUMIFS(T_PlannedOrders[EffectiveQty],T_PlannedOrders[Part Name],$A293,T_PlannedOrders[WeekIndex],103)&amp;" ("&amp;TEXT(SUMPRODUCT(MAX((T_PlannedOrders[Part Name]=$A293)*(T_PlannedOrders[WeekIndex]=103)*(T_PlannedOrders[EffectiveQty]&gt;0)*T_PlannedOrders[Order_Month])),"m月")&amp;"発注)")</f>
        <v/>
      </c>
      <c r="DC319">
        <f>IF(SUMIFS(T_PlannedOrders[EffectiveQty],T_PlannedOrders[Part Name],$A293,T_PlannedOrders[WeekIndex],104)=0,"",SUMIFS(T_PlannedOrders[EffectiveQty],T_PlannedOrders[Part Name],$A293,T_PlannedOrders[WeekIndex],104)&amp;" ("&amp;TEXT(SUMPRODUCT(MAX((T_PlannedOrders[Part Name]=$A293)*(T_PlannedOrders[WeekIndex]=104)*(T_PlannedOrders[EffectiveQty]&gt;0)*T_PlannedOrders[Order_Month])),"m月")&amp;"発注)")</f>
        <v/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3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>
        <f>IF(SUMIFS(T_PlannedOrders[EffectiveQty],T_PlannedOrders[Part Name],$A323,T_PlannedOrders[WeekIndex],1)=0,"",SUMIFS(T_PlannedOrders[EffectiveQty],T_PlannedOrders[Part Name],$A323,T_PlannedOrders[WeekIndex],1)&amp;" ("&amp;TEXT(SUMPRODUCT(MAX((T_PlannedOrders[Part Name]=$A323)*(T_PlannedOrders[WeekIndex]=1)*(T_PlannedOrders[EffectiveQty]&gt;0)*T_PlannedOrders[Order_Month])),"m月")&amp;"発注)")</f>
        <v/>
      </c>
      <c r="E347">
        <f>IF(SUMIFS(T_PlannedOrders[EffectiveQty],T_PlannedOrders[Part Name],$A323,T_PlannedOrders[WeekIndex],2)=0,"",SUMIFS(T_PlannedOrders[EffectiveQty],T_PlannedOrders[Part Name],$A323,T_PlannedOrders[WeekIndex],2)&amp;" ("&amp;TEXT(SUMPRODUCT(MAX((T_PlannedOrders[Part Name]=$A323)*(T_PlannedOrders[WeekIndex]=2)*(T_PlannedOrders[EffectiveQty]&gt;0)*T_PlannedOrders[Order_Month])),"m月")&amp;"発注)")</f>
        <v/>
      </c>
      <c r="F347">
        <f>IF(SUMIFS(T_PlannedOrders[EffectiveQty],T_PlannedOrders[Part Name],$A323,T_PlannedOrders[WeekIndex],3)=0,"",SUMIFS(T_PlannedOrders[EffectiveQty],T_PlannedOrders[Part Name],$A323,T_PlannedOrders[WeekIndex],3)&amp;" ("&amp;TEXT(SUMPRODUCT(MAX((T_PlannedOrders[Part Name]=$A323)*(T_PlannedOrders[WeekIndex]=3)*(T_PlannedOrders[EffectiveQty]&gt;0)*T_PlannedOrders[Order_Month])),"m月")&amp;"発注)")</f>
        <v/>
      </c>
      <c r="G347">
        <f>IF(SUMIFS(T_PlannedOrders[EffectiveQty],T_PlannedOrders[Part Name],$A323,T_PlannedOrders[WeekIndex],4)=0,"",SUMIFS(T_PlannedOrders[EffectiveQty],T_PlannedOrders[Part Name],$A323,T_PlannedOrders[WeekIndex],4)&amp;" ("&amp;TEXT(SUMPRODUCT(MAX((T_PlannedOrders[Part Name]=$A323)*(T_PlannedOrders[WeekIndex]=4)*(T_PlannedOrders[EffectiveQty]&gt;0)*T_PlannedOrders[Order_Month])),"m月")&amp;"発注)")</f>
        <v/>
      </c>
      <c r="H347">
        <f>IF(SUMIFS(T_PlannedOrders[EffectiveQty],T_PlannedOrders[Part Name],$A323,T_PlannedOrders[WeekIndex],5)=0,"",SUMIFS(T_PlannedOrders[EffectiveQty],T_PlannedOrders[Part Name],$A323,T_PlannedOrders[WeekIndex],5)&amp;" ("&amp;TEXT(SUMPRODUCT(MAX((T_PlannedOrders[Part Name]=$A323)*(T_PlannedOrders[WeekIndex]=5)*(T_PlannedOrders[EffectiveQty]&gt;0)*T_PlannedOrders[Order_Month])),"m月")&amp;"発注)")</f>
        <v/>
      </c>
      <c r="I347">
        <f>IF(SUMIFS(T_PlannedOrders[EffectiveQty],T_PlannedOrders[Part Name],$A323,T_PlannedOrders[WeekIndex],6)=0,"",SUMIFS(T_PlannedOrders[EffectiveQty],T_PlannedOrders[Part Name],$A323,T_PlannedOrders[WeekIndex],6)&amp;" ("&amp;TEXT(SUMPRODUCT(MAX((T_PlannedOrders[Part Name]=$A323)*(T_PlannedOrders[WeekIndex]=6)*(T_PlannedOrders[EffectiveQty]&gt;0)*T_PlannedOrders[Order_Month])),"m月")&amp;"発注)")</f>
        <v/>
      </c>
      <c r="J347">
        <f>IF(SUMIFS(T_PlannedOrders[EffectiveQty],T_PlannedOrders[Part Name],$A323,T_PlannedOrders[WeekIndex],7)=0,"",SUMIFS(T_PlannedOrders[EffectiveQty],T_PlannedOrders[Part Name],$A323,T_PlannedOrders[WeekIndex],7)&amp;" ("&amp;TEXT(SUMPRODUCT(MAX((T_PlannedOrders[Part Name]=$A323)*(T_PlannedOrders[WeekIndex]=7)*(T_PlannedOrders[EffectiveQty]&gt;0)*T_PlannedOrders[Order_Month])),"m月")&amp;"発注)")</f>
        <v/>
      </c>
      <c r="K347">
        <f>IF(SUMIFS(T_PlannedOrders[EffectiveQty],T_PlannedOrders[Part Name],$A323,T_PlannedOrders[WeekIndex],8)=0,"",SUMIFS(T_PlannedOrders[EffectiveQty],T_PlannedOrders[Part Name],$A323,T_PlannedOrders[WeekIndex],8)&amp;" ("&amp;TEXT(SUMPRODUCT(MAX((T_PlannedOrders[Part Name]=$A323)*(T_PlannedOrders[WeekIndex]=8)*(T_PlannedOrders[EffectiveQty]&gt;0)*T_PlannedOrders[Order_Month])),"m月")&amp;"発注)")</f>
        <v/>
      </c>
      <c r="L347">
        <f>IF(SUMIFS(T_PlannedOrders[EffectiveQty],T_PlannedOrders[Part Name],$A323,T_PlannedOrders[WeekIndex],9)=0,"",SUMIFS(T_PlannedOrders[EffectiveQty],T_PlannedOrders[Part Name],$A323,T_PlannedOrders[WeekIndex],9)&amp;" ("&amp;TEXT(SUMPRODUCT(MAX((T_PlannedOrders[Part Name]=$A323)*(T_PlannedOrders[WeekIndex]=9)*(T_PlannedOrders[EffectiveQty]&gt;0)*T_PlannedOrders[Order_Month])),"m月")&amp;"発注)")</f>
        <v/>
      </c>
      <c r="M347">
        <f>IF(SUMIFS(T_PlannedOrders[EffectiveQty],T_PlannedOrders[Part Name],$A323,T_PlannedOrders[WeekIndex],10)=0,"",SUMIFS(T_PlannedOrders[EffectiveQty],T_PlannedOrders[Part Name],$A323,T_PlannedOrders[WeekIndex],10)&amp;" ("&amp;TEXT(SUMPRODUCT(MAX((T_PlannedOrders[Part Name]=$A323)*(T_PlannedOrders[WeekIndex]=10)*(T_PlannedOrders[EffectiveQty]&gt;0)*T_PlannedOrders[Order_Month])),"m月")&amp;"発注)")</f>
        <v/>
      </c>
      <c r="N347">
        <f>IF(SUMIFS(T_PlannedOrders[EffectiveQty],T_PlannedOrders[Part Name],$A323,T_PlannedOrders[WeekIndex],11)=0,"",SUMIFS(T_PlannedOrders[EffectiveQty],T_PlannedOrders[Part Name],$A323,T_PlannedOrders[WeekIndex],11)&amp;" ("&amp;TEXT(SUMPRODUCT(MAX((T_PlannedOrders[Part Name]=$A323)*(T_PlannedOrders[WeekIndex]=11)*(T_PlannedOrders[EffectiveQty]&gt;0)*T_PlannedOrders[Order_Month])),"m月")&amp;"発注)")</f>
        <v/>
      </c>
      <c r="O347">
        <f>IF(SUMIFS(T_PlannedOrders[EffectiveQty],T_PlannedOrders[Part Name],$A323,T_PlannedOrders[WeekIndex],12)=0,"",SUMIFS(T_PlannedOrders[EffectiveQty],T_PlannedOrders[Part Name],$A323,T_PlannedOrders[WeekIndex],12)&amp;" ("&amp;TEXT(SUMPRODUCT(MAX((T_PlannedOrders[Part Name]=$A323)*(T_PlannedOrders[WeekIndex]=12)*(T_PlannedOrders[EffectiveQty]&gt;0)*T_PlannedOrders[Order_Month])),"m月")&amp;"発注)")</f>
        <v/>
      </c>
      <c r="P347">
        <f>IF(SUMIFS(T_PlannedOrders[EffectiveQty],T_PlannedOrders[Part Name],$A323,T_PlannedOrders[WeekIndex],13)=0,"",SUMIFS(T_PlannedOrders[EffectiveQty],T_PlannedOrders[Part Name],$A323,T_PlannedOrders[WeekIndex],13)&amp;" ("&amp;TEXT(SUMPRODUCT(MAX((T_PlannedOrders[Part Name]=$A323)*(T_PlannedOrders[WeekIndex]=13)*(T_PlannedOrders[EffectiveQty]&gt;0)*T_PlannedOrders[Order_Month])),"m月")&amp;"発注)")</f>
        <v/>
      </c>
      <c r="Q347">
        <f>IF(SUMIFS(T_PlannedOrders[EffectiveQty],T_PlannedOrders[Part Name],$A323,T_PlannedOrders[WeekIndex],14)=0,"",SUMIFS(T_PlannedOrders[EffectiveQty],T_PlannedOrders[Part Name],$A323,T_PlannedOrders[WeekIndex],14)&amp;" ("&amp;TEXT(SUMPRODUCT(MAX((T_PlannedOrders[Part Name]=$A323)*(T_PlannedOrders[WeekIndex]=14)*(T_PlannedOrders[EffectiveQty]&gt;0)*T_PlannedOrders[Order_Month])),"m月")&amp;"発注)")</f>
        <v/>
      </c>
      <c r="R347">
        <f>IF(SUMIFS(T_PlannedOrders[EffectiveQty],T_PlannedOrders[Part Name],$A323,T_PlannedOrders[WeekIndex],15)=0,"",SUMIFS(T_PlannedOrders[EffectiveQty],T_PlannedOrders[Part Name],$A323,T_PlannedOrders[WeekIndex],15)&amp;" ("&amp;TEXT(SUMPRODUCT(MAX((T_PlannedOrders[Part Name]=$A323)*(T_PlannedOrders[WeekIndex]=15)*(T_PlannedOrders[EffectiveQty]&gt;0)*T_PlannedOrders[Order_Month])),"m月")&amp;"発注)")</f>
        <v/>
      </c>
      <c r="S347">
        <f>IF(SUMIFS(T_PlannedOrders[EffectiveQty],T_PlannedOrders[Part Name],$A323,T_PlannedOrders[WeekIndex],16)=0,"",SUMIFS(T_PlannedOrders[EffectiveQty],T_PlannedOrders[Part Name],$A323,T_PlannedOrders[WeekIndex],16)&amp;" ("&amp;TEXT(SUMPRODUCT(MAX((T_PlannedOrders[Part Name]=$A323)*(T_PlannedOrders[WeekIndex]=16)*(T_PlannedOrders[EffectiveQty]&gt;0)*T_PlannedOrders[Order_Month])),"m月")&amp;"発注)")</f>
        <v/>
      </c>
      <c r="T347">
        <f>IF(SUMIFS(T_PlannedOrders[EffectiveQty],T_PlannedOrders[Part Name],$A323,T_PlannedOrders[WeekIndex],17)=0,"",SUMIFS(T_PlannedOrders[EffectiveQty],T_PlannedOrders[Part Name],$A323,T_PlannedOrders[WeekIndex],17)&amp;" ("&amp;TEXT(SUMPRODUCT(MAX((T_PlannedOrders[Part Name]=$A323)*(T_PlannedOrders[WeekIndex]=17)*(T_PlannedOrders[EffectiveQty]&gt;0)*T_PlannedOrders[Order_Month])),"m月")&amp;"発注)")</f>
        <v/>
      </c>
      <c r="U347">
        <f>IF(SUMIFS(T_PlannedOrders[EffectiveQty],T_PlannedOrders[Part Name],$A323,T_PlannedOrders[WeekIndex],18)=0,"",SUMIFS(T_PlannedOrders[EffectiveQty],T_PlannedOrders[Part Name],$A323,T_PlannedOrders[WeekIndex],18)&amp;" ("&amp;TEXT(SUMPRODUCT(MAX((T_PlannedOrders[Part Name]=$A323)*(T_PlannedOrders[WeekIndex]=18)*(T_PlannedOrders[EffectiveQty]&gt;0)*T_PlannedOrders[Order_Month])),"m月")&amp;"発注)")</f>
        <v/>
      </c>
      <c r="V347">
        <f>IF(SUMIFS(T_PlannedOrders[EffectiveQty],T_PlannedOrders[Part Name],$A323,T_PlannedOrders[WeekIndex],19)=0,"",SUMIFS(T_PlannedOrders[EffectiveQty],T_PlannedOrders[Part Name],$A323,T_PlannedOrders[WeekIndex],19)&amp;" ("&amp;TEXT(SUMPRODUCT(MAX((T_PlannedOrders[Part Name]=$A323)*(T_PlannedOrders[WeekIndex]=19)*(T_PlannedOrders[EffectiveQty]&gt;0)*T_PlannedOrders[Order_Month])),"m月")&amp;"発注)")</f>
        <v/>
      </c>
      <c r="W347">
        <f>IF(SUMIFS(T_PlannedOrders[EffectiveQty],T_PlannedOrders[Part Name],$A323,T_PlannedOrders[WeekIndex],20)=0,"",SUMIFS(T_PlannedOrders[EffectiveQty],T_PlannedOrders[Part Name],$A323,T_PlannedOrders[WeekIndex],20)&amp;" ("&amp;TEXT(SUMPRODUCT(MAX((T_PlannedOrders[Part Name]=$A323)*(T_PlannedOrders[WeekIndex]=20)*(T_PlannedOrders[EffectiveQty]&gt;0)*T_PlannedOrders[Order_Month])),"m月")&amp;"発注)")</f>
        <v/>
      </c>
      <c r="X347">
        <f>IF(SUMIFS(T_PlannedOrders[EffectiveQty],T_PlannedOrders[Part Name],$A323,T_PlannedOrders[WeekIndex],21)=0,"",SUMIFS(T_PlannedOrders[EffectiveQty],T_PlannedOrders[Part Name],$A323,T_PlannedOrders[WeekIndex],21)&amp;" ("&amp;TEXT(SUMPRODUCT(MAX((T_PlannedOrders[Part Name]=$A323)*(T_PlannedOrders[WeekIndex]=21)*(T_PlannedOrders[EffectiveQty]&gt;0)*T_PlannedOrders[Order_Month])),"m月")&amp;"発注)")</f>
        <v/>
      </c>
      <c r="Y347">
        <f>IF(SUMIFS(T_PlannedOrders[EffectiveQty],T_PlannedOrders[Part Name],$A323,T_PlannedOrders[WeekIndex],22)=0,"",SUMIFS(T_PlannedOrders[EffectiveQty],T_PlannedOrders[Part Name],$A323,T_PlannedOrders[WeekIndex],22)&amp;" ("&amp;TEXT(SUMPRODUCT(MAX((T_PlannedOrders[Part Name]=$A323)*(T_PlannedOrders[WeekIndex]=22)*(T_PlannedOrders[EffectiveQty]&gt;0)*T_PlannedOrders[Order_Month])),"m月")&amp;"発注)")</f>
        <v/>
      </c>
      <c r="Z347">
        <f>IF(SUMIFS(T_PlannedOrders[EffectiveQty],T_PlannedOrders[Part Name],$A323,T_PlannedOrders[WeekIndex],23)=0,"",SUMIFS(T_PlannedOrders[EffectiveQty],T_PlannedOrders[Part Name],$A323,T_PlannedOrders[WeekIndex],23)&amp;" ("&amp;TEXT(SUMPRODUCT(MAX((T_PlannedOrders[Part Name]=$A323)*(T_PlannedOrders[WeekIndex]=23)*(T_PlannedOrders[EffectiveQty]&gt;0)*T_PlannedOrders[Order_Month])),"m月")&amp;"発注)")</f>
        <v/>
      </c>
      <c r="AA347">
        <f>IF(SUMIFS(T_PlannedOrders[EffectiveQty],T_PlannedOrders[Part Name],$A323,T_PlannedOrders[WeekIndex],24)=0,"",SUMIFS(T_PlannedOrders[EffectiveQty],T_PlannedOrders[Part Name],$A323,T_PlannedOrders[WeekIndex],24)&amp;" ("&amp;TEXT(SUMPRODUCT(MAX((T_PlannedOrders[Part Name]=$A323)*(T_PlannedOrders[WeekIndex]=24)*(T_PlannedOrders[EffectiveQty]&gt;0)*T_PlannedOrders[Order_Month])),"m月")&amp;"発注)")</f>
        <v/>
      </c>
      <c r="AB347">
        <f>IF(SUMIFS(T_PlannedOrders[EffectiveQty],T_PlannedOrders[Part Name],$A323,T_PlannedOrders[WeekIndex],25)=0,"",SUMIFS(T_PlannedOrders[EffectiveQty],T_PlannedOrders[Part Name],$A323,T_PlannedOrders[WeekIndex],25)&amp;" ("&amp;TEXT(SUMPRODUCT(MAX((T_PlannedOrders[Part Name]=$A323)*(T_PlannedOrders[WeekIndex]=25)*(T_PlannedOrders[EffectiveQty]&gt;0)*T_PlannedOrders[Order_Month])),"m月")&amp;"発注)")</f>
        <v/>
      </c>
      <c r="AC347">
        <f>IF(SUMIFS(T_PlannedOrders[EffectiveQty],T_PlannedOrders[Part Name],$A323,T_PlannedOrders[WeekIndex],26)=0,"",SUMIFS(T_PlannedOrders[EffectiveQty],T_PlannedOrders[Part Name],$A323,T_PlannedOrders[WeekIndex],26)&amp;" ("&amp;TEXT(SUMPRODUCT(MAX((T_PlannedOrders[Part Name]=$A323)*(T_PlannedOrders[WeekIndex]=26)*(T_PlannedOrders[EffectiveQty]&gt;0)*T_PlannedOrders[Order_Month])),"m月")&amp;"発注)")</f>
        <v/>
      </c>
      <c r="AD347">
        <f>IF(SUMIFS(T_PlannedOrders[EffectiveQty],T_PlannedOrders[Part Name],$A323,T_PlannedOrders[WeekIndex],27)=0,"",SUMIFS(T_PlannedOrders[EffectiveQty],T_PlannedOrders[Part Name],$A323,T_PlannedOrders[WeekIndex],27)&amp;" ("&amp;TEXT(SUMPRODUCT(MAX((T_PlannedOrders[Part Name]=$A323)*(T_PlannedOrders[WeekIndex]=27)*(T_PlannedOrders[EffectiveQty]&gt;0)*T_PlannedOrders[Order_Month])),"m月")&amp;"発注)")</f>
        <v/>
      </c>
      <c r="AE347">
        <f>IF(SUMIFS(T_PlannedOrders[EffectiveQty],T_PlannedOrders[Part Name],$A323,T_PlannedOrders[WeekIndex],28)=0,"",SUMIFS(T_PlannedOrders[EffectiveQty],T_PlannedOrders[Part Name],$A323,T_PlannedOrders[WeekIndex],28)&amp;" ("&amp;TEXT(SUMPRODUCT(MAX((T_PlannedOrders[Part Name]=$A323)*(T_PlannedOrders[WeekIndex]=28)*(T_PlannedOrders[EffectiveQty]&gt;0)*T_PlannedOrders[Order_Month])),"m月")&amp;"発注)")</f>
        <v/>
      </c>
      <c r="AF347">
        <f>IF(SUMIFS(T_PlannedOrders[EffectiveQty],T_PlannedOrders[Part Name],$A323,T_PlannedOrders[WeekIndex],29)=0,"",SUMIFS(T_PlannedOrders[EffectiveQty],T_PlannedOrders[Part Name],$A323,T_PlannedOrders[WeekIndex],29)&amp;" ("&amp;TEXT(SUMPRODUCT(MAX((T_PlannedOrders[Part Name]=$A323)*(T_PlannedOrders[WeekIndex]=29)*(T_PlannedOrders[EffectiveQty]&gt;0)*T_PlannedOrders[Order_Month])),"m月")&amp;"発注)")</f>
        <v/>
      </c>
      <c r="AG347">
        <f>IF(SUMIFS(T_PlannedOrders[EffectiveQty],T_PlannedOrders[Part Name],$A323,T_PlannedOrders[WeekIndex],30)=0,"",SUMIFS(T_PlannedOrders[EffectiveQty],T_PlannedOrders[Part Name],$A323,T_PlannedOrders[WeekIndex],30)&amp;" ("&amp;TEXT(SUMPRODUCT(MAX((T_PlannedOrders[Part Name]=$A323)*(T_PlannedOrders[WeekIndex]=30)*(T_PlannedOrders[EffectiveQty]&gt;0)*T_PlannedOrders[Order_Month])),"m月")&amp;"発注)")</f>
        <v/>
      </c>
      <c r="AH347">
        <f>IF(SUMIFS(T_PlannedOrders[EffectiveQty],T_PlannedOrders[Part Name],$A323,T_PlannedOrders[WeekIndex],31)=0,"",SUMIFS(T_PlannedOrders[EffectiveQty],T_PlannedOrders[Part Name],$A323,T_PlannedOrders[WeekIndex],31)&amp;" ("&amp;TEXT(SUMPRODUCT(MAX((T_PlannedOrders[Part Name]=$A323)*(T_PlannedOrders[WeekIndex]=31)*(T_PlannedOrders[EffectiveQty]&gt;0)*T_PlannedOrders[Order_Month])),"m月")&amp;"発注)")</f>
        <v/>
      </c>
      <c r="AI347">
        <f>IF(SUMIFS(T_PlannedOrders[EffectiveQty],T_PlannedOrders[Part Name],$A323,T_PlannedOrders[WeekIndex],32)=0,"",SUMIFS(T_PlannedOrders[EffectiveQty],T_PlannedOrders[Part Name],$A323,T_PlannedOrders[WeekIndex],32)&amp;" ("&amp;TEXT(SUMPRODUCT(MAX((T_PlannedOrders[Part Name]=$A323)*(T_PlannedOrders[WeekIndex]=32)*(T_PlannedOrders[EffectiveQty]&gt;0)*T_PlannedOrders[Order_Month])),"m月")&amp;"発注)")</f>
        <v/>
      </c>
      <c r="AJ347">
        <f>IF(SUMIFS(T_PlannedOrders[EffectiveQty],T_PlannedOrders[Part Name],$A323,T_PlannedOrders[WeekIndex],33)=0,"",SUMIFS(T_PlannedOrders[EffectiveQty],T_PlannedOrders[Part Name],$A323,T_PlannedOrders[WeekIndex],33)&amp;" ("&amp;TEXT(SUMPRODUCT(MAX((T_PlannedOrders[Part Name]=$A323)*(T_PlannedOrders[WeekIndex]=33)*(T_PlannedOrders[EffectiveQty]&gt;0)*T_PlannedOrders[Order_Month])),"m月")&amp;"発注)")</f>
        <v/>
      </c>
      <c r="AK347">
        <f>IF(SUMIFS(T_PlannedOrders[EffectiveQty],T_PlannedOrders[Part Name],$A323,T_PlannedOrders[WeekIndex],34)=0,"",SUMIFS(T_PlannedOrders[EffectiveQty],T_PlannedOrders[Part Name],$A323,T_PlannedOrders[WeekIndex],34)&amp;" ("&amp;TEXT(SUMPRODUCT(MAX((T_PlannedOrders[Part Name]=$A323)*(T_PlannedOrders[WeekIndex]=34)*(T_PlannedOrders[EffectiveQty]&gt;0)*T_PlannedOrders[Order_Month])),"m月")&amp;"発注)")</f>
        <v/>
      </c>
      <c r="AL347">
        <f>IF(SUMIFS(T_PlannedOrders[EffectiveQty],T_PlannedOrders[Part Name],$A323,T_PlannedOrders[WeekIndex],35)=0,"",SUMIFS(T_PlannedOrders[EffectiveQty],T_PlannedOrders[Part Name],$A323,T_PlannedOrders[WeekIndex],35)&amp;" ("&amp;TEXT(SUMPRODUCT(MAX((T_PlannedOrders[Part Name]=$A323)*(T_PlannedOrders[WeekIndex]=35)*(T_PlannedOrders[EffectiveQty]&gt;0)*T_PlannedOrders[Order_Month])),"m月")&amp;"発注)")</f>
        <v/>
      </c>
      <c r="AM347">
        <f>IF(SUMIFS(T_PlannedOrders[EffectiveQty],T_PlannedOrders[Part Name],$A323,T_PlannedOrders[WeekIndex],36)=0,"",SUMIFS(T_PlannedOrders[EffectiveQty],T_PlannedOrders[Part Name],$A323,T_PlannedOrders[WeekIndex],36)&amp;" ("&amp;TEXT(SUMPRODUCT(MAX((T_PlannedOrders[Part Name]=$A323)*(T_PlannedOrders[WeekIndex]=36)*(T_PlannedOrders[EffectiveQty]&gt;0)*T_PlannedOrders[Order_Month])),"m月")&amp;"発注)")</f>
        <v/>
      </c>
      <c r="AN347">
        <f>IF(SUMIFS(T_PlannedOrders[EffectiveQty],T_PlannedOrders[Part Name],$A323,T_PlannedOrders[WeekIndex],37)=0,"",SUMIFS(T_PlannedOrders[EffectiveQty],T_PlannedOrders[Part Name],$A323,T_PlannedOrders[WeekIndex],37)&amp;" ("&amp;TEXT(SUMPRODUCT(MAX((T_PlannedOrders[Part Name]=$A323)*(T_PlannedOrders[WeekIndex]=37)*(T_PlannedOrders[EffectiveQty]&gt;0)*T_PlannedOrders[Order_Month])),"m月")&amp;"発注)")</f>
        <v/>
      </c>
      <c r="AO347">
        <f>IF(SUMIFS(T_PlannedOrders[EffectiveQty],T_PlannedOrders[Part Name],$A323,T_PlannedOrders[WeekIndex],38)=0,"",SUMIFS(T_PlannedOrders[EffectiveQty],T_PlannedOrders[Part Name],$A323,T_PlannedOrders[WeekIndex],38)&amp;" ("&amp;TEXT(SUMPRODUCT(MAX((T_PlannedOrders[Part Name]=$A323)*(T_PlannedOrders[WeekIndex]=38)*(T_PlannedOrders[EffectiveQty]&gt;0)*T_PlannedOrders[Order_Month])),"m月")&amp;"発注)")</f>
        <v/>
      </c>
      <c r="AP347">
        <f>IF(SUMIFS(T_PlannedOrders[EffectiveQty],T_PlannedOrders[Part Name],$A323,T_PlannedOrders[WeekIndex],39)=0,"",SUMIFS(T_PlannedOrders[EffectiveQty],T_PlannedOrders[Part Name],$A323,T_PlannedOrders[WeekIndex],39)&amp;" ("&amp;TEXT(SUMPRODUCT(MAX((T_PlannedOrders[Part Name]=$A323)*(T_PlannedOrders[WeekIndex]=39)*(T_PlannedOrders[EffectiveQty]&gt;0)*T_PlannedOrders[Order_Month])),"m月")&amp;"発注)")</f>
        <v/>
      </c>
      <c r="AQ347">
        <f>IF(SUMIFS(T_PlannedOrders[EffectiveQty],T_PlannedOrders[Part Name],$A323,T_PlannedOrders[WeekIndex],40)=0,"",SUMIFS(T_PlannedOrders[EffectiveQty],T_PlannedOrders[Part Name],$A323,T_PlannedOrders[WeekIndex],40)&amp;" ("&amp;TEXT(SUMPRODUCT(MAX((T_PlannedOrders[Part Name]=$A323)*(T_PlannedOrders[WeekIndex]=40)*(T_PlannedOrders[EffectiveQty]&gt;0)*T_PlannedOrders[Order_Month])),"m月")&amp;"発注)")</f>
        <v/>
      </c>
      <c r="AR347">
        <f>IF(SUMIFS(T_PlannedOrders[EffectiveQty],T_PlannedOrders[Part Name],$A323,T_PlannedOrders[WeekIndex],41)=0,"",SUMIFS(T_PlannedOrders[EffectiveQty],T_PlannedOrders[Part Name],$A323,T_PlannedOrders[WeekIndex],41)&amp;" ("&amp;TEXT(SUMPRODUCT(MAX((T_PlannedOrders[Part Name]=$A323)*(T_PlannedOrders[WeekIndex]=41)*(T_PlannedOrders[EffectiveQty]&gt;0)*T_PlannedOrders[Order_Month])),"m月")&amp;"発注)")</f>
        <v/>
      </c>
      <c r="AS347">
        <f>IF(SUMIFS(T_PlannedOrders[EffectiveQty],T_PlannedOrders[Part Name],$A323,T_PlannedOrders[WeekIndex],42)=0,"",SUMIFS(T_PlannedOrders[EffectiveQty],T_PlannedOrders[Part Name],$A323,T_PlannedOrders[WeekIndex],42)&amp;" ("&amp;TEXT(SUMPRODUCT(MAX((T_PlannedOrders[Part Name]=$A323)*(T_PlannedOrders[WeekIndex]=42)*(T_PlannedOrders[EffectiveQty]&gt;0)*T_PlannedOrders[Order_Month])),"m月")&amp;"発注)")</f>
        <v/>
      </c>
      <c r="AT347">
        <f>IF(SUMIFS(T_PlannedOrders[EffectiveQty],T_PlannedOrders[Part Name],$A323,T_PlannedOrders[WeekIndex],43)=0,"",SUMIFS(T_PlannedOrders[EffectiveQty],T_PlannedOrders[Part Name],$A323,T_PlannedOrders[WeekIndex],43)&amp;" ("&amp;TEXT(SUMPRODUCT(MAX((T_PlannedOrders[Part Name]=$A323)*(T_PlannedOrders[WeekIndex]=43)*(T_PlannedOrders[EffectiveQty]&gt;0)*T_PlannedOrders[Order_Month])),"m月")&amp;"発注)")</f>
        <v/>
      </c>
      <c r="AU347">
        <f>IF(SUMIFS(T_PlannedOrders[EffectiveQty],T_PlannedOrders[Part Name],$A323,T_PlannedOrders[WeekIndex],44)=0,"",SUMIFS(T_PlannedOrders[EffectiveQty],T_PlannedOrders[Part Name],$A323,T_PlannedOrders[WeekIndex],44)&amp;" ("&amp;TEXT(SUMPRODUCT(MAX((T_PlannedOrders[Part Name]=$A323)*(T_PlannedOrders[WeekIndex]=44)*(T_PlannedOrders[EffectiveQty]&gt;0)*T_PlannedOrders[Order_Month])),"m月")&amp;"発注)")</f>
        <v/>
      </c>
      <c r="AV347">
        <f>IF(SUMIFS(T_PlannedOrders[EffectiveQty],T_PlannedOrders[Part Name],$A323,T_PlannedOrders[WeekIndex],45)=0,"",SUMIFS(T_PlannedOrders[EffectiveQty],T_PlannedOrders[Part Name],$A323,T_PlannedOrders[WeekIndex],45)&amp;" ("&amp;TEXT(SUMPRODUCT(MAX((T_PlannedOrders[Part Name]=$A323)*(T_PlannedOrders[WeekIndex]=45)*(T_PlannedOrders[EffectiveQty]&gt;0)*T_PlannedOrders[Order_Month])),"m月")&amp;"発注)")</f>
        <v/>
      </c>
      <c r="AW347">
        <f>IF(SUMIFS(T_PlannedOrders[EffectiveQty],T_PlannedOrders[Part Name],$A323,T_PlannedOrders[WeekIndex],46)=0,"",SUMIFS(T_PlannedOrders[EffectiveQty],T_PlannedOrders[Part Name],$A323,T_PlannedOrders[WeekIndex],46)&amp;" ("&amp;TEXT(SUMPRODUCT(MAX((T_PlannedOrders[Part Name]=$A323)*(T_PlannedOrders[WeekIndex]=46)*(T_PlannedOrders[EffectiveQty]&gt;0)*T_PlannedOrders[Order_Month])),"m月")&amp;"発注)")</f>
        <v/>
      </c>
      <c r="AX347">
        <f>IF(SUMIFS(T_PlannedOrders[EffectiveQty],T_PlannedOrders[Part Name],$A323,T_PlannedOrders[WeekIndex],47)=0,"",SUMIFS(T_PlannedOrders[EffectiveQty],T_PlannedOrders[Part Name],$A323,T_PlannedOrders[WeekIndex],47)&amp;" ("&amp;TEXT(SUMPRODUCT(MAX((T_PlannedOrders[Part Name]=$A323)*(T_PlannedOrders[WeekIndex]=47)*(T_PlannedOrders[EffectiveQty]&gt;0)*T_PlannedOrders[Order_Month])),"m月")&amp;"発注)")</f>
        <v/>
      </c>
      <c r="AY347">
        <f>IF(SUMIFS(T_PlannedOrders[EffectiveQty],T_PlannedOrders[Part Name],$A323,T_PlannedOrders[WeekIndex],48)=0,"",SUMIFS(T_PlannedOrders[EffectiveQty],T_PlannedOrders[Part Name],$A323,T_PlannedOrders[WeekIndex],48)&amp;" ("&amp;TEXT(SUMPRODUCT(MAX((T_PlannedOrders[Part Name]=$A323)*(T_PlannedOrders[WeekIndex]=48)*(T_PlannedOrders[EffectiveQty]&gt;0)*T_PlannedOrders[Order_Month])),"m月")&amp;"発注)")</f>
        <v/>
      </c>
      <c r="AZ347">
        <f>IF(SUMIFS(T_PlannedOrders[EffectiveQty],T_PlannedOrders[Part Name],$A323,T_PlannedOrders[WeekIndex],49)=0,"",SUMIFS(T_PlannedOrders[EffectiveQty],T_PlannedOrders[Part Name],$A323,T_PlannedOrders[WeekIndex],49)&amp;" ("&amp;TEXT(SUMPRODUCT(MAX((T_PlannedOrders[Part Name]=$A323)*(T_PlannedOrders[WeekIndex]=49)*(T_PlannedOrders[EffectiveQty]&gt;0)*T_PlannedOrders[Order_Month])),"m月")&amp;"発注)")</f>
        <v/>
      </c>
      <c r="BA347">
        <f>IF(SUMIFS(T_PlannedOrders[EffectiveQty],T_PlannedOrders[Part Name],$A323,T_PlannedOrders[WeekIndex],50)=0,"",SUMIFS(T_PlannedOrders[EffectiveQty],T_PlannedOrders[Part Name],$A323,T_PlannedOrders[WeekIndex],50)&amp;" ("&amp;TEXT(SUMPRODUCT(MAX((T_PlannedOrders[Part Name]=$A323)*(T_PlannedOrders[WeekIndex]=50)*(T_PlannedOrders[EffectiveQty]&gt;0)*T_PlannedOrders[Order_Month])),"m月")&amp;"発注)")</f>
        <v/>
      </c>
      <c r="BB347">
        <f>IF(SUMIFS(T_PlannedOrders[EffectiveQty],T_PlannedOrders[Part Name],$A323,T_PlannedOrders[WeekIndex],51)=0,"",SUMIFS(T_PlannedOrders[EffectiveQty],T_PlannedOrders[Part Name],$A323,T_PlannedOrders[WeekIndex],51)&amp;" ("&amp;TEXT(SUMPRODUCT(MAX((T_PlannedOrders[Part Name]=$A323)*(T_PlannedOrders[WeekIndex]=51)*(T_PlannedOrders[EffectiveQty]&gt;0)*T_PlannedOrders[Order_Month])),"m月")&amp;"発注)")</f>
        <v/>
      </c>
      <c r="BC347">
        <f>IF(SUMIFS(T_PlannedOrders[EffectiveQty],T_PlannedOrders[Part Name],$A323,T_PlannedOrders[WeekIndex],52)=0,"",SUMIFS(T_PlannedOrders[EffectiveQty],T_PlannedOrders[Part Name],$A323,T_PlannedOrders[WeekIndex],52)&amp;" ("&amp;TEXT(SUMPRODUCT(MAX((T_PlannedOrders[Part Name]=$A323)*(T_PlannedOrders[WeekIndex]=52)*(T_PlannedOrders[EffectiveQty]&gt;0)*T_PlannedOrders[Order_Month])),"m月")&amp;"発注)")</f>
        <v/>
      </c>
      <c r="BD347">
        <f>IF(SUMIFS(T_PlannedOrders[EffectiveQty],T_PlannedOrders[Part Name],$A323,T_PlannedOrders[WeekIndex],53)=0,"",SUMIFS(T_PlannedOrders[EffectiveQty],T_PlannedOrders[Part Name],$A323,T_PlannedOrders[WeekIndex],53)&amp;" ("&amp;TEXT(SUMPRODUCT(MAX((T_PlannedOrders[Part Name]=$A323)*(T_PlannedOrders[WeekIndex]=53)*(T_PlannedOrders[EffectiveQty]&gt;0)*T_PlannedOrders[Order_Month])),"m月")&amp;"発注)")</f>
        <v/>
      </c>
      <c r="BE347">
        <f>IF(SUMIFS(T_PlannedOrders[EffectiveQty],T_PlannedOrders[Part Name],$A323,T_PlannedOrders[WeekIndex],54)=0,"",SUMIFS(T_PlannedOrders[EffectiveQty],T_PlannedOrders[Part Name],$A323,T_PlannedOrders[WeekIndex],54)&amp;" ("&amp;TEXT(SUMPRODUCT(MAX((T_PlannedOrders[Part Name]=$A323)*(T_PlannedOrders[WeekIndex]=54)*(T_PlannedOrders[EffectiveQty]&gt;0)*T_PlannedOrders[Order_Month])),"m月")&amp;"発注)")</f>
        <v/>
      </c>
      <c r="BF347">
        <f>IF(SUMIFS(T_PlannedOrders[EffectiveQty],T_PlannedOrders[Part Name],$A323,T_PlannedOrders[WeekIndex],55)=0,"",SUMIFS(T_PlannedOrders[EffectiveQty],T_PlannedOrders[Part Name],$A323,T_PlannedOrders[WeekIndex],55)&amp;" ("&amp;TEXT(SUMPRODUCT(MAX((T_PlannedOrders[Part Name]=$A323)*(T_PlannedOrders[WeekIndex]=55)*(T_PlannedOrders[EffectiveQty]&gt;0)*T_PlannedOrders[Order_Month])),"m月")&amp;"発注)")</f>
        <v/>
      </c>
      <c r="BG347">
        <f>IF(SUMIFS(T_PlannedOrders[EffectiveQty],T_PlannedOrders[Part Name],$A323,T_PlannedOrders[WeekIndex],56)=0,"",SUMIFS(T_PlannedOrders[EffectiveQty],T_PlannedOrders[Part Name],$A323,T_PlannedOrders[WeekIndex],56)&amp;" ("&amp;TEXT(SUMPRODUCT(MAX((T_PlannedOrders[Part Name]=$A323)*(T_PlannedOrders[WeekIndex]=56)*(T_PlannedOrders[EffectiveQty]&gt;0)*T_PlannedOrders[Order_Month])),"m月")&amp;"発注)")</f>
        <v/>
      </c>
      <c r="BH347">
        <f>IF(SUMIFS(T_PlannedOrders[EffectiveQty],T_PlannedOrders[Part Name],$A323,T_PlannedOrders[WeekIndex],57)=0,"",SUMIFS(T_PlannedOrders[EffectiveQty],T_PlannedOrders[Part Name],$A323,T_PlannedOrders[WeekIndex],57)&amp;" ("&amp;TEXT(SUMPRODUCT(MAX((T_PlannedOrders[Part Name]=$A323)*(T_PlannedOrders[WeekIndex]=57)*(T_PlannedOrders[EffectiveQty]&gt;0)*T_PlannedOrders[Order_Month])),"m月")&amp;"発注)")</f>
        <v/>
      </c>
      <c r="BI347">
        <f>IF(SUMIFS(T_PlannedOrders[EffectiveQty],T_PlannedOrders[Part Name],$A323,T_PlannedOrders[WeekIndex],58)=0,"",SUMIFS(T_PlannedOrders[EffectiveQty],T_PlannedOrders[Part Name],$A323,T_PlannedOrders[WeekIndex],58)&amp;" ("&amp;TEXT(SUMPRODUCT(MAX((T_PlannedOrders[Part Name]=$A323)*(T_PlannedOrders[WeekIndex]=58)*(T_PlannedOrders[EffectiveQty]&gt;0)*T_PlannedOrders[Order_Month])),"m月")&amp;"発注)")</f>
        <v/>
      </c>
      <c r="BJ347">
        <f>IF(SUMIFS(T_PlannedOrders[EffectiveQty],T_PlannedOrders[Part Name],$A323,T_PlannedOrders[WeekIndex],59)=0,"",SUMIFS(T_PlannedOrders[EffectiveQty],T_PlannedOrders[Part Name],$A323,T_PlannedOrders[WeekIndex],59)&amp;" ("&amp;TEXT(SUMPRODUCT(MAX((T_PlannedOrders[Part Name]=$A323)*(T_PlannedOrders[WeekIndex]=59)*(T_PlannedOrders[EffectiveQty]&gt;0)*T_PlannedOrders[Order_Month])),"m月")&amp;"発注)")</f>
        <v/>
      </c>
      <c r="BK347">
        <f>IF(SUMIFS(T_PlannedOrders[EffectiveQty],T_PlannedOrders[Part Name],$A323,T_PlannedOrders[WeekIndex],60)=0,"",SUMIFS(T_PlannedOrders[EffectiveQty],T_PlannedOrders[Part Name],$A323,T_PlannedOrders[WeekIndex],60)&amp;" ("&amp;TEXT(SUMPRODUCT(MAX((T_PlannedOrders[Part Name]=$A323)*(T_PlannedOrders[WeekIndex]=60)*(T_PlannedOrders[EffectiveQty]&gt;0)*T_PlannedOrders[Order_Month])),"m月")&amp;"発注)")</f>
        <v/>
      </c>
      <c r="BL347">
        <f>IF(SUMIFS(T_PlannedOrders[EffectiveQty],T_PlannedOrders[Part Name],$A323,T_PlannedOrders[WeekIndex],61)=0,"",SUMIFS(T_PlannedOrders[EffectiveQty],T_PlannedOrders[Part Name],$A323,T_PlannedOrders[WeekIndex],61)&amp;" ("&amp;TEXT(SUMPRODUCT(MAX((T_PlannedOrders[Part Name]=$A323)*(T_PlannedOrders[WeekIndex]=61)*(T_PlannedOrders[EffectiveQty]&gt;0)*T_PlannedOrders[Order_Month])),"m月")&amp;"発注)")</f>
        <v/>
      </c>
      <c r="BM347">
        <f>IF(SUMIFS(T_PlannedOrders[EffectiveQty],T_PlannedOrders[Part Name],$A323,T_PlannedOrders[WeekIndex],62)=0,"",SUMIFS(T_PlannedOrders[EffectiveQty],T_PlannedOrders[Part Name],$A323,T_PlannedOrders[WeekIndex],62)&amp;" ("&amp;TEXT(SUMPRODUCT(MAX((T_PlannedOrders[Part Name]=$A323)*(T_PlannedOrders[WeekIndex]=62)*(T_PlannedOrders[EffectiveQty]&gt;0)*T_PlannedOrders[Order_Month])),"m月")&amp;"発注)")</f>
        <v/>
      </c>
      <c r="BN347">
        <f>IF(SUMIFS(T_PlannedOrders[EffectiveQty],T_PlannedOrders[Part Name],$A323,T_PlannedOrders[WeekIndex],63)=0,"",SUMIFS(T_PlannedOrders[EffectiveQty],T_PlannedOrders[Part Name],$A323,T_PlannedOrders[WeekIndex],63)&amp;" ("&amp;TEXT(SUMPRODUCT(MAX((T_PlannedOrders[Part Name]=$A323)*(T_PlannedOrders[WeekIndex]=63)*(T_PlannedOrders[EffectiveQty]&gt;0)*T_PlannedOrders[Order_Month])),"m月")&amp;"発注)")</f>
        <v/>
      </c>
      <c r="BO347">
        <f>IF(SUMIFS(T_PlannedOrders[EffectiveQty],T_PlannedOrders[Part Name],$A323,T_PlannedOrders[WeekIndex],64)=0,"",SUMIFS(T_PlannedOrders[EffectiveQty],T_PlannedOrders[Part Name],$A323,T_PlannedOrders[WeekIndex],64)&amp;" ("&amp;TEXT(SUMPRODUCT(MAX((T_PlannedOrders[Part Name]=$A323)*(T_PlannedOrders[WeekIndex]=64)*(T_PlannedOrders[EffectiveQty]&gt;0)*T_PlannedOrders[Order_Month])),"m月")&amp;"発注)")</f>
        <v/>
      </c>
      <c r="BP347">
        <f>IF(SUMIFS(T_PlannedOrders[EffectiveQty],T_PlannedOrders[Part Name],$A323,T_PlannedOrders[WeekIndex],65)=0,"",SUMIFS(T_PlannedOrders[EffectiveQty],T_PlannedOrders[Part Name],$A323,T_PlannedOrders[WeekIndex],65)&amp;" ("&amp;TEXT(SUMPRODUCT(MAX((T_PlannedOrders[Part Name]=$A323)*(T_PlannedOrders[WeekIndex]=65)*(T_PlannedOrders[EffectiveQty]&gt;0)*T_PlannedOrders[Order_Month])),"m月")&amp;"発注)")</f>
        <v/>
      </c>
      <c r="BQ347">
        <f>IF(SUMIFS(T_PlannedOrders[EffectiveQty],T_PlannedOrders[Part Name],$A323,T_PlannedOrders[WeekIndex],66)=0,"",SUMIFS(T_PlannedOrders[EffectiveQty],T_PlannedOrders[Part Name],$A323,T_PlannedOrders[WeekIndex],66)&amp;" ("&amp;TEXT(SUMPRODUCT(MAX((T_PlannedOrders[Part Name]=$A323)*(T_PlannedOrders[WeekIndex]=66)*(T_PlannedOrders[EffectiveQty]&gt;0)*T_PlannedOrders[Order_Month])),"m月")&amp;"発注)")</f>
        <v/>
      </c>
      <c r="BR347">
        <f>IF(SUMIFS(T_PlannedOrders[EffectiveQty],T_PlannedOrders[Part Name],$A323,T_PlannedOrders[WeekIndex],67)=0,"",SUMIFS(T_PlannedOrders[EffectiveQty],T_PlannedOrders[Part Name],$A323,T_PlannedOrders[WeekIndex],67)&amp;" ("&amp;TEXT(SUMPRODUCT(MAX((T_PlannedOrders[Part Name]=$A323)*(T_PlannedOrders[WeekIndex]=67)*(T_PlannedOrders[EffectiveQty]&gt;0)*T_PlannedOrders[Order_Month])),"m月")&amp;"発注)")</f>
        <v/>
      </c>
      <c r="BS347">
        <f>IF(SUMIFS(T_PlannedOrders[EffectiveQty],T_PlannedOrders[Part Name],$A323,T_PlannedOrders[WeekIndex],68)=0,"",SUMIFS(T_PlannedOrders[EffectiveQty],T_PlannedOrders[Part Name],$A323,T_PlannedOrders[WeekIndex],68)&amp;" ("&amp;TEXT(SUMPRODUCT(MAX((T_PlannedOrders[Part Name]=$A323)*(T_PlannedOrders[WeekIndex]=68)*(T_PlannedOrders[EffectiveQty]&gt;0)*T_PlannedOrders[Order_Month])),"m月")&amp;"発注)")</f>
        <v/>
      </c>
      <c r="BT347">
        <f>IF(SUMIFS(T_PlannedOrders[EffectiveQty],T_PlannedOrders[Part Name],$A323,T_PlannedOrders[WeekIndex],69)=0,"",SUMIFS(T_PlannedOrders[EffectiveQty],T_PlannedOrders[Part Name],$A323,T_PlannedOrders[WeekIndex],69)&amp;" ("&amp;TEXT(SUMPRODUCT(MAX((T_PlannedOrders[Part Name]=$A323)*(T_PlannedOrders[WeekIndex]=69)*(T_PlannedOrders[EffectiveQty]&gt;0)*T_PlannedOrders[Order_Month])),"m月")&amp;"発注)")</f>
        <v/>
      </c>
      <c r="BU347">
        <f>IF(SUMIFS(T_PlannedOrders[EffectiveQty],T_PlannedOrders[Part Name],$A323,T_PlannedOrders[WeekIndex],70)=0,"",SUMIFS(T_PlannedOrders[EffectiveQty],T_PlannedOrders[Part Name],$A323,T_PlannedOrders[WeekIndex],70)&amp;" ("&amp;TEXT(SUMPRODUCT(MAX((T_PlannedOrders[Part Name]=$A323)*(T_PlannedOrders[WeekIndex]=70)*(T_PlannedOrders[EffectiveQty]&gt;0)*T_PlannedOrders[Order_Month])),"m月")&amp;"発注)")</f>
        <v/>
      </c>
      <c r="BV347">
        <f>IF(SUMIFS(T_PlannedOrders[EffectiveQty],T_PlannedOrders[Part Name],$A323,T_PlannedOrders[WeekIndex],71)=0,"",SUMIFS(T_PlannedOrders[EffectiveQty],T_PlannedOrders[Part Name],$A323,T_PlannedOrders[WeekIndex],71)&amp;" ("&amp;TEXT(SUMPRODUCT(MAX((T_PlannedOrders[Part Name]=$A323)*(T_PlannedOrders[WeekIndex]=71)*(T_PlannedOrders[EffectiveQty]&gt;0)*T_PlannedOrders[Order_Month])),"m月")&amp;"発注)")</f>
        <v/>
      </c>
      <c r="BW347">
        <f>IF(SUMIFS(T_PlannedOrders[EffectiveQty],T_PlannedOrders[Part Name],$A323,T_PlannedOrders[WeekIndex],72)=0,"",SUMIFS(T_PlannedOrders[EffectiveQty],T_PlannedOrders[Part Name],$A323,T_PlannedOrders[WeekIndex],72)&amp;" ("&amp;TEXT(SUMPRODUCT(MAX((T_PlannedOrders[Part Name]=$A323)*(T_PlannedOrders[WeekIndex]=72)*(T_PlannedOrders[EffectiveQty]&gt;0)*T_PlannedOrders[Order_Month])),"m月")&amp;"発注)")</f>
        <v/>
      </c>
      <c r="BX347">
        <f>IF(SUMIFS(T_PlannedOrders[EffectiveQty],T_PlannedOrders[Part Name],$A323,T_PlannedOrders[WeekIndex],73)=0,"",SUMIFS(T_PlannedOrders[EffectiveQty],T_PlannedOrders[Part Name],$A323,T_PlannedOrders[WeekIndex],73)&amp;" ("&amp;TEXT(SUMPRODUCT(MAX((T_PlannedOrders[Part Name]=$A323)*(T_PlannedOrders[WeekIndex]=73)*(T_PlannedOrders[EffectiveQty]&gt;0)*T_PlannedOrders[Order_Month])),"m月")&amp;"発注)")</f>
        <v/>
      </c>
      <c r="BY347">
        <f>IF(SUMIFS(T_PlannedOrders[EffectiveQty],T_PlannedOrders[Part Name],$A323,T_PlannedOrders[WeekIndex],74)=0,"",SUMIFS(T_PlannedOrders[EffectiveQty],T_PlannedOrders[Part Name],$A323,T_PlannedOrders[WeekIndex],74)&amp;" ("&amp;TEXT(SUMPRODUCT(MAX((T_PlannedOrders[Part Name]=$A323)*(T_PlannedOrders[WeekIndex]=74)*(T_PlannedOrders[EffectiveQty]&gt;0)*T_PlannedOrders[Order_Month])),"m月")&amp;"発注)")</f>
        <v/>
      </c>
      <c r="BZ347">
        <f>IF(SUMIFS(T_PlannedOrders[EffectiveQty],T_PlannedOrders[Part Name],$A323,T_PlannedOrders[WeekIndex],75)=0,"",SUMIFS(T_PlannedOrders[EffectiveQty],T_PlannedOrders[Part Name],$A323,T_PlannedOrders[WeekIndex],75)&amp;" ("&amp;TEXT(SUMPRODUCT(MAX((T_PlannedOrders[Part Name]=$A323)*(T_PlannedOrders[WeekIndex]=75)*(T_PlannedOrders[EffectiveQty]&gt;0)*T_PlannedOrders[Order_Month])),"m月")&amp;"発注)")</f>
        <v/>
      </c>
      <c r="CA347">
        <f>IF(SUMIFS(T_PlannedOrders[EffectiveQty],T_PlannedOrders[Part Name],$A323,T_PlannedOrders[WeekIndex],76)=0,"",SUMIFS(T_PlannedOrders[EffectiveQty],T_PlannedOrders[Part Name],$A323,T_PlannedOrders[WeekIndex],76)&amp;" ("&amp;TEXT(SUMPRODUCT(MAX((T_PlannedOrders[Part Name]=$A323)*(T_PlannedOrders[WeekIndex]=76)*(T_PlannedOrders[EffectiveQty]&gt;0)*T_PlannedOrders[Order_Month])),"m月")&amp;"発注)")</f>
        <v/>
      </c>
      <c r="CB347">
        <f>IF(SUMIFS(T_PlannedOrders[EffectiveQty],T_PlannedOrders[Part Name],$A323,T_PlannedOrders[WeekIndex],77)=0,"",SUMIFS(T_PlannedOrders[EffectiveQty],T_PlannedOrders[Part Name],$A323,T_PlannedOrders[WeekIndex],77)&amp;" ("&amp;TEXT(SUMPRODUCT(MAX((T_PlannedOrders[Part Name]=$A323)*(T_PlannedOrders[WeekIndex]=77)*(T_PlannedOrders[EffectiveQty]&gt;0)*T_PlannedOrders[Order_Month])),"m月")&amp;"発注)")</f>
        <v/>
      </c>
      <c r="CC347">
        <f>IF(SUMIFS(T_PlannedOrders[EffectiveQty],T_PlannedOrders[Part Name],$A323,T_PlannedOrders[WeekIndex],78)=0,"",SUMIFS(T_PlannedOrders[EffectiveQty],T_PlannedOrders[Part Name],$A323,T_PlannedOrders[WeekIndex],78)&amp;" ("&amp;TEXT(SUMPRODUCT(MAX((T_PlannedOrders[Part Name]=$A323)*(T_PlannedOrders[WeekIndex]=78)*(T_PlannedOrders[EffectiveQty]&gt;0)*T_PlannedOrders[Order_Month])),"m月")&amp;"発注)")</f>
        <v/>
      </c>
      <c r="CD347">
        <f>IF(SUMIFS(T_PlannedOrders[EffectiveQty],T_PlannedOrders[Part Name],$A323,T_PlannedOrders[WeekIndex],79)=0,"",SUMIFS(T_PlannedOrders[EffectiveQty],T_PlannedOrders[Part Name],$A323,T_PlannedOrders[WeekIndex],79)&amp;" ("&amp;TEXT(SUMPRODUCT(MAX((T_PlannedOrders[Part Name]=$A323)*(T_PlannedOrders[WeekIndex]=79)*(T_PlannedOrders[EffectiveQty]&gt;0)*T_PlannedOrders[Order_Month])),"m月")&amp;"発注)")</f>
        <v/>
      </c>
      <c r="CE347">
        <f>IF(SUMIFS(T_PlannedOrders[EffectiveQty],T_PlannedOrders[Part Name],$A323,T_PlannedOrders[WeekIndex],80)=0,"",SUMIFS(T_PlannedOrders[EffectiveQty],T_PlannedOrders[Part Name],$A323,T_PlannedOrders[WeekIndex],80)&amp;" ("&amp;TEXT(SUMPRODUCT(MAX((T_PlannedOrders[Part Name]=$A323)*(T_PlannedOrders[WeekIndex]=80)*(T_PlannedOrders[EffectiveQty]&gt;0)*T_PlannedOrders[Order_Month])),"m月")&amp;"発注)")</f>
        <v/>
      </c>
      <c r="CF347">
        <f>IF(SUMIFS(T_PlannedOrders[EffectiveQty],T_PlannedOrders[Part Name],$A323,T_PlannedOrders[WeekIndex],81)=0,"",SUMIFS(T_PlannedOrders[EffectiveQty],T_PlannedOrders[Part Name],$A323,T_PlannedOrders[WeekIndex],81)&amp;" ("&amp;TEXT(SUMPRODUCT(MAX((T_PlannedOrders[Part Name]=$A323)*(T_PlannedOrders[WeekIndex]=81)*(T_PlannedOrders[EffectiveQty]&gt;0)*T_PlannedOrders[Order_Month])),"m月")&amp;"発注)")</f>
        <v/>
      </c>
      <c r="CG347">
        <f>IF(SUMIFS(T_PlannedOrders[EffectiveQty],T_PlannedOrders[Part Name],$A323,T_PlannedOrders[WeekIndex],82)=0,"",SUMIFS(T_PlannedOrders[EffectiveQty],T_PlannedOrders[Part Name],$A323,T_PlannedOrders[WeekIndex],82)&amp;" ("&amp;TEXT(SUMPRODUCT(MAX((T_PlannedOrders[Part Name]=$A323)*(T_PlannedOrders[WeekIndex]=82)*(T_PlannedOrders[EffectiveQty]&gt;0)*T_PlannedOrders[Order_Month])),"m月")&amp;"発注)")</f>
        <v/>
      </c>
      <c r="CH347">
        <f>IF(SUMIFS(T_PlannedOrders[EffectiveQty],T_PlannedOrders[Part Name],$A323,T_PlannedOrders[WeekIndex],83)=0,"",SUMIFS(T_PlannedOrders[EffectiveQty],T_PlannedOrders[Part Name],$A323,T_PlannedOrders[WeekIndex],83)&amp;" ("&amp;TEXT(SUMPRODUCT(MAX((T_PlannedOrders[Part Name]=$A323)*(T_PlannedOrders[WeekIndex]=83)*(T_PlannedOrders[EffectiveQty]&gt;0)*T_PlannedOrders[Order_Month])),"m月")&amp;"発注)")</f>
        <v/>
      </c>
      <c r="CI347">
        <f>IF(SUMIFS(T_PlannedOrders[EffectiveQty],T_PlannedOrders[Part Name],$A323,T_PlannedOrders[WeekIndex],84)=0,"",SUMIFS(T_PlannedOrders[EffectiveQty],T_PlannedOrders[Part Name],$A323,T_PlannedOrders[WeekIndex],84)&amp;" ("&amp;TEXT(SUMPRODUCT(MAX((T_PlannedOrders[Part Name]=$A323)*(T_PlannedOrders[WeekIndex]=84)*(T_PlannedOrders[EffectiveQty]&gt;0)*T_PlannedOrders[Order_Month])),"m月")&amp;"発注)")</f>
        <v/>
      </c>
      <c r="CJ347">
        <f>IF(SUMIFS(T_PlannedOrders[EffectiveQty],T_PlannedOrders[Part Name],$A323,T_PlannedOrders[WeekIndex],85)=0,"",SUMIFS(T_PlannedOrders[EffectiveQty],T_PlannedOrders[Part Name],$A323,T_PlannedOrders[WeekIndex],85)&amp;" ("&amp;TEXT(SUMPRODUCT(MAX((T_PlannedOrders[Part Name]=$A323)*(T_PlannedOrders[WeekIndex]=85)*(T_PlannedOrders[EffectiveQty]&gt;0)*T_PlannedOrders[Order_Month])),"m月")&amp;"発注)")</f>
        <v/>
      </c>
      <c r="CK347">
        <f>IF(SUMIFS(T_PlannedOrders[EffectiveQty],T_PlannedOrders[Part Name],$A323,T_PlannedOrders[WeekIndex],86)=0,"",SUMIFS(T_PlannedOrders[EffectiveQty],T_PlannedOrders[Part Name],$A323,T_PlannedOrders[WeekIndex],86)&amp;" ("&amp;TEXT(SUMPRODUCT(MAX((T_PlannedOrders[Part Name]=$A323)*(T_PlannedOrders[WeekIndex]=86)*(T_PlannedOrders[EffectiveQty]&gt;0)*T_PlannedOrders[Order_Month])),"m月")&amp;"発注)")</f>
        <v/>
      </c>
      <c r="CL347">
        <f>IF(SUMIFS(T_PlannedOrders[EffectiveQty],T_PlannedOrders[Part Name],$A323,T_PlannedOrders[WeekIndex],87)=0,"",SUMIFS(T_PlannedOrders[EffectiveQty],T_PlannedOrders[Part Name],$A323,T_PlannedOrders[WeekIndex],87)&amp;" ("&amp;TEXT(SUMPRODUCT(MAX((T_PlannedOrders[Part Name]=$A323)*(T_PlannedOrders[WeekIndex]=87)*(T_PlannedOrders[EffectiveQty]&gt;0)*T_PlannedOrders[Order_Month])),"m月")&amp;"発注)")</f>
        <v/>
      </c>
      <c r="CM347">
        <f>IF(SUMIFS(T_PlannedOrders[EffectiveQty],T_PlannedOrders[Part Name],$A323,T_PlannedOrders[WeekIndex],88)=0,"",SUMIFS(T_PlannedOrders[EffectiveQty],T_PlannedOrders[Part Name],$A323,T_PlannedOrders[WeekIndex],88)&amp;" ("&amp;TEXT(SUMPRODUCT(MAX((T_PlannedOrders[Part Name]=$A323)*(T_PlannedOrders[WeekIndex]=88)*(T_PlannedOrders[EffectiveQty]&gt;0)*T_PlannedOrders[Order_Month])),"m月")&amp;"発注)")</f>
        <v/>
      </c>
      <c r="CN347">
        <f>IF(SUMIFS(T_PlannedOrders[EffectiveQty],T_PlannedOrders[Part Name],$A323,T_PlannedOrders[WeekIndex],89)=0,"",SUMIFS(T_PlannedOrders[EffectiveQty],T_PlannedOrders[Part Name],$A323,T_PlannedOrders[WeekIndex],89)&amp;" ("&amp;TEXT(SUMPRODUCT(MAX((T_PlannedOrders[Part Name]=$A323)*(T_PlannedOrders[WeekIndex]=89)*(T_PlannedOrders[EffectiveQty]&gt;0)*T_PlannedOrders[Order_Month])),"m月")&amp;"発注)")</f>
        <v/>
      </c>
      <c r="CO347">
        <f>IF(SUMIFS(T_PlannedOrders[EffectiveQty],T_PlannedOrders[Part Name],$A323,T_PlannedOrders[WeekIndex],90)=0,"",SUMIFS(T_PlannedOrders[EffectiveQty],T_PlannedOrders[Part Name],$A323,T_PlannedOrders[WeekIndex],90)&amp;" ("&amp;TEXT(SUMPRODUCT(MAX((T_PlannedOrders[Part Name]=$A323)*(T_PlannedOrders[WeekIndex]=90)*(T_PlannedOrders[EffectiveQty]&gt;0)*T_PlannedOrders[Order_Month])),"m月")&amp;"発注)")</f>
        <v/>
      </c>
      <c r="CP347">
        <f>IF(SUMIFS(T_PlannedOrders[EffectiveQty],T_PlannedOrders[Part Name],$A323,T_PlannedOrders[WeekIndex],91)=0,"",SUMIFS(T_PlannedOrders[EffectiveQty],T_PlannedOrders[Part Name],$A323,T_PlannedOrders[WeekIndex],91)&amp;" ("&amp;TEXT(SUMPRODUCT(MAX((T_PlannedOrders[Part Name]=$A323)*(T_PlannedOrders[WeekIndex]=91)*(T_PlannedOrders[EffectiveQty]&gt;0)*T_PlannedOrders[Order_Month])),"m月")&amp;"発注)")</f>
        <v/>
      </c>
      <c r="CQ347">
        <f>IF(SUMIFS(T_PlannedOrders[EffectiveQty],T_PlannedOrders[Part Name],$A323,T_PlannedOrders[WeekIndex],92)=0,"",SUMIFS(T_PlannedOrders[EffectiveQty],T_PlannedOrders[Part Name],$A323,T_PlannedOrders[WeekIndex],92)&amp;" ("&amp;TEXT(SUMPRODUCT(MAX((T_PlannedOrders[Part Name]=$A323)*(T_PlannedOrders[WeekIndex]=92)*(T_PlannedOrders[EffectiveQty]&gt;0)*T_PlannedOrders[Order_Month])),"m月")&amp;"発注)")</f>
        <v/>
      </c>
      <c r="CR347">
        <f>IF(SUMIFS(T_PlannedOrders[EffectiveQty],T_PlannedOrders[Part Name],$A323,T_PlannedOrders[WeekIndex],93)=0,"",SUMIFS(T_PlannedOrders[EffectiveQty],T_PlannedOrders[Part Name],$A323,T_PlannedOrders[WeekIndex],93)&amp;" ("&amp;TEXT(SUMPRODUCT(MAX((T_PlannedOrders[Part Name]=$A323)*(T_PlannedOrders[WeekIndex]=93)*(T_PlannedOrders[EffectiveQty]&gt;0)*T_PlannedOrders[Order_Month])),"m月")&amp;"発注)")</f>
        <v/>
      </c>
      <c r="CS347">
        <f>IF(SUMIFS(T_PlannedOrders[EffectiveQty],T_PlannedOrders[Part Name],$A323,T_PlannedOrders[WeekIndex],94)=0,"",SUMIFS(T_PlannedOrders[EffectiveQty],T_PlannedOrders[Part Name],$A323,T_PlannedOrders[WeekIndex],94)&amp;" ("&amp;TEXT(SUMPRODUCT(MAX((T_PlannedOrders[Part Name]=$A323)*(T_PlannedOrders[WeekIndex]=94)*(T_PlannedOrders[EffectiveQty]&gt;0)*T_PlannedOrders[Order_Month])),"m月")&amp;"発注)")</f>
        <v/>
      </c>
      <c r="CT347">
        <f>IF(SUMIFS(T_PlannedOrders[EffectiveQty],T_PlannedOrders[Part Name],$A323,T_PlannedOrders[WeekIndex],95)=0,"",SUMIFS(T_PlannedOrders[EffectiveQty],T_PlannedOrders[Part Name],$A323,T_PlannedOrders[WeekIndex],95)&amp;" ("&amp;TEXT(SUMPRODUCT(MAX((T_PlannedOrders[Part Name]=$A323)*(T_PlannedOrders[WeekIndex]=95)*(T_PlannedOrders[EffectiveQty]&gt;0)*T_PlannedOrders[Order_Month])),"m月")&amp;"発注)")</f>
        <v/>
      </c>
      <c r="CU347">
        <f>IF(SUMIFS(T_PlannedOrders[EffectiveQty],T_PlannedOrders[Part Name],$A323,T_PlannedOrders[WeekIndex],96)=0,"",SUMIFS(T_PlannedOrders[EffectiveQty],T_PlannedOrders[Part Name],$A323,T_PlannedOrders[WeekIndex],96)&amp;" ("&amp;TEXT(SUMPRODUCT(MAX((T_PlannedOrders[Part Name]=$A323)*(T_PlannedOrders[WeekIndex]=96)*(T_PlannedOrders[EffectiveQty]&gt;0)*T_PlannedOrders[Order_Month])),"m月")&amp;"発注)")</f>
        <v/>
      </c>
      <c r="CV347">
        <f>IF(SUMIFS(T_PlannedOrders[EffectiveQty],T_PlannedOrders[Part Name],$A323,T_PlannedOrders[WeekIndex],97)=0,"",SUMIFS(T_PlannedOrders[EffectiveQty],T_PlannedOrders[Part Name],$A323,T_PlannedOrders[WeekIndex],97)&amp;" ("&amp;TEXT(SUMPRODUCT(MAX((T_PlannedOrders[Part Name]=$A323)*(T_PlannedOrders[WeekIndex]=97)*(T_PlannedOrders[EffectiveQty]&gt;0)*T_PlannedOrders[Order_Month])),"m月")&amp;"発注)")</f>
        <v/>
      </c>
      <c r="CW347">
        <f>IF(SUMIFS(T_PlannedOrders[EffectiveQty],T_PlannedOrders[Part Name],$A323,T_PlannedOrders[WeekIndex],98)=0,"",SUMIFS(T_PlannedOrders[EffectiveQty],T_PlannedOrders[Part Name],$A323,T_PlannedOrders[WeekIndex],98)&amp;" ("&amp;TEXT(SUMPRODUCT(MAX((T_PlannedOrders[Part Name]=$A323)*(T_PlannedOrders[WeekIndex]=98)*(T_PlannedOrders[EffectiveQty]&gt;0)*T_PlannedOrders[Order_Month])),"m月")&amp;"発注)")</f>
        <v/>
      </c>
      <c r="CX347">
        <f>IF(SUMIFS(T_PlannedOrders[EffectiveQty],T_PlannedOrders[Part Name],$A323,T_PlannedOrders[WeekIndex],99)=0,"",SUMIFS(T_PlannedOrders[EffectiveQty],T_PlannedOrders[Part Name],$A323,T_PlannedOrders[WeekIndex],99)&amp;" ("&amp;TEXT(SUMPRODUCT(MAX((T_PlannedOrders[Part Name]=$A323)*(T_PlannedOrders[WeekIndex]=99)*(T_PlannedOrders[EffectiveQty]&gt;0)*T_PlannedOrders[Order_Month])),"m月")&amp;"発注)")</f>
        <v/>
      </c>
      <c r="CY347">
        <f>IF(SUMIFS(T_PlannedOrders[EffectiveQty],T_PlannedOrders[Part Name],$A323,T_PlannedOrders[WeekIndex],100)=0,"",SUMIFS(T_PlannedOrders[EffectiveQty],T_PlannedOrders[Part Name],$A323,T_PlannedOrders[WeekIndex],100)&amp;" ("&amp;TEXT(SUMPRODUCT(MAX((T_PlannedOrders[Part Name]=$A323)*(T_PlannedOrders[WeekIndex]=100)*(T_PlannedOrders[EffectiveQty]&gt;0)*T_PlannedOrders[Order_Month])),"m月")&amp;"発注)")</f>
        <v/>
      </c>
      <c r="CZ347">
        <f>IF(SUMIFS(T_PlannedOrders[EffectiveQty],T_PlannedOrders[Part Name],$A323,T_PlannedOrders[WeekIndex],101)=0,"",SUMIFS(T_PlannedOrders[EffectiveQty],T_PlannedOrders[Part Name],$A323,T_PlannedOrders[WeekIndex],101)&amp;" ("&amp;TEXT(SUMPRODUCT(MAX((T_PlannedOrders[Part Name]=$A323)*(T_PlannedOrders[WeekIndex]=101)*(T_PlannedOrders[EffectiveQty]&gt;0)*T_PlannedOrders[Order_Month])),"m月")&amp;"発注)")</f>
        <v/>
      </c>
      <c r="DA347">
        <f>IF(SUMIFS(T_PlannedOrders[EffectiveQty],T_PlannedOrders[Part Name],$A323,T_PlannedOrders[WeekIndex],102)=0,"",SUMIFS(T_PlannedOrders[EffectiveQty],T_PlannedOrders[Part Name],$A323,T_PlannedOrders[WeekIndex],102)&amp;" ("&amp;TEXT(SUMPRODUCT(MAX((T_PlannedOrders[Part Name]=$A323)*(T_PlannedOrders[WeekIndex]=102)*(T_PlannedOrders[EffectiveQty]&gt;0)*T_PlannedOrders[Order_Month])),"m月")&amp;"発注)")</f>
        <v/>
      </c>
      <c r="DB347">
        <f>IF(SUMIFS(T_PlannedOrders[EffectiveQty],T_PlannedOrders[Part Name],$A323,T_PlannedOrders[WeekIndex],103)=0,"",SUMIFS(T_PlannedOrders[EffectiveQty],T_PlannedOrders[Part Name],$A323,T_PlannedOrders[WeekIndex],103)&amp;" ("&amp;TEXT(SUMPRODUCT(MAX((T_PlannedOrders[Part Name]=$A323)*(T_PlannedOrders[WeekIndex]=103)*(T_PlannedOrders[EffectiveQty]&gt;0)*T_PlannedOrders[Order_Month])),"m月")&amp;"発注)")</f>
        <v/>
      </c>
      <c r="DC347">
        <f>IF(SUMIFS(T_PlannedOrders[EffectiveQty],T_PlannedOrders[Part Name],$A323,T_PlannedOrders[WeekIndex],104)=0,"",SUMIFS(T_PlannedOrders[EffectiveQty],T_PlannedOrders[Part Name],$A323,T_PlannedOrders[WeekIndex],104)&amp;" ("&amp;TEXT(SUMPRODUCT(MAX((T_PlannedOrders[Part Name]=$A323)*(T_PlannedOrders[WeekIndex]=104)*(T_PlannedOrders[EffectiveQty]&gt;0)*T_PlannedOrders[Order_Month])),"m月")&amp;"発注)")</f>
        <v/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3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>
        <f>IF(SUMIFS(T_PlannedOrders[EffectiveQty],T_PlannedOrders[Part Name],$A351,T_PlannedOrders[WeekIndex],1)=0,"",SUMIFS(T_PlannedOrders[EffectiveQty],T_PlannedOrders[Part Name],$A351,T_PlannedOrders[WeekIndex],1)&amp;" ("&amp;TEXT(SUMPRODUCT(MAX((T_PlannedOrders[Part Name]=$A351)*(T_PlannedOrders[WeekIndex]=1)*(T_PlannedOrders[EffectiveQty]&gt;0)*T_PlannedOrders[Order_Month])),"m月")&amp;"発注)")</f>
        <v/>
      </c>
      <c r="E363">
        <f>IF(SUMIFS(T_PlannedOrders[EffectiveQty],T_PlannedOrders[Part Name],$A351,T_PlannedOrders[WeekIndex],2)=0,"",SUMIFS(T_PlannedOrders[EffectiveQty],T_PlannedOrders[Part Name],$A351,T_PlannedOrders[WeekIndex],2)&amp;" ("&amp;TEXT(SUMPRODUCT(MAX((T_PlannedOrders[Part Name]=$A351)*(T_PlannedOrders[WeekIndex]=2)*(T_PlannedOrders[EffectiveQty]&gt;0)*T_PlannedOrders[Order_Month])),"m月")&amp;"発注)")</f>
        <v/>
      </c>
      <c r="F363">
        <f>IF(SUMIFS(T_PlannedOrders[EffectiveQty],T_PlannedOrders[Part Name],$A351,T_PlannedOrders[WeekIndex],3)=0,"",SUMIFS(T_PlannedOrders[EffectiveQty],T_PlannedOrders[Part Name],$A351,T_PlannedOrders[WeekIndex],3)&amp;" ("&amp;TEXT(SUMPRODUCT(MAX((T_PlannedOrders[Part Name]=$A351)*(T_PlannedOrders[WeekIndex]=3)*(T_PlannedOrders[EffectiveQty]&gt;0)*T_PlannedOrders[Order_Month])),"m月")&amp;"発注)")</f>
        <v/>
      </c>
      <c r="G363">
        <f>IF(SUMIFS(T_PlannedOrders[EffectiveQty],T_PlannedOrders[Part Name],$A351,T_PlannedOrders[WeekIndex],4)=0,"",SUMIFS(T_PlannedOrders[EffectiveQty],T_PlannedOrders[Part Name],$A351,T_PlannedOrders[WeekIndex],4)&amp;" ("&amp;TEXT(SUMPRODUCT(MAX((T_PlannedOrders[Part Name]=$A351)*(T_PlannedOrders[WeekIndex]=4)*(T_PlannedOrders[EffectiveQty]&gt;0)*T_PlannedOrders[Order_Month])),"m月")&amp;"発注)")</f>
        <v/>
      </c>
      <c r="H363">
        <f>IF(SUMIFS(T_PlannedOrders[EffectiveQty],T_PlannedOrders[Part Name],$A351,T_PlannedOrders[WeekIndex],5)=0,"",SUMIFS(T_PlannedOrders[EffectiveQty],T_PlannedOrders[Part Name],$A351,T_PlannedOrders[WeekIndex],5)&amp;" ("&amp;TEXT(SUMPRODUCT(MAX((T_PlannedOrders[Part Name]=$A351)*(T_PlannedOrders[WeekIndex]=5)*(T_PlannedOrders[EffectiveQty]&gt;0)*T_PlannedOrders[Order_Month])),"m月")&amp;"発注)")</f>
        <v/>
      </c>
      <c r="I363">
        <f>IF(SUMIFS(T_PlannedOrders[EffectiveQty],T_PlannedOrders[Part Name],$A351,T_PlannedOrders[WeekIndex],6)=0,"",SUMIFS(T_PlannedOrders[EffectiveQty],T_PlannedOrders[Part Name],$A351,T_PlannedOrders[WeekIndex],6)&amp;" ("&amp;TEXT(SUMPRODUCT(MAX((T_PlannedOrders[Part Name]=$A351)*(T_PlannedOrders[WeekIndex]=6)*(T_PlannedOrders[EffectiveQty]&gt;0)*T_PlannedOrders[Order_Month])),"m月")&amp;"発注)")</f>
        <v/>
      </c>
      <c r="J363">
        <f>IF(SUMIFS(T_PlannedOrders[EffectiveQty],T_PlannedOrders[Part Name],$A351,T_PlannedOrders[WeekIndex],7)=0,"",SUMIFS(T_PlannedOrders[EffectiveQty],T_PlannedOrders[Part Name],$A351,T_PlannedOrders[WeekIndex],7)&amp;" ("&amp;TEXT(SUMPRODUCT(MAX((T_PlannedOrders[Part Name]=$A351)*(T_PlannedOrders[WeekIndex]=7)*(T_PlannedOrders[EffectiveQty]&gt;0)*T_PlannedOrders[Order_Month])),"m月")&amp;"発注)")</f>
        <v/>
      </c>
      <c r="K363">
        <f>IF(SUMIFS(T_PlannedOrders[EffectiveQty],T_PlannedOrders[Part Name],$A351,T_PlannedOrders[WeekIndex],8)=0,"",SUMIFS(T_PlannedOrders[EffectiveQty],T_PlannedOrders[Part Name],$A351,T_PlannedOrders[WeekIndex],8)&amp;" ("&amp;TEXT(SUMPRODUCT(MAX((T_PlannedOrders[Part Name]=$A351)*(T_PlannedOrders[WeekIndex]=8)*(T_PlannedOrders[EffectiveQty]&gt;0)*T_PlannedOrders[Order_Month])),"m月")&amp;"発注)")</f>
        <v/>
      </c>
      <c r="L363">
        <f>IF(SUMIFS(T_PlannedOrders[EffectiveQty],T_PlannedOrders[Part Name],$A351,T_PlannedOrders[WeekIndex],9)=0,"",SUMIFS(T_PlannedOrders[EffectiveQty],T_PlannedOrders[Part Name],$A351,T_PlannedOrders[WeekIndex],9)&amp;" ("&amp;TEXT(SUMPRODUCT(MAX((T_PlannedOrders[Part Name]=$A351)*(T_PlannedOrders[WeekIndex]=9)*(T_PlannedOrders[EffectiveQty]&gt;0)*T_PlannedOrders[Order_Month])),"m月")&amp;"発注)")</f>
        <v/>
      </c>
      <c r="M363">
        <f>IF(SUMIFS(T_PlannedOrders[EffectiveQty],T_PlannedOrders[Part Name],$A351,T_PlannedOrders[WeekIndex],10)=0,"",SUMIFS(T_PlannedOrders[EffectiveQty],T_PlannedOrders[Part Name],$A351,T_PlannedOrders[WeekIndex],10)&amp;" ("&amp;TEXT(SUMPRODUCT(MAX((T_PlannedOrders[Part Name]=$A351)*(T_PlannedOrders[WeekIndex]=10)*(T_PlannedOrders[EffectiveQty]&gt;0)*T_PlannedOrders[Order_Month])),"m月")&amp;"発注)")</f>
        <v/>
      </c>
      <c r="N363">
        <f>IF(SUMIFS(T_PlannedOrders[EffectiveQty],T_PlannedOrders[Part Name],$A351,T_PlannedOrders[WeekIndex],11)=0,"",SUMIFS(T_PlannedOrders[EffectiveQty],T_PlannedOrders[Part Name],$A351,T_PlannedOrders[WeekIndex],11)&amp;" ("&amp;TEXT(SUMPRODUCT(MAX((T_PlannedOrders[Part Name]=$A351)*(T_PlannedOrders[WeekIndex]=11)*(T_PlannedOrders[EffectiveQty]&gt;0)*T_PlannedOrders[Order_Month])),"m月")&amp;"発注)")</f>
        <v/>
      </c>
      <c r="O363">
        <f>IF(SUMIFS(T_PlannedOrders[EffectiveQty],T_PlannedOrders[Part Name],$A351,T_PlannedOrders[WeekIndex],12)=0,"",SUMIFS(T_PlannedOrders[EffectiveQty],T_PlannedOrders[Part Name],$A351,T_PlannedOrders[WeekIndex],12)&amp;" ("&amp;TEXT(SUMPRODUCT(MAX((T_PlannedOrders[Part Name]=$A351)*(T_PlannedOrders[WeekIndex]=12)*(T_PlannedOrders[EffectiveQty]&gt;0)*T_PlannedOrders[Order_Month])),"m月")&amp;"発注)")</f>
        <v/>
      </c>
      <c r="P363">
        <f>IF(SUMIFS(T_PlannedOrders[EffectiveQty],T_PlannedOrders[Part Name],$A351,T_PlannedOrders[WeekIndex],13)=0,"",SUMIFS(T_PlannedOrders[EffectiveQty],T_PlannedOrders[Part Name],$A351,T_PlannedOrders[WeekIndex],13)&amp;" ("&amp;TEXT(SUMPRODUCT(MAX((T_PlannedOrders[Part Name]=$A351)*(T_PlannedOrders[WeekIndex]=13)*(T_PlannedOrders[EffectiveQty]&gt;0)*T_PlannedOrders[Order_Month])),"m月")&amp;"発注)")</f>
        <v/>
      </c>
      <c r="Q363">
        <f>IF(SUMIFS(T_PlannedOrders[EffectiveQty],T_PlannedOrders[Part Name],$A351,T_PlannedOrders[WeekIndex],14)=0,"",SUMIFS(T_PlannedOrders[EffectiveQty],T_PlannedOrders[Part Name],$A351,T_PlannedOrders[WeekIndex],14)&amp;" ("&amp;TEXT(SUMPRODUCT(MAX((T_PlannedOrders[Part Name]=$A351)*(T_PlannedOrders[WeekIndex]=14)*(T_PlannedOrders[EffectiveQty]&gt;0)*T_PlannedOrders[Order_Month])),"m月")&amp;"発注)")</f>
        <v/>
      </c>
      <c r="R363">
        <f>IF(SUMIFS(T_PlannedOrders[EffectiveQty],T_PlannedOrders[Part Name],$A351,T_PlannedOrders[WeekIndex],15)=0,"",SUMIFS(T_PlannedOrders[EffectiveQty],T_PlannedOrders[Part Name],$A351,T_PlannedOrders[WeekIndex],15)&amp;" ("&amp;TEXT(SUMPRODUCT(MAX((T_PlannedOrders[Part Name]=$A351)*(T_PlannedOrders[WeekIndex]=15)*(T_PlannedOrders[EffectiveQty]&gt;0)*T_PlannedOrders[Order_Month])),"m月")&amp;"発注)")</f>
        <v/>
      </c>
      <c r="S363">
        <f>IF(SUMIFS(T_PlannedOrders[EffectiveQty],T_PlannedOrders[Part Name],$A351,T_PlannedOrders[WeekIndex],16)=0,"",SUMIFS(T_PlannedOrders[EffectiveQty],T_PlannedOrders[Part Name],$A351,T_PlannedOrders[WeekIndex],16)&amp;" ("&amp;TEXT(SUMPRODUCT(MAX((T_PlannedOrders[Part Name]=$A351)*(T_PlannedOrders[WeekIndex]=16)*(T_PlannedOrders[EffectiveQty]&gt;0)*T_PlannedOrders[Order_Month])),"m月")&amp;"発注)")</f>
        <v/>
      </c>
      <c r="T363">
        <f>IF(SUMIFS(T_PlannedOrders[EffectiveQty],T_PlannedOrders[Part Name],$A351,T_PlannedOrders[WeekIndex],17)=0,"",SUMIFS(T_PlannedOrders[EffectiveQty],T_PlannedOrders[Part Name],$A351,T_PlannedOrders[WeekIndex],17)&amp;" ("&amp;TEXT(SUMPRODUCT(MAX((T_PlannedOrders[Part Name]=$A351)*(T_PlannedOrders[WeekIndex]=17)*(T_PlannedOrders[EffectiveQty]&gt;0)*T_PlannedOrders[Order_Month])),"m月")&amp;"発注)")</f>
        <v/>
      </c>
      <c r="U363">
        <f>IF(SUMIFS(T_PlannedOrders[EffectiveQty],T_PlannedOrders[Part Name],$A351,T_PlannedOrders[WeekIndex],18)=0,"",SUMIFS(T_PlannedOrders[EffectiveQty],T_PlannedOrders[Part Name],$A351,T_PlannedOrders[WeekIndex],18)&amp;" ("&amp;TEXT(SUMPRODUCT(MAX((T_PlannedOrders[Part Name]=$A351)*(T_PlannedOrders[WeekIndex]=18)*(T_PlannedOrders[EffectiveQty]&gt;0)*T_PlannedOrders[Order_Month])),"m月")&amp;"発注)")</f>
        <v/>
      </c>
      <c r="V363">
        <f>IF(SUMIFS(T_PlannedOrders[EffectiveQty],T_PlannedOrders[Part Name],$A351,T_PlannedOrders[WeekIndex],19)=0,"",SUMIFS(T_PlannedOrders[EffectiveQty],T_PlannedOrders[Part Name],$A351,T_PlannedOrders[WeekIndex],19)&amp;" ("&amp;TEXT(SUMPRODUCT(MAX((T_PlannedOrders[Part Name]=$A351)*(T_PlannedOrders[WeekIndex]=19)*(T_PlannedOrders[EffectiveQty]&gt;0)*T_PlannedOrders[Order_Month])),"m月")&amp;"発注)")</f>
        <v/>
      </c>
      <c r="W363">
        <f>IF(SUMIFS(T_PlannedOrders[EffectiveQty],T_PlannedOrders[Part Name],$A351,T_PlannedOrders[WeekIndex],20)=0,"",SUMIFS(T_PlannedOrders[EffectiveQty],T_PlannedOrders[Part Name],$A351,T_PlannedOrders[WeekIndex],20)&amp;" ("&amp;TEXT(SUMPRODUCT(MAX((T_PlannedOrders[Part Name]=$A351)*(T_PlannedOrders[WeekIndex]=20)*(T_PlannedOrders[EffectiveQty]&gt;0)*T_PlannedOrders[Order_Month])),"m月")&amp;"発注)")</f>
        <v/>
      </c>
      <c r="X363">
        <f>IF(SUMIFS(T_PlannedOrders[EffectiveQty],T_PlannedOrders[Part Name],$A351,T_PlannedOrders[WeekIndex],21)=0,"",SUMIFS(T_PlannedOrders[EffectiveQty],T_PlannedOrders[Part Name],$A351,T_PlannedOrders[WeekIndex],21)&amp;" ("&amp;TEXT(SUMPRODUCT(MAX((T_PlannedOrders[Part Name]=$A351)*(T_PlannedOrders[WeekIndex]=21)*(T_PlannedOrders[EffectiveQty]&gt;0)*T_PlannedOrders[Order_Month])),"m月")&amp;"発注)")</f>
        <v/>
      </c>
      <c r="Y363">
        <f>IF(SUMIFS(T_PlannedOrders[EffectiveQty],T_PlannedOrders[Part Name],$A351,T_PlannedOrders[WeekIndex],22)=0,"",SUMIFS(T_PlannedOrders[EffectiveQty],T_PlannedOrders[Part Name],$A351,T_PlannedOrders[WeekIndex],22)&amp;" ("&amp;TEXT(SUMPRODUCT(MAX((T_PlannedOrders[Part Name]=$A351)*(T_PlannedOrders[WeekIndex]=22)*(T_PlannedOrders[EffectiveQty]&gt;0)*T_PlannedOrders[Order_Month])),"m月")&amp;"発注)")</f>
        <v/>
      </c>
      <c r="Z363">
        <f>IF(SUMIFS(T_PlannedOrders[EffectiveQty],T_PlannedOrders[Part Name],$A351,T_PlannedOrders[WeekIndex],23)=0,"",SUMIFS(T_PlannedOrders[EffectiveQty],T_PlannedOrders[Part Name],$A351,T_PlannedOrders[WeekIndex],23)&amp;" ("&amp;TEXT(SUMPRODUCT(MAX((T_PlannedOrders[Part Name]=$A351)*(T_PlannedOrders[WeekIndex]=23)*(T_PlannedOrders[EffectiveQty]&gt;0)*T_PlannedOrders[Order_Month])),"m月")&amp;"発注)")</f>
        <v/>
      </c>
      <c r="AA363">
        <f>IF(SUMIFS(T_PlannedOrders[EffectiveQty],T_PlannedOrders[Part Name],$A351,T_PlannedOrders[WeekIndex],24)=0,"",SUMIFS(T_PlannedOrders[EffectiveQty],T_PlannedOrders[Part Name],$A351,T_PlannedOrders[WeekIndex],24)&amp;" ("&amp;TEXT(SUMPRODUCT(MAX((T_PlannedOrders[Part Name]=$A351)*(T_PlannedOrders[WeekIndex]=24)*(T_PlannedOrders[EffectiveQty]&gt;0)*T_PlannedOrders[Order_Month])),"m月")&amp;"発注)")</f>
        <v/>
      </c>
      <c r="AB363">
        <f>IF(SUMIFS(T_PlannedOrders[EffectiveQty],T_PlannedOrders[Part Name],$A351,T_PlannedOrders[WeekIndex],25)=0,"",SUMIFS(T_PlannedOrders[EffectiveQty],T_PlannedOrders[Part Name],$A351,T_PlannedOrders[WeekIndex],25)&amp;" ("&amp;TEXT(SUMPRODUCT(MAX((T_PlannedOrders[Part Name]=$A351)*(T_PlannedOrders[WeekIndex]=25)*(T_PlannedOrders[EffectiveQty]&gt;0)*T_PlannedOrders[Order_Month])),"m月")&amp;"発注)")</f>
        <v/>
      </c>
      <c r="AC363">
        <f>IF(SUMIFS(T_PlannedOrders[EffectiveQty],T_PlannedOrders[Part Name],$A351,T_PlannedOrders[WeekIndex],26)=0,"",SUMIFS(T_PlannedOrders[EffectiveQty],T_PlannedOrders[Part Name],$A351,T_PlannedOrders[WeekIndex],26)&amp;" ("&amp;TEXT(SUMPRODUCT(MAX((T_PlannedOrders[Part Name]=$A351)*(T_PlannedOrders[WeekIndex]=26)*(T_PlannedOrders[EffectiveQty]&gt;0)*T_PlannedOrders[Order_Month])),"m月")&amp;"発注)")</f>
        <v/>
      </c>
      <c r="AD363">
        <f>IF(SUMIFS(T_PlannedOrders[EffectiveQty],T_PlannedOrders[Part Name],$A351,T_PlannedOrders[WeekIndex],27)=0,"",SUMIFS(T_PlannedOrders[EffectiveQty],T_PlannedOrders[Part Name],$A351,T_PlannedOrders[WeekIndex],27)&amp;" ("&amp;TEXT(SUMPRODUCT(MAX((T_PlannedOrders[Part Name]=$A351)*(T_PlannedOrders[WeekIndex]=27)*(T_PlannedOrders[EffectiveQty]&gt;0)*T_PlannedOrders[Order_Month])),"m月")&amp;"発注)")</f>
        <v/>
      </c>
      <c r="AE363">
        <f>IF(SUMIFS(T_PlannedOrders[EffectiveQty],T_PlannedOrders[Part Name],$A351,T_PlannedOrders[WeekIndex],28)=0,"",SUMIFS(T_PlannedOrders[EffectiveQty],T_PlannedOrders[Part Name],$A351,T_PlannedOrders[WeekIndex],28)&amp;" ("&amp;TEXT(SUMPRODUCT(MAX((T_PlannedOrders[Part Name]=$A351)*(T_PlannedOrders[WeekIndex]=28)*(T_PlannedOrders[EffectiveQty]&gt;0)*T_PlannedOrders[Order_Month])),"m月")&amp;"発注)")</f>
        <v/>
      </c>
      <c r="AF363">
        <f>IF(SUMIFS(T_PlannedOrders[EffectiveQty],T_PlannedOrders[Part Name],$A351,T_PlannedOrders[WeekIndex],29)=0,"",SUMIFS(T_PlannedOrders[EffectiveQty],T_PlannedOrders[Part Name],$A351,T_PlannedOrders[WeekIndex],29)&amp;" ("&amp;TEXT(SUMPRODUCT(MAX((T_PlannedOrders[Part Name]=$A351)*(T_PlannedOrders[WeekIndex]=29)*(T_PlannedOrders[EffectiveQty]&gt;0)*T_PlannedOrders[Order_Month])),"m月")&amp;"発注)")</f>
        <v/>
      </c>
      <c r="AG363">
        <f>IF(SUMIFS(T_PlannedOrders[EffectiveQty],T_PlannedOrders[Part Name],$A351,T_PlannedOrders[WeekIndex],30)=0,"",SUMIFS(T_PlannedOrders[EffectiveQty],T_PlannedOrders[Part Name],$A351,T_PlannedOrders[WeekIndex],30)&amp;" ("&amp;TEXT(SUMPRODUCT(MAX((T_PlannedOrders[Part Name]=$A351)*(T_PlannedOrders[WeekIndex]=30)*(T_PlannedOrders[EffectiveQty]&gt;0)*T_PlannedOrders[Order_Month])),"m月")&amp;"発注)")</f>
        <v/>
      </c>
      <c r="AH363">
        <f>IF(SUMIFS(T_PlannedOrders[EffectiveQty],T_PlannedOrders[Part Name],$A351,T_PlannedOrders[WeekIndex],31)=0,"",SUMIFS(T_PlannedOrders[EffectiveQty],T_PlannedOrders[Part Name],$A351,T_PlannedOrders[WeekIndex],31)&amp;" ("&amp;TEXT(SUMPRODUCT(MAX((T_PlannedOrders[Part Name]=$A351)*(T_PlannedOrders[WeekIndex]=31)*(T_PlannedOrders[EffectiveQty]&gt;0)*T_PlannedOrders[Order_Month])),"m月")&amp;"発注)")</f>
        <v/>
      </c>
      <c r="AI363">
        <f>IF(SUMIFS(T_PlannedOrders[EffectiveQty],T_PlannedOrders[Part Name],$A351,T_PlannedOrders[WeekIndex],32)=0,"",SUMIFS(T_PlannedOrders[EffectiveQty],T_PlannedOrders[Part Name],$A351,T_PlannedOrders[WeekIndex],32)&amp;" ("&amp;TEXT(SUMPRODUCT(MAX((T_PlannedOrders[Part Name]=$A351)*(T_PlannedOrders[WeekIndex]=32)*(T_PlannedOrders[EffectiveQty]&gt;0)*T_PlannedOrders[Order_Month])),"m月")&amp;"発注)")</f>
        <v/>
      </c>
      <c r="AJ363">
        <f>IF(SUMIFS(T_PlannedOrders[EffectiveQty],T_PlannedOrders[Part Name],$A351,T_PlannedOrders[WeekIndex],33)=0,"",SUMIFS(T_PlannedOrders[EffectiveQty],T_PlannedOrders[Part Name],$A351,T_PlannedOrders[WeekIndex],33)&amp;" ("&amp;TEXT(SUMPRODUCT(MAX((T_PlannedOrders[Part Name]=$A351)*(T_PlannedOrders[WeekIndex]=33)*(T_PlannedOrders[EffectiveQty]&gt;0)*T_PlannedOrders[Order_Month])),"m月")&amp;"発注)")</f>
        <v/>
      </c>
      <c r="AK363">
        <f>IF(SUMIFS(T_PlannedOrders[EffectiveQty],T_PlannedOrders[Part Name],$A351,T_PlannedOrders[WeekIndex],34)=0,"",SUMIFS(T_PlannedOrders[EffectiveQty],T_PlannedOrders[Part Name],$A351,T_PlannedOrders[WeekIndex],34)&amp;" ("&amp;TEXT(SUMPRODUCT(MAX((T_PlannedOrders[Part Name]=$A351)*(T_PlannedOrders[WeekIndex]=34)*(T_PlannedOrders[EffectiveQty]&gt;0)*T_PlannedOrders[Order_Month])),"m月")&amp;"発注)")</f>
        <v/>
      </c>
      <c r="AL363">
        <f>IF(SUMIFS(T_PlannedOrders[EffectiveQty],T_PlannedOrders[Part Name],$A351,T_PlannedOrders[WeekIndex],35)=0,"",SUMIFS(T_PlannedOrders[EffectiveQty],T_PlannedOrders[Part Name],$A351,T_PlannedOrders[WeekIndex],35)&amp;" ("&amp;TEXT(SUMPRODUCT(MAX((T_PlannedOrders[Part Name]=$A351)*(T_PlannedOrders[WeekIndex]=35)*(T_PlannedOrders[EffectiveQty]&gt;0)*T_PlannedOrders[Order_Month])),"m月")&amp;"発注)")</f>
        <v/>
      </c>
      <c r="AM363">
        <f>IF(SUMIFS(T_PlannedOrders[EffectiveQty],T_PlannedOrders[Part Name],$A351,T_PlannedOrders[WeekIndex],36)=0,"",SUMIFS(T_PlannedOrders[EffectiveQty],T_PlannedOrders[Part Name],$A351,T_PlannedOrders[WeekIndex],36)&amp;" ("&amp;TEXT(SUMPRODUCT(MAX((T_PlannedOrders[Part Name]=$A351)*(T_PlannedOrders[WeekIndex]=36)*(T_PlannedOrders[EffectiveQty]&gt;0)*T_PlannedOrders[Order_Month])),"m月")&amp;"発注)")</f>
        <v/>
      </c>
      <c r="AN363">
        <f>IF(SUMIFS(T_PlannedOrders[EffectiveQty],T_PlannedOrders[Part Name],$A351,T_PlannedOrders[WeekIndex],37)=0,"",SUMIFS(T_PlannedOrders[EffectiveQty],T_PlannedOrders[Part Name],$A351,T_PlannedOrders[WeekIndex],37)&amp;" ("&amp;TEXT(SUMPRODUCT(MAX((T_PlannedOrders[Part Name]=$A351)*(T_PlannedOrders[WeekIndex]=37)*(T_PlannedOrders[EffectiveQty]&gt;0)*T_PlannedOrders[Order_Month])),"m月")&amp;"発注)")</f>
        <v/>
      </c>
      <c r="AO363">
        <f>IF(SUMIFS(T_PlannedOrders[EffectiveQty],T_PlannedOrders[Part Name],$A351,T_PlannedOrders[WeekIndex],38)=0,"",SUMIFS(T_PlannedOrders[EffectiveQty],T_PlannedOrders[Part Name],$A351,T_PlannedOrders[WeekIndex],38)&amp;" ("&amp;TEXT(SUMPRODUCT(MAX((T_PlannedOrders[Part Name]=$A351)*(T_PlannedOrders[WeekIndex]=38)*(T_PlannedOrders[EffectiveQty]&gt;0)*T_PlannedOrders[Order_Month])),"m月")&amp;"発注)")</f>
        <v/>
      </c>
      <c r="AP363">
        <f>IF(SUMIFS(T_PlannedOrders[EffectiveQty],T_PlannedOrders[Part Name],$A351,T_PlannedOrders[WeekIndex],39)=0,"",SUMIFS(T_PlannedOrders[EffectiveQty],T_PlannedOrders[Part Name],$A351,T_PlannedOrders[WeekIndex],39)&amp;" ("&amp;TEXT(SUMPRODUCT(MAX((T_PlannedOrders[Part Name]=$A351)*(T_PlannedOrders[WeekIndex]=39)*(T_PlannedOrders[EffectiveQty]&gt;0)*T_PlannedOrders[Order_Month])),"m月")&amp;"発注)")</f>
        <v/>
      </c>
      <c r="AQ363">
        <f>IF(SUMIFS(T_PlannedOrders[EffectiveQty],T_PlannedOrders[Part Name],$A351,T_PlannedOrders[WeekIndex],40)=0,"",SUMIFS(T_PlannedOrders[EffectiveQty],T_PlannedOrders[Part Name],$A351,T_PlannedOrders[WeekIndex],40)&amp;" ("&amp;TEXT(SUMPRODUCT(MAX((T_PlannedOrders[Part Name]=$A351)*(T_PlannedOrders[WeekIndex]=40)*(T_PlannedOrders[EffectiveQty]&gt;0)*T_PlannedOrders[Order_Month])),"m月")&amp;"発注)")</f>
        <v/>
      </c>
      <c r="AR363">
        <f>IF(SUMIFS(T_PlannedOrders[EffectiveQty],T_PlannedOrders[Part Name],$A351,T_PlannedOrders[WeekIndex],41)=0,"",SUMIFS(T_PlannedOrders[EffectiveQty],T_PlannedOrders[Part Name],$A351,T_PlannedOrders[WeekIndex],41)&amp;" ("&amp;TEXT(SUMPRODUCT(MAX((T_PlannedOrders[Part Name]=$A351)*(T_PlannedOrders[WeekIndex]=41)*(T_PlannedOrders[EffectiveQty]&gt;0)*T_PlannedOrders[Order_Month])),"m月")&amp;"発注)")</f>
        <v/>
      </c>
      <c r="AS363">
        <f>IF(SUMIFS(T_PlannedOrders[EffectiveQty],T_PlannedOrders[Part Name],$A351,T_PlannedOrders[WeekIndex],42)=0,"",SUMIFS(T_PlannedOrders[EffectiveQty],T_PlannedOrders[Part Name],$A351,T_PlannedOrders[WeekIndex],42)&amp;" ("&amp;TEXT(SUMPRODUCT(MAX((T_PlannedOrders[Part Name]=$A351)*(T_PlannedOrders[WeekIndex]=42)*(T_PlannedOrders[EffectiveQty]&gt;0)*T_PlannedOrders[Order_Month])),"m月")&amp;"発注)")</f>
        <v/>
      </c>
      <c r="AT363">
        <f>IF(SUMIFS(T_PlannedOrders[EffectiveQty],T_PlannedOrders[Part Name],$A351,T_PlannedOrders[WeekIndex],43)=0,"",SUMIFS(T_PlannedOrders[EffectiveQty],T_PlannedOrders[Part Name],$A351,T_PlannedOrders[WeekIndex],43)&amp;" ("&amp;TEXT(SUMPRODUCT(MAX((T_PlannedOrders[Part Name]=$A351)*(T_PlannedOrders[WeekIndex]=43)*(T_PlannedOrders[EffectiveQty]&gt;0)*T_PlannedOrders[Order_Month])),"m月")&amp;"発注)")</f>
        <v/>
      </c>
      <c r="AU363">
        <f>IF(SUMIFS(T_PlannedOrders[EffectiveQty],T_PlannedOrders[Part Name],$A351,T_PlannedOrders[WeekIndex],44)=0,"",SUMIFS(T_PlannedOrders[EffectiveQty],T_PlannedOrders[Part Name],$A351,T_PlannedOrders[WeekIndex],44)&amp;" ("&amp;TEXT(SUMPRODUCT(MAX((T_PlannedOrders[Part Name]=$A351)*(T_PlannedOrders[WeekIndex]=44)*(T_PlannedOrders[EffectiveQty]&gt;0)*T_PlannedOrders[Order_Month])),"m月")&amp;"発注)")</f>
        <v/>
      </c>
      <c r="AV363">
        <f>IF(SUMIFS(T_PlannedOrders[EffectiveQty],T_PlannedOrders[Part Name],$A351,T_PlannedOrders[WeekIndex],45)=0,"",SUMIFS(T_PlannedOrders[EffectiveQty],T_PlannedOrders[Part Name],$A351,T_PlannedOrders[WeekIndex],45)&amp;" ("&amp;TEXT(SUMPRODUCT(MAX((T_PlannedOrders[Part Name]=$A351)*(T_PlannedOrders[WeekIndex]=45)*(T_PlannedOrders[EffectiveQty]&gt;0)*T_PlannedOrders[Order_Month])),"m月")&amp;"発注)")</f>
        <v/>
      </c>
      <c r="AW363">
        <f>IF(SUMIFS(T_PlannedOrders[EffectiveQty],T_PlannedOrders[Part Name],$A351,T_PlannedOrders[WeekIndex],46)=0,"",SUMIFS(T_PlannedOrders[EffectiveQty],T_PlannedOrders[Part Name],$A351,T_PlannedOrders[WeekIndex],46)&amp;" ("&amp;TEXT(SUMPRODUCT(MAX((T_PlannedOrders[Part Name]=$A351)*(T_PlannedOrders[WeekIndex]=46)*(T_PlannedOrders[EffectiveQty]&gt;0)*T_PlannedOrders[Order_Month])),"m月")&amp;"発注)")</f>
        <v/>
      </c>
      <c r="AX363">
        <f>IF(SUMIFS(T_PlannedOrders[EffectiveQty],T_PlannedOrders[Part Name],$A351,T_PlannedOrders[WeekIndex],47)=0,"",SUMIFS(T_PlannedOrders[EffectiveQty],T_PlannedOrders[Part Name],$A351,T_PlannedOrders[WeekIndex],47)&amp;" ("&amp;TEXT(SUMPRODUCT(MAX((T_PlannedOrders[Part Name]=$A351)*(T_PlannedOrders[WeekIndex]=47)*(T_PlannedOrders[EffectiveQty]&gt;0)*T_PlannedOrders[Order_Month])),"m月")&amp;"発注)")</f>
        <v/>
      </c>
      <c r="AY363">
        <f>IF(SUMIFS(T_PlannedOrders[EffectiveQty],T_PlannedOrders[Part Name],$A351,T_PlannedOrders[WeekIndex],48)=0,"",SUMIFS(T_PlannedOrders[EffectiveQty],T_PlannedOrders[Part Name],$A351,T_PlannedOrders[WeekIndex],48)&amp;" ("&amp;TEXT(SUMPRODUCT(MAX((T_PlannedOrders[Part Name]=$A351)*(T_PlannedOrders[WeekIndex]=48)*(T_PlannedOrders[EffectiveQty]&gt;0)*T_PlannedOrders[Order_Month])),"m月")&amp;"発注)")</f>
        <v/>
      </c>
      <c r="AZ363">
        <f>IF(SUMIFS(T_PlannedOrders[EffectiveQty],T_PlannedOrders[Part Name],$A351,T_PlannedOrders[WeekIndex],49)=0,"",SUMIFS(T_PlannedOrders[EffectiveQty],T_PlannedOrders[Part Name],$A351,T_PlannedOrders[WeekIndex],49)&amp;" ("&amp;TEXT(SUMPRODUCT(MAX((T_PlannedOrders[Part Name]=$A351)*(T_PlannedOrders[WeekIndex]=49)*(T_PlannedOrders[EffectiveQty]&gt;0)*T_PlannedOrders[Order_Month])),"m月")&amp;"発注)")</f>
        <v/>
      </c>
      <c r="BA363">
        <f>IF(SUMIFS(T_PlannedOrders[EffectiveQty],T_PlannedOrders[Part Name],$A351,T_PlannedOrders[WeekIndex],50)=0,"",SUMIFS(T_PlannedOrders[EffectiveQty],T_PlannedOrders[Part Name],$A351,T_PlannedOrders[WeekIndex],50)&amp;" ("&amp;TEXT(SUMPRODUCT(MAX((T_PlannedOrders[Part Name]=$A351)*(T_PlannedOrders[WeekIndex]=50)*(T_PlannedOrders[EffectiveQty]&gt;0)*T_PlannedOrders[Order_Month])),"m月")&amp;"発注)")</f>
        <v/>
      </c>
      <c r="BB363">
        <f>IF(SUMIFS(T_PlannedOrders[EffectiveQty],T_PlannedOrders[Part Name],$A351,T_PlannedOrders[WeekIndex],51)=0,"",SUMIFS(T_PlannedOrders[EffectiveQty],T_PlannedOrders[Part Name],$A351,T_PlannedOrders[WeekIndex],51)&amp;" ("&amp;TEXT(SUMPRODUCT(MAX((T_PlannedOrders[Part Name]=$A351)*(T_PlannedOrders[WeekIndex]=51)*(T_PlannedOrders[EffectiveQty]&gt;0)*T_PlannedOrders[Order_Month])),"m月")&amp;"発注)")</f>
        <v/>
      </c>
      <c r="BC363">
        <f>IF(SUMIFS(T_PlannedOrders[EffectiveQty],T_PlannedOrders[Part Name],$A351,T_PlannedOrders[WeekIndex],52)=0,"",SUMIFS(T_PlannedOrders[EffectiveQty],T_PlannedOrders[Part Name],$A351,T_PlannedOrders[WeekIndex],52)&amp;" ("&amp;TEXT(SUMPRODUCT(MAX((T_PlannedOrders[Part Name]=$A351)*(T_PlannedOrders[WeekIndex]=52)*(T_PlannedOrders[EffectiveQty]&gt;0)*T_PlannedOrders[Order_Month])),"m月")&amp;"発注)")</f>
        <v/>
      </c>
      <c r="BD363">
        <f>IF(SUMIFS(T_PlannedOrders[EffectiveQty],T_PlannedOrders[Part Name],$A351,T_PlannedOrders[WeekIndex],53)=0,"",SUMIFS(T_PlannedOrders[EffectiveQty],T_PlannedOrders[Part Name],$A351,T_PlannedOrders[WeekIndex],53)&amp;" ("&amp;TEXT(SUMPRODUCT(MAX((T_PlannedOrders[Part Name]=$A351)*(T_PlannedOrders[WeekIndex]=53)*(T_PlannedOrders[EffectiveQty]&gt;0)*T_PlannedOrders[Order_Month])),"m月")&amp;"発注)")</f>
        <v/>
      </c>
      <c r="BE363">
        <f>IF(SUMIFS(T_PlannedOrders[EffectiveQty],T_PlannedOrders[Part Name],$A351,T_PlannedOrders[WeekIndex],54)=0,"",SUMIFS(T_PlannedOrders[EffectiveQty],T_PlannedOrders[Part Name],$A351,T_PlannedOrders[WeekIndex],54)&amp;" ("&amp;TEXT(SUMPRODUCT(MAX((T_PlannedOrders[Part Name]=$A351)*(T_PlannedOrders[WeekIndex]=54)*(T_PlannedOrders[EffectiveQty]&gt;0)*T_PlannedOrders[Order_Month])),"m月")&amp;"発注)")</f>
        <v/>
      </c>
      <c r="BF363">
        <f>IF(SUMIFS(T_PlannedOrders[EffectiveQty],T_PlannedOrders[Part Name],$A351,T_PlannedOrders[WeekIndex],55)=0,"",SUMIFS(T_PlannedOrders[EffectiveQty],T_PlannedOrders[Part Name],$A351,T_PlannedOrders[WeekIndex],55)&amp;" ("&amp;TEXT(SUMPRODUCT(MAX((T_PlannedOrders[Part Name]=$A351)*(T_PlannedOrders[WeekIndex]=55)*(T_PlannedOrders[EffectiveQty]&gt;0)*T_PlannedOrders[Order_Month])),"m月")&amp;"発注)")</f>
        <v/>
      </c>
      <c r="BG363">
        <f>IF(SUMIFS(T_PlannedOrders[EffectiveQty],T_PlannedOrders[Part Name],$A351,T_PlannedOrders[WeekIndex],56)=0,"",SUMIFS(T_PlannedOrders[EffectiveQty],T_PlannedOrders[Part Name],$A351,T_PlannedOrders[WeekIndex],56)&amp;" ("&amp;TEXT(SUMPRODUCT(MAX((T_PlannedOrders[Part Name]=$A351)*(T_PlannedOrders[WeekIndex]=56)*(T_PlannedOrders[EffectiveQty]&gt;0)*T_PlannedOrders[Order_Month])),"m月")&amp;"発注)")</f>
        <v/>
      </c>
      <c r="BH363">
        <f>IF(SUMIFS(T_PlannedOrders[EffectiveQty],T_PlannedOrders[Part Name],$A351,T_PlannedOrders[WeekIndex],57)=0,"",SUMIFS(T_PlannedOrders[EffectiveQty],T_PlannedOrders[Part Name],$A351,T_PlannedOrders[WeekIndex],57)&amp;" ("&amp;TEXT(SUMPRODUCT(MAX((T_PlannedOrders[Part Name]=$A351)*(T_PlannedOrders[WeekIndex]=57)*(T_PlannedOrders[EffectiveQty]&gt;0)*T_PlannedOrders[Order_Month])),"m月")&amp;"発注)")</f>
        <v/>
      </c>
      <c r="BI363">
        <f>IF(SUMIFS(T_PlannedOrders[EffectiveQty],T_PlannedOrders[Part Name],$A351,T_PlannedOrders[WeekIndex],58)=0,"",SUMIFS(T_PlannedOrders[EffectiveQty],T_PlannedOrders[Part Name],$A351,T_PlannedOrders[WeekIndex],58)&amp;" ("&amp;TEXT(SUMPRODUCT(MAX((T_PlannedOrders[Part Name]=$A351)*(T_PlannedOrders[WeekIndex]=58)*(T_PlannedOrders[EffectiveQty]&gt;0)*T_PlannedOrders[Order_Month])),"m月")&amp;"発注)")</f>
        <v/>
      </c>
      <c r="BJ363">
        <f>IF(SUMIFS(T_PlannedOrders[EffectiveQty],T_PlannedOrders[Part Name],$A351,T_PlannedOrders[WeekIndex],59)=0,"",SUMIFS(T_PlannedOrders[EffectiveQty],T_PlannedOrders[Part Name],$A351,T_PlannedOrders[WeekIndex],59)&amp;" ("&amp;TEXT(SUMPRODUCT(MAX((T_PlannedOrders[Part Name]=$A351)*(T_PlannedOrders[WeekIndex]=59)*(T_PlannedOrders[EffectiveQty]&gt;0)*T_PlannedOrders[Order_Month])),"m月")&amp;"発注)")</f>
        <v/>
      </c>
      <c r="BK363">
        <f>IF(SUMIFS(T_PlannedOrders[EffectiveQty],T_PlannedOrders[Part Name],$A351,T_PlannedOrders[WeekIndex],60)=0,"",SUMIFS(T_PlannedOrders[EffectiveQty],T_PlannedOrders[Part Name],$A351,T_PlannedOrders[WeekIndex],60)&amp;" ("&amp;TEXT(SUMPRODUCT(MAX((T_PlannedOrders[Part Name]=$A351)*(T_PlannedOrders[WeekIndex]=60)*(T_PlannedOrders[EffectiveQty]&gt;0)*T_PlannedOrders[Order_Month])),"m月")&amp;"発注)")</f>
        <v/>
      </c>
      <c r="BL363">
        <f>IF(SUMIFS(T_PlannedOrders[EffectiveQty],T_PlannedOrders[Part Name],$A351,T_PlannedOrders[WeekIndex],61)=0,"",SUMIFS(T_PlannedOrders[EffectiveQty],T_PlannedOrders[Part Name],$A351,T_PlannedOrders[WeekIndex],61)&amp;" ("&amp;TEXT(SUMPRODUCT(MAX((T_PlannedOrders[Part Name]=$A351)*(T_PlannedOrders[WeekIndex]=61)*(T_PlannedOrders[EffectiveQty]&gt;0)*T_PlannedOrders[Order_Month])),"m月")&amp;"発注)")</f>
        <v/>
      </c>
      <c r="BM363">
        <f>IF(SUMIFS(T_PlannedOrders[EffectiveQty],T_PlannedOrders[Part Name],$A351,T_PlannedOrders[WeekIndex],62)=0,"",SUMIFS(T_PlannedOrders[EffectiveQty],T_PlannedOrders[Part Name],$A351,T_PlannedOrders[WeekIndex],62)&amp;" ("&amp;TEXT(SUMPRODUCT(MAX((T_PlannedOrders[Part Name]=$A351)*(T_PlannedOrders[WeekIndex]=62)*(T_PlannedOrders[EffectiveQty]&gt;0)*T_PlannedOrders[Order_Month])),"m月")&amp;"発注)")</f>
        <v/>
      </c>
      <c r="BN363">
        <f>IF(SUMIFS(T_PlannedOrders[EffectiveQty],T_PlannedOrders[Part Name],$A351,T_PlannedOrders[WeekIndex],63)=0,"",SUMIFS(T_PlannedOrders[EffectiveQty],T_PlannedOrders[Part Name],$A351,T_PlannedOrders[WeekIndex],63)&amp;" ("&amp;TEXT(SUMPRODUCT(MAX((T_PlannedOrders[Part Name]=$A351)*(T_PlannedOrders[WeekIndex]=63)*(T_PlannedOrders[EffectiveQty]&gt;0)*T_PlannedOrders[Order_Month])),"m月")&amp;"発注)")</f>
        <v/>
      </c>
      <c r="BO363">
        <f>IF(SUMIFS(T_PlannedOrders[EffectiveQty],T_PlannedOrders[Part Name],$A351,T_PlannedOrders[WeekIndex],64)=0,"",SUMIFS(T_PlannedOrders[EffectiveQty],T_PlannedOrders[Part Name],$A351,T_PlannedOrders[WeekIndex],64)&amp;" ("&amp;TEXT(SUMPRODUCT(MAX((T_PlannedOrders[Part Name]=$A351)*(T_PlannedOrders[WeekIndex]=64)*(T_PlannedOrders[EffectiveQty]&gt;0)*T_PlannedOrders[Order_Month])),"m月")&amp;"発注)")</f>
        <v/>
      </c>
      <c r="BP363">
        <f>IF(SUMIFS(T_PlannedOrders[EffectiveQty],T_PlannedOrders[Part Name],$A351,T_PlannedOrders[WeekIndex],65)=0,"",SUMIFS(T_PlannedOrders[EffectiveQty],T_PlannedOrders[Part Name],$A351,T_PlannedOrders[WeekIndex],65)&amp;" ("&amp;TEXT(SUMPRODUCT(MAX((T_PlannedOrders[Part Name]=$A351)*(T_PlannedOrders[WeekIndex]=65)*(T_PlannedOrders[EffectiveQty]&gt;0)*T_PlannedOrders[Order_Month])),"m月")&amp;"発注)")</f>
        <v/>
      </c>
      <c r="BQ363">
        <f>IF(SUMIFS(T_PlannedOrders[EffectiveQty],T_PlannedOrders[Part Name],$A351,T_PlannedOrders[WeekIndex],66)=0,"",SUMIFS(T_PlannedOrders[EffectiveQty],T_PlannedOrders[Part Name],$A351,T_PlannedOrders[WeekIndex],66)&amp;" ("&amp;TEXT(SUMPRODUCT(MAX((T_PlannedOrders[Part Name]=$A351)*(T_PlannedOrders[WeekIndex]=66)*(T_PlannedOrders[EffectiveQty]&gt;0)*T_PlannedOrders[Order_Month])),"m月")&amp;"発注)")</f>
        <v/>
      </c>
      <c r="BR363">
        <f>IF(SUMIFS(T_PlannedOrders[EffectiveQty],T_PlannedOrders[Part Name],$A351,T_PlannedOrders[WeekIndex],67)=0,"",SUMIFS(T_PlannedOrders[EffectiveQty],T_PlannedOrders[Part Name],$A351,T_PlannedOrders[WeekIndex],67)&amp;" ("&amp;TEXT(SUMPRODUCT(MAX((T_PlannedOrders[Part Name]=$A351)*(T_PlannedOrders[WeekIndex]=67)*(T_PlannedOrders[EffectiveQty]&gt;0)*T_PlannedOrders[Order_Month])),"m月")&amp;"発注)")</f>
        <v/>
      </c>
      <c r="BS363">
        <f>IF(SUMIFS(T_PlannedOrders[EffectiveQty],T_PlannedOrders[Part Name],$A351,T_PlannedOrders[WeekIndex],68)=0,"",SUMIFS(T_PlannedOrders[EffectiveQty],T_PlannedOrders[Part Name],$A351,T_PlannedOrders[WeekIndex],68)&amp;" ("&amp;TEXT(SUMPRODUCT(MAX((T_PlannedOrders[Part Name]=$A351)*(T_PlannedOrders[WeekIndex]=68)*(T_PlannedOrders[EffectiveQty]&gt;0)*T_PlannedOrders[Order_Month])),"m月")&amp;"発注)")</f>
        <v/>
      </c>
      <c r="BT363">
        <f>IF(SUMIFS(T_PlannedOrders[EffectiveQty],T_PlannedOrders[Part Name],$A351,T_PlannedOrders[WeekIndex],69)=0,"",SUMIFS(T_PlannedOrders[EffectiveQty],T_PlannedOrders[Part Name],$A351,T_PlannedOrders[WeekIndex],69)&amp;" ("&amp;TEXT(SUMPRODUCT(MAX((T_PlannedOrders[Part Name]=$A351)*(T_PlannedOrders[WeekIndex]=69)*(T_PlannedOrders[EffectiveQty]&gt;0)*T_PlannedOrders[Order_Month])),"m月")&amp;"発注)")</f>
        <v/>
      </c>
      <c r="BU363">
        <f>IF(SUMIFS(T_PlannedOrders[EffectiveQty],T_PlannedOrders[Part Name],$A351,T_PlannedOrders[WeekIndex],70)=0,"",SUMIFS(T_PlannedOrders[EffectiveQty],T_PlannedOrders[Part Name],$A351,T_PlannedOrders[WeekIndex],70)&amp;" ("&amp;TEXT(SUMPRODUCT(MAX((T_PlannedOrders[Part Name]=$A351)*(T_PlannedOrders[WeekIndex]=70)*(T_PlannedOrders[EffectiveQty]&gt;0)*T_PlannedOrders[Order_Month])),"m月")&amp;"発注)")</f>
        <v/>
      </c>
      <c r="BV363">
        <f>IF(SUMIFS(T_PlannedOrders[EffectiveQty],T_PlannedOrders[Part Name],$A351,T_PlannedOrders[WeekIndex],71)=0,"",SUMIFS(T_PlannedOrders[EffectiveQty],T_PlannedOrders[Part Name],$A351,T_PlannedOrders[WeekIndex],71)&amp;" ("&amp;TEXT(SUMPRODUCT(MAX((T_PlannedOrders[Part Name]=$A351)*(T_PlannedOrders[WeekIndex]=71)*(T_PlannedOrders[EffectiveQty]&gt;0)*T_PlannedOrders[Order_Month])),"m月")&amp;"発注)")</f>
        <v/>
      </c>
      <c r="BW363">
        <f>IF(SUMIFS(T_PlannedOrders[EffectiveQty],T_PlannedOrders[Part Name],$A351,T_PlannedOrders[WeekIndex],72)=0,"",SUMIFS(T_PlannedOrders[EffectiveQty],T_PlannedOrders[Part Name],$A351,T_PlannedOrders[WeekIndex],72)&amp;" ("&amp;TEXT(SUMPRODUCT(MAX((T_PlannedOrders[Part Name]=$A351)*(T_PlannedOrders[WeekIndex]=72)*(T_PlannedOrders[EffectiveQty]&gt;0)*T_PlannedOrders[Order_Month])),"m月")&amp;"発注)")</f>
        <v/>
      </c>
      <c r="BX363">
        <f>IF(SUMIFS(T_PlannedOrders[EffectiveQty],T_PlannedOrders[Part Name],$A351,T_PlannedOrders[WeekIndex],73)=0,"",SUMIFS(T_PlannedOrders[EffectiveQty],T_PlannedOrders[Part Name],$A351,T_PlannedOrders[WeekIndex],73)&amp;" ("&amp;TEXT(SUMPRODUCT(MAX((T_PlannedOrders[Part Name]=$A351)*(T_PlannedOrders[WeekIndex]=73)*(T_PlannedOrders[EffectiveQty]&gt;0)*T_PlannedOrders[Order_Month])),"m月")&amp;"発注)")</f>
        <v/>
      </c>
      <c r="BY363">
        <f>IF(SUMIFS(T_PlannedOrders[EffectiveQty],T_PlannedOrders[Part Name],$A351,T_PlannedOrders[WeekIndex],74)=0,"",SUMIFS(T_PlannedOrders[EffectiveQty],T_PlannedOrders[Part Name],$A351,T_PlannedOrders[WeekIndex],74)&amp;" ("&amp;TEXT(SUMPRODUCT(MAX((T_PlannedOrders[Part Name]=$A351)*(T_PlannedOrders[WeekIndex]=74)*(T_PlannedOrders[EffectiveQty]&gt;0)*T_PlannedOrders[Order_Month])),"m月")&amp;"発注)")</f>
        <v/>
      </c>
      <c r="BZ363">
        <f>IF(SUMIFS(T_PlannedOrders[EffectiveQty],T_PlannedOrders[Part Name],$A351,T_PlannedOrders[WeekIndex],75)=0,"",SUMIFS(T_PlannedOrders[EffectiveQty],T_PlannedOrders[Part Name],$A351,T_PlannedOrders[WeekIndex],75)&amp;" ("&amp;TEXT(SUMPRODUCT(MAX((T_PlannedOrders[Part Name]=$A351)*(T_PlannedOrders[WeekIndex]=75)*(T_PlannedOrders[EffectiveQty]&gt;0)*T_PlannedOrders[Order_Month])),"m月")&amp;"発注)")</f>
        <v/>
      </c>
      <c r="CA363">
        <f>IF(SUMIFS(T_PlannedOrders[EffectiveQty],T_PlannedOrders[Part Name],$A351,T_PlannedOrders[WeekIndex],76)=0,"",SUMIFS(T_PlannedOrders[EffectiveQty],T_PlannedOrders[Part Name],$A351,T_PlannedOrders[WeekIndex],76)&amp;" ("&amp;TEXT(SUMPRODUCT(MAX((T_PlannedOrders[Part Name]=$A351)*(T_PlannedOrders[WeekIndex]=76)*(T_PlannedOrders[EffectiveQty]&gt;0)*T_PlannedOrders[Order_Month])),"m月")&amp;"発注)")</f>
        <v/>
      </c>
      <c r="CB363">
        <f>IF(SUMIFS(T_PlannedOrders[EffectiveQty],T_PlannedOrders[Part Name],$A351,T_PlannedOrders[WeekIndex],77)=0,"",SUMIFS(T_PlannedOrders[EffectiveQty],T_PlannedOrders[Part Name],$A351,T_PlannedOrders[WeekIndex],77)&amp;" ("&amp;TEXT(SUMPRODUCT(MAX((T_PlannedOrders[Part Name]=$A351)*(T_PlannedOrders[WeekIndex]=77)*(T_PlannedOrders[EffectiveQty]&gt;0)*T_PlannedOrders[Order_Month])),"m月")&amp;"発注)")</f>
        <v/>
      </c>
      <c r="CC363">
        <f>IF(SUMIFS(T_PlannedOrders[EffectiveQty],T_PlannedOrders[Part Name],$A351,T_PlannedOrders[WeekIndex],78)=0,"",SUMIFS(T_PlannedOrders[EffectiveQty],T_PlannedOrders[Part Name],$A351,T_PlannedOrders[WeekIndex],78)&amp;" ("&amp;TEXT(SUMPRODUCT(MAX((T_PlannedOrders[Part Name]=$A351)*(T_PlannedOrders[WeekIndex]=78)*(T_PlannedOrders[EffectiveQty]&gt;0)*T_PlannedOrders[Order_Month])),"m月")&amp;"発注)")</f>
        <v/>
      </c>
      <c r="CD363">
        <f>IF(SUMIFS(T_PlannedOrders[EffectiveQty],T_PlannedOrders[Part Name],$A351,T_PlannedOrders[WeekIndex],79)=0,"",SUMIFS(T_PlannedOrders[EffectiveQty],T_PlannedOrders[Part Name],$A351,T_PlannedOrders[WeekIndex],79)&amp;" ("&amp;TEXT(SUMPRODUCT(MAX((T_PlannedOrders[Part Name]=$A351)*(T_PlannedOrders[WeekIndex]=79)*(T_PlannedOrders[EffectiveQty]&gt;0)*T_PlannedOrders[Order_Month])),"m月")&amp;"発注)")</f>
        <v/>
      </c>
      <c r="CE363">
        <f>IF(SUMIFS(T_PlannedOrders[EffectiveQty],T_PlannedOrders[Part Name],$A351,T_PlannedOrders[WeekIndex],80)=0,"",SUMIFS(T_PlannedOrders[EffectiveQty],T_PlannedOrders[Part Name],$A351,T_PlannedOrders[WeekIndex],80)&amp;" ("&amp;TEXT(SUMPRODUCT(MAX((T_PlannedOrders[Part Name]=$A351)*(T_PlannedOrders[WeekIndex]=80)*(T_PlannedOrders[EffectiveQty]&gt;0)*T_PlannedOrders[Order_Month])),"m月")&amp;"発注)")</f>
        <v/>
      </c>
      <c r="CF363">
        <f>IF(SUMIFS(T_PlannedOrders[EffectiveQty],T_PlannedOrders[Part Name],$A351,T_PlannedOrders[WeekIndex],81)=0,"",SUMIFS(T_PlannedOrders[EffectiveQty],T_PlannedOrders[Part Name],$A351,T_PlannedOrders[WeekIndex],81)&amp;" ("&amp;TEXT(SUMPRODUCT(MAX((T_PlannedOrders[Part Name]=$A351)*(T_PlannedOrders[WeekIndex]=81)*(T_PlannedOrders[EffectiveQty]&gt;0)*T_PlannedOrders[Order_Month])),"m月")&amp;"発注)")</f>
        <v/>
      </c>
      <c r="CG363">
        <f>IF(SUMIFS(T_PlannedOrders[EffectiveQty],T_PlannedOrders[Part Name],$A351,T_PlannedOrders[WeekIndex],82)=0,"",SUMIFS(T_PlannedOrders[EffectiveQty],T_PlannedOrders[Part Name],$A351,T_PlannedOrders[WeekIndex],82)&amp;" ("&amp;TEXT(SUMPRODUCT(MAX((T_PlannedOrders[Part Name]=$A351)*(T_PlannedOrders[WeekIndex]=82)*(T_PlannedOrders[EffectiveQty]&gt;0)*T_PlannedOrders[Order_Month])),"m月")&amp;"発注)")</f>
        <v/>
      </c>
      <c r="CH363">
        <f>IF(SUMIFS(T_PlannedOrders[EffectiveQty],T_PlannedOrders[Part Name],$A351,T_PlannedOrders[WeekIndex],83)=0,"",SUMIFS(T_PlannedOrders[EffectiveQty],T_PlannedOrders[Part Name],$A351,T_PlannedOrders[WeekIndex],83)&amp;" ("&amp;TEXT(SUMPRODUCT(MAX((T_PlannedOrders[Part Name]=$A351)*(T_PlannedOrders[WeekIndex]=83)*(T_PlannedOrders[EffectiveQty]&gt;0)*T_PlannedOrders[Order_Month])),"m月")&amp;"発注)")</f>
        <v/>
      </c>
      <c r="CI363">
        <f>IF(SUMIFS(T_PlannedOrders[EffectiveQty],T_PlannedOrders[Part Name],$A351,T_PlannedOrders[WeekIndex],84)=0,"",SUMIFS(T_PlannedOrders[EffectiveQty],T_PlannedOrders[Part Name],$A351,T_PlannedOrders[WeekIndex],84)&amp;" ("&amp;TEXT(SUMPRODUCT(MAX((T_PlannedOrders[Part Name]=$A351)*(T_PlannedOrders[WeekIndex]=84)*(T_PlannedOrders[EffectiveQty]&gt;0)*T_PlannedOrders[Order_Month])),"m月")&amp;"発注)")</f>
        <v/>
      </c>
      <c r="CJ363">
        <f>IF(SUMIFS(T_PlannedOrders[EffectiveQty],T_PlannedOrders[Part Name],$A351,T_PlannedOrders[WeekIndex],85)=0,"",SUMIFS(T_PlannedOrders[EffectiveQty],T_PlannedOrders[Part Name],$A351,T_PlannedOrders[WeekIndex],85)&amp;" ("&amp;TEXT(SUMPRODUCT(MAX((T_PlannedOrders[Part Name]=$A351)*(T_PlannedOrders[WeekIndex]=85)*(T_PlannedOrders[EffectiveQty]&gt;0)*T_PlannedOrders[Order_Month])),"m月")&amp;"発注)")</f>
        <v/>
      </c>
      <c r="CK363">
        <f>IF(SUMIFS(T_PlannedOrders[EffectiveQty],T_PlannedOrders[Part Name],$A351,T_PlannedOrders[WeekIndex],86)=0,"",SUMIFS(T_PlannedOrders[EffectiveQty],T_PlannedOrders[Part Name],$A351,T_PlannedOrders[WeekIndex],86)&amp;" ("&amp;TEXT(SUMPRODUCT(MAX((T_PlannedOrders[Part Name]=$A351)*(T_PlannedOrders[WeekIndex]=86)*(T_PlannedOrders[EffectiveQty]&gt;0)*T_PlannedOrders[Order_Month])),"m月")&amp;"発注)")</f>
        <v/>
      </c>
      <c r="CL363">
        <f>IF(SUMIFS(T_PlannedOrders[EffectiveQty],T_PlannedOrders[Part Name],$A351,T_PlannedOrders[WeekIndex],87)=0,"",SUMIFS(T_PlannedOrders[EffectiveQty],T_PlannedOrders[Part Name],$A351,T_PlannedOrders[WeekIndex],87)&amp;" ("&amp;TEXT(SUMPRODUCT(MAX((T_PlannedOrders[Part Name]=$A351)*(T_PlannedOrders[WeekIndex]=87)*(T_PlannedOrders[EffectiveQty]&gt;0)*T_PlannedOrders[Order_Month])),"m月")&amp;"発注)")</f>
        <v/>
      </c>
      <c r="CM363">
        <f>IF(SUMIFS(T_PlannedOrders[EffectiveQty],T_PlannedOrders[Part Name],$A351,T_PlannedOrders[WeekIndex],88)=0,"",SUMIFS(T_PlannedOrders[EffectiveQty],T_PlannedOrders[Part Name],$A351,T_PlannedOrders[WeekIndex],88)&amp;" ("&amp;TEXT(SUMPRODUCT(MAX((T_PlannedOrders[Part Name]=$A351)*(T_PlannedOrders[WeekIndex]=88)*(T_PlannedOrders[EffectiveQty]&gt;0)*T_PlannedOrders[Order_Month])),"m月")&amp;"発注)")</f>
        <v/>
      </c>
      <c r="CN363">
        <f>IF(SUMIFS(T_PlannedOrders[EffectiveQty],T_PlannedOrders[Part Name],$A351,T_PlannedOrders[WeekIndex],89)=0,"",SUMIFS(T_PlannedOrders[EffectiveQty],T_PlannedOrders[Part Name],$A351,T_PlannedOrders[WeekIndex],89)&amp;" ("&amp;TEXT(SUMPRODUCT(MAX((T_PlannedOrders[Part Name]=$A351)*(T_PlannedOrders[WeekIndex]=89)*(T_PlannedOrders[EffectiveQty]&gt;0)*T_PlannedOrders[Order_Month])),"m月")&amp;"発注)")</f>
        <v/>
      </c>
      <c r="CO363">
        <f>IF(SUMIFS(T_PlannedOrders[EffectiveQty],T_PlannedOrders[Part Name],$A351,T_PlannedOrders[WeekIndex],90)=0,"",SUMIFS(T_PlannedOrders[EffectiveQty],T_PlannedOrders[Part Name],$A351,T_PlannedOrders[WeekIndex],90)&amp;" ("&amp;TEXT(SUMPRODUCT(MAX((T_PlannedOrders[Part Name]=$A351)*(T_PlannedOrders[WeekIndex]=90)*(T_PlannedOrders[EffectiveQty]&gt;0)*T_PlannedOrders[Order_Month])),"m月")&amp;"発注)")</f>
        <v/>
      </c>
      <c r="CP363">
        <f>IF(SUMIFS(T_PlannedOrders[EffectiveQty],T_PlannedOrders[Part Name],$A351,T_PlannedOrders[WeekIndex],91)=0,"",SUMIFS(T_PlannedOrders[EffectiveQty],T_PlannedOrders[Part Name],$A351,T_PlannedOrders[WeekIndex],91)&amp;" ("&amp;TEXT(SUMPRODUCT(MAX((T_PlannedOrders[Part Name]=$A351)*(T_PlannedOrders[WeekIndex]=91)*(T_PlannedOrders[EffectiveQty]&gt;0)*T_PlannedOrders[Order_Month])),"m月")&amp;"発注)")</f>
        <v/>
      </c>
      <c r="CQ363">
        <f>IF(SUMIFS(T_PlannedOrders[EffectiveQty],T_PlannedOrders[Part Name],$A351,T_PlannedOrders[WeekIndex],92)=0,"",SUMIFS(T_PlannedOrders[EffectiveQty],T_PlannedOrders[Part Name],$A351,T_PlannedOrders[WeekIndex],92)&amp;" ("&amp;TEXT(SUMPRODUCT(MAX((T_PlannedOrders[Part Name]=$A351)*(T_PlannedOrders[WeekIndex]=92)*(T_PlannedOrders[EffectiveQty]&gt;0)*T_PlannedOrders[Order_Month])),"m月")&amp;"発注)")</f>
        <v/>
      </c>
      <c r="CR363">
        <f>IF(SUMIFS(T_PlannedOrders[EffectiveQty],T_PlannedOrders[Part Name],$A351,T_PlannedOrders[WeekIndex],93)=0,"",SUMIFS(T_PlannedOrders[EffectiveQty],T_PlannedOrders[Part Name],$A351,T_PlannedOrders[WeekIndex],93)&amp;" ("&amp;TEXT(SUMPRODUCT(MAX((T_PlannedOrders[Part Name]=$A351)*(T_PlannedOrders[WeekIndex]=93)*(T_PlannedOrders[EffectiveQty]&gt;0)*T_PlannedOrders[Order_Month])),"m月")&amp;"発注)")</f>
        <v/>
      </c>
      <c r="CS363">
        <f>IF(SUMIFS(T_PlannedOrders[EffectiveQty],T_PlannedOrders[Part Name],$A351,T_PlannedOrders[WeekIndex],94)=0,"",SUMIFS(T_PlannedOrders[EffectiveQty],T_PlannedOrders[Part Name],$A351,T_PlannedOrders[WeekIndex],94)&amp;" ("&amp;TEXT(SUMPRODUCT(MAX((T_PlannedOrders[Part Name]=$A351)*(T_PlannedOrders[WeekIndex]=94)*(T_PlannedOrders[EffectiveQty]&gt;0)*T_PlannedOrders[Order_Month])),"m月")&amp;"発注)")</f>
        <v/>
      </c>
      <c r="CT363">
        <f>IF(SUMIFS(T_PlannedOrders[EffectiveQty],T_PlannedOrders[Part Name],$A351,T_PlannedOrders[WeekIndex],95)=0,"",SUMIFS(T_PlannedOrders[EffectiveQty],T_PlannedOrders[Part Name],$A351,T_PlannedOrders[WeekIndex],95)&amp;" ("&amp;TEXT(SUMPRODUCT(MAX((T_PlannedOrders[Part Name]=$A351)*(T_PlannedOrders[WeekIndex]=95)*(T_PlannedOrders[EffectiveQty]&gt;0)*T_PlannedOrders[Order_Month])),"m月")&amp;"発注)")</f>
        <v/>
      </c>
      <c r="CU363">
        <f>IF(SUMIFS(T_PlannedOrders[EffectiveQty],T_PlannedOrders[Part Name],$A351,T_PlannedOrders[WeekIndex],96)=0,"",SUMIFS(T_PlannedOrders[EffectiveQty],T_PlannedOrders[Part Name],$A351,T_PlannedOrders[WeekIndex],96)&amp;" ("&amp;TEXT(SUMPRODUCT(MAX((T_PlannedOrders[Part Name]=$A351)*(T_PlannedOrders[WeekIndex]=96)*(T_PlannedOrders[EffectiveQty]&gt;0)*T_PlannedOrders[Order_Month])),"m月")&amp;"発注)")</f>
        <v/>
      </c>
      <c r="CV363">
        <f>IF(SUMIFS(T_PlannedOrders[EffectiveQty],T_PlannedOrders[Part Name],$A351,T_PlannedOrders[WeekIndex],97)=0,"",SUMIFS(T_PlannedOrders[EffectiveQty],T_PlannedOrders[Part Name],$A351,T_PlannedOrders[WeekIndex],97)&amp;" ("&amp;TEXT(SUMPRODUCT(MAX((T_PlannedOrders[Part Name]=$A351)*(T_PlannedOrders[WeekIndex]=97)*(T_PlannedOrders[EffectiveQty]&gt;0)*T_PlannedOrders[Order_Month])),"m月")&amp;"発注)")</f>
        <v/>
      </c>
      <c r="CW363">
        <f>IF(SUMIFS(T_PlannedOrders[EffectiveQty],T_PlannedOrders[Part Name],$A351,T_PlannedOrders[WeekIndex],98)=0,"",SUMIFS(T_PlannedOrders[EffectiveQty],T_PlannedOrders[Part Name],$A351,T_PlannedOrders[WeekIndex],98)&amp;" ("&amp;TEXT(SUMPRODUCT(MAX((T_PlannedOrders[Part Name]=$A351)*(T_PlannedOrders[WeekIndex]=98)*(T_PlannedOrders[EffectiveQty]&gt;0)*T_PlannedOrders[Order_Month])),"m月")&amp;"発注)")</f>
        <v/>
      </c>
      <c r="CX363">
        <f>IF(SUMIFS(T_PlannedOrders[EffectiveQty],T_PlannedOrders[Part Name],$A351,T_PlannedOrders[WeekIndex],99)=0,"",SUMIFS(T_PlannedOrders[EffectiveQty],T_PlannedOrders[Part Name],$A351,T_PlannedOrders[WeekIndex],99)&amp;" ("&amp;TEXT(SUMPRODUCT(MAX((T_PlannedOrders[Part Name]=$A351)*(T_PlannedOrders[WeekIndex]=99)*(T_PlannedOrders[EffectiveQty]&gt;0)*T_PlannedOrders[Order_Month])),"m月")&amp;"発注)")</f>
        <v/>
      </c>
      <c r="CY363">
        <f>IF(SUMIFS(T_PlannedOrders[EffectiveQty],T_PlannedOrders[Part Name],$A351,T_PlannedOrders[WeekIndex],100)=0,"",SUMIFS(T_PlannedOrders[EffectiveQty],T_PlannedOrders[Part Name],$A351,T_PlannedOrders[WeekIndex],100)&amp;" ("&amp;TEXT(SUMPRODUCT(MAX((T_PlannedOrders[Part Name]=$A351)*(T_PlannedOrders[WeekIndex]=100)*(T_PlannedOrders[EffectiveQty]&gt;0)*T_PlannedOrders[Order_Month])),"m月")&amp;"発注)")</f>
        <v/>
      </c>
      <c r="CZ363">
        <f>IF(SUMIFS(T_PlannedOrders[EffectiveQty],T_PlannedOrders[Part Name],$A351,T_PlannedOrders[WeekIndex],101)=0,"",SUMIFS(T_PlannedOrders[EffectiveQty],T_PlannedOrders[Part Name],$A351,T_PlannedOrders[WeekIndex],101)&amp;" ("&amp;TEXT(SUMPRODUCT(MAX((T_PlannedOrders[Part Name]=$A351)*(T_PlannedOrders[WeekIndex]=101)*(T_PlannedOrders[EffectiveQty]&gt;0)*T_PlannedOrders[Order_Month])),"m月")&amp;"発注)")</f>
        <v/>
      </c>
      <c r="DA363">
        <f>IF(SUMIFS(T_PlannedOrders[EffectiveQty],T_PlannedOrders[Part Name],$A351,T_PlannedOrders[WeekIndex],102)=0,"",SUMIFS(T_PlannedOrders[EffectiveQty],T_PlannedOrders[Part Name],$A351,T_PlannedOrders[WeekIndex],102)&amp;" ("&amp;TEXT(SUMPRODUCT(MAX((T_PlannedOrders[Part Name]=$A351)*(T_PlannedOrders[WeekIndex]=102)*(T_PlannedOrders[EffectiveQty]&gt;0)*T_PlannedOrders[Order_Month])),"m月")&amp;"発注)")</f>
        <v/>
      </c>
      <c r="DB363">
        <f>IF(SUMIFS(T_PlannedOrders[EffectiveQty],T_PlannedOrders[Part Name],$A351,T_PlannedOrders[WeekIndex],103)=0,"",SUMIFS(T_PlannedOrders[EffectiveQty],T_PlannedOrders[Part Name],$A351,T_PlannedOrders[WeekIndex],103)&amp;" ("&amp;TEXT(SUMPRODUCT(MAX((T_PlannedOrders[Part Name]=$A351)*(T_PlannedOrders[WeekIndex]=103)*(T_PlannedOrders[EffectiveQty]&gt;0)*T_PlannedOrders[Order_Month])),"m月")&amp;"発注)")</f>
        <v/>
      </c>
      <c r="DC363">
        <f>IF(SUMIFS(T_PlannedOrders[EffectiveQty],T_PlannedOrders[Part Name],$A351,T_PlannedOrders[WeekIndex],104)=0,"",SUMIFS(T_PlannedOrders[EffectiveQty],T_PlannedOrders[Part Name],$A351,T_PlannedOrders[WeekIndex],104)&amp;" ("&amp;TEXT(SUMPRODUCT(MAX((T_PlannedOrders[Part Name]=$A351)*(T_PlannedOrders[WeekIndex]=104)*(T_PlannedOrders[EffectiveQty]&gt;0)*T_PlannedOrders[Order_Month])),"m月")&amp;"発注)")</f>
        <v/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3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>
        <f>IF(SUMIFS(T_PlannedOrders[EffectiveQty],T_PlannedOrders[Part Name],$A367,T_PlannedOrders[WeekIndex],1)=0,"",SUMIFS(T_PlannedOrders[EffectiveQty],T_PlannedOrders[Part Name],$A367,T_PlannedOrders[WeekIndex],1)&amp;" ("&amp;TEXT(SUMPRODUCT(MAX((T_PlannedOrders[Part Name]=$A367)*(T_PlannedOrders[WeekIndex]=1)*(T_PlannedOrders[EffectiveQty]&gt;0)*T_PlannedOrders[Order_Month])),"m月")&amp;"発注)")</f>
        <v/>
      </c>
      <c r="E379">
        <f>IF(SUMIFS(T_PlannedOrders[EffectiveQty],T_PlannedOrders[Part Name],$A367,T_PlannedOrders[WeekIndex],2)=0,"",SUMIFS(T_PlannedOrders[EffectiveQty],T_PlannedOrders[Part Name],$A367,T_PlannedOrders[WeekIndex],2)&amp;" ("&amp;TEXT(SUMPRODUCT(MAX((T_PlannedOrders[Part Name]=$A367)*(T_PlannedOrders[WeekIndex]=2)*(T_PlannedOrders[EffectiveQty]&gt;0)*T_PlannedOrders[Order_Month])),"m月")&amp;"発注)")</f>
        <v/>
      </c>
      <c r="F379">
        <f>IF(SUMIFS(T_PlannedOrders[EffectiveQty],T_PlannedOrders[Part Name],$A367,T_PlannedOrders[WeekIndex],3)=0,"",SUMIFS(T_PlannedOrders[EffectiveQty],T_PlannedOrders[Part Name],$A367,T_PlannedOrders[WeekIndex],3)&amp;" ("&amp;TEXT(SUMPRODUCT(MAX((T_PlannedOrders[Part Name]=$A367)*(T_PlannedOrders[WeekIndex]=3)*(T_PlannedOrders[EffectiveQty]&gt;0)*T_PlannedOrders[Order_Month])),"m月")&amp;"発注)")</f>
        <v/>
      </c>
      <c r="G379">
        <f>IF(SUMIFS(T_PlannedOrders[EffectiveQty],T_PlannedOrders[Part Name],$A367,T_PlannedOrders[WeekIndex],4)=0,"",SUMIFS(T_PlannedOrders[EffectiveQty],T_PlannedOrders[Part Name],$A367,T_PlannedOrders[WeekIndex],4)&amp;" ("&amp;TEXT(SUMPRODUCT(MAX((T_PlannedOrders[Part Name]=$A367)*(T_PlannedOrders[WeekIndex]=4)*(T_PlannedOrders[EffectiveQty]&gt;0)*T_PlannedOrders[Order_Month])),"m月")&amp;"発注)")</f>
        <v/>
      </c>
      <c r="H379">
        <f>IF(SUMIFS(T_PlannedOrders[EffectiveQty],T_PlannedOrders[Part Name],$A367,T_PlannedOrders[WeekIndex],5)=0,"",SUMIFS(T_PlannedOrders[EffectiveQty],T_PlannedOrders[Part Name],$A367,T_PlannedOrders[WeekIndex],5)&amp;" ("&amp;TEXT(SUMPRODUCT(MAX((T_PlannedOrders[Part Name]=$A367)*(T_PlannedOrders[WeekIndex]=5)*(T_PlannedOrders[EffectiveQty]&gt;0)*T_PlannedOrders[Order_Month])),"m月")&amp;"発注)")</f>
        <v/>
      </c>
      <c r="I379">
        <f>IF(SUMIFS(T_PlannedOrders[EffectiveQty],T_PlannedOrders[Part Name],$A367,T_PlannedOrders[WeekIndex],6)=0,"",SUMIFS(T_PlannedOrders[EffectiveQty],T_PlannedOrders[Part Name],$A367,T_PlannedOrders[WeekIndex],6)&amp;" ("&amp;TEXT(SUMPRODUCT(MAX((T_PlannedOrders[Part Name]=$A367)*(T_PlannedOrders[WeekIndex]=6)*(T_PlannedOrders[EffectiveQty]&gt;0)*T_PlannedOrders[Order_Month])),"m月")&amp;"発注)")</f>
        <v/>
      </c>
      <c r="J379">
        <f>IF(SUMIFS(T_PlannedOrders[EffectiveQty],T_PlannedOrders[Part Name],$A367,T_PlannedOrders[WeekIndex],7)=0,"",SUMIFS(T_PlannedOrders[EffectiveQty],T_PlannedOrders[Part Name],$A367,T_PlannedOrders[WeekIndex],7)&amp;" ("&amp;TEXT(SUMPRODUCT(MAX((T_PlannedOrders[Part Name]=$A367)*(T_PlannedOrders[WeekIndex]=7)*(T_PlannedOrders[EffectiveQty]&gt;0)*T_PlannedOrders[Order_Month])),"m月")&amp;"発注)")</f>
        <v/>
      </c>
      <c r="K379">
        <f>IF(SUMIFS(T_PlannedOrders[EffectiveQty],T_PlannedOrders[Part Name],$A367,T_PlannedOrders[WeekIndex],8)=0,"",SUMIFS(T_PlannedOrders[EffectiveQty],T_PlannedOrders[Part Name],$A367,T_PlannedOrders[WeekIndex],8)&amp;" ("&amp;TEXT(SUMPRODUCT(MAX((T_PlannedOrders[Part Name]=$A367)*(T_PlannedOrders[WeekIndex]=8)*(T_PlannedOrders[EffectiveQty]&gt;0)*T_PlannedOrders[Order_Month])),"m月")&amp;"発注)")</f>
        <v/>
      </c>
      <c r="L379">
        <f>IF(SUMIFS(T_PlannedOrders[EffectiveQty],T_PlannedOrders[Part Name],$A367,T_PlannedOrders[WeekIndex],9)=0,"",SUMIFS(T_PlannedOrders[EffectiveQty],T_PlannedOrders[Part Name],$A367,T_PlannedOrders[WeekIndex],9)&amp;" ("&amp;TEXT(SUMPRODUCT(MAX((T_PlannedOrders[Part Name]=$A367)*(T_PlannedOrders[WeekIndex]=9)*(T_PlannedOrders[EffectiveQty]&gt;0)*T_PlannedOrders[Order_Month])),"m月")&amp;"発注)")</f>
        <v/>
      </c>
      <c r="M379">
        <f>IF(SUMIFS(T_PlannedOrders[EffectiveQty],T_PlannedOrders[Part Name],$A367,T_PlannedOrders[WeekIndex],10)=0,"",SUMIFS(T_PlannedOrders[EffectiveQty],T_PlannedOrders[Part Name],$A367,T_PlannedOrders[WeekIndex],10)&amp;" ("&amp;TEXT(SUMPRODUCT(MAX((T_PlannedOrders[Part Name]=$A367)*(T_PlannedOrders[WeekIndex]=10)*(T_PlannedOrders[EffectiveQty]&gt;0)*T_PlannedOrders[Order_Month])),"m月")&amp;"発注)")</f>
        <v/>
      </c>
      <c r="N379">
        <f>IF(SUMIFS(T_PlannedOrders[EffectiveQty],T_PlannedOrders[Part Name],$A367,T_PlannedOrders[WeekIndex],11)=0,"",SUMIFS(T_PlannedOrders[EffectiveQty],T_PlannedOrders[Part Name],$A367,T_PlannedOrders[WeekIndex],11)&amp;" ("&amp;TEXT(SUMPRODUCT(MAX((T_PlannedOrders[Part Name]=$A367)*(T_PlannedOrders[WeekIndex]=11)*(T_PlannedOrders[EffectiveQty]&gt;0)*T_PlannedOrders[Order_Month])),"m月")&amp;"発注)")</f>
        <v/>
      </c>
      <c r="O379">
        <f>IF(SUMIFS(T_PlannedOrders[EffectiveQty],T_PlannedOrders[Part Name],$A367,T_PlannedOrders[WeekIndex],12)=0,"",SUMIFS(T_PlannedOrders[EffectiveQty],T_PlannedOrders[Part Name],$A367,T_PlannedOrders[WeekIndex],12)&amp;" ("&amp;TEXT(SUMPRODUCT(MAX((T_PlannedOrders[Part Name]=$A367)*(T_PlannedOrders[WeekIndex]=12)*(T_PlannedOrders[EffectiveQty]&gt;0)*T_PlannedOrders[Order_Month])),"m月")&amp;"発注)")</f>
        <v/>
      </c>
      <c r="P379">
        <f>IF(SUMIFS(T_PlannedOrders[EffectiveQty],T_PlannedOrders[Part Name],$A367,T_PlannedOrders[WeekIndex],13)=0,"",SUMIFS(T_PlannedOrders[EffectiveQty],T_PlannedOrders[Part Name],$A367,T_PlannedOrders[WeekIndex],13)&amp;" ("&amp;TEXT(SUMPRODUCT(MAX((T_PlannedOrders[Part Name]=$A367)*(T_PlannedOrders[WeekIndex]=13)*(T_PlannedOrders[EffectiveQty]&gt;0)*T_PlannedOrders[Order_Month])),"m月")&amp;"発注)")</f>
        <v/>
      </c>
      <c r="Q379">
        <f>IF(SUMIFS(T_PlannedOrders[EffectiveQty],T_PlannedOrders[Part Name],$A367,T_PlannedOrders[WeekIndex],14)=0,"",SUMIFS(T_PlannedOrders[EffectiveQty],T_PlannedOrders[Part Name],$A367,T_PlannedOrders[WeekIndex],14)&amp;" ("&amp;TEXT(SUMPRODUCT(MAX((T_PlannedOrders[Part Name]=$A367)*(T_PlannedOrders[WeekIndex]=14)*(T_PlannedOrders[EffectiveQty]&gt;0)*T_PlannedOrders[Order_Month])),"m月")&amp;"発注)")</f>
        <v/>
      </c>
      <c r="R379">
        <f>IF(SUMIFS(T_PlannedOrders[EffectiveQty],T_PlannedOrders[Part Name],$A367,T_PlannedOrders[WeekIndex],15)=0,"",SUMIFS(T_PlannedOrders[EffectiveQty],T_PlannedOrders[Part Name],$A367,T_PlannedOrders[WeekIndex],15)&amp;" ("&amp;TEXT(SUMPRODUCT(MAX((T_PlannedOrders[Part Name]=$A367)*(T_PlannedOrders[WeekIndex]=15)*(T_PlannedOrders[EffectiveQty]&gt;0)*T_PlannedOrders[Order_Month])),"m月")&amp;"発注)")</f>
        <v/>
      </c>
      <c r="S379">
        <f>IF(SUMIFS(T_PlannedOrders[EffectiveQty],T_PlannedOrders[Part Name],$A367,T_PlannedOrders[WeekIndex],16)=0,"",SUMIFS(T_PlannedOrders[EffectiveQty],T_PlannedOrders[Part Name],$A367,T_PlannedOrders[WeekIndex],16)&amp;" ("&amp;TEXT(SUMPRODUCT(MAX((T_PlannedOrders[Part Name]=$A367)*(T_PlannedOrders[WeekIndex]=16)*(T_PlannedOrders[EffectiveQty]&gt;0)*T_PlannedOrders[Order_Month])),"m月")&amp;"発注)")</f>
        <v/>
      </c>
      <c r="T379">
        <f>IF(SUMIFS(T_PlannedOrders[EffectiveQty],T_PlannedOrders[Part Name],$A367,T_PlannedOrders[WeekIndex],17)=0,"",SUMIFS(T_PlannedOrders[EffectiveQty],T_PlannedOrders[Part Name],$A367,T_PlannedOrders[WeekIndex],17)&amp;" ("&amp;TEXT(SUMPRODUCT(MAX((T_PlannedOrders[Part Name]=$A367)*(T_PlannedOrders[WeekIndex]=17)*(T_PlannedOrders[EffectiveQty]&gt;0)*T_PlannedOrders[Order_Month])),"m月")&amp;"発注)")</f>
        <v/>
      </c>
      <c r="U379">
        <f>IF(SUMIFS(T_PlannedOrders[EffectiveQty],T_PlannedOrders[Part Name],$A367,T_PlannedOrders[WeekIndex],18)=0,"",SUMIFS(T_PlannedOrders[EffectiveQty],T_PlannedOrders[Part Name],$A367,T_PlannedOrders[WeekIndex],18)&amp;" ("&amp;TEXT(SUMPRODUCT(MAX((T_PlannedOrders[Part Name]=$A367)*(T_PlannedOrders[WeekIndex]=18)*(T_PlannedOrders[EffectiveQty]&gt;0)*T_PlannedOrders[Order_Month])),"m月")&amp;"発注)")</f>
        <v/>
      </c>
      <c r="V379">
        <f>IF(SUMIFS(T_PlannedOrders[EffectiveQty],T_PlannedOrders[Part Name],$A367,T_PlannedOrders[WeekIndex],19)=0,"",SUMIFS(T_PlannedOrders[EffectiveQty],T_PlannedOrders[Part Name],$A367,T_PlannedOrders[WeekIndex],19)&amp;" ("&amp;TEXT(SUMPRODUCT(MAX((T_PlannedOrders[Part Name]=$A367)*(T_PlannedOrders[WeekIndex]=19)*(T_PlannedOrders[EffectiveQty]&gt;0)*T_PlannedOrders[Order_Month])),"m月")&amp;"発注)")</f>
        <v/>
      </c>
      <c r="W379">
        <f>IF(SUMIFS(T_PlannedOrders[EffectiveQty],T_PlannedOrders[Part Name],$A367,T_PlannedOrders[WeekIndex],20)=0,"",SUMIFS(T_PlannedOrders[EffectiveQty],T_PlannedOrders[Part Name],$A367,T_PlannedOrders[WeekIndex],20)&amp;" ("&amp;TEXT(SUMPRODUCT(MAX((T_PlannedOrders[Part Name]=$A367)*(T_PlannedOrders[WeekIndex]=20)*(T_PlannedOrders[EffectiveQty]&gt;0)*T_PlannedOrders[Order_Month])),"m月")&amp;"発注)")</f>
        <v/>
      </c>
      <c r="X379">
        <f>IF(SUMIFS(T_PlannedOrders[EffectiveQty],T_PlannedOrders[Part Name],$A367,T_PlannedOrders[WeekIndex],21)=0,"",SUMIFS(T_PlannedOrders[EffectiveQty],T_PlannedOrders[Part Name],$A367,T_PlannedOrders[WeekIndex],21)&amp;" ("&amp;TEXT(SUMPRODUCT(MAX((T_PlannedOrders[Part Name]=$A367)*(T_PlannedOrders[WeekIndex]=21)*(T_PlannedOrders[EffectiveQty]&gt;0)*T_PlannedOrders[Order_Month])),"m月")&amp;"発注)")</f>
        <v/>
      </c>
      <c r="Y379">
        <f>IF(SUMIFS(T_PlannedOrders[EffectiveQty],T_PlannedOrders[Part Name],$A367,T_PlannedOrders[WeekIndex],22)=0,"",SUMIFS(T_PlannedOrders[EffectiveQty],T_PlannedOrders[Part Name],$A367,T_PlannedOrders[WeekIndex],22)&amp;" ("&amp;TEXT(SUMPRODUCT(MAX((T_PlannedOrders[Part Name]=$A367)*(T_PlannedOrders[WeekIndex]=22)*(T_PlannedOrders[EffectiveQty]&gt;0)*T_PlannedOrders[Order_Month])),"m月")&amp;"発注)")</f>
        <v/>
      </c>
      <c r="Z379">
        <f>IF(SUMIFS(T_PlannedOrders[EffectiveQty],T_PlannedOrders[Part Name],$A367,T_PlannedOrders[WeekIndex],23)=0,"",SUMIFS(T_PlannedOrders[EffectiveQty],T_PlannedOrders[Part Name],$A367,T_PlannedOrders[WeekIndex],23)&amp;" ("&amp;TEXT(SUMPRODUCT(MAX((T_PlannedOrders[Part Name]=$A367)*(T_PlannedOrders[WeekIndex]=23)*(T_PlannedOrders[EffectiveQty]&gt;0)*T_PlannedOrders[Order_Month])),"m月")&amp;"発注)")</f>
        <v/>
      </c>
      <c r="AA379">
        <f>IF(SUMIFS(T_PlannedOrders[EffectiveQty],T_PlannedOrders[Part Name],$A367,T_PlannedOrders[WeekIndex],24)=0,"",SUMIFS(T_PlannedOrders[EffectiveQty],T_PlannedOrders[Part Name],$A367,T_PlannedOrders[WeekIndex],24)&amp;" ("&amp;TEXT(SUMPRODUCT(MAX((T_PlannedOrders[Part Name]=$A367)*(T_PlannedOrders[WeekIndex]=24)*(T_PlannedOrders[EffectiveQty]&gt;0)*T_PlannedOrders[Order_Month])),"m月")&amp;"発注)")</f>
        <v/>
      </c>
      <c r="AB379">
        <f>IF(SUMIFS(T_PlannedOrders[EffectiveQty],T_PlannedOrders[Part Name],$A367,T_PlannedOrders[WeekIndex],25)=0,"",SUMIFS(T_PlannedOrders[EffectiveQty],T_PlannedOrders[Part Name],$A367,T_PlannedOrders[WeekIndex],25)&amp;" ("&amp;TEXT(SUMPRODUCT(MAX((T_PlannedOrders[Part Name]=$A367)*(T_PlannedOrders[WeekIndex]=25)*(T_PlannedOrders[EffectiveQty]&gt;0)*T_PlannedOrders[Order_Month])),"m月")&amp;"発注)")</f>
        <v/>
      </c>
      <c r="AC379">
        <f>IF(SUMIFS(T_PlannedOrders[EffectiveQty],T_PlannedOrders[Part Name],$A367,T_PlannedOrders[WeekIndex],26)=0,"",SUMIFS(T_PlannedOrders[EffectiveQty],T_PlannedOrders[Part Name],$A367,T_PlannedOrders[WeekIndex],26)&amp;" ("&amp;TEXT(SUMPRODUCT(MAX((T_PlannedOrders[Part Name]=$A367)*(T_PlannedOrders[WeekIndex]=26)*(T_PlannedOrders[EffectiveQty]&gt;0)*T_PlannedOrders[Order_Month])),"m月")&amp;"発注)")</f>
        <v/>
      </c>
      <c r="AD379">
        <f>IF(SUMIFS(T_PlannedOrders[EffectiveQty],T_PlannedOrders[Part Name],$A367,T_PlannedOrders[WeekIndex],27)=0,"",SUMIFS(T_PlannedOrders[EffectiveQty],T_PlannedOrders[Part Name],$A367,T_PlannedOrders[WeekIndex],27)&amp;" ("&amp;TEXT(SUMPRODUCT(MAX((T_PlannedOrders[Part Name]=$A367)*(T_PlannedOrders[WeekIndex]=27)*(T_PlannedOrders[EffectiveQty]&gt;0)*T_PlannedOrders[Order_Month])),"m月")&amp;"発注)")</f>
        <v/>
      </c>
      <c r="AE379">
        <f>IF(SUMIFS(T_PlannedOrders[EffectiveQty],T_PlannedOrders[Part Name],$A367,T_PlannedOrders[WeekIndex],28)=0,"",SUMIFS(T_PlannedOrders[EffectiveQty],T_PlannedOrders[Part Name],$A367,T_PlannedOrders[WeekIndex],28)&amp;" ("&amp;TEXT(SUMPRODUCT(MAX((T_PlannedOrders[Part Name]=$A367)*(T_PlannedOrders[WeekIndex]=28)*(T_PlannedOrders[EffectiveQty]&gt;0)*T_PlannedOrders[Order_Month])),"m月")&amp;"発注)")</f>
        <v/>
      </c>
      <c r="AF379">
        <f>IF(SUMIFS(T_PlannedOrders[EffectiveQty],T_PlannedOrders[Part Name],$A367,T_PlannedOrders[WeekIndex],29)=0,"",SUMIFS(T_PlannedOrders[EffectiveQty],T_PlannedOrders[Part Name],$A367,T_PlannedOrders[WeekIndex],29)&amp;" ("&amp;TEXT(SUMPRODUCT(MAX((T_PlannedOrders[Part Name]=$A367)*(T_PlannedOrders[WeekIndex]=29)*(T_PlannedOrders[EffectiveQty]&gt;0)*T_PlannedOrders[Order_Month])),"m月")&amp;"発注)")</f>
        <v/>
      </c>
      <c r="AG379">
        <f>IF(SUMIFS(T_PlannedOrders[EffectiveQty],T_PlannedOrders[Part Name],$A367,T_PlannedOrders[WeekIndex],30)=0,"",SUMIFS(T_PlannedOrders[EffectiveQty],T_PlannedOrders[Part Name],$A367,T_PlannedOrders[WeekIndex],30)&amp;" ("&amp;TEXT(SUMPRODUCT(MAX((T_PlannedOrders[Part Name]=$A367)*(T_PlannedOrders[WeekIndex]=30)*(T_PlannedOrders[EffectiveQty]&gt;0)*T_PlannedOrders[Order_Month])),"m月")&amp;"発注)")</f>
        <v/>
      </c>
      <c r="AH379">
        <f>IF(SUMIFS(T_PlannedOrders[EffectiveQty],T_PlannedOrders[Part Name],$A367,T_PlannedOrders[WeekIndex],31)=0,"",SUMIFS(T_PlannedOrders[EffectiveQty],T_PlannedOrders[Part Name],$A367,T_PlannedOrders[WeekIndex],31)&amp;" ("&amp;TEXT(SUMPRODUCT(MAX((T_PlannedOrders[Part Name]=$A367)*(T_PlannedOrders[WeekIndex]=31)*(T_PlannedOrders[EffectiveQty]&gt;0)*T_PlannedOrders[Order_Month])),"m月")&amp;"発注)")</f>
        <v/>
      </c>
      <c r="AI379">
        <f>IF(SUMIFS(T_PlannedOrders[EffectiveQty],T_PlannedOrders[Part Name],$A367,T_PlannedOrders[WeekIndex],32)=0,"",SUMIFS(T_PlannedOrders[EffectiveQty],T_PlannedOrders[Part Name],$A367,T_PlannedOrders[WeekIndex],32)&amp;" ("&amp;TEXT(SUMPRODUCT(MAX((T_PlannedOrders[Part Name]=$A367)*(T_PlannedOrders[WeekIndex]=32)*(T_PlannedOrders[EffectiveQty]&gt;0)*T_PlannedOrders[Order_Month])),"m月")&amp;"発注)")</f>
        <v/>
      </c>
      <c r="AJ379">
        <f>IF(SUMIFS(T_PlannedOrders[EffectiveQty],T_PlannedOrders[Part Name],$A367,T_PlannedOrders[WeekIndex],33)=0,"",SUMIFS(T_PlannedOrders[EffectiveQty],T_PlannedOrders[Part Name],$A367,T_PlannedOrders[WeekIndex],33)&amp;" ("&amp;TEXT(SUMPRODUCT(MAX((T_PlannedOrders[Part Name]=$A367)*(T_PlannedOrders[WeekIndex]=33)*(T_PlannedOrders[EffectiveQty]&gt;0)*T_PlannedOrders[Order_Month])),"m月")&amp;"発注)")</f>
        <v/>
      </c>
      <c r="AK379">
        <f>IF(SUMIFS(T_PlannedOrders[EffectiveQty],T_PlannedOrders[Part Name],$A367,T_PlannedOrders[WeekIndex],34)=0,"",SUMIFS(T_PlannedOrders[EffectiveQty],T_PlannedOrders[Part Name],$A367,T_PlannedOrders[WeekIndex],34)&amp;" ("&amp;TEXT(SUMPRODUCT(MAX((T_PlannedOrders[Part Name]=$A367)*(T_PlannedOrders[WeekIndex]=34)*(T_PlannedOrders[EffectiveQty]&gt;0)*T_PlannedOrders[Order_Month])),"m月")&amp;"発注)")</f>
        <v/>
      </c>
      <c r="AL379">
        <f>IF(SUMIFS(T_PlannedOrders[EffectiveQty],T_PlannedOrders[Part Name],$A367,T_PlannedOrders[WeekIndex],35)=0,"",SUMIFS(T_PlannedOrders[EffectiveQty],T_PlannedOrders[Part Name],$A367,T_PlannedOrders[WeekIndex],35)&amp;" ("&amp;TEXT(SUMPRODUCT(MAX((T_PlannedOrders[Part Name]=$A367)*(T_PlannedOrders[WeekIndex]=35)*(T_PlannedOrders[EffectiveQty]&gt;0)*T_PlannedOrders[Order_Month])),"m月")&amp;"発注)")</f>
        <v/>
      </c>
      <c r="AM379">
        <f>IF(SUMIFS(T_PlannedOrders[EffectiveQty],T_PlannedOrders[Part Name],$A367,T_PlannedOrders[WeekIndex],36)=0,"",SUMIFS(T_PlannedOrders[EffectiveQty],T_PlannedOrders[Part Name],$A367,T_PlannedOrders[WeekIndex],36)&amp;" ("&amp;TEXT(SUMPRODUCT(MAX((T_PlannedOrders[Part Name]=$A367)*(T_PlannedOrders[WeekIndex]=36)*(T_PlannedOrders[EffectiveQty]&gt;0)*T_PlannedOrders[Order_Month])),"m月")&amp;"発注)")</f>
        <v/>
      </c>
      <c r="AN379">
        <f>IF(SUMIFS(T_PlannedOrders[EffectiveQty],T_PlannedOrders[Part Name],$A367,T_PlannedOrders[WeekIndex],37)=0,"",SUMIFS(T_PlannedOrders[EffectiveQty],T_PlannedOrders[Part Name],$A367,T_PlannedOrders[WeekIndex],37)&amp;" ("&amp;TEXT(SUMPRODUCT(MAX((T_PlannedOrders[Part Name]=$A367)*(T_PlannedOrders[WeekIndex]=37)*(T_PlannedOrders[EffectiveQty]&gt;0)*T_PlannedOrders[Order_Month])),"m月")&amp;"発注)")</f>
        <v/>
      </c>
      <c r="AO379">
        <f>IF(SUMIFS(T_PlannedOrders[EffectiveQty],T_PlannedOrders[Part Name],$A367,T_PlannedOrders[WeekIndex],38)=0,"",SUMIFS(T_PlannedOrders[EffectiveQty],T_PlannedOrders[Part Name],$A367,T_PlannedOrders[WeekIndex],38)&amp;" ("&amp;TEXT(SUMPRODUCT(MAX((T_PlannedOrders[Part Name]=$A367)*(T_PlannedOrders[WeekIndex]=38)*(T_PlannedOrders[EffectiveQty]&gt;0)*T_PlannedOrders[Order_Month])),"m月")&amp;"発注)")</f>
        <v/>
      </c>
      <c r="AP379">
        <f>IF(SUMIFS(T_PlannedOrders[EffectiveQty],T_PlannedOrders[Part Name],$A367,T_PlannedOrders[WeekIndex],39)=0,"",SUMIFS(T_PlannedOrders[EffectiveQty],T_PlannedOrders[Part Name],$A367,T_PlannedOrders[WeekIndex],39)&amp;" ("&amp;TEXT(SUMPRODUCT(MAX((T_PlannedOrders[Part Name]=$A367)*(T_PlannedOrders[WeekIndex]=39)*(T_PlannedOrders[EffectiveQty]&gt;0)*T_PlannedOrders[Order_Month])),"m月")&amp;"発注)")</f>
        <v/>
      </c>
      <c r="AQ379">
        <f>IF(SUMIFS(T_PlannedOrders[EffectiveQty],T_PlannedOrders[Part Name],$A367,T_PlannedOrders[WeekIndex],40)=0,"",SUMIFS(T_PlannedOrders[EffectiveQty],T_PlannedOrders[Part Name],$A367,T_PlannedOrders[WeekIndex],40)&amp;" ("&amp;TEXT(SUMPRODUCT(MAX((T_PlannedOrders[Part Name]=$A367)*(T_PlannedOrders[WeekIndex]=40)*(T_PlannedOrders[EffectiveQty]&gt;0)*T_PlannedOrders[Order_Month])),"m月")&amp;"発注)")</f>
        <v/>
      </c>
      <c r="AR379">
        <f>IF(SUMIFS(T_PlannedOrders[EffectiveQty],T_PlannedOrders[Part Name],$A367,T_PlannedOrders[WeekIndex],41)=0,"",SUMIFS(T_PlannedOrders[EffectiveQty],T_PlannedOrders[Part Name],$A367,T_PlannedOrders[WeekIndex],41)&amp;" ("&amp;TEXT(SUMPRODUCT(MAX((T_PlannedOrders[Part Name]=$A367)*(T_PlannedOrders[WeekIndex]=41)*(T_PlannedOrders[EffectiveQty]&gt;0)*T_PlannedOrders[Order_Month])),"m月")&amp;"発注)")</f>
        <v/>
      </c>
      <c r="AS379">
        <f>IF(SUMIFS(T_PlannedOrders[EffectiveQty],T_PlannedOrders[Part Name],$A367,T_PlannedOrders[WeekIndex],42)=0,"",SUMIFS(T_PlannedOrders[EffectiveQty],T_PlannedOrders[Part Name],$A367,T_PlannedOrders[WeekIndex],42)&amp;" ("&amp;TEXT(SUMPRODUCT(MAX((T_PlannedOrders[Part Name]=$A367)*(T_PlannedOrders[WeekIndex]=42)*(T_PlannedOrders[EffectiveQty]&gt;0)*T_PlannedOrders[Order_Month])),"m月")&amp;"発注)")</f>
        <v/>
      </c>
      <c r="AT379">
        <f>IF(SUMIFS(T_PlannedOrders[EffectiveQty],T_PlannedOrders[Part Name],$A367,T_PlannedOrders[WeekIndex],43)=0,"",SUMIFS(T_PlannedOrders[EffectiveQty],T_PlannedOrders[Part Name],$A367,T_PlannedOrders[WeekIndex],43)&amp;" ("&amp;TEXT(SUMPRODUCT(MAX((T_PlannedOrders[Part Name]=$A367)*(T_PlannedOrders[WeekIndex]=43)*(T_PlannedOrders[EffectiveQty]&gt;0)*T_PlannedOrders[Order_Month])),"m月")&amp;"発注)")</f>
        <v/>
      </c>
      <c r="AU379">
        <f>IF(SUMIFS(T_PlannedOrders[EffectiveQty],T_PlannedOrders[Part Name],$A367,T_PlannedOrders[WeekIndex],44)=0,"",SUMIFS(T_PlannedOrders[EffectiveQty],T_PlannedOrders[Part Name],$A367,T_PlannedOrders[WeekIndex],44)&amp;" ("&amp;TEXT(SUMPRODUCT(MAX((T_PlannedOrders[Part Name]=$A367)*(T_PlannedOrders[WeekIndex]=44)*(T_PlannedOrders[EffectiveQty]&gt;0)*T_PlannedOrders[Order_Month])),"m月")&amp;"発注)")</f>
        <v/>
      </c>
      <c r="AV379">
        <f>IF(SUMIFS(T_PlannedOrders[EffectiveQty],T_PlannedOrders[Part Name],$A367,T_PlannedOrders[WeekIndex],45)=0,"",SUMIFS(T_PlannedOrders[EffectiveQty],T_PlannedOrders[Part Name],$A367,T_PlannedOrders[WeekIndex],45)&amp;" ("&amp;TEXT(SUMPRODUCT(MAX((T_PlannedOrders[Part Name]=$A367)*(T_PlannedOrders[WeekIndex]=45)*(T_PlannedOrders[EffectiveQty]&gt;0)*T_PlannedOrders[Order_Month])),"m月")&amp;"発注)")</f>
        <v/>
      </c>
      <c r="AW379">
        <f>IF(SUMIFS(T_PlannedOrders[EffectiveQty],T_PlannedOrders[Part Name],$A367,T_PlannedOrders[WeekIndex],46)=0,"",SUMIFS(T_PlannedOrders[EffectiveQty],T_PlannedOrders[Part Name],$A367,T_PlannedOrders[WeekIndex],46)&amp;" ("&amp;TEXT(SUMPRODUCT(MAX((T_PlannedOrders[Part Name]=$A367)*(T_PlannedOrders[WeekIndex]=46)*(T_PlannedOrders[EffectiveQty]&gt;0)*T_PlannedOrders[Order_Month])),"m月")&amp;"発注)")</f>
        <v/>
      </c>
      <c r="AX379">
        <f>IF(SUMIFS(T_PlannedOrders[EffectiveQty],T_PlannedOrders[Part Name],$A367,T_PlannedOrders[WeekIndex],47)=0,"",SUMIFS(T_PlannedOrders[EffectiveQty],T_PlannedOrders[Part Name],$A367,T_PlannedOrders[WeekIndex],47)&amp;" ("&amp;TEXT(SUMPRODUCT(MAX((T_PlannedOrders[Part Name]=$A367)*(T_PlannedOrders[WeekIndex]=47)*(T_PlannedOrders[EffectiveQty]&gt;0)*T_PlannedOrders[Order_Month])),"m月")&amp;"発注)")</f>
        <v/>
      </c>
      <c r="AY379">
        <f>IF(SUMIFS(T_PlannedOrders[EffectiveQty],T_PlannedOrders[Part Name],$A367,T_PlannedOrders[WeekIndex],48)=0,"",SUMIFS(T_PlannedOrders[EffectiveQty],T_PlannedOrders[Part Name],$A367,T_PlannedOrders[WeekIndex],48)&amp;" ("&amp;TEXT(SUMPRODUCT(MAX((T_PlannedOrders[Part Name]=$A367)*(T_PlannedOrders[WeekIndex]=48)*(T_PlannedOrders[EffectiveQty]&gt;0)*T_PlannedOrders[Order_Month])),"m月")&amp;"発注)")</f>
        <v/>
      </c>
      <c r="AZ379">
        <f>IF(SUMIFS(T_PlannedOrders[EffectiveQty],T_PlannedOrders[Part Name],$A367,T_PlannedOrders[WeekIndex],49)=0,"",SUMIFS(T_PlannedOrders[EffectiveQty],T_PlannedOrders[Part Name],$A367,T_PlannedOrders[WeekIndex],49)&amp;" ("&amp;TEXT(SUMPRODUCT(MAX((T_PlannedOrders[Part Name]=$A367)*(T_PlannedOrders[WeekIndex]=49)*(T_PlannedOrders[EffectiveQty]&gt;0)*T_PlannedOrders[Order_Month])),"m月")&amp;"発注)")</f>
        <v/>
      </c>
      <c r="BA379">
        <f>IF(SUMIFS(T_PlannedOrders[EffectiveQty],T_PlannedOrders[Part Name],$A367,T_PlannedOrders[WeekIndex],50)=0,"",SUMIFS(T_PlannedOrders[EffectiveQty],T_PlannedOrders[Part Name],$A367,T_PlannedOrders[WeekIndex],50)&amp;" ("&amp;TEXT(SUMPRODUCT(MAX((T_PlannedOrders[Part Name]=$A367)*(T_PlannedOrders[WeekIndex]=50)*(T_PlannedOrders[EffectiveQty]&gt;0)*T_PlannedOrders[Order_Month])),"m月")&amp;"発注)")</f>
        <v/>
      </c>
      <c r="BB379">
        <f>IF(SUMIFS(T_PlannedOrders[EffectiveQty],T_PlannedOrders[Part Name],$A367,T_PlannedOrders[WeekIndex],51)=0,"",SUMIFS(T_PlannedOrders[EffectiveQty],T_PlannedOrders[Part Name],$A367,T_PlannedOrders[WeekIndex],51)&amp;" ("&amp;TEXT(SUMPRODUCT(MAX((T_PlannedOrders[Part Name]=$A367)*(T_PlannedOrders[WeekIndex]=51)*(T_PlannedOrders[EffectiveQty]&gt;0)*T_PlannedOrders[Order_Month])),"m月")&amp;"発注)")</f>
        <v/>
      </c>
      <c r="BC379">
        <f>IF(SUMIFS(T_PlannedOrders[EffectiveQty],T_PlannedOrders[Part Name],$A367,T_PlannedOrders[WeekIndex],52)=0,"",SUMIFS(T_PlannedOrders[EffectiveQty],T_PlannedOrders[Part Name],$A367,T_PlannedOrders[WeekIndex],52)&amp;" ("&amp;TEXT(SUMPRODUCT(MAX((T_PlannedOrders[Part Name]=$A367)*(T_PlannedOrders[WeekIndex]=52)*(T_PlannedOrders[EffectiveQty]&gt;0)*T_PlannedOrders[Order_Month])),"m月")&amp;"発注)")</f>
        <v/>
      </c>
      <c r="BD379">
        <f>IF(SUMIFS(T_PlannedOrders[EffectiveQty],T_PlannedOrders[Part Name],$A367,T_PlannedOrders[WeekIndex],53)=0,"",SUMIFS(T_PlannedOrders[EffectiveQty],T_PlannedOrders[Part Name],$A367,T_PlannedOrders[WeekIndex],53)&amp;" ("&amp;TEXT(SUMPRODUCT(MAX((T_PlannedOrders[Part Name]=$A367)*(T_PlannedOrders[WeekIndex]=53)*(T_PlannedOrders[EffectiveQty]&gt;0)*T_PlannedOrders[Order_Month])),"m月")&amp;"発注)")</f>
        <v/>
      </c>
      <c r="BE379">
        <f>IF(SUMIFS(T_PlannedOrders[EffectiveQty],T_PlannedOrders[Part Name],$A367,T_PlannedOrders[WeekIndex],54)=0,"",SUMIFS(T_PlannedOrders[EffectiveQty],T_PlannedOrders[Part Name],$A367,T_PlannedOrders[WeekIndex],54)&amp;" ("&amp;TEXT(SUMPRODUCT(MAX((T_PlannedOrders[Part Name]=$A367)*(T_PlannedOrders[WeekIndex]=54)*(T_PlannedOrders[EffectiveQty]&gt;0)*T_PlannedOrders[Order_Month])),"m月")&amp;"発注)")</f>
        <v/>
      </c>
      <c r="BF379">
        <f>IF(SUMIFS(T_PlannedOrders[EffectiveQty],T_PlannedOrders[Part Name],$A367,T_PlannedOrders[WeekIndex],55)=0,"",SUMIFS(T_PlannedOrders[EffectiveQty],T_PlannedOrders[Part Name],$A367,T_PlannedOrders[WeekIndex],55)&amp;" ("&amp;TEXT(SUMPRODUCT(MAX((T_PlannedOrders[Part Name]=$A367)*(T_PlannedOrders[WeekIndex]=55)*(T_PlannedOrders[EffectiveQty]&gt;0)*T_PlannedOrders[Order_Month])),"m月")&amp;"発注)")</f>
        <v/>
      </c>
      <c r="BG379">
        <f>IF(SUMIFS(T_PlannedOrders[EffectiveQty],T_PlannedOrders[Part Name],$A367,T_PlannedOrders[WeekIndex],56)=0,"",SUMIFS(T_PlannedOrders[EffectiveQty],T_PlannedOrders[Part Name],$A367,T_PlannedOrders[WeekIndex],56)&amp;" ("&amp;TEXT(SUMPRODUCT(MAX((T_PlannedOrders[Part Name]=$A367)*(T_PlannedOrders[WeekIndex]=56)*(T_PlannedOrders[EffectiveQty]&gt;0)*T_PlannedOrders[Order_Month])),"m月")&amp;"発注)")</f>
        <v/>
      </c>
      <c r="BH379">
        <f>IF(SUMIFS(T_PlannedOrders[EffectiveQty],T_PlannedOrders[Part Name],$A367,T_PlannedOrders[WeekIndex],57)=0,"",SUMIFS(T_PlannedOrders[EffectiveQty],T_PlannedOrders[Part Name],$A367,T_PlannedOrders[WeekIndex],57)&amp;" ("&amp;TEXT(SUMPRODUCT(MAX((T_PlannedOrders[Part Name]=$A367)*(T_PlannedOrders[WeekIndex]=57)*(T_PlannedOrders[EffectiveQty]&gt;0)*T_PlannedOrders[Order_Month])),"m月")&amp;"発注)")</f>
        <v/>
      </c>
      <c r="BI379">
        <f>IF(SUMIFS(T_PlannedOrders[EffectiveQty],T_PlannedOrders[Part Name],$A367,T_PlannedOrders[WeekIndex],58)=0,"",SUMIFS(T_PlannedOrders[EffectiveQty],T_PlannedOrders[Part Name],$A367,T_PlannedOrders[WeekIndex],58)&amp;" ("&amp;TEXT(SUMPRODUCT(MAX((T_PlannedOrders[Part Name]=$A367)*(T_PlannedOrders[WeekIndex]=58)*(T_PlannedOrders[EffectiveQty]&gt;0)*T_PlannedOrders[Order_Month])),"m月")&amp;"発注)")</f>
        <v/>
      </c>
      <c r="BJ379">
        <f>IF(SUMIFS(T_PlannedOrders[EffectiveQty],T_PlannedOrders[Part Name],$A367,T_PlannedOrders[WeekIndex],59)=0,"",SUMIFS(T_PlannedOrders[EffectiveQty],T_PlannedOrders[Part Name],$A367,T_PlannedOrders[WeekIndex],59)&amp;" ("&amp;TEXT(SUMPRODUCT(MAX((T_PlannedOrders[Part Name]=$A367)*(T_PlannedOrders[WeekIndex]=59)*(T_PlannedOrders[EffectiveQty]&gt;0)*T_PlannedOrders[Order_Month])),"m月")&amp;"発注)")</f>
        <v/>
      </c>
      <c r="BK379">
        <f>IF(SUMIFS(T_PlannedOrders[EffectiveQty],T_PlannedOrders[Part Name],$A367,T_PlannedOrders[WeekIndex],60)=0,"",SUMIFS(T_PlannedOrders[EffectiveQty],T_PlannedOrders[Part Name],$A367,T_PlannedOrders[WeekIndex],60)&amp;" ("&amp;TEXT(SUMPRODUCT(MAX((T_PlannedOrders[Part Name]=$A367)*(T_PlannedOrders[WeekIndex]=60)*(T_PlannedOrders[EffectiveQty]&gt;0)*T_PlannedOrders[Order_Month])),"m月")&amp;"発注)")</f>
        <v/>
      </c>
      <c r="BL379">
        <f>IF(SUMIFS(T_PlannedOrders[EffectiveQty],T_PlannedOrders[Part Name],$A367,T_PlannedOrders[WeekIndex],61)=0,"",SUMIFS(T_PlannedOrders[EffectiveQty],T_PlannedOrders[Part Name],$A367,T_PlannedOrders[WeekIndex],61)&amp;" ("&amp;TEXT(SUMPRODUCT(MAX((T_PlannedOrders[Part Name]=$A367)*(T_PlannedOrders[WeekIndex]=61)*(T_PlannedOrders[EffectiveQty]&gt;0)*T_PlannedOrders[Order_Month])),"m月")&amp;"発注)")</f>
        <v/>
      </c>
      <c r="BM379">
        <f>IF(SUMIFS(T_PlannedOrders[EffectiveQty],T_PlannedOrders[Part Name],$A367,T_PlannedOrders[WeekIndex],62)=0,"",SUMIFS(T_PlannedOrders[EffectiveQty],T_PlannedOrders[Part Name],$A367,T_PlannedOrders[WeekIndex],62)&amp;" ("&amp;TEXT(SUMPRODUCT(MAX((T_PlannedOrders[Part Name]=$A367)*(T_PlannedOrders[WeekIndex]=62)*(T_PlannedOrders[EffectiveQty]&gt;0)*T_PlannedOrders[Order_Month])),"m月")&amp;"発注)")</f>
        <v/>
      </c>
      <c r="BN379">
        <f>IF(SUMIFS(T_PlannedOrders[EffectiveQty],T_PlannedOrders[Part Name],$A367,T_PlannedOrders[WeekIndex],63)=0,"",SUMIFS(T_PlannedOrders[EffectiveQty],T_PlannedOrders[Part Name],$A367,T_PlannedOrders[WeekIndex],63)&amp;" ("&amp;TEXT(SUMPRODUCT(MAX((T_PlannedOrders[Part Name]=$A367)*(T_PlannedOrders[WeekIndex]=63)*(T_PlannedOrders[EffectiveQty]&gt;0)*T_PlannedOrders[Order_Month])),"m月")&amp;"発注)")</f>
        <v/>
      </c>
      <c r="BO379">
        <f>IF(SUMIFS(T_PlannedOrders[EffectiveQty],T_PlannedOrders[Part Name],$A367,T_PlannedOrders[WeekIndex],64)=0,"",SUMIFS(T_PlannedOrders[EffectiveQty],T_PlannedOrders[Part Name],$A367,T_PlannedOrders[WeekIndex],64)&amp;" ("&amp;TEXT(SUMPRODUCT(MAX((T_PlannedOrders[Part Name]=$A367)*(T_PlannedOrders[WeekIndex]=64)*(T_PlannedOrders[EffectiveQty]&gt;0)*T_PlannedOrders[Order_Month])),"m月")&amp;"発注)")</f>
        <v/>
      </c>
      <c r="BP379">
        <f>IF(SUMIFS(T_PlannedOrders[EffectiveQty],T_PlannedOrders[Part Name],$A367,T_PlannedOrders[WeekIndex],65)=0,"",SUMIFS(T_PlannedOrders[EffectiveQty],T_PlannedOrders[Part Name],$A367,T_PlannedOrders[WeekIndex],65)&amp;" ("&amp;TEXT(SUMPRODUCT(MAX((T_PlannedOrders[Part Name]=$A367)*(T_PlannedOrders[WeekIndex]=65)*(T_PlannedOrders[EffectiveQty]&gt;0)*T_PlannedOrders[Order_Month])),"m月")&amp;"発注)")</f>
        <v/>
      </c>
      <c r="BQ379">
        <f>IF(SUMIFS(T_PlannedOrders[EffectiveQty],T_PlannedOrders[Part Name],$A367,T_PlannedOrders[WeekIndex],66)=0,"",SUMIFS(T_PlannedOrders[EffectiveQty],T_PlannedOrders[Part Name],$A367,T_PlannedOrders[WeekIndex],66)&amp;" ("&amp;TEXT(SUMPRODUCT(MAX((T_PlannedOrders[Part Name]=$A367)*(T_PlannedOrders[WeekIndex]=66)*(T_PlannedOrders[EffectiveQty]&gt;0)*T_PlannedOrders[Order_Month])),"m月")&amp;"発注)")</f>
        <v/>
      </c>
      <c r="BR379">
        <f>IF(SUMIFS(T_PlannedOrders[EffectiveQty],T_PlannedOrders[Part Name],$A367,T_PlannedOrders[WeekIndex],67)=0,"",SUMIFS(T_PlannedOrders[EffectiveQty],T_PlannedOrders[Part Name],$A367,T_PlannedOrders[WeekIndex],67)&amp;" ("&amp;TEXT(SUMPRODUCT(MAX((T_PlannedOrders[Part Name]=$A367)*(T_PlannedOrders[WeekIndex]=67)*(T_PlannedOrders[EffectiveQty]&gt;0)*T_PlannedOrders[Order_Month])),"m月")&amp;"発注)")</f>
        <v/>
      </c>
      <c r="BS379">
        <f>IF(SUMIFS(T_PlannedOrders[EffectiveQty],T_PlannedOrders[Part Name],$A367,T_PlannedOrders[WeekIndex],68)=0,"",SUMIFS(T_PlannedOrders[EffectiveQty],T_PlannedOrders[Part Name],$A367,T_PlannedOrders[WeekIndex],68)&amp;" ("&amp;TEXT(SUMPRODUCT(MAX((T_PlannedOrders[Part Name]=$A367)*(T_PlannedOrders[WeekIndex]=68)*(T_PlannedOrders[EffectiveQty]&gt;0)*T_PlannedOrders[Order_Month])),"m月")&amp;"発注)")</f>
        <v/>
      </c>
      <c r="BT379">
        <f>IF(SUMIFS(T_PlannedOrders[EffectiveQty],T_PlannedOrders[Part Name],$A367,T_PlannedOrders[WeekIndex],69)=0,"",SUMIFS(T_PlannedOrders[EffectiveQty],T_PlannedOrders[Part Name],$A367,T_PlannedOrders[WeekIndex],69)&amp;" ("&amp;TEXT(SUMPRODUCT(MAX((T_PlannedOrders[Part Name]=$A367)*(T_PlannedOrders[WeekIndex]=69)*(T_PlannedOrders[EffectiveQty]&gt;0)*T_PlannedOrders[Order_Month])),"m月")&amp;"発注)")</f>
        <v/>
      </c>
      <c r="BU379">
        <f>IF(SUMIFS(T_PlannedOrders[EffectiveQty],T_PlannedOrders[Part Name],$A367,T_PlannedOrders[WeekIndex],70)=0,"",SUMIFS(T_PlannedOrders[EffectiveQty],T_PlannedOrders[Part Name],$A367,T_PlannedOrders[WeekIndex],70)&amp;" ("&amp;TEXT(SUMPRODUCT(MAX((T_PlannedOrders[Part Name]=$A367)*(T_PlannedOrders[WeekIndex]=70)*(T_PlannedOrders[EffectiveQty]&gt;0)*T_PlannedOrders[Order_Month])),"m月")&amp;"発注)")</f>
        <v/>
      </c>
      <c r="BV379">
        <f>IF(SUMIFS(T_PlannedOrders[EffectiveQty],T_PlannedOrders[Part Name],$A367,T_PlannedOrders[WeekIndex],71)=0,"",SUMIFS(T_PlannedOrders[EffectiveQty],T_PlannedOrders[Part Name],$A367,T_PlannedOrders[WeekIndex],71)&amp;" ("&amp;TEXT(SUMPRODUCT(MAX((T_PlannedOrders[Part Name]=$A367)*(T_PlannedOrders[WeekIndex]=71)*(T_PlannedOrders[EffectiveQty]&gt;0)*T_PlannedOrders[Order_Month])),"m月")&amp;"発注)")</f>
        <v/>
      </c>
      <c r="BW379">
        <f>IF(SUMIFS(T_PlannedOrders[EffectiveQty],T_PlannedOrders[Part Name],$A367,T_PlannedOrders[WeekIndex],72)=0,"",SUMIFS(T_PlannedOrders[EffectiveQty],T_PlannedOrders[Part Name],$A367,T_PlannedOrders[WeekIndex],72)&amp;" ("&amp;TEXT(SUMPRODUCT(MAX((T_PlannedOrders[Part Name]=$A367)*(T_PlannedOrders[WeekIndex]=72)*(T_PlannedOrders[EffectiveQty]&gt;0)*T_PlannedOrders[Order_Month])),"m月")&amp;"発注)")</f>
        <v/>
      </c>
      <c r="BX379">
        <f>IF(SUMIFS(T_PlannedOrders[EffectiveQty],T_PlannedOrders[Part Name],$A367,T_PlannedOrders[WeekIndex],73)=0,"",SUMIFS(T_PlannedOrders[EffectiveQty],T_PlannedOrders[Part Name],$A367,T_PlannedOrders[WeekIndex],73)&amp;" ("&amp;TEXT(SUMPRODUCT(MAX((T_PlannedOrders[Part Name]=$A367)*(T_PlannedOrders[WeekIndex]=73)*(T_PlannedOrders[EffectiveQty]&gt;0)*T_PlannedOrders[Order_Month])),"m月")&amp;"発注)")</f>
        <v/>
      </c>
      <c r="BY379">
        <f>IF(SUMIFS(T_PlannedOrders[EffectiveQty],T_PlannedOrders[Part Name],$A367,T_PlannedOrders[WeekIndex],74)=0,"",SUMIFS(T_PlannedOrders[EffectiveQty],T_PlannedOrders[Part Name],$A367,T_PlannedOrders[WeekIndex],74)&amp;" ("&amp;TEXT(SUMPRODUCT(MAX((T_PlannedOrders[Part Name]=$A367)*(T_PlannedOrders[WeekIndex]=74)*(T_PlannedOrders[EffectiveQty]&gt;0)*T_PlannedOrders[Order_Month])),"m月")&amp;"発注)")</f>
        <v/>
      </c>
      <c r="BZ379">
        <f>IF(SUMIFS(T_PlannedOrders[EffectiveQty],T_PlannedOrders[Part Name],$A367,T_PlannedOrders[WeekIndex],75)=0,"",SUMIFS(T_PlannedOrders[EffectiveQty],T_PlannedOrders[Part Name],$A367,T_PlannedOrders[WeekIndex],75)&amp;" ("&amp;TEXT(SUMPRODUCT(MAX((T_PlannedOrders[Part Name]=$A367)*(T_PlannedOrders[WeekIndex]=75)*(T_PlannedOrders[EffectiveQty]&gt;0)*T_PlannedOrders[Order_Month])),"m月")&amp;"発注)")</f>
        <v/>
      </c>
      <c r="CA379">
        <f>IF(SUMIFS(T_PlannedOrders[EffectiveQty],T_PlannedOrders[Part Name],$A367,T_PlannedOrders[WeekIndex],76)=0,"",SUMIFS(T_PlannedOrders[EffectiveQty],T_PlannedOrders[Part Name],$A367,T_PlannedOrders[WeekIndex],76)&amp;" ("&amp;TEXT(SUMPRODUCT(MAX((T_PlannedOrders[Part Name]=$A367)*(T_PlannedOrders[WeekIndex]=76)*(T_PlannedOrders[EffectiveQty]&gt;0)*T_PlannedOrders[Order_Month])),"m月")&amp;"発注)")</f>
        <v/>
      </c>
      <c r="CB379">
        <f>IF(SUMIFS(T_PlannedOrders[EffectiveQty],T_PlannedOrders[Part Name],$A367,T_PlannedOrders[WeekIndex],77)=0,"",SUMIFS(T_PlannedOrders[EffectiveQty],T_PlannedOrders[Part Name],$A367,T_PlannedOrders[WeekIndex],77)&amp;" ("&amp;TEXT(SUMPRODUCT(MAX((T_PlannedOrders[Part Name]=$A367)*(T_PlannedOrders[WeekIndex]=77)*(T_PlannedOrders[EffectiveQty]&gt;0)*T_PlannedOrders[Order_Month])),"m月")&amp;"発注)")</f>
        <v/>
      </c>
      <c r="CC379">
        <f>IF(SUMIFS(T_PlannedOrders[EffectiveQty],T_PlannedOrders[Part Name],$A367,T_PlannedOrders[WeekIndex],78)=0,"",SUMIFS(T_PlannedOrders[EffectiveQty],T_PlannedOrders[Part Name],$A367,T_PlannedOrders[WeekIndex],78)&amp;" ("&amp;TEXT(SUMPRODUCT(MAX((T_PlannedOrders[Part Name]=$A367)*(T_PlannedOrders[WeekIndex]=78)*(T_PlannedOrders[EffectiveQty]&gt;0)*T_PlannedOrders[Order_Month])),"m月")&amp;"発注)")</f>
        <v/>
      </c>
      <c r="CD379">
        <f>IF(SUMIFS(T_PlannedOrders[EffectiveQty],T_PlannedOrders[Part Name],$A367,T_PlannedOrders[WeekIndex],79)=0,"",SUMIFS(T_PlannedOrders[EffectiveQty],T_PlannedOrders[Part Name],$A367,T_PlannedOrders[WeekIndex],79)&amp;" ("&amp;TEXT(SUMPRODUCT(MAX((T_PlannedOrders[Part Name]=$A367)*(T_PlannedOrders[WeekIndex]=79)*(T_PlannedOrders[EffectiveQty]&gt;0)*T_PlannedOrders[Order_Month])),"m月")&amp;"発注)")</f>
        <v/>
      </c>
      <c r="CE379">
        <f>IF(SUMIFS(T_PlannedOrders[EffectiveQty],T_PlannedOrders[Part Name],$A367,T_PlannedOrders[WeekIndex],80)=0,"",SUMIFS(T_PlannedOrders[EffectiveQty],T_PlannedOrders[Part Name],$A367,T_PlannedOrders[WeekIndex],80)&amp;" ("&amp;TEXT(SUMPRODUCT(MAX((T_PlannedOrders[Part Name]=$A367)*(T_PlannedOrders[WeekIndex]=80)*(T_PlannedOrders[EffectiveQty]&gt;0)*T_PlannedOrders[Order_Month])),"m月")&amp;"発注)")</f>
        <v/>
      </c>
      <c r="CF379">
        <f>IF(SUMIFS(T_PlannedOrders[EffectiveQty],T_PlannedOrders[Part Name],$A367,T_PlannedOrders[WeekIndex],81)=0,"",SUMIFS(T_PlannedOrders[EffectiveQty],T_PlannedOrders[Part Name],$A367,T_PlannedOrders[WeekIndex],81)&amp;" ("&amp;TEXT(SUMPRODUCT(MAX((T_PlannedOrders[Part Name]=$A367)*(T_PlannedOrders[WeekIndex]=81)*(T_PlannedOrders[EffectiveQty]&gt;0)*T_PlannedOrders[Order_Month])),"m月")&amp;"発注)")</f>
        <v/>
      </c>
      <c r="CG379">
        <f>IF(SUMIFS(T_PlannedOrders[EffectiveQty],T_PlannedOrders[Part Name],$A367,T_PlannedOrders[WeekIndex],82)=0,"",SUMIFS(T_PlannedOrders[EffectiveQty],T_PlannedOrders[Part Name],$A367,T_PlannedOrders[WeekIndex],82)&amp;" ("&amp;TEXT(SUMPRODUCT(MAX((T_PlannedOrders[Part Name]=$A367)*(T_PlannedOrders[WeekIndex]=82)*(T_PlannedOrders[EffectiveQty]&gt;0)*T_PlannedOrders[Order_Month])),"m月")&amp;"発注)")</f>
        <v/>
      </c>
      <c r="CH379">
        <f>IF(SUMIFS(T_PlannedOrders[EffectiveQty],T_PlannedOrders[Part Name],$A367,T_PlannedOrders[WeekIndex],83)=0,"",SUMIFS(T_PlannedOrders[EffectiveQty],T_PlannedOrders[Part Name],$A367,T_PlannedOrders[WeekIndex],83)&amp;" ("&amp;TEXT(SUMPRODUCT(MAX((T_PlannedOrders[Part Name]=$A367)*(T_PlannedOrders[WeekIndex]=83)*(T_PlannedOrders[EffectiveQty]&gt;0)*T_PlannedOrders[Order_Month])),"m月")&amp;"発注)")</f>
        <v/>
      </c>
      <c r="CI379">
        <f>IF(SUMIFS(T_PlannedOrders[EffectiveQty],T_PlannedOrders[Part Name],$A367,T_PlannedOrders[WeekIndex],84)=0,"",SUMIFS(T_PlannedOrders[EffectiveQty],T_PlannedOrders[Part Name],$A367,T_PlannedOrders[WeekIndex],84)&amp;" ("&amp;TEXT(SUMPRODUCT(MAX((T_PlannedOrders[Part Name]=$A367)*(T_PlannedOrders[WeekIndex]=84)*(T_PlannedOrders[EffectiveQty]&gt;0)*T_PlannedOrders[Order_Month])),"m月")&amp;"発注)")</f>
        <v/>
      </c>
      <c r="CJ379">
        <f>IF(SUMIFS(T_PlannedOrders[EffectiveQty],T_PlannedOrders[Part Name],$A367,T_PlannedOrders[WeekIndex],85)=0,"",SUMIFS(T_PlannedOrders[EffectiveQty],T_PlannedOrders[Part Name],$A367,T_PlannedOrders[WeekIndex],85)&amp;" ("&amp;TEXT(SUMPRODUCT(MAX((T_PlannedOrders[Part Name]=$A367)*(T_PlannedOrders[WeekIndex]=85)*(T_PlannedOrders[EffectiveQty]&gt;0)*T_PlannedOrders[Order_Month])),"m月")&amp;"発注)")</f>
        <v/>
      </c>
      <c r="CK379">
        <f>IF(SUMIFS(T_PlannedOrders[EffectiveQty],T_PlannedOrders[Part Name],$A367,T_PlannedOrders[WeekIndex],86)=0,"",SUMIFS(T_PlannedOrders[EffectiveQty],T_PlannedOrders[Part Name],$A367,T_PlannedOrders[WeekIndex],86)&amp;" ("&amp;TEXT(SUMPRODUCT(MAX((T_PlannedOrders[Part Name]=$A367)*(T_PlannedOrders[WeekIndex]=86)*(T_PlannedOrders[EffectiveQty]&gt;0)*T_PlannedOrders[Order_Month])),"m月")&amp;"発注)")</f>
        <v/>
      </c>
      <c r="CL379">
        <f>IF(SUMIFS(T_PlannedOrders[EffectiveQty],T_PlannedOrders[Part Name],$A367,T_PlannedOrders[WeekIndex],87)=0,"",SUMIFS(T_PlannedOrders[EffectiveQty],T_PlannedOrders[Part Name],$A367,T_PlannedOrders[WeekIndex],87)&amp;" ("&amp;TEXT(SUMPRODUCT(MAX((T_PlannedOrders[Part Name]=$A367)*(T_PlannedOrders[WeekIndex]=87)*(T_PlannedOrders[EffectiveQty]&gt;0)*T_PlannedOrders[Order_Month])),"m月")&amp;"発注)")</f>
        <v/>
      </c>
      <c r="CM379">
        <f>IF(SUMIFS(T_PlannedOrders[EffectiveQty],T_PlannedOrders[Part Name],$A367,T_PlannedOrders[WeekIndex],88)=0,"",SUMIFS(T_PlannedOrders[EffectiveQty],T_PlannedOrders[Part Name],$A367,T_PlannedOrders[WeekIndex],88)&amp;" ("&amp;TEXT(SUMPRODUCT(MAX((T_PlannedOrders[Part Name]=$A367)*(T_PlannedOrders[WeekIndex]=88)*(T_PlannedOrders[EffectiveQty]&gt;0)*T_PlannedOrders[Order_Month])),"m月")&amp;"発注)")</f>
        <v/>
      </c>
      <c r="CN379">
        <f>IF(SUMIFS(T_PlannedOrders[EffectiveQty],T_PlannedOrders[Part Name],$A367,T_PlannedOrders[WeekIndex],89)=0,"",SUMIFS(T_PlannedOrders[EffectiveQty],T_PlannedOrders[Part Name],$A367,T_PlannedOrders[WeekIndex],89)&amp;" ("&amp;TEXT(SUMPRODUCT(MAX((T_PlannedOrders[Part Name]=$A367)*(T_PlannedOrders[WeekIndex]=89)*(T_PlannedOrders[EffectiveQty]&gt;0)*T_PlannedOrders[Order_Month])),"m月")&amp;"発注)")</f>
        <v/>
      </c>
      <c r="CO379">
        <f>IF(SUMIFS(T_PlannedOrders[EffectiveQty],T_PlannedOrders[Part Name],$A367,T_PlannedOrders[WeekIndex],90)=0,"",SUMIFS(T_PlannedOrders[EffectiveQty],T_PlannedOrders[Part Name],$A367,T_PlannedOrders[WeekIndex],90)&amp;" ("&amp;TEXT(SUMPRODUCT(MAX((T_PlannedOrders[Part Name]=$A367)*(T_PlannedOrders[WeekIndex]=90)*(T_PlannedOrders[EffectiveQty]&gt;0)*T_PlannedOrders[Order_Month])),"m月")&amp;"発注)")</f>
        <v/>
      </c>
      <c r="CP379">
        <f>IF(SUMIFS(T_PlannedOrders[EffectiveQty],T_PlannedOrders[Part Name],$A367,T_PlannedOrders[WeekIndex],91)=0,"",SUMIFS(T_PlannedOrders[EffectiveQty],T_PlannedOrders[Part Name],$A367,T_PlannedOrders[WeekIndex],91)&amp;" ("&amp;TEXT(SUMPRODUCT(MAX((T_PlannedOrders[Part Name]=$A367)*(T_PlannedOrders[WeekIndex]=91)*(T_PlannedOrders[EffectiveQty]&gt;0)*T_PlannedOrders[Order_Month])),"m月")&amp;"発注)")</f>
        <v/>
      </c>
      <c r="CQ379">
        <f>IF(SUMIFS(T_PlannedOrders[EffectiveQty],T_PlannedOrders[Part Name],$A367,T_PlannedOrders[WeekIndex],92)=0,"",SUMIFS(T_PlannedOrders[EffectiveQty],T_PlannedOrders[Part Name],$A367,T_PlannedOrders[WeekIndex],92)&amp;" ("&amp;TEXT(SUMPRODUCT(MAX((T_PlannedOrders[Part Name]=$A367)*(T_PlannedOrders[WeekIndex]=92)*(T_PlannedOrders[EffectiveQty]&gt;0)*T_PlannedOrders[Order_Month])),"m月")&amp;"発注)")</f>
        <v/>
      </c>
      <c r="CR379">
        <f>IF(SUMIFS(T_PlannedOrders[EffectiveQty],T_PlannedOrders[Part Name],$A367,T_PlannedOrders[WeekIndex],93)=0,"",SUMIFS(T_PlannedOrders[EffectiveQty],T_PlannedOrders[Part Name],$A367,T_PlannedOrders[WeekIndex],93)&amp;" ("&amp;TEXT(SUMPRODUCT(MAX((T_PlannedOrders[Part Name]=$A367)*(T_PlannedOrders[WeekIndex]=93)*(T_PlannedOrders[EffectiveQty]&gt;0)*T_PlannedOrders[Order_Month])),"m月")&amp;"発注)")</f>
        <v/>
      </c>
      <c r="CS379">
        <f>IF(SUMIFS(T_PlannedOrders[EffectiveQty],T_PlannedOrders[Part Name],$A367,T_PlannedOrders[WeekIndex],94)=0,"",SUMIFS(T_PlannedOrders[EffectiveQty],T_PlannedOrders[Part Name],$A367,T_PlannedOrders[WeekIndex],94)&amp;" ("&amp;TEXT(SUMPRODUCT(MAX((T_PlannedOrders[Part Name]=$A367)*(T_PlannedOrders[WeekIndex]=94)*(T_PlannedOrders[EffectiveQty]&gt;0)*T_PlannedOrders[Order_Month])),"m月")&amp;"発注)")</f>
        <v/>
      </c>
      <c r="CT379">
        <f>IF(SUMIFS(T_PlannedOrders[EffectiveQty],T_PlannedOrders[Part Name],$A367,T_PlannedOrders[WeekIndex],95)=0,"",SUMIFS(T_PlannedOrders[EffectiveQty],T_PlannedOrders[Part Name],$A367,T_PlannedOrders[WeekIndex],95)&amp;" ("&amp;TEXT(SUMPRODUCT(MAX((T_PlannedOrders[Part Name]=$A367)*(T_PlannedOrders[WeekIndex]=95)*(T_PlannedOrders[EffectiveQty]&gt;0)*T_PlannedOrders[Order_Month])),"m月")&amp;"発注)")</f>
        <v/>
      </c>
      <c r="CU379">
        <f>IF(SUMIFS(T_PlannedOrders[EffectiveQty],T_PlannedOrders[Part Name],$A367,T_PlannedOrders[WeekIndex],96)=0,"",SUMIFS(T_PlannedOrders[EffectiveQty],T_PlannedOrders[Part Name],$A367,T_PlannedOrders[WeekIndex],96)&amp;" ("&amp;TEXT(SUMPRODUCT(MAX((T_PlannedOrders[Part Name]=$A367)*(T_PlannedOrders[WeekIndex]=96)*(T_PlannedOrders[EffectiveQty]&gt;0)*T_PlannedOrders[Order_Month])),"m月")&amp;"発注)")</f>
        <v/>
      </c>
      <c r="CV379">
        <f>IF(SUMIFS(T_PlannedOrders[EffectiveQty],T_PlannedOrders[Part Name],$A367,T_PlannedOrders[WeekIndex],97)=0,"",SUMIFS(T_PlannedOrders[EffectiveQty],T_PlannedOrders[Part Name],$A367,T_PlannedOrders[WeekIndex],97)&amp;" ("&amp;TEXT(SUMPRODUCT(MAX((T_PlannedOrders[Part Name]=$A367)*(T_PlannedOrders[WeekIndex]=97)*(T_PlannedOrders[EffectiveQty]&gt;0)*T_PlannedOrders[Order_Month])),"m月")&amp;"発注)")</f>
        <v/>
      </c>
      <c r="CW379">
        <f>IF(SUMIFS(T_PlannedOrders[EffectiveQty],T_PlannedOrders[Part Name],$A367,T_PlannedOrders[WeekIndex],98)=0,"",SUMIFS(T_PlannedOrders[EffectiveQty],T_PlannedOrders[Part Name],$A367,T_PlannedOrders[WeekIndex],98)&amp;" ("&amp;TEXT(SUMPRODUCT(MAX((T_PlannedOrders[Part Name]=$A367)*(T_PlannedOrders[WeekIndex]=98)*(T_PlannedOrders[EffectiveQty]&gt;0)*T_PlannedOrders[Order_Month])),"m月")&amp;"発注)")</f>
        <v/>
      </c>
      <c r="CX379">
        <f>IF(SUMIFS(T_PlannedOrders[EffectiveQty],T_PlannedOrders[Part Name],$A367,T_PlannedOrders[WeekIndex],99)=0,"",SUMIFS(T_PlannedOrders[EffectiveQty],T_PlannedOrders[Part Name],$A367,T_PlannedOrders[WeekIndex],99)&amp;" ("&amp;TEXT(SUMPRODUCT(MAX((T_PlannedOrders[Part Name]=$A367)*(T_PlannedOrders[WeekIndex]=99)*(T_PlannedOrders[EffectiveQty]&gt;0)*T_PlannedOrders[Order_Month])),"m月")&amp;"発注)")</f>
        <v/>
      </c>
      <c r="CY379">
        <f>IF(SUMIFS(T_PlannedOrders[EffectiveQty],T_PlannedOrders[Part Name],$A367,T_PlannedOrders[WeekIndex],100)=0,"",SUMIFS(T_PlannedOrders[EffectiveQty],T_PlannedOrders[Part Name],$A367,T_PlannedOrders[WeekIndex],100)&amp;" ("&amp;TEXT(SUMPRODUCT(MAX((T_PlannedOrders[Part Name]=$A367)*(T_PlannedOrders[WeekIndex]=100)*(T_PlannedOrders[EffectiveQty]&gt;0)*T_PlannedOrders[Order_Month])),"m月")&amp;"発注)")</f>
        <v/>
      </c>
      <c r="CZ379">
        <f>IF(SUMIFS(T_PlannedOrders[EffectiveQty],T_PlannedOrders[Part Name],$A367,T_PlannedOrders[WeekIndex],101)=0,"",SUMIFS(T_PlannedOrders[EffectiveQty],T_PlannedOrders[Part Name],$A367,T_PlannedOrders[WeekIndex],101)&amp;" ("&amp;TEXT(SUMPRODUCT(MAX((T_PlannedOrders[Part Name]=$A367)*(T_PlannedOrders[WeekIndex]=101)*(T_PlannedOrders[EffectiveQty]&gt;0)*T_PlannedOrders[Order_Month])),"m月")&amp;"発注)")</f>
        <v/>
      </c>
      <c r="DA379">
        <f>IF(SUMIFS(T_PlannedOrders[EffectiveQty],T_PlannedOrders[Part Name],$A367,T_PlannedOrders[WeekIndex],102)=0,"",SUMIFS(T_PlannedOrders[EffectiveQty],T_PlannedOrders[Part Name],$A367,T_PlannedOrders[WeekIndex],102)&amp;" ("&amp;TEXT(SUMPRODUCT(MAX((T_PlannedOrders[Part Name]=$A367)*(T_PlannedOrders[WeekIndex]=102)*(T_PlannedOrders[EffectiveQty]&gt;0)*T_PlannedOrders[Order_Month])),"m月")&amp;"発注)")</f>
        <v/>
      </c>
      <c r="DB379">
        <f>IF(SUMIFS(T_PlannedOrders[EffectiveQty],T_PlannedOrders[Part Name],$A367,T_PlannedOrders[WeekIndex],103)=0,"",SUMIFS(T_PlannedOrders[EffectiveQty],T_PlannedOrders[Part Name],$A367,T_PlannedOrders[WeekIndex],103)&amp;" ("&amp;TEXT(SUMPRODUCT(MAX((T_PlannedOrders[Part Name]=$A367)*(T_PlannedOrders[WeekIndex]=103)*(T_PlannedOrders[EffectiveQty]&gt;0)*T_PlannedOrders[Order_Month])),"m月")&amp;"発注)")</f>
        <v/>
      </c>
      <c r="DC379">
        <f>IF(SUMIFS(T_PlannedOrders[EffectiveQty],T_PlannedOrders[Part Name],$A367,T_PlannedOrders[WeekIndex],104)=0,"",SUMIFS(T_PlannedOrders[EffectiveQty],T_PlannedOrders[Part Name],$A367,T_PlannedOrders[WeekIndex],104)&amp;" ("&amp;TEXT(SUMPRODUCT(MAX((T_PlannedOrders[Part Name]=$A367)*(T_PlannedOrders[WeekIndex]=104)*(T_PlannedOrders[EffectiveQty]&gt;0)*T_PlannedOrders[Order_Month])),"m月")&amp;"発注)")</f>
        <v/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3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>
        <f>IF(SUMIFS(T_PlannedOrders[EffectiveQty],T_PlannedOrders[Part Name],$A383,T_PlannedOrders[WeekIndex],1)=0,"",SUMIFS(T_PlannedOrders[EffectiveQty],T_PlannedOrders[Part Name],$A383,T_PlannedOrders[WeekIndex],1)&amp;" ("&amp;TEXT(SUMPRODUCT(MAX((T_PlannedOrders[Part Name]=$A383)*(T_PlannedOrders[WeekIndex]=1)*(T_PlannedOrders[EffectiveQty]&gt;0)*T_PlannedOrders[Order_Month])),"m月")&amp;"発注)")</f>
        <v/>
      </c>
      <c r="E475">
        <f>IF(SUMIFS(T_PlannedOrders[EffectiveQty],T_PlannedOrders[Part Name],$A383,T_PlannedOrders[WeekIndex],2)=0,"",SUMIFS(T_PlannedOrders[EffectiveQty],T_PlannedOrders[Part Name],$A383,T_PlannedOrders[WeekIndex],2)&amp;" ("&amp;TEXT(SUMPRODUCT(MAX((T_PlannedOrders[Part Name]=$A383)*(T_PlannedOrders[WeekIndex]=2)*(T_PlannedOrders[EffectiveQty]&gt;0)*T_PlannedOrders[Order_Month])),"m月")&amp;"発注)")</f>
        <v/>
      </c>
      <c r="F475">
        <f>IF(SUMIFS(T_PlannedOrders[EffectiveQty],T_PlannedOrders[Part Name],$A383,T_PlannedOrders[WeekIndex],3)=0,"",SUMIFS(T_PlannedOrders[EffectiveQty],T_PlannedOrders[Part Name],$A383,T_PlannedOrders[WeekIndex],3)&amp;" ("&amp;TEXT(SUMPRODUCT(MAX((T_PlannedOrders[Part Name]=$A383)*(T_PlannedOrders[WeekIndex]=3)*(T_PlannedOrders[EffectiveQty]&gt;0)*T_PlannedOrders[Order_Month])),"m月")&amp;"発注)")</f>
        <v/>
      </c>
      <c r="G475">
        <f>IF(SUMIFS(T_PlannedOrders[EffectiveQty],T_PlannedOrders[Part Name],$A383,T_PlannedOrders[WeekIndex],4)=0,"",SUMIFS(T_PlannedOrders[EffectiveQty],T_PlannedOrders[Part Name],$A383,T_PlannedOrders[WeekIndex],4)&amp;" ("&amp;TEXT(SUMPRODUCT(MAX((T_PlannedOrders[Part Name]=$A383)*(T_PlannedOrders[WeekIndex]=4)*(T_PlannedOrders[EffectiveQty]&gt;0)*T_PlannedOrders[Order_Month])),"m月")&amp;"発注)")</f>
        <v/>
      </c>
      <c r="H475">
        <f>IF(SUMIFS(T_PlannedOrders[EffectiveQty],T_PlannedOrders[Part Name],$A383,T_PlannedOrders[WeekIndex],5)=0,"",SUMIFS(T_PlannedOrders[EffectiveQty],T_PlannedOrders[Part Name],$A383,T_PlannedOrders[WeekIndex],5)&amp;" ("&amp;TEXT(SUMPRODUCT(MAX((T_PlannedOrders[Part Name]=$A383)*(T_PlannedOrders[WeekIndex]=5)*(T_PlannedOrders[EffectiveQty]&gt;0)*T_PlannedOrders[Order_Month])),"m月")&amp;"発注)")</f>
        <v/>
      </c>
      <c r="I475">
        <f>IF(SUMIFS(T_PlannedOrders[EffectiveQty],T_PlannedOrders[Part Name],$A383,T_PlannedOrders[WeekIndex],6)=0,"",SUMIFS(T_PlannedOrders[EffectiveQty],T_PlannedOrders[Part Name],$A383,T_PlannedOrders[WeekIndex],6)&amp;" ("&amp;TEXT(SUMPRODUCT(MAX((T_PlannedOrders[Part Name]=$A383)*(T_PlannedOrders[WeekIndex]=6)*(T_PlannedOrders[EffectiveQty]&gt;0)*T_PlannedOrders[Order_Month])),"m月")&amp;"発注)")</f>
        <v/>
      </c>
      <c r="J475">
        <f>IF(SUMIFS(T_PlannedOrders[EffectiveQty],T_PlannedOrders[Part Name],$A383,T_PlannedOrders[WeekIndex],7)=0,"",SUMIFS(T_PlannedOrders[EffectiveQty],T_PlannedOrders[Part Name],$A383,T_PlannedOrders[WeekIndex],7)&amp;" ("&amp;TEXT(SUMPRODUCT(MAX((T_PlannedOrders[Part Name]=$A383)*(T_PlannedOrders[WeekIndex]=7)*(T_PlannedOrders[EffectiveQty]&gt;0)*T_PlannedOrders[Order_Month])),"m月")&amp;"発注)")</f>
        <v/>
      </c>
      <c r="K475">
        <f>IF(SUMIFS(T_PlannedOrders[EffectiveQty],T_PlannedOrders[Part Name],$A383,T_PlannedOrders[WeekIndex],8)=0,"",SUMIFS(T_PlannedOrders[EffectiveQty],T_PlannedOrders[Part Name],$A383,T_PlannedOrders[WeekIndex],8)&amp;" ("&amp;TEXT(SUMPRODUCT(MAX((T_PlannedOrders[Part Name]=$A383)*(T_PlannedOrders[WeekIndex]=8)*(T_PlannedOrders[EffectiveQty]&gt;0)*T_PlannedOrders[Order_Month])),"m月")&amp;"発注)")</f>
        <v/>
      </c>
      <c r="L475">
        <f>IF(SUMIFS(T_PlannedOrders[EffectiveQty],T_PlannedOrders[Part Name],$A383,T_PlannedOrders[WeekIndex],9)=0,"",SUMIFS(T_PlannedOrders[EffectiveQty],T_PlannedOrders[Part Name],$A383,T_PlannedOrders[WeekIndex],9)&amp;" ("&amp;TEXT(SUMPRODUCT(MAX((T_PlannedOrders[Part Name]=$A383)*(T_PlannedOrders[WeekIndex]=9)*(T_PlannedOrders[EffectiveQty]&gt;0)*T_PlannedOrders[Order_Month])),"m月")&amp;"発注)")</f>
        <v/>
      </c>
      <c r="M475">
        <f>IF(SUMIFS(T_PlannedOrders[EffectiveQty],T_PlannedOrders[Part Name],$A383,T_PlannedOrders[WeekIndex],10)=0,"",SUMIFS(T_PlannedOrders[EffectiveQty],T_PlannedOrders[Part Name],$A383,T_PlannedOrders[WeekIndex],10)&amp;" ("&amp;TEXT(SUMPRODUCT(MAX((T_PlannedOrders[Part Name]=$A383)*(T_PlannedOrders[WeekIndex]=10)*(T_PlannedOrders[EffectiveQty]&gt;0)*T_PlannedOrders[Order_Month])),"m月")&amp;"発注)")</f>
        <v/>
      </c>
      <c r="N475">
        <f>IF(SUMIFS(T_PlannedOrders[EffectiveQty],T_PlannedOrders[Part Name],$A383,T_PlannedOrders[WeekIndex],11)=0,"",SUMIFS(T_PlannedOrders[EffectiveQty],T_PlannedOrders[Part Name],$A383,T_PlannedOrders[WeekIndex],11)&amp;" ("&amp;TEXT(SUMPRODUCT(MAX((T_PlannedOrders[Part Name]=$A383)*(T_PlannedOrders[WeekIndex]=11)*(T_PlannedOrders[EffectiveQty]&gt;0)*T_PlannedOrders[Order_Month])),"m月")&amp;"発注)")</f>
        <v/>
      </c>
      <c r="O475">
        <f>IF(SUMIFS(T_PlannedOrders[EffectiveQty],T_PlannedOrders[Part Name],$A383,T_PlannedOrders[WeekIndex],12)=0,"",SUMIFS(T_PlannedOrders[EffectiveQty],T_PlannedOrders[Part Name],$A383,T_PlannedOrders[WeekIndex],12)&amp;" ("&amp;TEXT(SUMPRODUCT(MAX((T_PlannedOrders[Part Name]=$A383)*(T_PlannedOrders[WeekIndex]=12)*(T_PlannedOrders[EffectiveQty]&gt;0)*T_PlannedOrders[Order_Month])),"m月")&amp;"発注)")</f>
        <v/>
      </c>
      <c r="P475">
        <f>IF(SUMIFS(T_PlannedOrders[EffectiveQty],T_PlannedOrders[Part Name],$A383,T_PlannedOrders[WeekIndex],13)=0,"",SUMIFS(T_PlannedOrders[EffectiveQty],T_PlannedOrders[Part Name],$A383,T_PlannedOrders[WeekIndex],13)&amp;" ("&amp;TEXT(SUMPRODUCT(MAX((T_PlannedOrders[Part Name]=$A383)*(T_PlannedOrders[WeekIndex]=13)*(T_PlannedOrders[EffectiveQty]&gt;0)*T_PlannedOrders[Order_Month])),"m月")&amp;"発注)")</f>
        <v/>
      </c>
      <c r="Q475">
        <f>IF(SUMIFS(T_PlannedOrders[EffectiveQty],T_PlannedOrders[Part Name],$A383,T_PlannedOrders[WeekIndex],14)=0,"",SUMIFS(T_PlannedOrders[EffectiveQty],T_PlannedOrders[Part Name],$A383,T_PlannedOrders[WeekIndex],14)&amp;" ("&amp;TEXT(SUMPRODUCT(MAX((T_PlannedOrders[Part Name]=$A383)*(T_PlannedOrders[WeekIndex]=14)*(T_PlannedOrders[EffectiveQty]&gt;0)*T_PlannedOrders[Order_Month])),"m月")&amp;"発注)")</f>
        <v/>
      </c>
      <c r="R475">
        <f>IF(SUMIFS(T_PlannedOrders[EffectiveQty],T_PlannedOrders[Part Name],$A383,T_PlannedOrders[WeekIndex],15)=0,"",SUMIFS(T_PlannedOrders[EffectiveQty],T_PlannedOrders[Part Name],$A383,T_PlannedOrders[WeekIndex],15)&amp;" ("&amp;TEXT(SUMPRODUCT(MAX((T_PlannedOrders[Part Name]=$A383)*(T_PlannedOrders[WeekIndex]=15)*(T_PlannedOrders[EffectiveQty]&gt;0)*T_PlannedOrders[Order_Month])),"m月")&amp;"発注)")</f>
        <v/>
      </c>
      <c r="S475">
        <f>IF(SUMIFS(T_PlannedOrders[EffectiveQty],T_PlannedOrders[Part Name],$A383,T_PlannedOrders[WeekIndex],16)=0,"",SUMIFS(T_PlannedOrders[EffectiveQty],T_PlannedOrders[Part Name],$A383,T_PlannedOrders[WeekIndex],16)&amp;" ("&amp;TEXT(SUMPRODUCT(MAX((T_PlannedOrders[Part Name]=$A383)*(T_PlannedOrders[WeekIndex]=16)*(T_PlannedOrders[EffectiveQty]&gt;0)*T_PlannedOrders[Order_Month])),"m月")&amp;"発注)")</f>
        <v/>
      </c>
      <c r="T475">
        <f>IF(SUMIFS(T_PlannedOrders[EffectiveQty],T_PlannedOrders[Part Name],$A383,T_PlannedOrders[WeekIndex],17)=0,"",SUMIFS(T_PlannedOrders[EffectiveQty],T_PlannedOrders[Part Name],$A383,T_PlannedOrders[WeekIndex],17)&amp;" ("&amp;TEXT(SUMPRODUCT(MAX((T_PlannedOrders[Part Name]=$A383)*(T_PlannedOrders[WeekIndex]=17)*(T_PlannedOrders[EffectiveQty]&gt;0)*T_PlannedOrders[Order_Month])),"m月")&amp;"発注)")</f>
        <v/>
      </c>
      <c r="U475">
        <f>IF(SUMIFS(T_PlannedOrders[EffectiveQty],T_PlannedOrders[Part Name],$A383,T_PlannedOrders[WeekIndex],18)=0,"",SUMIFS(T_PlannedOrders[EffectiveQty],T_PlannedOrders[Part Name],$A383,T_PlannedOrders[WeekIndex],18)&amp;" ("&amp;TEXT(SUMPRODUCT(MAX((T_PlannedOrders[Part Name]=$A383)*(T_PlannedOrders[WeekIndex]=18)*(T_PlannedOrders[EffectiveQty]&gt;0)*T_PlannedOrders[Order_Month])),"m月")&amp;"発注)")</f>
        <v/>
      </c>
      <c r="V475">
        <f>IF(SUMIFS(T_PlannedOrders[EffectiveQty],T_PlannedOrders[Part Name],$A383,T_PlannedOrders[WeekIndex],19)=0,"",SUMIFS(T_PlannedOrders[EffectiveQty],T_PlannedOrders[Part Name],$A383,T_PlannedOrders[WeekIndex],19)&amp;" ("&amp;TEXT(SUMPRODUCT(MAX((T_PlannedOrders[Part Name]=$A383)*(T_PlannedOrders[WeekIndex]=19)*(T_PlannedOrders[EffectiveQty]&gt;0)*T_PlannedOrders[Order_Month])),"m月")&amp;"発注)")</f>
        <v/>
      </c>
      <c r="W475">
        <f>IF(SUMIFS(T_PlannedOrders[EffectiveQty],T_PlannedOrders[Part Name],$A383,T_PlannedOrders[WeekIndex],20)=0,"",SUMIFS(T_PlannedOrders[EffectiveQty],T_PlannedOrders[Part Name],$A383,T_PlannedOrders[WeekIndex],20)&amp;" ("&amp;TEXT(SUMPRODUCT(MAX((T_PlannedOrders[Part Name]=$A383)*(T_PlannedOrders[WeekIndex]=20)*(T_PlannedOrders[EffectiveQty]&gt;0)*T_PlannedOrders[Order_Month])),"m月")&amp;"発注)")</f>
        <v/>
      </c>
      <c r="X475">
        <f>IF(SUMIFS(T_PlannedOrders[EffectiveQty],T_PlannedOrders[Part Name],$A383,T_PlannedOrders[WeekIndex],21)=0,"",SUMIFS(T_PlannedOrders[EffectiveQty],T_PlannedOrders[Part Name],$A383,T_PlannedOrders[WeekIndex],21)&amp;" ("&amp;TEXT(SUMPRODUCT(MAX((T_PlannedOrders[Part Name]=$A383)*(T_PlannedOrders[WeekIndex]=21)*(T_PlannedOrders[EffectiveQty]&gt;0)*T_PlannedOrders[Order_Month])),"m月")&amp;"発注)")</f>
        <v/>
      </c>
      <c r="Y475">
        <f>IF(SUMIFS(T_PlannedOrders[EffectiveQty],T_PlannedOrders[Part Name],$A383,T_PlannedOrders[WeekIndex],22)=0,"",SUMIFS(T_PlannedOrders[EffectiveQty],T_PlannedOrders[Part Name],$A383,T_PlannedOrders[WeekIndex],22)&amp;" ("&amp;TEXT(SUMPRODUCT(MAX((T_PlannedOrders[Part Name]=$A383)*(T_PlannedOrders[WeekIndex]=22)*(T_PlannedOrders[EffectiveQty]&gt;0)*T_PlannedOrders[Order_Month])),"m月")&amp;"発注)")</f>
        <v/>
      </c>
      <c r="Z475">
        <f>IF(SUMIFS(T_PlannedOrders[EffectiveQty],T_PlannedOrders[Part Name],$A383,T_PlannedOrders[WeekIndex],23)=0,"",SUMIFS(T_PlannedOrders[EffectiveQty],T_PlannedOrders[Part Name],$A383,T_PlannedOrders[WeekIndex],23)&amp;" ("&amp;TEXT(SUMPRODUCT(MAX((T_PlannedOrders[Part Name]=$A383)*(T_PlannedOrders[WeekIndex]=23)*(T_PlannedOrders[EffectiveQty]&gt;0)*T_PlannedOrders[Order_Month])),"m月")&amp;"発注)")</f>
        <v/>
      </c>
      <c r="AA475">
        <f>IF(SUMIFS(T_PlannedOrders[EffectiveQty],T_PlannedOrders[Part Name],$A383,T_PlannedOrders[WeekIndex],24)=0,"",SUMIFS(T_PlannedOrders[EffectiveQty],T_PlannedOrders[Part Name],$A383,T_PlannedOrders[WeekIndex],24)&amp;" ("&amp;TEXT(SUMPRODUCT(MAX((T_PlannedOrders[Part Name]=$A383)*(T_PlannedOrders[WeekIndex]=24)*(T_PlannedOrders[EffectiveQty]&gt;0)*T_PlannedOrders[Order_Month])),"m月")&amp;"発注)")</f>
        <v/>
      </c>
      <c r="AB475">
        <f>IF(SUMIFS(T_PlannedOrders[EffectiveQty],T_PlannedOrders[Part Name],$A383,T_PlannedOrders[WeekIndex],25)=0,"",SUMIFS(T_PlannedOrders[EffectiveQty],T_PlannedOrders[Part Name],$A383,T_PlannedOrders[WeekIndex],25)&amp;" ("&amp;TEXT(SUMPRODUCT(MAX((T_PlannedOrders[Part Name]=$A383)*(T_PlannedOrders[WeekIndex]=25)*(T_PlannedOrders[EffectiveQty]&gt;0)*T_PlannedOrders[Order_Month])),"m月")&amp;"発注)")</f>
        <v/>
      </c>
      <c r="AC475">
        <f>IF(SUMIFS(T_PlannedOrders[EffectiveQty],T_PlannedOrders[Part Name],$A383,T_PlannedOrders[WeekIndex],26)=0,"",SUMIFS(T_PlannedOrders[EffectiveQty],T_PlannedOrders[Part Name],$A383,T_PlannedOrders[WeekIndex],26)&amp;" ("&amp;TEXT(SUMPRODUCT(MAX((T_PlannedOrders[Part Name]=$A383)*(T_PlannedOrders[WeekIndex]=26)*(T_PlannedOrders[EffectiveQty]&gt;0)*T_PlannedOrders[Order_Month])),"m月")&amp;"発注)")</f>
        <v/>
      </c>
      <c r="AD475">
        <f>IF(SUMIFS(T_PlannedOrders[EffectiveQty],T_PlannedOrders[Part Name],$A383,T_PlannedOrders[WeekIndex],27)=0,"",SUMIFS(T_PlannedOrders[EffectiveQty],T_PlannedOrders[Part Name],$A383,T_PlannedOrders[WeekIndex],27)&amp;" ("&amp;TEXT(SUMPRODUCT(MAX((T_PlannedOrders[Part Name]=$A383)*(T_PlannedOrders[WeekIndex]=27)*(T_PlannedOrders[EffectiveQty]&gt;0)*T_PlannedOrders[Order_Month])),"m月")&amp;"発注)")</f>
        <v/>
      </c>
      <c r="AE475">
        <f>IF(SUMIFS(T_PlannedOrders[EffectiveQty],T_PlannedOrders[Part Name],$A383,T_PlannedOrders[WeekIndex],28)=0,"",SUMIFS(T_PlannedOrders[EffectiveQty],T_PlannedOrders[Part Name],$A383,T_PlannedOrders[WeekIndex],28)&amp;" ("&amp;TEXT(SUMPRODUCT(MAX((T_PlannedOrders[Part Name]=$A383)*(T_PlannedOrders[WeekIndex]=28)*(T_PlannedOrders[EffectiveQty]&gt;0)*T_PlannedOrders[Order_Month])),"m月")&amp;"発注)")</f>
        <v/>
      </c>
      <c r="AF475">
        <f>IF(SUMIFS(T_PlannedOrders[EffectiveQty],T_PlannedOrders[Part Name],$A383,T_PlannedOrders[WeekIndex],29)=0,"",SUMIFS(T_PlannedOrders[EffectiveQty],T_PlannedOrders[Part Name],$A383,T_PlannedOrders[WeekIndex],29)&amp;" ("&amp;TEXT(SUMPRODUCT(MAX((T_PlannedOrders[Part Name]=$A383)*(T_PlannedOrders[WeekIndex]=29)*(T_PlannedOrders[EffectiveQty]&gt;0)*T_PlannedOrders[Order_Month])),"m月")&amp;"発注)")</f>
        <v/>
      </c>
      <c r="AG475">
        <f>IF(SUMIFS(T_PlannedOrders[EffectiveQty],T_PlannedOrders[Part Name],$A383,T_PlannedOrders[WeekIndex],30)=0,"",SUMIFS(T_PlannedOrders[EffectiveQty],T_PlannedOrders[Part Name],$A383,T_PlannedOrders[WeekIndex],30)&amp;" ("&amp;TEXT(SUMPRODUCT(MAX((T_PlannedOrders[Part Name]=$A383)*(T_PlannedOrders[WeekIndex]=30)*(T_PlannedOrders[EffectiveQty]&gt;0)*T_PlannedOrders[Order_Month])),"m月")&amp;"発注)")</f>
        <v/>
      </c>
      <c r="AH475">
        <f>IF(SUMIFS(T_PlannedOrders[EffectiveQty],T_PlannedOrders[Part Name],$A383,T_PlannedOrders[WeekIndex],31)=0,"",SUMIFS(T_PlannedOrders[EffectiveQty],T_PlannedOrders[Part Name],$A383,T_PlannedOrders[WeekIndex],31)&amp;" ("&amp;TEXT(SUMPRODUCT(MAX((T_PlannedOrders[Part Name]=$A383)*(T_PlannedOrders[WeekIndex]=31)*(T_PlannedOrders[EffectiveQty]&gt;0)*T_PlannedOrders[Order_Month])),"m月")&amp;"発注)")</f>
        <v/>
      </c>
      <c r="AI475">
        <f>IF(SUMIFS(T_PlannedOrders[EffectiveQty],T_PlannedOrders[Part Name],$A383,T_PlannedOrders[WeekIndex],32)=0,"",SUMIFS(T_PlannedOrders[EffectiveQty],T_PlannedOrders[Part Name],$A383,T_PlannedOrders[WeekIndex],32)&amp;" ("&amp;TEXT(SUMPRODUCT(MAX((T_PlannedOrders[Part Name]=$A383)*(T_PlannedOrders[WeekIndex]=32)*(T_PlannedOrders[EffectiveQty]&gt;0)*T_PlannedOrders[Order_Month])),"m月")&amp;"発注)")</f>
        <v/>
      </c>
      <c r="AJ475">
        <f>IF(SUMIFS(T_PlannedOrders[EffectiveQty],T_PlannedOrders[Part Name],$A383,T_PlannedOrders[WeekIndex],33)=0,"",SUMIFS(T_PlannedOrders[EffectiveQty],T_PlannedOrders[Part Name],$A383,T_PlannedOrders[WeekIndex],33)&amp;" ("&amp;TEXT(SUMPRODUCT(MAX((T_PlannedOrders[Part Name]=$A383)*(T_PlannedOrders[WeekIndex]=33)*(T_PlannedOrders[EffectiveQty]&gt;0)*T_PlannedOrders[Order_Month])),"m月")&amp;"発注)")</f>
        <v/>
      </c>
      <c r="AK475">
        <f>IF(SUMIFS(T_PlannedOrders[EffectiveQty],T_PlannedOrders[Part Name],$A383,T_PlannedOrders[WeekIndex],34)=0,"",SUMIFS(T_PlannedOrders[EffectiveQty],T_PlannedOrders[Part Name],$A383,T_PlannedOrders[WeekIndex],34)&amp;" ("&amp;TEXT(SUMPRODUCT(MAX((T_PlannedOrders[Part Name]=$A383)*(T_PlannedOrders[WeekIndex]=34)*(T_PlannedOrders[EffectiveQty]&gt;0)*T_PlannedOrders[Order_Month])),"m月")&amp;"発注)")</f>
        <v/>
      </c>
      <c r="AL475">
        <f>IF(SUMIFS(T_PlannedOrders[EffectiveQty],T_PlannedOrders[Part Name],$A383,T_PlannedOrders[WeekIndex],35)=0,"",SUMIFS(T_PlannedOrders[EffectiveQty],T_PlannedOrders[Part Name],$A383,T_PlannedOrders[WeekIndex],35)&amp;" ("&amp;TEXT(SUMPRODUCT(MAX((T_PlannedOrders[Part Name]=$A383)*(T_PlannedOrders[WeekIndex]=35)*(T_PlannedOrders[EffectiveQty]&gt;0)*T_PlannedOrders[Order_Month])),"m月")&amp;"発注)")</f>
        <v/>
      </c>
      <c r="AM475">
        <f>IF(SUMIFS(T_PlannedOrders[EffectiveQty],T_PlannedOrders[Part Name],$A383,T_PlannedOrders[WeekIndex],36)=0,"",SUMIFS(T_PlannedOrders[EffectiveQty],T_PlannedOrders[Part Name],$A383,T_PlannedOrders[WeekIndex],36)&amp;" ("&amp;TEXT(SUMPRODUCT(MAX((T_PlannedOrders[Part Name]=$A383)*(T_PlannedOrders[WeekIndex]=36)*(T_PlannedOrders[EffectiveQty]&gt;0)*T_PlannedOrders[Order_Month])),"m月")&amp;"発注)")</f>
        <v/>
      </c>
      <c r="AN475">
        <f>IF(SUMIFS(T_PlannedOrders[EffectiveQty],T_PlannedOrders[Part Name],$A383,T_PlannedOrders[WeekIndex],37)=0,"",SUMIFS(T_PlannedOrders[EffectiveQty],T_PlannedOrders[Part Name],$A383,T_PlannedOrders[WeekIndex],37)&amp;" ("&amp;TEXT(SUMPRODUCT(MAX((T_PlannedOrders[Part Name]=$A383)*(T_PlannedOrders[WeekIndex]=37)*(T_PlannedOrders[EffectiveQty]&gt;0)*T_PlannedOrders[Order_Month])),"m月")&amp;"発注)")</f>
        <v/>
      </c>
      <c r="AO475">
        <f>IF(SUMIFS(T_PlannedOrders[EffectiveQty],T_PlannedOrders[Part Name],$A383,T_PlannedOrders[WeekIndex],38)=0,"",SUMIFS(T_PlannedOrders[EffectiveQty],T_PlannedOrders[Part Name],$A383,T_PlannedOrders[WeekIndex],38)&amp;" ("&amp;TEXT(SUMPRODUCT(MAX((T_PlannedOrders[Part Name]=$A383)*(T_PlannedOrders[WeekIndex]=38)*(T_PlannedOrders[EffectiveQty]&gt;0)*T_PlannedOrders[Order_Month])),"m月")&amp;"発注)")</f>
        <v/>
      </c>
      <c r="AP475">
        <f>IF(SUMIFS(T_PlannedOrders[EffectiveQty],T_PlannedOrders[Part Name],$A383,T_PlannedOrders[WeekIndex],39)=0,"",SUMIFS(T_PlannedOrders[EffectiveQty],T_PlannedOrders[Part Name],$A383,T_PlannedOrders[WeekIndex],39)&amp;" ("&amp;TEXT(SUMPRODUCT(MAX((T_PlannedOrders[Part Name]=$A383)*(T_PlannedOrders[WeekIndex]=39)*(T_PlannedOrders[EffectiveQty]&gt;0)*T_PlannedOrders[Order_Month])),"m月")&amp;"発注)")</f>
        <v/>
      </c>
      <c r="AQ475">
        <f>IF(SUMIFS(T_PlannedOrders[EffectiveQty],T_PlannedOrders[Part Name],$A383,T_PlannedOrders[WeekIndex],40)=0,"",SUMIFS(T_PlannedOrders[EffectiveQty],T_PlannedOrders[Part Name],$A383,T_PlannedOrders[WeekIndex],40)&amp;" ("&amp;TEXT(SUMPRODUCT(MAX((T_PlannedOrders[Part Name]=$A383)*(T_PlannedOrders[WeekIndex]=40)*(T_PlannedOrders[EffectiveQty]&gt;0)*T_PlannedOrders[Order_Month])),"m月")&amp;"発注)")</f>
        <v/>
      </c>
      <c r="AR475">
        <f>IF(SUMIFS(T_PlannedOrders[EffectiveQty],T_PlannedOrders[Part Name],$A383,T_PlannedOrders[WeekIndex],41)=0,"",SUMIFS(T_PlannedOrders[EffectiveQty],T_PlannedOrders[Part Name],$A383,T_PlannedOrders[WeekIndex],41)&amp;" ("&amp;TEXT(SUMPRODUCT(MAX((T_PlannedOrders[Part Name]=$A383)*(T_PlannedOrders[WeekIndex]=41)*(T_PlannedOrders[EffectiveQty]&gt;0)*T_PlannedOrders[Order_Month])),"m月")&amp;"発注)")</f>
        <v/>
      </c>
      <c r="AS475">
        <f>IF(SUMIFS(T_PlannedOrders[EffectiveQty],T_PlannedOrders[Part Name],$A383,T_PlannedOrders[WeekIndex],42)=0,"",SUMIFS(T_PlannedOrders[EffectiveQty],T_PlannedOrders[Part Name],$A383,T_PlannedOrders[WeekIndex],42)&amp;" ("&amp;TEXT(SUMPRODUCT(MAX((T_PlannedOrders[Part Name]=$A383)*(T_PlannedOrders[WeekIndex]=42)*(T_PlannedOrders[EffectiveQty]&gt;0)*T_PlannedOrders[Order_Month])),"m月")&amp;"発注)")</f>
        <v/>
      </c>
      <c r="AT475">
        <f>IF(SUMIFS(T_PlannedOrders[EffectiveQty],T_PlannedOrders[Part Name],$A383,T_PlannedOrders[WeekIndex],43)=0,"",SUMIFS(T_PlannedOrders[EffectiveQty],T_PlannedOrders[Part Name],$A383,T_PlannedOrders[WeekIndex],43)&amp;" ("&amp;TEXT(SUMPRODUCT(MAX((T_PlannedOrders[Part Name]=$A383)*(T_PlannedOrders[WeekIndex]=43)*(T_PlannedOrders[EffectiveQty]&gt;0)*T_PlannedOrders[Order_Month])),"m月")&amp;"発注)")</f>
        <v/>
      </c>
      <c r="AU475">
        <f>IF(SUMIFS(T_PlannedOrders[EffectiveQty],T_PlannedOrders[Part Name],$A383,T_PlannedOrders[WeekIndex],44)=0,"",SUMIFS(T_PlannedOrders[EffectiveQty],T_PlannedOrders[Part Name],$A383,T_PlannedOrders[WeekIndex],44)&amp;" ("&amp;TEXT(SUMPRODUCT(MAX((T_PlannedOrders[Part Name]=$A383)*(T_PlannedOrders[WeekIndex]=44)*(T_PlannedOrders[EffectiveQty]&gt;0)*T_PlannedOrders[Order_Month])),"m月")&amp;"発注)")</f>
        <v/>
      </c>
      <c r="AV475">
        <f>IF(SUMIFS(T_PlannedOrders[EffectiveQty],T_PlannedOrders[Part Name],$A383,T_PlannedOrders[WeekIndex],45)=0,"",SUMIFS(T_PlannedOrders[EffectiveQty],T_PlannedOrders[Part Name],$A383,T_PlannedOrders[WeekIndex],45)&amp;" ("&amp;TEXT(SUMPRODUCT(MAX((T_PlannedOrders[Part Name]=$A383)*(T_PlannedOrders[WeekIndex]=45)*(T_PlannedOrders[EffectiveQty]&gt;0)*T_PlannedOrders[Order_Month])),"m月")&amp;"発注)")</f>
        <v/>
      </c>
      <c r="AW475">
        <f>IF(SUMIFS(T_PlannedOrders[EffectiveQty],T_PlannedOrders[Part Name],$A383,T_PlannedOrders[WeekIndex],46)=0,"",SUMIFS(T_PlannedOrders[EffectiveQty],T_PlannedOrders[Part Name],$A383,T_PlannedOrders[WeekIndex],46)&amp;" ("&amp;TEXT(SUMPRODUCT(MAX((T_PlannedOrders[Part Name]=$A383)*(T_PlannedOrders[WeekIndex]=46)*(T_PlannedOrders[EffectiveQty]&gt;0)*T_PlannedOrders[Order_Month])),"m月")&amp;"発注)")</f>
        <v/>
      </c>
      <c r="AX475">
        <f>IF(SUMIFS(T_PlannedOrders[EffectiveQty],T_PlannedOrders[Part Name],$A383,T_PlannedOrders[WeekIndex],47)=0,"",SUMIFS(T_PlannedOrders[EffectiveQty],T_PlannedOrders[Part Name],$A383,T_PlannedOrders[WeekIndex],47)&amp;" ("&amp;TEXT(SUMPRODUCT(MAX((T_PlannedOrders[Part Name]=$A383)*(T_PlannedOrders[WeekIndex]=47)*(T_PlannedOrders[EffectiveQty]&gt;0)*T_PlannedOrders[Order_Month])),"m月")&amp;"発注)")</f>
        <v/>
      </c>
      <c r="AY475">
        <f>IF(SUMIFS(T_PlannedOrders[EffectiveQty],T_PlannedOrders[Part Name],$A383,T_PlannedOrders[WeekIndex],48)=0,"",SUMIFS(T_PlannedOrders[EffectiveQty],T_PlannedOrders[Part Name],$A383,T_PlannedOrders[WeekIndex],48)&amp;" ("&amp;TEXT(SUMPRODUCT(MAX((T_PlannedOrders[Part Name]=$A383)*(T_PlannedOrders[WeekIndex]=48)*(T_PlannedOrders[EffectiveQty]&gt;0)*T_PlannedOrders[Order_Month])),"m月")&amp;"発注)")</f>
        <v/>
      </c>
      <c r="AZ475">
        <f>IF(SUMIFS(T_PlannedOrders[EffectiveQty],T_PlannedOrders[Part Name],$A383,T_PlannedOrders[WeekIndex],49)=0,"",SUMIFS(T_PlannedOrders[EffectiveQty],T_PlannedOrders[Part Name],$A383,T_PlannedOrders[WeekIndex],49)&amp;" ("&amp;TEXT(SUMPRODUCT(MAX((T_PlannedOrders[Part Name]=$A383)*(T_PlannedOrders[WeekIndex]=49)*(T_PlannedOrders[EffectiveQty]&gt;0)*T_PlannedOrders[Order_Month])),"m月")&amp;"発注)")</f>
        <v/>
      </c>
      <c r="BA475">
        <f>IF(SUMIFS(T_PlannedOrders[EffectiveQty],T_PlannedOrders[Part Name],$A383,T_PlannedOrders[WeekIndex],50)=0,"",SUMIFS(T_PlannedOrders[EffectiveQty],T_PlannedOrders[Part Name],$A383,T_PlannedOrders[WeekIndex],50)&amp;" ("&amp;TEXT(SUMPRODUCT(MAX((T_PlannedOrders[Part Name]=$A383)*(T_PlannedOrders[WeekIndex]=50)*(T_PlannedOrders[EffectiveQty]&gt;0)*T_PlannedOrders[Order_Month])),"m月")&amp;"発注)")</f>
        <v/>
      </c>
      <c r="BB475">
        <f>IF(SUMIFS(T_PlannedOrders[EffectiveQty],T_PlannedOrders[Part Name],$A383,T_PlannedOrders[WeekIndex],51)=0,"",SUMIFS(T_PlannedOrders[EffectiveQty],T_PlannedOrders[Part Name],$A383,T_PlannedOrders[WeekIndex],51)&amp;" ("&amp;TEXT(SUMPRODUCT(MAX((T_PlannedOrders[Part Name]=$A383)*(T_PlannedOrders[WeekIndex]=51)*(T_PlannedOrders[EffectiveQty]&gt;0)*T_PlannedOrders[Order_Month])),"m月")&amp;"発注)")</f>
        <v/>
      </c>
      <c r="BC475">
        <f>IF(SUMIFS(T_PlannedOrders[EffectiveQty],T_PlannedOrders[Part Name],$A383,T_PlannedOrders[WeekIndex],52)=0,"",SUMIFS(T_PlannedOrders[EffectiveQty],T_PlannedOrders[Part Name],$A383,T_PlannedOrders[WeekIndex],52)&amp;" ("&amp;TEXT(SUMPRODUCT(MAX((T_PlannedOrders[Part Name]=$A383)*(T_PlannedOrders[WeekIndex]=52)*(T_PlannedOrders[EffectiveQty]&gt;0)*T_PlannedOrders[Order_Month])),"m月")&amp;"発注)")</f>
        <v/>
      </c>
      <c r="BD475">
        <f>IF(SUMIFS(T_PlannedOrders[EffectiveQty],T_PlannedOrders[Part Name],$A383,T_PlannedOrders[WeekIndex],53)=0,"",SUMIFS(T_PlannedOrders[EffectiveQty],T_PlannedOrders[Part Name],$A383,T_PlannedOrders[WeekIndex],53)&amp;" ("&amp;TEXT(SUMPRODUCT(MAX((T_PlannedOrders[Part Name]=$A383)*(T_PlannedOrders[WeekIndex]=53)*(T_PlannedOrders[EffectiveQty]&gt;0)*T_PlannedOrders[Order_Month])),"m月")&amp;"発注)")</f>
        <v/>
      </c>
      <c r="BE475">
        <f>IF(SUMIFS(T_PlannedOrders[EffectiveQty],T_PlannedOrders[Part Name],$A383,T_PlannedOrders[WeekIndex],54)=0,"",SUMIFS(T_PlannedOrders[EffectiveQty],T_PlannedOrders[Part Name],$A383,T_PlannedOrders[WeekIndex],54)&amp;" ("&amp;TEXT(SUMPRODUCT(MAX((T_PlannedOrders[Part Name]=$A383)*(T_PlannedOrders[WeekIndex]=54)*(T_PlannedOrders[EffectiveQty]&gt;0)*T_PlannedOrders[Order_Month])),"m月")&amp;"発注)")</f>
        <v/>
      </c>
      <c r="BF475">
        <f>IF(SUMIFS(T_PlannedOrders[EffectiveQty],T_PlannedOrders[Part Name],$A383,T_PlannedOrders[WeekIndex],55)=0,"",SUMIFS(T_PlannedOrders[EffectiveQty],T_PlannedOrders[Part Name],$A383,T_PlannedOrders[WeekIndex],55)&amp;" ("&amp;TEXT(SUMPRODUCT(MAX((T_PlannedOrders[Part Name]=$A383)*(T_PlannedOrders[WeekIndex]=55)*(T_PlannedOrders[EffectiveQty]&gt;0)*T_PlannedOrders[Order_Month])),"m月")&amp;"発注)")</f>
        <v/>
      </c>
      <c r="BG475">
        <f>IF(SUMIFS(T_PlannedOrders[EffectiveQty],T_PlannedOrders[Part Name],$A383,T_PlannedOrders[WeekIndex],56)=0,"",SUMIFS(T_PlannedOrders[EffectiveQty],T_PlannedOrders[Part Name],$A383,T_PlannedOrders[WeekIndex],56)&amp;" ("&amp;TEXT(SUMPRODUCT(MAX((T_PlannedOrders[Part Name]=$A383)*(T_PlannedOrders[WeekIndex]=56)*(T_PlannedOrders[EffectiveQty]&gt;0)*T_PlannedOrders[Order_Month])),"m月")&amp;"発注)")</f>
        <v/>
      </c>
      <c r="BH475">
        <f>IF(SUMIFS(T_PlannedOrders[EffectiveQty],T_PlannedOrders[Part Name],$A383,T_PlannedOrders[WeekIndex],57)=0,"",SUMIFS(T_PlannedOrders[EffectiveQty],T_PlannedOrders[Part Name],$A383,T_PlannedOrders[WeekIndex],57)&amp;" ("&amp;TEXT(SUMPRODUCT(MAX((T_PlannedOrders[Part Name]=$A383)*(T_PlannedOrders[WeekIndex]=57)*(T_PlannedOrders[EffectiveQty]&gt;0)*T_PlannedOrders[Order_Month])),"m月")&amp;"発注)")</f>
        <v/>
      </c>
      <c r="BI475">
        <f>IF(SUMIFS(T_PlannedOrders[EffectiveQty],T_PlannedOrders[Part Name],$A383,T_PlannedOrders[WeekIndex],58)=0,"",SUMIFS(T_PlannedOrders[EffectiveQty],T_PlannedOrders[Part Name],$A383,T_PlannedOrders[WeekIndex],58)&amp;" ("&amp;TEXT(SUMPRODUCT(MAX((T_PlannedOrders[Part Name]=$A383)*(T_PlannedOrders[WeekIndex]=58)*(T_PlannedOrders[EffectiveQty]&gt;0)*T_PlannedOrders[Order_Month])),"m月")&amp;"発注)")</f>
        <v/>
      </c>
      <c r="BJ475">
        <f>IF(SUMIFS(T_PlannedOrders[EffectiveQty],T_PlannedOrders[Part Name],$A383,T_PlannedOrders[WeekIndex],59)=0,"",SUMIFS(T_PlannedOrders[EffectiveQty],T_PlannedOrders[Part Name],$A383,T_PlannedOrders[WeekIndex],59)&amp;" ("&amp;TEXT(SUMPRODUCT(MAX((T_PlannedOrders[Part Name]=$A383)*(T_PlannedOrders[WeekIndex]=59)*(T_PlannedOrders[EffectiveQty]&gt;0)*T_PlannedOrders[Order_Month])),"m月")&amp;"発注)")</f>
        <v/>
      </c>
      <c r="BK475">
        <f>IF(SUMIFS(T_PlannedOrders[EffectiveQty],T_PlannedOrders[Part Name],$A383,T_PlannedOrders[WeekIndex],60)=0,"",SUMIFS(T_PlannedOrders[EffectiveQty],T_PlannedOrders[Part Name],$A383,T_PlannedOrders[WeekIndex],60)&amp;" ("&amp;TEXT(SUMPRODUCT(MAX((T_PlannedOrders[Part Name]=$A383)*(T_PlannedOrders[WeekIndex]=60)*(T_PlannedOrders[EffectiveQty]&gt;0)*T_PlannedOrders[Order_Month])),"m月")&amp;"発注)")</f>
        <v/>
      </c>
      <c r="BL475">
        <f>IF(SUMIFS(T_PlannedOrders[EffectiveQty],T_PlannedOrders[Part Name],$A383,T_PlannedOrders[WeekIndex],61)=0,"",SUMIFS(T_PlannedOrders[EffectiveQty],T_PlannedOrders[Part Name],$A383,T_PlannedOrders[WeekIndex],61)&amp;" ("&amp;TEXT(SUMPRODUCT(MAX((T_PlannedOrders[Part Name]=$A383)*(T_PlannedOrders[WeekIndex]=61)*(T_PlannedOrders[EffectiveQty]&gt;0)*T_PlannedOrders[Order_Month])),"m月")&amp;"発注)")</f>
        <v/>
      </c>
      <c r="BM475">
        <f>IF(SUMIFS(T_PlannedOrders[EffectiveQty],T_PlannedOrders[Part Name],$A383,T_PlannedOrders[WeekIndex],62)=0,"",SUMIFS(T_PlannedOrders[EffectiveQty],T_PlannedOrders[Part Name],$A383,T_PlannedOrders[WeekIndex],62)&amp;" ("&amp;TEXT(SUMPRODUCT(MAX((T_PlannedOrders[Part Name]=$A383)*(T_PlannedOrders[WeekIndex]=62)*(T_PlannedOrders[EffectiveQty]&gt;0)*T_PlannedOrders[Order_Month])),"m月")&amp;"発注)")</f>
        <v/>
      </c>
      <c r="BN475">
        <f>IF(SUMIFS(T_PlannedOrders[EffectiveQty],T_PlannedOrders[Part Name],$A383,T_PlannedOrders[WeekIndex],63)=0,"",SUMIFS(T_PlannedOrders[EffectiveQty],T_PlannedOrders[Part Name],$A383,T_PlannedOrders[WeekIndex],63)&amp;" ("&amp;TEXT(SUMPRODUCT(MAX((T_PlannedOrders[Part Name]=$A383)*(T_PlannedOrders[WeekIndex]=63)*(T_PlannedOrders[EffectiveQty]&gt;0)*T_PlannedOrders[Order_Month])),"m月")&amp;"発注)")</f>
        <v/>
      </c>
      <c r="BO475">
        <f>IF(SUMIFS(T_PlannedOrders[EffectiveQty],T_PlannedOrders[Part Name],$A383,T_PlannedOrders[WeekIndex],64)=0,"",SUMIFS(T_PlannedOrders[EffectiveQty],T_PlannedOrders[Part Name],$A383,T_PlannedOrders[WeekIndex],64)&amp;" ("&amp;TEXT(SUMPRODUCT(MAX((T_PlannedOrders[Part Name]=$A383)*(T_PlannedOrders[WeekIndex]=64)*(T_PlannedOrders[EffectiveQty]&gt;0)*T_PlannedOrders[Order_Month])),"m月")&amp;"発注)")</f>
        <v/>
      </c>
      <c r="BP475">
        <f>IF(SUMIFS(T_PlannedOrders[EffectiveQty],T_PlannedOrders[Part Name],$A383,T_PlannedOrders[WeekIndex],65)=0,"",SUMIFS(T_PlannedOrders[EffectiveQty],T_PlannedOrders[Part Name],$A383,T_PlannedOrders[WeekIndex],65)&amp;" ("&amp;TEXT(SUMPRODUCT(MAX((T_PlannedOrders[Part Name]=$A383)*(T_PlannedOrders[WeekIndex]=65)*(T_PlannedOrders[EffectiveQty]&gt;0)*T_PlannedOrders[Order_Month])),"m月")&amp;"発注)")</f>
        <v/>
      </c>
      <c r="BQ475">
        <f>IF(SUMIFS(T_PlannedOrders[EffectiveQty],T_PlannedOrders[Part Name],$A383,T_PlannedOrders[WeekIndex],66)=0,"",SUMIFS(T_PlannedOrders[EffectiveQty],T_PlannedOrders[Part Name],$A383,T_PlannedOrders[WeekIndex],66)&amp;" ("&amp;TEXT(SUMPRODUCT(MAX((T_PlannedOrders[Part Name]=$A383)*(T_PlannedOrders[WeekIndex]=66)*(T_PlannedOrders[EffectiveQty]&gt;0)*T_PlannedOrders[Order_Month])),"m月")&amp;"発注)")</f>
        <v/>
      </c>
      <c r="BR475">
        <f>IF(SUMIFS(T_PlannedOrders[EffectiveQty],T_PlannedOrders[Part Name],$A383,T_PlannedOrders[WeekIndex],67)=0,"",SUMIFS(T_PlannedOrders[EffectiveQty],T_PlannedOrders[Part Name],$A383,T_PlannedOrders[WeekIndex],67)&amp;" ("&amp;TEXT(SUMPRODUCT(MAX((T_PlannedOrders[Part Name]=$A383)*(T_PlannedOrders[WeekIndex]=67)*(T_PlannedOrders[EffectiveQty]&gt;0)*T_PlannedOrders[Order_Month])),"m月")&amp;"発注)")</f>
        <v/>
      </c>
      <c r="BS475">
        <f>IF(SUMIFS(T_PlannedOrders[EffectiveQty],T_PlannedOrders[Part Name],$A383,T_PlannedOrders[WeekIndex],68)=0,"",SUMIFS(T_PlannedOrders[EffectiveQty],T_PlannedOrders[Part Name],$A383,T_PlannedOrders[WeekIndex],68)&amp;" ("&amp;TEXT(SUMPRODUCT(MAX((T_PlannedOrders[Part Name]=$A383)*(T_PlannedOrders[WeekIndex]=68)*(T_PlannedOrders[EffectiveQty]&gt;0)*T_PlannedOrders[Order_Month])),"m月")&amp;"発注)")</f>
        <v/>
      </c>
      <c r="BT475">
        <f>IF(SUMIFS(T_PlannedOrders[EffectiveQty],T_PlannedOrders[Part Name],$A383,T_PlannedOrders[WeekIndex],69)=0,"",SUMIFS(T_PlannedOrders[EffectiveQty],T_PlannedOrders[Part Name],$A383,T_PlannedOrders[WeekIndex],69)&amp;" ("&amp;TEXT(SUMPRODUCT(MAX((T_PlannedOrders[Part Name]=$A383)*(T_PlannedOrders[WeekIndex]=69)*(T_PlannedOrders[EffectiveQty]&gt;0)*T_PlannedOrders[Order_Month])),"m月")&amp;"発注)")</f>
        <v/>
      </c>
      <c r="BU475">
        <f>IF(SUMIFS(T_PlannedOrders[EffectiveQty],T_PlannedOrders[Part Name],$A383,T_PlannedOrders[WeekIndex],70)=0,"",SUMIFS(T_PlannedOrders[EffectiveQty],T_PlannedOrders[Part Name],$A383,T_PlannedOrders[WeekIndex],70)&amp;" ("&amp;TEXT(SUMPRODUCT(MAX((T_PlannedOrders[Part Name]=$A383)*(T_PlannedOrders[WeekIndex]=70)*(T_PlannedOrders[EffectiveQty]&gt;0)*T_PlannedOrders[Order_Month])),"m月")&amp;"発注)")</f>
        <v/>
      </c>
      <c r="BV475">
        <f>IF(SUMIFS(T_PlannedOrders[EffectiveQty],T_PlannedOrders[Part Name],$A383,T_PlannedOrders[WeekIndex],71)=0,"",SUMIFS(T_PlannedOrders[EffectiveQty],T_PlannedOrders[Part Name],$A383,T_PlannedOrders[WeekIndex],71)&amp;" ("&amp;TEXT(SUMPRODUCT(MAX((T_PlannedOrders[Part Name]=$A383)*(T_PlannedOrders[WeekIndex]=71)*(T_PlannedOrders[EffectiveQty]&gt;0)*T_PlannedOrders[Order_Month])),"m月")&amp;"発注)")</f>
        <v/>
      </c>
      <c r="BW475">
        <f>IF(SUMIFS(T_PlannedOrders[EffectiveQty],T_PlannedOrders[Part Name],$A383,T_PlannedOrders[WeekIndex],72)=0,"",SUMIFS(T_PlannedOrders[EffectiveQty],T_PlannedOrders[Part Name],$A383,T_PlannedOrders[WeekIndex],72)&amp;" ("&amp;TEXT(SUMPRODUCT(MAX((T_PlannedOrders[Part Name]=$A383)*(T_PlannedOrders[WeekIndex]=72)*(T_PlannedOrders[EffectiveQty]&gt;0)*T_PlannedOrders[Order_Month])),"m月")&amp;"発注)")</f>
        <v/>
      </c>
      <c r="BX475">
        <f>IF(SUMIFS(T_PlannedOrders[EffectiveQty],T_PlannedOrders[Part Name],$A383,T_PlannedOrders[WeekIndex],73)=0,"",SUMIFS(T_PlannedOrders[EffectiveQty],T_PlannedOrders[Part Name],$A383,T_PlannedOrders[WeekIndex],73)&amp;" ("&amp;TEXT(SUMPRODUCT(MAX((T_PlannedOrders[Part Name]=$A383)*(T_PlannedOrders[WeekIndex]=73)*(T_PlannedOrders[EffectiveQty]&gt;0)*T_PlannedOrders[Order_Month])),"m月")&amp;"発注)")</f>
        <v/>
      </c>
      <c r="BY475">
        <f>IF(SUMIFS(T_PlannedOrders[EffectiveQty],T_PlannedOrders[Part Name],$A383,T_PlannedOrders[WeekIndex],74)=0,"",SUMIFS(T_PlannedOrders[EffectiveQty],T_PlannedOrders[Part Name],$A383,T_PlannedOrders[WeekIndex],74)&amp;" ("&amp;TEXT(SUMPRODUCT(MAX((T_PlannedOrders[Part Name]=$A383)*(T_PlannedOrders[WeekIndex]=74)*(T_PlannedOrders[EffectiveQty]&gt;0)*T_PlannedOrders[Order_Month])),"m月")&amp;"発注)")</f>
        <v/>
      </c>
      <c r="BZ475">
        <f>IF(SUMIFS(T_PlannedOrders[EffectiveQty],T_PlannedOrders[Part Name],$A383,T_PlannedOrders[WeekIndex],75)=0,"",SUMIFS(T_PlannedOrders[EffectiveQty],T_PlannedOrders[Part Name],$A383,T_PlannedOrders[WeekIndex],75)&amp;" ("&amp;TEXT(SUMPRODUCT(MAX((T_PlannedOrders[Part Name]=$A383)*(T_PlannedOrders[WeekIndex]=75)*(T_PlannedOrders[EffectiveQty]&gt;0)*T_PlannedOrders[Order_Month])),"m月")&amp;"発注)")</f>
        <v/>
      </c>
      <c r="CA475">
        <f>IF(SUMIFS(T_PlannedOrders[EffectiveQty],T_PlannedOrders[Part Name],$A383,T_PlannedOrders[WeekIndex],76)=0,"",SUMIFS(T_PlannedOrders[EffectiveQty],T_PlannedOrders[Part Name],$A383,T_PlannedOrders[WeekIndex],76)&amp;" ("&amp;TEXT(SUMPRODUCT(MAX((T_PlannedOrders[Part Name]=$A383)*(T_PlannedOrders[WeekIndex]=76)*(T_PlannedOrders[EffectiveQty]&gt;0)*T_PlannedOrders[Order_Month])),"m月")&amp;"発注)")</f>
        <v/>
      </c>
      <c r="CB475">
        <f>IF(SUMIFS(T_PlannedOrders[EffectiveQty],T_PlannedOrders[Part Name],$A383,T_PlannedOrders[WeekIndex],77)=0,"",SUMIFS(T_PlannedOrders[EffectiveQty],T_PlannedOrders[Part Name],$A383,T_PlannedOrders[WeekIndex],77)&amp;" ("&amp;TEXT(SUMPRODUCT(MAX((T_PlannedOrders[Part Name]=$A383)*(T_PlannedOrders[WeekIndex]=77)*(T_PlannedOrders[EffectiveQty]&gt;0)*T_PlannedOrders[Order_Month])),"m月")&amp;"発注)")</f>
        <v/>
      </c>
      <c r="CC475">
        <f>IF(SUMIFS(T_PlannedOrders[EffectiveQty],T_PlannedOrders[Part Name],$A383,T_PlannedOrders[WeekIndex],78)=0,"",SUMIFS(T_PlannedOrders[EffectiveQty],T_PlannedOrders[Part Name],$A383,T_PlannedOrders[WeekIndex],78)&amp;" ("&amp;TEXT(SUMPRODUCT(MAX((T_PlannedOrders[Part Name]=$A383)*(T_PlannedOrders[WeekIndex]=78)*(T_PlannedOrders[EffectiveQty]&gt;0)*T_PlannedOrders[Order_Month])),"m月")&amp;"発注)")</f>
        <v/>
      </c>
      <c r="CD475">
        <f>IF(SUMIFS(T_PlannedOrders[EffectiveQty],T_PlannedOrders[Part Name],$A383,T_PlannedOrders[WeekIndex],79)=0,"",SUMIFS(T_PlannedOrders[EffectiveQty],T_PlannedOrders[Part Name],$A383,T_PlannedOrders[WeekIndex],79)&amp;" ("&amp;TEXT(SUMPRODUCT(MAX((T_PlannedOrders[Part Name]=$A383)*(T_PlannedOrders[WeekIndex]=79)*(T_PlannedOrders[EffectiveQty]&gt;0)*T_PlannedOrders[Order_Month])),"m月")&amp;"発注)")</f>
        <v/>
      </c>
      <c r="CE475">
        <f>IF(SUMIFS(T_PlannedOrders[EffectiveQty],T_PlannedOrders[Part Name],$A383,T_PlannedOrders[WeekIndex],80)=0,"",SUMIFS(T_PlannedOrders[EffectiveQty],T_PlannedOrders[Part Name],$A383,T_PlannedOrders[WeekIndex],80)&amp;" ("&amp;TEXT(SUMPRODUCT(MAX((T_PlannedOrders[Part Name]=$A383)*(T_PlannedOrders[WeekIndex]=80)*(T_PlannedOrders[EffectiveQty]&gt;0)*T_PlannedOrders[Order_Month])),"m月")&amp;"発注)")</f>
        <v/>
      </c>
      <c r="CF475">
        <f>IF(SUMIFS(T_PlannedOrders[EffectiveQty],T_PlannedOrders[Part Name],$A383,T_PlannedOrders[WeekIndex],81)=0,"",SUMIFS(T_PlannedOrders[EffectiveQty],T_PlannedOrders[Part Name],$A383,T_PlannedOrders[WeekIndex],81)&amp;" ("&amp;TEXT(SUMPRODUCT(MAX((T_PlannedOrders[Part Name]=$A383)*(T_PlannedOrders[WeekIndex]=81)*(T_PlannedOrders[EffectiveQty]&gt;0)*T_PlannedOrders[Order_Month])),"m月")&amp;"発注)")</f>
        <v/>
      </c>
      <c r="CG475">
        <f>IF(SUMIFS(T_PlannedOrders[EffectiveQty],T_PlannedOrders[Part Name],$A383,T_PlannedOrders[WeekIndex],82)=0,"",SUMIFS(T_PlannedOrders[EffectiveQty],T_PlannedOrders[Part Name],$A383,T_PlannedOrders[WeekIndex],82)&amp;" ("&amp;TEXT(SUMPRODUCT(MAX((T_PlannedOrders[Part Name]=$A383)*(T_PlannedOrders[WeekIndex]=82)*(T_PlannedOrders[EffectiveQty]&gt;0)*T_PlannedOrders[Order_Month])),"m月")&amp;"発注)")</f>
        <v/>
      </c>
      <c r="CH475">
        <f>IF(SUMIFS(T_PlannedOrders[EffectiveQty],T_PlannedOrders[Part Name],$A383,T_PlannedOrders[WeekIndex],83)=0,"",SUMIFS(T_PlannedOrders[EffectiveQty],T_PlannedOrders[Part Name],$A383,T_PlannedOrders[WeekIndex],83)&amp;" ("&amp;TEXT(SUMPRODUCT(MAX((T_PlannedOrders[Part Name]=$A383)*(T_PlannedOrders[WeekIndex]=83)*(T_PlannedOrders[EffectiveQty]&gt;0)*T_PlannedOrders[Order_Month])),"m月")&amp;"発注)")</f>
        <v/>
      </c>
      <c r="CI475">
        <f>IF(SUMIFS(T_PlannedOrders[EffectiveQty],T_PlannedOrders[Part Name],$A383,T_PlannedOrders[WeekIndex],84)=0,"",SUMIFS(T_PlannedOrders[EffectiveQty],T_PlannedOrders[Part Name],$A383,T_PlannedOrders[WeekIndex],84)&amp;" ("&amp;TEXT(SUMPRODUCT(MAX((T_PlannedOrders[Part Name]=$A383)*(T_PlannedOrders[WeekIndex]=84)*(T_PlannedOrders[EffectiveQty]&gt;0)*T_PlannedOrders[Order_Month])),"m月")&amp;"発注)")</f>
        <v/>
      </c>
      <c r="CJ475">
        <f>IF(SUMIFS(T_PlannedOrders[EffectiveQty],T_PlannedOrders[Part Name],$A383,T_PlannedOrders[WeekIndex],85)=0,"",SUMIFS(T_PlannedOrders[EffectiveQty],T_PlannedOrders[Part Name],$A383,T_PlannedOrders[WeekIndex],85)&amp;" ("&amp;TEXT(SUMPRODUCT(MAX((T_PlannedOrders[Part Name]=$A383)*(T_PlannedOrders[WeekIndex]=85)*(T_PlannedOrders[EffectiveQty]&gt;0)*T_PlannedOrders[Order_Month])),"m月")&amp;"発注)")</f>
        <v/>
      </c>
      <c r="CK475">
        <f>IF(SUMIFS(T_PlannedOrders[EffectiveQty],T_PlannedOrders[Part Name],$A383,T_PlannedOrders[WeekIndex],86)=0,"",SUMIFS(T_PlannedOrders[EffectiveQty],T_PlannedOrders[Part Name],$A383,T_PlannedOrders[WeekIndex],86)&amp;" ("&amp;TEXT(SUMPRODUCT(MAX((T_PlannedOrders[Part Name]=$A383)*(T_PlannedOrders[WeekIndex]=86)*(T_PlannedOrders[EffectiveQty]&gt;0)*T_PlannedOrders[Order_Month])),"m月")&amp;"発注)")</f>
        <v/>
      </c>
      <c r="CL475">
        <f>IF(SUMIFS(T_PlannedOrders[EffectiveQty],T_PlannedOrders[Part Name],$A383,T_PlannedOrders[WeekIndex],87)=0,"",SUMIFS(T_PlannedOrders[EffectiveQty],T_PlannedOrders[Part Name],$A383,T_PlannedOrders[WeekIndex],87)&amp;" ("&amp;TEXT(SUMPRODUCT(MAX((T_PlannedOrders[Part Name]=$A383)*(T_PlannedOrders[WeekIndex]=87)*(T_PlannedOrders[EffectiveQty]&gt;0)*T_PlannedOrders[Order_Month])),"m月")&amp;"発注)")</f>
        <v/>
      </c>
      <c r="CM475">
        <f>IF(SUMIFS(T_PlannedOrders[EffectiveQty],T_PlannedOrders[Part Name],$A383,T_PlannedOrders[WeekIndex],88)=0,"",SUMIFS(T_PlannedOrders[EffectiveQty],T_PlannedOrders[Part Name],$A383,T_PlannedOrders[WeekIndex],88)&amp;" ("&amp;TEXT(SUMPRODUCT(MAX((T_PlannedOrders[Part Name]=$A383)*(T_PlannedOrders[WeekIndex]=88)*(T_PlannedOrders[EffectiveQty]&gt;0)*T_PlannedOrders[Order_Month])),"m月")&amp;"発注)")</f>
        <v/>
      </c>
      <c r="CN475">
        <f>IF(SUMIFS(T_PlannedOrders[EffectiveQty],T_PlannedOrders[Part Name],$A383,T_PlannedOrders[WeekIndex],89)=0,"",SUMIFS(T_PlannedOrders[EffectiveQty],T_PlannedOrders[Part Name],$A383,T_PlannedOrders[WeekIndex],89)&amp;" ("&amp;TEXT(SUMPRODUCT(MAX((T_PlannedOrders[Part Name]=$A383)*(T_PlannedOrders[WeekIndex]=89)*(T_PlannedOrders[EffectiveQty]&gt;0)*T_PlannedOrders[Order_Month])),"m月")&amp;"発注)")</f>
        <v/>
      </c>
      <c r="CO475">
        <f>IF(SUMIFS(T_PlannedOrders[EffectiveQty],T_PlannedOrders[Part Name],$A383,T_PlannedOrders[WeekIndex],90)=0,"",SUMIFS(T_PlannedOrders[EffectiveQty],T_PlannedOrders[Part Name],$A383,T_PlannedOrders[WeekIndex],90)&amp;" ("&amp;TEXT(SUMPRODUCT(MAX((T_PlannedOrders[Part Name]=$A383)*(T_PlannedOrders[WeekIndex]=90)*(T_PlannedOrders[EffectiveQty]&gt;0)*T_PlannedOrders[Order_Month])),"m月")&amp;"発注)")</f>
        <v/>
      </c>
      <c r="CP475">
        <f>IF(SUMIFS(T_PlannedOrders[EffectiveQty],T_PlannedOrders[Part Name],$A383,T_PlannedOrders[WeekIndex],91)=0,"",SUMIFS(T_PlannedOrders[EffectiveQty],T_PlannedOrders[Part Name],$A383,T_PlannedOrders[WeekIndex],91)&amp;" ("&amp;TEXT(SUMPRODUCT(MAX((T_PlannedOrders[Part Name]=$A383)*(T_PlannedOrders[WeekIndex]=91)*(T_PlannedOrders[EffectiveQty]&gt;0)*T_PlannedOrders[Order_Month])),"m月")&amp;"発注)")</f>
        <v/>
      </c>
      <c r="CQ475">
        <f>IF(SUMIFS(T_PlannedOrders[EffectiveQty],T_PlannedOrders[Part Name],$A383,T_PlannedOrders[WeekIndex],92)=0,"",SUMIFS(T_PlannedOrders[EffectiveQty],T_PlannedOrders[Part Name],$A383,T_PlannedOrders[WeekIndex],92)&amp;" ("&amp;TEXT(SUMPRODUCT(MAX((T_PlannedOrders[Part Name]=$A383)*(T_PlannedOrders[WeekIndex]=92)*(T_PlannedOrders[EffectiveQty]&gt;0)*T_PlannedOrders[Order_Month])),"m月")&amp;"発注)")</f>
        <v/>
      </c>
      <c r="CR475">
        <f>IF(SUMIFS(T_PlannedOrders[EffectiveQty],T_PlannedOrders[Part Name],$A383,T_PlannedOrders[WeekIndex],93)=0,"",SUMIFS(T_PlannedOrders[EffectiveQty],T_PlannedOrders[Part Name],$A383,T_PlannedOrders[WeekIndex],93)&amp;" ("&amp;TEXT(SUMPRODUCT(MAX((T_PlannedOrders[Part Name]=$A383)*(T_PlannedOrders[WeekIndex]=93)*(T_PlannedOrders[EffectiveQty]&gt;0)*T_PlannedOrders[Order_Month])),"m月")&amp;"発注)")</f>
        <v/>
      </c>
      <c r="CS475">
        <f>IF(SUMIFS(T_PlannedOrders[EffectiveQty],T_PlannedOrders[Part Name],$A383,T_PlannedOrders[WeekIndex],94)=0,"",SUMIFS(T_PlannedOrders[EffectiveQty],T_PlannedOrders[Part Name],$A383,T_PlannedOrders[WeekIndex],94)&amp;" ("&amp;TEXT(SUMPRODUCT(MAX((T_PlannedOrders[Part Name]=$A383)*(T_PlannedOrders[WeekIndex]=94)*(T_PlannedOrders[EffectiveQty]&gt;0)*T_PlannedOrders[Order_Month])),"m月")&amp;"発注)")</f>
        <v/>
      </c>
      <c r="CT475">
        <f>IF(SUMIFS(T_PlannedOrders[EffectiveQty],T_PlannedOrders[Part Name],$A383,T_PlannedOrders[WeekIndex],95)=0,"",SUMIFS(T_PlannedOrders[EffectiveQty],T_PlannedOrders[Part Name],$A383,T_PlannedOrders[WeekIndex],95)&amp;" ("&amp;TEXT(SUMPRODUCT(MAX((T_PlannedOrders[Part Name]=$A383)*(T_PlannedOrders[WeekIndex]=95)*(T_PlannedOrders[EffectiveQty]&gt;0)*T_PlannedOrders[Order_Month])),"m月")&amp;"発注)")</f>
        <v/>
      </c>
      <c r="CU475">
        <f>IF(SUMIFS(T_PlannedOrders[EffectiveQty],T_PlannedOrders[Part Name],$A383,T_PlannedOrders[WeekIndex],96)=0,"",SUMIFS(T_PlannedOrders[EffectiveQty],T_PlannedOrders[Part Name],$A383,T_PlannedOrders[WeekIndex],96)&amp;" ("&amp;TEXT(SUMPRODUCT(MAX((T_PlannedOrders[Part Name]=$A383)*(T_PlannedOrders[WeekIndex]=96)*(T_PlannedOrders[EffectiveQty]&gt;0)*T_PlannedOrders[Order_Month])),"m月")&amp;"発注)")</f>
        <v/>
      </c>
      <c r="CV475">
        <f>IF(SUMIFS(T_PlannedOrders[EffectiveQty],T_PlannedOrders[Part Name],$A383,T_PlannedOrders[WeekIndex],97)=0,"",SUMIFS(T_PlannedOrders[EffectiveQty],T_PlannedOrders[Part Name],$A383,T_PlannedOrders[WeekIndex],97)&amp;" ("&amp;TEXT(SUMPRODUCT(MAX((T_PlannedOrders[Part Name]=$A383)*(T_PlannedOrders[WeekIndex]=97)*(T_PlannedOrders[EffectiveQty]&gt;0)*T_PlannedOrders[Order_Month])),"m月")&amp;"発注)")</f>
        <v/>
      </c>
      <c r="CW475">
        <f>IF(SUMIFS(T_PlannedOrders[EffectiveQty],T_PlannedOrders[Part Name],$A383,T_PlannedOrders[WeekIndex],98)=0,"",SUMIFS(T_PlannedOrders[EffectiveQty],T_PlannedOrders[Part Name],$A383,T_PlannedOrders[WeekIndex],98)&amp;" ("&amp;TEXT(SUMPRODUCT(MAX((T_PlannedOrders[Part Name]=$A383)*(T_PlannedOrders[WeekIndex]=98)*(T_PlannedOrders[EffectiveQty]&gt;0)*T_PlannedOrders[Order_Month])),"m月")&amp;"発注)")</f>
        <v/>
      </c>
      <c r="CX475">
        <f>IF(SUMIFS(T_PlannedOrders[EffectiveQty],T_PlannedOrders[Part Name],$A383,T_PlannedOrders[WeekIndex],99)=0,"",SUMIFS(T_PlannedOrders[EffectiveQty],T_PlannedOrders[Part Name],$A383,T_PlannedOrders[WeekIndex],99)&amp;" ("&amp;TEXT(SUMPRODUCT(MAX((T_PlannedOrders[Part Name]=$A383)*(T_PlannedOrders[WeekIndex]=99)*(T_PlannedOrders[EffectiveQty]&gt;0)*T_PlannedOrders[Order_Month])),"m月")&amp;"発注)")</f>
        <v/>
      </c>
      <c r="CY475">
        <f>IF(SUMIFS(T_PlannedOrders[EffectiveQty],T_PlannedOrders[Part Name],$A383,T_PlannedOrders[WeekIndex],100)=0,"",SUMIFS(T_PlannedOrders[EffectiveQty],T_PlannedOrders[Part Name],$A383,T_PlannedOrders[WeekIndex],100)&amp;" ("&amp;TEXT(SUMPRODUCT(MAX((T_PlannedOrders[Part Name]=$A383)*(T_PlannedOrders[WeekIndex]=100)*(T_PlannedOrders[EffectiveQty]&gt;0)*T_PlannedOrders[Order_Month])),"m月")&amp;"発注)")</f>
        <v/>
      </c>
      <c r="CZ475">
        <f>IF(SUMIFS(T_PlannedOrders[EffectiveQty],T_PlannedOrders[Part Name],$A383,T_PlannedOrders[WeekIndex],101)=0,"",SUMIFS(T_PlannedOrders[EffectiveQty],T_PlannedOrders[Part Name],$A383,T_PlannedOrders[WeekIndex],101)&amp;" ("&amp;TEXT(SUMPRODUCT(MAX((T_PlannedOrders[Part Name]=$A383)*(T_PlannedOrders[WeekIndex]=101)*(T_PlannedOrders[EffectiveQty]&gt;0)*T_PlannedOrders[Order_Month])),"m月")&amp;"発注)")</f>
        <v/>
      </c>
      <c r="DA475">
        <f>IF(SUMIFS(T_PlannedOrders[EffectiveQty],T_PlannedOrders[Part Name],$A383,T_PlannedOrders[WeekIndex],102)=0,"",SUMIFS(T_PlannedOrders[EffectiveQty],T_PlannedOrders[Part Name],$A383,T_PlannedOrders[WeekIndex],102)&amp;" ("&amp;TEXT(SUMPRODUCT(MAX((T_PlannedOrders[Part Name]=$A383)*(T_PlannedOrders[WeekIndex]=102)*(T_PlannedOrders[EffectiveQty]&gt;0)*T_PlannedOrders[Order_Month])),"m月")&amp;"発注)")</f>
        <v/>
      </c>
      <c r="DB475">
        <f>IF(SUMIFS(T_PlannedOrders[EffectiveQty],T_PlannedOrders[Part Name],$A383,T_PlannedOrders[WeekIndex],103)=0,"",SUMIFS(T_PlannedOrders[EffectiveQty],T_PlannedOrders[Part Name],$A383,T_PlannedOrders[WeekIndex],103)&amp;" ("&amp;TEXT(SUMPRODUCT(MAX((T_PlannedOrders[Part Name]=$A383)*(T_PlannedOrders[WeekIndex]=103)*(T_PlannedOrders[EffectiveQty]&gt;0)*T_PlannedOrders[Order_Month])),"m月")&amp;"発注)")</f>
        <v/>
      </c>
      <c r="DC475">
        <f>IF(SUMIFS(T_PlannedOrders[EffectiveQty],T_PlannedOrders[Part Name],$A383,T_PlannedOrders[WeekIndex],104)=0,"",SUMIFS(T_PlannedOrders[EffectiveQty],T_PlannedOrders[Part Name],$A383,T_PlannedOrders[WeekIndex],104)&amp;" ("&amp;TEXT(SUMPRODUCT(MAX((T_PlannedOrders[Part Name]=$A383)*(T_PlannedOrders[WeekIndex]=104)*(T_PlannedOrders[EffectiveQty]&gt;0)*T_PlannedOrders[Order_Month])),"m月")&amp;"発注)")</f>
        <v/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3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>
        <f>IF(SUMIFS(T_PlannedOrders[EffectiveQty],T_PlannedOrders[Part Name],$A479,T_PlannedOrders[WeekIndex],1)=0,"",SUMIFS(T_PlannedOrders[EffectiveQty],T_PlannedOrders[Part Name],$A479,T_PlannedOrders[WeekIndex],1)&amp;" ("&amp;TEXT(SUMPRODUCT(MAX((T_PlannedOrders[Part Name]=$A479)*(T_PlannedOrders[WeekIndex]=1)*(T_PlannedOrders[EffectiveQty]&gt;0)*T_PlannedOrders[Order_Month])),"m月")&amp;"発注)")</f>
        <v/>
      </c>
      <c r="E489">
        <f>IF(SUMIFS(T_PlannedOrders[EffectiveQty],T_PlannedOrders[Part Name],$A479,T_PlannedOrders[WeekIndex],2)=0,"",SUMIFS(T_PlannedOrders[EffectiveQty],T_PlannedOrders[Part Name],$A479,T_PlannedOrders[WeekIndex],2)&amp;" ("&amp;TEXT(SUMPRODUCT(MAX((T_PlannedOrders[Part Name]=$A479)*(T_PlannedOrders[WeekIndex]=2)*(T_PlannedOrders[EffectiveQty]&gt;0)*T_PlannedOrders[Order_Month])),"m月")&amp;"発注)")</f>
        <v/>
      </c>
      <c r="F489">
        <f>IF(SUMIFS(T_PlannedOrders[EffectiveQty],T_PlannedOrders[Part Name],$A479,T_PlannedOrders[WeekIndex],3)=0,"",SUMIFS(T_PlannedOrders[EffectiveQty],T_PlannedOrders[Part Name],$A479,T_PlannedOrders[WeekIndex],3)&amp;" ("&amp;TEXT(SUMPRODUCT(MAX((T_PlannedOrders[Part Name]=$A479)*(T_PlannedOrders[WeekIndex]=3)*(T_PlannedOrders[EffectiveQty]&gt;0)*T_PlannedOrders[Order_Month])),"m月")&amp;"発注)")</f>
        <v/>
      </c>
      <c r="G489">
        <f>IF(SUMIFS(T_PlannedOrders[EffectiveQty],T_PlannedOrders[Part Name],$A479,T_PlannedOrders[WeekIndex],4)=0,"",SUMIFS(T_PlannedOrders[EffectiveQty],T_PlannedOrders[Part Name],$A479,T_PlannedOrders[WeekIndex],4)&amp;" ("&amp;TEXT(SUMPRODUCT(MAX((T_PlannedOrders[Part Name]=$A479)*(T_PlannedOrders[WeekIndex]=4)*(T_PlannedOrders[EffectiveQty]&gt;0)*T_PlannedOrders[Order_Month])),"m月")&amp;"発注)")</f>
        <v/>
      </c>
      <c r="H489">
        <f>IF(SUMIFS(T_PlannedOrders[EffectiveQty],T_PlannedOrders[Part Name],$A479,T_PlannedOrders[WeekIndex],5)=0,"",SUMIFS(T_PlannedOrders[EffectiveQty],T_PlannedOrders[Part Name],$A479,T_PlannedOrders[WeekIndex],5)&amp;" ("&amp;TEXT(SUMPRODUCT(MAX((T_PlannedOrders[Part Name]=$A479)*(T_PlannedOrders[WeekIndex]=5)*(T_PlannedOrders[EffectiveQty]&gt;0)*T_PlannedOrders[Order_Month])),"m月")&amp;"発注)")</f>
        <v/>
      </c>
      <c r="I489">
        <f>IF(SUMIFS(T_PlannedOrders[EffectiveQty],T_PlannedOrders[Part Name],$A479,T_PlannedOrders[WeekIndex],6)=0,"",SUMIFS(T_PlannedOrders[EffectiveQty],T_PlannedOrders[Part Name],$A479,T_PlannedOrders[WeekIndex],6)&amp;" ("&amp;TEXT(SUMPRODUCT(MAX((T_PlannedOrders[Part Name]=$A479)*(T_PlannedOrders[WeekIndex]=6)*(T_PlannedOrders[EffectiveQty]&gt;0)*T_PlannedOrders[Order_Month])),"m月")&amp;"発注)")</f>
        <v/>
      </c>
      <c r="J489">
        <f>IF(SUMIFS(T_PlannedOrders[EffectiveQty],T_PlannedOrders[Part Name],$A479,T_PlannedOrders[WeekIndex],7)=0,"",SUMIFS(T_PlannedOrders[EffectiveQty],T_PlannedOrders[Part Name],$A479,T_PlannedOrders[WeekIndex],7)&amp;" ("&amp;TEXT(SUMPRODUCT(MAX((T_PlannedOrders[Part Name]=$A479)*(T_PlannedOrders[WeekIndex]=7)*(T_PlannedOrders[EffectiveQty]&gt;0)*T_PlannedOrders[Order_Month])),"m月")&amp;"発注)")</f>
        <v/>
      </c>
      <c r="K489">
        <f>IF(SUMIFS(T_PlannedOrders[EffectiveQty],T_PlannedOrders[Part Name],$A479,T_PlannedOrders[WeekIndex],8)=0,"",SUMIFS(T_PlannedOrders[EffectiveQty],T_PlannedOrders[Part Name],$A479,T_PlannedOrders[WeekIndex],8)&amp;" ("&amp;TEXT(SUMPRODUCT(MAX((T_PlannedOrders[Part Name]=$A479)*(T_PlannedOrders[WeekIndex]=8)*(T_PlannedOrders[EffectiveQty]&gt;0)*T_PlannedOrders[Order_Month])),"m月")&amp;"発注)")</f>
        <v/>
      </c>
      <c r="L489">
        <f>IF(SUMIFS(T_PlannedOrders[EffectiveQty],T_PlannedOrders[Part Name],$A479,T_PlannedOrders[WeekIndex],9)=0,"",SUMIFS(T_PlannedOrders[EffectiveQty],T_PlannedOrders[Part Name],$A479,T_PlannedOrders[WeekIndex],9)&amp;" ("&amp;TEXT(SUMPRODUCT(MAX((T_PlannedOrders[Part Name]=$A479)*(T_PlannedOrders[WeekIndex]=9)*(T_PlannedOrders[EffectiveQty]&gt;0)*T_PlannedOrders[Order_Month])),"m月")&amp;"発注)")</f>
        <v/>
      </c>
      <c r="M489">
        <f>IF(SUMIFS(T_PlannedOrders[EffectiveQty],T_PlannedOrders[Part Name],$A479,T_PlannedOrders[WeekIndex],10)=0,"",SUMIFS(T_PlannedOrders[EffectiveQty],T_PlannedOrders[Part Name],$A479,T_PlannedOrders[WeekIndex],10)&amp;" ("&amp;TEXT(SUMPRODUCT(MAX((T_PlannedOrders[Part Name]=$A479)*(T_PlannedOrders[WeekIndex]=10)*(T_PlannedOrders[EffectiveQty]&gt;0)*T_PlannedOrders[Order_Month])),"m月")&amp;"発注)")</f>
        <v/>
      </c>
      <c r="N489">
        <f>IF(SUMIFS(T_PlannedOrders[EffectiveQty],T_PlannedOrders[Part Name],$A479,T_PlannedOrders[WeekIndex],11)=0,"",SUMIFS(T_PlannedOrders[EffectiveQty],T_PlannedOrders[Part Name],$A479,T_PlannedOrders[WeekIndex],11)&amp;" ("&amp;TEXT(SUMPRODUCT(MAX((T_PlannedOrders[Part Name]=$A479)*(T_PlannedOrders[WeekIndex]=11)*(T_PlannedOrders[EffectiveQty]&gt;0)*T_PlannedOrders[Order_Month])),"m月")&amp;"発注)")</f>
        <v/>
      </c>
      <c r="O489">
        <f>IF(SUMIFS(T_PlannedOrders[EffectiveQty],T_PlannedOrders[Part Name],$A479,T_PlannedOrders[WeekIndex],12)=0,"",SUMIFS(T_PlannedOrders[EffectiveQty],T_PlannedOrders[Part Name],$A479,T_PlannedOrders[WeekIndex],12)&amp;" ("&amp;TEXT(SUMPRODUCT(MAX((T_PlannedOrders[Part Name]=$A479)*(T_PlannedOrders[WeekIndex]=12)*(T_PlannedOrders[EffectiveQty]&gt;0)*T_PlannedOrders[Order_Month])),"m月")&amp;"発注)")</f>
        <v/>
      </c>
      <c r="P489">
        <f>IF(SUMIFS(T_PlannedOrders[EffectiveQty],T_PlannedOrders[Part Name],$A479,T_PlannedOrders[WeekIndex],13)=0,"",SUMIFS(T_PlannedOrders[EffectiveQty],T_PlannedOrders[Part Name],$A479,T_PlannedOrders[WeekIndex],13)&amp;" ("&amp;TEXT(SUMPRODUCT(MAX((T_PlannedOrders[Part Name]=$A479)*(T_PlannedOrders[WeekIndex]=13)*(T_PlannedOrders[EffectiveQty]&gt;0)*T_PlannedOrders[Order_Month])),"m月")&amp;"発注)")</f>
        <v/>
      </c>
      <c r="Q489">
        <f>IF(SUMIFS(T_PlannedOrders[EffectiveQty],T_PlannedOrders[Part Name],$A479,T_PlannedOrders[WeekIndex],14)=0,"",SUMIFS(T_PlannedOrders[EffectiveQty],T_PlannedOrders[Part Name],$A479,T_PlannedOrders[WeekIndex],14)&amp;" ("&amp;TEXT(SUMPRODUCT(MAX((T_PlannedOrders[Part Name]=$A479)*(T_PlannedOrders[WeekIndex]=14)*(T_PlannedOrders[EffectiveQty]&gt;0)*T_PlannedOrders[Order_Month])),"m月")&amp;"発注)")</f>
        <v/>
      </c>
      <c r="R489">
        <f>IF(SUMIFS(T_PlannedOrders[EffectiveQty],T_PlannedOrders[Part Name],$A479,T_PlannedOrders[WeekIndex],15)=0,"",SUMIFS(T_PlannedOrders[EffectiveQty],T_PlannedOrders[Part Name],$A479,T_PlannedOrders[WeekIndex],15)&amp;" ("&amp;TEXT(SUMPRODUCT(MAX((T_PlannedOrders[Part Name]=$A479)*(T_PlannedOrders[WeekIndex]=15)*(T_PlannedOrders[EffectiveQty]&gt;0)*T_PlannedOrders[Order_Month])),"m月")&amp;"発注)")</f>
        <v/>
      </c>
      <c r="S489">
        <f>IF(SUMIFS(T_PlannedOrders[EffectiveQty],T_PlannedOrders[Part Name],$A479,T_PlannedOrders[WeekIndex],16)=0,"",SUMIFS(T_PlannedOrders[EffectiveQty],T_PlannedOrders[Part Name],$A479,T_PlannedOrders[WeekIndex],16)&amp;" ("&amp;TEXT(SUMPRODUCT(MAX((T_PlannedOrders[Part Name]=$A479)*(T_PlannedOrders[WeekIndex]=16)*(T_PlannedOrders[EffectiveQty]&gt;0)*T_PlannedOrders[Order_Month])),"m月")&amp;"発注)")</f>
        <v/>
      </c>
      <c r="T489">
        <f>IF(SUMIFS(T_PlannedOrders[EffectiveQty],T_PlannedOrders[Part Name],$A479,T_PlannedOrders[WeekIndex],17)=0,"",SUMIFS(T_PlannedOrders[EffectiveQty],T_PlannedOrders[Part Name],$A479,T_PlannedOrders[WeekIndex],17)&amp;" ("&amp;TEXT(SUMPRODUCT(MAX((T_PlannedOrders[Part Name]=$A479)*(T_PlannedOrders[WeekIndex]=17)*(T_PlannedOrders[EffectiveQty]&gt;0)*T_PlannedOrders[Order_Month])),"m月")&amp;"発注)")</f>
        <v/>
      </c>
      <c r="U489">
        <f>IF(SUMIFS(T_PlannedOrders[EffectiveQty],T_PlannedOrders[Part Name],$A479,T_PlannedOrders[WeekIndex],18)=0,"",SUMIFS(T_PlannedOrders[EffectiveQty],T_PlannedOrders[Part Name],$A479,T_PlannedOrders[WeekIndex],18)&amp;" ("&amp;TEXT(SUMPRODUCT(MAX((T_PlannedOrders[Part Name]=$A479)*(T_PlannedOrders[WeekIndex]=18)*(T_PlannedOrders[EffectiveQty]&gt;0)*T_PlannedOrders[Order_Month])),"m月")&amp;"発注)")</f>
        <v/>
      </c>
      <c r="V489">
        <f>IF(SUMIFS(T_PlannedOrders[EffectiveQty],T_PlannedOrders[Part Name],$A479,T_PlannedOrders[WeekIndex],19)=0,"",SUMIFS(T_PlannedOrders[EffectiveQty],T_PlannedOrders[Part Name],$A479,T_PlannedOrders[WeekIndex],19)&amp;" ("&amp;TEXT(SUMPRODUCT(MAX((T_PlannedOrders[Part Name]=$A479)*(T_PlannedOrders[WeekIndex]=19)*(T_PlannedOrders[EffectiveQty]&gt;0)*T_PlannedOrders[Order_Month])),"m月")&amp;"発注)")</f>
        <v/>
      </c>
      <c r="W489">
        <f>IF(SUMIFS(T_PlannedOrders[EffectiveQty],T_PlannedOrders[Part Name],$A479,T_PlannedOrders[WeekIndex],20)=0,"",SUMIFS(T_PlannedOrders[EffectiveQty],T_PlannedOrders[Part Name],$A479,T_PlannedOrders[WeekIndex],20)&amp;" ("&amp;TEXT(SUMPRODUCT(MAX((T_PlannedOrders[Part Name]=$A479)*(T_PlannedOrders[WeekIndex]=20)*(T_PlannedOrders[EffectiveQty]&gt;0)*T_PlannedOrders[Order_Month])),"m月")&amp;"発注)")</f>
        <v/>
      </c>
      <c r="X489">
        <f>IF(SUMIFS(T_PlannedOrders[EffectiveQty],T_PlannedOrders[Part Name],$A479,T_PlannedOrders[WeekIndex],21)=0,"",SUMIFS(T_PlannedOrders[EffectiveQty],T_PlannedOrders[Part Name],$A479,T_PlannedOrders[WeekIndex],21)&amp;" ("&amp;TEXT(SUMPRODUCT(MAX((T_PlannedOrders[Part Name]=$A479)*(T_PlannedOrders[WeekIndex]=21)*(T_PlannedOrders[EffectiveQty]&gt;0)*T_PlannedOrders[Order_Month])),"m月")&amp;"発注)")</f>
        <v/>
      </c>
      <c r="Y489">
        <f>IF(SUMIFS(T_PlannedOrders[EffectiveQty],T_PlannedOrders[Part Name],$A479,T_PlannedOrders[WeekIndex],22)=0,"",SUMIFS(T_PlannedOrders[EffectiveQty],T_PlannedOrders[Part Name],$A479,T_PlannedOrders[WeekIndex],22)&amp;" ("&amp;TEXT(SUMPRODUCT(MAX((T_PlannedOrders[Part Name]=$A479)*(T_PlannedOrders[WeekIndex]=22)*(T_PlannedOrders[EffectiveQty]&gt;0)*T_PlannedOrders[Order_Month])),"m月")&amp;"発注)")</f>
        <v/>
      </c>
      <c r="Z489">
        <f>IF(SUMIFS(T_PlannedOrders[EffectiveQty],T_PlannedOrders[Part Name],$A479,T_PlannedOrders[WeekIndex],23)=0,"",SUMIFS(T_PlannedOrders[EffectiveQty],T_PlannedOrders[Part Name],$A479,T_PlannedOrders[WeekIndex],23)&amp;" ("&amp;TEXT(SUMPRODUCT(MAX((T_PlannedOrders[Part Name]=$A479)*(T_PlannedOrders[WeekIndex]=23)*(T_PlannedOrders[EffectiveQty]&gt;0)*T_PlannedOrders[Order_Month])),"m月")&amp;"発注)")</f>
        <v/>
      </c>
      <c r="AA489">
        <f>IF(SUMIFS(T_PlannedOrders[EffectiveQty],T_PlannedOrders[Part Name],$A479,T_PlannedOrders[WeekIndex],24)=0,"",SUMIFS(T_PlannedOrders[EffectiveQty],T_PlannedOrders[Part Name],$A479,T_PlannedOrders[WeekIndex],24)&amp;" ("&amp;TEXT(SUMPRODUCT(MAX((T_PlannedOrders[Part Name]=$A479)*(T_PlannedOrders[WeekIndex]=24)*(T_PlannedOrders[EffectiveQty]&gt;0)*T_PlannedOrders[Order_Month])),"m月")&amp;"発注)")</f>
        <v/>
      </c>
      <c r="AB489">
        <f>IF(SUMIFS(T_PlannedOrders[EffectiveQty],T_PlannedOrders[Part Name],$A479,T_PlannedOrders[WeekIndex],25)=0,"",SUMIFS(T_PlannedOrders[EffectiveQty],T_PlannedOrders[Part Name],$A479,T_PlannedOrders[WeekIndex],25)&amp;" ("&amp;TEXT(SUMPRODUCT(MAX((T_PlannedOrders[Part Name]=$A479)*(T_PlannedOrders[WeekIndex]=25)*(T_PlannedOrders[EffectiveQty]&gt;0)*T_PlannedOrders[Order_Month])),"m月")&amp;"発注)")</f>
        <v/>
      </c>
      <c r="AC489">
        <f>IF(SUMIFS(T_PlannedOrders[EffectiveQty],T_PlannedOrders[Part Name],$A479,T_PlannedOrders[WeekIndex],26)=0,"",SUMIFS(T_PlannedOrders[EffectiveQty],T_PlannedOrders[Part Name],$A479,T_PlannedOrders[WeekIndex],26)&amp;" ("&amp;TEXT(SUMPRODUCT(MAX((T_PlannedOrders[Part Name]=$A479)*(T_PlannedOrders[WeekIndex]=26)*(T_PlannedOrders[EffectiveQty]&gt;0)*T_PlannedOrders[Order_Month])),"m月")&amp;"発注)")</f>
        <v/>
      </c>
      <c r="AD489">
        <f>IF(SUMIFS(T_PlannedOrders[EffectiveQty],T_PlannedOrders[Part Name],$A479,T_PlannedOrders[WeekIndex],27)=0,"",SUMIFS(T_PlannedOrders[EffectiveQty],T_PlannedOrders[Part Name],$A479,T_PlannedOrders[WeekIndex],27)&amp;" ("&amp;TEXT(SUMPRODUCT(MAX((T_PlannedOrders[Part Name]=$A479)*(T_PlannedOrders[WeekIndex]=27)*(T_PlannedOrders[EffectiveQty]&gt;0)*T_PlannedOrders[Order_Month])),"m月")&amp;"発注)")</f>
        <v/>
      </c>
      <c r="AE489">
        <f>IF(SUMIFS(T_PlannedOrders[EffectiveQty],T_PlannedOrders[Part Name],$A479,T_PlannedOrders[WeekIndex],28)=0,"",SUMIFS(T_PlannedOrders[EffectiveQty],T_PlannedOrders[Part Name],$A479,T_PlannedOrders[WeekIndex],28)&amp;" ("&amp;TEXT(SUMPRODUCT(MAX((T_PlannedOrders[Part Name]=$A479)*(T_PlannedOrders[WeekIndex]=28)*(T_PlannedOrders[EffectiveQty]&gt;0)*T_PlannedOrders[Order_Month])),"m月")&amp;"発注)")</f>
        <v/>
      </c>
      <c r="AF489">
        <f>IF(SUMIFS(T_PlannedOrders[EffectiveQty],T_PlannedOrders[Part Name],$A479,T_PlannedOrders[WeekIndex],29)=0,"",SUMIFS(T_PlannedOrders[EffectiveQty],T_PlannedOrders[Part Name],$A479,T_PlannedOrders[WeekIndex],29)&amp;" ("&amp;TEXT(SUMPRODUCT(MAX((T_PlannedOrders[Part Name]=$A479)*(T_PlannedOrders[WeekIndex]=29)*(T_PlannedOrders[EffectiveQty]&gt;0)*T_PlannedOrders[Order_Month])),"m月")&amp;"発注)")</f>
        <v/>
      </c>
      <c r="AG489">
        <f>IF(SUMIFS(T_PlannedOrders[EffectiveQty],T_PlannedOrders[Part Name],$A479,T_PlannedOrders[WeekIndex],30)=0,"",SUMIFS(T_PlannedOrders[EffectiveQty],T_PlannedOrders[Part Name],$A479,T_PlannedOrders[WeekIndex],30)&amp;" ("&amp;TEXT(SUMPRODUCT(MAX((T_PlannedOrders[Part Name]=$A479)*(T_PlannedOrders[WeekIndex]=30)*(T_PlannedOrders[EffectiveQty]&gt;0)*T_PlannedOrders[Order_Month])),"m月")&amp;"発注)")</f>
        <v/>
      </c>
      <c r="AH489">
        <f>IF(SUMIFS(T_PlannedOrders[EffectiveQty],T_PlannedOrders[Part Name],$A479,T_PlannedOrders[WeekIndex],31)=0,"",SUMIFS(T_PlannedOrders[EffectiveQty],T_PlannedOrders[Part Name],$A479,T_PlannedOrders[WeekIndex],31)&amp;" ("&amp;TEXT(SUMPRODUCT(MAX((T_PlannedOrders[Part Name]=$A479)*(T_PlannedOrders[WeekIndex]=31)*(T_PlannedOrders[EffectiveQty]&gt;0)*T_PlannedOrders[Order_Month])),"m月")&amp;"発注)")</f>
        <v/>
      </c>
      <c r="AI489">
        <f>IF(SUMIFS(T_PlannedOrders[EffectiveQty],T_PlannedOrders[Part Name],$A479,T_PlannedOrders[WeekIndex],32)=0,"",SUMIFS(T_PlannedOrders[EffectiveQty],T_PlannedOrders[Part Name],$A479,T_PlannedOrders[WeekIndex],32)&amp;" ("&amp;TEXT(SUMPRODUCT(MAX((T_PlannedOrders[Part Name]=$A479)*(T_PlannedOrders[WeekIndex]=32)*(T_PlannedOrders[EffectiveQty]&gt;0)*T_PlannedOrders[Order_Month])),"m月")&amp;"発注)")</f>
        <v/>
      </c>
      <c r="AJ489">
        <f>IF(SUMIFS(T_PlannedOrders[EffectiveQty],T_PlannedOrders[Part Name],$A479,T_PlannedOrders[WeekIndex],33)=0,"",SUMIFS(T_PlannedOrders[EffectiveQty],T_PlannedOrders[Part Name],$A479,T_PlannedOrders[WeekIndex],33)&amp;" ("&amp;TEXT(SUMPRODUCT(MAX((T_PlannedOrders[Part Name]=$A479)*(T_PlannedOrders[WeekIndex]=33)*(T_PlannedOrders[EffectiveQty]&gt;0)*T_PlannedOrders[Order_Month])),"m月")&amp;"発注)")</f>
        <v/>
      </c>
      <c r="AK489">
        <f>IF(SUMIFS(T_PlannedOrders[EffectiveQty],T_PlannedOrders[Part Name],$A479,T_PlannedOrders[WeekIndex],34)=0,"",SUMIFS(T_PlannedOrders[EffectiveQty],T_PlannedOrders[Part Name],$A479,T_PlannedOrders[WeekIndex],34)&amp;" ("&amp;TEXT(SUMPRODUCT(MAX((T_PlannedOrders[Part Name]=$A479)*(T_PlannedOrders[WeekIndex]=34)*(T_PlannedOrders[EffectiveQty]&gt;0)*T_PlannedOrders[Order_Month])),"m月")&amp;"発注)")</f>
        <v/>
      </c>
      <c r="AL489">
        <f>IF(SUMIFS(T_PlannedOrders[EffectiveQty],T_PlannedOrders[Part Name],$A479,T_PlannedOrders[WeekIndex],35)=0,"",SUMIFS(T_PlannedOrders[EffectiveQty],T_PlannedOrders[Part Name],$A479,T_PlannedOrders[WeekIndex],35)&amp;" ("&amp;TEXT(SUMPRODUCT(MAX((T_PlannedOrders[Part Name]=$A479)*(T_PlannedOrders[WeekIndex]=35)*(T_PlannedOrders[EffectiveQty]&gt;0)*T_PlannedOrders[Order_Month])),"m月")&amp;"発注)")</f>
        <v/>
      </c>
      <c r="AM489">
        <f>IF(SUMIFS(T_PlannedOrders[EffectiveQty],T_PlannedOrders[Part Name],$A479,T_PlannedOrders[WeekIndex],36)=0,"",SUMIFS(T_PlannedOrders[EffectiveQty],T_PlannedOrders[Part Name],$A479,T_PlannedOrders[WeekIndex],36)&amp;" ("&amp;TEXT(SUMPRODUCT(MAX((T_PlannedOrders[Part Name]=$A479)*(T_PlannedOrders[WeekIndex]=36)*(T_PlannedOrders[EffectiveQty]&gt;0)*T_PlannedOrders[Order_Month])),"m月")&amp;"発注)")</f>
        <v/>
      </c>
      <c r="AN489">
        <f>IF(SUMIFS(T_PlannedOrders[EffectiveQty],T_PlannedOrders[Part Name],$A479,T_PlannedOrders[WeekIndex],37)=0,"",SUMIFS(T_PlannedOrders[EffectiveQty],T_PlannedOrders[Part Name],$A479,T_PlannedOrders[WeekIndex],37)&amp;" ("&amp;TEXT(SUMPRODUCT(MAX((T_PlannedOrders[Part Name]=$A479)*(T_PlannedOrders[WeekIndex]=37)*(T_PlannedOrders[EffectiveQty]&gt;0)*T_PlannedOrders[Order_Month])),"m月")&amp;"発注)")</f>
        <v/>
      </c>
      <c r="AO489">
        <f>IF(SUMIFS(T_PlannedOrders[EffectiveQty],T_PlannedOrders[Part Name],$A479,T_PlannedOrders[WeekIndex],38)=0,"",SUMIFS(T_PlannedOrders[EffectiveQty],T_PlannedOrders[Part Name],$A479,T_PlannedOrders[WeekIndex],38)&amp;" ("&amp;TEXT(SUMPRODUCT(MAX((T_PlannedOrders[Part Name]=$A479)*(T_PlannedOrders[WeekIndex]=38)*(T_PlannedOrders[EffectiveQty]&gt;0)*T_PlannedOrders[Order_Month])),"m月")&amp;"発注)")</f>
        <v/>
      </c>
      <c r="AP489">
        <f>IF(SUMIFS(T_PlannedOrders[EffectiveQty],T_PlannedOrders[Part Name],$A479,T_PlannedOrders[WeekIndex],39)=0,"",SUMIFS(T_PlannedOrders[EffectiveQty],T_PlannedOrders[Part Name],$A479,T_PlannedOrders[WeekIndex],39)&amp;" ("&amp;TEXT(SUMPRODUCT(MAX((T_PlannedOrders[Part Name]=$A479)*(T_PlannedOrders[WeekIndex]=39)*(T_PlannedOrders[EffectiveQty]&gt;0)*T_PlannedOrders[Order_Month])),"m月")&amp;"発注)")</f>
        <v/>
      </c>
      <c r="AQ489">
        <f>IF(SUMIFS(T_PlannedOrders[EffectiveQty],T_PlannedOrders[Part Name],$A479,T_PlannedOrders[WeekIndex],40)=0,"",SUMIFS(T_PlannedOrders[EffectiveQty],T_PlannedOrders[Part Name],$A479,T_PlannedOrders[WeekIndex],40)&amp;" ("&amp;TEXT(SUMPRODUCT(MAX((T_PlannedOrders[Part Name]=$A479)*(T_PlannedOrders[WeekIndex]=40)*(T_PlannedOrders[EffectiveQty]&gt;0)*T_PlannedOrders[Order_Month])),"m月")&amp;"発注)")</f>
        <v/>
      </c>
      <c r="AR489">
        <f>IF(SUMIFS(T_PlannedOrders[EffectiveQty],T_PlannedOrders[Part Name],$A479,T_PlannedOrders[WeekIndex],41)=0,"",SUMIFS(T_PlannedOrders[EffectiveQty],T_PlannedOrders[Part Name],$A479,T_PlannedOrders[WeekIndex],41)&amp;" ("&amp;TEXT(SUMPRODUCT(MAX((T_PlannedOrders[Part Name]=$A479)*(T_PlannedOrders[WeekIndex]=41)*(T_PlannedOrders[EffectiveQty]&gt;0)*T_PlannedOrders[Order_Month])),"m月")&amp;"発注)")</f>
        <v/>
      </c>
      <c r="AS489">
        <f>IF(SUMIFS(T_PlannedOrders[EffectiveQty],T_PlannedOrders[Part Name],$A479,T_PlannedOrders[WeekIndex],42)=0,"",SUMIFS(T_PlannedOrders[EffectiveQty],T_PlannedOrders[Part Name],$A479,T_PlannedOrders[WeekIndex],42)&amp;" ("&amp;TEXT(SUMPRODUCT(MAX((T_PlannedOrders[Part Name]=$A479)*(T_PlannedOrders[WeekIndex]=42)*(T_PlannedOrders[EffectiveQty]&gt;0)*T_PlannedOrders[Order_Month])),"m月")&amp;"発注)")</f>
        <v/>
      </c>
      <c r="AT489">
        <f>IF(SUMIFS(T_PlannedOrders[EffectiveQty],T_PlannedOrders[Part Name],$A479,T_PlannedOrders[WeekIndex],43)=0,"",SUMIFS(T_PlannedOrders[EffectiveQty],T_PlannedOrders[Part Name],$A479,T_PlannedOrders[WeekIndex],43)&amp;" ("&amp;TEXT(SUMPRODUCT(MAX((T_PlannedOrders[Part Name]=$A479)*(T_PlannedOrders[WeekIndex]=43)*(T_PlannedOrders[EffectiveQty]&gt;0)*T_PlannedOrders[Order_Month])),"m月")&amp;"発注)")</f>
        <v/>
      </c>
      <c r="AU489">
        <f>IF(SUMIFS(T_PlannedOrders[EffectiveQty],T_PlannedOrders[Part Name],$A479,T_PlannedOrders[WeekIndex],44)=0,"",SUMIFS(T_PlannedOrders[EffectiveQty],T_PlannedOrders[Part Name],$A479,T_PlannedOrders[WeekIndex],44)&amp;" ("&amp;TEXT(SUMPRODUCT(MAX((T_PlannedOrders[Part Name]=$A479)*(T_PlannedOrders[WeekIndex]=44)*(T_PlannedOrders[EffectiveQty]&gt;0)*T_PlannedOrders[Order_Month])),"m月")&amp;"発注)")</f>
        <v/>
      </c>
      <c r="AV489">
        <f>IF(SUMIFS(T_PlannedOrders[EffectiveQty],T_PlannedOrders[Part Name],$A479,T_PlannedOrders[WeekIndex],45)=0,"",SUMIFS(T_PlannedOrders[EffectiveQty],T_PlannedOrders[Part Name],$A479,T_PlannedOrders[WeekIndex],45)&amp;" ("&amp;TEXT(SUMPRODUCT(MAX((T_PlannedOrders[Part Name]=$A479)*(T_PlannedOrders[WeekIndex]=45)*(T_PlannedOrders[EffectiveQty]&gt;0)*T_PlannedOrders[Order_Month])),"m月")&amp;"発注)")</f>
        <v/>
      </c>
      <c r="AW489">
        <f>IF(SUMIFS(T_PlannedOrders[EffectiveQty],T_PlannedOrders[Part Name],$A479,T_PlannedOrders[WeekIndex],46)=0,"",SUMIFS(T_PlannedOrders[EffectiveQty],T_PlannedOrders[Part Name],$A479,T_PlannedOrders[WeekIndex],46)&amp;" ("&amp;TEXT(SUMPRODUCT(MAX((T_PlannedOrders[Part Name]=$A479)*(T_PlannedOrders[WeekIndex]=46)*(T_PlannedOrders[EffectiveQty]&gt;0)*T_PlannedOrders[Order_Month])),"m月")&amp;"発注)")</f>
        <v/>
      </c>
      <c r="AX489">
        <f>IF(SUMIFS(T_PlannedOrders[EffectiveQty],T_PlannedOrders[Part Name],$A479,T_PlannedOrders[WeekIndex],47)=0,"",SUMIFS(T_PlannedOrders[EffectiveQty],T_PlannedOrders[Part Name],$A479,T_PlannedOrders[WeekIndex],47)&amp;" ("&amp;TEXT(SUMPRODUCT(MAX((T_PlannedOrders[Part Name]=$A479)*(T_PlannedOrders[WeekIndex]=47)*(T_PlannedOrders[EffectiveQty]&gt;0)*T_PlannedOrders[Order_Month])),"m月")&amp;"発注)")</f>
        <v/>
      </c>
      <c r="AY489">
        <f>IF(SUMIFS(T_PlannedOrders[EffectiveQty],T_PlannedOrders[Part Name],$A479,T_PlannedOrders[WeekIndex],48)=0,"",SUMIFS(T_PlannedOrders[EffectiveQty],T_PlannedOrders[Part Name],$A479,T_PlannedOrders[WeekIndex],48)&amp;" ("&amp;TEXT(SUMPRODUCT(MAX((T_PlannedOrders[Part Name]=$A479)*(T_PlannedOrders[WeekIndex]=48)*(T_PlannedOrders[EffectiveQty]&gt;0)*T_PlannedOrders[Order_Month])),"m月")&amp;"発注)")</f>
        <v/>
      </c>
      <c r="AZ489">
        <f>IF(SUMIFS(T_PlannedOrders[EffectiveQty],T_PlannedOrders[Part Name],$A479,T_PlannedOrders[WeekIndex],49)=0,"",SUMIFS(T_PlannedOrders[EffectiveQty],T_PlannedOrders[Part Name],$A479,T_PlannedOrders[WeekIndex],49)&amp;" ("&amp;TEXT(SUMPRODUCT(MAX((T_PlannedOrders[Part Name]=$A479)*(T_PlannedOrders[WeekIndex]=49)*(T_PlannedOrders[EffectiveQty]&gt;0)*T_PlannedOrders[Order_Month])),"m月")&amp;"発注)")</f>
        <v/>
      </c>
      <c r="BA489">
        <f>IF(SUMIFS(T_PlannedOrders[EffectiveQty],T_PlannedOrders[Part Name],$A479,T_PlannedOrders[WeekIndex],50)=0,"",SUMIFS(T_PlannedOrders[EffectiveQty],T_PlannedOrders[Part Name],$A479,T_PlannedOrders[WeekIndex],50)&amp;" ("&amp;TEXT(SUMPRODUCT(MAX((T_PlannedOrders[Part Name]=$A479)*(T_PlannedOrders[WeekIndex]=50)*(T_PlannedOrders[EffectiveQty]&gt;0)*T_PlannedOrders[Order_Month])),"m月")&amp;"発注)")</f>
        <v/>
      </c>
      <c r="BB489">
        <f>IF(SUMIFS(T_PlannedOrders[EffectiveQty],T_PlannedOrders[Part Name],$A479,T_PlannedOrders[WeekIndex],51)=0,"",SUMIFS(T_PlannedOrders[EffectiveQty],T_PlannedOrders[Part Name],$A479,T_PlannedOrders[WeekIndex],51)&amp;" ("&amp;TEXT(SUMPRODUCT(MAX((T_PlannedOrders[Part Name]=$A479)*(T_PlannedOrders[WeekIndex]=51)*(T_PlannedOrders[EffectiveQty]&gt;0)*T_PlannedOrders[Order_Month])),"m月")&amp;"発注)")</f>
        <v/>
      </c>
      <c r="BC489">
        <f>IF(SUMIFS(T_PlannedOrders[EffectiveQty],T_PlannedOrders[Part Name],$A479,T_PlannedOrders[WeekIndex],52)=0,"",SUMIFS(T_PlannedOrders[EffectiveQty],T_PlannedOrders[Part Name],$A479,T_PlannedOrders[WeekIndex],52)&amp;" ("&amp;TEXT(SUMPRODUCT(MAX((T_PlannedOrders[Part Name]=$A479)*(T_PlannedOrders[WeekIndex]=52)*(T_PlannedOrders[EffectiveQty]&gt;0)*T_PlannedOrders[Order_Month])),"m月")&amp;"発注)")</f>
        <v/>
      </c>
      <c r="BD489">
        <f>IF(SUMIFS(T_PlannedOrders[EffectiveQty],T_PlannedOrders[Part Name],$A479,T_PlannedOrders[WeekIndex],53)=0,"",SUMIFS(T_PlannedOrders[EffectiveQty],T_PlannedOrders[Part Name],$A479,T_PlannedOrders[WeekIndex],53)&amp;" ("&amp;TEXT(SUMPRODUCT(MAX((T_PlannedOrders[Part Name]=$A479)*(T_PlannedOrders[WeekIndex]=53)*(T_PlannedOrders[EffectiveQty]&gt;0)*T_PlannedOrders[Order_Month])),"m月")&amp;"発注)")</f>
        <v/>
      </c>
      <c r="BE489">
        <f>IF(SUMIFS(T_PlannedOrders[EffectiveQty],T_PlannedOrders[Part Name],$A479,T_PlannedOrders[WeekIndex],54)=0,"",SUMIFS(T_PlannedOrders[EffectiveQty],T_PlannedOrders[Part Name],$A479,T_PlannedOrders[WeekIndex],54)&amp;" ("&amp;TEXT(SUMPRODUCT(MAX((T_PlannedOrders[Part Name]=$A479)*(T_PlannedOrders[WeekIndex]=54)*(T_PlannedOrders[EffectiveQty]&gt;0)*T_PlannedOrders[Order_Month])),"m月")&amp;"発注)")</f>
        <v/>
      </c>
      <c r="BF489">
        <f>IF(SUMIFS(T_PlannedOrders[EffectiveQty],T_PlannedOrders[Part Name],$A479,T_PlannedOrders[WeekIndex],55)=0,"",SUMIFS(T_PlannedOrders[EffectiveQty],T_PlannedOrders[Part Name],$A479,T_PlannedOrders[WeekIndex],55)&amp;" ("&amp;TEXT(SUMPRODUCT(MAX((T_PlannedOrders[Part Name]=$A479)*(T_PlannedOrders[WeekIndex]=55)*(T_PlannedOrders[EffectiveQty]&gt;0)*T_PlannedOrders[Order_Month])),"m月")&amp;"発注)")</f>
        <v/>
      </c>
      <c r="BG489">
        <f>IF(SUMIFS(T_PlannedOrders[EffectiveQty],T_PlannedOrders[Part Name],$A479,T_PlannedOrders[WeekIndex],56)=0,"",SUMIFS(T_PlannedOrders[EffectiveQty],T_PlannedOrders[Part Name],$A479,T_PlannedOrders[WeekIndex],56)&amp;" ("&amp;TEXT(SUMPRODUCT(MAX((T_PlannedOrders[Part Name]=$A479)*(T_PlannedOrders[WeekIndex]=56)*(T_PlannedOrders[EffectiveQty]&gt;0)*T_PlannedOrders[Order_Month])),"m月")&amp;"発注)")</f>
        <v/>
      </c>
      <c r="BH489">
        <f>IF(SUMIFS(T_PlannedOrders[EffectiveQty],T_PlannedOrders[Part Name],$A479,T_PlannedOrders[WeekIndex],57)=0,"",SUMIFS(T_PlannedOrders[EffectiveQty],T_PlannedOrders[Part Name],$A479,T_PlannedOrders[WeekIndex],57)&amp;" ("&amp;TEXT(SUMPRODUCT(MAX((T_PlannedOrders[Part Name]=$A479)*(T_PlannedOrders[WeekIndex]=57)*(T_PlannedOrders[EffectiveQty]&gt;0)*T_PlannedOrders[Order_Month])),"m月")&amp;"発注)")</f>
        <v/>
      </c>
      <c r="BI489">
        <f>IF(SUMIFS(T_PlannedOrders[EffectiveQty],T_PlannedOrders[Part Name],$A479,T_PlannedOrders[WeekIndex],58)=0,"",SUMIFS(T_PlannedOrders[EffectiveQty],T_PlannedOrders[Part Name],$A479,T_PlannedOrders[WeekIndex],58)&amp;" ("&amp;TEXT(SUMPRODUCT(MAX((T_PlannedOrders[Part Name]=$A479)*(T_PlannedOrders[WeekIndex]=58)*(T_PlannedOrders[EffectiveQty]&gt;0)*T_PlannedOrders[Order_Month])),"m月")&amp;"発注)")</f>
        <v/>
      </c>
      <c r="BJ489">
        <f>IF(SUMIFS(T_PlannedOrders[EffectiveQty],T_PlannedOrders[Part Name],$A479,T_PlannedOrders[WeekIndex],59)=0,"",SUMIFS(T_PlannedOrders[EffectiveQty],T_PlannedOrders[Part Name],$A479,T_PlannedOrders[WeekIndex],59)&amp;" ("&amp;TEXT(SUMPRODUCT(MAX((T_PlannedOrders[Part Name]=$A479)*(T_PlannedOrders[WeekIndex]=59)*(T_PlannedOrders[EffectiveQty]&gt;0)*T_PlannedOrders[Order_Month])),"m月")&amp;"発注)")</f>
        <v/>
      </c>
      <c r="BK489">
        <f>IF(SUMIFS(T_PlannedOrders[EffectiveQty],T_PlannedOrders[Part Name],$A479,T_PlannedOrders[WeekIndex],60)=0,"",SUMIFS(T_PlannedOrders[EffectiveQty],T_PlannedOrders[Part Name],$A479,T_PlannedOrders[WeekIndex],60)&amp;" ("&amp;TEXT(SUMPRODUCT(MAX((T_PlannedOrders[Part Name]=$A479)*(T_PlannedOrders[WeekIndex]=60)*(T_PlannedOrders[EffectiveQty]&gt;0)*T_PlannedOrders[Order_Month])),"m月")&amp;"発注)")</f>
        <v/>
      </c>
      <c r="BL489">
        <f>IF(SUMIFS(T_PlannedOrders[EffectiveQty],T_PlannedOrders[Part Name],$A479,T_PlannedOrders[WeekIndex],61)=0,"",SUMIFS(T_PlannedOrders[EffectiveQty],T_PlannedOrders[Part Name],$A479,T_PlannedOrders[WeekIndex],61)&amp;" ("&amp;TEXT(SUMPRODUCT(MAX((T_PlannedOrders[Part Name]=$A479)*(T_PlannedOrders[WeekIndex]=61)*(T_PlannedOrders[EffectiveQty]&gt;0)*T_PlannedOrders[Order_Month])),"m月")&amp;"発注)")</f>
        <v/>
      </c>
      <c r="BM489">
        <f>IF(SUMIFS(T_PlannedOrders[EffectiveQty],T_PlannedOrders[Part Name],$A479,T_PlannedOrders[WeekIndex],62)=0,"",SUMIFS(T_PlannedOrders[EffectiveQty],T_PlannedOrders[Part Name],$A479,T_PlannedOrders[WeekIndex],62)&amp;" ("&amp;TEXT(SUMPRODUCT(MAX((T_PlannedOrders[Part Name]=$A479)*(T_PlannedOrders[WeekIndex]=62)*(T_PlannedOrders[EffectiveQty]&gt;0)*T_PlannedOrders[Order_Month])),"m月")&amp;"発注)")</f>
        <v/>
      </c>
      <c r="BN489">
        <f>IF(SUMIFS(T_PlannedOrders[EffectiveQty],T_PlannedOrders[Part Name],$A479,T_PlannedOrders[WeekIndex],63)=0,"",SUMIFS(T_PlannedOrders[EffectiveQty],T_PlannedOrders[Part Name],$A479,T_PlannedOrders[WeekIndex],63)&amp;" ("&amp;TEXT(SUMPRODUCT(MAX((T_PlannedOrders[Part Name]=$A479)*(T_PlannedOrders[WeekIndex]=63)*(T_PlannedOrders[EffectiveQty]&gt;0)*T_PlannedOrders[Order_Month])),"m月")&amp;"発注)")</f>
        <v/>
      </c>
      <c r="BO489">
        <f>IF(SUMIFS(T_PlannedOrders[EffectiveQty],T_PlannedOrders[Part Name],$A479,T_PlannedOrders[WeekIndex],64)=0,"",SUMIFS(T_PlannedOrders[EffectiveQty],T_PlannedOrders[Part Name],$A479,T_PlannedOrders[WeekIndex],64)&amp;" ("&amp;TEXT(SUMPRODUCT(MAX((T_PlannedOrders[Part Name]=$A479)*(T_PlannedOrders[WeekIndex]=64)*(T_PlannedOrders[EffectiveQty]&gt;0)*T_PlannedOrders[Order_Month])),"m月")&amp;"発注)")</f>
        <v/>
      </c>
      <c r="BP489">
        <f>IF(SUMIFS(T_PlannedOrders[EffectiveQty],T_PlannedOrders[Part Name],$A479,T_PlannedOrders[WeekIndex],65)=0,"",SUMIFS(T_PlannedOrders[EffectiveQty],T_PlannedOrders[Part Name],$A479,T_PlannedOrders[WeekIndex],65)&amp;" ("&amp;TEXT(SUMPRODUCT(MAX((T_PlannedOrders[Part Name]=$A479)*(T_PlannedOrders[WeekIndex]=65)*(T_PlannedOrders[EffectiveQty]&gt;0)*T_PlannedOrders[Order_Month])),"m月")&amp;"発注)")</f>
        <v/>
      </c>
      <c r="BQ489">
        <f>IF(SUMIFS(T_PlannedOrders[EffectiveQty],T_PlannedOrders[Part Name],$A479,T_PlannedOrders[WeekIndex],66)=0,"",SUMIFS(T_PlannedOrders[EffectiveQty],T_PlannedOrders[Part Name],$A479,T_PlannedOrders[WeekIndex],66)&amp;" ("&amp;TEXT(SUMPRODUCT(MAX((T_PlannedOrders[Part Name]=$A479)*(T_PlannedOrders[WeekIndex]=66)*(T_PlannedOrders[EffectiveQty]&gt;0)*T_PlannedOrders[Order_Month])),"m月")&amp;"発注)")</f>
        <v/>
      </c>
      <c r="BR489">
        <f>IF(SUMIFS(T_PlannedOrders[EffectiveQty],T_PlannedOrders[Part Name],$A479,T_PlannedOrders[WeekIndex],67)=0,"",SUMIFS(T_PlannedOrders[EffectiveQty],T_PlannedOrders[Part Name],$A479,T_PlannedOrders[WeekIndex],67)&amp;" ("&amp;TEXT(SUMPRODUCT(MAX((T_PlannedOrders[Part Name]=$A479)*(T_PlannedOrders[WeekIndex]=67)*(T_PlannedOrders[EffectiveQty]&gt;0)*T_PlannedOrders[Order_Month])),"m月")&amp;"発注)")</f>
        <v/>
      </c>
      <c r="BS489">
        <f>IF(SUMIFS(T_PlannedOrders[EffectiveQty],T_PlannedOrders[Part Name],$A479,T_PlannedOrders[WeekIndex],68)=0,"",SUMIFS(T_PlannedOrders[EffectiveQty],T_PlannedOrders[Part Name],$A479,T_PlannedOrders[WeekIndex],68)&amp;" ("&amp;TEXT(SUMPRODUCT(MAX((T_PlannedOrders[Part Name]=$A479)*(T_PlannedOrders[WeekIndex]=68)*(T_PlannedOrders[EffectiveQty]&gt;0)*T_PlannedOrders[Order_Month])),"m月")&amp;"発注)")</f>
        <v/>
      </c>
      <c r="BT489">
        <f>IF(SUMIFS(T_PlannedOrders[EffectiveQty],T_PlannedOrders[Part Name],$A479,T_PlannedOrders[WeekIndex],69)=0,"",SUMIFS(T_PlannedOrders[EffectiveQty],T_PlannedOrders[Part Name],$A479,T_PlannedOrders[WeekIndex],69)&amp;" ("&amp;TEXT(SUMPRODUCT(MAX((T_PlannedOrders[Part Name]=$A479)*(T_PlannedOrders[WeekIndex]=69)*(T_PlannedOrders[EffectiveQty]&gt;0)*T_PlannedOrders[Order_Month])),"m月")&amp;"発注)")</f>
        <v/>
      </c>
      <c r="BU489">
        <f>IF(SUMIFS(T_PlannedOrders[EffectiveQty],T_PlannedOrders[Part Name],$A479,T_PlannedOrders[WeekIndex],70)=0,"",SUMIFS(T_PlannedOrders[EffectiveQty],T_PlannedOrders[Part Name],$A479,T_PlannedOrders[WeekIndex],70)&amp;" ("&amp;TEXT(SUMPRODUCT(MAX((T_PlannedOrders[Part Name]=$A479)*(T_PlannedOrders[WeekIndex]=70)*(T_PlannedOrders[EffectiveQty]&gt;0)*T_PlannedOrders[Order_Month])),"m月")&amp;"発注)")</f>
        <v/>
      </c>
      <c r="BV489">
        <f>IF(SUMIFS(T_PlannedOrders[EffectiveQty],T_PlannedOrders[Part Name],$A479,T_PlannedOrders[WeekIndex],71)=0,"",SUMIFS(T_PlannedOrders[EffectiveQty],T_PlannedOrders[Part Name],$A479,T_PlannedOrders[WeekIndex],71)&amp;" ("&amp;TEXT(SUMPRODUCT(MAX((T_PlannedOrders[Part Name]=$A479)*(T_PlannedOrders[WeekIndex]=71)*(T_PlannedOrders[EffectiveQty]&gt;0)*T_PlannedOrders[Order_Month])),"m月")&amp;"発注)")</f>
        <v/>
      </c>
      <c r="BW489">
        <f>IF(SUMIFS(T_PlannedOrders[EffectiveQty],T_PlannedOrders[Part Name],$A479,T_PlannedOrders[WeekIndex],72)=0,"",SUMIFS(T_PlannedOrders[EffectiveQty],T_PlannedOrders[Part Name],$A479,T_PlannedOrders[WeekIndex],72)&amp;" ("&amp;TEXT(SUMPRODUCT(MAX((T_PlannedOrders[Part Name]=$A479)*(T_PlannedOrders[WeekIndex]=72)*(T_PlannedOrders[EffectiveQty]&gt;0)*T_PlannedOrders[Order_Month])),"m月")&amp;"発注)")</f>
        <v/>
      </c>
      <c r="BX489">
        <f>IF(SUMIFS(T_PlannedOrders[EffectiveQty],T_PlannedOrders[Part Name],$A479,T_PlannedOrders[WeekIndex],73)=0,"",SUMIFS(T_PlannedOrders[EffectiveQty],T_PlannedOrders[Part Name],$A479,T_PlannedOrders[WeekIndex],73)&amp;" ("&amp;TEXT(SUMPRODUCT(MAX((T_PlannedOrders[Part Name]=$A479)*(T_PlannedOrders[WeekIndex]=73)*(T_PlannedOrders[EffectiveQty]&gt;0)*T_PlannedOrders[Order_Month])),"m月")&amp;"発注)")</f>
        <v/>
      </c>
      <c r="BY489">
        <f>IF(SUMIFS(T_PlannedOrders[EffectiveQty],T_PlannedOrders[Part Name],$A479,T_PlannedOrders[WeekIndex],74)=0,"",SUMIFS(T_PlannedOrders[EffectiveQty],T_PlannedOrders[Part Name],$A479,T_PlannedOrders[WeekIndex],74)&amp;" ("&amp;TEXT(SUMPRODUCT(MAX((T_PlannedOrders[Part Name]=$A479)*(T_PlannedOrders[WeekIndex]=74)*(T_PlannedOrders[EffectiveQty]&gt;0)*T_PlannedOrders[Order_Month])),"m月")&amp;"発注)")</f>
        <v/>
      </c>
      <c r="BZ489">
        <f>IF(SUMIFS(T_PlannedOrders[EffectiveQty],T_PlannedOrders[Part Name],$A479,T_PlannedOrders[WeekIndex],75)=0,"",SUMIFS(T_PlannedOrders[EffectiveQty],T_PlannedOrders[Part Name],$A479,T_PlannedOrders[WeekIndex],75)&amp;" ("&amp;TEXT(SUMPRODUCT(MAX((T_PlannedOrders[Part Name]=$A479)*(T_PlannedOrders[WeekIndex]=75)*(T_PlannedOrders[EffectiveQty]&gt;0)*T_PlannedOrders[Order_Month])),"m月")&amp;"発注)")</f>
        <v/>
      </c>
      <c r="CA489">
        <f>IF(SUMIFS(T_PlannedOrders[EffectiveQty],T_PlannedOrders[Part Name],$A479,T_PlannedOrders[WeekIndex],76)=0,"",SUMIFS(T_PlannedOrders[EffectiveQty],T_PlannedOrders[Part Name],$A479,T_PlannedOrders[WeekIndex],76)&amp;" ("&amp;TEXT(SUMPRODUCT(MAX((T_PlannedOrders[Part Name]=$A479)*(T_PlannedOrders[WeekIndex]=76)*(T_PlannedOrders[EffectiveQty]&gt;0)*T_PlannedOrders[Order_Month])),"m月")&amp;"発注)")</f>
        <v/>
      </c>
      <c r="CB489">
        <f>IF(SUMIFS(T_PlannedOrders[EffectiveQty],T_PlannedOrders[Part Name],$A479,T_PlannedOrders[WeekIndex],77)=0,"",SUMIFS(T_PlannedOrders[EffectiveQty],T_PlannedOrders[Part Name],$A479,T_PlannedOrders[WeekIndex],77)&amp;" ("&amp;TEXT(SUMPRODUCT(MAX((T_PlannedOrders[Part Name]=$A479)*(T_PlannedOrders[WeekIndex]=77)*(T_PlannedOrders[EffectiveQty]&gt;0)*T_PlannedOrders[Order_Month])),"m月")&amp;"発注)")</f>
        <v/>
      </c>
      <c r="CC489">
        <f>IF(SUMIFS(T_PlannedOrders[EffectiveQty],T_PlannedOrders[Part Name],$A479,T_PlannedOrders[WeekIndex],78)=0,"",SUMIFS(T_PlannedOrders[EffectiveQty],T_PlannedOrders[Part Name],$A479,T_PlannedOrders[WeekIndex],78)&amp;" ("&amp;TEXT(SUMPRODUCT(MAX((T_PlannedOrders[Part Name]=$A479)*(T_PlannedOrders[WeekIndex]=78)*(T_PlannedOrders[EffectiveQty]&gt;0)*T_PlannedOrders[Order_Month])),"m月")&amp;"発注)")</f>
        <v/>
      </c>
      <c r="CD489">
        <f>IF(SUMIFS(T_PlannedOrders[EffectiveQty],T_PlannedOrders[Part Name],$A479,T_PlannedOrders[WeekIndex],79)=0,"",SUMIFS(T_PlannedOrders[EffectiveQty],T_PlannedOrders[Part Name],$A479,T_PlannedOrders[WeekIndex],79)&amp;" ("&amp;TEXT(SUMPRODUCT(MAX((T_PlannedOrders[Part Name]=$A479)*(T_PlannedOrders[WeekIndex]=79)*(T_PlannedOrders[EffectiveQty]&gt;0)*T_PlannedOrders[Order_Month])),"m月")&amp;"発注)")</f>
        <v/>
      </c>
      <c r="CE489">
        <f>IF(SUMIFS(T_PlannedOrders[EffectiveQty],T_PlannedOrders[Part Name],$A479,T_PlannedOrders[WeekIndex],80)=0,"",SUMIFS(T_PlannedOrders[EffectiveQty],T_PlannedOrders[Part Name],$A479,T_PlannedOrders[WeekIndex],80)&amp;" ("&amp;TEXT(SUMPRODUCT(MAX((T_PlannedOrders[Part Name]=$A479)*(T_PlannedOrders[WeekIndex]=80)*(T_PlannedOrders[EffectiveQty]&gt;0)*T_PlannedOrders[Order_Month])),"m月")&amp;"発注)")</f>
        <v/>
      </c>
      <c r="CF489">
        <f>IF(SUMIFS(T_PlannedOrders[EffectiveQty],T_PlannedOrders[Part Name],$A479,T_PlannedOrders[WeekIndex],81)=0,"",SUMIFS(T_PlannedOrders[EffectiveQty],T_PlannedOrders[Part Name],$A479,T_PlannedOrders[WeekIndex],81)&amp;" ("&amp;TEXT(SUMPRODUCT(MAX((T_PlannedOrders[Part Name]=$A479)*(T_PlannedOrders[WeekIndex]=81)*(T_PlannedOrders[EffectiveQty]&gt;0)*T_PlannedOrders[Order_Month])),"m月")&amp;"発注)")</f>
        <v/>
      </c>
      <c r="CG489">
        <f>IF(SUMIFS(T_PlannedOrders[EffectiveQty],T_PlannedOrders[Part Name],$A479,T_PlannedOrders[WeekIndex],82)=0,"",SUMIFS(T_PlannedOrders[EffectiveQty],T_PlannedOrders[Part Name],$A479,T_PlannedOrders[WeekIndex],82)&amp;" ("&amp;TEXT(SUMPRODUCT(MAX((T_PlannedOrders[Part Name]=$A479)*(T_PlannedOrders[WeekIndex]=82)*(T_PlannedOrders[EffectiveQty]&gt;0)*T_PlannedOrders[Order_Month])),"m月")&amp;"発注)")</f>
        <v/>
      </c>
      <c r="CH489">
        <f>IF(SUMIFS(T_PlannedOrders[EffectiveQty],T_PlannedOrders[Part Name],$A479,T_PlannedOrders[WeekIndex],83)=0,"",SUMIFS(T_PlannedOrders[EffectiveQty],T_PlannedOrders[Part Name],$A479,T_PlannedOrders[WeekIndex],83)&amp;" ("&amp;TEXT(SUMPRODUCT(MAX((T_PlannedOrders[Part Name]=$A479)*(T_PlannedOrders[WeekIndex]=83)*(T_PlannedOrders[EffectiveQty]&gt;0)*T_PlannedOrders[Order_Month])),"m月")&amp;"発注)")</f>
        <v/>
      </c>
      <c r="CI489">
        <f>IF(SUMIFS(T_PlannedOrders[EffectiveQty],T_PlannedOrders[Part Name],$A479,T_PlannedOrders[WeekIndex],84)=0,"",SUMIFS(T_PlannedOrders[EffectiveQty],T_PlannedOrders[Part Name],$A479,T_PlannedOrders[WeekIndex],84)&amp;" ("&amp;TEXT(SUMPRODUCT(MAX((T_PlannedOrders[Part Name]=$A479)*(T_PlannedOrders[WeekIndex]=84)*(T_PlannedOrders[EffectiveQty]&gt;0)*T_PlannedOrders[Order_Month])),"m月")&amp;"発注)")</f>
        <v/>
      </c>
      <c r="CJ489">
        <f>IF(SUMIFS(T_PlannedOrders[EffectiveQty],T_PlannedOrders[Part Name],$A479,T_PlannedOrders[WeekIndex],85)=0,"",SUMIFS(T_PlannedOrders[EffectiveQty],T_PlannedOrders[Part Name],$A479,T_PlannedOrders[WeekIndex],85)&amp;" ("&amp;TEXT(SUMPRODUCT(MAX((T_PlannedOrders[Part Name]=$A479)*(T_PlannedOrders[WeekIndex]=85)*(T_PlannedOrders[EffectiveQty]&gt;0)*T_PlannedOrders[Order_Month])),"m月")&amp;"発注)")</f>
        <v/>
      </c>
      <c r="CK489">
        <f>IF(SUMIFS(T_PlannedOrders[EffectiveQty],T_PlannedOrders[Part Name],$A479,T_PlannedOrders[WeekIndex],86)=0,"",SUMIFS(T_PlannedOrders[EffectiveQty],T_PlannedOrders[Part Name],$A479,T_PlannedOrders[WeekIndex],86)&amp;" ("&amp;TEXT(SUMPRODUCT(MAX((T_PlannedOrders[Part Name]=$A479)*(T_PlannedOrders[WeekIndex]=86)*(T_PlannedOrders[EffectiveQty]&gt;0)*T_PlannedOrders[Order_Month])),"m月")&amp;"発注)")</f>
        <v/>
      </c>
      <c r="CL489">
        <f>IF(SUMIFS(T_PlannedOrders[EffectiveQty],T_PlannedOrders[Part Name],$A479,T_PlannedOrders[WeekIndex],87)=0,"",SUMIFS(T_PlannedOrders[EffectiveQty],T_PlannedOrders[Part Name],$A479,T_PlannedOrders[WeekIndex],87)&amp;" ("&amp;TEXT(SUMPRODUCT(MAX((T_PlannedOrders[Part Name]=$A479)*(T_PlannedOrders[WeekIndex]=87)*(T_PlannedOrders[EffectiveQty]&gt;0)*T_PlannedOrders[Order_Month])),"m月")&amp;"発注)")</f>
        <v/>
      </c>
      <c r="CM489">
        <f>IF(SUMIFS(T_PlannedOrders[EffectiveQty],T_PlannedOrders[Part Name],$A479,T_PlannedOrders[WeekIndex],88)=0,"",SUMIFS(T_PlannedOrders[EffectiveQty],T_PlannedOrders[Part Name],$A479,T_PlannedOrders[WeekIndex],88)&amp;" ("&amp;TEXT(SUMPRODUCT(MAX((T_PlannedOrders[Part Name]=$A479)*(T_PlannedOrders[WeekIndex]=88)*(T_PlannedOrders[EffectiveQty]&gt;0)*T_PlannedOrders[Order_Month])),"m月")&amp;"発注)")</f>
        <v/>
      </c>
      <c r="CN489">
        <f>IF(SUMIFS(T_PlannedOrders[EffectiveQty],T_PlannedOrders[Part Name],$A479,T_PlannedOrders[WeekIndex],89)=0,"",SUMIFS(T_PlannedOrders[EffectiveQty],T_PlannedOrders[Part Name],$A479,T_PlannedOrders[WeekIndex],89)&amp;" ("&amp;TEXT(SUMPRODUCT(MAX((T_PlannedOrders[Part Name]=$A479)*(T_PlannedOrders[WeekIndex]=89)*(T_PlannedOrders[EffectiveQty]&gt;0)*T_PlannedOrders[Order_Month])),"m月")&amp;"発注)")</f>
        <v/>
      </c>
      <c r="CO489">
        <f>IF(SUMIFS(T_PlannedOrders[EffectiveQty],T_PlannedOrders[Part Name],$A479,T_PlannedOrders[WeekIndex],90)=0,"",SUMIFS(T_PlannedOrders[EffectiveQty],T_PlannedOrders[Part Name],$A479,T_PlannedOrders[WeekIndex],90)&amp;" ("&amp;TEXT(SUMPRODUCT(MAX((T_PlannedOrders[Part Name]=$A479)*(T_PlannedOrders[WeekIndex]=90)*(T_PlannedOrders[EffectiveQty]&gt;0)*T_PlannedOrders[Order_Month])),"m月")&amp;"発注)")</f>
        <v/>
      </c>
      <c r="CP489">
        <f>IF(SUMIFS(T_PlannedOrders[EffectiveQty],T_PlannedOrders[Part Name],$A479,T_PlannedOrders[WeekIndex],91)=0,"",SUMIFS(T_PlannedOrders[EffectiveQty],T_PlannedOrders[Part Name],$A479,T_PlannedOrders[WeekIndex],91)&amp;" ("&amp;TEXT(SUMPRODUCT(MAX((T_PlannedOrders[Part Name]=$A479)*(T_PlannedOrders[WeekIndex]=91)*(T_PlannedOrders[EffectiveQty]&gt;0)*T_PlannedOrders[Order_Month])),"m月")&amp;"発注)")</f>
        <v/>
      </c>
      <c r="CQ489">
        <f>IF(SUMIFS(T_PlannedOrders[EffectiveQty],T_PlannedOrders[Part Name],$A479,T_PlannedOrders[WeekIndex],92)=0,"",SUMIFS(T_PlannedOrders[EffectiveQty],T_PlannedOrders[Part Name],$A479,T_PlannedOrders[WeekIndex],92)&amp;" ("&amp;TEXT(SUMPRODUCT(MAX((T_PlannedOrders[Part Name]=$A479)*(T_PlannedOrders[WeekIndex]=92)*(T_PlannedOrders[EffectiveQty]&gt;0)*T_PlannedOrders[Order_Month])),"m月")&amp;"発注)")</f>
        <v/>
      </c>
      <c r="CR489">
        <f>IF(SUMIFS(T_PlannedOrders[EffectiveQty],T_PlannedOrders[Part Name],$A479,T_PlannedOrders[WeekIndex],93)=0,"",SUMIFS(T_PlannedOrders[EffectiveQty],T_PlannedOrders[Part Name],$A479,T_PlannedOrders[WeekIndex],93)&amp;" ("&amp;TEXT(SUMPRODUCT(MAX((T_PlannedOrders[Part Name]=$A479)*(T_PlannedOrders[WeekIndex]=93)*(T_PlannedOrders[EffectiveQty]&gt;0)*T_PlannedOrders[Order_Month])),"m月")&amp;"発注)")</f>
        <v/>
      </c>
      <c r="CS489">
        <f>IF(SUMIFS(T_PlannedOrders[EffectiveQty],T_PlannedOrders[Part Name],$A479,T_PlannedOrders[WeekIndex],94)=0,"",SUMIFS(T_PlannedOrders[EffectiveQty],T_PlannedOrders[Part Name],$A479,T_PlannedOrders[WeekIndex],94)&amp;" ("&amp;TEXT(SUMPRODUCT(MAX((T_PlannedOrders[Part Name]=$A479)*(T_PlannedOrders[WeekIndex]=94)*(T_PlannedOrders[EffectiveQty]&gt;0)*T_PlannedOrders[Order_Month])),"m月")&amp;"発注)")</f>
        <v/>
      </c>
      <c r="CT489">
        <f>IF(SUMIFS(T_PlannedOrders[EffectiveQty],T_PlannedOrders[Part Name],$A479,T_PlannedOrders[WeekIndex],95)=0,"",SUMIFS(T_PlannedOrders[EffectiveQty],T_PlannedOrders[Part Name],$A479,T_PlannedOrders[WeekIndex],95)&amp;" ("&amp;TEXT(SUMPRODUCT(MAX((T_PlannedOrders[Part Name]=$A479)*(T_PlannedOrders[WeekIndex]=95)*(T_PlannedOrders[EffectiveQty]&gt;0)*T_PlannedOrders[Order_Month])),"m月")&amp;"発注)")</f>
        <v/>
      </c>
      <c r="CU489">
        <f>IF(SUMIFS(T_PlannedOrders[EffectiveQty],T_PlannedOrders[Part Name],$A479,T_PlannedOrders[WeekIndex],96)=0,"",SUMIFS(T_PlannedOrders[EffectiveQty],T_PlannedOrders[Part Name],$A479,T_PlannedOrders[WeekIndex],96)&amp;" ("&amp;TEXT(SUMPRODUCT(MAX((T_PlannedOrders[Part Name]=$A479)*(T_PlannedOrders[WeekIndex]=96)*(T_PlannedOrders[EffectiveQty]&gt;0)*T_PlannedOrders[Order_Month])),"m月")&amp;"発注)")</f>
        <v/>
      </c>
      <c r="CV489">
        <f>IF(SUMIFS(T_PlannedOrders[EffectiveQty],T_PlannedOrders[Part Name],$A479,T_PlannedOrders[WeekIndex],97)=0,"",SUMIFS(T_PlannedOrders[EffectiveQty],T_PlannedOrders[Part Name],$A479,T_PlannedOrders[WeekIndex],97)&amp;" ("&amp;TEXT(SUMPRODUCT(MAX((T_PlannedOrders[Part Name]=$A479)*(T_PlannedOrders[WeekIndex]=97)*(T_PlannedOrders[EffectiveQty]&gt;0)*T_PlannedOrders[Order_Month])),"m月")&amp;"発注)")</f>
        <v/>
      </c>
      <c r="CW489">
        <f>IF(SUMIFS(T_PlannedOrders[EffectiveQty],T_PlannedOrders[Part Name],$A479,T_PlannedOrders[WeekIndex],98)=0,"",SUMIFS(T_PlannedOrders[EffectiveQty],T_PlannedOrders[Part Name],$A479,T_PlannedOrders[WeekIndex],98)&amp;" ("&amp;TEXT(SUMPRODUCT(MAX((T_PlannedOrders[Part Name]=$A479)*(T_PlannedOrders[WeekIndex]=98)*(T_PlannedOrders[EffectiveQty]&gt;0)*T_PlannedOrders[Order_Month])),"m月")&amp;"発注)")</f>
        <v/>
      </c>
      <c r="CX489">
        <f>IF(SUMIFS(T_PlannedOrders[EffectiveQty],T_PlannedOrders[Part Name],$A479,T_PlannedOrders[WeekIndex],99)=0,"",SUMIFS(T_PlannedOrders[EffectiveQty],T_PlannedOrders[Part Name],$A479,T_PlannedOrders[WeekIndex],99)&amp;" ("&amp;TEXT(SUMPRODUCT(MAX((T_PlannedOrders[Part Name]=$A479)*(T_PlannedOrders[WeekIndex]=99)*(T_PlannedOrders[EffectiveQty]&gt;0)*T_PlannedOrders[Order_Month])),"m月")&amp;"発注)")</f>
        <v/>
      </c>
      <c r="CY489">
        <f>IF(SUMIFS(T_PlannedOrders[EffectiveQty],T_PlannedOrders[Part Name],$A479,T_PlannedOrders[WeekIndex],100)=0,"",SUMIFS(T_PlannedOrders[EffectiveQty],T_PlannedOrders[Part Name],$A479,T_PlannedOrders[WeekIndex],100)&amp;" ("&amp;TEXT(SUMPRODUCT(MAX((T_PlannedOrders[Part Name]=$A479)*(T_PlannedOrders[WeekIndex]=100)*(T_PlannedOrders[EffectiveQty]&gt;0)*T_PlannedOrders[Order_Month])),"m月")&amp;"発注)")</f>
        <v/>
      </c>
      <c r="CZ489">
        <f>IF(SUMIFS(T_PlannedOrders[EffectiveQty],T_PlannedOrders[Part Name],$A479,T_PlannedOrders[WeekIndex],101)=0,"",SUMIFS(T_PlannedOrders[EffectiveQty],T_PlannedOrders[Part Name],$A479,T_PlannedOrders[WeekIndex],101)&amp;" ("&amp;TEXT(SUMPRODUCT(MAX((T_PlannedOrders[Part Name]=$A479)*(T_PlannedOrders[WeekIndex]=101)*(T_PlannedOrders[EffectiveQty]&gt;0)*T_PlannedOrders[Order_Month])),"m月")&amp;"発注)")</f>
        <v/>
      </c>
      <c r="DA489">
        <f>IF(SUMIFS(T_PlannedOrders[EffectiveQty],T_PlannedOrders[Part Name],$A479,T_PlannedOrders[WeekIndex],102)=0,"",SUMIFS(T_PlannedOrders[EffectiveQty],T_PlannedOrders[Part Name],$A479,T_PlannedOrders[WeekIndex],102)&amp;" ("&amp;TEXT(SUMPRODUCT(MAX((T_PlannedOrders[Part Name]=$A479)*(T_PlannedOrders[WeekIndex]=102)*(T_PlannedOrders[EffectiveQty]&gt;0)*T_PlannedOrders[Order_Month])),"m月")&amp;"発注)")</f>
        <v/>
      </c>
      <c r="DB489">
        <f>IF(SUMIFS(T_PlannedOrders[EffectiveQty],T_PlannedOrders[Part Name],$A479,T_PlannedOrders[WeekIndex],103)=0,"",SUMIFS(T_PlannedOrders[EffectiveQty],T_PlannedOrders[Part Name],$A479,T_PlannedOrders[WeekIndex],103)&amp;" ("&amp;TEXT(SUMPRODUCT(MAX((T_PlannedOrders[Part Name]=$A479)*(T_PlannedOrders[WeekIndex]=103)*(T_PlannedOrders[EffectiveQty]&gt;0)*T_PlannedOrders[Order_Month])),"m月")&amp;"発注)")</f>
        <v/>
      </c>
      <c r="DC489">
        <f>IF(SUMIFS(T_PlannedOrders[EffectiveQty],T_PlannedOrders[Part Name],$A479,T_PlannedOrders[WeekIndex],104)=0,"",SUMIFS(T_PlannedOrders[EffectiveQty],T_PlannedOrders[Part Name],$A479,T_PlannedOrders[WeekIndex],104)&amp;" ("&amp;TEXT(SUMPRODUCT(MAX((T_PlannedOrders[Part Name]=$A479)*(T_PlannedOrders[WeekIndex]=104)*(T_PlannedOrders[EffectiveQty]&gt;0)*T_PlannedOrders[Order_Month])),"m月")&amp;"発注)")</f>
        <v/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3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>
        <f>IF(SUMIFS(T_PlannedOrders[EffectiveQty],T_PlannedOrders[Part Name],$A493,T_PlannedOrders[WeekIndex],1)=0,"",SUMIFS(T_PlannedOrders[EffectiveQty],T_PlannedOrders[Part Name],$A493,T_PlannedOrders[WeekIndex],1)&amp;" ("&amp;TEXT(SUMPRODUCT(MAX((T_PlannedOrders[Part Name]=$A493)*(T_PlannedOrders[WeekIndex]=1)*(T_PlannedOrders[EffectiveQty]&gt;0)*T_PlannedOrders[Order_Month])),"m月")&amp;"発注)")</f>
        <v/>
      </c>
      <c r="E571">
        <f>IF(SUMIFS(T_PlannedOrders[EffectiveQty],T_PlannedOrders[Part Name],$A493,T_PlannedOrders[WeekIndex],2)=0,"",SUMIFS(T_PlannedOrders[EffectiveQty],T_PlannedOrders[Part Name],$A493,T_PlannedOrders[WeekIndex],2)&amp;" ("&amp;TEXT(SUMPRODUCT(MAX((T_PlannedOrders[Part Name]=$A493)*(T_PlannedOrders[WeekIndex]=2)*(T_PlannedOrders[EffectiveQty]&gt;0)*T_PlannedOrders[Order_Month])),"m月")&amp;"発注)")</f>
        <v/>
      </c>
      <c r="F571">
        <f>IF(SUMIFS(T_PlannedOrders[EffectiveQty],T_PlannedOrders[Part Name],$A493,T_PlannedOrders[WeekIndex],3)=0,"",SUMIFS(T_PlannedOrders[EffectiveQty],T_PlannedOrders[Part Name],$A493,T_PlannedOrders[WeekIndex],3)&amp;" ("&amp;TEXT(SUMPRODUCT(MAX((T_PlannedOrders[Part Name]=$A493)*(T_PlannedOrders[WeekIndex]=3)*(T_PlannedOrders[EffectiveQty]&gt;0)*T_PlannedOrders[Order_Month])),"m月")&amp;"発注)")</f>
        <v/>
      </c>
      <c r="G571">
        <f>IF(SUMIFS(T_PlannedOrders[EffectiveQty],T_PlannedOrders[Part Name],$A493,T_PlannedOrders[WeekIndex],4)=0,"",SUMIFS(T_PlannedOrders[EffectiveQty],T_PlannedOrders[Part Name],$A493,T_PlannedOrders[WeekIndex],4)&amp;" ("&amp;TEXT(SUMPRODUCT(MAX((T_PlannedOrders[Part Name]=$A493)*(T_PlannedOrders[WeekIndex]=4)*(T_PlannedOrders[EffectiveQty]&gt;0)*T_PlannedOrders[Order_Month])),"m月")&amp;"発注)")</f>
        <v/>
      </c>
      <c r="H571">
        <f>IF(SUMIFS(T_PlannedOrders[EffectiveQty],T_PlannedOrders[Part Name],$A493,T_PlannedOrders[WeekIndex],5)=0,"",SUMIFS(T_PlannedOrders[EffectiveQty],T_PlannedOrders[Part Name],$A493,T_PlannedOrders[WeekIndex],5)&amp;" ("&amp;TEXT(SUMPRODUCT(MAX((T_PlannedOrders[Part Name]=$A493)*(T_PlannedOrders[WeekIndex]=5)*(T_PlannedOrders[EffectiveQty]&gt;0)*T_PlannedOrders[Order_Month])),"m月")&amp;"発注)")</f>
        <v/>
      </c>
      <c r="I571">
        <f>IF(SUMIFS(T_PlannedOrders[EffectiveQty],T_PlannedOrders[Part Name],$A493,T_PlannedOrders[WeekIndex],6)=0,"",SUMIFS(T_PlannedOrders[EffectiveQty],T_PlannedOrders[Part Name],$A493,T_PlannedOrders[WeekIndex],6)&amp;" ("&amp;TEXT(SUMPRODUCT(MAX((T_PlannedOrders[Part Name]=$A493)*(T_PlannedOrders[WeekIndex]=6)*(T_PlannedOrders[EffectiveQty]&gt;0)*T_PlannedOrders[Order_Month])),"m月")&amp;"発注)")</f>
        <v/>
      </c>
      <c r="J571">
        <f>IF(SUMIFS(T_PlannedOrders[EffectiveQty],T_PlannedOrders[Part Name],$A493,T_PlannedOrders[WeekIndex],7)=0,"",SUMIFS(T_PlannedOrders[EffectiveQty],T_PlannedOrders[Part Name],$A493,T_PlannedOrders[WeekIndex],7)&amp;" ("&amp;TEXT(SUMPRODUCT(MAX((T_PlannedOrders[Part Name]=$A493)*(T_PlannedOrders[WeekIndex]=7)*(T_PlannedOrders[EffectiveQty]&gt;0)*T_PlannedOrders[Order_Month])),"m月")&amp;"発注)")</f>
        <v/>
      </c>
      <c r="K571">
        <f>IF(SUMIFS(T_PlannedOrders[EffectiveQty],T_PlannedOrders[Part Name],$A493,T_PlannedOrders[WeekIndex],8)=0,"",SUMIFS(T_PlannedOrders[EffectiveQty],T_PlannedOrders[Part Name],$A493,T_PlannedOrders[WeekIndex],8)&amp;" ("&amp;TEXT(SUMPRODUCT(MAX((T_PlannedOrders[Part Name]=$A493)*(T_PlannedOrders[WeekIndex]=8)*(T_PlannedOrders[EffectiveQty]&gt;0)*T_PlannedOrders[Order_Month])),"m月")&amp;"発注)")</f>
        <v/>
      </c>
      <c r="L571">
        <f>IF(SUMIFS(T_PlannedOrders[EffectiveQty],T_PlannedOrders[Part Name],$A493,T_PlannedOrders[WeekIndex],9)=0,"",SUMIFS(T_PlannedOrders[EffectiveQty],T_PlannedOrders[Part Name],$A493,T_PlannedOrders[WeekIndex],9)&amp;" ("&amp;TEXT(SUMPRODUCT(MAX((T_PlannedOrders[Part Name]=$A493)*(T_PlannedOrders[WeekIndex]=9)*(T_PlannedOrders[EffectiveQty]&gt;0)*T_PlannedOrders[Order_Month])),"m月")&amp;"発注)")</f>
        <v/>
      </c>
      <c r="M571">
        <f>IF(SUMIFS(T_PlannedOrders[EffectiveQty],T_PlannedOrders[Part Name],$A493,T_PlannedOrders[WeekIndex],10)=0,"",SUMIFS(T_PlannedOrders[EffectiveQty],T_PlannedOrders[Part Name],$A493,T_PlannedOrders[WeekIndex],10)&amp;" ("&amp;TEXT(SUMPRODUCT(MAX((T_PlannedOrders[Part Name]=$A493)*(T_PlannedOrders[WeekIndex]=10)*(T_PlannedOrders[EffectiveQty]&gt;0)*T_PlannedOrders[Order_Month])),"m月")&amp;"発注)")</f>
        <v/>
      </c>
      <c r="N571">
        <f>IF(SUMIFS(T_PlannedOrders[EffectiveQty],T_PlannedOrders[Part Name],$A493,T_PlannedOrders[WeekIndex],11)=0,"",SUMIFS(T_PlannedOrders[EffectiveQty],T_PlannedOrders[Part Name],$A493,T_PlannedOrders[WeekIndex],11)&amp;" ("&amp;TEXT(SUMPRODUCT(MAX((T_PlannedOrders[Part Name]=$A493)*(T_PlannedOrders[WeekIndex]=11)*(T_PlannedOrders[EffectiveQty]&gt;0)*T_PlannedOrders[Order_Month])),"m月")&amp;"発注)")</f>
        <v/>
      </c>
      <c r="O571">
        <f>IF(SUMIFS(T_PlannedOrders[EffectiveQty],T_PlannedOrders[Part Name],$A493,T_PlannedOrders[WeekIndex],12)=0,"",SUMIFS(T_PlannedOrders[EffectiveQty],T_PlannedOrders[Part Name],$A493,T_PlannedOrders[WeekIndex],12)&amp;" ("&amp;TEXT(SUMPRODUCT(MAX((T_PlannedOrders[Part Name]=$A493)*(T_PlannedOrders[WeekIndex]=12)*(T_PlannedOrders[EffectiveQty]&gt;0)*T_PlannedOrders[Order_Month])),"m月")&amp;"発注)")</f>
        <v/>
      </c>
      <c r="P571">
        <f>IF(SUMIFS(T_PlannedOrders[EffectiveQty],T_PlannedOrders[Part Name],$A493,T_PlannedOrders[WeekIndex],13)=0,"",SUMIFS(T_PlannedOrders[EffectiveQty],T_PlannedOrders[Part Name],$A493,T_PlannedOrders[WeekIndex],13)&amp;" ("&amp;TEXT(SUMPRODUCT(MAX((T_PlannedOrders[Part Name]=$A493)*(T_PlannedOrders[WeekIndex]=13)*(T_PlannedOrders[EffectiveQty]&gt;0)*T_PlannedOrders[Order_Month])),"m月")&amp;"発注)")</f>
        <v/>
      </c>
      <c r="Q571">
        <f>IF(SUMIFS(T_PlannedOrders[EffectiveQty],T_PlannedOrders[Part Name],$A493,T_PlannedOrders[WeekIndex],14)=0,"",SUMIFS(T_PlannedOrders[EffectiveQty],T_PlannedOrders[Part Name],$A493,T_PlannedOrders[WeekIndex],14)&amp;" ("&amp;TEXT(SUMPRODUCT(MAX((T_PlannedOrders[Part Name]=$A493)*(T_PlannedOrders[WeekIndex]=14)*(T_PlannedOrders[EffectiveQty]&gt;0)*T_PlannedOrders[Order_Month])),"m月")&amp;"発注)")</f>
        <v/>
      </c>
      <c r="R571">
        <f>IF(SUMIFS(T_PlannedOrders[EffectiveQty],T_PlannedOrders[Part Name],$A493,T_PlannedOrders[WeekIndex],15)=0,"",SUMIFS(T_PlannedOrders[EffectiveQty],T_PlannedOrders[Part Name],$A493,T_PlannedOrders[WeekIndex],15)&amp;" ("&amp;TEXT(SUMPRODUCT(MAX((T_PlannedOrders[Part Name]=$A493)*(T_PlannedOrders[WeekIndex]=15)*(T_PlannedOrders[EffectiveQty]&gt;0)*T_PlannedOrders[Order_Month])),"m月")&amp;"発注)")</f>
        <v/>
      </c>
      <c r="S571">
        <f>IF(SUMIFS(T_PlannedOrders[EffectiveQty],T_PlannedOrders[Part Name],$A493,T_PlannedOrders[WeekIndex],16)=0,"",SUMIFS(T_PlannedOrders[EffectiveQty],T_PlannedOrders[Part Name],$A493,T_PlannedOrders[WeekIndex],16)&amp;" ("&amp;TEXT(SUMPRODUCT(MAX((T_PlannedOrders[Part Name]=$A493)*(T_PlannedOrders[WeekIndex]=16)*(T_PlannedOrders[EffectiveQty]&gt;0)*T_PlannedOrders[Order_Month])),"m月")&amp;"発注)")</f>
        <v/>
      </c>
      <c r="T571">
        <f>IF(SUMIFS(T_PlannedOrders[EffectiveQty],T_PlannedOrders[Part Name],$A493,T_PlannedOrders[WeekIndex],17)=0,"",SUMIFS(T_PlannedOrders[EffectiveQty],T_PlannedOrders[Part Name],$A493,T_PlannedOrders[WeekIndex],17)&amp;" ("&amp;TEXT(SUMPRODUCT(MAX((T_PlannedOrders[Part Name]=$A493)*(T_PlannedOrders[WeekIndex]=17)*(T_PlannedOrders[EffectiveQty]&gt;0)*T_PlannedOrders[Order_Month])),"m月")&amp;"発注)")</f>
        <v/>
      </c>
      <c r="U571">
        <f>IF(SUMIFS(T_PlannedOrders[EffectiveQty],T_PlannedOrders[Part Name],$A493,T_PlannedOrders[WeekIndex],18)=0,"",SUMIFS(T_PlannedOrders[EffectiveQty],T_PlannedOrders[Part Name],$A493,T_PlannedOrders[WeekIndex],18)&amp;" ("&amp;TEXT(SUMPRODUCT(MAX((T_PlannedOrders[Part Name]=$A493)*(T_PlannedOrders[WeekIndex]=18)*(T_PlannedOrders[EffectiveQty]&gt;0)*T_PlannedOrders[Order_Month])),"m月")&amp;"発注)")</f>
        <v/>
      </c>
      <c r="V571">
        <f>IF(SUMIFS(T_PlannedOrders[EffectiveQty],T_PlannedOrders[Part Name],$A493,T_PlannedOrders[WeekIndex],19)=0,"",SUMIFS(T_PlannedOrders[EffectiveQty],T_PlannedOrders[Part Name],$A493,T_PlannedOrders[WeekIndex],19)&amp;" ("&amp;TEXT(SUMPRODUCT(MAX((T_PlannedOrders[Part Name]=$A493)*(T_PlannedOrders[WeekIndex]=19)*(T_PlannedOrders[EffectiveQty]&gt;0)*T_PlannedOrders[Order_Month])),"m月")&amp;"発注)")</f>
        <v/>
      </c>
      <c r="W571">
        <f>IF(SUMIFS(T_PlannedOrders[EffectiveQty],T_PlannedOrders[Part Name],$A493,T_PlannedOrders[WeekIndex],20)=0,"",SUMIFS(T_PlannedOrders[EffectiveQty],T_PlannedOrders[Part Name],$A493,T_PlannedOrders[WeekIndex],20)&amp;" ("&amp;TEXT(SUMPRODUCT(MAX((T_PlannedOrders[Part Name]=$A493)*(T_PlannedOrders[WeekIndex]=20)*(T_PlannedOrders[EffectiveQty]&gt;0)*T_PlannedOrders[Order_Month])),"m月")&amp;"発注)")</f>
        <v/>
      </c>
      <c r="X571">
        <f>IF(SUMIFS(T_PlannedOrders[EffectiveQty],T_PlannedOrders[Part Name],$A493,T_PlannedOrders[WeekIndex],21)=0,"",SUMIFS(T_PlannedOrders[EffectiveQty],T_PlannedOrders[Part Name],$A493,T_PlannedOrders[WeekIndex],21)&amp;" ("&amp;TEXT(SUMPRODUCT(MAX((T_PlannedOrders[Part Name]=$A493)*(T_PlannedOrders[WeekIndex]=21)*(T_PlannedOrders[EffectiveQty]&gt;0)*T_PlannedOrders[Order_Month])),"m月")&amp;"発注)")</f>
        <v/>
      </c>
      <c r="Y571">
        <f>IF(SUMIFS(T_PlannedOrders[EffectiveQty],T_PlannedOrders[Part Name],$A493,T_PlannedOrders[WeekIndex],22)=0,"",SUMIFS(T_PlannedOrders[EffectiveQty],T_PlannedOrders[Part Name],$A493,T_PlannedOrders[WeekIndex],22)&amp;" ("&amp;TEXT(SUMPRODUCT(MAX((T_PlannedOrders[Part Name]=$A493)*(T_PlannedOrders[WeekIndex]=22)*(T_PlannedOrders[EffectiveQty]&gt;0)*T_PlannedOrders[Order_Month])),"m月")&amp;"発注)")</f>
        <v/>
      </c>
      <c r="Z571">
        <f>IF(SUMIFS(T_PlannedOrders[EffectiveQty],T_PlannedOrders[Part Name],$A493,T_PlannedOrders[WeekIndex],23)=0,"",SUMIFS(T_PlannedOrders[EffectiveQty],T_PlannedOrders[Part Name],$A493,T_PlannedOrders[WeekIndex],23)&amp;" ("&amp;TEXT(SUMPRODUCT(MAX((T_PlannedOrders[Part Name]=$A493)*(T_PlannedOrders[WeekIndex]=23)*(T_PlannedOrders[EffectiveQty]&gt;0)*T_PlannedOrders[Order_Month])),"m月")&amp;"発注)")</f>
        <v/>
      </c>
      <c r="AA571">
        <f>IF(SUMIFS(T_PlannedOrders[EffectiveQty],T_PlannedOrders[Part Name],$A493,T_PlannedOrders[WeekIndex],24)=0,"",SUMIFS(T_PlannedOrders[EffectiveQty],T_PlannedOrders[Part Name],$A493,T_PlannedOrders[WeekIndex],24)&amp;" ("&amp;TEXT(SUMPRODUCT(MAX((T_PlannedOrders[Part Name]=$A493)*(T_PlannedOrders[WeekIndex]=24)*(T_PlannedOrders[EffectiveQty]&gt;0)*T_PlannedOrders[Order_Month])),"m月")&amp;"発注)")</f>
        <v/>
      </c>
      <c r="AB571">
        <f>IF(SUMIFS(T_PlannedOrders[EffectiveQty],T_PlannedOrders[Part Name],$A493,T_PlannedOrders[WeekIndex],25)=0,"",SUMIFS(T_PlannedOrders[EffectiveQty],T_PlannedOrders[Part Name],$A493,T_PlannedOrders[WeekIndex],25)&amp;" ("&amp;TEXT(SUMPRODUCT(MAX((T_PlannedOrders[Part Name]=$A493)*(T_PlannedOrders[WeekIndex]=25)*(T_PlannedOrders[EffectiveQty]&gt;0)*T_PlannedOrders[Order_Month])),"m月")&amp;"発注)")</f>
        <v/>
      </c>
      <c r="AC571">
        <f>IF(SUMIFS(T_PlannedOrders[EffectiveQty],T_PlannedOrders[Part Name],$A493,T_PlannedOrders[WeekIndex],26)=0,"",SUMIFS(T_PlannedOrders[EffectiveQty],T_PlannedOrders[Part Name],$A493,T_PlannedOrders[WeekIndex],26)&amp;" ("&amp;TEXT(SUMPRODUCT(MAX((T_PlannedOrders[Part Name]=$A493)*(T_PlannedOrders[WeekIndex]=26)*(T_PlannedOrders[EffectiveQty]&gt;0)*T_PlannedOrders[Order_Month])),"m月")&amp;"発注)")</f>
        <v/>
      </c>
      <c r="AD571">
        <f>IF(SUMIFS(T_PlannedOrders[EffectiveQty],T_PlannedOrders[Part Name],$A493,T_PlannedOrders[WeekIndex],27)=0,"",SUMIFS(T_PlannedOrders[EffectiveQty],T_PlannedOrders[Part Name],$A493,T_PlannedOrders[WeekIndex],27)&amp;" ("&amp;TEXT(SUMPRODUCT(MAX((T_PlannedOrders[Part Name]=$A493)*(T_PlannedOrders[WeekIndex]=27)*(T_PlannedOrders[EffectiveQty]&gt;0)*T_PlannedOrders[Order_Month])),"m月")&amp;"発注)")</f>
        <v/>
      </c>
      <c r="AE571">
        <f>IF(SUMIFS(T_PlannedOrders[EffectiveQty],T_PlannedOrders[Part Name],$A493,T_PlannedOrders[WeekIndex],28)=0,"",SUMIFS(T_PlannedOrders[EffectiveQty],T_PlannedOrders[Part Name],$A493,T_PlannedOrders[WeekIndex],28)&amp;" ("&amp;TEXT(SUMPRODUCT(MAX((T_PlannedOrders[Part Name]=$A493)*(T_PlannedOrders[WeekIndex]=28)*(T_PlannedOrders[EffectiveQty]&gt;0)*T_PlannedOrders[Order_Month])),"m月")&amp;"発注)")</f>
        <v/>
      </c>
      <c r="AF571">
        <f>IF(SUMIFS(T_PlannedOrders[EffectiveQty],T_PlannedOrders[Part Name],$A493,T_PlannedOrders[WeekIndex],29)=0,"",SUMIFS(T_PlannedOrders[EffectiveQty],T_PlannedOrders[Part Name],$A493,T_PlannedOrders[WeekIndex],29)&amp;" ("&amp;TEXT(SUMPRODUCT(MAX((T_PlannedOrders[Part Name]=$A493)*(T_PlannedOrders[WeekIndex]=29)*(T_PlannedOrders[EffectiveQty]&gt;0)*T_PlannedOrders[Order_Month])),"m月")&amp;"発注)")</f>
        <v/>
      </c>
      <c r="AG571">
        <f>IF(SUMIFS(T_PlannedOrders[EffectiveQty],T_PlannedOrders[Part Name],$A493,T_PlannedOrders[WeekIndex],30)=0,"",SUMIFS(T_PlannedOrders[EffectiveQty],T_PlannedOrders[Part Name],$A493,T_PlannedOrders[WeekIndex],30)&amp;" ("&amp;TEXT(SUMPRODUCT(MAX((T_PlannedOrders[Part Name]=$A493)*(T_PlannedOrders[WeekIndex]=30)*(T_PlannedOrders[EffectiveQty]&gt;0)*T_PlannedOrders[Order_Month])),"m月")&amp;"発注)")</f>
        <v/>
      </c>
      <c r="AH571">
        <f>IF(SUMIFS(T_PlannedOrders[EffectiveQty],T_PlannedOrders[Part Name],$A493,T_PlannedOrders[WeekIndex],31)=0,"",SUMIFS(T_PlannedOrders[EffectiveQty],T_PlannedOrders[Part Name],$A493,T_PlannedOrders[WeekIndex],31)&amp;" ("&amp;TEXT(SUMPRODUCT(MAX((T_PlannedOrders[Part Name]=$A493)*(T_PlannedOrders[WeekIndex]=31)*(T_PlannedOrders[EffectiveQty]&gt;0)*T_PlannedOrders[Order_Month])),"m月")&amp;"発注)")</f>
        <v/>
      </c>
      <c r="AI571">
        <f>IF(SUMIFS(T_PlannedOrders[EffectiveQty],T_PlannedOrders[Part Name],$A493,T_PlannedOrders[WeekIndex],32)=0,"",SUMIFS(T_PlannedOrders[EffectiveQty],T_PlannedOrders[Part Name],$A493,T_PlannedOrders[WeekIndex],32)&amp;" ("&amp;TEXT(SUMPRODUCT(MAX((T_PlannedOrders[Part Name]=$A493)*(T_PlannedOrders[WeekIndex]=32)*(T_PlannedOrders[EffectiveQty]&gt;0)*T_PlannedOrders[Order_Month])),"m月")&amp;"発注)")</f>
        <v/>
      </c>
      <c r="AJ571">
        <f>IF(SUMIFS(T_PlannedOrders[EffectiveQty],T_PlannedOrders[Part Name],$A493,T_PlannedOrders[WeekIndex],33)=0,"",SUMIFS(T_PlannedOrders[EffectiveQty],T_PlannedOrders[Part Name],$A493,T_PlannedOrders[WeekIndex],33)&amp;" ("&amp;TEXT(SUMPRODUCT(MAX((T_PlannedOrders[Part Name]=$A493)*(T_PlannedOrders[WeekIndex]=33)*(T_PlannedOrders[EffectiveQty]&gt;0)*T_PlannedOrders[Order_Month])),"m月")&amp;"発注)")</f>
        <v/>
      </c>
      <c r="AK571">
        <f>IF(SUMIFS(T_PlannedOrders[EffectiveQty],T_PlannedOrders[Part Name],$A493,T_PlannedOrders[WeekIndex],34)=0,"",SUMIFS(T_PlannedOrders[EffectiveQty],T_PlannedOrders[Part Name],$A493,T_PlannedOrders[WeekIndex],34)&amp;" ("&amp;TEXT(SUMPRODUCT(MAX((T_PlannedOrders[Part Name]=$A493)*(T_PlannedOrders[WeekIndex]=34)*(T_PlannedOrders[EffectiveQty]&gt;0)*T_PlannedOrders[Order_Month])),"m月")&amp;"発注)")</f>
        <v/>
      </c>
      <c r="AL571">
        <f>IF(SUMIFS(T_PlannedOrders[EffectiveQty],T_PlannedOrders[Part Name],$A493,T_PlannedOrders[WeekIndex],35)=0,"",SUMIFS(T_PlannedOrders[EffectiveQty],T_PlannedOrders[Part Name],$A493,T_PlannedOrders[WeekIndex],35)&amp;" ("&amp;TEXT(SUMPRODUCT(MAX((T_PlannedOrders[Part Name]=$A493)*(T_PlannedOrders[WeekIndex]=35)*(T_PlannedOrders[EffectiveQty]&gt;0)*T_PlannedOrders[Order_Month])),"m月")&amp;"発注)")</f>
        <v/>
      </c>
      <c r="AM571">
        <f>IF(SUMIFS(T_PlannedOrders[EffectiveQty],T_PlannedOrders[Part Name],$A493,T_PlannedOrders[WeekIndex],36)=0,"",SUMIFS(T_PlannedOrders[EffectiveQty],T_PlannedOrders[Part Name],$A493,T_PlannedOrders[WeekIndex],36)&amp;" ("&amp;TEXT(SUMPRODUCT(MAX((T_PlannedOrders[Part Name]=$A493)*(T_PlannedOrders[WeekIndex]=36)*(T_PlannedOrders[EffectiveQty]&gt;0)*T_PlannedOrders[Order_Month])),"m月")&amp;"発注)")</f>
        <v/>
      </c>
      <c r="AN571">
        <f>IF(SUMIFS(T_PlannedOrders[EffectiveQty],T_PlannedOrders[Part Name],$A493,T_PlannedOrders[WeekIndex],37)=0,"",SUMIFS(T_PlannedOrders[EffectiveQty],T_PlannedOrders[Part Name],$A493,T_PlannedOrders[WeekIndex],37)&amp;" ("&amp;TEXT(SUMPRODUCT(MAX((T_PlannedOrders[Part Name]=$A493)*(T_PlannedOrders[WeekIndex]=37)*(T_PlannedOrders[EffectiveQty]&gt;0)*T_PlannedOrders[Order_Month])),"m月")&amp;"発注)")</f>
        <v/>
      </c>
      <c r="AO571">
        <f>IF(SUMIFS(T_PlannedOrders[EffectiveQty],T_PlannedOrders[Part Name],$A493,T_PlannedOrders[WeekIndex],38)=0,"",SUMIFS(T_PlannedOrders[EffectiveQty],T_PlannedOrders[Part Name],$A493,T_PlannedOrders[WeekIndex],38)&amp;" ("&amp;TEXT(SUMPRODUCT(MAX((T_PlannedOrders[Part Name]=$A493)*(T_PlannedOrders[WeekIndex]=38)*(T_PlannedOrders[EffectiveQty]&gt;0)*T_PlannedOrders[Order_Month])),"m月")&amp;"発注)")</f>
        <v/>
      </c>
      <c r="AP571">
        <f>IF(SUMIFS(T_PlannedOrders[EffectiveQty],T_PlannedOrders[Part Name],$A493,T_PlannedOrders[WeekIndex],39)=0,"",SUMIFS(T_PlannedOrders[EffectiveQty],T_PlannedOrders[Part Name],$A493,T_PlannedOrders[WeekIndex],39)&amp;" ("&amp;TEXT(SUMPRODUCT(MAX((T_PlannedOrders[Part Name]=$A493)*(T_PlannedOrders[WeekIndex]=39)*(T_PlannedOrders[EffectiveQty]&gt;0)*T_PlannedOrders[Order_Month])),"m月")&amp;"発注)")</f>
        <v/>
      </c>
      <c r="AQ571">
        <f>IF(SUMIFS(T_PlannedOrders[EffectiveQty],T_PlannedOrders[Part Name],$A493,T_PlannedOrders[WeekIndex],40)=0,"",SUMIFS(T_PlannedOrders[EffectiveQty],T_PlannedOrders[Part Name],$A493,T_PlannedOrders[WeekIndex],40)&amp;" ("&amp;TEXT(SUMPRODUCT(MAX((T_PlannedOrders[Part Name]=$A493)*(T_PlannedOrders[WeekIndex]=40)*(T_PlannedOrders[EffectiveQty]&gt;0)*T_PlannedOrders[Order_Month])),"m月")&amp;"発注)")</f>
        <v/>
      </c>
      <c r="AR571">
        <f>IF(SUMIFS(T_PlannedOrders[EffectiveQty],T_PlannedOrders[Part Name],$A493,T_PlannedOrders[WeekIndex],41)=0,"",SUMIFS(T_PlannedOrders[EffectiveQty],T_PlannedOrders[Part Name],$A493,T_PlannedOrders[WeekIndex],41)&amp;" ("&amp;TEXT(SUMPRODUCT(MAX((T_PlannedOrders[Part Name]=$A493)*(T_PlannedOrders[WeekIndex]=41)*(T_PlannedOrders[EffectiveQty]&gt;0)*T_PlannedOrders[Order_Month])),"m月")&amp;"発注)")</f>
        <v/>
      </c>
      <c r="AS571">
        <f>IF(SUMIFS(T_PlannedOrders[EffectiveQty],T_PlannedOrders[Part Name],$A493,T_PlannedOrders[WeekIndex],42)=0,"",SUMIFS(T_PlannedOrders[EffectiveQty],T_PlannedOrders[Part Name],$A493,T_PlannedOrders[WeekIndex],42)&amp;" ("&amp;TEXT(SUMPRODUCT(MAX((T_PlannedOrders[Part Name]=$A493)*(T_PlannedOrders[WeekIndex]=42)*(T_PlannedOrders[EffectiveQty]&gt;0)*T_PlannedOrders[Order_Month])),"m月")&amp;"発注)")</f>
        <v/>
      </c>
      <c r="AT571">
        <f>IF(SUMIFS(T_PlannedOrders[EffectiveQty],T_PlannedOrders[Part Name],$A493,T_PlannedOrders[WeekIndex],43)=0,"",SUMIFS(T_PlannedOrders[EffectiveQty],T_PlannedOrders[Part Name],$A493,T_PlannedOrders[WeekIndex],43)&amp;" ("&amp;TEXT(SUMPRODUCT(MAX((T_PlannedOrders[Part Name]=$A493)*(T_PlannedOrders[WeekIndex]=43)*(T_PlannedOrders[EffectiveQty]&gt;0)*T_PlannedOrders[Order_Month])),"m月")&amp;"発注)")</f>
        <v/>
      </c>
      <c r="AU571">
        <f>IF(SUMIFS(T_PlannedOrders[EffectiveQty],T_PlannedOrders[Part Name],$A493,T_PlannedOrders[WeekIndex],44)=0,"",SUMIFS(T_PlannedOrders[EffectiveQty],T_PlannedOrders[Part Name],$A493,T_PlannedOrders[WeekIndex],44)&amp;" ("&amp;TEXT(SUMPRODUCT(MAX((T_PlannedOrders[Part Name]=$A493)*(T_PlannedOrders[WeekIndex]=44)*(T_PlannedOrders[EffectiveQty]&gt;0)*T_PlannedOrders[Order_Month])),"m月")&amp;"発注)")</f>
        <v/>
      </c>
      <c r="AV571">
        <f>IF(SUMIFS(T_PlannedOrders[EffectiveQty],T_PlannedOrders[Part Name],$A493,T_PlannedOrders[WeekIndex],45)=0,"",SUMIFS(T_PlannedOrders[EffectiveQty],T_PlannedOrders[Part Name],$A493,T_PlannedOrders[WeekIndex],45)&amp;" ("&amp;TEXT(SUMPRODUCT(MAX((T_PlannedOrders[Part Name]=$A493)*(T_PlannedOrders[WeekIndex]=45)*(T_PlannedOrders[EffectiveQty]&gt;0)*T_PlannedOrders[Order_Month])),"m月")&amp;"発注)")</f>
        <v/>
      </c>
      <c r="AW571">
        <f>IF(SUMIFS(T_PlannedOrders[EffectiveQty],T_PlannedOrders[Part Name],$A493,T_PlannedOrders[WeekIndex],46)=0,"",SUMIFS(T_PlannedOrders[EffectiveQty],T_PlannedOrders[Part Name],$A493,T_PlannedOrders[WeekIndex],46)&amp;" ("&amp;TEXT(SUMPRODUCT(MAX((T_PlannedOrders[Part Name]=$A493)*(T_PlannedOrders[WeekIndex]=46)*(T_PlannedOrders[EffectiveQty]&gt;0)*T_PlannedOrders[Order_Month])),"m月")&amp;"発注)")</f>
        <v/>
      </c>
      <c r="AX571">
        <f>IF(SUMIFS(T_PlannedOrders[EffectiveQty],T_PlannedOrders[Part Name],$A493,T_PlannedOrders[WeekIndex],47)=0,"",SUMIFS(T_PlannedOrders[EffectiveQty],T_PlannedOrders[Part Name],$A493,T_PlannedOrders[WeekIndex],47)&amp;" ("&amp;TEXT(SUMPRODUCT(MAX((T_PlannedOrders[Part Name]=$A493)*(T_PlannedOrders[WeekIndex]=47)*(T_PlannedOrders[EffectiveQty]&gt;0)*T_PlannedOrders[Order_Month])),"m月")&amp;"発注)")</f>
        <v/>
      </c>
      <c r="AY571">
        <f>IF(SUMIFS(T_PlannedOrders[EffectiveQty],T_PlannedOrders[Part Name],$A493,T_PlannedOrders[WeekIndex],48)=0,"",SUMIFS(T_PlannedOrders[EffectiveQty],T_PlannedOrders[Part Name],$A493,T_PlannedOrders[WeekIndex],48)&amp;" ("&amp;TEXT(SUMPRODUCT(MAX((T_PlannedOrders[Part Name]=$A493)*(T_PlannedOrders[WeekIndex]=48)*(T_PlannedOrders[EffectiveQty]&gt;0)*T_PlannedOrders[Order_Month])),"m月")&amp;"発注)")</f>
        <v/>
      </c>
      <c r="AZ571">
        <f>IF(SUMIFS(T_PlannedOrders[EffectiveQty],T_PlannedOrders[Part Name],$A493,T_PlannedOrders[WeekIndex],49)=0,"",SUMIFS(T_PlannedOrders[EffectiveQty],T_PlannedOrders[Part Name],$A493,T_PlannedOrders[WeekIndex],49)&amp;" ("&amp;TEXT(SUMPRODUCT(MAX((T_PlannedOrders[Part Name]=$A493)*(T_PlannedOrders[WeekIndex]=49)*(T_PlannedOrders[EffectiveQty]&gt;0)*T_PlannedOrders[Order_Month])),"m月")&amp;"発注)")</f>
        <v/>
      </c>
      <c r="BA571">
        <f>IF(SUMIFS(T_PlannedOrders[EffectiveQty],T_PlannedOrders[Part Name],$A493,T_PlannedOrders[WeekIndex],50)=0,"",SUMIFS(T_PlannedOrders[EffectiveQty],T_PlannedOrders[Part Name],$A493,T_PlannedOrders[WeekIndex],50)&amp;" ("&amp;TEXT(SUMPRODUCT(MAX((T_PlannedOrders[Part Name]=$A493)*(T_PlannedOrders[WeekIndex]=50)*(T_PlannedOrders[EffectiveQty]&gt;0)*T_PlannedOrders[Order_Month])),"m月")&amp;"発注)")</f>
        <v/>
      </c>
      <c r="BB571">
        <f>IF(SUMIFS(T_PlannedOrders[EffectiveQty],T_PlannedOrders[Part Name],$A493,T_PlannedOrders[WeekIndex],51)=0,"",SUMIFS(T_PlannedOrders[EffectiveQty],T_PlannedOrders[Part Name],$A493,T_PlannedOrders[WeekIndex],51)&amp;" ("&amp;TEXT(SUMPRODUCT(MAX((T_PlannedOrders[Part Name]=$A493)*(T_PlannedOrders[WeekIndex]=51)*(T_PlannedOrders[EffectiveQty]&gt;0)*T_PlannedOrders[Order_Month])),"m月")&amp;"発注)")</f>
        <v/>
      </c>
      <c r="BC571">
        <f>IF(SUMIFS(T_PlannedOrders[EffectiveQty],T_PlannedOrders[Part Name],$A493,T_PlannedOrders[WeekIndex],52)=0,"",SUMIFS(T_PlannedOrders[EffectiveQty],T_PlannedOrders[Part Name],$A493,T_PlannedOrders[WeekIndex],52)&amp;" ("&amp;TEXT(SUMPRODUCT(MAX((T_PlannedOrders[Part Name]=$A493)*(T_PlannedOrders[WeekIndex]=52)*(T_PlannedOrders[EffectiveQty]&gt;0)*T_PlannedOrders[Order_Month])),"m月")&amp;"発注)")</f>
        <v/>
      </c>
      <c r="BD571">
        <f>IF(SUMIFS(T_PlannedOrders[EffectiveQty],T_PlannedOrders[Part Name],$A493,T_PlannedOrders[WeekIndex],53)=0,"",SUMIFS(T_PlannedOrders[EffectiveQty],T_PlannedOrders[Part Name],$A493,T_PlannedOrders[WeekIndex],53)&amp;" ("&amp;TEXT(SUMPRODUCT(MAX((T_PlannedOrders[Part Name]=$A493)*(T_PlannedOrders[WeekIndex]=53)*(T_PlannedOrders[EffectiveQty]&gt;0)*T_PlannedOrders[Order_Month])),"m月")&amp;"発注)")</f>
        <v/>
      </c>
      <c r="BE571">
        <f>IF(SUMIFS(T_PlannedOrders[EffectiveQty],T_PlannedOrders[Part Name],$A493,T_PlannedOrders[WeekIndex],54)=0,"",SUMIFS(T_PlannedOrders[EffectiveQty],T_PlannedOrders[Part Name],$A493,T_PlannedOrders[WeekIndex],54)&amp;" ("&amp;TEXT(SUMPRODUCT(MAX((T_PlannedOrders[Part Name]=$A493)*(T_PlannedOrders[WeekIndex]=54)*(T_PlannedOrders[EffectiveQty]&gt;0)*T_PlannedOrders[Order_Month])),"m月")&amp;"発注)")</f>
        <v/>
      </c>
      <c r="BF571">
        <f>IF(SUMIFS(T_PlannedOrders[EffectiveQty],T_PlannedOrders[Part Name],$A493,T_PlannedOrders[WeekIndex],55)=0,"",SUMIFS(T_PlannedOrders[EffectiveQty],T_PlannedOrders[Part Name],$A493,T_PlannedOrders[WeekIndex],55)&amp;" ("&amp;TEXT(SUMPRODUCT(MAX((T_PlannedOrders[Part Name]=$A493)*(T_PlannedOrders[WeekIndex]=55)*(T_PlannedOrders[EffectiveQty]&gt;0)*T_PlannedOrders[Order_Month])),"m月")&amp;"発注)")</f>
        <v/>
      </c>
      <c r="BG571">
        <f>IF(SUMIFS(T_PlannedOrders[EffectiveQty],T_PlannedOrders[Part Name],$A493,T_PlannedOrders[WeekIndex],56)=0,"",SUMIFS(T_PlannedOrders[EffectiveQty],T_PlannedOrders[Part Name],$A493,T_PlannedOrders[WeekIndex],56)&amp;" ("&amp;TEXT(SUMPRODUCT(MAX((T_PlannedOrders[Part Name]=$A493)*(T_PlannedOrders[WeekIndex]=56)*(T_PlannedOrders[EffectiveQty]&gt;0)*T_PlannedOrders[Order_Month])),"m月")&amp;"発注)")</f>
        <v/>
      </c>
      <c r="BH571">
        <f>IF(SUMIFS(T_PlannedOrders[EffectiveQty],T_PlannedOrders[Part Name],$A493,T_PlannedOrders[WeekIndex],57)=0,"",SUMIFS(T_PlannedOrders[EffectiveQty],T_PlannedOrders[Part Name],$A493,T_PlannedOrders[WeekIndex],57)&amp;" ("&amp;TEXT(SUMPRODUCT(MAX((T_PlannedOrders[Part Name]=$A493)*(T_PlannedOrders[WeekIndex]=57)*(T_PlannedOrders[EffectiveQty]&gt;0)*T_PlannedOrders[Order_Month])),"m月")&amp;"発注)")</f>
        <v/>
      </c>
      <c r="BI571">
        <f>IF(SUMIFS(T_PlannedOrders[EffectiveQty],T_PlannedOrders[Part Name],$A493,T_PlannedOrders[WeekIndex],58)=0,"",SUMIFS(T_PlannedOrders[EffectiveQty],T_PlannedOrders[Part Name],$A493,T_PlannedOrders[WeekIndex],58)&amp;" ("&amp;TEXT(SUMPRODUCT(MAX((T_PlannedOrders[Part Name]=$A493)*(T_PlannedOrders[WeekIndex]=58)*(T_PlannedOrders[EffectiveQty]&gt;0)*T_PlannedOrders[Order_Month])),"m月")&amp;"発注)")</f>
        <v/>
      </c>
      <c r="BJ571">
        <f>IF(SUMIFS(T_PlannedOrders[EffectiveQty],T_PlannedOrders[Part Name],$A493,T_PlannedOrders[WeekIndex],59)=0,"",SUMIFS(T_PlannedOrders[EffectiveQty],T_PlannedOrders[Part Name],$A493,T_PlannedOrders[WeekIndex],59)&amp;" ("&amp;TEXT(SUMPRODUCT(MAX((T_PlannedOrders[Part Name]=$A493)*(T_PlannedOrders[WeekIndex]=59)*(T_PlannedOrders[EffectiveQty]&gt;0)*T_PlannedOrders[Order_Month])),"m月")&amp;"発注)")</f>
        <v/>
      </c>
      <c r="BK571">
        <f>IF(SUMIFS(T_PlannedOrders[EffectiveQty],T_PlannedOrders[Part Name],$A493,T_PlannedOrders[WeekIndex],60)=0,"",SUMIFS(T_PlannedOrders[EffectiveQty],T_PlannedOrders[Part Name],$A493,T_PlannedOrders[WeekIndex],60)&amp;" ("&amp;TEXT(SUMPRODUCT(MAX((T_PlannedOrders[Part Name]=$A493)*(T_PlannedOrders[WeekIndex]=60)*(T_PlannedOrders[EffectiveQty]&gt;0)*T_PlannedOrders[Order_Month])),"m月")&amp;"発注)")</f>
        <v/>
      </c>
      <c r="BL571">
        <f>IF(SUMIFS(T_PlannedOrders[EffectiveQty],T_PlannedOrders[Part Name],$A493,T_PlannedOrders[WeekIndex],61)=0,"",SUMIFS(T_PlannedOrders[EffectiveQty],T_PlannedOrders[Part Name],$A493,T_PlannedOrders[WeekIndex],61)&amp;" ("&amp;TEXT(SUMPRODUCT(MAX((T_PlannedOrders[Part Name]=$A493)*(T_PlannedOrders[WeekIndex]=61)*(T_PlannedOrders[EffectiveQty]&gt;0)*T_PlannedOrders[Order_Month])),"m月")&amp;"発注)")</f>
        <v/>
      </c>
      <c r="BM571">
        <f>IF(SUMIFS(T_PlannedOrders[EffectiveQty],T_PlannedOrders[Part Name],$A493,T_PlannedOrders[WeekIndex],62)=0,"",SUMIFS(T_PlannedOrders[EffectiveQty],T_PlannedOrders[Part Name],$A493,T_PlannedOrders[WeekIndex],62)&amp;" ("&amp;TEXT(SUMPRODUCT(MAX((T_PlannedOrders[Part Name]=$A493)*(T_PlannedOrders[WeekIndex]=62)*(T_PlannedOrders[EffectiveQty]&gt;0)*T_PlannedOrders[Order_Month])),"m月")&amp;"発注)")</f>
        <v/>
      </c>
      <c r="BN571">
        <f>IF(SUMIFS(T_PlannedOrders[EffectiveQty],T_PlannedOrders[Part Name],$A493,T_PlannedOrders[WeekIndex],63)=0,"",SUMIFS(T_PlannedOrders[EffectiveQty],T_PlannedOrders[Part Name],$A493,T_PlannedOrders[WeekIndex],63)&amp;" ("&amp;TEXT(SUMPRODUCT(MAX((T_PlannedOrders[Part Name]=$A493)*(T_PlannedOrders[WeekIndex]=63)*(T_PlannedOrders[EffectiveQty]&gt;0)*T_PlannedOrders[Order_Month])),"m月")&amp;"発注)")</f>
        <v/>
      </c>
      <c r="BO571">
        <f>IF(SUMIFS(T_PlannedOrders[EffectiveQty],T_PlannedOrders[Part Name],$A493,T_PlannedOrders[WeekIndex],64)=0,"",SUMIFS(T_PlannedOrders[EffectiveQty],T_PlannedOrders[Part Name],$A493,T_PlannedOrders[WeekIndex],64)&amp;" ("&amp;TEXT(SUMPRODUCT(MAX((T_PlannedOrders[Part Name]=$A493)*(T_PlannedOrders[WeekIndex]=64)*(T_PlannedOrders[EffectiveQty]&gt;0)*T_PlannedOrders[Order_Month])),"m月")&amp;"発注)")</f>
        <v/>
      </c>
      <c r="BP571">
        <f>IF(SUMIFS(T_PlannedOrders[EffectiveQty],T_PlannedOrders[Part Name],$A493,T_PlannedOrders[WeekIndex],65)=0,"",SUMIFS(T_PlannedOrders[EffectiveQty],T_PlannedOrders[Part Name],$A493,T_PlannedOrders[WeekIndex],65)&amp;" ("&amp;TEXT(SUMPRODUCT(MAX((T_PlannedOrders[Part Name]=$A493)*(T_PlannedOrders[WeekIndex]=65)*(T_PlannedOrders[EffectiveQty]&gt;0)*T_PlannedOrders[Order_Month])),"m月")&amp;"発注)")</f>
        <v/>
      </c>
      <c r="BQ571">
        <f>IF(SUMIFS(T_PlannedOrders[EffectiveQty],T_PlannedOrders[Part Name],$A493,T_PlannedOrders[WeekIndex],66)=0,"",SUMIFS(T_PlannedOrders[EffectiveQty],T_PlannedOrders[Part Name],$A493,T_PlannedOrders[WeekIndex],66)&amp;" ("&amp;TEXT(SUMPRODUCT(MAX((T_PlannedOrders[Part Name]=$A493)*(T_PlannedOrders[WeekIndex]=66)*(T_PlannedOrders[EffectiveQty]&gt;0)*T_PlannedOrders[Order_Month])),"m月")&amp;"発注)")</f>
        <v/>
      </c>
      <c r="BR571">
        <f>IF(SUMIFS(T_PlannedOrders[EffectiveQty],T_PlannedOrders[Part Name],$A493,T_PlannedOrders[WeekIndex],67)=0,"",SUMIFS(T_PlannedOrders[EffectiveQty],T_PlannedOrders[Part Name],$A493,T_PlannedOrders[WeekIndex],67)&amp;" ("&amp;TEXT(SUMPRODUCT(MAX((T_PlannedOrders[Part Name]=$A493)*(T_PlannedOrders[WeekIndex]=67)*(T_PlannedOrders[EffectiveQty]&gt;0)*T_PlannedOrders[Order_Month])),"m月")&amp;"発注)")</f>
        <v/>
      </c>
      <c r="BS571">
        <f>IF(SUMIFS(T_PlannedOrders[EffectiveQty],T_PlannedOrders[Part Name],$A493,T_PlannedOrders[WeekIndex],68)=0,"",SUMIFS(T_PlannedOrders[EffectiveQty],T_PlannedOrders[Part Name],$A493,T_PlannedOrders[WeekIndex],68)&amp;" ("&amp;TEXT(SUMPRODUCT(MAX((T_PlannedOrders[Part Name]=$A493)*(T_PlannedOrders[WeekIndex]=68)*(T_PlannedOrders[EffectiveQty]&gt;0)*T_PlannedOrders[Order_Month])),"m月")&amp;"発注)")</f>
        <v/>
      </c>
      <c r="BT571">
        <f>IF(SUMIFS(T_PlannedOrders[EffectiveQty],T_PlannedOrders[Part Name],$A493,T_PlannedOrders[WeekIndex],69)=0,"",SUMIFS(T_PlannedOrders[EffectiveQty],T_PlannedOrders[Part Name],$A493,T_PlannedOrders[WeekIndex],69)&amp;" ("&amp;TEXT(SUMPRODUCT(MAX((T_PlannedOrders[Part Name]=$A493)*(T_PlannedOrders[WeekIndex]=69)*(T_PlannedOrders[EffectiveQty]&gt;0)*T_PlannedOrders[Order_Month])),"m月")&amp;"発注)")</f>
        <v/>
      </c>
      <c r="BU571">
        <f>IF(SUMIFS(T_PlannedOrders[EffectiveQty],T_PlannedOrders[Part Name],$A493,T_PlannedOrders[WeekIndex],70)=0,"",SUMIFS(T_PlannedOrders[EffectiveQty],T_PlannedOrders[Part Name],$A493,T_PlannedOrders[WeekIndex],70)&amp;" ("&amp;TEXT(SUMPRODUCT(MAX((T_PlannedOrders[Part Name]=$A493)*(T_PlannedOrders[WeekIndex]=70)*(T_PlannedOrders[EffectiveQty]&gt;0)*T_PlannedOrders[Order_Month])),"m月")&amp;"発注)")</f>
        <v/>
      </c>
      <c r="BV571">
        <f>IF(SUMIFS(T_PlannedOrders[EffectiveQty],T_PlannedOrders[Part Name],$A493,T_PlannedOrders[WeekIndex],71)=0,"",SUMIFS(T_PlannedOrders[EffectiveQty],T_PlannedOrders[Part Name],$A493,T_PlannedOrders[WeekIndex],71)&amp;" ("&amp;TEXT(SUMPRODUCT(MAX((T_PlannedOrders[Part Name]=$A493)*(T_PlannedOrders[WeekIndex]=71)*(T_PlannedOrders[EffectiveQty]&gt;0)*T_PlannedOrders[Order_Month])),"m月")&amp;"発注)")</f>
        <v/>
      </c>
      <c r="BW571">
        <f>IF(SUMIFS(T_PlannedOrders[EffectiveQty],T_PlannedOrders[Part Name],$A493,T_PlannedOrders[WeekIndex],72)=0,"",SUMIFS(T_PlannedOrders[EffectiveQty],T_PlannedOrders[Part Name],$A493,T_PlannedOrders[WeekIndex],72)&amp;" ("&amp;TEXT(SUMPRODUCT(MAX((T_PlannedOrders[Part Name]=$A493)*(T_PlannedOrders[WeekIndex]=72)*(T_PlannedOrders[EffectiveQty]&gt;0)*T_PlannedOrders[Order_Month])),"m月")&amp;"発注)")</f>
        <v/>
      </c>
      <c r="BX571">
        <f>IF(SUMIFS(T_PlannedOrders[EffectiveQty],T_PlannedOrders[Part Name],$A493,T_PlannedOrders[WeekIndex],73)=0,"",SUMIFS(T_PlannedOrders[EffectiveQty],T_PlannedOrders[Part Name],$A493,T_PlannedOrders[WeekIndex],73)&amp;" ("&amp;TEXT(SUMPRODUCT(MAX((T_PlannedOrders[Part Name]=$A493)*(T_PlannedOrders[WeekIndex]=73)*(T_PlannedOrders[EffectiveQty]&gt;0)*T_PlannedOrders[Order_Month])),"m月")&amp;"発注)")</f>
        <v/>
      </c>
      <c r="BY571">
        <f>IF(SUMIFS(T_PlannedOrders[EffectiveQty],T_PlannedOrders[Part Name],$A493,T_PlannedOrders[WeekIndex],74)=0,"",SUMIFS(T_PlannedOrders[EffectiveQty],T_PlannedOrders[Part Name],$A493,T_PlannedOrders[WeekIndex],74)&amp;" ("&amp;TEXT(SUMPRODUCT(MAX((T_PlannedOrders[Part Name]=$A493)*(T_PlannedOrders[WeekIndex]=74)*(T_PlannedOrders[EffectiveQty]&gt;0)*T_PlannedOrders[Order_Month])),"m月")&amp;"発注)")</f>
        <v/>
      </c>
      <c r="BZ571">
        <f>IF(SUMIFS(T_PlannedOrders[EffectiveQty],T_PlannedOrders[Part Name],$A493,T_PlannedOrders[WeekIndex],75)=0,"",SUMIFS(T_PlannedOrders[EffectiveQty],T_PlannedOrders[Part Name],$A493,T_PlannedOrders[WeekIndex],75)&amp;" ("&amp;TEXT(SUMPRODUCT(MAX((T_PlannedOrders[Part Name]=$A493)*(T_PlannedOrders[WeekIndex]=75)*(T_PlannedOrders[EffectiveQty]&gt;0)*T_PlannedOrders[Order_Month])),"m月")&amp;"発注)")</f>
        <v/>
      </c>
      <c r="CA571">
        <f>IF(SUMIFS(T_PlannedOrders[EffectiveQty],T_PlannedOrders[Part Name],$A493,T_PlannedOrders[WeekIndex],76)=0,"",SUMIFS(T_PlannedOrders[EffectiveQty],T_PlannedOrders[Part Name],$A493,T_PlannedOrders[WeekIndex],76)&amp;" ("&amp;TEXT(SUMPRODUCT(MAX((T_PlannedOrders[Part Name]=$A493)*(T_PlannedOrders[WeekIndex]=76)*(T_PlannedOrders[EffectiveQty]&gt;0)*T_PlannedOrders[Order_Month])),"m月")&amp;"発注)")</f>
        <v/>
      </c>
      <c r="CB571">
        <f>IF(SUMIFS(T_PlannedOrders[EffectiveQty],T_PlannedOrders[Part Name],$A493,T_PlannedOrders[WeekIndex],77)=0,"",SUMIFS(T_PlannedOrders[EffectiveQty],T_PlannedOrders[Part Name],$A493,T_PlannedOrders[WeekIndex],77)&amp;" ("&amp;TEXT(SUMPRODUCT(MAX((T_PlannedOrders[Part Name]=$A493)*(T_PlannedOrders[WeekIndex]=77)*(T_PlannedOrders[EffectiveQty]&gt;0)*T_PlannedOrders[Order_Month])),"m月")&amp;"発注)")</f>
        <v/>
      </c>
      <c r="CC571">
        <f>IF(SUMIFS(T_PlannedOrders[EffectiveQty],T_PlannedOrders[Part Name],$A493,T_PlannedOrders[WeekIndex],78)=0,"",SUMIFS(T_PlannedOrders[EffectiveQty],T_PlannedOrders[Part Name],$A493,T_PlannedOrders[WeekIndex],78)&amp;" ("&amp;TEXT(SUMPRODUCT(MAX((T_PlannedOrders[Part Name]=$A493)*(T_PlannedOrders[WeekIndex]=78)*(T_PlannedOrders[EffectiveQty]&gt;0)*T_PlannedOrders[Order_Month])),"m月")&amp;"発注)")</f>
        <v/>
      </c>
      <c r="CD571">
        <f>IF(SUMIFS(T_PlannedOrders[EffectiveQty],T_PlannedOrders[Part Name],$A493,T_PlannedOrders[WeekIndex],79)=0,"",SUMIFS(T_PlannedOrders[EffectiveQty],T_PlannedOrders[Part Name],$A493,T_PlannedOrders[WeekIndex],79)&amp;" ("&amp;TEXT(SUMPRODUCT(MAX((T_PlannedOrders[Part Name]=$A493)*(T_PlannedOrders[WeekIndex]=79)*(T_PlannedOrders[EffectiveQty]&gt;0)*T_PlannedOrders[Order_Month])),"m月")&amp;"発注)")</f>
        <v/>
      </c>
      <c r="CE571">
        <f>IF(SUMIFS(T_PlannedOrders[EffectiveQty],T_PlannedOrders[Part Name],$A493,T_PlannedOrders[WeekIndex],80)=0,"",SUMIFS(T_PlannedOrders[EffectiveQty],T_PlannedOrders[Part Name],$A493,T_PlannedOrders[WeekIndex],80)&amp;" ("&amp;TEXT(SUMPRODUCT(MAX((T_PlannedOrders[Part Name]=$A493)*(T_PlannedOrders[WeekIndex]=80)*(T_PlannedOrders[EffectiveQty]&gt;0)*T_PlannedOrders[Order_Month])),"m月")&amp;"発注)")</f>
        <v/>
      </c>
      <c r="CF571">
        <f>IF(SUMIFS(T_PlannedOrders[EffectiveQty],T_PlannedOrders[Part Name],$A493,T_PlannedOrders[WeekIndex],81)=0,"",SUMIFS(T_PlannedOrders[EffectiveQty],T_PlannedOrders[Part Name],$A493,T_PlannedOrders[WeekIndex],81)&amp;" ("&amp;TEXT(SUMPRODUCT(MAX((T_PlannedOrders[Part Name]=$A493)*(T_PlannedOrders[WeekIndex]=81)*(T_PlannedOrders[EffectiveQty]&gt;0)*T_PlannedOrders[Order_Month])),"m月")&amp;"発注)")</f>
        <v/>
      </c>
      <c r="CG571">
        <f>IF(SUMIFS(T_PlannedOrders[EffectiveQty],T_PlannedOrders[Part Name],$A493,T_PlannedOrders[WeekIndex],82)=0,"",SUMIFS(T_PlannedOrders[EffectiveQty],T_PlannedOrders[Part Name],$A493,T_PlannedOrders[WeekIndex],82)&amp;" ("&amp;TEXT(SUMPRODUCT(MAX((T_PlannedOrders[Part Name]=$A493)*(T_PlannedOrders[WeekIndex]=82)*(T_PlannedOrders[EffectiveQty]&gt;0)*T_PlannedOrders[Order_Month])),"m月")&amp;"発注)")</f>
        <v/>
      </c>
      <c r="CH571">
        <f>IF(SUMIFS(T_PlannedOrders[EffectiveQty],T_PlannedOrders[Part Name],$A493,T_PlannedOrders[WeekIndex],83)=0,"",SUMIFS(T_PlannedOrders[EffectiveQty],T_PlannedOrders[Part Name],$A493,T_PlannedOrders[WeekIndex],83)&amp;" ("&amp;TEXT(SUMPRODUCT(MAX((T_PlannedOrders[Part Name]=$A493)*(T_PlannedOrders[WeekIndex]=83)*(T_PlannedOrders[EffectiveQty]&gt;0)*T_PlannedOrders[Order_Month])),"m月")&amp;"発注)")</f>
        <v/>
      </c>
      <c r="CI571">
        <f>IF(SUMIFS(T_PlannedOrders[EffectiveQty],T_PlannedOrders[Part Name],$A493,T_PlannedOrders[WeekIndex],84)=0,"",SUMIFS(T_PlannedOrders[EffectiveQty],T_PlannedOrders[Part Name],$A493,T_PlannedOrders[WeekIndex],84)&amp;" ("&amp;TEXT(SUMPRODUCT(MAX((T_PlannedOrders[Part Name]=$A493)*(T_PlannedOrders[WeekIndex]=84)*(T_PlannedOrders[EffectiveQty]&gt;0)*T_PlannedOrders[Order_Month])),"m月")&amp;"発注)")</f>
        <v/>
      </c>
      <c r="CJ571">
        <f>IF(SUMIFS(T_PlannedOrders[EffectiveQty],T_PlannedOrders[Part Name],$A493,T_PlannedOrders[WeekIndex],85)=0,"",SUMIFS(T_PlannedOrders[EffectiveQty],T_PlannedOrders[Part Name],$A493,T_PlannedOrders[WeekIndex],85)&amp;" ("&amp;TEXT(SUMPRODUCT(MAX((T_PlannedOrders[Part Name]=$A493)*(T_PlannedOrders[WeekIndex]=85)*(T_PlannedOrders[EffectiveQty]&gt;0)*T_PlannedOrders[Order_Month])),"m月")&amp;"発注)")</f>
        <v/>
      </c>
      <c r="CK571">
        <f>IF(SUMIFS(T_PlannedOrders[EffectiveQty],T_PlannedOrders[Part Name],$A493,T_PlannedOrders[WeekIndex],86)=0,"",SUMIFS(T_PlannedOrders[EffectiveQty],T_PlannedOrders[Part Name],$A493,T_PlannedOrders[WeekIndex],86)&amp;" ("&amp;TEXT(SUMPRODUCT(MAX((T_PlannedOrders[Part Name]=$A493)*(T_PlannedOrders[WeekIndex]=86)*(T_PlannedOrders[EffectiveQty]&gt;0)*T_PlannedOrders[Order_Month])),"m月")&amp;"発注)")</f>
        <v/>
      </c>
      <c r="CL571">
        <f>IF(SUMIFS(T_PlannedOrders[EffectiveQty],T_PlannedOrders[Part Name],$A493,T_PlannedOrders[WeekIndex],87)=0,"",SUMIFS(T_PlannedOrders[EffectiveQty],T_PlannedOrders[Part Name],$A493,T_PlannedOrders[WeekIndex],87)&amp;" ("&amp;TEXT(SUMPRODUCT(MAX((T_PlannedOrders[Part Name]=$A493)*(T_PlannedOrders[WeekIndex]=87)*(T_PlannedOrders[EffectiveQty]&gt;0)*T_PlannedOrders[Order_Month])),"m月")&amp;"発注)")</f>
        <v/>
      </c>
      <c r="CM571">
        <f>IF(SUMIFS(T_PlannedOrders[EffectiveQty],T_PlannedOrders[Part Name],$A493,T_PlannedOrders[WeekIndex],88)=0,"",SUMIFS(T_PlannedOrders[EffectiveQty],T_PlannedOrders[Part Name],$A493,T_PlannedOrders[WeekIndex],88)&amp;" ("&amp;TEXT(SUMPRODUCT(MAX((T_PlannedOrders[Part Name]=$A493)*(T_PlannedOrders[WeekIndex]=88)*(T_PlannedOrders[EffectiveQty]&gt;0)*T_PlannedOrders[Order_Month])),"m月")&amp;"発注)")</f>
        <v/>
      </c>
      <c r="CN571">
        <f>IF(SUMIFS(T_PlannedOrders[EffectiveQty],T_PlannedOrders[Part Name],$A493,T_PlannedOrders[WeekIndex],89)=0,"",SUMIFS(T_PlannedOrders[EffectiveQty],T_PlannedOrders[Part Name],$A493,T_PlannedOrders[WeekIndex],89)&amp;" ("&amp;TEXT(SUMPRODUCT(MAX((T_PlannedOrders[Part Name]=$A493)*(T_PlannedOrders[WeekIndex]=89)*(T_PlannedOrders[EffectiveQty]&gt;0)*T_PlannedOrders[Order_Month])),"m月")&amp;"発注)")</f>
        <v/>
      </c>
      <c r="CO571">
        <f>IF(SUMIFS(T_PlannedOrders[EffectiveQty],T_PlannedOrders[Part Name],$A493,T_PlannedOrders[WeekIndex],90)=0,"",SUMIFS(T_PlannedOrders[EffectiveQty],T_PlannedOrders[Part Name],$A493,T_PlannedOrders[WeekIndex],90)&amp;" ("&amp;TEXT(SUMPRODUCT(MAX((T_PlannedOrders[Part Name]=$A493)*(T_PlannedOrders[WeekIndex]=90)*(T_PlannedOrders[EffectiveQty]&gt;0)*T_PlannedOrders[Order_Month])),"m月")&amp;"発注)")</f>
        <v/>
      </c>
      <c r="CP571">
        <f>IF(SUMIFS(T_PlannedOrders[EffectiveQty],T_PlannedOrders[Part Name],$A493,T_PlannedOrders[WeekIndex],91)=0,"",SUMIFS(T_PlannedOrders[EffectiveQty],T_PlannedOrders[Part Name],$A493,T_PlannedOrders[WeekIndex],91)&amp;" ("&amp;TEXT(SUMPRODUCT(MAX((T_PlannedOrders[Part Name]=$A493)*(T_PlannedOrders[WeekIndex]=91)*(T_PlannedOrders[EffectiveQty]&gt;0)*T_PlannedOrders[Order_Month])),"m月")&amp;"発注)")</f>
        <v/>
      </c>
      <c r="CQ571">
        <f>IF(SUMIFS(T_PlannedOrders[EffectiveQty],T_PlannedOrders[Part Name],$A493,T_PlannedOrders[WeekIndex],92)=0,"",SUMIFS(T_PlannedOrders[EffectiveQty],T_PlannedOrders[Part Name],$A493,T_PlannedOrders[WeekIndex],92)&amp;" ("&amp;TEXT(SUMPRODUCT(MAX((T_PlannedOrders[Part Name]=$A493)*(T_PlannedOrders[WeekIndex]=92)*(T_PlannedOrders[EffectiveQty]&gt;0)*T_PlannedOrders[Order_Month])),"m月")&amp;"発注)")</f>
        <v/>
      </c>
      <c r="CR571">
        <f>IF(SUMIFS(T_PlannedOrders[EffectiveQty],T_PlannedOrders[Part Name],$A493,T_PlannedOrders[WeekIndex],93)=0,"",SUMIFS(T_PlannedOrders[EffectiveQty],T_PlannedOrders[Part Name],$A493,T_PlannedOrders[WeekIndex],93)&amp;" ("&amp;TEXT(SUMPRODUCT(MAX((T_PlannedOrders[Part Name]=$A493)*(T_PlannedOrders[WeekIndex]=93)*(T_PlannedOrders[EffectiveQty]&gt;0)*T_PlannedOrders[Order_Month])),"m月")&amp;"発注)")</f>
        <v/>
      </c>
      <c r="CS571">
        <f>IF(SUMIFS(T_PlannedOrders[EffectiveQty],T_PlannedOrders[Part Name],$A493,T_PlannedOrders[WeekIndex],94)=0,"",SUMIFS(T_PlannedOrders[EffectiveQty],T_PlannedOrders[Part Name],$A493,T_PlannedOrders[WeekIndex],94)&amp;" ("&amp;TEXT(SUMPRODUCT(MAX((T_PlannedOrders[Part Name]=$A493)*(T_PlannedOrders[WeekIndex]=94)*(T_PlannedOrders[EffectiveQty]&gt;0)*T_PlannedOrders[Order_Month])),"m月")&amp;"発注)")</f>
        <v/>
      </c>
      <c r="CT571">
        <f>IF(SUMIFS(T_PlannedOrders[EffectiveQty],T_PlannedOrders[Part Name],$A493,T_PlannedOrders[WeekIndex],95)=0,"",SUMIFS(T_PlannedOrders[EffectiveQty],T_PlannedOrders[Part Name],$A493,T_PlannedOrders[WeekIndex],95)&amp;" ("&amp;TEXT(SUMPRODUCT(MAX((T_PlannedOrders[Part Name]=$A493)*(T_PlannedOrders[WeekIndex]=95)*(T_PlannedOrders[EffectiveQty]&gt;0)*T_PlannedOrders[Order_Month])),"m月")&amp;"発注)")</f>
        <v/>
      </c>
      <c r="CU571">
        <f>IF(SUMIFS(T_PlannedOrders[EffectiveQty],T_PlannedOrders[Part Name],$A493,T_PlannedOrders[WeekIndex],96)=0,"",SUMIFS(T_PlannedOrders[EffectiveQty],T_PlannedOrders[Part Name],$A493,T_PlannedOrders[WeekIndex],96)&amp;" ("&amp;TEXT(SUMPRODUCT(MAX((T_PlannedOrders[Part Name]=$A493)*(T_PlannedOrders[WeekIndex]=96)*(T_PlannedOrders[EffectiveQty]&gt;0)*T_PlannedOrders[Order_Month])),"m月")&amp;"発注)")</f>
        <v/>
      </c>
      <c r="CV571">
        <f>IF(SUMIFS(T_PlannedOrders[EffectiveQty],T_PlannedOrders[Part Name],$A493,T_PlannedOrders[WeekIndex],97)=0,"",SUMIFS(T_PlannedOrders[EffectiveQty],T_PlannedOrders[Part Name],$A493,T_PlannedOrders[WeekIndex],97)&amp;" ("&amp;TEXT(SUMPRODUCT(MAX((T_PlannedOrders[Part Name]=$A493)*(T_PlannedOrders[WeekIndex]=97)*(T_PlannedOrders[EffectiveQty]&gt;0)*T_PlannedOrders[Order_Month])),"m月")&amp;"発注)")</f>
        <v/>
      </c>
      <c r="CW571">
        <f>IF(SUMIFS(T_PlannedOrders[EffectiveQty],T_PlannedOrders[Part Name],$A493,T_PlannedOrders[WeekIndex],98)=0,"",SUMIFS(T_PlannedOrders[EffectiveQty],T_PlannedOrders[Part Name],$A493,T_PlannedOrders[WeekIndex],98)&amp;" ("&amp;TEXT(SUMPRODUCT(MAX((T_PlannedOrders[Part Name]=$A493)*(T_PlannedOrders[WeekIndex]=98)*(T_PlannedOrders[EffectiveQty]&gt;0)*T_PlannedOrders[Order_Month])),"m月")&amp;"発注)")</f>
        <v/>
      </c>
      <c r="CX571">
        <f>IF(SUMIFS(T_PlannedOrders[EffectiveQty],T_PlannedOrders[Part Name],$A493,T_PlannedOrders[WeekIndex],99)=0,"",SUMIFS(T_PlannedOrders[EffectiveQty],T_PlannedOrders[Part Name],$A493,T_PlannedOrders[WeekIndex],99)&amp;" ("&amp;TEXT(SUMPRODUCT(MAX((T_PlannedOrders[Part Name]=$A493)*(T_PlannedOrders[WeekIndex]=99)*(T_PlannedOrders[EffectiveQty]&gt;0)*T_PlannedOrders[Order_Month])),"m月")&amp;"発注)")</f>
        <v/>
      </c>
      <c r="CY571">
        <f>IF(SUMIFS(T_PlannedOrders[EffectiveQty],T_PlannedOrders[Part Name],$A493,T_PlannedOrders[WeekIndex],100)=0,"",SUMIFS(T_PlannedOrders[EffectiveQty],T_PlannedOrders[Part Name],$A493,T_PlannedOrders[WeekIndex],100)&amp;" ("&amp;TEXT(SUMPRODUCT(MAX((T_PlannedOrders[Part Name]=$A493)*(T_PlannedOrders[WeekIndex]=100)*(T_PlannedOrders[EffectiveQty]&gt;0)*T_PlannedOrders[Order_Month])),"m月")&amp;"発注)")</f>
        <v/>
      </c>
      <c r="CZ571">
        <f>IF(SUMIFS(T_PlannedOrders[EffectiveQty],T_PlannedOrders[Part Name],$A493,T_PlannedOrders[WeekIndex],101)=0,"",SUMIFS(T_PlannedOrders[EffectiveQty],T_PlannedOrders[Part Name],$A493,T_PlannedOrders[WeekIndex],101)&amp;" ("&amp;TEXT(SUMPRODUCT(MAX((T_PlannedOrders[Part Name]=$A493)*(T_PlannedOrders[WeekIndex]=101)*(T_PlannedOrders[EffectiveQty]&gt;0)*T_PlannedOrders[Order_Month])),"m月")&amp;"発注)")</f>
        <v/>
      </c>
      <c r="DA571">
        <f>IF(SUMIFS(T_PlannedOrders[EffectiveQty],T_PlannedOrders[Part Name],$A493,T_PlannedOrders[WeekIndex],102)=0,"",SUMIFS(T_PlannedOrders[EffectiveQty],T_PlannedOrders[Part Name],$A493,T_PlannedOrders[WeekIndex],102)&amp;" ("&amp;TEXT(SUMPRODUCT(MAX((T_PlannedOrders[Part Name]=$A493)*(T_PlannedOrders[WeekIndex]=102)*(T_PlannedOrders[EffectiveQty]&gt;0)*T_PlannedOrders[Order_Month])),"m月")&amp;"発注)")</f>
        <v/>
      </c>
      <c r="DB571">
        <f>IF(SUMIFS(T_PlannedOrders[EffectiveQty],T_PlannedOrders[Part Name],$A493,T_PlannedOrders[WeekIndex],103)=0,"",SUMIFS(T_PlannedOrders[EffectiveQty],T_PlannedOrders[Part Name],$A493,T_PlannedOrders[WeekIndex],103)&amp;" ("&amp;TEXT(SUMPRODUCT(MAX((T_PlannedOrders[Part Name]=$A493)*(T_PlannedOrders[WeekIndex]=103)*(T_PlannedOrders[EffectiveQty]&gt;0)*T_PlannedOrders[Order_Month])),"m月")&amp;"発注)")</f>
        <v/>
      </c>
      <c r="DC571">
        <f>IF(SUMIFS(T_PlannedOrders[EffectiveQty],T_PlannedOrders[Part Name],$A493,T_PlannedOrders[WeekIndex],104)=0,"",SUMIFS(T_PlannedOrders[EffectiveQty],T_PlannedOrders[Part Name],$A493,T_PlannedOrders[WeekIndex],104)&amp;" ("&amp;TEXT(SUMPRODUCT(MAX((T_PlannedOrders[Part Name]=$A493)*(T_PlannedOrders[WeekIndex]=104)*(T_PlannedOrders[EffectiveQty]&gt;0)*T_PlannedOrders[Order_Month])),"m月")&amp;"発注)")</f>
        <v/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3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>
        <f>IF(SUMIFS(T_PlannedOrders[EffectiveQty],T_PlannedOrders[Part Name],$A575,T_PlannedOrders[WeekIndex],1)=0,"",SUMIFS(T_PlannedOrders[EffectiveQty],T_PlannedOrders[Part Name],$A575,T_PlannedOrders[WeekIndex],1)&amp;" ("&amp;TEXT(SUMPRODUCT(MAX((T_PlannedOrders[Part Name]=$A575)*(T_PlannedOrders[WeekIndex]=1)*(T_PlannedOrders[EffectiveQty]&gt;0)*T_PlannedOrders[Order_Month])),"m月")&amp;"発注)")</f>
        <v/>
      </c>
      <c r="E615">
        <f>IF(SUMIFS(T_PlannedOrders[EffectiveQty],T_PlannedOrders[Part Name],$A575,T_PlannedOrders[WeekIndex],2)=0,"",SUMIFS(T_PlannedOrders[EffectiveQty],T_PlannedOrders[Part Name],$A575,T_PlannedOrders[WeekIndex],2)&amp;" ("&amp;TEXT(SUMPRODUCT(MAX((T_PlannedOrders[Part Name]=$A575)*(T_PlannedOrders[WeekIndex]=2)*(T_PlannedOrders[EffectiveQty]&gt;0)*T_PlannedOrders[Order_Month])),"m月")&amp;"発注)")</f>
        <v/>
      </c>
      <c r="F615">
        <f>IF(SUMIFS(T_PlannedOrders[EffectiveQty],T_PlannedOrders[Part Name],$A575,T_PlannedOrders[WeekIndex],3)=0,"",SUMIFS(T_PlannedOrders[EffectiveQty],T_PlannedOrders[Part Name],$A575,T_PlannedOrders[WeekIndex],3)&amp;" ("&amp;TEXT(SUMPRODUCT(MAX((T_PlannedOrders[Part Name]=$A575)*(T_PlannedOrders[WeekIndex]=3)*(T_PlannedOrders[EffectiveQty]&gt;0)*T_PlannedOrders[Order_Month])),"m月")&amp;"発注)")</f>
        <v/>
      </c>
      <c r="G615">
        <f>IF(SUMIFS(T_PlannedOrders[EffectiveQty],T_PlannedOrders[Part Name],$A575,T_PlannedOrders[WeekIndex],4)=0,"",SUMIFS(T_PlannedOrders[EffectiveQty],T_PlannedOrders[Part Name],$A575,T_PlannedOrders[WeekIndex],4)&amp;" ("&amp;TEXT(SUMPRODUCT(MAX((T_PlannedOrders[Part Name]=$A575)*(T_PlannedOrders[WeekIndex]=4)*(T_PlannedOrders[EffectiveQty]&gt;0)*T_PlannedOrders[Order_Month])),"m月")&amp;"発注)")</f>
        <v/>
      </c>
      <c r="H615">
        <f>IF(SUMIFS(T_PlannedOrders[EffectiveQty],T_PlannedOrders[Part Name],$A575,T_PlannedOrders[WeekIndex],5)=0,"",SUMIFS(T_PlannedOrders[EffectiveQty],T_PlannedOrders[Part Name],$A575,T_PlannedOrders[WeekIndex],5)&amp;" ("&amp;TEXT(SUMPRODUCT(MAX((T_PlannedOrders[Part Name]=$A575)*(T_PlannedOrders[WeekIndex]=5)*(T_PlannedOrders[EffectiveQty]&gt;0)*T_PlannedOrders[Order_Month])),"m月")&amp;"発注)")</f>
        <v/>
      </c>
      <c r="I615">
        <f>IF(SUMIFS(T_PlannedOrders[EffectiveQty],T_PlannedOrders[Part Name],$A575,T_PlannedOrders[WeekIndex],6)=0,"",SUMIFS(T_PlannedOrders[EffectiveQty],T_PlannedOrders[Part Name],$A575,T_PlannedOrders[WeekIndex],6)&amp;" ("&amp;TEXT(SUMPRODUCT(MAX((T_PlannedOrders[Part Name]=$A575)*(T_PlannedOrders[WeekIndex]=6)*(T_PlannedOrders[EffectiveQty]&gt;0)*T_PlannedOrders[Order_Month])),"m月")&amp;"発注)")</f>
        <v/>
      </c>
      <c r="J615">
        <f>IF(SUMIFS(T_PlannedOrders[EffectiveQty],T_PlannedOrders[Part Name],$A575,T_PlannedOrders[WeekIndex],7)=0,"",SUMIFS(T_PlannedOrders[EffectiveQty],T_PlannedOrders[Part Name],$A575,T_PlannedOrders[WeekIndex],7)&amp;" ("&amp;TEXT(SUMPRODUCT(MAX((T_PlannedOrders[Part Name]=$A575)*(T_PlannedOrders[WeekIndex]=7)*(T_PlannedOrders[EffectiveQty]&gt;0)*T_PlannedOrders[Order_Month])),"m月")&amp;"発注)")</f>
        <v/>
      </c>
      <c r="K615">
        <f>IF(SUMIFS(T_PlannedOrders[EffectiveQty],T_PlannedOrders[Part Name],$A575,T_PlannedOrders[WeekIndex],8)=0,"",SUMIFS(T_PlannedOrders[EffectiveQty],T_PlannedOrders[Part Name],$A575,T_PlannedOrders[WeekIndex],8)&amp;" ("&amp;TEXT(SUMPRODUCT(MAX((T_PlannedOrders[Part Name]=$A575)*(T_PlannedOrders[WeekIndex]=8)*(T_PlannedOrders[EffectiveQty]&gt;0)*T_PlannedOrders[Order_Month])),"m月")&amp;"発注)")</f>
        <v/>
      </c>
      <c r="L615">
        <f>IF(SUMIFS(T_PlannedOrders[EffectiveQty],T_PlannedOrders[Part Name],$A575,T_PlannedOrders[WeekIndex],9)=0,"",SUMIFS(T_PlannedOrders[EffectiveQty],T_PlannedOrders[Part Name],$A575,T_PlannedOrders[WeekIndex],9)&amp;" ("&amp;TEXT(SUMPRODUCT(MAX((T_PlannedOrders[Part Name]=$A575)*(T_PlannedOrders[WeekIndex]=9)*(T_PlannedOrders[EffectiveQty]&gt;0)*T_PlannedOrders[Order_Month])),"m月")&amp;"発注)")</f>
        <v/>
      </c>
      <c r="M615">
        <f>IF(SUMIFS(T_PlannedOrders[EffectiveQty],T_PlannedOrders[Part Name],$A575,T_PlannedOrders[WeekIndex],10)=0,"",SUMIFS(T_PlannedOrders[EffectiveQty],T_PlannedOrders[Part Name],$A575,T_PlannedOrders[WeekIndex],10)&amp;" ("&amp;TEXT(SUMPRODUCT(MAX((T_PlannedOrders[Part Name]=$A575)*(T_PlannedOrders[WeekIndex]=10)*(T_PlannedOrders[EffectiveQty]&gt;0)*T_PlannedOrders[Order_Month])),"m月")&amp;"発注)")</f>
        <v/>
      </c>
      <c r="N615">
        <f>IF(SUMIFS(T_PlannedOrders[EffectiveQty],T_PlannedOrders[Part Name],$A575,T_PlannedOrders[WeekIndex],11)=0,"",SUMIFS(T_PlannedOrders[EffectiveQty],T_PlannedOrders[Part Name],$A575,T_PlannedOrders[WeekIndex],11)&amp;" ("&amp;TEXT(SUMPRODUCT(MAX((T_PlannedOrders[Part Name]=$A575)*(T_PlannedOrders[WeekIndex]=11)*(T_PlannedOrders[EffectiveQty]&gt;0)*T_PlannedOrders[Order_Month])),"m月")&amp;"発注)")</f>
        <v/>
      </c>
      <c r="O615">
        <f>IF(SUMIFS(T_PlannedOrders[EffectiveQty],T_PlannedOrders[Part Name],$A575,T_PlannedOrders[WeekIndex],12)=0,"",SUMIFS(T_PlannedOrders[EffectiveQty],T_PlannedOrders[Part Name],$A575,T_PlannedOrders[WeekIndex],12)&amp;" ("&amp;TEXT(SUMPRODUCT(MAX((T_PlannedOrders[Part Name]=$A575)*(T_PlannedOrders[WeekIndex]=12)*(T_PlannedOrders[EffectiveQty]&gt;0)*T_PlannedOrders[Order_Month])),"m月")&amp;"発注)")</f>
        <v/>
      </c>
      <c r="P615">
        <f>IF(SUMIFS(T_PlannedOrders[EffectiveQty],T_PlannedOrders[Part Name],$A575,T_PlannedOrders[WeekIndex],13)=0,"",SUMIFS(T_PlannedOrders[EffectiveQty],T_PlannedOrders[Part Name],$A575,T_PlannedOrders[WeekIndex],13)&amp;" ("&amp;TEXT(SUMPRODUCT(MAX((T_PlannedOrders[Part Name]=$A575)*(T_PlannedOrders[WeekIndex]=13)*(T_PlannedOrders[EffectiveQty]&gt;0)*T_PlannedOrders[Order_Month])),"m月")&amp;"発注)")</f>
        <v/>
      </c>
      <c r="Q615">
        <f>IF(SUMIFS(T_PlannedOrders[EffectiveQty],T_PlannedOrders[Part Name],$A575,T_PlannedOrders[WeekIndex],14)=0,"",SUMIFS(T_PlannedOrders[EffectiveQty],T_PlannedOrders[Part Name],$A575,T_PlannedOrders[WeekIndex],14)&amp;" ("&amp;TEXT(SUMPRODUCT(MAX((T_PlannedOrders[Part Name]=$A575)*(T_PlannedOrders[WeekIndex]=14)*(T_PlannedOrders[EffectiveQty]&gt;0)*T_PlannedOrders[Order_Month])),"m月")&amp;"発注)")</f>
        <v/>
      </c>
      <c r="R615">
        <f>IF(SUMIFS(T_PlannedOrders[EffectiveQty],T_PlannedOrders[Part Name],$A575,T_PlannedOrders[WeekIndex],15)=0,"",SUMIFS(T_PlannedOrders[EffectiveQty],T_PlannedOrders[Part Name],$A575,T_PlannedOrders[WeekIndex],15)&amp;" ("&amp;TEXT(SUMPRODUCT(MAX((T_PlannedOrders[Part Name]=$A575)*(T_PlannedOrders[WeekIndex]=15)*(T_PlannedOrders[EffectiveQty]&gt;0)*T_PlannedOrders[Order_Month])),"m月")&amp;"発注)")</f>
        <v/>
      </c>
      <c r="S615">
        <f>IF(SUMIFS(T_PlannedOrders[EffectiveQty],T_PlannedOrders[Part Name],$A575,T_PlannedOrders[WeekIndex],16)=0,"",SUMIFS(T_PlannedOrders[EffectiveQty],T_PlannedOrders[Part Name],$A575,T_PlannedOrders[WeekIndex],16)&amp;" ("&amp;TEXT(SUMPRODUCT(MAX((T_PlannedOrders[Part Name]=$A575)*(T_PlannedOrders[WeekIndex]=16)*(T_PlannedOrders[EffectiveQty]&gt;0)*T_PlannedOrders[Order_Month])),"m月")&amp;"発注)")</f>
        <v/>
      </c>
      <c r="T615">
        <f>IF(SUMIFS(T_PlannedOrders[EffectiveQty],T_PlannedOrders[Part Name],$A575,T_PlannedOrders[WeekIndex],17)=0,"",SUMIFS(T_PlannedOrders[EffectiveQty],T_PlannedOrders[Part Name],$A575,T_PlannedOrders[WeekIndex],17)&amp;" ("&amp;TEXT(SUMPRODUCT(MAX((T_PlannedOrders[Part Name]=$A575)*(T_PlannedOrders[WeekIndex]=17)*(T_PlannedOrders[EffectiveQty]&gt;0)*T_PlannedOrders[Order_Month])),"m月")&amp;"発注)")</f>
        <v/>
      </c>
      <c r="U615">
        <f>IF(SUMIFS(T_PlannedOrders[EffectiveQty],T_PlannedOrders[Part Name],$A575,T_PlannedOrders[WeekIndex],18)=0,"",SUMIFS(T_PlannedOrders[EffectiveQty],T_PlannedOrders[Part Name],$A575,T_PlannedOrders[WeekIndex],18)&amp;" ("&amp;TEXT(SUMPRODUCT(MAX((T_PlannedOrders[Part Name]=$A575)*(T_PlannedOrders[WeekIndex]=18)*(T_PlannedOrders[EffectiveQty]&gt;0)*T_PlannedOrders[Order_Month])),"m月")&amp;"発注)")</f>
        <v/>
      </c>
      <c r="V615">
        <f>IF(SUMIFS(T_PlannedOrders[EffectiveQty],T_PlannedOrders[Part Name],$A575,T_PlannedOrders[WeekIndex],19)=0,"",SUMIFS(T_PlannedOrders[EffectiveQty],T_PlannedOrders[Part Name],$A575,T_PlannedOrders[WeekIndex],19)&amp;" ("&amp;TEXT(SUMPRODUCT(MAX((T_PlannedOrders[Part Name]=$A575)*(T_PlannedOrders[WeekIndex]=19)*(T_PlannedOrders[EffectiveQty]&gt;0)*T_PlannedOrders[Order_Month])),"m月")&amp;"発注)")</f>
        <v/>
      </c>
      <c r="W615">
        <f>IF(SUMIFS(T_PlannedOrders[EffectiveQty],T_PlannedOrders[Part Name],$A575,T_PlannedOrders[WeekIndex],20)=0,"",SUMIFS(T_PlannedOrders[EffectiveQty],T_PlannedOrders[Part Name],$A575,T_PlannedOrders[WeekIndex],20)&amp;" ("&amp;TEXT(SUMPRODUCT(MAX((T_PlannedOrders[Part Name]=$A575)*(T_PlannedOrders[WeekIndex]=20)*(T_PlannedOrders[EffectiveQty]&gt;0)*T_PlannedOrders[Order_Month])),"m月")&amp;"発注)")</f>
        <v/>
      </c>
      <c r="X615">
        <f>IF(SUMIFS(T_PlannedOrders[EffectiveQty],T_PlannedOrders[Part Name],$A575,T_PlannedOrders[WeekIndex],21)=0,"",SUMIFS(T_PlannedOrders[EffectiveQty],T_PlannedOrders[Part Name],$A575,T_PlannedOrders[WeekIndex],21)&amp;" ("&amp;TEXT(SUMPRODUCT(MAX((T_PlannedOrders[Part Name]=$A575)*(T_PlannedOrders[WeekIndex]=21)*(T_PlannedOrders[EffectiveQty]&gt;0)*T_PlannedOrders[Order_Month])),"m月")&amp;"発注)")</f>
        <v/>
      </c>
      <c r="Y615">
        <f>IF(SUMIFS(T_PlannedOrders[EffectiveQty],T_PlannedOrders[Part Name],$A575,T_PlannedOrders[WeekIndex],22)=0,"",SUMIFS(T_PlannedOrders[EffectiveQty],T_PlannedOrders[Part Name],$A575,T_PlannedOrders[WeekIndex],22)&amp;" ("&amp;TEXT(SUMPRODUCT(MAX((T_PlannedOrders[Part Name]=$A575)*(T_PlannedOrders[WeekIndex]=22)*(T_PlannedOrders[EffectiveQty]&gt;0)*T_PlannedOrders[Order_Month])),"m月")&amp;"発注)")</f>
        <v/>
      </c>
      <c r="Z615">
        <f>IF(SUMIFS(T_PlannedOrders[EffectiveQty],T_PlannedOrders[Part Name],$A575,T_PlannedOrders[WeekIndex],23)=0,"",SUMIFS(T_PlannedOrders[EffectiveQty],T_PlannedOrders[Part Name],$A575,T_PlannedOrders[WeekIndex],23)&amp;" ("&amp;TEXT(SUMPRODUCT(MAX((T_PlannedOrders[Part Name]=$A575)*(T_PlannedOrders[WeekIndex]=23)*(T_PlannedOrders[EffectiveQty]&gt;0)*T_PlannedOrders[Order_Month])),"m月")&amp;"発注)")</f>
        <v/>
      </c>
      <c r="AA615">
        <f>IF(SUMIFS(T_PlannedOrders[EffectiveQty],T_PlannedOrders[Part Name],$A575,T_PlannedOrders[WeekIndex],24)=0,"",SUMIFS(T_PlannedOrders[EffectiveQty],T_PlannedOrders[Part Name],$A575,T_PlannedOrders[WeekIndex],24)&amp;" ("&amp;TEXT(SUMPRODUCT(MAX((T_PlannedOrders[Part Name]=$A575)*(T_PlannedOrders[WeekIndex]=24)*(T_PlannedOrders[EffectiveQty]&gt;0)*T_PlannedOrders[Order_Month])),"m月")&amp;"発注)")</f>
        <v/>
      </c>
      <c r="AB615">
        <f>IF(SUMIFS(T_PlannedOrders[EffectiveQty],T_PlannedOrders[Part Name],$A575,T_PlannedOrders[WeekIndex],25)=0,"",SUMIFS(T_PlannedOrders[EffectiveQty],T_PlannedOrders[Part Name],$A575,T_PlannedOrders[WeekIndex],25)&amp;" ("&amp;TEXT(SUMPRODUCT(MAX((T_PlannedOrders[Part Name]=$A575)*(T_PlannedOrders[WeekIndex]=25)*(T_PlannedOrders[EffectiveQty]&gt;0)*T_PlannedOrders[Order_Month])),"m月")&amp;"発注)")</f>
        <v/>
      </c>
      <c r="AC615">
        <f>IF(SUMIFS(T_PlannedOrders[EffectiveQty],T_PlannedOrders[Part Name],$A575,T_PlannedOrders[WeekIndex],26)=0,"",SUMIFS(T_PlannedOrders[EffectiveQty],T_PlannedOrders[Part Name],$A575,T_PlannedOrders[WeekIndex],26)&amp;" ("&amp;TEXT(SUMPRODUCT(MAX((T_PlannedOrders[Part Name]=$A575)*(T_PlannedOrders[WeekIndex]=26)*(T_PlannedOrders[EffectiveQty]&gt;0)*T_PlannedOrders[Order_Month])),"m月")&amp;"発注)")</f>
        <v/>
      </c>
      <c r="AD615">
        <f>IF(SUMIFS(T_PlannedOrders[EffectiveQty],T_PlannedOrders[Part Name],$A575,T_PlannedOrders[WeekIndex],27)=0,"",SUMIFS(T_PlannedOrders[EffectiveQty],T_PlannedOrders[Part Name],$A575,T_PlannedOrders[WeekIndex],27)&amp;" ("&amp;TEXT(SUMPRODUCT(MAX((T_PlannedOrders[Part Name]=$A575)*(T_PlannedOrders[WeekIndex]=27)*(T_PlannedOrders[EffectiveQty]&gt;0)*T_PlannedOrders[Order_Month])),"m月")&amp;"発注)")</f>
        <v/>
      </c>
      <c r="AE615">
        <f>IF(SUMIFS(T_PlannedOrders[EffectiveQty],T_PlannedOrders[Part Name],$A575,T_PlannedOrders[WeekIndex],28)=0,"",SUMIFS(T_PlannedOrders[EffectiveQty],T_PlannedOrders[Part Name],$A575,T_PlannedOrders[WeekIndex],28)&amp;" ("&amp;TEXT(SUMPRODUCT(MAX((T_PlannedOrders[Part Name]=$A575)*(T_PlannedOrders[WeekIndex]=28)*(T_PlannedOrders[EffectiveQty]&gt;0)*T_PlannedOrders[Order_Month])),"m月")&amp;"発注)")</f>
        <v/>
      </c>
      <c r="AF615">
        <f>IF(SUMIFS(T_PlannedOrders[EffectiveQty],T_PlannedOrders[Part Name],$A575,T_PlannedOrders[WeekIndex],29)=0,"",SUMIFS(T_PlannedOrders[EffectiveQty],T_PlannedOrders[Part Name],$A575,T_PlannedOrders[WeekIndex],29)&amp;" ("&amp;TEXT(SUMPRODUCT(MAX((T_PlannedOrders[Part Name]=$A575)*(T_PlannedOrders[WeekIndex]=29)*(T_PlannedOrders[EffectiveQty]&gt;0)*T_PlannedOrders[Order_Month])),"m月")&amp;"発注)")</f>
        <v/>
      </c>
      <c r="AG615">
        <f>IF(SUMIFS(T_PlannedOrders[EffectiveQty],T_PlannedOrders[Part Name],$A575,T_PlannedOrders[WeekIndex],30)=0,"",SUMIFS(T_PlannedOrders[EffectiveQty],T_PlannedOrders[Part Name],$A575,T_PlannedOrders[WeekIndex],30)&amp;" ("&amp;TEXT(SUMPRODUCT(MAX((T_PlannedOrders[Part Name]=$A575)*(T_PlannedOrders[WeekIndex]=30)*(T_PlannedOrders[EffectiveQty]&gt;0)*T_PlannedOrders[Order_Month])),"m月")&amp;"発注)")</f>
        <v/>
      </c>
      <c r="AH615">
        <f>IF(SUMIFS(T_PlannedOrders[EffectiveQty],T_PlannedOrders[Part Name],$A575,T_PlannedOrders[WeekIndex],31)=0,"",SUMIFS(T_PlannedOrders[EffectiveQty],T_PlannedOrders[Part Name],$A575,T_PlannedOrders[WeekIndex],31)&amp;" ("&amp;TEXT(SUMPRODUCT(MAX((T_PlannedOrders[Part Name]=$A575)*(T_PlannedOrders[WeekIndex]=31)*(T_PlannedOrders[EffectiveQty]&gt;0)*T_PlannedOrders[Order_Month])),"m月")&amp;"発注)")</f>
        <v/>
      </c>
      <c r="AI615">
        <f>IF(SUMIFS(T_PlannedOrders[EffectiveQty],T_PlannedOrders[Part Name],$A575,T_PlannedOrders[WeekIndex],32)=0,"",SUMIFS(T_PlannedOrders[EffectiveQty],T_PlannedOrders[Part Name],$A575,T_PlannedOrders[WeekIndex],32)&amp;" ("&amp;TEXT(SUMPRODUCT(MAX((T_PlannedOrders[Part Name]=$A575)*(T_PlannedOrders[WeekIndex]=32)*(T_PlannedOrders[EffectiveQty]&gt;0)*T_PlannedOrders[Order_Month])),"m月")&amp;"発注)")</f>
        <v/>
      </c>
      <c r="AJ615">
        <f>IF(SUMIFS(T_PlannedOrders[EffectiveQty],T_PlannedOrders[Part Name],$A575,T_PlannedOrders[WeekIndex],33)=0,"",SUMIFS(T_PlannedOrders[EffectiveQty],T_PlannedOrders[Part Name],$A575,T_PlannedOrders[WeekIndex],33)&amp;" ("&amp;TEXT(SUMPRODUCT(MAX((T_PlannedOrders[Part Name]=$A575)*(T_PlannedOrders[WeekIndex]=33)*(T_PlannedOrders[EffectiveQty]&gt;0)*T_PlannedOrders[Order_Month])),"m月")&amp;"発注)")</f>
        <v/>
      </c>
      <c r="AK615">
        <f>IF(SUMIFS(T_PlannedOrders[EffectiveQty],T_PlannedOrders[Part Name],$A575,T_PlannedOrders[WeekIndex],34)=0,"",SUMIFS(T_PlannedOrders[EffectiveQty],T_PlannedOrders[Part Name],$A575,T_PlannedOrders[WeekIndex],34)&amp;" ("&amp;TEXT(SUMPRODUCT(MAX((T_PlannedOrders[Part Name]=$A575)*(T_PlannedOrders[WeekIndex]=34)*(T_PlannedOrders[EffectiveQty]&gt;0)*T_PlannedOrders[Order_Month])),"m月")&amp;"発注)")</f>
        <v/>
      </c>
      <c r="AL615">
        <f>IF(SUMIFS(T_PlannedOrders[EffectiveQty],T_PlannedOrders[Part Name],$A575,T_PlannedOrders[WeekIndex],35)=0,"",SUMIFS(T_PlannedOrders[EffectiveQty],T_PlannedOrders[Part Name],$A575,T_PlannedOrders[WeekIndex],35)&amp;" ("&amp;TEXT(SUMPRODUCT(MAX((T_PlannedOrders[Part Name]=$A575)*(T_PlannedOrders[WeekIndex]=35)*(T_PlannedOrders[EffectiveQty]&gt;0)*T_PlannedOrders[Order_Month])),"m月")&amp;"発注)")</f>
        <v/>
      </c>
      <c r="AM615">
        <f>IF(SUMIFS(T_PlannedOrders[EffectiveQty],T_PlannedOrders[Part Name],$A575,T_PlannedOrders[WeekIndex],36)=0,"",SUMIFS(T_PlannedOrders[EffectiveQty],T_PlannedOrders[Part Name],$A575,T_PlannedOrders[WeekIndex],36)&amp;" ("&amp;TEXT(SUMPRODUCT(MAX((T_PlannedOrders[Part Name]=$A575)*(T_PlannedOrders[WeekIndex]=36)*(T_PlannedOrders[EffectiveQty]&gt;0)*T_PlannedOrders[Order_Month])),"m月")&amp;"発注)")</f>
        <v/>
      </c>
      <c r="AN615">
        <f>IF(SUMIFS(T_PlannedOrders[EffectiveQty],T_PlannedOrders[Part Name],$A575,T_PlannedOrders[WeekIndex],37)=0,"",SUMIFS(T_PlannedOrders[EffectiveQty],T_PlannedOrders[Part Name],$A575,T_PlannedOrders[WeekIndex],37)&amp;" ("&amp;TEXT(SUMPRODUCT(MAX((T_PlannedOrders[Part Name]=$A575)*(T_PlannedOrders[WeekIndex]=37)*(T_PlannedOrders[EffectiveQty]&gt;0)*T_PlannedOrders[Order_Month])),"m月")&amp;"発注)")</f>
        <v/>
      </c>
      <c r="AO615">
        <f>IF(SUMIFS(T_PlannedOrders[EffectiveQty],T_PlannedOrders[Part Name],$A575,T_PlannedOrders[WeekIndex],38)=0,"",SUMIFS(T_PlannedOrders[EffectiveQty],T_PlannedOrders[Part Name],$A575,T_PlannedOrders[WeekIndex],38)&amp;" ("&amp;TEXT(SUMPRODUCT(MAX((T_PlannedOrders[Part Name]=$A575)*(T_PlannedOrders[WeekIndex]=38)*(T_PlannedOrders[EffectiveQty]&gt;0)*T_PlannedOrders[Order_Month])),"m月")&amp;"発注)")</f>
        <v/>
      </c>
      <c r="AP615">
        <f>IF(SUMIFS(T_PlannedOrders[EffectiveQty],T_PlannedOrders[Part Name],$A575,T_PlannedOrders[WeekIndex],39)=0,"",SUMIFS(T_PlannedOrders[EffectiveQty],T_PlannedOrders[Part Name],$A575,T_PlannedOrders[WeekIndex],39)&amp;" ("&amp;TEXT(SUMPRODUCT(MAX((T_PlannedOrders[Part Name]=$A575)*(T_PlannedOrders[WeekIndex]=39)*(T_PlannedOrders[EffectiveQty]&gt;0)*T_PlannedOrders[Order_Month])),"m月")&amp;"発注)")</f>
        <v/>
      </c>
      <c r="AQ615">
        <f>IF(SUMIFS(T_PlannedOrders[EffectiveQty],T_PlannedOrders[Part Name],$A575,T_PlannedOrders[WeekIndex],40)=0,"",SUMIFS(T_PlannedOrders[EffectiveQty],T_PlannedOrders[Part Name],$A575,T_PlannedOrders[WeekIndex],40)&amp;" ("&amp;TEXT(SUMPRODUCT(MAX((T_PlannedOrders[Part Name]=$A575)*(T_PlannedOrders[WeekIndex]=40)*(T_PlannedOrders[EffectiveQty]&gt;0)*T_PlannedOrders[Order_Month])),"m月")&amp;"発注)")</f>
        <v/>
      </c>
      <c r="AR615">
        <f>IF(SUMIFS(T_PlannedOrders[EffectiveQty],T_PlannedOrders[Part Name],$A575,T_PlannedOrders[WeekIndex],41)=0,"",SUMIFS(T_PlannedOrders[EffectiveQty],T_PlannedOrders[Part Name],$A575,T_PlannedOrders[WeekIndex],41)&amp;" ("&amp;TEXT(SUMPRODUCT(MAX((T_PlannedOrders[Part Name]=$A575)*(T_PlannedOrders[WeekIndex]=41)*(T_PlannedOrders[EffectiveQty]&gt;0)*T_PlannedOrders[Order_Month])),"m月")&amp;"発注)")</f>
        <v/>
      </c>
      <c r="AS615">
        <f>IF(SUMIFS(T_PlannedOrders[EffectiveQty],T_PlannedOrders[Part Name],$A575,T_PlannedOrders[WeekIndex],42)=0,"",SUMIFS(T_PlannedOrders[EffectiveQty],T_PlannedOrders[Part Name],$A575,T_PlannedOrders[WeekIndex],42)&amp;" ("&amp;TEXT(SUMPRODUCT(MAX((T_PlannedOrders[Part Name]=$A575)*(T_PlannedOrders[WeekIndex]=42)*(T_PlannedOrders[EffectiveQty]&gt;0)*T_PlannedOrders[Order_Month])),"m月")&amp;"発注)")</f>
        <v/>
      </c>
      <c r="AT615">
        <f>IF(SUMIFS(T_PlannedOrders[EffectiveQty],T_PlannedOrders[Part Name],$A575,T_PlannedOrders[WeekIndex],43)=0,"",SUMIFS(T_PlannedOrders[EffectiveQty],T_PlannedOrders[Part Name],$A575,T_PlannedOrders[WeekIndex],43)&amp;" ("&amp;TEXT(SUMPRODUCT(MAX((T_PlannedOrders[Part Name]=$A575)*(T_PlannedOrders[WeekIndex]=43)*(T_PlannedOrders[EffectiveQty]&gt;0)*T_PlannedOrders[Order_Month])),"m月")&amp;"発注)")</f>
        <v/>
      </c>
      <c r="AU615">
        <f>IF(SUMIFS(T_PlannedOrders[EffectiveQty],T_PlannedOrders[Part Name],$A575,T_PlannedOrders[WeekIndex],44)=0,"",SUMIFS(T_PlannedOrders[EffectiveQty],T_PlannedOrders[Part Name],$A575,T_PlannedOrders[WeekIndex],44)&amp;" ("&amp;TEXT(SUMPRODUCT(MAX((T_PlannedOrders[Part Name]=$A575)*(T_PlannedOrders[WeekIndex]=44)*(T_PlannedOrders[EffectiveQty]&gt;0)*T_PlannedOrders[Order_Month])),"m月")&amp;"発注)")</f>
        <v/>
      </c>
      <c r="AV615">
        <f>IF(SUMIFS(T_PlannedOrders[EffectiveQty],T_PlannedOrders[Part Name],$A575,T_PlannedOrders[WeekIndex],45)=0,"",SUMIFS(T_PlannedOrders[EffectiveQty],T_PlannedOrders[Part Name],$A575,T_PlannedOrders[WeekIndex],45)&amp;" ("&amp;TEXT(SUMPRODUCT(MAX((T_PlannedOrders[Part Name]=$A575)*(T_PlannedOrders[WeekIndex]=45)*(T_PlannedOrders[EffectiveQty]&gt;0)*T_PlannedOrders[Order_Month])),"m月")&amp;"発注)")</f>
        <v/>
      </c>
      <c r="AW615">
        <f>IF(SUMIFS(T_PlannedOrders[EffectiveQty],T_PlannedOrders[Part Name],$A575,T_PlannedOrders[WeekIndex],46)=0,"",SUMIFS(T_PlannedOrders[EffectiveQty],T_PlannedOrders[Part Name],$A575,T_PlannedOrders[WeekIndex],46)&amp;" ("&amp;TEXT(SUMPRODUCT(MAX((T_PlannedOrders[Part Name]=$A575)*(T_PlannedOrders[WeekIndex]=46)*(T_PlannedOrders[EffectiveQty]&gt;0)*T_PlannedOrders[Order_Month])),"m月")&amp;"発注)")</f>
        <v/>
      </c>
      <c r="AX615">
        <f>IF(SUMIFS(T_PlannedOrders[EffectiveQty],T_PlannedOrders[Part Name],$A575,T_PlannedOrders[WeekIndex],47)=0,"",SUMIFS(T_PlannedOrders[EffectiveQty],T_PlannedOrders[Part Name],$A575,T_PlannedOrders[WeekIndex],47)&amp;" ("&amp;TEXT(SUMPRODUCT(MAX((T_PlannedOrders[Part Name]=$A575)*(T_PlannedOrders[WeekIndex]=47)*(T_PlannedOrders[EffectiveQty]&gt;0)*T_PlannedOrders[Order_Month])),"m月")&amp;"発注)")</f>
        <v/>
      </c>
      <c r="AY615">
        <f>IF(SUMIFS(T_PlannedOrders[EffectiveQty],T_PlannedOrders[Part Name],$A575,T_PlannedOrders[WeekIndex],48)=0,"",SUMIFS(T_PlannedOrders[EffectiveQty],T_PlannedOrders[Part Name],$A575,T_PlannedOrders[WeekIndex],48)&amp;" ("&amp;TEXT(SUMPRODUCT(MAX((T_PlannedOrders[Part Name]=$A575)*(T_PlannedOrders[WeekIndex]=48)*(T_PlannedOrders[EffectiveQty]&gt;0)*T_PlannedOrders[Order_Month])),"m月")&amp;"発注)")</f>
        <v/>
      </c>
      <c r="AZ615">
        <f>IF(SUMIFS(T_PlannedOrders[EffectiveQty],T_PlannedOrders[Part Name],$A575,T_PlannedOrders[WeekIndex],49)=0,"",SUMIFS(T_PlannedOrders[EffectiveQty],T_PlannedOrders[Part Name],$A575,T_PlannedOrders[WeekIndex],49)&amp;" ("&amp;TEXT(SUMPRODUCT(MAX((T_PlannedOrders[Part Name]=$A575)*(T_PlannedOrders[WeekIndex]=49)*(T_PlannedOrders[EffectiveQty]&gt;0)*T_PlannedOrders[Order_Month])),"m月")&amp;"発注)")</f>
        <v/>
      </c>
      <c r="BA615">
        <f>IF(SUMIFS(T_PlannedOrders[EffectiveQty],T_PlannedOrders[Part Name],$A575,T_PlannedOrders[WeekIndex],50)=0,"",SUMIFS(T_PlannedOrders[EffectiveQty],T_PlannedOrders[Part Name],$A575,T_PlannedOrders[WeekIndex],50)&amp;" ("&amp;TEXT(SUMPRODUCT(MAX((T_PlannedOrders[Part Name]=$A575)*(T_PlannedOrders[WeekIndex]=50)*(T_PlannedOrders[EffectiveQty]&gt;0)*T_PlannedOrders[Order_Month])),"m月")&amp;"発注)")</f>
        <v/>
      </c>
      <c r="BB615">
        <f>IF(SUMIFS(T_PlannedOrders[EffectiveQty],T_PlannedOrders[Part Name],$A575,T_PlannedOrders[WeekIndex],51)=0,"",SUMIFS(T_PlannedOrders[EffectiveQty],T_PlannedOrders[Part Name],$A575,T_PlannedOrders[WeekIndex],51)&amp;" ("&amp;TEXT(SUMPRODUCT(MAX((T_PlannedOrders[Part Name]=$A575)*(T_PlannedOrders[WeekIndex]=51)*(T_PlannedOrders[EffectiveQty]&gt;0)*T_PlannedOrders[Order_Month])),"m月")&amp;"発注)")</f>
        <v/>
      </c>
      <c r="BC615">
        <f>IF(SUMIFS(T_PlannedOrders[EffectiveQty],T_PlannedOrders[Part Name],$A575,T_PlannedOrders[WeekIndex],52)=0,"",SUMIFS(T_PlannedOrders[EffectiveQty],T_PlannedOrders[Part Name],$A575,T_PlannedOrders[WeekIndex],52)&amp;" ("&amp;TEXT(SUMPRODUCT(MAX((T_PlannedOrders[Part Name]=$A575)*(T_PlannedOrders[WeekIndex]=52)*(T_PlannedOrders[EffectiveQty]&gt;0)*T_PlannedOrders[Order_Month])),"m月")&amp;"発注)")</f>
        <v/>
      </c>
      <c r="BD615">
        <f>IF(SUMIFS(T_PlannedOrders[EffectiveQty],T_PlannedOrders[Part Name],$A575,T_PlannedOrders[WeekIndex],53)=0,"",SUMIFS(T_PlannedOrders[EffectiveQty],T_PlannedOrders[Part Name],$A575,T_PlannedOrders[WeekIndex],53)&amp;" ("&amp;TEXT(SUMPRODUCT(MAX((T_PlannedOrders[Part Name]=$A575)*(T_PlannedOrders[WeekIndex]=53)*(T_PlannedOrders[EffectiveQty]&gt;0)*T_PlannedOrders[Order_Month])),"m月")&amp;"発注)")</f>
        <v/>
      </c>
      <c r="BE615">
        <f>IF(SUMIFS(T_PlannedOrders[EffectiveQty],T_PlannedOrders[Part Name],$A575,T_PlannedOrders[WeekIndex],54)=0,"",SUMIFS(T_PlannedOrders[EffectiveQty],T_PlannedOrders[Part Name],$A575,T_PlannedOrders[WeekIndex],54)&amp;" ("&amp;TEXT(SUMPRODUCT(MAX((T_PlannedOrders[Part Name]=$A575)*(T_PlannedOrders[WeekIndex]=54)*(T_PlannedOrders[EffectiveQty]&gt;0)*T_PlannedOrders[Order_Month])),"m月")&amp;"発注)")</f>
        <v/>
      </c>
      <c r="BF615">
        <f>IF(SUMIFS(T_PlannedOrders[EffectiveQty],T_PlannedOrders[Part Name],$A575,T_PlannedOrders[WeekIndex],55)=0,"",SUMIFS(T_PlannedOrders[EffectiveQty],T_PlannedOrders[Part Name],$A575,T_PlannedOrders[WeekIndex],55)&amp;" ("&amp;TEXT(SUMPRODUCT(MAX((T_PlannedOrders[Part Name]=$A575)*(T_PlannedOrders[WeekIndex]=55)*(T_PlannedOrders[EffectiveQty]&gt;0)*T_PlannedOrders[Order_Month])),"m月")&amp;"発注)")</f>
        <v/>
      </c>
      <c r="BG615">
        <f>IF(SUMIFS(T_PlannedOrders[EffectiveQty],T_PlannedOrders[Part Name],$A575,T_PlannedOrders[WeekIndex],56)=0,"",SUMIFS(T_PlannedOrders[EffectiveQty],T_PlannedOrders[Part Name],$A575,T_PlannedOrders[WeekIndex],56)&amp;" ("&amp;TEXT(SUMPRODUCT(MAX((T_PlannedOrders[Part Name]=$A575)*(T_PlannedOrders[WeekIndex]=56)*(T_PlannedOrders[EffectiveQty]&gt;0)*T_PlannedOrders[Order_Month])),"m月")&amp;"発注)")</f>
        <v/>
      </c>
      <c r="BH615">
        <f>IF(SUMIFS(T_PlannedOrders[EffectiveQty],T_PlannedOrders[Part Name],$A575,T_PlannedOrders[WeekIndex],57)=0,"",SUMIFS(T_PlannedOrders[EffectiveQty],T_PlannedOrders[Part Name],$A575,T_PlannedOrders[WeekIndex],57)&amp;" ("&amp;TEXT(SUMPRODUCT(MAX((T_PlannedOrders[Part Name]=$A575)*(T_PlannedOrders[WeekIndex]=57)*(T_PlannedOrders[EffectiveQty]&gt;0)*T_PlannedOrders[Order_Month])),"m月")&amp;"発注)")</f>
        <v/>
      </c>
      <c r="BI615">
        <f>IF(SUMIFS(T_PlannedOrders[EffectiveQty],T_PlannedOrders[Part Name],$A575,T_PlannedOrders[WeekIndex],58)=0,"",SUMIFS(T_PlannedOrders[EffectiveQty],T_PlannedOrders[Part Name],$A575,T_PlannedOrders[WeekIndex],58)&amp;" ("&amp;TEXT(SUMPRODUCT(MAX((T_PlannedOrders[Part Name]=$A575)*(T_PlannedOrders[WeekIndex]=58)*(T_PlannedOrders[EffectiveQty]&gt;0)*T_PlannedOrders[Order_Month])),"m月")&amp;"発注)")</f>
        <v/>
      </c>
      <c r="BJ615">
        <f>IF(SUMIFS(T_PlannedOrders[EffectiveQty],T_PlannedOrders[Part Name],$A575,T_PlannedOrders[WeekIndex],59)=0,"",SUMIFS(T_PlannedOrders[EffectiveQty],T_PlannedOrders[Part Name],$A575,T_PlannedOrders[WeekIndex],59)&amp;" ("&amp;TEXT(SUMPRODUCT(MAX((T_PlannedOrders[Part Name]=$A575)*(T_PlannedOrders[WeekIndex]=59)*(T_PlannedOrders[EffectiveQty]&gt;0)*T_PlannedOrders[Order_Month])),"m月")&amp;"発注)")</f>
        <v/>
      </c>
      <c r="BK615">
        <f>IF(SUMIFS(T_PlannedOrders[EffectiveQty],T_PlannedOrders[Part Name],$A575,T_PlannedOrders[WeekIndex],60)=0,"",SUMIFS(T_PlannedOrders[EffectiveQty],T_PlannedOrders[Part Name],$A575,T_PlannedOrders[WeekIndex],60)&amp;" ("&amp;TEXT(SUMPRODUCT(MAX((T_PlannedOrders[Part Name]=$A575)*(T_PlannedOrders[WeekIndex]=60)*(T_PlannedOrders[EffectiveQty]&gt;0)*T_PlannedOrders[Order_Month])),"m月")&amp;"発注)")</f>
        <v/>
      </c>
      <c r="BL615">
        <f>IF(SUMIFS(T_PlannedOrders[EffectiveQty],T_PlannedOrders[Part Name],$A575,T_PlannedOrders[WeekIndex],61)=0,"",SUMIFS(T_PlannedOrders[EffectiveQty],T_PlannedOrders[Part Name],$A575,T_PlannedOrders[WeekIndex],61)&amp;" ("&amp;TEXT(SUMPRODUCT(MAX((T_PlannedOrders[Part Name]=$A575)*(T_PlannedOrders[WeekIndex]=61)*(T_PlannedOrders[EffectiveQty]&gt;0)*T_PlannedOrders[Order_Month])),"m月")&amp;"発注)")</f>
        <v/>
      </c>
      <c r="BM615">
        <f>IF(SUMIFS(T_PlannedOrders[EffectiveQty],T_PlannedOrders[Part Name],$A575,T_PlannedOrders[WeekIndex],62)=0,"",SUMIFS(T_PlannedOrders[EffectiveQty],T_PlannedOrders[Part Name],$A575,T_PlannedOrders[WeekIndex],62)&amp;" ("&amp;TEXT(SUMPRODUCT(MAX((T_PlannedOrders[Part Name]=$A575)*(T_PlannedOrders[WeekIndex]=62)*(T_PlannedOrders[EffectiveQty]&gt;0)*T_PlannedOrders[Order_Month])),"m月")&amp;"発注)")</f>
        <v/>
      </c>
      <c r="BN615">
        <f>IF(SUMIFS(T_PlannedOrders[EffectiveQty],T_PlannedOrders[Part Name],$A575,T_PlannedOrders[WeekIndex],63)=0,"",SUMIFS(T_PlannedOrders[EffectiveQty],T_PlannedOrders[Part Name],$A575,T_PlannedOrders[WeekIndex],63)&amp;" ("&amp;TEXT(SUMPRODUCT(MAX((T_PlannedOrders[Part Name]=$A575)*(T_PlannedOrders[WeekIndex]=63)*(T_PlannedOrders[EffectiveQty]&gt;0)*T_PlannedOrders[Order_Month])),"m月")&amp;"発注)")</f>
        <v/>
      </c>
      <c r="BO615">
        <f>IF(SUMIFS(T_PlannedOrders[EffectiveQty],T_PlannedOrders[Part Name],$A575,T_PlannedOrders[WeekIndex],64)=0,"",SUMIFS(T_PlannedOrders[EffectiveQty],T_PlannedOrders[Part Name],$A575,T_PlannedOrders[WeekIndex],64)&amp;" ("&amp;TEXT(SUMPRODUCT(MAX((T_PlannedOrders[Part Name]=$A575)*(T_PlannedOrders[WeekIndex]=64)*(T_PlannedOrders[EffectiveQty]&gt;0)*T_PlannedOrders[Order_Month])),"m月")&amp;"発注)")</f>
        <v/>
      </c>
      <c r="BP615">
        <f>IF(SUMIFS(T_PlannedOrders[EffectiveQty],T_PlannedOrders[Part Name],$A575,T_PlannedOrders[WeekIndex],65)=0,"",SUMIFS(T_PlannedOrders[EffectiveQty],T_PlannedOrders[Part Name],$A575,T_PlannedOrders[WeekIndex],65)&amp;" ("&amp;TEXT(SUMPRODUCT(MAX((T_PlannedOrders[Part Name]=$A575)*(T_PlannedOrders[WeekIndex]=65)*(T_PlannedOrders[EffectiveQty]&gt;0)*T_PlannedOrders[Order_Month])),"m月")&amp;"発注)")</f>
        <v/>
      </c>
      <c r="BQ615">
        <f>IF(SUMIFS(T_PlannedOrders[EffectiveQty],T_PlannedOrders[Part Name],$A575,T_PlannedOrders[WeekIndex],66)=0,"",SUMIFS(T_PlannedOrders[EffectiveQty],T_PlannedOrders[Part Name],$A575,T_PlannedOrders[WeekIndex],66)&amp;" ("&amp;TEXT(SUMPRODUCT(MAX((T_PlannedOrders[Part Name]=$A575)*(T_PlannedOrders[WeekIndex]=66)*(T_PlannedOrders[EffectiveQty]&gt;0)*T_PlannedOrders[Order_Month])),"m月")&amp;"発注)")</f>
        <v/>
      </c>
      <c r="BR615">
        <f>IF(SUMIFS(T_PlannedOrders[EffectiveQty],T_PlannedOrders[Part Name],$A575,T_PlannedOrders[WeekIndex],67)=0,"",SUMIFS(T_PlannedOrders[EffectiveQty],T_PlannedOrders[Part Name],$A575,T_PlannedOrders[WeekIndex],67)&amp;" ("&amp;TEXT(SUMPRODUCT(MAX((T_PlannedOrders[Part Name]=$A575)*(T_PlannedOrders[WeekIndex]=67)*(T_PlannedOrders[EffectiveQty]&gt;0)*T_PlannedOrders[Order_Month])),"m月")&amp;"発注)")</f>
        <v/>
      </c>
      <c r="BS615">
        <f>IF(SUMIFS(T_PlannedOrders[EffectiveQty],T_PlannedOrders[Part Name],$A575,T_PlannedOrders[WeekIndex],68)=0,"",SUMIFS(T_PlannedOrders[EffectiveQty],T_PlannedOrders[Part Name],$A575,T_PlannedOrders[WeekIndex],68)&amp;" ("&amp;TEXT(SUMPRODUCT(MAX((T_PlannedOrders[Part Name]=$A575)*(T_PlannedOrders[WeekIndex]=68)*(T_PlannedOrders[EffectiveQty]&gt;0)*T_PlannedOrders[Order_Month])),"m月")&amp;"発注)")</f>
        <v/>
      </c>
      <c r="BT615">
        <f>IF(SUMIFS(T_PlannedOrders[EffectiveQty],T_PlannedOrders[Part Name],$A575,T_PlannedOrders[WeekIndex],69)=0,"",SUMIFS(T_PlannedOrders[EffectiveQty],T_PlannedOrders[Part Name],$A575,T_PlannedOrders[WeekIndex],69)&amp;" ("&amp;TEXT(SUMPRODUCT(MAX((T_PlannedOrders[Part Name]=$A575)*(T_PlannedOrders[WeekIndex]=69)*(T_PlannedOrders[EffectiveQty]&gt;0)*T_PlannedOrders[Order_Month])),"m月")&amp;"発注)")</f>
        <v/>
      </c>
      <c r="BU615">
        <f>IF(SUMIFS(T_PlannedOrders[EffectiveQty],T_PlannedOrders[Part Name],$A575,T_PlannedOrders[WeekIndex],70)=0,"",SUMIFS(T_PlannedOrders[EffectiveQty],T_PlannedOrders[Part Name],$A575,T_PlannedOrders[WeekIndex],70)&amp;" ("&amp;TEXT(SUMPRODUCT(MAX((T_PlannedOrders[Part Name]=$A575)*(T_PlannedOrders[WeekIndex]=70)*(T_PlannedOrders[EffectiveQty]&gt;0)*T_PlannedOrders[Order_Month])),"m月")&amp;"発注)")</f>
        <v/>
      </c>
      <c r="BV615">
        <f>IF(SUMIFS(T_PlannedOrders[EffectiveQty],T_PlannedOrders[Part Name],$A575,T_PlannedOrders[WeekIndex],71)=0,"",SUMIFS(T_PlannedOrders[EffectiveQty],T_PlannedOrders[Part Name],$A575,T_PlannedOrders[WeekIndex],71)&amp;" ("&amp;TEXT(SUMPRODUCT(MAX((T_PlannedOrders[Part Name]=$A575)*(T_PlannedOrders[WeekIndex]=71)*(T_PlannedOrders[EffectiveQty]&gt;0)*T_PlannedOrders[Order_Month])),"m月")&amp;"発注)")</f>
        <v/>
      </c>
      <c r="BW615">
        <f>IF(SUMIFS(T_PlannedOrders[EffectiveQty],T_PlannedOrders[Part Name],$A575,T_PlannedOrders[WeekIndex],72)=0,"",SUMIFS(T_PlannedOrders[EffectiveQty],T_PlannedOrders[Part Name],$A575,T_PlannedOrders[WeekIndex],72)&amp;" ("&amp;TEXT(SUMPRODUCT(MAX((T_PlannedOrders[Part Name]=$A575)*(T_PlannedOrders[WeekIndex]=72)*(T_PlannedOrders[EffectiveQty]&gt;0)*T_PlannedOrders[Order_Month])),"m月")&amp;"発注)")</f>
        <v/>
      </c>
      <c r="BX615">
        <f>IF(SUMIFS(T_PlannedOrders[EffectiveQty],T_PlannedOrders[Part Name],$A575,T_PlannedOrders[WeekIndex],73)=0,"",SUMIFS(T_PlannedOrders[EffectiveQty],T_PlannedOrders[Part Name],$A575,T_PlannedOrders[WeekIndex],73)&amp;" ("&amp;TEXT(SUMPRODUCT(MAX((T_PlannedOrders[Part Name]=$A575)*(T_PlannedOrders[WeekIndex]=73)*(T_PlannedOrders[EffectiveQty]&gt;0)*T_PlannedOrders[Order_Month])),"m月")&amp;"発注)")</f>
        <v/>
      </c>
      <c r="BY615">
        <f>IF(SUMIFS(T_PlannedOrders[EffectiveQty],T_PlannedOrders[Part Name],$A575,T_PlannedOrders[WeekIndex],74)=0,"",SUMIFS(T_PlannedOrders[EffectiveQty],T_PlannedOrders[Part Name],$A575,T_PlannedOrders[WeekIndex],74)&amp;" ("&amp;TEXT(SUMPRODUCT(MAX((T_PlannedOrders[Part Name]=$A575)*(T_PlannedOrders[WeekIndex]=74)*(T_PlannedOrders[EffectiveQty]&gt;0)*T_PlannedOrders[Order_Month])),"m月")&amp;"発注)")</f>
        <v/>
      </c>
      <c r="BZ615">
        <f>IF(SUMIFS(T_PlannedOrders[EffectiveQty],T_PlannedOrders[Part Name],$A575,T_PlannedOrders[WeekIndex],75)=0,"",SUMIFS(T_PlannedOrders[EffectiveQty],T_PlannedOrders[Part Name],$A575,T_PlannedOrders[WeekIndex],75)&amp;" ("&amp;TEXT(SUMPRODUCT(MAX((T_PlannedOrders[Part Name]=$A575)*(T_PlannedOrders[WeekIndex]=75)*(T_PlannedOrders[EffectiveQty]&gt;0)*T_PlannedOrders[Order_Month])),"m月")&amp;"発注)")</f>
        <v/>
      </c>
      <c r="CA615">
        <f>IF(SUMIFS(T_PlannedOrders[EffectiveQty],T_PlannedOrders[Part Name],$A575,T_PlannedOrders[WeekIndex],76)=0,"",SUMIFS(T_PlannedOrders[EffectiveQty],T_PlannedOrders[Part Name],$A575,T_PlannedOrders[WeekIndex],76)&amp;" ("&amp;TEXT(SUMPRODUCT(MAX((T_PlannedOrders[Part Name]=$A575)*(T_PlannedOrders[WeekIndex]=76)*(T_PlannedOrders[EffectiveQty]&gt;0)*T_PlannedOrders[Order_Month])),"m月")&amp;"発注)")</f>
        <v/>
      </c>
      <c r="CB615">
        <f>IF(SUMIFS(T_PlannedOrders[EffectiveQty],T_PlannedOrders[Part Name],$A575,T_PlannedOrders[WeekIndex],77)=0,"",SUMIFS(T_PlannedOrders[EffectiveQty],T_PlannedOrders[Part Name],$A575,T_PlannedOrders[WeekIndex],77)&amp;" ("&amp;TEXT(SUMPRODUCT(MAX((T_PlannedOrders[Part Name]=$A575)*(T_PlannedOrders[WeekIndex]=77)*(T_PlannedOrders[EffectiveQty]&gt;0)*T_PlannedOrders[Order_Month])),"m月")&amp;"発注)")</f>
        <v/>
      </c>
      <c r="CC615">
        <f>IF(SUMIFS(T_PlannedOrders[EffectiveQty],T_PlannedOrders[Part Name],$A575,T_PlannedOrders[WeekIndex],78)=0,"",SUMIFS(T_PlannedOrders[EffectiveQty],T_PlannedOrders[Part Name],$A575,T_PlannedOrders[WeekIndex],78)&amp;" ("&amp;TEXT(SUMPRODUCT(MAX((T_PlannedOrders[Part Name]=$A575)*(T_PlannedOrders[WeekIndex]=78)*(T_PlannedOrders[EffectiveQty]&gt;0)*T_PlannedOrders[Order_Month])),"m月")&amp;"発注)")</f>
        <v/>
      </c>
      <c r="CD615">
        <f>IF(SUMIFS(T_PlannedOrders[EffectiveQty],T_PlannedOrders[Part Name],$A575,T_PlannedOrders[WeekIndex],79)=0,"",SUMIFS(T_PlannedOrders[EffectiveQty],T_PlannedOrders[Part Name],$A575,T_PlannedOrders[WeekIndex],79)&amp;" ("&amp;TEXT(SUMPRODUCT(MAX((T_PlannedOrders[Part Name]=$A575)*(T_PlannedOrders[WeekIndex]=79)*(T_PlannedOrders[EffectiveQty]&gt;0)*T_PlannedOrders[Order_Month])),"m月")&amp;"発注)")</f>
        <v/>
      </c>
      <c r="CE615">
        <f>IF(SUMIFS(T_PlannedOrders[EffectiveQty],T_PlannedOrders[Part Name],$A575,T_PlannedOrders[WeekIndex],80)=0,"",SUMIFS(T_PlannedOrders[EffectiveQty],T_PlannedOrders[Part Name],$A575,T_PlannedOrders[WeekIndex],80)&amp;" ("&amp;TEXT(SUMPRODUCT(MAX((T_PlannedOrders[Part Name]=$A575)*(T_PlannedOrders[WeekIndex]=80)*(T_PlannedOrders[EffectiveQty]&gt;0)*T_PlannedOrders[Order_Month])),"m月")&amp;"発注)")</f>
        <v/>
      </c>
      <c r="CF615">
        <f>IF(SUMIFS(T_PlannedOrders[EffectiveQty],T_PlannedOrders[Part Name],$A575,T_PlannedOrders[WeekIndex],81)=0,"",SUMIFS(T_PlannedOrders[EffectiveQty],T_PlannedOrders[Part Name],$A575,T_PlannedOrders[WeekIndex],81)&amp;" ("&amp;TEXT(SUMPRODUCT(MAX((T_PlannedOrders[Part Name]=$A575)*(T_PlannedOrders[WeekIndex]=81)*(T_PlannedOrders[EffectiveQty]&gt;0)*T_PlannedOrders[Order_Month])),"m月")&amp;"発注)")</f>
        <v/>
      </c>
      <c r="CG615">
        <f>IF(SUMIFS(T_PlannedOrders[EffectiveQty],T_PlannedOrders[Part Name],$A575,T_PlannedOrders[WeekIndex],82)=0,"",SUMIFS(T_PlannedOrders[EffectiveQty],T_PlannedOrders[Part Name],$A575,T_PlannedOrders[WeekIndex],82)&amp;" ("&amp;TEXT(SUMPRODUCT(MAX((T_PlannedOrders[Part Name]=$A575)*(T_PlannedOrders[WeekIndex]=82)*(T_PlannedOrders[EffectiveQty]&gt;0)*T_PlannedOrders[Order_Month])),"m月")&amp;"発注)")</f>
        <v/>
      </c>
      <c r="CH615">
        <f>IF(SUMIFS(T_PlannedOrders[EffectiveQty],T_PlannedOrders[Part Name],$A575,T_PlannedOrders[WeekIndex],83)=0,"",SUMIFS(T_PlannedOrders[EffectiveQty],T_PlannedOrders[Part Name],$A575,T_PlannedOrders[WeekIndex],83)&amp;" ("&amp;TEXT(SUMPRODUCT(MAX((T_PlannedOrders[Part Name]=$A575)*(T_PlannedOrders[WeekIndex]=83)*(T_PlannedOrders[EffectiveQty]&gt;0)*T_PlannedOrders[Order_Month])),"m月")&amp;"発注)")</f>
        <v/>
      </c>
      <c r="CI615">
        <f>IF(SUMIFS(T_PlannedOrders[EffectiveQty],T_PlannedOrders[Part Name],$A575,T_PlannedOrders[WeekIndex],84)=0,"",SUMIFS(T_PlannedOrders[EffectiveQty],T_PlannedOrders[Part Name],$A575,T_PlannedOrders[WeekIndex],84)&amp;" ("&amp;TEXT(SUMPRODUCT(MAX((T_PlannedOrders[Part Name]=$A575)*(T_PlannedOrders[WeekIndex]=84)*(T_PlannedOrders[EffectiveQty]&gt;0)*T_PlannedOrders[Order_Month])),"m月")&amp;"発注)")</f>
        <v/>
      </c>
      <c r="CJ615">
        <f>IF(SUMIFS(T_PlannedOrders[EffectiveQty],T_PlannedOrders[Part Name],$A575,T_PlannedOrders[WeekIndex],85)=0,"",SUMIFS(T_PlannedOrders[EffectiveQty],T_PlannedOrders[Part Name],$A575,T_PlannedOrders[WeekIndex],85)&amp;" ("&amp;TEXT(SUMPRODUCT(MAX((T_PlannedOrders[Part Name]=$A575)*(T_PlannedOrders[WeekIndex]=85)*(T_PlannedOrders[EffectiveQty]&gt;0)*T_PlannedOrders[Order_Month])),"m月")&amp;"発注)")</f>
        <v/>
      </c>
      <c r="CK615">
        <f>IF(SUMIFS(T_PlannedOrders[EffectiveQty],T_PlannedOrders[Part Name],$A575,T_PlannedOrders[WeekIndex],86)=0,"",SUMIFS(T_PlannedOrders[EffectiveQty],T_PlannedOrders[Part Name],$A575,T_PlannedOrders[WeekIndex],86)&amp;" ("&amp;TEXT(SUMPRODUCT(MAX((T_PlannedOrders[Part Name]=$A575)*(T_PlannedOrders[WeekIndex]=86)*(T_PlannedOrders[EffectiveQty]&gt;0)*T_PlannedOrders[Order_Month])),"m月")&amp;"発注)")</f>
        <v/>
      </c>
      <c r="CL615">
        <f>IF(SUMIFS(T_PlannedOrders[EffectiveQty],T_PlannedOrders[Part Name],$A575,T_PlannedOrders[WeekIndex],87)=0,"",SUMIFS(T_PlannedOrders[EffectiveQty],T_PlannedOrders[Part Name],$A575,T_PlannedOrders[WeekIndex],87)&amp;" ("&amp;TEXT(SUMPRODUCT(MAX((T_PlannedOrders[Part Name]=$A575)*(T_PlannedOrders[WeekIndex]=87)*(T_PlannedOrders[EffectiveQty]&gt;0)*T_PlannedOrders[Order_Month])),"m月")&amp;"発注)")</f>
        <v/>
      </c>
      <c r="CM615">
        <f>IF(SUMIFS(T_PlannedOrders[EffectiveQty],T_PlannedOrders[Part Name],$A575,T_PlannedOrders[WeekIndex],88)=0,"",SUMIFS(T_PlannedOrders[EffectiveQty],T_PlannedOrders[Part Name],$A575,T_PlannedOrders[WeekIndex],88)&amp;" ("&amp;TEXT(SUMPRODUCT(MAX((T_PlannedOrders[Part Name]=$A575)*(T_PlannedOrders[WeekIndex]=88)*(T_PlannedOrders[EffectiveQty]&gt;0)*T_PlannedOrders[Order_Month])),"m月")&amp;"発注)")</f>
        <v/>
      </c>
      <c r="CN615">
        <f>IF(SUMIFS(T_PlannedOrders[EffectiveQty],T_PlannedOrders[Part Name],$A575,T_PlannedOrders[WeekIndex],89)=0,"",SUMIFS(T_PlannedOrders[EffectiveQty],T_PlannedOrders[Part Name],$A575,T_PlannedOrders[WeekIndex],89)&amp;" ("&amp;TEXT(SUMPRODUCT(MAX((T_PlannedOrders[Part Name]=$A575)*(T_PlannedOrders[WeekIndex]=89)*(T_PlannedOrders[EffectiveQty]&gt;0)*T_PlannedOrders[Order_Month])),"m月")&amp;"発注)")</f>
        <v/>
      </c>
      <c r="CO615">
        <f>IF(SUMIFS(T_PlannedOrders[EffectiveQty],T_PlannedOrders[Part Name],$A575,T_PlannedOrders[WeekIndex],90)=0,"",SUMIFS(T_PlannedOrders[EffectiveQty],T_PlannedOrders[Part Name],$A575,T_PlannedOrders[WeekIndex],90)&amp;" ("&amp;TEXT(SUMPRODUCT(MAX((T_PlannedOrders[Part Name]=$A575)*(T_PlannedOrders[WeekIndex]=90)*(T_PlannedOrders[EffectiveQty]&gt;0)*T_PlannedOrders[Order_Month])),"m月")&amp;"発注)")</f>
        <v/>
      </c>
      <c r="CP615">
        <f>IF(SUMIFS(T_PlannedOrders[EffectiveQty],T_PlannedOrders[Part Name],$A575,T_PlannedOrders[WeekIndex],91)=0,"",SUMIFS(T_PlannedOrders[EffectiveQty],T_PlannedOrders[Part Name],$A575,T_PlannedOrders[WeekIndex],91)&amp;" ("&amp;TEXT(SUMPRODUCT(MAX((T_PlannedOrders[Part Name]=$A575)*(T_PlannedOrders[WeekIndex]=91)*(T_PlannedOrders[EffectiveQty]&gt;0)*T_PlannedOrders[Order_Month])),"m月")&amp;"発注)")</f>
        <v/>
      </c>
      <c r="CQ615">
        <f>IF(SUMIFS(T_PlannedOrders[EffectiveQty],T_PlannedOrders[Part Name],$A575,T_PlannedOrders[WeekIndex],92)=0,"",SUMIFS(T_PlannedOrders[EffectiveQty],T_PlannedOrders[Part Name],$A575,T_PlannedOrders[WeekIndex],92)&amp;" ("&amp;TEXT(SUMPRODUCT(MAX((T_PlannedOrders[Part Name]=$A575)*(T_PlannedOrders[WeekIndex]=92)*(T_PlannedOrders[EffectiveQty]&gt;0)*T_PlannedOrders[Order_Month])),"m月")&amp;"発注)")</f>
        <v/>
      </c>
      <c r="CR615">
        <f>IF(SUMIFS(T_PlannedOrders[EffectiveQty],T_PlannedOrders[Part Name],$A575,T_PlannedOrders[WeekIndex],93)=0,"",SUMIFS(T_PlannedOrders[EffectiveQty],T_PlannedOrders[Part Name],$A575,T_PlannedOrders[WeekIndex],93)&amp;" ("&amp;TEXT(SUMPRODUCT(MAX((T_PlannedOrders[Part Name]=$A575)*(T_PlannedOrders[WeekIndex]=93)*(T_PlannedOrders[EffectiveQty]&gt;0)*T_PlannedOrders[Order_Month])),"m月")&amp;"発注)")</f>
        <v/>
      </c>
      <c r="CS615">
        <f>IF(SUMIFS(T_PlannedOrders[EffectiveQty],T_PlannedOrders[Part Name],$A575,T_PlannedOrders[WeekIndex],94)=0,"",SUMIFS(T_PlannedOrders[EffectiveQty],T_PlannedOrders[Part Name],$A575,T_PlannedOrders[WeekIndex],94)&amp;" ("&amp;TEXT(SUMPRODUCT(MAX((T_PlannedOrders[Part Name]=$A575)*(T_PlannedOrders[WeekIndex]=94)*(T_PlannedOrders[EffectiveQty]&gt;0)*T_PlannedOrders[Order_Month])),"m月")&amp;"発注)")</f>
        <v/>
      </c>
      <c r="CT615">
        <f>IF(SUMIFS(T_PlannedOrders[EffectiveQty],T_PlannedOrders[Part Name],$A575,T_PlannedOrders[WeekIndex],95)=0,"",SUMIFS(T_PlannedOrders[EffectiveQty],T_PlannedOrders[Part Name],$A575,T_PlannedOrders[WeekIndex],95)&amp;" ("&amp;TEXT(SUMPRODUCT(MAX((T_PlannedOrders[Part Name]=$A575)*(T_PlannedOrders[WeekIndex]=95)*(T_PlannedOrders[EffectiveQty]&gt;0)*T_PlannedOrders[Order_Month])),"m月")&amp;"発注)")</f>
        <v/>
      </c>
      <c r="CU615">
        <f>IF(SUMIFS(T_PlannedOrders[EffectiveQty],T_PlannedOrders[Part Name],$A575,T_PlannedOrders[WeekIndex],96)=0,"",SUMIFS(T_PlannedOrders[EffectiveQty],T_PlannedOrders[Part Name],$A575,T_PlannedOrders[WeekIndex],96)&amp;" ("&amp;TEXT(SUMPRODUCT(MAX((T_PlannedOrders[Part Name]=$A575)*(T_PlannedOrders[WeekIndex]=96)*(T_PlannedOrders[EffectiveQty]&gt;0)*T_PlannedOrders[Order_Month])),"m月")&amp;"発注)")</f>
        <v/>
      </c>
      <c r="CV615">
        <f>IF(SUMIFS(T_PlannedOrders[EffectiveQty],T_PlannedOrders[Part Name],$A575,T_PlannedOrders[WeekIndex],97)=0,"",SUMIFS(T_PlannedOrders[EffectiveQty],T_PlannedOrders[Part Name],$A575,T_PlannedOrders[WeekIndex],97)&amp;" ("&amp;TEXT(SUMPRODUCT(MAX((T_PlannedOrders[Part Name]=$A575)*(T_PlannedOrders[WeekIndex]=97)*(T_PlannedOrders[EffectiveQty]&gt;0)*T_PlannedOrders[Order_Month])),"m月")&amp;"発注)")</f>
        <v/>
      </c>
      <c r="CW615">
        <f>IF(SUMIFS(T_PlannedOrders[EffectiveQty],T_PlannedOrders[Part Name],$A575,T_PlannedOrders[WeekIndex],98)=0,"",SUMIFS(T_PlannedOrders[EffectiveQty],T_PlannedOrders[Part Name],$A575,T_PlannedOrders[WeekIndex],98)&amp;" ("&amp;TEXT(SUMPRODUCT(MAX((T_PlannedOrders[Part Name]=$A575)*(T_PlannedOrders[WeekIndex]=98)*(T_PlannedOrders[EffectiveQty]&gt;0)*T_PlannedOrders[Order_Month])),"m月")&amp;"発注)")</f>
        <v/>
      </c>
      <c r="CX615">
        <f>IF(SUMIFS(T_PlannedOrders[EffectiveQty],T_PlannedOrders[Part Name],$A575,T_PlannedOrders[WeekIndex],99)=0,"",SUMIFS(T_PlannedOrders[EffectiveQty],T_PlannedOrders[Part Name],$A575,T_PlannedOrders[WeekIndex],99)&amp;" ("&amp;TEXT(SUMPRODUCT(MAX((T_PlannedOrders[Part Name]=$A575)*(T_PlannedOrders[WeekIndex]=99)*(T_PlannedOrders[EffectiveQty]&gt;0)*T_PlannedOrders[Order_Month])),"m月")&amp;"発注)")</f>
        <v/>
      </c>
      <c r="CY615">
        <f>IF(SUMIFS(T_PlannedOrders[EffectiveQty],T_PlannedOrders[Part Name],$A575,T_PlannedOrders[WeekIndex],100)=0,"",SUMIFS(T_PlannedOrders[EffectiveQty],T_PlannedOrders[Part Name],$A575,T_PlannedOrders[WeekIndex],100)&amp;" ("&amp;TEXT(SUMPRODUCT(MAX((T_PlannedOrders[Part Name]=$A575)*(T_PlannedOrders[WeekIndex]=100)*(T_PlannedOrders[EffectiveQty]&gt;0)*T_PlannedOrders[Order_Month])),"m月")&amp;"発注)")</f>
        <v/>
      </c>
      <c r="CZ615">
        <f>IF(SUMIFS(T_PlannedOrders[EffectiveQty],T_PlannedOrders[Part Name],$A575,T_PlannedOrders[WeekIndex],101)=0,"",SUMIFS(T_PlannedOrders[EffectiveQty],T_PlannedOrders[Part Name],$A575,T_PlannedOrders[WeekIndex],101)&amp;" ("&amp;TEXT(SUMPRODUCT(MAX((T_PlannedOrders[Part Name]=$A575)*(T_PlannedOrders[WeekIndex]=101)*(T_PlannedOrders[EffectiveQty]&gt;0)*T_PlannedOrders[Order_Month])),"m月")&amp;"発注)")</f>
        <v/>
      </c>
      <c r="DA615">
        <f>IF(SUMIFS(T_PlannedOrders[EffectiveQty],T_PlannedOrders[Part Name],$A575,T_PlannedOrders[WeekIndex],102)=0,"",SUMIFS(T_PlannedOrders[EffectiveQty],T_PlannedOrders[Part Name],$A575,T_PlannedOrders[WeekIndex],102)&amp;" ("&amp;TEXT(SUMPRODUCT(MAX((T_PlannedOrders[Part Name]=$A575)*(T_PlannedOrders[WeekIndex]=102)*(T_PlannedOrders[EffectiveQty]&gt;0)*T_PlannedOrders[Order_Month])),"m月")&amp;"発注)")</f>
        <v/>
      </c>
      <c r="DB615">
        <f>IF(SUMIFS(T_PlannedOrders[EffectiveQty],T_PlannedOrders[Part Name],$A575,T_PlannedOrders[WeekIndex],103)=0,"",SUMIFS(T_PlannedOrders[EffectiveQty],T_PlannedOrders[Part Name],$A575,T_PlannedOrders[WeekIndex],103)&amp;" ("&amp;TEXT(SUMPRODUCT(MAX((T_PlannedOrders[Part Name]=$A575)*(T_PlannedOrders[WeekIndex]=103)*(T_PlannedOrders[EffectiveQty]&gt;0)*T_PlannedOrders[Order_Month])),"m月")&amp;"発注)")</f>
        <v/>
      </c>
      <c r="DC615">
        <f>IF(SUMIFS(T_PlannedOrders[EffectiveQty],T_PlannedOrders[Part Name],$A575,T_PlannedOrders[WeekIndex],104)=0,"",SUMIFS(T_PlannedOrders[EffectiveQty],T_PlannedOrders[Part Name],$A575,T_PlannedOrders[WeekIndex],104)&amp;" ("&amp;TEXT(SUMPRODUCT(MAX((T_PlannedOrders[Part Name]=$A575)*(T_PlannedOrders[WeekIndex]=104)*(T_PlannedOrders[EffectiveQty]&gt;0)*T_PlannedOrders[Order_Month])),"m月")&amp;"発注)")</f>
        <v/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3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>
        <f>IF(SUMIFS(T_PlannedOrders[EffectiveQty],T_PlannedOrders[Part Name],$A619,T_PlannedOrders[WeekIndex],1)=0,"",SUMIFS(T_PlannedOrders[EffectiveQty],T_PlannedOrders[Part Name],$A619,T_PlannedOrders[WeekIndex],1)&amp;" ("&amp;TEXT(SUMPRODUCT(MAX((T_PlannedOrders[Part Name]=$A619)*(T_PlannedOrders[WeekIndex]=1)*(T_PlannedOrders[EffectiveQty]&gt;0)*T_PlannedOrders[Order_Month])),"m月")&amp;"発注)")</f>
        <v/>
      </c>
      <c r="E637">
        <f>IF(SUMIFS(T_PlannedOrders[EffectiveQty],T_PlannedOrders[Part Name],$A619,T_PlannedOrders[WeekIndex],2)=0,"",SUMIFS(T_PlannedOrders[EffectiveQty],T_PlannedOrders[Part Name],$A619,T_PlannedOrders[WeekIndex],2)&amp;" ("&amp;TEXT(SUMPRODUCT(MAX((T_PlannedOrders[Part Name]=$A619)*(T_PlannedOrders[WeekIndex]=2)*(T_PlannedOrders[EffectiveQty]&gt;0)*T_PlannedOrders[Order_Month])),"m月")&amp;"発注)")</f>
        <v/>
      </c>
      <c r="F637">
        <f>IF(SUMIFS(T_PlannedOrders[EffectiveQty],T_PlannedOrders[Part Name],$A619,T_PlannedOrders[WeekIndex],3)=0,"",SUMIFS(T_PlannedOrders[EffectiveQty],T_PlannedOrders[Part Name],$A619,T_PlannedOrders[WeekIndex],3)&amp;" ("&amp;TEXT(SUMPRODUCT(MAX((T_PlannedOrders[Part Name]=$A619)*(T_PlannedOrders[WeekIndex]=3)*(T_PlannedOrders[EffectiveQty]&gt;0)*T_PlannedOrders[Order_Month])),"m月")&amp;"発注)")</f>
        <v/>
      </c>
      <c r="G637">
        <f>IF(SUMIFS(T_PlannedOrders[EffectiveQty],T_PlannedOrders[Part Name],$A619,T_PlannedOrders[WeekIndex],4)=0,"",SUMIFS(T_PlannedOrders[EffectiveQty],T_PlannedOrders[Part Name],$A619,T_PlannedOrders[WeekIndex],4)&amp;" ("&amp;TEXT(SUMPRODUCT(MAX((T_PlannedOrders[Part Name]=$A619)*(T_PlannedOrders[WeekIndex]=4)*(T_PlannedOrders[EffectiveQty]&gt;0)*T_PlannedOrders[Order_Month])),"m月")&amp;"発注)")</f>
        <v/>
      </c>
      <c r="H637">
        <f>IF(SUMIFS(T_PlannedOrders[EffectiveQty],T_PlannedOrders[Part Name],$A619,T_PlannedOrders[WeekIndex],5)=0,"",SUMIFS(T_PlannedOrders[EffectiveQty],T_PlannedOrders[Part Name],$A619,T_PlannedOrders[WeekIndex],5)&amp;" ("&amp;TEXT(SUMPRODUCT(MAX((T_PlannedOrders[Part Name]=$A619)*(T_PlannedOrders[WeekIndex]=5)*(T_PlannedOrders[EffectiveQty]&gt;0)*T_PlannedOrders[Order_Month])),"m月")&amp;"発注)")</f>
        <v/>
      </c>
      <c r="I637">
        <f>IF(SUMIFS(T_PlannedOrders[EffectiveQty],T_PlannedOrders[Part Name],$A619,T_PlannedOrders[WeekIndex],6)=0,"",SUMIFS(T_PlannedOrders[EffectiveQty],T_PlannedOrders[Part Name],$A619,T_PlannedOrders[WeekIndex],6)&amp;" ("&amp;TEXT(SUMPRODUCT(MAX((T_PlannedOrders[Part Name]=$A619)*(T_PlannedOrders[WeekIndex]=6)*(T_PlannedOrders[EffectiveQty]&gt;0)*T_PlannedOrders[Order_Month])),"m月")&amp;"発注)")</f>
        <v/>
      </c>
      <c r="J637">
        <f>IF(SUMIFS(T_PlannedOrders[EffectiveQty],T_PlannedOrders[Part Name],$A619,T_PlannedOrders[WeekIndex],7)=0,"",SUMIFS(T_PlannedOrders[EffectiveQty],T_PlannedOrders[Part Name],$A619,T_PlannedOrders[WeekIndex],7)&amp;" ("&amp;TEXT(SUMPRODUCT(MAX((T_PlannedOrders[Part Name]=$A619)*(T_PlannedOrders[WeekIndex]=7)*(T_PlannedOrders[EffectiveQty]&gt;0)*T_PlannedOrders[Order_Month])),"m月")&amp;"発注)")</f>
        <v/>
      </c>
      <c r="K637">
        <f>IF(SUMIFS(T_PlannedOrders[EffectiveQty],T_PlannedOrders[Part Name],$A619,T_PlannedOrders[WeekIndex],8)=0,"",SUMIFS(T_PlannedOrders[EffectiveQty],T_PlannedOrders[Part Name],$A619,T_PlannedOrders[WeekIndex],8)&amp;" ("&amp;TEXT(SUMPRODUCT(MAX((T_PlannedOrders[Part Name]=$A619)*(T_PlannedOrders[WeekIndex]=8)*(T_PlannedOrders[EffectiveQty]&gt;0)*T_PlannedOrders[Order_Month])),"m月")&amp;"発注)")</f>
        <v/>
      </c>
      <c r="L637">
        <f>IF(SUMIFS(T_PlannedOrders[EffectiveQty],T_PlannedOrders[Part Name],$A619,T_PlannedOrders[WeekIndex],9)=0,"",SUMIFS(T_PlannedOrders[EffectiveQty],T_PlannedOrders[Part Name],$A619,T_PlannedOrders[WeekIndex],9)&amp;" ("&amp;TEXT(SUMPRODUCT(MAX((T_PlannedOrders[Part Name]=$A619)*(T_PlannedOrders[WeekIndex]=9)*(T_PlannedOrders[EffectiveQty]&gt;0)*T_PlannedOrders[Order_Month])),"m月")&amp;"発注)")</f>
        <v/>
      </c>
      <c r="M637">
        <f>IF(SUMIFS(T_PlannedOrders[EffectiveQty],T_PlannedOrders[Part Name],$A619,T_PlannedOrders[WeekIndex],10)=0,"",SUMIFS(T_PlannedOrders[EffectiveQty],T_PlannedOrders[Part Name],$A619,T_PlannedOrders[WeekIndex],10)&amp;" ("&amp;TEXT(SUMPRODUCT(MAX((T_PlannedOrders[Part Name]=$A619)*(T_PlannedOrders[WeekIndex]=10)*(T_PlannedOrders[EffectiveQty]&gt;0)*T_PlannedOrders[Order_Month])),"m月")&amp;"発注)")</f>
        <v/>
      </c>
      <c r="N637">
        <f>IF(SUMIFS(T_PlannedOrders[EffectiveQty],T_PlannedOrders[Part Name],$A619,T_PlannedOrders[WeekIndex],11)=0,"",SUMIFS(T_PlannedOrders[EffectiveQty],T_PlannedOrders[Part Name],$A619,T_PlannedOrders[WeekIndex],11)&amp;" ("&amp;TEXT(SUMPRODUCT(MAX((T_PlannedOrders[Part Name]=$A619)*(T_PlannedOrders[WeekIndex]=11)*(T_PlannedOrders[EffectiveQty]&gt;0)*T_PlannedOrders[Order_Month])),"m月")&amp;"発注)")</f>
        <v/>
      </c>
      <c r="O637">
        <f>IF(SUMIFS(T_PlannedOrders[EffectiveQty],T_PlannedOrders[Part Name],$A619,T_PlannedOrders[WeekIndex],12)=0,"",SUMIFS(T_PlannedOrders[EffectiveQty],T_PlannedOrders[Part Name],$A619,T_PlannedOrders[WeekIndex],12)&amp;" ("&amp;TEXT(SUMPRODUCT(MAX((T_PlannedOrders[Part Name]=$A619)*(T_PlannedOrders[WeekIndex]=12)*(T_PlannedOrders[EffectiveQty]&gt;0)*T_PlannedOrders[Order_Month])),"m月")&amp;"発注)")</f>
        <v/>
      </c>
      <c r="P637">
        <f>IF(SUMIFS(T_PlannedOrders[EffectiveQty],T_PlannedOrders[Part Name],$A619,T_PlannedOrders[WeekIndex],13)=0,"",SUMIFS(T_PlannedOrders[EffectiveQty],T_PlannedOrders[Part Name],$A619,T_PlannedOrders[WeekIndex],13)&amp;" ("&amp;TEXT(SUMPRODUCT(MAX((T_PlannedOrders[Part Name]=$A619)*(T_PlannedOrders[WeekIndex]=13)*(T_PlannedOrders[EffectiveQty]&gt;0)*T_PlannedOrders[Order_Month])),"m月")&amp;"発注)")</f>
        <v/>
      </c>
      <c r="Q637">
        <f>IF(SUMIFS(T_PlannedOrders[EffectiveQty],T_PlannedOrders[Part Name],$A619,T_PlannedOrders[WeekIndex],14)=0,"",SUMIFS(T_PlannedOrders[EffectiveQty],T_PlannedOrders[Part Name],$A619,T_PlannedOrders[WeekIndex],14)&amp;" ("&amp;TEXT(SUMPRODUCT(MAX((T_PlannedOrders[Part Name]=$A619)*(T_PlannedOrders[WeekIndex]=14)*(T_PlannedOrders[EffectiveQty]&gt;0)*T_PlannedOrders[Order_Month])),"m月")&amp;"発注)")</f>
        <v/>
      </c>
      <c r="R637">
        <f>IF(SUMIFS(T_PlannedOrders[EffectiveQty],T_PlannedOrders[Part Name],$A619,T_PlannedOrders[WeekIndex],15)=0,"",SUMIFS(T_PlannedOrders[EffectiveQty],T_PlannedOrders[Part Name],$A619,T_PlannedOrders[WeekIndex],15)&amp;" ("&amp;TEXT(SUMPRODUCT(MAX((T_PlannedOrders[Part Name]=$A619)*(T_PlannedOrders[WeekIndex]=15)*(T_PlannedOrders[EffectiveQty]&gt;0)*T_PlannedOrders[Order_Month])),"m月")&amp;"発注)")</f>
        <v/>
      </c>
      <c r="S637">
        <f>IF(SUMIFS(T_PlannedOrders[EffectiveQty],T_PlannedOrders[Part Name],$A619,T_PlannedOrders[WeekIndex],16)=0,"",SUMIFS(T_PlannedOrders[EffectiveQty],T_PlannedOrders[Part Name],$A619,T_PlannedOrders[WeekIndex],16)&amp;" ("&amp;TEXT(SUMPRODUCT(MAX((T_PlannedOrders[Part Name]=$A619)*(T_PlannedOrders[WeekIndex]=16)*(T_PlannedOrders[EffectiveQty]&gt;0)*T_PlannedOrders[Order_Month])),"m月")&amp;"発注)")</f>
        <v/>
      </c>
      <c r="T637">
        <f>IF(SUMIFS(T_PlannedOrders[EffectiveQty],T_PlannedOrders[Part Name],$A619,T_PlannedOrders[WeekIndex],17)=0,"",SUMIFS(T_PlannedOrders[EffectiveQty],T_PlannedOrders[Part Name],$A619,T_PlannedOrders[WeekIndex],17)&amp;" ("&amp;TEXT(SUMPRODUCT(MAX((T_PlannedOrders[Part Name]=$A619)*(T_PlannedOrders[WeekIndex]=17)*(T_PlannedOrders[EffectiveQty]&gt;0)*T_PlannedOrders[Order_Month])),"m月")&amp;"発注)")</f>
        <v/>
      </c>
      <c r="U637">
        <f>IF(SUMIFS(T_PlannedOrders[EffectiveQty],T_PlannedOrders[Part Name],$A619,T_PlannedOrders[WeekIndex],18)=0,"",SUMIFS(T_PlannedOrders[EffectiveQty],T_PlannedOrders[Part Name],$A619,T_PlannedOrders[WeekIndex],18)&amp;" ("&amp;TEXT(SUMPRODUCT(MAX((T_PlannedOrders[Part Name]=$A619)*(T_PlannedOrders[WeekIndex]=18)*(T_PlannedOrders[EffectiveQty]&gt;0)*T_PlannedOrders[Order_Month])),"m月")&amp;"発注)")</f>
        <v/>
      </c>
      <c r="V637">
        <f>IF(SUMIFS(T_PlannedOrders[EffectiveQty],T_PlannedOrders[Part Name],$A619,T_PlannedOrders[WeekIndex],19)=0,"",SUMIFS(T_PlannedOrders[EffectiveQty],T_PlannedOrders[Part Name],$A619,T_PlannedOrders[WeekIndex],19)&amp;" ("&amp;TEXT(SUMPRODUCT(MAX((T_PlannedOrders[Part Name]=$A619)*(T_PlannedOrders[WeekIndex]=19)*(T_PlannedOrders[EffectiveQty]&gt;0)*T_PlannedOrders[Order_Month])),"m月")&amp;"発注)")</f>
        <v/>
      </c>
      <c r="W637">
        <f>IF(SUMIFS(T_PlannedOrders[EffectiveQty],T_PlannedOrders[Part Name],$A619,T_PlannedOrders[WeekIndex],20)=0,"",SUMIFS(T_PlannedOrders[EffectiveQty],T_PlannedOrders[Part Name],$A619,T_PlannedOrders[WeekIndex],20)&amp;" ("&amp;TEXT(SUMPRODUCT(MAX((T_PlannedOrders[Part Name]=$A619)*(T_PlannedOrders[WeekIndex]=20)*(T_PlannedOrders[EffectiveQty]&gt;0)*T_PlannedOrders[Order_Month])),"m月")&amp;"発注)")</f>
        <v/>
      </c>
      <c r="X637">
        <f>IF(SUMIFS(T_PlannedOrders[EffectiveQty],T_PlannedOrders[Part Name],$A619,T_PlannedOrders[WeekIndex],21)=0,"",SUMIFS(T_PlannedOrders[EffectiveQty],T_PlannedOrders[Part Name],$A619,T_PlannedOrders[WeekIndex],21)&amp;" ("&amp;TEXT(SUMPRODUCT(MAX((T_PlannedOrders[Part Name]=$A619)*(T_PlannedOrders[WeekIndex]=21)*(T_PlannedOrders[EffectiveQty]&gt;0)*T_PlannedOrders[Order_Month])),"m月")&amp;"発注)")</f>
        <v/>
      </c>
      <c r="Y637">
        <f>IF(SUMIFS(T_PlannedOrders[EffectiveQty],T_PlannedOrders[Part Name],$A619,T_PlannedOrders[WeekIndex],22)=0,"",SUMIFS(T_PlannedOrders[EffectiveQty],T_PlannedOrders[Part Name],$A619,T_PlannedOrders[WeekIndex],22)&amp;" ("&amp;TEXT(SUMPRODUCT(MAX((T_PlannedOrders[Part Name]=$A619)*(T_PlannedOrders[WeekIndex]=22)*(T_PlannedOrders[EffectiveQty]&gt;0)*T_PlannedOrders[Order_Month])),"m月")&amp;"発注)")</f>
        <v/>
      </c>
      <c r="Z637">
        <f>IF(SUMIFS(T_PlannedOrders[EffectiveQty],T_PlannedOrders[Part Name],$A619,T_PlannedOrders[WeekIndex],23)=0,"",SUMIFS(T_PlannedOrders[EffectiveQty],T_PlannedOrders[Part Name],$A619,T_PlannedOrders[WeekIndex],23)&amp;" ("&amp;TEXT(SUMPRODUCT(MAX((T_PlannedOrders[Part Name]=$A619)*(T_PlannedOrders[WeekIndex]=23)*(T_PlannedOrders[EffectiveQty]&gt;0)*T_PlannedOrders[Order_Month])),"m月")&amp;"発注)")</f>
        <v/>
      </c>
      <c r="AA637">
        <f>IF(SUMIFS(T_PlannedOrders[EffectiveQty],T_PlannedOrders[Part Name],$A619,T_PlannedOrders[WeekIndex],24)=0,"",SUMIFS(T_PlannedOrders[EffectiveQty],T_PlannedOrders[Part Name],$A619,T_PlannedOrders[WeekIndex],24)&amp;" ("&amp;TEXT(SUMPRODUCT(MAX((T_PlannedOrders[Part Name]=$A619)*(T_PlannedOrders[WeekIndex]=24)*(T_PlannedOrders[EffectiveQty]&gt;0)*T_PlannedOrders[Order_Month])),"m月")&amp;"発注)")</f>
        <v/>
      </c>
      <c r="AB637">
        <f>IF(SUMIFS(T_PlannedOrders[EffectiveQty],T_PlannedOrders[Part Name],$A619,T_PlannedOrders[WeekIndex],25)=0,"",SUMIFS(T_PlannedOrders[EffectiveQty],T_PlannedOrders[Part Name],$A619,T_PlannedOrders[WeekIndex],25)&amp;" ("&amp;TEXT(SUMPRODUCT(MAX((T_PlannedOrders[Part Name]=$A619)*(T_PlannedOrders[WeekIndex]=25)*(T_PlannedOrders[EffectiveQty]&gt;0)*T_PlannedOrders[Order_Month])),"m月")&amp;"発注)")</f>
        <v/>
      </c>
      <c r="AC637">
        <f>IF(SUMIFS(T_PlannedOrders[EffectiveQty],T_PlannedOrders[Part Name],$A619,T_PlannedOrders[WeekIndex],26)=0,"",SUMIFS(T_PlannedOrders[EffectiveQty],T_PlannedOrders[Part Name],$A619,T_PlannedOrders[WeekIndex],26)&amp;" ("&amp;TEXT(SUMPRODUCT(MAX((T_PlannedOrders[Part Name]=$A619)*(T_PlannedOrders[WeekIndex]=26)*(T_PlannedOrders[EffectiveQty]&gt;0)*T_PlannedOrders[Order_Month])),"m月")&amp;"発注)")</f>
        <v/>
      </c>
      <c r="AD637">
        <f>IF(SUMIFS(T_PlannedOrders[EffectiveQty],T_PlannedOrders[Part Name],$A619,T_PlannedOrders[WeekIndex],27)=0,"",SUMIFS(T_PlannedOrders[EffectiveQty],T_PlannedOrders[Part Name],$A619,T_PlannedOrders[WeekIndex],27)&amp;" ("&amp;TEXT(SUMPRODUCT(MAX((T_PlannedOrders[Part Name]=$A619)*(T_PlannedOrders[WeekIndex]=27)*(T_PlannedOrders[EffectiveQty]&gt;0)*T_PlannedOrders[Order_Month])),"m月")&amp;"発注)")</f>
        <v/>
      </c>
      <c r="AE637">
        <f>IF(SUMIFS(T_PlannedOrders[EffectiveQty],T_PlannedOrders[Part Name],$A619,T_PlannedOrders[WeekIndex],28)=0,"",SUMIFS(T_PlannedOrders[EffectiveQty],T_PlannedOrders[Part Name],$A619,T_PlannedOrders[WeekIndex],28)&amp;" ("&amp;TEXT(SUMPRODUCT(MAX((T_PlannedOrders[Part Name]=$A619)*(T_PlannedOrders[WeekIndex]=28)*(T_PlannedOrders[EffectiveQty]&gt;0)*T_PlannedOrders[Order_Month])),"m月")&amp;"発注)")</f>
        <v/>
      </c>
      <c r="AF637">
        <f>IF(SUMIFS(T_PlannedOrders[EffectiveQty],T_PlannedOrders[Part Name],$A619,T_PlannedOrders[WeekIndex],29)=0,"",SUMIFS(T_PlannedOrders[EffectiveQty],T_PlannedOrders[Part Name],$A619,T_PlannedOrders[WeekIndex],29)&amp;" ("&amp;TEXT(SUMPRODUCT(MAX((T_PlannedOrders[Part Name]=$A619)*(T_PlannedOrders[WeekIndex]=29)*(T_PlannedOrders[EffectiveQty]&gt;0)*T_PlannedOrders[Order_Month])),"m月")&amp;"発注)")</f>
        <v/>
      </c>
      <c r="AG637">
        <f>IF(SUMIFS(T_PlannedOrders[EffectiveQty],T_PlannedOrders[Part Name],$A619,T_PlannedOrders[WeekIndex],30)=0,"",SUMIFS(T_PlannedOrders[EffectiveQty],T_PlannedOrders[Part Name],$A619,T_PlannedOrders[WeekIndex],30)&amp;" ("&amp;TEXT(SUMPRODUCT(MAX((T_PlannedOrders[Part Name]=$A619)*(T_PlannedOrders[WeekIndex]=30)*(T_PlannedOrders[EffectiveQty]&gt;0)*T_PlannedOrders[Order_Month])),"m月")&amp;"発注)")</f>
        <v/>
      </c>
      <c r="AH637">
        <f>IF(SUMIFS(T_PlannedOrders[EffectiveQty],T_PlannedOrders[Part Name],$A619,T_PlannedOrders[WeekIndex],31)=0,"",SUMIFS(T_PlannedOrders[EffectiveQty],T_PlannedOrders[Part Name],$A619,T_PlannedOrders[WeekIndex],31)&amp;" ("&amp;TEXT(SUMPRODUCT(MAX((T_PlannedOrders[Part Name]=$A619)*(T_PlannedOrders[WeekIndex]=31)*(T_PlannedOrders[EffectiveQty]&gt;0)*T_PlannedOrders[Order_Month])),"m月")&amp;"発注)")</f>
        <v/>
      </c>
      <c r="AI637">
        <f>IF(SUMIFS(T_PlannedOrders[EffectiveQty],T_PlannedOrders[Part Name],$A619,T_PlannedOrders[WeekIndex],32)=0,"",SUMIFS(T_PlannedOrders[EffectiveQty],T_PlannedOrders[Part Name],$A619,T_PlannedOrders[WeekIndex],32)&amp;" ("&amp;TEXT(SUMPRODUCT(MAX((T_PlannedOrders[Part Name]=$A619)*(T_PlannedOrders[WeekIndex]=32)*(T_PlannedOrders[EffectiveQty]&gt;0)*T_PlannedOrders[Order_Month])),"m月")&amp;"発注)")</f>
        <v/>
      </c>
      <c r="AJ637">
        <f>IF(SUMIFS(T_PlannedOrders[EffectiveQty],T_PlannedOrders[Part Name],$A619,T_PlannedOrders[WeekIndex],33)=0,"",SUMIFS(T_PlannedOrders[EffectiveQty],T_PlannedOrders[Part Name],$A619,T_PlannedOrders[WeekIndex],33)&amp;" ("&amp;TEXT(SUMPRODUCT(MAX((T_PlannedOrders[Part Name]=$A619)*(T_PlannedOrders[WeekIndex]=33)*(T_PlannedOrders[EffectiveQty]&gt;0)*T_PlannedOrders[Order_Month])),"m月")&amp;"発注)")</f>
        <v/>
      </c>
      <c r="AK637">
        <f>IF(SUMIFS(T_PlannedOrders[EffectiveQty],T_PlannedOrders[Part Name],$A619,T_PlannedOrders[WeekIndex],34)=0,"",SUMIFS(T_PlannedOrders[EffectiveQty],T_PlannedOrders[Part Name],$A619,T_PlannedOrders[WeekIndex],34)&amp;" ("&amp;TEXT(SUMPRODUCT(MAX((T_PlannedOrders[Part Name]=$A619)*(T_PlannedOrders[WeekIndex]=34)*(T_PlannedOrders[EffectiveQty]&gt;0)*T_PlannedOrders[Order_Month])),"m月")&amp;"発注)")</f>
        <v/>
      </c>
      <c r="AL637">
        <f>IF(SUMIFS(T_PlannedOrders[EffectiveQty],T_PlannedOrders[Part Name],$A619,T_PlannedOrders[WeekIndex],35)=0,"",SUMIFS(T_PlannedOrders[EffectiveQty],T_PlannedOrders[Part Name],$A619,T_PlannedOrders[WeekIndex],35)&amp;" ("&amp;TEXT(SUMPRODUCT(MAX((T_PlannedOrders[Part Name]=$A619)*(T_PlannedOrders[WeekIndex]=35)*(T_PlannedOrders[EffectiveQty]&gt;0)*T_PlannedOrders[Order_Month])),"m月")&amp;"発注)")</f>
        <v/>
      </c>
      <c r="AM637">
        <f>IF(SUMIFS(T_PlannedOrders[EffectiveQty],T_PlannedOrders[Part Name],$A619,T_PlannedOrders[WeekIndex],36)=0,"",SUMIFS(T_PlannedOrders[EffectiveQty],T_PlannedOrders[Part Name],$A619,T_PlannedOrders[WeekIndex],36)&amp;" ("&amp;TEXT(SUMPRODUCT(MAX((T_PlannedOrders[Part Name]=$A619)*(T_PlannedOrders[WeekIndex]=36)*(T_PlannedOrders[EffectiveQty]&gt;0)*T_PlannedOrders[Order_Month])),"m月")&amp;"発注)")</f>
        <v/>
      </c>
      <c r="AN637">
        <f>IF(SUMIFS(T_PlannedOrders[EffectiveQty],T_PlannedOrders[Part Name],$A619,T_PlannedOrders[WeekIndex],37)=0,"",SUMIFS(T_PlannedOrders[EffectiveQty],T_PlannedOrders[Part Name],$A619,T_PlannedOrders[WeekIndex],37)&amp;" ("&amp;TEXT(SUMPRODUCT(MAX((T_PlannedOrders[Part Name]=$A619)*(T_PlannedOrders[WeekIndex]=37)*(T_PlannedOrders[EffectiveQty]&gt;0)*T_PlannedOrders[Order_Month])),"m月")&amp;"発注)")</f>
        <v/>
      </c>
      <c r="AO637">
        <f>IF(SUMIFS(T_PlannedOrders[EffectiveQty],T_PlannedOrders[Part Name],$A619,T_PlannedOrders[WeekIndex],38)=0,"",SUMIFS(T_PlannedOrders[EffectiveQty],T_PlannedOrders[Part Name],$A619,T_PlannedOrders[WeekIndex],38)&amp;" ("&amp;TEXT(SUMPRODUCT(MAX((T_PlannedOrders[Part Name]=$A619)*(T_PlannedOrders[WeekIndex]=38)*(T_PlannedOrders[EffectiveQty]&gt;0)*T_PlannedOrders[Order_Month])),"m月")&amp;"発注)")</f>
        <v/>
      </c>
      <c r="AP637">
        <f>IF(SUMIFS(T_PlannedOrders[EffectiveQty],T_PlannedOrders[Part Name],$A619,T_PlannedOrders[WeekIndex],39)=0,"",SUMIFS(T_PlannedOrders[EffectiveQty],T_PlannedOrders[Part Name],$A619,T_PlannedOrders[WeekIndex],39)&amp;" ("&amp;TEXT(SUMPRODUCT(MAX((T_PlannedOrders[Part Name]=$A619)*(T_PlannedOrders[WeekIndex]=39)*(T_PlannedOrders[EffectiveQty]&gt;0)*T_PlannedOrders[Order_Month])),"m月")&amp;"発注)")</f>
        <v/>
      </c>
      <c r="AQ637">
        <f>IF(SUMIFS(T_PlannedOrders[EffectiveQty],T_PlannedOrders[Part Name],$A619,T_PlannedOrders[WeekIndex],40)=0,"",SUMIFS(T_PlannedOrders[EffectiveQty],T_PlannedOrders[Part Name],$A619,T_PlannedOrders[WeekIndex],40)&amp;" ("&amp;TEXT(SUMPRODUCT(MAX((T_PlannedOrders[Part Name]=$A619)*(T_PlannedOrders[WeekIndex]=40)*(T_PlannedOrders[EffectiveQty]&gt;0)*T_PlannedOrders[Order_Month])),"m月")&amp;"発注)")</f>
        <v/>
      </c>
      <c r="AR637">
        <f>IF(SUMIFS(T_PlannedOrders[EffectiveQty],T_PlannedOrders[Part Name],$A619,T_PlannedOrders[WeekIndex],41)=0,"",SUMIFS(T_PlannedOrders[EffectiveQty],T_PlannedOrders[Part Name],$A619,T_PlannedOrders[WeekIndex],41)&amp;" ("&amp;TEXT(SUMPRODUCT(MAX((T_PlannedOrders[Part Name]=$A619)*(T_PlannedOrders[WeekIndex]=41)*(T_PlannedOrders[EffectiveQty]&gt;0)*T_PlannedOrders[Order_Month])),"m月")&amp;"発注)")</f>
        <v/>
      </c>
      <c r="AS637">
        <f>IF(SUMIFS(T_PlannedOrders[EffectiveQty],T_PlannedOrders[Part Name],$A619,T_PlannedOrders[WeekIndex],42)=0,"",SUMIFS(T_PlannedOrders[EffectiveQty],T_PlannedOrders[Part Name],$A619,T_PlannedOrders[WeekIndex],42)&amp;" ("&amp;TEXT(SUMPRODUCT(MAX((T_PlannedOrders[Part Name]=$A619)*(T_PlannedOrders[WeekIndex]=42)*(T_PlannedOrders[EffectiveQty]&gt;0)*T_PlannedOrders[Order_Month])),"m月")&amp;"発注)")</f>
        <v/>
      </c>
      <c r="AT637">
        <f>IF(SUMIFS(T_PlannedOrders[EffectiveQty],T_PlannedOrders[Part Name],$A619,T_PlannedOrders[WeekIndex],43)=0,"",SUMIFS(T_PlannedOrders[EffectiveQty],T_PlannedOrders[Part Name],$A619,T_PlannedOrders[WeekIndex],43)&amp;" ("&amp;TEXT(SUMPRODUCT(MAX((T_PlannedOrders[Part Name]=$A619)*(T_PlannedOrders[WeekIndex]=43)*(T_PlannedOrders[EffectiveQty]&gt;0)*T_PlannedOrders[Order_Month])),"m月")&amp;"発注)")</f>
        <v/>
      </c>
      <c r="AU637">
        <f>IF(SUMIFS(T_PlannedOrders[EffectiveQty],T_PlannedOrders[Part Name],$A619,T_PlannedOrders[WeekIndex],44)=0,"",SUMIFS(T_PlannedOrders[EffectiveQty],T_PlannedOrders[Part Name],$A619,T_PlannedOrders[WeekIndex],44)&amp;" ("&amp;TEXT(SUMPRODUCT(MAX((T_PlannedOrders[Part Name]=$A619)*(T_PlannedOrders[WeekIndex]=44)*(T_PlannedOrders[EffectiveQty]&gt;0)*T_PlannedOrders[Order_Month])),"m月")&amp;"発注)")</f>
        <v/>
      </c>
      <c r="AV637">
        <f>IF(SUMIFS(T_PlannedOrders[EffectiveQty],T_PlannedOrders[Part Name],$A619,T_PlannedOrders[WeekIndex],45)=0,"",SUMIFS(T_PlannedOrders[EffectiveQty],T_PlannedOrders[Part Name],$A619,T_PlannedOrders[WeekIndex],45)&amp;" ("&amp;TEXT(SUMPRODUCT(MAX((T_PlannedOrders[Part Name]=$A619)*(T_PlannedOrders[WeekIndex]=45)*(T_PlannedOrders[EffectiveQty]&gt;0)*T_PlannedOrders[Order_Month])),"m月")&amp;"発注)")</f>
        <v/>
      </c>
      <c r="AW637">
        <f>IF(SUMIFS(T_PlannedOrders[EffectiveQty],T_PlannedOrders[Part Name],$A619,T_PlannedOrders[WeekIndex],46)=0,"",SUMIFS(T_PlannedOrders[EffectiveQty],T_PlannedOrders[Part Name],$A619,T_PlannedOrders[WeekIndex],46)&amp;" ("&amp;TEXT(SUMPRODUCT(MAX((T_PlannedOrders[Part Name]=$A619)*(T_PlannedOrders[WeekIndex]=46)*(T_PlannedOrders[EffectiveQty]&gt;0)*T_PlannedOrders[Order_Month])),"m月")&amp;"発注)")</f>
        <v/>
      </c>
      <c r="AX637">
        <f>IF(SUMIFS(T_PlannedOrders[EffectiveQty],T_PlannedOrders[Part Name],$A619,T_PlannedOrders[WeekIndex],47)=0,"",SUMIFS(T_PlannedOrders[EffectiveQty],T_PlannedOrders[Part Name],$A619,T_PlannedOrders[WeekIndex],47)&amp;" ("&amp;TEXT(SUMPRODUCT(MAX((T_PlannedOrders[Part Name]=$A619)*(T_PlannedOrders[WeekIndex]=47)*(T_PlannedOrders[EffectiveQty]&gt;0)*T_PlannedOrders[Order_Month])),"m月")&amp;"発注)")</f>
        <v/>
      </c>
      <c r="AY637">
        <f>IF(SUMIFS(T_PlannedOrders[EffectiveQty],T_PlannedOrders[Part Name],$A619,T_PlannedOrders[WeekIndex],48)=0,"",SUMIFS(T_PlannedOrders[EffectiveQty],T_PlannedOrders[Part Name],$A619,T_PlannedOrders[WeekIndex],48)&amp;" ("&amp;TEXT(SUMPRODUCT(MAX((T_PlannedOrders[Part Name]=$A619)*(T_PlannedOrders[WeekIndex]=48)*(T_PlannedOrders[EffectiveQty]&gt;0)*T_PlannedOrders[Order_Month])),"m月")&amp;"発注)")</f>
        <v/>
      </c>
      <c r="AZ637">
        <f>IF(SUMIFS(T_PlannedOrders[EffectiveQty],T_PlannedOrders[Part Name],$A619,T_PlannedOrders[WeekIndex],49)=0,"",SUMIFS(T_PlannedOrders[EffectiveQty],T_PlannedOrders[Part Name],$A619,T_PlannedOrders[WeekIndex],49)&amp;" ("&amp;TEXT(SUMPRODUCT(MAX((T_PlannedOrders[Part Name]=$A619)*(T_PlannedOrders[WeekIndex]=49)*(T_PlannedOrders[EffectiveQty]&gt;0)*T_PlannedOrders[Order_Month])),"m月")&amp;"発注)")</f>
        <v/>
      </c>
      <c r="BA637">
        <f>IF(SUMIFS(T_PlannedOrders[EffectiveQty],T_PlannedOrders[Part Name],$A619,T_PlannedOrders[WeekIndex],50)=0,"",SUMIFS(T_PlannedOrders[EffectiveQty],T_PlannedOrders[Part Name],$A619,T_PlannedOrders[WeekIndex],50)&amp;" ("&amp;TEXT(SUMPRODUCT(MAX((T_PlannedOrders[Part Name]=$A619)*(T_PlannedOrders[WeekIndex]=50)*(T_PlannedOrders[EffectiveQty]&gt;0)*T_PlannedOrders[Order_Month])),"m月")&amp;"発注)")</f>
        <v/>
      </c>
      <c r="BB637">
        <f>IF(SUMIFS(T_PlannedOrders[EffectiveQty],T_PlannedOrders[Part Name],$A619,T_PlannedOrders[WeekIndex],51)=0,"",SUMIFS(T_PlannedOrders[EffectiveQty],T_PlannedOrders[Part Name],$A619,T_PlannedOrders[WeekIndex],51)&amp;" ("&amp;TEXT(SUMPRODUCT(MAX((T_PlannedOrders[Part Name]=$A619)*(T_PlannedOrders[WeekIndex]=51)*(T_PlannedOrders[EffectiveQty]&gt;0)*T_PlannedOrders[Order_Month])),"m月")&amp;"発注)")</f>
        <v/>
      </c>
      <c r="BC637">
        <f>IF(SUMIFS(T_PlannedOrders[EffectiveQty],T_PlannedOrders[Part Name],$A619,T_PlannedOrders[WeekIndex],52)=0,"",SUMIFS(T_PlannedOrders[EffectiveQty],T_PlannedOrders[Part Name],$A619,T_PlannedOrders[WeekIndex],52)&amp;" ("&amp;TEXT(SUMPRODUCT(MAX((T_PlannedOrders[Part Name]=$A619)*(T_PlannedOrders[WeekIndex]=52)*(T_PlannedOrders[EffectiveQty]&gt;0)*T_PlannedOrders[Order_Month])),"m月")&amp;"発注)")</f>
        <v/>
      </c>
      <c r="BD637">
        <f>IF(SUMIFS(T_PlannedOrders[EffectiveQty],T_PlannedOrders[Part Name],$A619,T_PlannedOrders[WeekIndex],53)=0,"",SUMIFS(T_PlannedOrders[EffectiveQty],T_PlannedOrders[Part Name],$A619,T_PlannedOrders[WeekIndex],53)&amp;" ("&amp;TEXT(SUMPRODUCT(MAX((T_PlannedOrders[Part Name]=$A619)*(T_PlannedOrders[WeekIndex]=53)*(T_PlannedOrders[EffectiveQty]&gt;0)*T_PlannedOrders[Order_Month])),"m月")&amp;"発注)")</f>
        <v/>
      </c>
      <c r="BE637">
        <f>IF(SUMIFS(T_PlannedOrders[EffectiveQty],T_PlannedOrders[Part Name],$A619,T_PlannedOrders[WeekIndex],54)=0,"",SUMIFS(T_PlannedOrders[EffectiveQty],T_PlannedOrders[Part Name],$A619,T_PlannedOrders[WeekIndex],54)&amp;" ("&amp;TEXT(SUMPRODUCT(MAX((T_PlannedOrders[Part Name]=$A619)*(T_PlannedOrders[WeekIndex]=54)*(T_PlannedOrders[EffectiveQty]&gt;0)*T_PlannedOrders[Order_Month])),"m月")&amp;"発注)")</f>
        <v/>
      </c>
      <c r="BF637">
        <f>IF(SUMIFS(T_PlannedOrders[EffectiveQty],T_PlannedOrders[Part Name],$A619,T_PlannedOrders[WeekIndex],55)=0,"",SUMIFS(T_PlannedOrders[EffectiveQty],T_PlannedOrders[Part Name],$A619,T_PlannedOrders[WeekIndex],55)&amp;" ("&amp;TEXT(SUMPRODUCT(MAX((T_PlannedOrders[Part Name]=$A619)*(T_PlannedOrders[WeekIndex]=55)*(T_PlannedOrders[EffectiveQty]&gt;0)*T_PlannedOrders[Order_Month])),"m月")&amp;"発注)")</f>
        <v/>
      </c>
      <c r="BG637">
        <f>IF(SUMIFS(T_PlannedOrders[EffectiveQty],T_PlannedOrders[Part Name],$A619,T_PlannedOrders[WeekIndex],56)=0,"",SUMIFS(T_PlannedOrders[EffectiveQty],T_PlannedOrders[Part Name],$A619,T_PlannedOrders[WeekIndex],56)&amp;" ("&amp;TEXT(SUMPRODUCT(MAX((T_PlannedOrders[Part Name]=$A619)*(T_PlannedOrders[WeekIndex]=56)*(T_PlannedOrders[EffectiveQty]&gt;0)*T_PlannedOrders[Order_Month])),"m月")&amp;"発注)")</f>
        <v/>
      </c>
      <c r="BH637">
        <f>IF(SUMIFS(T_PlannedOrders[EffectiveQty],T_PlannedOrders[Part Name],$A619,T_PlannedOrders[WeekIndex],57)=0,"",SUMIFS(T_PlannedOrders[EffectiveQty],T_PlannedOrders[Part Name],$A619,T_PlannedOrders[WeekIndex],57)&amp;" ("&amp;TEXT(SUMPRODUCT(MAX((T_PlannedOrders[Part Name]=$A619)*(T_PlannedOrders[WeekIndex]=57)*(T_PlannedOrders[EffectiveQty]&gt;0)*T_PlannedOrders[Order_Month])),"m月")&amp;"発注)")</f>
        <v/>
      </c>
      <c r="BI637">
        <f>IF(SUMIFS(T_PlannedOrders[EffectiveQty],T_PlannedOrders[Part Name],$A619,T_PlannedOrders[WeekIndex],58)=0,"",SUMIFS(T_PlannedOrders[EffectiveQty],T_PlannedOrders[Part Name],$A619,T_PlannedOrders[WeekIndex],58)&amp;" ("&amp;TEXT(SUMPRODUCT(MAX((T_PlannedOrders[Part Name]=$A619)*(T_PlannedOrders[WeekIndex]=58)*(T_PlannedOrders[EffectiveQty]&gt;0)*T_PlannedOrders[Order_Month])),"m月")&amp;"発注)")</f>
        <v/>
      </c>
      <c r="BJ637">
        <f>IF(SUMIFS(T_PlannedOrders[EffectiveQty],T_PlannedOrders[Part Name],$A619,T_PlannedOrders[WeekIndex],59)=0,"",SUMIFS(T_PlannedOrders[EffectiveQty],T_PlannedOrders[Part Name],$A619,T_PlannedOrders[WeekIndex],59)&amp;" ("&amp;TEXT(SUMPRODUCT(MAX((T_PlannedOrders[Part Name]=$A619)*(T_PlannedOrders[WeekIndex]=59)*(T_PlannedOrders[EffectiveQty]&gt;0)*T_PlannedOrders[Order_Month])),"m月")&amp;"発注)")</f>
        <v/>
      </c>
      <c r="BK637">
        <f>IF(SUMIFS(T_PlannedOrders[EffectiveQty],T_PlannedOrders[Part Name],$A619,T_PlannedOrders[WeekIndex],60)=0,"",SUMIFS(T_PlannedOrders[EffectiveQty],T_PlannedOrders[Part Name],$A619,T_PlannedOrders[WeekIndex],60)&amp;" ("&amp;TEXT(SUMPRODUCT(MAX((T_PlannedOrders[Part Name]=$A619)*(T_PlannedOrders[WeekIndex]=60)*(T_PlannedOrders[EffectiveQty]&gt;0)*T_PlannedOrders[Order_Month])),"m月")&amp;"発注)")</f>
        <v/>
      </c>
      <c r="BL637">
        <f>IF(SUMIFS(T_PlannedOrders[EffectiveQty],T_PlannedOrders[Part Name],$A619,T_PlannedOrders[WeekIndex],61)=0,"",SUMIFS(T_PlannedOrders[EffectiveQty],T_PlannedOrders[Part Name],$A619,T_PlannedOrders[WeekIndex],61)&amp;" ("&amp;TEXT(SUMPRODUCT(MAX((T_PlannedOrders[Part Name]=$A619)*(T_PlannedOrders[WeekIndex]=61)*(T_PlannedOrders[EffectiveQty]&gt;0)*T_PlannedOrders[Order_Month])),"m月")&amp;"発注)")</f>
        <v/>
      </c>
      <c r="BM637">
        <f>IF(SUMIFS(T_PlannedOrders[EffectiveQty],T_PlannedOrders[Part Name],$A619,T_PlannedOrders[WeekIndex],62)=0,"",SUMIFS(T_PlannedOrders[EffectiveQty],T_PlannedOrders[Part Name],$A619,T_PlannedOrders[WeekIndex],62)&amp;" ("&amp;TEXT(SUMPRODUCT(MAX((T_PlannedOrders[Part Name]=$A619)*(T_PlannedOrders[WeekIndex]=62)*(T_PlannedOrders[EffectiveQty]&gt;0)*T_PlannedOrders[Order_Month])),"m月")&amp;"発注)")</f>
        <v/>
      </c>
      <c r="BN637">
        <f>IF(SUMIFS(T_PlannedOrders[EffectiveQty],T_PlannedOrders[Part Name],$A619,T_PlannedOrders[WeekIndex],63)=0,"",SUMIFS(T_PlannedOrders[EffectiveQty],T_PlannedOrders[Part Name],$A619,T_PlannedOrders[WeekIndex],63)&amp;" ("&amp;TEXT(SUMPRODUCT(MAX((T_PlannedOrders[Part Name]=$A619)*(T_PlannedOrders[WeekIndex]=63)*(T_PlannedOrders[EffectiveQty]&gt;0)*T_PlannedOrders[Order_Month])),"m月")&amp;"発注)")</f>
        <v/>
      </c>
      <c r="BO637">
        <f>IF(SUMIFS(T_PlannedOrders[EffectiveQty],T_PlannedOrders[Part Name],$A619,T_PlannedOrders[WeekIndex],64)=0,"",SUMIFS(T_PlannedOrders[EffectiveQty],T_PlannedOrders[Part Name],$A619,T_PlannedOrders[WeekIndex],64)&amp;" ("&amp;TEXT(SUMPRODUCT(MAX((T_PlannedOrders[Part Name]=$A619)*(T_PlannedOrders[WeekIndex]=64)*(T_PlannedOrders[EffectiveQty]&gt;0)*T_PlannedOrders[Order_Month])),"m月")&amp;"発注)")</f>
        <v/>
      </c>
      <c r="BP637">
        <f>IF(SUMIFS(T_PlannedOrders[EffectiveQty],T_PlannedOrders[Part Name],$A619,T_PlannedOrders[WeekIndex],65)=0,"",SUMIFS(T_PlannedOrders[EffectiveQty],T_PlannedOrders[Part Name],$A619,T_PlannedOrders[WeekIndex],65)&amp;" ("&amp;TEXT(SUMPRODUCT(MAX((T_PlannedOrders[Part Name]=$A619)*(T_PlannedOrders[WeekIndex]=65)*(T_PlannedOrders[EffectiveQty]&gt;0)*T_PlannedOrders[Order_Month])),"m月")&amp;"発注)")</f>
        <v/>
      </c>
      <c r="BQ637">
        <f>IF(SUMIFS(T_PlannedOrders[EffectiveQty],T_PlannedOrders[Part Name],$A619,T_PlannedOrders[WeekIndex],66)=0,"",SUMIFS(T_PlannedOrders[EffectiveQty],T_PlannedOrders[Part Name],$A619,T_PlannedOrders[WeekIndex],66)&amp;" ("&amp;TEXT(SUMPRODUCT(MAX((T_PlannedOrders[Part Name]=$A619)*(T_PlannedOrders[WeekIndex]=66)*(T_PlannedOrders[EffectiveQty]&gt;0)*T_PlannedOrders[Order_Month])),"m月")&amp;"発注)")</f>
        <v/>
      </c>
      <c r="BR637">
        <f>IF(SUMIFS(T_PlannedOrders[EffectiveQty],T_PlannedOrders[Part Name],$A619,T_PlannedOrders[WeekIndex],67)=0,"",SUMIFS(T_PlannedOrders[EffectiveQty],T_PlannedOrders[Part Name],$A619,T_PlannedOrders[WeekIndex],67)&amp;" ("&amp;TEXT(SUMPRODUCT(MAX((T_PlannedOrders[Part Name]=$A619)*(T_PlannedOrders[WeekIndex]=67)*(T_PlannedOrders[EffectiveQty]&gt;0)*T_PlannedOrders[Order_Month])),"m月")&amp;"発注)")</f>
        <v/>
      </c>
      <c r="BS637">
        <f>IF(SUMIFS(T_PlannedOrders[EffectiveQty],T_PlannedOrders[Part Name],$A619,T_PlannedOrders[WeekIndex],68)=0,"",SUMIFS(T_PlannedOrders[EffectiveQty],T_PlannedOrders[Part Name],$A619,T_PlannedOrders[WeekIndex],68)&amp;" ("&amp;TEXT(SUMPRODUCT(MAX((T_PlannedOrders[Part Name]=$A619)*(T_PlannedOrders[WeekIndex]=68)*(T_PlannedOrders[EffectiveQty]&gt;0)*T_PlannedOrders[Order_Month])),"m月")&amp;"発注)")</f>
        <v/>
      </c>
      <c r="BT637">
        <f>IF(SUMIFS(T_PlannedOrders[EffectiveQty],T_PlannedOrders[Part Name],$A619,T_PlannedOrders[WeekIndex],69)=0,"",SUMIFS(T_PlannedOrders[EffectiveQty],T_PlannedOrders[Part Name],$A619,T_PlannedOrders[WeekIndex],69)&amp;" ("&amp;TEXT(SUMPRODUCT(MAX((T_PlannedOrders[Part Name]=$A619)*(T_PlannedOrders[WeekIndex]=69)*(T_PlannedOrders[EffectiveQty]&gt;0)*T_PlannedOrders[Order_Month])),"m月")&amp;"発注)")</f>
        <v/>
      </c>
      <c r="BU637">
        <f>IF(SUMIFS(T_PlannedOrders[EffectiveQty],T_PlannedOrders[Part Name],$A619,T_PlannedOrders[WeekIndex],70)=0,"",SUMIFS(T_PlannedOrders[EffectiveQty],T_PlannedOrders[Part Name],$A619,T_PlannedOrders[WeekIndex],70)&amp;" ("&amp;TEXT(SUMPRODUCT(MAX((T_PlannedOrders[Part Name]=$A619)*(T_PlannedOrders[WeekIndex]=70)*(T_PlannedOrders[EffectiveQty]&gt;0)*T_PlannedOrders[Order_Month])),"m月")&amp;"発注)")</f>
        <v/>
      </c>
      <c r="BV637">
        <f>IF(SUMIFS(T_PlannedOrders[EffectiveQty],T_PlannedOrders[Part Name],$A619,T_PlannedOrders[WeekIndex],71)=0,"",SUMIFS(T_PlannedOrders[EffectiveQty],T_PlannedOrders[Part Name],$A619,T_PlannedOrders[WeekIndex],71)&amp;" ("&amp;TEXT(SUMPRODUCT(MAX((T_PlannedOrders[Part Name]=$A619)*(T_PlannedOrders[WeekIndex]=71)*(T_PlannedOrders[EffectiveQty]&gt;0)*T_PlannedOrders[Order_Month])),"m月")&amp;"発注)")</f>
        <v/>
      </c>
      <c r="BW637">
        <f>IF(SUMIFS(T_PlannedOrders[EffectiveQty],T_PlannedOrders[Part Name],$A619,T_PlannedOrders[WeekIndex],72)=0,"",SUMIFS(T_PlannedOrders[EffectiveQty],T_PlannedOrders[Part Name],$A619,T_PlannedOrders[WeekIndex],72)&amp;" ("&amp;TEXT(SUMPRODUCT(MAX((T_PlannedOrders[Part Name]=$A619)*(T_PlannedOrders[WeekIndex]=72)*(T_PlannedOrders[EffectiveQty]&gt;0)*T_PlannedOrders[Order_Month])),"m月")&amp;"発注)")</f>
        <v/>
      </c>
      <c r="BX637">
        <f>IF(SUMIFS(T_PlannedOrders[EffectiveQty],T_PlannedOrders[Part Name],$A619,T_PlannedOrders[WeekIndex],73)=0,"",SUMIFS(T_PlannedOrders[EffectiveQty],T_PlannedOrders[Part Name],$A619,T_PlannedOrders[WeekIndex],73)&amp;" ("&amp;TEXT(SUMPRODUCT(MAX((T_PlannedOrders[Part Name]=$A619)*(T_PlannedOrders[WeekIndex]=73)*(T_PlannedOrders[EffectiveQty]&gt;0)*T_PlannedOrders[Order_Month])),"m月")&amp;"発注)")</f>
        <v/>
      </c>
      <c r="BY637">
        <f>IF(SUMIFS(T_PlannedOrders[EffectiveQty],T_PlannedOrders[Part Name],$A619,T_PlannedOrders[WeekIndex],74)=0,"",SUMIFS(T_PlannedOrders[EffectiveQty],T_PlannedOrders[Part Name],$A619,T_PlannedOrders[WeekIndex],74)&amp;" ("&amp;TEXT(SUMPRODUCT(MAX((T_PlannedOrders[Part Name]=$A619)*(T_PlannedOrders[WeekIndex]=74)*(T_PlannedOrders[EffectiveQty]&gt;0)*T_PlannedOrders[Order_Month])),"m月")&amp;"発注)")</f>
        <v/>
      </c>
      <c r="BZ637">
        <f>IF(SUMIFS(T_PlannedOrders[EffectiveQty],T_PlannedOrders[Part Name],$A619,T_PlannedOrders[WeekIndex],75)=0,"",SUMIFS(T_PlannedOrders[EffectiveQty],T_PlannedOrders[Part Name],$A619,T_PlannedOrders[WeekIndex],75)&amp;" ("&amp;TEXT(SUMPRODUCT(MAX((T_PlannedOrders[Part Name]=$A619)*(T_PlannedOrders[WeekIndex]=75)*(T_PlannedOrders[EffectiveQty]&gt;0)*T_PlannedOrders[Order_Month])),"m月")&amp;"発注)")</f>
        <v/>
      </c>
      <c r="CA637">
        <f>IF(SUMIFS(T_PlannedOrders[EffectiveQty],T_PlannedOrders[Part Name],$A619,T_PlannedOrders[WeekIndex],76)=0,"",SUMIFS(T_PlannedOrders[EffectiveQty],T_PlannedOrders[Part Name],$A619,T_PlannedOrders[WeekIndex],76)&amp;" ("&amp;TEXT(SUMPRODUCT(MAX((T_PlannedOrders[Part Name]=$A619)*(T_PlannedOrders[WeekIndex]=76)*(T_PlannedOrders[EffectiveQty]&gt;0)*T_PlannedOrders[Order_Month])),"m月")&amp;"発注)")</f>
        <v/>
      </c>
      <c r="CB637">
        <f>IF(SUMIFS(T_PlannedOrders[EffectiveQty],T_PlannedOrders[Part Name],$A619,T_PlannedOrders[WeekIndex],77)=0,"",SUMIFS(T_PlannedOrders[EffectiveQty],T_PlannedOrders[Part Name],$A619,T_PlannedOrders[WeekIndex],77)&amp;" ("&amp;TEXT(SUMPRODUCT(MAX((T_PlannedOrders[Part Name]=$A619)*(T_PlannedOrders[WeekIndex]=77)*(T_PlannedOrders[EffectiveQty]&gt;0)*T_PlannedOrders[Order_Month])),"m月")&amp;"発注)")</f>
        <v/>
      </c>
      <c r="CC637">
        <f>IF(SUMIFS(T_PlannedOrders[EffectiveQty],T_PlannedOrders[Part Name],$A619,T_PlannedOrders[WeekIndex],78)=0,"",SUMIFS(T_PlannedOrders[EffectiveQty],T_PlannedOrders[Part Name],$A619,T_PlannedOrders[WeekIndex],78)&amp;" ("&amp;TEXT(SUMPRODUCT(MAX((T_PlannedOrders[Part Name]=$A619)*(T_PlannedOrders[WeekIndex]=78)*(T_PlannedOrders[EffectiveQty]&gt;0)*T_PlannedOrders[Order_Month])),"m月")&amp;"発注)")</f>
        <v/>
      </c>
      <c r="CD637">
        <f>IF(SUMIFS(T_PlannedOrders[EffectiveQty],T_PlannedOrders[Part Name],$A619,T_PlannedOrders[WeekIndex],79)=0,"",SUMIFS(T_PlannedOrders[EffectiveQty],T_PlannedOrders[Part Name],$A619,T_PlannedOrders[WeekIndex],79)&amp;" ("&amp;TEXT(SUMPRODUCT(MAX((T_PlannedOrders[Part Name]=$A619)*(T_PlannedOrders[WeekIndex]=79)*(T_PlannedOrders[EffectiveQty]&gt;0)*T_PlannedOrders[Order_Month])),"m月")&amp;"発注)")</f>
        <v/>
      </c>
      <c r="CE637">
        <f>IF(SUMIFS(T_PlannedOrders[EffectiveQty],T_PlannedOrders[Part Name],$A619,T_PlannedOrders[WeekIndex],80)=0,"",SUMIFS(T_PlannedOrders[EffectiveQty],T_PlannedOrders[Part Name],$A619,T_PlannedOrders[WeekIndex],80)&amp;" ("&amp;TEXT(SUMPRODUCT(MAX((T_PlannedOrders[Part Name]=$A619)*(T_PlannedOrders[WeekIndex]=80)*(T_PlannedOrders[EffectiveQty]&gt;0)*T_PlannedOrders[Order_Month])),"m月")&amp;"発注)")</f>
        <v/>
      </c>
      <c r="CF637">
        <f>IF(SUMIFS(T_PlannedOrders[EffectiveQty],T_PlannedOrders[Part Name],$A619,T_PlannedOrders[WeekIndex],81)=0,"",SUMIFS(T_PlannedOrders[EffectiveQty],T_PlannedOrders[Part Name],$A619,T_PlannedOrders[WeekIndex],81)&amp;" ("&amp;TEXT(SUMPRODUCT(MAX((T_PlannedOrders[Part Name]=$A619)*(T_PlannedOrders[WeekIndex]=81)*(T_PlannedOrders[EffectiveQty]&gt;0)*T_PlannedOrders[Order_Month])),"m月")&amp;"発注)")</f>
        <v/>
      </c>
      <c r="CG637">
        <f>IF(SUMIFS(T_PlannedOrders[EffectiveQty],T_PlannedOrders[Part Name],$A619,T_PlannedOrders[WeekIndex],82)=0,"",SUMIFS(T_PlannedOrders[EffectiveQty],T_PlannedOrders[Part Name],$A619,T_PlannedOrders[WeekIndex],82)&amp;" ("&amp;TEXT(SUMPRODUCT(MAX((T_PlannedOrders[Part Name]=$A619)*(T_PlannedOrders[WeekIndex]=82)*(T_PlannedOrders[EffectiveQty]&gt;0)*T_PlannedOrders[Order_Month])),"m月")&amp;"発注)")</f>
        <v/>
      </c>
      <c r="CH637">
        <f>IF(SUMIFS(T_PlannedOrders[EffectiveQty],T_PlannedOrders[Part Name],$A619,T_PlannedOrders[WeekIndex],83)=0,"",SUMIFS(T_PlannedOrders[EffectiveQty],T_PlannedOrders[Part Name],$A619,T_PlannedOrders[WeekIndex],83)&amp;" ("&amp;TEXT(SUMPRODUCT(MAX((T_PlannedOrders[Part Name]=$A619)*(T_PlannedOrders[WeekIndex]=83)*(T_PlannedOrders[EffectiveQty]&gt;0)*T_PlannedOrders[Order_Month])),"m月")&amp;"発注)")</f>
        <v/>
      </c>
      <c r="CI637">
        <f>IF(SUMIFS(T_PlannedOrders[EffectiveQty],T_PlannedOrders[Part Name],$A619,T_PlannedOrders[WeekIndex],84)=0,"",SUMIFS(T_PlannedOrders[EffectiveQty],T_PlannedOrders[Part Name],$A619,T_PlannedOrders[WeekIndex],84)&amp;" ("&amp;TEXT(SUMPRODUCT(MAX((T_PlannedOrders[Part Name]=$A619)*(T_PlannedOrders[WeekIndex]=84)*(T_PlannedOrders[EffectiveQty]&gt;0)*T_PlannedOrders[Order_Month])),"m月")&amp;"発注)")</f>
        <v/>
      </c>
      <c r="CJ637">
        <f>IF(SUMIFS(T_PlannedOrders[EffectiveQty],T_PlannedOrders[Part Name],$A619,T_PlannedOrders[WeekIndex],85)=0,"",SUMIFS(T_PlannedOrders[EffectiveQty],T_PlannedOrders[Part Name],$A619,T_PlannedOrders[WeekIndex],85)&amp;" ("&amp;TEXT(SUMPRODUCT(MAX((T_PlannedOrders[Part Name]=$A619)*(T_PlannedOrders[WeekIndex]=85)*(T_PlannedOrders[EffectiveQty]&gt;0)*T_PlannedOrders[Order_Month])),"m月")&amp;"発注)")</f>
        <v/>
      </c>
      <c r="CK637">
        <f>IF(SUMIFS(T_PlannedOrders[EffectiveQty],T_PlannedOrders[Part Name],$A619,T_PlannedOrders[WeekIndex],86)=0,"",SUMIFS(T_PlannedOrders[EffectiveQty],T_PlannedOrders[Part Name],$A619,T_PlannedOrders[WeekIndex],86)&amp;" ("&amp;TEXT(SUMPRODUCT(MAX((T_PlannedOrders[Part Name]=$A619)*(T_PlannedOrders[WeekIndex]=86)*(T_PlannedOrders[EffectiveQty]&gt;0)*T_PlannedOrders[Order_Month])),"m月")&amp;"発注)")</f>
        <v/>
      </c>
      <c r="CL637">
        <f>IF(SUMIFS(T_PlannedOrders[EffectiveQty],T_PlannedOrders[Part Name],$A619,T_PlannedOrders[WeekIndex],87)=0,"",SUMIFS(T_PlannedOrders[EffectiveQty],T_PlannedOrders[Part Name],$A619,T_PlannedOrders[WeekIndex],87)&amp;" ("&amp;TEXT(SUMPRODUCT(MAX((T_PlannedOrders[Part Name]=$A619)*(T_PlannedOrders[WeekIndex]=87)*(T_PlannedOrders[EffectiveQty]&gt;0)*T_PlannedOrders[Order_Month])),"m月")&amp;"発注)")</f>
        <v/>
      </c>
      <c r="CM637">
        <f>IF(SUMIFS(T_PlannedOrders[EffectiveQty],T_PlannedOrders[Part Name],$A619,T_PlannedOrders[WeekIndex],88)=0,"",SUMIFS(T_PlannedOrders[EffectiveQty],T_PlannedOrders[Part Name],$A619,T_PlannedOrders[WeekIndex],88)&amp;" ("&amp;TEXT(SUMPRODUCT(MAX((T_PlannedOrders[Part Name]=$A619)*(T_PlannedOrders[WeekIndex]=88)*(T_PlannedOrders[EffectiveQty]&gt;0)*T_PlannedOrders[Order_Month])),"m月")&amp;"発注)")</f>
        <v/>
      </c>
      <c r="CN637">
        <f>IF(SUMIFS(T_PlannedOrders[EffectiveQty],T_PlannedOrders[Part Name],$A619,T_PlannedOrders[WeekIndex],89)=0,"",SUMIFS(T_PlannedOrders[EffectiveQty],T_PlannedOrders[Part Name],$A619,T_PlannedOrders[WeekIndex],89)&amp;" ("&amp;TEXT(SUMPRODUCT(MAX((T_PlannedOrders[Part Name]=$A619)*(T_PlannedOrders[WeekIndex]=89)*(T_PlannedOrders[EffectiveQty]&gt;0)*T_PlannedOrders[Order_Month])),"m月")&amp;"発注)")</f>
        <v/>
      </c>
      <c r="CO637">
        <f>IF(SUMIFS(T_PlannedOrders[EffectiveQty],T_PlannedOrders[Part Name],$A619,T_PlannedOrders[WeekIndex],90)=0,"",SUMIFS(T_PlannedOrders[EffectiveQty],T_PlannedOrders[Part Name],$A619,T_PlannedOrders[WeekIndex],90)&amp;" ("&amp;TEXT(SUMPRODUCT(MAX((T_PlannedOrders[Part Name]=$A619)*(T_PlannedOrders[WeekIndex]=90)*(T_PlannedOrders[EffectiveQty]&gt;0)*T_PlannedOrders[Order_Month])),"m月")&amp;"発注)")</f>
        <v/>
      </c>
      <c r="CP637">
        <f>IF(SUMIFS(T_PlannedOrders[EffectiveQty],T_PlannedOrders[Part Name],$A619,T_PlannedOrders[WeekIndex],91)=0,"",SUMIFS(T_PlannedOrders[EffectiveQty],T_PlannedOrders[Part Name],$A619,T_PlannedOrders[WeekIndex],91)&amp;" ("&amp;TEXT(SUMPRODUCT(MAX((T_PlannedOrders[Part Name]=$A619)*(T_PlannedOrders[WeekIndex]=91)*(T_PlannedOrders[EffectiveQty]&gt;0)*T_PlannedOrders[Order_Month])),"m月")&amp;"発注)")</f>
        <v/>
      </c>
      <c r="CQ637">
        <f>IF(SUMIFS(T_PlannedOrders[EffectiveQty],T_PlannedOrders[Part Name],$A619,T_PlannedOrders[WeekIndex],92)=0,"",SUMIFS(T_PlannedOrders[EffectiveQty],T_PlannedOrders[Part Name],$A619,T_PlannedOrders[WeekIndex],92)&amp;" ("&amp;TEXT(SUMPRODUCT(MAX((T_PlannedOrders[Part Name]=$A619)*(T_PlannedOrders[WeekIndex]=92)*(T_PlannedOrders[EffectiveQty]&gt;0)*T_PlannedOrders[Order_Month])),"m月")&amp;"発注)")</f>
        <v/>
      </c>
      <c r="CR637">
        <f>IF(SUMIFS(T_PlannedOrders[EffectiveQty],T_PlannedOrders[Part Name],$A619,T_PlannedOrders[WeekIndex],93)=0,"",SUMIFS(T_PlannedOrders[EffectiveQty],T_PlannedOrders[Part Name],$A619,T_PlannedOrders[WeekIndex],93)&amp;" ("&amp;TEXT(SUMPRODUCT(MAX((T_PlannedOrders[Part Name]=$A619)*(T_PlannedOrders[WeekIndex]=93)*(T_PlannedOrders[EffectiveQty]&gt;0)*T_PlannedOrders[Order_Month])),"m月")&amp;"発注)")</f>
        <v/>
      </c>
      <c r="CS637">
        <f>IF(SUMIFS(T_PlannedOrders[EffectiveQty],T_PlannedOrders[Part Name],$A619,T_PlannedOrders[WeekIndex],94)=0,"",SUMIFS(T_PlannedOrders[EffectiveQty],T_PlannedOrders[Part Name],$A619,T_PlannedOrders[WeekIndex],94)&amp;" ("&amp;TEXT(SUMPRODUCT(MAX((T_PlannedOrders[Part Name]=$A619)*(T_PlannedOrders[WeekIndex]=94)*(T_PlannedOrders[EffectiveQty]&gt;0)*T_PlannedOrders[Order_Month])),"m月")&amp;"発注)")</f>
        <v/>
      </c>
      <c r="CT637">
        <f>IF(SUMIFS(T_PlannedOrders[EffectiveQty],T_PlannedOrders[Part Name],$A619,T_PlannedOrders[WeekIndex],95)=0,"",SUMIFS(T_PlannedOrders[EffectiveQty],T_PlannedOrders[Part Name],$A619,T_PlannedOrders[WeekIndex],95)&amp;" ("&amp;TEXT(SUMPRODUCT(MAX((T_PlannedOrders[Part Name]=$A619)*(T_PlannedOrders[WeekIndex]=95)*(T_PlannedOrders[EffectiveQty]&gt;0)*T_PlannedOrders[Order_Month])),"m月")&amp;"発注)")</f>
        <v/>
      </c>
      <c r="CU637">
        <f>IF(SUMIFS(T_PlannedOrders[EffectiveQty],T_PlannedOrders[Part Name],$A619,T_PlannedOrders[WeekIndex],96)=0,"",SUMIFS(T_PlannedOrders[EffectiveQty],T_PlannedOrders[Part Name],$A619,T_PlannedOrders[WeekIndex],96)&amp;" ("&amp;TEXT(SUMPRODUCT(MAX((T_PlannedOrders[Part Name]=$A619)*(T_PlannedOrders[WeekIndex]=96)*(T_PlannedOrders[EffectiveQty]&gt;0)*T_PlannedOrders[Order_Month])),"m月")&amp;"発注)")</f>
        <v/>
      </c>
      <c r="CV637">
        <f>IF(SUMIFS(T_PlannedOrders[EffectiveQty],T_PlannedOrders[Part Name],$A619,T_PlannedOrders[WeekIndex],97)=0,"",SUMIFS(T_PlannedOrders[EffectiveQty],T_PlannedOrders[Part Name],$A619,T_PlannedOrders[WeekIndex],97)&amp;" ("&amp;TEXT(SUMPRODUCT(MAX((T_PlannedOrders[Part Name]=$A619)*(T_PlannedOrders[WeekIndex]=97)*(T_PlannedOrders[EffectiveQty]&gt;0)*T_PlannedOrders[Order_Month])),"m月")&amp;"発注)")</f>
        <v/>
      </c>
      <c r="CW637">
        <f>IF(SUMIFS(T_PlannedOrders[EffectiveQty],T_PlannedOrders[Part Name],$A619,T_PlannedOrders[WeekIndex],98)=0,"",SUMIFS(T_PlannedOrders[EffectiveQty],T_PlannedOrders[Part Name],$A619,T_PlannedOrders[WeekIndex],98)&amp;" ("&amp;TEXT(SUMPRODUCT(MAX((T_PlannedOrders[Part Name]=$A619)*(T_PlannedOrders[WeekIndex]=98)*(T_PlannedOrders[EffectiveQty]&gt;0)*T_PlannedOrders[Order_Month])),"m月")&amp;"発注)")</f>
        <v/>
      </c>
      <c r="CX637">
        <f>IF(SUMIFS(T_PlannedOrders[EffectiveQty],T_PlannedOrders[Part Name],$A619,T_PlannedOrders[WeekIndex],99)=0,"",SUMIFS(T_PlannedOrders[EffectiveQty],T_PlannedOrders[Part Name],$A619,T_PlannedOrders[WeekIndex],99)&amp;" ("&amp;TEXT(SUMPRODUCT(MAX((T_PlannedOrders[Part Name]=$A619)*(T_PlannedOrders[WeekIndex]=99)*(T_PlannedOrders[EffectiveQty]&gt;0)*T_PlannedOrders[Order_Month])),"m月")&amp;"発注)")</f>
        <v/>
      </c>
      <c r="CY637">
        <f>IF(SUMIFS(T_PlannedOrders[EffectiveQty],T_PlannedOrders[Part Name],$A619,T_PlannedOrders[WeekIndex],100)=0,"",SUMIFS(T_PlannedOrders[EffectiveQty],T_PlannedOrders[Part Name],$A619,T_PlannedOrders[WeekIndex],100)&amp;" ("&amp;TEXT(SUMPRODUCT(MAX((T_PlannedOrders[Part Name]=$A619)*(T_PlannedOrders[WeekIndex]=100)*(T_PlannedOrders[EffectiveQty]&gt;0)*T_PlannedOrders[Order_Month])),"m月")&amp;"発注)")</f>
        <v/>
      </c>
      <c r="CZ637">
        <f>IF(SUMIFS(T_PlannedOrders[EffectiveQty],T_PlannedOrders[Part Name],$A619,T_PlannedOrders[WeekIndex],101)=0,"",SUMIFS(T_PlannedOrders[EffectiveQty],T_PlannedOrders[Part Name],$A619,T_PlannedOrders[WeekIndex],101)&amp;" ("&amp;TEXT(SUMPRODUCT(MAX((T_PlannedOrders[Part Name]=$A619)*(T_PlannedOrders[WeekIndex]=101)*(T_PlannedOrders[EffectiveQty]&gt;0)*T_PlannedOrders[Order_Month])),"m月")&amp;"発注)")</f>
        <v/>
      </c>
      <c r="DA637">
        <f>IF(SUMIFS(T_PlannedOrders[EffectiveQty],T_PlannedOrders[Part Name],$A619,T_PlannedOrders[WeekIndex],102)=0,"",SUMIFS(T_PlannedOrders[EffectiveQty],T_PlannedOrders[Part Name],$A619,T_PlannedOrders[WeekIndex],102)&amp;" ("&amp;TEXT(SUMPRODUCT(MAX((T_PlannedOrders[Part Name]=$A619)*(T_PlannedOrders[WeekIndex]=102)*(T_PlannedOrders[EffectiveQty]&gt;0)*T_PlannedOrders[Order_Month])),"m月")&amp;"発注)")</f>
        <v/>
      </c>
      <c r="DB637">
        <f>IF(SUMIFS(T_PlannedOrders[EffectiveQty],T_PlannedOrders[Part Name],$A619,T_PlannedOrders[WeekIndex],103)=0,"",SUMIFS(T_PlannedOrders[EffectiveQty],T_PlannedOrders[Part Name],$A619,T_PlannedOrders[WeekIndex],103)&amp;" ("&amp;TEXT(SUMPRODUCT(MAX((T_PlannedOrders[Part Name]=$A619)*(T_PlannedOrders[WeekIndex]=103)*(T_PlannedOrders[EffectiveQty]&gt;0)*T_PlannedOrders[Order_Month])),"m月")&amp;"発注)")</f>
        <v/>
      </c>
      <c r="DC637">
        <f>IF(SUMIFS(T_PlannedOrders[EffectiveQty],T_PlannedOrders[Part Name],$A619,T_PlannedOrders[WeekIndex],104)=0,"",SUMIFS(T_PlannedOrders[EffectiveQty],T_PlannedOrders[Part Name],$A619,T_PlannedOrders[WeekIndex],104)&amp;" ("&amp;TEXT(SUMPRODUCT(MAX((T_PlannedOrders[Part Name]=$A619)*(T_PlannedOrders[WeekIndex]=104)*(T_PlannedOrders[EffectiveQty]&gt;0)*T_PlannedOrders[Order_Month])),"m月")&amp;"発注)")</f>
        <v/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3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>
        <f>IF(SUMIFS(T_PlannedOrders[EffectiveQty],T_PlannedOrders[Part Name],$A641,T_PlannedOrders[WeekIndex],1)=0,"",SUMIFS(T_PlannedOrders[EffectiveQty],T_PlannedOrders[Part Name],$A641,T_PlannedOrders[WeekIndex],1)&amp;" ("&amp;TEXT(SUMPRODUCT(MAX((T_PlannedOrders[Part Name]=$A641)*(T_PlannedOrders[WeekIndex]=1)*(T_PlannedOrders[EffectiveQty]&gt;0)*T_PlannedOrders[Order_Month])),"m月")&amp;"発注)")</f>
        <v/>
      </c>
      <c r="E779">
        <f>IF(SUMIFS(T_PlannedOrders[EffectiveQty],T_PlannedOrders[Part Name],$A641,T_PlannedOrders[WeekIndex],2)=0,"",SUMIFS(T_PlannedOrders[EffectiveQty],T_PlannedOrders[Part Name],$A641,T_PlannedOrders[WeekIndex],2)&amp;" ("&amp;TEXT(SUMPRODUCT(MAX((T_PlannedOrders[Part Name]=$A641)*(T_PlannedOrders[WeekIndex]=2)*(T_PlannedOrders[EffectiveQty]&gt;0)*T_PlannedOrders[Order_Month])),"m月")&amp;"発注)")</f>
        <v/>
      </c>
      <c r="F779">
        <f>IF(SUMIFS(T_PlannedOrders[EffectiveQty],T_PlannedOrders[Part Name],$A641,T_PlannedOrders[WeekIndex],3)=0,"",SUMIFS(T_PlannedOrders[EffectiveQty],T_PlannedOrders[Part Name],$A641,T_PlannedOrders[WeekIndex],3)&amp;" ("&amp;TEXT(SUMPRODUCT(MAX((T_PlannedOrders[Part Name]=$A641)*(T_PlannedOrders[WeekIndex]=3)*(T_PlannedOrders[EffectiveQty]&gt;0)*T_PlannedOrders[Order_Month])),"m月")&amp;"発注)")</f>
        <v/>
      </c>
      <c r="G779">
        <f>IF(SUMIFS(T_PlannedOrders[EffectiveQty],T_PlannedOrders[Part Name],$A641,T_PlannedOrders[WeekIndex],4)=0,"",SUMIFS(T_PlannedOrders[EffectiveQty],T_PlannedOrders[Part Name],$A641,T_PlannedOrders[WeekIndex],4)&amp;" ("&amp;TEXT(SUMPRODUCT(MAX((T_PlannedOrders[Part Name]=$A641)*(T_PlannedOrders[WeekIndex]=4)*(T_PlannedOrders[EffectiveQty]&gt;0)*T_PlannedOrders[Order_Month])),"m月")&amp;"発注)")</f>
        <v/>
      </c>
      <c r="H779">
        <f>IF(SUMIFS(T_PlannedOrders[EffectiveQty],T_PlannedOrders[Part Name],$A641,T_PlannedOrders[WeekIndex],5)=0,"",SUMIFS(T_PlannedOrders[EffectiveQty],T_PlannedOrders[Part Name],$A641,T_PlannedOrders[WeekIndex],5)&amp;" ("&amp;TEXT(SUMPRODUCT(MAX((T_PlannedOrders[Part Name]=$A641)*(T_PlannedOrders[WeekIndex]=5)*(T_PlannedOrders[EffectiveQty]&gt;0)*T_PlannedOrders[Order_Month])),"m月")&amp;"発注)")</f>
        <v/>
      </c>
      <c r="I779">
        <f>IF(SUMIFS(T_PlannedOrders[EffectiveQty],T_PlannedOrders[Part Name],$A641,T_PlannedOrders[WeekIndex],6)=0,"",SUMIFS(T_PlannedOrders[EffectiveQty],T_PlannedOrders[Part Name],$A641,T_PlannedOrders[WeekIndex],6)&amp;" ("&amp;TEXT(SUMPRODUCT(MAX((T_PlannedOrders[Part Name]=$A641)*(T_PlannedOrders[WeekIndex]=6)*(T_PlannedOrders[EffectiveQty]&gt;0)*T_PlannedOrders[Order_Month])),"m月")&amp;"発注)")</f>
        <v/>
      </c>
      <c r="J779">
        <f>IF(SUMIFS(T_PlannedOrders[EffectiveQty],T_PlannedOrders[Part Name],$A641,T_PlannedOrders[WeekIndex],7)=0,"",SUMIFS(T_PlannedOrders[EffectiveQty],T_PlannedOrders[Part Name],$A641,T_PlannedOrders[WeekIndex],7)&amp;" ("&amp;TEXT(SUMPRODUCT(MAX((T_PlannedOrders[Part Name]=$A641)*(T_PlannedOrders[WeekIndex]=7)*(T_PlannedOrders[EffectiveQty]&gt;0)*T_PlannedOrders[Order_Month])),"m月")&amp;"発注)")</f>
        <v/>
      </c>
      <c r="K779">
        <f>IF(SUMIFS(T_PlannedOrders[EffectiveQty],T_PlannedOrders[Part Name],$A641,T_PlannedOrders[WeekIndex],8)=0,"",SUMIFS(T_PlannedOrders[EffectiveQty],T_PlannedOrders[Part Name],$A641,T_PlannedOrders[WeekIndex],8)&amp;" ("&amp;TEXT(SUMPRODUCT(MAX((T_PlannedOrders[Part Name]=$A641)*(T_PlannedOrders[WeekIndex]=8)*(T_PlannedOrders[EffectiveQty]&gt;0)*T_PlannedOrders[Order_Month])),"m月")&amp;"発注)")</f>
        <v/>
      </c>
      <c r="L779">
        <f>IF(SUMIFS(T_PlannedOrders[EffectiveQty],T_PlannedOrders[Part Name],$A641,T_PlannedOrders[WeekIndex],9)=0,"",SUMIFS(T_PlannedOrders[EffectiveQty],T_PlannedOrders[Part Name],$A641,T_PlannedOrders[WeekIndex],9)&amp;" ("&amp;TEXT(SUMPRODUCT(MAX((T_PlannedOrders[Part Name]=$A641)*(T_PlannedOrders[WeekIndex]=9)*(T_PlannedOrders[EffectiveQty]&gt;0)*T_PlannedOrders[Order_Month])),"m月")&amp;"発注)")</f>
        <v/>
      </c>
      <c r="M779">
        <f>IF(SUMIFS(T_PlannedOrders[EffectiveQty],T_PlannedOrders[Part Name],$A641,T_PlannedOrders[WeekIndex],10)=0,"",SUMIFS(T_PlannedOrders[EffectiveQty],T_PlannedOrders[Part Name],$A641,T_PlannedOrders[WeekIndex],10)&amp;" ("&amp;TEXT(SUMPRODUCT(MAX((T_PlannedOrders[Part Name]=$A641)*(T_PlannedOrders[WeekIndex]=10)*(T_PlannedOrders[EffectiveQty]&gt;0)*T_PlannedOrders[Order_Month])),"m月")&amp;"発注)")</f>
        <v/>
      </c>
      <c r="N779">
        <f>IF(SUMIFS(T_PlannedOrders[EffectiveQty],T_PlannedOrders[Part Name],$A641,T_PlannedOrders[WeekIndex],11)=0,"",SUMIFS(T_PlannedOrders[EffectiveQty],T_PlannedOrders[Part Name],$A641,T_PlannedOrders[WeekIndex],11)&amp;" ("&amp;TEXT(SUMPRODUCT(MAX((T_PlannedOrders[Part Name]=$A641)*(T_PlannedOrders[WeekIndex]=11)*(T_PlannedOrders[EffectiveQty]&gt;0)*T_PlannedOrders[Order_Month])),"m月")&amp;"発注)")</f>
        <v/>
      </c>
      <c r="O779">
        <f>IF(SUMIFS(T_PlannedOrders[EffectiveQty],T_PlannedOrders[Part Name],$A641,T_PlannedOrders[WeekIndex],12)=0,"",SUMIFS(T_PlannedOrders[EffectiveQty],T_PlannedOrders[Part Name],$A641,T_PlannedOrders[WeekIndex],12)&amp;" ("&amp;TEXT(SUMPRODUCT(MAX((T_PlannedOrders[Part Name]=$A641)*(T_PlannedOrders[WeekIndex]=12)*(T_PlannedOrders[EffectiveQty]&gt;0)*T_PlannedOrders[Order_Month])),"m月")&amp;"発注)")</f>
        <v/>
      </c>
      <c r="P779">
        <f>IF(SUMIFS(T_PlannedOrders[EffectiveQty],T_PlannedOrders[Part Name],$A641,T_PlannedOrders[WeekIndex],13)=0,"",SUMIFS(T_PlannedOrders[EffectiveQty],T_PlannedOrders[Part Name],$A641,T_PlannedOrders[WeekIndex],13)&amp;" ("&amp;TEXT(SUMPRODUCT(MAX((T_PlannedOrders[Part Name]=$A641)*(T_PlannedOrders[WeekIndex]=13)*(T_PlannedOrders[EffectiveQty]&gt;0)*T_PlannedOrders[Order_Month])),"m月")&amp;"発注)")</f>
        <v/>
      </c>
      <c r="Q779">
        <f>IF(SUMIFS(T_PlannedOrders[EffectiveQty],T_PlannedOrders[Part Name],$A641,T_PlannedOrders[WeekIndex],14)=0,"",SUMIFS(T_PlannedOrders[EffectiveQty],T_PlannedOrders[Part Name],$A641,T_PlannedOrders[WeekIndex],14)&amp;" ("&amp;TEXT(SUMPRODUCT(MAX((T_PlannedOrders[Part Name]=$A641)*(T_PlannedOrders[WeekIndex]=14)*(T_PlannedOrders[EffectiveQty]&gt;0)*T_PlannedOrders[Order_Month])),"m月")&amp;"発注)")</f>
        <v/>
      </c>
      <c r="R779">
        <f>IF(SUMIFS(T_PlannedOrders[EffectiveQty],T_PlannedOrders[Part Name],$A641,T_PlannedOrders[WeekIndex],15)=0,"",SUMIFS(T_PlannedOrders[EffectiveQty],T_PlannedOrders[Part Name],$A641,T_PlannedOrders[WeekIndex],15)&amp;" ("&amp;TEXT(SUMPRODUCT(MAX((T_PlannedOrders[Part Name]=$A641)*(T_PlannedOrders[WeekIndex]=15)*(T_PlannedOrders[EffectiveQty]&gt;0)*T_PlannedOrders[Order_Month])),"m月")&amp;"発注)")</f>
        <v/>
      </c>
      <c r="S779">
        <f>IF(SUMIFS(T_PlannedOrders[EffectiveQty],T_PlannedOrders[Part Name],$A641,T_PlannedOrders[WeekIndex],16)=0,"",SUMIFS(T_PlannedOrders[EffectiveQty],T_PlannedOrders[Part Name],$A641,T_PlannedOrders[WeekIndex],16)&amp;" ("&amp;TEXT(SUMPRODUCT(MAX((T_PlannedOrders[Part Name]=$A641)*(T_PlannedOrders[WeekIndex]=16)*(T_PlannedOrders[EffectiveQty]&gt;0)*T_PlannedOrders[Order_Month])),"m月")&amp;"発注)")</f>
        <v/>
      </c>
      <c r="T779">
        <f>IF(SUMIFS(T_PlannedOrders[EffectiveQty],T_PlannedOrders[Part Name],$A641,T_PlannedOrders[WeekIndex],17)=0,"",SUMIFS(T_PlannedOrders[EffectiveQty],T_PlannedOrders[Part Name],$A641,T_PlannedOrders[WeekIndex],17)&amp;" ("&amp;TEXT(SUMPRODUCT(MAX((T_PlannedOrders[Part Name]=$A641)*(T_PlannedOrders[WeekIndex]=17)*(T_PlannedOrders[EffectiveQty]&gt;0)*T_PlannedOrders[Order_Month])),"m月")&amp;"発注)")</f>
        <v/>
      </c>
      <c r="U779">
        <f>IF(SUMIFS(T_PlannedOrders[EffectiveQty],T_PlannedOrders[Part Name],$A641,T_PlannedOrders[WeekIndex],18)=0,"",SUMIFS(T_PlannedOrders[EffectiveQty],T_PlannedOrders[Part Name],$A641,T_PlannedOrders[WeekIndex],18)&amp;" ("&amp;TEXT(SUMPRODUCT(MAX((T_PlannedOrders[Part Name]=$A641)*(T_PlannedOrders[WeekIndex]=18)*(T_PlannedOrders[EffectiveQty]&gt;0)*T_PlannedOrders[Order_Month])),"m月")&amp;"発注)")</f>
        <v/>
      </c>
      <c r="V779">
        <f>IF(SUMIFS(T_PlannedOrders[EffectiveQty],T_PlannedOrders[Part Name],$A641,T_PlannedOrders[WeekIndex],19)=0,"",SUMIFS(T_PlannedOrders[EffectiveQty],T_PlannedOrders[Part Name],$A641,T_PlannedOrders[WeekIndex],19)&amp;" ("&amp;TEXT(SUMPRODUCT(MAX((T_PlannedOrders[Part Name]=$A641)*(T_PlannedOrders[WeekIndex]=19)*(T_PlannedOrders[EffectiveQty]&gt;0)*T_PlannedOrders[Order_Month])),"m月")&amp;"発注)")</f>
        <v/>
      </c>
      <c r="W779">
        <f>IF(SUMIFS(T_PlannedOrders[EffectiveQty],T_PlannedOrders[Part Name],$A641,T_PlannedOrders[WeekIndex],20)=0,"",SUMIFS(T_PlannedOrders[EffectiveQty],T_PlannedOrders[Part Name],$A641,T_PlannedOrders[WeekIndex],20)&amp;" ("&amp;TEXT(SUMPRODUCT(MAX((T_PlannedOrders[Part Name]=$A641)*(T_PlannedOrders[WeekIndex]=20)*(T_PlannedOrders[EffectiveQty]&gt;0)*T_PlannedOrders[Order_Month])),"m月")&amp;"発注)")</f>
        <v/>
      </c>
      <c r="X779">
        <f>IF(SUMIFS(T_PlannedOrders[EffectiveQty],T_PlannedOrders[Part Name],$A641,T_PlannedOrders[WeekIndex],21)=0,"",SUMIFS(T_PlannedOrders[EffectiveQty],T_PlannedOrders[Part Name],$A641,T_PlannedOrders[WeekIndex],21)&amp;" ("&amp;TEXT(SUMPRODUCT(MAX((T_PlannedOrders[Part Name]=$A641)*(T_PlannedOrders[WeekIndex]=21)*(T_PlannedOrders[EffectiveQty]&gt;0)*T_PlannedOrders[Order_Month])),"m月")&amp;"発注)")</f>
        <v/>
      </c>
      <c r="Y779">
        <f>IF(SUMIFS(T_PlannedOrders[EffectiveQty],T_PlannedOrders[Part Name],$A641,T_PlannedOrders[WeekIndex],22)=0,"",SUMIFS(T_PlannedOrders[EffectiveQty],T_PlannedOrders[Part Name],$A641,T_PlannedOrders[WeekIndex],22)&amp;" ("&amp;TEXT(SUMPRODUCT(MAX((T_PlannedOrders[Part Name]=$A641)*(T_PlannedOrders[WeekIndex]=22)*(T_PlannedOrders[EffectiveQty]&gt;0)*T_PlannedOrders[Order_Month])),"m月")&amp;"発注)")</f>
        <v/>
      </c>
      <c r="Z779">
        <f>IF(SUMIFS(T_PlannedOrders[EffectiveQty],T_PlannedOrders[Part Name],$A641,T_PlannedOrders[WeekIndex],23)=0,"",SUMIFS(T_PlannedOrders[EffectiveQty],T_PlannedOrders[Part Name],$A641,T_PlannedOrders[WeekIndex],23)&amp;" ("&amp;TEXT(SUMPRODUCT(MAX((T_PlannedOrders[Part Name]=$A641)*(T_PlannedOrders[WeekIndex]=23)*(T_PlannedOrders[EffectiveQty]&gt;0)*T_PlannedOrders[Order_Month])),"m月")&amp;"発注)")</f>
        <v/>
      </c>
      <c r="AA779">
        <f>IF(SUMIFS(T_PlannedOrders[EffectiveQty],T_PlannedOrders[Part Name],$A641,T_PlannedOrders[WeekIndex],24)=0,"",SUMIFS(T_PlannedOrders[EffectiveQty],T_PlannedOrders[Part Name],$A641,T_PlannedOrders[WeekIndex],24)&amp;" ("&amp;TEXT(SUMPRODUCT(MAX((T_PlannedOrders[Part Name]=$A641)*(T_PlannedOrders[WeekIndex]=24)*(T_PlannedOrders[EffectiveQty]&gt;0)*T_PlannedOrders[Order_Month])),"m月")&amp;"発注)")</f>
        <v/>
      </c>
      <c r="AB779">
        <f>IF(SUMIFS(T_PlannedOrders[EffectiveQty],T_PlannedOrders[Part Name],$A641,T_PlannedOrders[WeekIndex],25)=0,"",SUMIFS(T_PlannedOrders[EffectiveQty],T_PlannedOrders[Part Name],$A641,T_PlannedOrders[WeekIndex],25)&amp;" ("&amp;TEXT(SUMPRODUCT(MAX((T_PlannedOrders[Part Name]=$A641)*(T_PlannedOrders[WeekIndex]=25)*(T_PlannedOrders[EffectiveQty]&gt;0)*T_PlannedOrders[Order_Month])),"m月")&amp;"発注)")</f>
        <v/>
      </c>
      <c r="AC779">
        <f>IF(SUMIFS(T_PlannedOrders[EffectiveQty],T_PlannedOrders[Part Name],$A641,T_PlannedOrders[WeekIndex],26)=0,"",SUMIFS(T_PlannedOrders[EffectiveQty],T_PlannedOrders[Part Name],$A641,T_PlannedOrders[WeekIndex],26)&amp;" ("&amp;TEXT(SUMPRODUCT(MAX((T_PlannedOrders[Part Name]=$A641)*(T_PlannedOrders[WeekIndex]=26)*(T_PlannedOrders[EffectiveQty]&gt;0)*T_PlannedOrders[Order_Month])),"m月")&amp;"発注)")</f>
        <v/>
      </c>
      <c r="AD779">
        <f>IF(SUMIFS(T_PlannedOrders[EffectiveQty],T_PlannedOrders[Part Name],$A641,T_PlannedOrders[WeekIndex],27)=0,"",SUMIFS(T_PlannedOrders[EffectiveQty],T_PlannedOrders[Part Name],$A641,T_PlannedOrders[WeekIndex],27)&amp;" ("&amp;TEXT(SUMPRODUCT(MAX((T_PlannedOrders[Part Name]=$A641)*(T_PlannedOrders[WeekIndex]=27)*(T_PlannedOrders[EffectiveQty]&gt;0)*T_PlannedOrders[Order_Month])),"m月")&amp;"発注)")</f>
        <v/>
      </c>
      <c r="AE779">
        <f>IF(SUMIFS(T_PlannedOrders[EffectiveQty],T_PlannedOrders[Part Name],$A641,T_PlannedOrders[WeekIndex],28)=0,"",SUMIFS(T_PlannedOrders[EffectiveQty],T_PlannedOrders[Part Name],$A641,T_PlannedOrders[WeekIndex],28)&amp;" ("&amp;TEXT(SUMPRODUCT(MAX((T_PlannedOrders[Part Name]=$A641)*(T_PlannedOrders[WeekIndex]=28)*(T_PlannedOrders[EffectiveQty]&gt;0)*T_PlannedOrders[Order_Month])),"m月")&amp;"発注)")</f>
        <v/>
      </c>
      <c r="AF779">
        <f>IF(SUMIFS(T_PlannedOrders[EffectiveQty],T_PlannedOrders[Part Name],$A641,T_PlannedOrders[WeekIndex],29)=0,"",SUMIFS(T_PlannedOrders[EffectiveQty],T_PlannedOrders[Part Name],$A641,T_PlannedOrders[WeekIndex],29)&amp;" ("&amp;TEXT(SUMPRODUCT(MAX((T_PlannedOrders[Part Name]=$A641)*(T_PlannedOrders[WeekIndex]=29)*(T_PlannedOrders[EffectiveQty]&gt;0)*T_PlannedOrders[Order_Month])),"m月")&amp;"発注)")</f>
        <v/>
      </c>
      <c r="AG779">
        <f>IF(SUMIFS(T_PlannedOrders[EffectiveQty],T_PlannedOrders[Part Name],$A641,T_PlannedOrders[WeekIndex],30)=0,"",SUMIFS(T_PlannedOrders[EffectiveQty],T_PlannedOrders[Part Name],$A641,T_PlannedOrders[WeekIndex],30)&amp;" ("&amp;TEXT(SUMPRODUCT(MAX((T_PlannedOrders[Part Name]=$A641)*(T_PlannedOrders[WeekIndex]=30)*(T_PlannedOrders[EffectiveQty]&gt;0)*T_PlannedOrders[Order_Month])),"m月")&amp;"発注)")</f>
        <v/>
      </c>
      <c r="AH779">
        <f>IF(SUMIFS(T_PlannedOrders[EffectiveQty],T_PlannedOrders[Part Name],$A641,T_PlannedOrders[WeekIndex],31)=0,"",SUMIFS(T_PlannedOrders[EffectiveQty],T_PlannedOrders[Part Name],$A641,T_PlannedOrders[WeekIndex],31)&amp;" ("&amp;TEXT(SUMPRODUCT(MAX((T_PlannedOrders[Part Name]=$A641)*(T_PlannedOrders[WeekIndex]=31)*(T_PlannedOrders[EffectiveQty]&gt;0)*T_PlannedOrders[Order_Month])),"m月")&amp;"発注)")</f>
        <v/>
      </c>
      <c r="AI779">
        <f>IF(SUMIFS(T_PlannedOrders[EffectiveQty],T_PlannedOrders[Part Name],$A641,T_PlannedOrders[WeekIndex],32)=0,"",SUMIFS(T_PlannedOrders[EffectiveQty],T_PlannedOrders[Part Name],$A641,T_PlannedOrders[WeekIndex],32)&amp;" ("&amp;TEXT(SUMPRODUCT(MAX((T_PlannedOrders[Part Name]=$A641)*(T_PlannedOrders[WeekIndex]=32)*(T_PlannedOrders[EffectiveQty]&gt;0)*T_PlannedOrders[Order_Month])),"m月")&amp;"発注)")</f>
        <v/>
      </c>
      <c r="AJ779">
        <f>IF(SUMIFS(T_PlannedOrders[EffectiveQty],T_PlannedOrders[Part Name],$A641,T_PlannedOrders[WeekIndex],33)=0,"",SUMIFS(T_PlannedOrders[EffectiveQty],T_PlannedOrders[Part Name],$A641,T_PlannedOrders[WeekIndex],33)&amp;" ("&amp;TEXT(SUMPRODUCT(MAX((T_PlannedOrders[Part Name]=$A641)*(T_PlannedOrders[WeekIndex]=33)*(T_PlannedOrders[EffectiveQty]&gt;0)*T_PlannedOrders[Order_Month])),"m月")&amp;"発注)")</f>
        <v/>
      </c>
      <c r="AK779">
        <f>IF(SUMIFS(T_PlannedOrders[EffectiveQty],T_PlannedOrders[Part Name],$A641,T_PlannedOrders[WeekIndex],34)=0,"",SUMIFS(T_PlannedOrders[EffectiveQty],T_PlannedOrders[Part Name],$A641,T_PlannedOrders[WeekIndex],34)&amp;" ("&amp;TEXT(SUMPRODUCT(MAX((T_PlannedOrders[Part Name]=$A641)*(T_PlannedOrders[WeekIndex]=34)*(T_PlannedOrders[EffectiveQty]&gt;0)*T_PlannedOrders[Order_Month])),"m月")&amp;"発注)")</f>
        <v/>
      </c>
      <c r="AL779">
        <f>IF(SUMIFS(T_PlannedOrders[EffectiveQty],T_PlannedOrders[Part Name],$A641,T_PlannedOrders[WeekIndex],35)=0,"",SUMIFS(T_PlannedOrders[EffectiveQty],T_PlannedOrders[Part Name],$A641,T_PlannedOrders[WeekIndex],35)&amp;" ("&amp;TEXT(SUMPRODUCT(MAX((T_PlannedOrders[Part Name]=$A641)*(T_PlannedOrders[WeekIndex]=35)*(T_PlannedOrders[EffectiveQty]&gt;0)*T_PlannedOrders[Order_Month])),"m月")&amp;"発注)")</f>
        <v/>
      </c>
      <c r="AM779">
        <f>IF(SUMIFS(T_PlannedOrders[EffectiveQty],T_PlannedOrders[Part Name],$A641,T_PlannedOrders[WeekIndex],36)=0,"",SUMIFS(T_PlannedOrders[EffectiveQty],T_PlannedOrders[Part Name],$A641,T_PlannedOrders[WeekIndex],36)&amp;" ("&amp;TEXT(SUMPRODUCT(MAX((T_PlannedOrders[Part Name]=$A641)*(T_PlannedOrders[WeekIndex]=36)*(T_PlannedOrders[EffectiveQty]&gt;0)*T_PlannedOrders[Order_Month])),"m月")&amp;"発注)")</f>
        <v/>
      </c>
      <c r="AN779">
        <f>IF(SUMIFS(T_PlannedOrders[EffectiveQty],T_PlannedOrders[Part Name],$A641,T_PlannedOrders[WeekIndex],37)=0,"",SUMIFS(T_PlannedOrders[EffectiveQty],T_PlannedOrders[Part Name],$A641,T_PlannedOrders[WeekIndex],37)&amp;" ("&amp;TEXT(SUMPRODUCT(MAX((T_PlannedOrders[Part Name]=$A641)*(T_PlannedOrders[WeekIndex]=37)*(T_PlannedOrders[EffectiveQty]&gt;0)*T_PlannedOrders[Order_Month])),"m月")&amp;"発注)")</f>
        <v/>
      </c>
      <c r="AO779">
        <f>IF(SUMIFS(T_PlannedOrders[EffectiveQty],T_PlannedOrders[Part Name],$A641,T_PlannedOrders[WeekIndex],38)=0,"",SUMIFS(T_PlannedOrders[EffectiveQty],T_PlannedOrders[Part Name],$A641,T_PlannedOrders[WeekIndex],38)&amp;" ("&amp;TEXT(SUMPRODUCT(MAX((T_PlannedOrders[Part Name]=$A641)*(T_PlannedOrders[WeekIndex]=38)*(T_PlannedOrders[EffectiveQty]&gt;0)*T_PlannedOrders[Order_Month])),"m月")&amp;"発注)")</f>
        <v/>
      </c>
      <c r="AP779">
        <f>IF(SUMIFS(T_PlannedOrders[EffectiveQty],T_PlannedOrders[Part Name],$A641,T_PlannedOrders[WeekIndex],39)=0,"",SUMIFS(T_PlannedOrders[EffectiveQty],T_PlannedOrders[Part Name],$A641,T_PlannedOrders[WeekIndex],39)&amp;" ("&amp;TEXT(SUMPRODUCT(MAX((T_PlannedOrders[Part Name]=$A641)*(T_PlannedOrders[WeekIndex]=39)*(T_PlannedOrders[EffectiveQty]&gt;0)*T_PlannedOrders[Order_Month])),"m月")&amp;"発注)")</f>
        <v/>
      </c>
      <c r="AQ779">
        <f>IF(SUMIFS(T_PlannedOrders[EffectiveQty],T_PlannedOrders[Part Name],$A641,T_PlannedOrders[WeekIndex],40)=0,"",SUMIFS(T_PlannedOrders[EffectiveQty],T_PlannedOrders[Part Name],$A641,T_PlannedOrders[WeekIndex],40)&amp;" ("&amp;TEXT(SUMPRODUCT(MAX((T_PlannedOrders[Part Name]=$A641)*(T_PlannedOrders[WeekIndex]=40)*(T_PlannedOrders[EffectiveQty]&gt;0)*T_PlannedOrders[Order_Month])),"m月")&amp;"発注)")</f>
        <v/>
      </c>
      <c r="AR779">
        <f>IF(SUMIFS(T_PlannedOrders[EffectiveQty],T_PlannedOrders[Part Name],$A641,T_PlannedOrders[WeekIndex],41)=0,"",SUMIFS(T_PlannedOrders[EffectiveQty],T_PlannedOrders[Part Name],$A641,T_PlannedOrders[WeekIndex],41)&amp;" ("&amp;TEXT(SUMPRODUCT(MAX((T_PlannedOrders[Part Name]=$A641)*(T_PlannedOrders[WeekIndex]=41)*(T_PlannedOrders[EffectiveQty]&gt;0)*T_PlannedOrders[Order_Month])),"m月")&amp;"発注)")</f>
        <v/>
      </c>
      <c r="AS779">
        <f>IF(SUMIFS(T_PlannedOrders[EffectiveQty],T_PlannedOrders[Part Name],$A641,T_PlannedOrders[WeekIndex],42)=0,"",SUMIFS(T_PlannedOrders[EffectiveQty],T_PlannedOrders[Part Name],$A641,T_PlannedOrders[WeekIndex],42)&amp;" ("&amp;TEXT(SUMPRODUCT(MAX((T_PlannedOrders[Part Name]=$A641)*(T_PlannedOrders[WeekIndex]=42)*(T_PlannedOrders[EffectiveQty]&gt;0)*T_PlannedOrders[Order_Month])),"m月")&amp;"発注)")</f>
        <v/>
      </c>
      <c r="AT779">
        <f>IF(SUMIFS(T_PlannedOrders[EffectiveQty],T_PlannedOrders[Part Name],$A641,T_PlannedOrders[WeekIndex],43)=0,"",SUMIFS(T_PlannedOrders[EffectiveQty],T_PlannedOrders[Part Name],$A641,T_PlannedOrders[WeekIndex],43)&amp;" ("&amp;TEXT(SUMPRODUCT(MAX((T_PlannedOrders[Part Name]=$A641)*(T_PlannedOrders[WeekIndex]=43)*(T_PlannedOrders[EffectiveQty]&gt;0)*T_PlannedOrders[Order_Month])),"m月")&amp;"発注)")</f>
        <v/>
      </c>
      <c r="AU779">
        <f>IF(SUMIFS(T_PlannedOrders[EffectiveQty],T_PlannedOrders[Part Name],$A641,T_PlannedOrders[WeekIndex],44)=0,"",SUMIFS(T_PlannedOrders[EffectiveQty],T_PlannedOrders[Part Name],$A641,T_PlannedOrders[WeekIndex],44)&amp;" ("&amp;TEXT(SUMPRODUCT(MAX((T_PlannedOrders[Part Name]=$A641)*(T_PlannedOrders[WeekIndex]=44)*(T_PlannedOrders[EffectiveQty]&gt;0)*T_PlannedOrders[Order_Month])),"m月")&amp;"発注)")</f>
        <v/>
      </c>
      <c r="AV779">
        <f>IF(SUMIFS(T_PlannedOrders[EffectiveQty],T_PlannedOrders[Part Name],$A641,T_PlannedOrders[WeekIndex],45)=0,"",SUMIFS(T_PlannedOrders[EffectiveQty],T_PlannedOrders[Part Name],$A641,T_PlannedOrders[WeekIndex],45)&amp;" ("&amp;TEXT(SUMPRODUCT(MAX((T_PlannedOrders[Part Name]=$A641)*(T_PlannedOrders[WeekIndex]=45)*(T_PlannedOrders[EffectiveQty]&gt;0)*T_PlannedOrders[Order_Month])),"m月")&amp;"発注)")</f>
        <v/>
      </c>
      <c r="AW779">
        <f>IF(SUMIFS(T_PlannedOrders[EffectiveQty],T_PlannedOrders[Part Name],$A641,T_PlannedOrders[WeekIndex],46)=0,"",SUMIFS(T_PlannedOrders[EffectiveQty],T_PlannedOrders[Part Name],$A641,T_PlannedOrders[WeekIndex],46)&amp;" ("&amp;TEXT(SUMPRODUCT(MAX((T_PlannedOrders[Part Name]=$A641)*(T_PlannedOrders[WeekIndex]=46)*(T_PlannedOrders[EffectiveQty]&gt;0)*T_PlannedOrders[Order_Month])),"m月")&amp;"発注)")</f>
        <v/>
      </c>
      <c r="AX779">
        <f>IF(SUMIFS(T_PlannedOrders[EffectiveQty],T_PlannedOrders[Part Name],$A641,T_PlannedOrders[WeekIndex],47)=0,"",SUMIFS(T_PlannedOrders[EffectiveQty],T_PlannedOrders[Part Name],$A641,T_PlannedOrders[WeekIndex],47)&amp;" ("&amp;TEXT(SUMPRODUCT(MAX((T_PlannedOrders[Part Name]=$A641)*(T_PlannedOrders[WeekIndex]=47)*(T_PlannedOrders[EffectiveQty]&gt;0)*T_PlannedOrders[Order_Month])),"m月")&amp;"発注)")</f>
        <v/>
      </c>
      <c r="AY779">
        <f>IF(SUMIFS(T_PlannedOrders[EffectiveQty],T_PlannedOrders[Part Name],$A641,T_PlannedOrders[WeekIndex],48)=0,"",SUMIFS(T_PlannedOrders[EffectiveQty],T_PlannedOrders[Part Name],$A641,T_PlannedOrders[WeekIndex],48)&amp;" ("&amp;TEXT(SUMPRODUCT(MAX((T_PlannedOrders[Part Name]=$A641)*(T_PlannedOrders[WeekIndex]=48)*(T_PlannedOrders[EffectiveQty]&gt;0)*T_PlannedOrders[Order_Month])),"m月")&amp;"発注)")</f>
        <v/>
      </c>
      <c r="AZ779">
        <f>IF(SUMIFS(T_PlannedOrders[EffectiveQty],T_PlannedOrders[Part Name],$A641,T_PlannedOrders[WeekIndex],49)=0,"",SUMIFS(T_PlannedOrders[EffectiveQty],T_PlannedOrders[Part Name],$A641,T_PlannedOrders[WeekIndex],49)&amp;" ("&amp;TEXT(SUMPRODUCT(MAX((T_PlannedOrders[Part Name]=$A641)*(T_PlannedOrders[WeekIndex]=49)*(T_PlannedOrders[EffectiveQty]&gt;0)*T_PlannedOrders[Order_Month])),"m月")&amp;"発注)")</f>
        <v/>
      </c>
      <c r="BA779">
        <f>IF(SUMIFS(T_PlannedOrders[EffectiveQty],T_PlannedOrders[Part Name],$A641,T_PlannedOrders[WeekIndex],50)=0,"",SUMIFS(T_PlannedOrders[EffectiveQty],T_PlannedOrders[Part Name],$A641,T_PlannedOrders[WeekIndex],50)&amp;" ("&amp;TEXT(SUMPRODUCT(MAX((T_PlannedOrders[Part Name]=$A641)*(T_PlannedOrders[WeekIndex]=50)*(T_PlannedOrders[EffectiveQty]&gt;0)*T_PlannedOrders[Order_Month])),"m月")&amp;"発注)")</f>
        <v/>
      </c>
      <c r="BB779">
        <f>IF(SUMIFS(T_PlannedOrders[EffectiveQty],T_PlannedOrders[Part Name],$A641,T_PlannedOrders[WeekIndex],51)=0,"",SUMIFS(T_PlannedOrders[EffectiveQty],T_PlannedOrders[Part Name],$A641,T_PlannedOrders[WeekIndex],51)&amp;" ("&amp;TEXT(SUMPRODUCT(MAX((T_PlannedOrders[Part Name]=$A641)*(T_PlannedOrders[WeekIndex]=51)*(T_PlannedOrders[EffectiveQty]&gt;0)*T_PlannedOrders[Order_Month])),"m月")&amp;"発注)")</f>
        <v/>
      </c>
      <c r="BC779">
        <f>IF(SUMIFS(T_PlannedOrders[EffectiveQty],T_PlannedOrders[Part Name],$A641,T_PlannedOrders[WeekIndex],52)=0,"",SUMIFS(T_PlannedOrders[EffectiveQty],T_PlannedOrders[Part Name],$A641,T_PlannedOrders[WeekIndex],52)&amp;" ("&amp;TEXT(SUMPRODUCT(MAX((T_PlannedOrders[Part Name]=$A641)*(T_PlannedOrders[WeekIndex]=52)*(T_PlannedOrders[EffectiveQty]&gt;0)*T_PlannedOrders[Order_Month])),"m月")&amp;"発注)")</f>
        <v/>
      </c>
      <c r="BD779">
        <f>IF(SUMIFS(T_PlannedOrders[EffectiveQty],T_PlannedOrders[Part Name],$A641,T_PlannedOrders[WeekIndex],53)=0,"",SUMIFS(T_PlannedOrders[EffectiveQty],T_PlannedOrders[Part Name],$A641,T_PlannedOrders[WeekIndex],53)&amp;" ("&amp;TEXT(SUMPRODUCT(MAX((T_PlannedOrders[Part Name]=$A641)*(T_PlannedOrders[WeekIndex]=53)*(T_PlannedOrders[EffectiveQty]&gt;0)*T_PlannedOrders[Order_Month])),"m月")&amp;"発注)")</f>
        <v/>
      </c>
      <c r="BE779">
        <f>IF(SUMIFS(T_PlannedOrders[EffectiveQty],T_PlannedOrders[Part Name],$A641,T_PlannedOrders[WeekIndex],54)=0,"",SUMIFS(T_PlannedOrders[EffectiveQty],T_PlannedOrders[Part Name],$A641,T_PlannedOrders[WeekIndex],54)&amp;" ("&amp;TEXT(SUMPRODUCT(MAX((T_PlannedOrders[Part Name]=$A641)*(T_PlannedOrders[WeekIndex]=54)*(T_PlannedOrders[EffectiveQty]&gt;0)*T_PlannedOrders[Order_Month])),"m月")&amp;"発注)")</f>
        <v/>
      </c>
      <c r="BF779">
        <f>IF(SUMIFS(T_PlannedOrders[EffectiveQty],T_PlannedOrders[Part Name],$A641,T_PlannedOrders[WeekIndex],55)=0,"",SUMIFS(T_PlannedOrders[EffectiveQty],T_PlannedOrders[Part Name],$A641,T_PlannedOrders[WeekIndex],55)&amp;" ("&amp;TEXT(SUMPRODUCT(MAX((T_PlannedOrders[Part Name]=$A641)*(T_PlannedOrders[WeekIndex]=55)*(T_PlannedOrders[EffectiveQty]&gt;0)*T_PlannedOrders[Order_Month])),"m月")&amp;"発注)")</f>
        <v/>
      </c>
      <c r="BG779">
        <f>IF(SUMIFS(T_PlannedOrders[EffectiveQty],T_PlannedOrders[Part Name],$A641,T_PlannedOrders[WeekIndex],56)=0,"",SUMIFS(T_PlannedOrders[EffectiveQty],T_PlannedOrders[Part Name],$A641,T_PlannedOrders[WeekIndex],56)&amp;" ("&amp;TEXT(SUMPRODUCT(MAX((T_PlannedOrders[Part Name]=$A641)*(T_PlannedOrders[WeekIndex]=56)*(T_PlannedOrders[EffectiveQty]&gt;0)*T_PlannedOrders[Order_Month])),"m月")&amp;"発注)")</f>
        <v/>
      </c>
      <c r="BH779">
        <f>IF(SUMIFS(T_PlannedOrders[EffectiveQty],T_PlannedOrders[Part Name],$A641,T_PlannedOrders[WeekIndex],57)=0,"",SUMIFS(T_PlannedOrders[EffectiveQty],T_PlannedOrders[Part Name],$A641,T_PlannedOrders[WeekIndex],57)&amp;" ("&amp;TEXT(SUMPRODUCT(MAX((T_PlannedOrders[Part Name]=$A641)*(T_PlannedOrders[WeekIndex]=57)*(T_PlannedOrders[EffectiveQty]&gt;0)*T_PlannedOrders[Order_Month])),"m月")&amp;"発注)")</f>
        <v/>
      </c>
      <c r="BI779">
        <f>IF(SUMIFS(T_PlannedOrders[EffectiveQty],T_PlannedOrders[Part Name],$A641,T_PlannedOrders[WeekIndex],58)=0,"",SUMIFS(T_PlannedOrders[EffectiveQty],T_PlannedOrders[Part Name],$A641,T_PlannedOrders[WeekIndex],58)&amp;" ("&amp;TEXT(SUMPRODUCT(MAX((T_PlannedOrders[Part Name]=$A641)*(T_PlannedOrders[WeekIndex]=58)*(T_PlannedOrders[EffectiveQty]&gt;0)*T_PlannedOrders[Order_Month])),"m月")&amp;"発注)")</f>
        <v/>
      </c>
      <c r="BJ779">
        <f>IF(SUMIFS(T_PlannedOrders[EffectiveQty],T_PlannedOrders[Part Name],$A641,T_PlannedOrders[WeekIndex],59)=0,"",SUMIFS(T_PlannedOrders[EffectiveQty],T_PlannedOrders[Part Name],$A641,T_PlannedOrders[WeekIndex],59)&amp;" ("&amp;TEXT(SUMPRODUCT(MAX((T_PlannedOrders[Part Name]=$A641)*(T_PlannedOrders[WeekIndex]=59)*(T_PlannedOrders[EffectiveQty]&gt;0)*T_PlannedOrders[Order_Month])),"m月")&amp;"発注)")</f>
        <v/>
      </c>
      <c r="BK779">
        <f>IF(SUMIFS(T_PlannedOrders[EffectiveQty],T_PlannedOrders[Part Name],$A641,T_PlannedOrders[WeekIndex],60)=0,"",SUMIFS(T_PlannedOrders[EffectiveQty],T_PlannedOrders[Part Name],$A641,T_PlannedOrders[WeekIndex],60)&amp;" ("&amp;TEXT(SUMPRODUCT(MAX((T_PlannedOrders[Part Name]=$A641)*(T_PlannedOrders[WeekIndex]=60)*(T_PlannedOrders[EffectiveQty]&gt;0)*T_PlannedOrders[Order_Month])),"m月")&amp;"発注)")</f>
        <v/>
      </c>
      <c r="BL779">
        <f>IF(SUMIFS(T_PlannedOrders[EffectiveQty],T_PlannedOrders[Part Name],$A641,T_PlannedOrders[WeekIndex],61)=0,"",SUMIFS(T_PlannedOrders[EffectiveQty],T_PlannedOrders[Part Name],$A641,T_PlannedOrders[WeekIndex],61)&amp;" ("&amp;TEXT(SUMPRODUCT(MAX((T_PlannedOrders[Part Name]=$A641)*(T_PlannedOrders[WeekIndex]=61)*(T_PlannedOrders[EffectiveQty]&gt;0)*T_PlannedOrders[Order_Month])),"m月")&amp;"発注)")</f>
        <v/>
      </c>
      <c r="BM779">
        <f>IF(SUMIFS(T_PlannedOrders[EffectiveQty],T_PlannedOrders[Part Name],$A641,T_PlannedOrders[WeekIndex],62)=0,"",SUMIFS(T_PlannedOrders[EffectiveQty],T_PlannedOrders[Part Name],$A641,T_PlannedOrders[WeekIndex],62)&amp;" ("&amp;TEXT(SUMPRODUCT(MAX((T_PlannedOrders[Part Name]=$A641)*(T_PlannedOrders[WeekIndex]=62)*(T_PlannedOrders[EffectiveQty]&gt;0)*T_PlannedOrders[Order_Month])),"m月")&amp;"発注)")</f>
        <v/>
      </c>
      <c r="BN779">
        <f>IF(SUMIFS(T_PlannedOrders[EffectiveQty],T_PlannedOrders[Part Name],$A641,T_PlannedOrders[WeekIndex],63)=0,"",SUMIFS(T_PlannedOrders[EffectiveQty],T_PlannedOrders[Part Name],$A641,T_PlannedOrders[WeekIndex],63)&amp;" ("&amp;TEXT(SUMPRODUCT(MAX((T_PlannedOrders[Part Name]=$A641)*(T_PlannedOrders[WeekIndex]=63)*(T_PlannedOrders[EffectiveQty]&gt;0)*T_PlannedOrders[Order_Month])),"m月")&amp;"発注)")</f>
        <v/>
      </c>
      <c r="BO779">
        <f>IF(SUMIFS(T_PlannedOrders[EffectiveQty],T_PlannedOrders[Part Name],$A641,T_PlannedOrders[WeekIndex],64)=0,"",SUMIFS(T_PlannedOrders[EffectiveQty],T_PlannedOrders[Part Name],$A641,T_PlannedOrders[WeekIndex],64)&amp;" ("&amp;TEXT(SUMPRODUCT(MAX((T_PlannedOrders[Part Name]=$A641)*(T_PlannedOrders[WeekIndex]=64)*(T_PlannedOrders[EffectiveQty]&gt;0)*T_PlannedOrders[Order_Month])),"m月")&amp;"発注)")</f>
        <v/>
      </c>
      <c r="BP779">
        <f>IF(SUMIFS(T_PlannedOrders[EffectiveQty],T_PlannedOrders[Part Name],$A641,T_PlannedOrders[WeekIndex],65)=0,"",SUMIFS(T_PlannedOrders[EffectiveQty],T_PlannedOrders[Part Name],$A641,T_PlannedOrders[WeekIndex],65)&amp;" ("&amp;TEXT(SUMPRODUCT(MAX((T_PlannedOrders[Part Name]=$A641)*(T_PlannedOrders[WeekIndex]=65)*(T_PlannedOrders[EffectiveQty]&gt;0)*T_PlannedOrders[Order_Month])),"m月")&amp;"発注)")</f>
        <v/>
      </c>
      <c r="BQ779">
        <f>IF(SUMIFS(T_PlannedOrders[EffectiveQty],T_PlannedOrders[Part Name],$A641,T_PlannedOrders[WeekIndex],66)=0,"",SUMIFS(T_PlannedOrders[EffectiveQty],T_PlannedOrders[Part Name],$A641,T_PlannedOrders[WeekIndex],66)&amp;" ("&amp;TEXT(SUMPRODUCT(MAX((T_PlannedOrders[Part Name]=$A641)*(T_PlannedOrders[WeekIndex]=66)*(T_PlannedOrders[EffectiveQty]&gt;0)*T_PlannedOrders[Order_Month])),"m月")&amp;"発注)")</f>
        <v/>
      </c>
      <c r="BR779">
        <f>IF(SUMIFS(T_PlannedOrders[EffectiveQty],T_PlannedOrders[Part Name],$A641,T_PlannedOrders[WeekIndex],67)=0,"",SUMIFS(T_PlannedOrders[EffectiveQty],T_PlannedOrders[Part Name],$A641,T_PlannedOrders[WeekIndex],67)&amp;" ("&amp;TEXT(SUMPRODUCT(MAX((T_PlannedOrders[Part Name]=$A641)*(T_PlannedOrders[WeekIndex]=67)*(T_PlannedOrders[EffectiveQty]&gt;0)*T_PlannedOrders[Order_Month])),"m月")&amp;"発注)")</f>
        <v/>
      </c>
      <c r="BS779">
        <f>IF(SUMIFS(T_PlannedOrders[EffectiveQty],T_PlannedOrders[Part Name],$A641,T_PlannedOrders[WeekIndex],68)=0,"",SUMIFS(T_PlannedOrders[EffectiveQty],T_PlannedOrders[Part Name],$A641,T_PlannedOrders[WeekIndex],68)&amp;" ("&amp;TEXT(SUMPRODUCT(MAX((T_PlannedOrders[Part Name]=$A641)*(T_PlannedOrders[WeekIndex]=68)*(T_PlannedOrders[EffectiveQty]&gt;0)*T_PlannedOrders[Order_Month])),"m月")&amp;"発注)")</f>
        <v/>
      </c>
      <c r="BT779">
        <f>IF(SUMIFS(T_PlannedOrders[EffectiveQty],T_PlannedOrders[Part Name],$A641,T_PlannedOrders[WeekIndex],69)=0,"",SUMIFS(T_PlannedOrders[EffectiveQty],T_PlannedOrders[Part Name],$A641,T_PlannedOrders[WeekIndex],69)&amp;" ("&amp;TEXT(SUMPRODUCT(MAX((T_PlannedOrders[Part Name]=$A641)*(T_PlannedOrders[WeekIndex]=69)*(T_PlannedOrders[EffectiveQty]&gt;0)*T_PlannedOrders[Order_Month])),"m月")&amp;"発注)")</f>
        <v/>
      </c>
      <c r="BU779">
        <f>IF(SUMIFS(T_PlannedOrders[EffectiveQty],T_PlannedOrders[Part Name],$A641,T_PlannedOrders[WeekIndex],70)=0,"",SUMIFS(T_PlannedOrders[EffectiveQty],T_PlannedOrders[Part Name],$A641,T_PlannedOrders[WeekIndex],70)&amp;" ("&amp;TEXT(SUMPRODUCT(MAX((T_PlannedOrders[Part Name]=$A641)*(T_PlannedOrders[WeekIndex]=70)*(T_PlannedOrders[EffectiveQty]&gt;0)*T_PlannedOrders[Order_Month])),"m月")&amp;"発注)")</f>
        <v/>
      </c>
      <c r="BV779">
        <f>IF(SUMIFS(T_PlannedOrders[EffectiveQty],T_PlannedOrders[Part Name],$A641,T_PlannedOrders[WeekIndex],71)=0,"",SUMIFS(T_PlannedOrders[EffectiveQty],T_PlannedOrders[Part Name],$A641,T_PlannedOrders[WeekIndex],71)&amp;" ("&amp;TEXT(SUMPRODUCT(MAX((T_PlannedOrders[Part Name]=$A641)*(T_PlannedOrders[WeekIndex]=71)*(T_PlannedOrders[EffectiveQty]&gt;0)*T_PlannedOrders[Order_Month])),"m月")&amp;"発注)")</f>
        <v/>
      </c>
      <c r="BW779">
        <f>IF(SUMIFS(T_PlannedOrders[EffectiveQty],T_PlannedOrders[Part Name],$A641,T_PlannedOrders[WeekIndex],72)=0,"",SUMIFS(T_PlannedOrders[EffectiveQty],T_PlannedOrders[Part Name],$A641,T_PlannedOrders[WeekIndex],72)&amp;" ("&amp;TEXT(SUMPRODUCT(MAX((T_PlannedOrders[Part Name]=$A641)*(T_PlannedOrders[WeekIndex]=72)*(T_PlannedOrders[EffectiveQty]&gt;0)*T_PlannedOrders[Order_Month])),"m月")&amp;"発注)")</f>
        <v/>
      </c>
      <c r="BX779">
        <f>IF(SUMIFS(T_PlannedOrders[EffectiveQty],T_PlannedOrders[Part Name],$A641,T_PlannedOrders[WeekIndex],73)=0,"",SUMIFS(T_PlannedOrders[EffectiveQty],T_PlannedOrders[Part Name],$A641,T_PlannedOrders[WeekIndex],73)&amp;" ("&amp;TEXT(SUMPRODUCT(MAX((T_PlannedOrders[Part Name]=$A641)*(T_PlannedOrders[WeekIndex]=73)*(T_PlannedOrders[EffectiveQty]&gt;0)*T_PlannedOrders[Order_Month])),"m月")&amp;"発注)")</f>
        <v/>
      </c>
      <c r="BY779">
        <f>IF(SUMIFS(T_PlannedOrders[EffectiveQty],T_PlannedOrders[Part Name],$A641,T_PlannedOrders[WeekIndex],74)=0,"",SUMIFS(T_PlannedOrders[EffectiveQty],T_PlannedOrders[Part Name],$A641,T_PlannedOrders[WeekIndex],74)&amp;" ("&amp;TEXT(SUMPRODUCT(MAX((T_PlannedOrders[Part Name]=$A641)*(T_PlannedOrders[WeekIndex]=74)*(T_PlannedOrders[EffectiveQty]&gt;0)*T_PlannedOrders[Order_Month])),"m月")&amp;"発注)")</f>
        <v/>
      </c>
      <c r="BZ779">
        <f>IF(SUMIFS(T_PlannedOrders[EffectiveQty],T_PlannedOrders[Part Name],$A641,T_PlannedOrders[WeekIndex],75)=0,"",SUMIFS(T_PlannedOrders[EffectiveQty],T_PlannedOrders[Part Name],$A641,T_PlannedOrders[WeekIndex],75)&amp;" ("&amp;TEXT(SUMPRODUCT(MAX((T_PlannedOrders[Part Name]=$A641)*(T_PlannedOrders[WeekIndex]=75)*(T_PlannedOrders[EffectiveQty]&gt;0)*T_PlannedOrders[Order_Month])),"m月")&amp;"発注)")</f>
        <v/>
      </c>
      <c r="CA779">
        <f>IF(SUMIFS(T_PlannedOrders[EffectiveQty],T_PlannedOrders[Part Name],$A641,T_PlannedOrders[WeekIndex],76)=0,"",SUMIFS(T_PlannedOrders[EffectiveQty],T_PlannedOrders[Part Name],$A641,T_PlannedOrders[WeekIndex],76)&amp;" ("&amp;TEXT(SUMPRODUCT(MAX((T_PlannedOrders[Part Name]=$A641)*(T_PlannedOrders[WeekIndex]=76)*(T_PlannedOrders[EffectiveQty]&gt;0)*T_PlannedOrders[Order_Month])),"m月")&amp;"発注)")</f>
        <v/>
      </c>
      <c r="CB779">
        <f>IF(SUMIFS(T_PlannedOrders[EffectiveQty],T_PlannedOrders[Part Name],$A641,T_PlannedOrders[WeekIndex],77)=0,"",SUMIFS(T_PlannedOrders[EffectiveQty],T_PlannedOrders[Part Name],$A641,T_PlannedOrders[WeekIndex],77)&amp;" ("&amp;TEXT(SUMPRODUCT(MAX((T_PlannedOrders[Part Name]=$A641)*(T_PlannedOrders[WeekIndex]=77)*(T_PlannedOrders[EffectiveQty]&gt;0)*T_PlannedOrders[Order_Month])),"m月")&amp;"発注)")</f>
        <v/>
      </c>
      <c r="CC779">
        <f>IF(SUMIFS(T_PlannedOrders[EffectiveQty],T_PlannedOrders[Part Name],$A641,T_PlannedOrders[WeekIndex],78)=0,"",SUMIFS(T_PlannedOrders[EffectiveQty],T_PlannedOrders[Part Name],$A641,T_PlannedOrders[WeekIndex],78)&amp;" ("&amp;TEXT(SUMPRODUCT(MAX((T_PlannedOrders[Part Name]=$A641)*(T_PlannedOrders[WeekIndex]=78)*(T_PlannedOrders[EffectiveQty]&gt;0)*T_PlannedOrders[Order_Month])),"m月")&amp;"発注)")</f>
        <v/>
      </c>
      <c r="CD779">
        <f>IF(SUMIFS(T_PlannedOrders[EffectiveQty],T_PlannedOrders[Part Name],$A641,T_PlannedOrders[WeekIndex],79)=0,"",SUMIFS(T_PlannedOrders[EffectiveQty],T_PlannedOrders[Part Name],$A641,T_PlannedOrders[WeekIndex],79)&amp;" ("&amp;TEXT(SUMPRODUCT(MAX((T_PlannedOrders[Part Name]=$A641)*(T_PlannedOrders[WeekIndex]=79)*(T_PlannedOrders[EffectiveQty]&gt;0)*T_PlannedOrders[Order_Month])),"m月")&amp;"発注)")</f>
        <v/>
      </c>
      <c r="CE779">
        <f>IF(SUMIFS(T_PlannedOrders[EffectiveQty],T_PlannedOrders[Part Name],$A641,T_PlannedOrders[WeekIndex],80)=0,"",SUMIFS(T_PlannedOrders[EffectiveQty],T_PlannedOrders[Part Name],$A641,T_PlannedOrders[WeekIndex],80)&amp;" ("&amp;TEXT(SUMPRODUCT(MAX((T_PlannedOrders[Part Name]=$A641)*(T_PlannedOrders[WeekIndex]=80)*(T_PlannedOrders[EffectiveQty]&gt;0)*T_PlannedOrders[Order_Month])),"m月")&amp;"発注)")</f>
        <v/>
      </c>
      <c r="CF779">
        <f>IF(SUMIFS(T_PlannedOrders[EffectiveQty],T_PlannedOrders[Part Name],$A641,T_PlannedOrders[WeekIndex],81)=0,"",SUMIFS(T_PlannedOrders[EffectiveQty],T_PlannedOrders[Part Name],$A641,T_PlannedOrders[WeekIndex],81)&amp;" ("&amp;TEXT(SUMPRODUCT(MAX((T_PlannedOrders[Part Name]=$A641)*(T_PlannedOrders[WeekIndex]=81)*(T_PlannedOrders[EffectiveQty]&gt;0)*T_PlannedOrders[Order_Month])),"m月")&amp;"発注)")</f>
        <v/>
      </c>
      <c r="CG779">
        <f>IF(SUMIFS(T_PlannedOrders[EffectiveQty],T_PlannedOrders[Part Name],$A641,T_PlannedOrders[WeekIndex],82)=0,"",SUMIFS(T_PlannedOrders[EffectiveQty],T_PlannedOrders[Part Name],$A641,T_PlannedOrders[WeekIndex],82)&amp;" ("&amp;TEXT(SUMPRODUCT(MAX((T_PlannedOrders[Part Name]=$A641)*(T_PlannedOrders[WeekIndex]=82)*(T_PlannedOrders[EffectiveQty]&gt;0)*T_PlannedOrders[Order_Month])),"m月")&amp;"発注)")</f>
        <v/>
      </c>
      <c r="CH779">
        <f>IF(SUMIFS(T_PlannedOrders[EffectiveQty],T_PlannedOrders[Part Name],$A641,T_PlannedOrders[WeekIndex],83)=0,"",SUMIFS(T_PlannedOrders[EffectiveQty],T_PlannedOrders[Part Name],$A641,T_PlannedOrders[WeekIndex],83)&amp;" ("&amp;TEXT(SUMPRODUCT(MAX((T_PlannedOrders[Part Name]=$A641)*(T_PlannedOrders[WeekIndex]=83)*(T_PlannedOrders[EffectiveQty]&gt;0)*T_PlannedOrders[Order_Month])),"m月")&amp;"発注)")</f>
        <v/>
      </c>
      <c r="CI779">
        <f>IF(SUMIFS(T_PlannedOrders[EffectiveQty],T_PlannedOrders[Part Name],$A641,T_PlannedOrders[WeekIndex],84)=0,"",SUMIFS(T_PlannedOrders[EffectiveQty],T_PlannedOrders[Part Name],$A641,T_PlannedOrders[WeekIndex],84)&amp;" ("&amp;TEXT(SUMPRODUCT(MAX((T_PlannedOrders[Part Name]=$A641)*(T_PlannedOrders[WeekIndex]=84)*(T_PlannedOrders[EffectiveQty]&gt;0)*T_PlannedOrders[Order_Month])),"m月")&amp;"発注)")</f>
        <v/>
      </c>
      <c r="CJ779">
        <f>IF(SUMIFS(T_PlannedOrders[EffectiveQty],T_PlannedOrders[Part Name],$A641,T_PlannedOrders[WeekIndex],85)=0,"",SUMIFS(T_PlannedOrders[EffectiveQty],T_PlannedOrders[Part Name],$A641,T_PlannedOrders[WeekIndex],85)&amp;" ("&amp;TEXT(SUMPRODUCT(MAX((T_PlannedOrders[Part Name]=$A641)*(T_PlannedOrders[WeekIndex]=85)*(T_PlannedOrders[EffectiveQty]&gt;0)*T_PlannedOrders[Order_Month])),"m月")&amp;"発注)")</f>
        <v/>
      </c>
      <c r="CK779">
        <f>IF(SUMIFS(T_PlannedOrders[EffectiveQty],T_PlannedOrders[Part Name],$A641,T_PlannedOrders[WeekIndex],86)=0,"",SUMIFS(T_PlannedOrders[EffectiveQty],T_PlannedOrders[Part Name],$A641,T_PlannedOrders[WeekIndex],86)&amp;" ("&amp;TEXT(SUMPRODUCT(MAX((T_PlannedOrders[Part Name]=$A641)*(T_PlannedOrders[WeekIndex]=86)*(T_PlannedOrders[EffectiveQty]&gt;0)*T_PlannedOrders[Order_Month])),"m月")&amp;"発注)")</f>
        <v/>
      </c>
      <c r="CL779">
        <f>IF(SUMIFS(T_PlannedOrders[EffectiveQty],T_PlannedOrders[Part Name],$A641,T_PlannedOrders[WeekIndex],87)=0,"",SUMIFS(T_PlannedOrders[EffectiveQty],T_PlannedOrders[Part Name],$A641,T_PlannedOrders[WeekIndex],87)&amp;" ("&amp;TEXT(SUMPRODUCT(MAX((T_PlannedOrders[Part Name]=$A641)*(T_PlannedOrders[WeekIndex]=87)*(T_PlannedOrders[EffectiveQty]&gt;0)*T_PlannedOrders[Order_Month])),"m月")&amp;"発注)")</f>
        <v/>
      </c>
      <c r="CM779">
        <f>IF(SUMIFS(T_PlannedOrders[EffectiveQty],T_PlannedOrders[Part Name],$A641,T_PlannedOrders[WeekIndex],88)=0,"",SUMIFS(T_PlannedOrders[EffectiveQty],T_PlannedOrders[Part Name],$A641,T_PlannedOrders[WeekIndex],88)&amp;" ("&amp;TEXT(SUMPRODUCT(MAX((T_PlannedOrders[Part Name]=$A641)*(T_PlannedOrders[WeekIndex]=88)*(T_PlannedOrders[EffectiveQty]&gt;0)*T_PlannedOrders[Order_Month])),"m月")&amp;"発注)")</f>
        <v/>
      </c>
      <c r="CN779">
        <f>IF(SUMIFS(T_PlannedOrders[EffectiveQty],T_PlannedOrders[Part Name],$A641,T_PlannedOrders[WeekIndex],89)=0,"",SUMIFS(T_PlannedOrders[EffectiveQty],T_PlannedOrders[Part Name],$A641,T_PlannedOrders[WeekIndex],89)&amp;" ("&amp;TEXT(SUMPRODUCT(MAX((T_PlannedOrders[Part Name]=$A641)*(T_PlannedOrders[WeekIndex]=89)*(T_PlannedOrders[EffectiveQty]&gt;0)*T_PlannedOrders[Order_Month])),"m月")&amp;"発注)")</f>
        <v/>
      </c>
      <c r="CO779">
        <f>IF(SUMIFS(T_PlannedOrders[EffectiveQty],T_PlannedOrders[Part Name],$A641,T_PlannedOrders[WeekIndex],90)=0,"",SUMIFS(T_PlannedOrders[EffectiveQty],T_PlannedOrders[Part Name],$A641,T_PlannedOrders[WeekIndex],90)&amp;" ("&amp;TEXT(SUMPRODUCT(MAX((T_PlannedOrders[Part Name]=$A641)*(T_PlannedOrders[WeekIndex]=90)*(T_PlannedOrders[EffectiveQty]&gt;0)*T_PlannedOrders[Order_Month])),"m月")&amp;"発注)")</f>
        <v/>
      </c>
      <c r="CP779">
        <f>IF(SUMIFS(T_PlannedOrders[EffectiveQty],T_PlannedOrders[Part Name],$A641,T_PlannedOrders[WeekIndex],91)=0,"",SUMIFS(T_PlannedOrders[EffectiveQty],T_PlannedOrders[Part Name],$A641,T_PlannedOrders[WeekIndex],91)&amp;" ("&amp;TEXT(SUMPRODUCT(MAX((T_PlannedOrders[Part Name]=$A641)*(T_PlannedOrders[WeekIndex]=91)*(T_PlannedOrders[EffectiveQty]&gt;0)*T_PlannedOrders[Order_Month])),"m月")&amp;"発注)")</f>
        <v/>
      </c>
      <c r="CQ779">
        <f>IF(SUMIFS(T_PlannedOrders[EffectiveQty],T_PlannedOrders[Part Name],$A641,T_PlannedOrders[WeekIndex],92)=0,"",SUMIFS(T_PlannedOrders[EffectiveQty],T_PlannedOrders[Part Name],$A641,T_PlannedOrders[WeekIndex],92)&amp;" ("&amp;TEXT(SUMPRODUCT(MAX((T_PlannedOrders[Part Name]=$A641)*(T_PlannedOrders[WeekIndex]=92)*(T_PlannedOrders[EffectiveQty]&gt;0)*T_PlannedOrders[Order_Month])),"m月")&amp;"発注)")</f>
        <v/>
      </c>
      <c r="CR779">
        <f>IF(SUMIFS(T_PlannedOrders[EffectiveQty],T_PlannedOrders[Part Name],$A641,T_PlannedOrders[WeekIndex],93)=0,"",SUMIFS(T_PlannedOrders[EffectiveQty],T_PlannedOrders[Part Name],$A641,T_PlannedOrders[WeekIndex],93)&amp;" ("&amp;TEXT(SUMPRODUCT(MAX((T_PlannedOrders[Part Name]=$A641)*(T_PlannedOrders[WeekIndex]=93)*(T_PlannedOrders[EffectiveQty]&gt;0)*T_PlannedOrders[Order_Month])),"m月")&amp;"発注)")</f>
        <v/>
      </c>
      <c r="CS779">
        <f>IF(SUMIFS(T_PlannedOrders[EffectiveQty],T_PlannedOrders[Part Name],$A641,T_PlannedOrders[WeekIndex],94)=0,"",SUMIFS(T_PlannedOrders[EffectiveQty],T_PlannedOrders[Part Name],$A641,T_PlannedOrders[WeekIndex],94)&amp;" ("&amp;TEXT(SUMPRODUCT(MAX((T_PlannedOrders[Part Name]=$A641)*(T_PlannedOrders[WeekIndex]=94)*(T_PlannedOrders[EffectiveQty]&gt;0)*T_PlannedOrders[Order_Month])),"m月")&amp;"発注)")</f>
        <v/>
      </c>
      <c r="CT779">
        <f>IF(SUMIFS(T_PlannedOrders[EffectiveQty],T_PlannedOrders[Part Name],$A641,T_PlannedOrders[WeekIndex],95)=0,"",SUMIFS(T_PlannedOrders[EffectiveQty],T_PlannedOrders[Part Name],$A641,T_PlannedOrders[WeekIndex],95)&amp;" ("&amp;TEXT(SUMPRODUCT(MAX((T_PlannedOrders[Part Name]=$A641)*(T_PlannedOrders[WeekIndex]=95)*(T_PlannedOrders[EffectiveQty]&gt;0)*T_PlannedOrders[Order_Month])),"m月")&amp;"発注)")</f>
        <v/>
      </c>
      <c r="CU779">
        <f>IF(SUMIFS(T_PlannedOrders[EffectiveQty],T_PlannedOrders[Part Name],$A641,T_PlannedOrders[WeekIndex],96)=0,"",SUMIFS(T_PlannedOrders[EffectiveQty],T_PlannedOrders[Part Name],$A641,T_PlannedOrders[WeekIndex],96)&amp;" ("&amp;TEXT(SUMPRODUCT(MAX((T_PlannedOrders[Part Name]=$A641)*(T_PlannedOrders[WeekIndex]=96)*(T_PlannedOrders[EffectiveQty]&gt;0)*T_PlannedOrders[Order_Month])),"m月")&amp;"発注)")</f>
        <v/>
      </c>
      <c r="CV779">
        <f>IF(SUMIFS(T_PlannedOrders[EffectiveQty],T_PlannedOrders[Part Name],$A641,T_PlannedOrders[WeekIndex],97)=0,"",SUMIFS(T_PlannedOrders[EffectiveQty],T_PlannedOrders[Part Name],$A641,T_PlannedOrders[WeekIndex],97)&amp;" ("&amp;TEXT(SUMPRODUCT(MAX((T_PlannedOrders[Part Name]=$A641)*(T_PlannedOrders[WeekIndex]=97)*(T_PlannedOrders[EffectiveQty]&gt;0)*T_PlannedOrders[Order_Month])),"m月")&amp;"発注)")</f>
        <v/>
      </c>
      <c r="CW779">
        <f>IF(SUMIFS(T_PlannedOrders[EffectiveQty],T_PlannedOrders[Part Name],$A641,T_PlannedOrders[WeekIndex],98)=0,"",SUMIFS(T_PlannedOrders[EffectiveQty],T_PlannedOrders[Part Name],$A641,T_PlannedOrders[WeekIndex],98)&amp;" ("&amp;TEXT(SUMPRODUCT(MAX((T_PlannedOrders[Part Name]=$A641)*(T_PlannedOrders[WeekIndex]=98)*(T_PlannedOrders[EffectiveQty]&gt;0)*T_PlannedOrders[Order_Month])),"m月")&amp;"発注)")</f>
        <v/>
      </c>
      <c r="CX779">
        <f>IF(SUMIFS(T_PlannedOrders[EffectiveQty],T_PlannedOrders[Part Name],$A641,T_PlannedOrders[WeekIndex],99)=0,"",SUMIFS(T_PlannedOrders[EffectiveQty],T_PlannedOrders[Part Name],$A641,T_PlannedOrders[WeekIndex],99)&amp;" ("&amp;TEXT(SUMPRODUCT(MAX((T_PlannedOrders[Part Name]=$A641)*(T_PlannedOrders[WeekIndex]=99)*(T_PlannedOrders[EffectiveQty]&gt;0)*T_PlannedOrders[Order_Month])),"m月")&amp;"発注)")</f>
        <v/>
      </c>
      <c r="CY779">
        <f>IF(SUMIFS(T_PlannedOrders[EffectiveQty],T_PlannedOrders[Part Name],$A641,T_PlannedOrders[WeekIndex],100)=0,"",SUMIFS(T_PlannedOrders[EffectiveQty],T_PlannedOrders[Part Name],$A641,T_PlannedOrders[WeekIndex],100)&amp;" ("&amp;TEXT(SUMPRODUCT(MAX((T_PlannedOrders[Part Name]=$A641)*(T_PlannedOrders[WeekIndex]=100)*(T_PlannedOrders[EffectiveQty]&gt;0)*T_PlannedOrders[Order_Month])),"m月")&amp;"発注)")</f>
        <v/>
      </c>
      <c r="CZ779">
        <f>IF(SUMIFS(T_PlannedOrders[EffectiveQty],T_PlannedOrders[Part Name],$A641,T_PlannedOrders[WeekIndex],101)=0,"",SUMIFS(T_PlannedOrders[EffectiveQty],T_PlannedOrders[Part Name],$A641,T_PlannedOrders[WeekIndex],101)&amp;" ("&amp;TEXT(SUMPRODUCT(MAX((T_PlannedOrders[Part Name]=$A641)*(T_PlannedOrders[WeekIndex]=101)*(T_PlannedOrders[EffectiveQty]&gt;0)*T_PlannedOrders[Order_Month])),"m月")&amp;"発注)")</f>
        <v/>
      </c>
      <c r="DA779">
        <f>IF(SUMIFS(T_PlannedOrders[EffectiveQty],T_PlannedOrders[Part Name],$A641,T_PlannedOrders[WeekIndex],102)=0,"",SUMIFS(T_PlannedOrders[EffectiveQty],T_PlannedOrders[Part Name],$A641,T_PlannedOrders[WeekIndex],102)&amp;" ("&amp;TEXT(SUMPRODUCT(MAX((T_PlannedOrders[Part Name]=$A641)*(T_PlannedOrders[WeekIndex]=102)*(T_PlannedOrders[EffectiveQty]&gt;0)*T_PlannedOrders[Order_Month])),"m月")&amp;"発注)")</f>
        <v/>
      </c>
      <c r="DB779">
        <f>IF(SUMIFS(T_PlannedOrders[EffectiveQty],T_PlannedOrders[Part Name],$A641,T_PlannedOrders[WeekIndex],103)=0,"",SUMIFS(T_PlannedOrders[EffectiveQty],T_PlannedOrders[Part Name],$A641,T_PlannedOrders[WeekIndex],103)&amp;" ("&amp;TEXT(SUMPRODUCT(MAX((T_PlannedOrders[Part Name]=$A641)*(T_PlannedOrders[WeekIndex]=103)*(T_PlannedOrders[EffectiveQty]&gt;0)*T_PlannedOrders[Order_Month])),"m月")&amp;"発注)")</f>
        <v/>
      </c>
      <c r="DC779">
        <f>IF(SUMIFS(T_PlannedOrders[EffectiveQty],T_PlannedOrders[Part Name],$A641,T_PlannedOrders[WeekIndex],104)=0,"",SUMIFS(T_PlannedOrders[EffectiveQty],T_PlannedOrders[Part Name],$A641,T_PlannedOrders[WeekIndex],104)&amp;" ("&amp;TEXT(SUMPRODUCT(MAX((T_PlannedOrders[Part Name]=$A641)*(T_PlannedOrders[WeekIndex]=104)*(T_PlannedOrders[EffectiveQty]&gt;0)*T_PlannedOrders[Order_Month])),"m月")&amp;"発注)")</f>
        <v/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3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'Grid_Requirement'!B37</f>
        <v/>
      </c>
      <c r="E814">
        <f>'Grid_Requirement'!C37</f>
        <v/>
      </c>
      <c r="F814">
        <f>'Grid_Requirement'!D37</f>
        <v/>
      </c>
      <c r="G814">
        <f>'Grid_Requirement'!E37</f>
        <v/>
      </c>
      <c r="H814">
        <f>'Grid_Requirement'!F37</f>
        <v/>
      </c>
      <c r="I814">
        <f>'Grid_Requirement'!G37</f>
        <v/>
      </c>
      <c r="J814">
        <f>'Grid_Requirement'!H37</f>
        <v/>
      </c>
      <c r="K814">
        <f>'Grid_Requirement'!I37</f>
        <v/>
      </c>
      <c r="L814">
        <f>'Grid_Requirement'!J37</f>
        <v/>
      </c>
      <c r="M814">
        <f>'Grid_Requirement'!K37</f>
        <v/>
      </c>
      <c r="N814">
        <f>'Grid_Requirement'!L37</f>
        <v/>
      </c>
      <c r="O814">
        <f>'Grid_Requirement'!M37</f>
        <v/>
      </c>
      <c r="P814">
        <f>'Grid_Requirement'!N37</f>
        <v/>
      </c>
      <c r="Q814">
        <f>'Grid_Requirement'!O37</f>
        <v/>
      </c>
      <c r="R814">
        <f>'Grid_Requirement'!P37</f>
        <v/>
      </c>
      <c r="S814">
        <f>'Grid_Requirement'!Q37</f>
        <v/>
      </c>
      <c r="T814">
        <f>'Grid_Requirement'!R37</f>
        <v/>
      </c>
      <c r="U814">
        <f>'Grid_Requirement'!S37</f>
        <v/>
      </c>
      <c r="V814">
        <f>'Grid_Requirement'!T37</f>
        <v/>
      </c>
      <c r="W814">
        <f>'Grid_Requirement'!U37</f>
        <v/>
      </c>
      <c r="X814">
        <f>'Grid_Requirement'!V37</f>
        <v/>
      </c>
      <c r="Y814">
        <f>'Grid_Requirement'!W37</f>
        <v/>
      </c>
      <c r="Z814">
        <f>'Grid_Requirement'!X37</f>
        <v/>
      </c>
      <c r="AA814">
        <f>'Grid_Requirement'!Y37</f>
        <v/>
      </c>
      <c r="AB814">
        <f>'Grid_Requirement'!Z37</f>
        <v/>
      </c>
      <c r="AC814">
        <f>'Grid_Requirement'!AA37</f>
        <v/>
      </c>
      <c r="AD814">
        <f>'Grid_Requirement'!AB37</f>
        <v/>
      </c>
      <c r="AE814">
        <f>'Grid_Requirement'!AC37</f>
        <v/>
      </c>
      <c r="AF814">
        <f>'Grid_Requirement'!AD37</f>
        <v/>
      </c>
      <c r="AG814">
        <f>'Grid_Requirement'!AE37</f>
        <v/>
      </c>
      <c r="AH814">
        <f>'Grid_Requirement'!AF37</f>
        <v/>
      </c>
      <c r="AI814">
        <f>'Grid_Requirement'!AG37</f>
        <v/>
      </c>
      <c r="AJ814">
        <f>'Grid_Requirement'!AH37</f>
        <v/>
      </c>
      <c r="AK814">
        <f>'Grid_Requirement'!AI37</f>
        <v/>
      </c>
      <c r="AL814">
        <f>'Grid_Requirement'!AJ37</f>
        <v/>
      </c>
      <c r="AM814">
        <f>'Grid_Requirement'!AK37</f>
        <v/>
      </c>
      <c r="AN814">
        <f>'Grid_Requirement'!AL37</f>
        <v/>
      </c>
      <c r="AO814">
        <f>'Grid_Requirement'!AM37</f>
        <v/>
      </c>
      <c r="AP814">
        <f>'Grid_Requirement'!AN37</f>
        <v/>
      </c>
      <c r="AQ814">
        <f>'Grid_Requirement'!AO37</f>
        <v/>
      </c>
      <c r="AR814">
        <f>'Grid_Requirement'!AP37</f>
        <v/>
      </c>
      <c r="AS814">
        <f>'Grid_Requirement'!AQ37</f>
        <v/>
      </c>
      <c r="AT814">
        <f>'Grid_Requirement'!AR37</f>
        <v/>
      </c>
      <c r="AU814">
        <f>'Grid_Requirement'!AS37</f>
        <v/>
      </c>
      <c r="AV814">
        <f>'Grid_Requirement'!AT37</f>
        <v/>
      </c>
      <c r="AW814">
        <f>'Grid_Requirement'!AU37</f>
        <v/>
      </c>
      <c r="AX814">
        <f>'Grid_Requirement'!AV37</f>
        <v/>
      </c>
      <c r="AY814">
        <f>'Grid_Requirement'!AW37</f>
        <v/>
      </c>
      <c r="AZ814">
        <f>'Grid_Requirement'!AX37</f>
        <v/>
      </c>
      <c r="BA814">
        <f>'Grid_Requirement'!AY37</f>
        <v/>
      </c>
      <c r="BB814">
        <f>'Grid_Requirement'!AZ37</f>
        <v/>
      </c>
      <c r="BC814">
        <f>'Grid_Requirement'!BA37</f>
        <v/>
      </c>
      <c r="BD814">
        <f>'Grid_Requirement'!BB37</f>
        <v/>
      </c>
      <c r="BE814">
        <f>'Grid_Requirement'!BC37</f>
        <v/>
      </c>
      <c r="BF814">
        <f>'Grid_Requirement'!BD37</f>
        <v/>
      </c>
      <c r="BG814">
        <f>'Grid_Requirement'!BE37</f>
        <v/>
      </c>
      <c r="BH814">
        <f>'Grid_Requirement'!BF37</f>
        <v/>
      </c>
      <c r="BI814">
        <f>'Grid_Requirement'!BG37</f>
        <v/>
      </c>
      <c r="BJ814">
        <f>'Grid_Requirement'!BH37</f>
        <v/>
      </c>
      <c r="BK814">
        <f>'Grid_Requirement'!BI37</f>
        <v/>
      </c>
      <c r="BL814">
        <f>'Grid_Requirement'!BJ37</f>
        <v/>
      </c>
      <c r="BM814">
        <f>'Grid_Requirement'!BK37</f>
        <v/>
      </c>
      <c r="BN814">
        <f>'Grid_Requirement'!BL37</f>
        <v/>
      </c>
      <c r="BO814">
        <f>'Grid_Requirement'!BM37</f>
        <v/>
      </c>
      <c r="BP814">
        <f>'Grid_Requirement'!BN37</f>
        <v/>
      </c>
      <c r="BQ814">
        <f>'Grid_Requirement'!BO37</f>
        <v/>
      </c>
      <c r="BR814">
        <f>'Grid_Requirement'!BP37</f>
        <v/>
      </c>
      <c r="BS814">
        <f>'Grid_Requirement'!BQ37</f>
        <v/>
      </c>
      <c r="BT814">
        <f>'Grid_Requirement'!BR37</f>
        <v/>
      </c>
      <c r="BU814">
        <f>'Grid_Requirement'!BS37</f>
        <v/>
      </c>
      <c r="BV814">
        <f>'Grid_Requirement'!BT37</f>
        <v/>
      </c>
      <c r="BW814">
        <f>'Grid_Requirement'!BU37</f>
        <v/>
      </c>
      <c r="BX814">
        <f>'Grid_Requirement'!BV37</f>
        <v/>
      </c>
      <c r="BY814">
        <f>'Grid_Requirement'!BW37</f>
        <v/>
      </c>
      <c r="BZ814">
        <f>'Grid_Requirement'!BX37</f>
        <v/>
      </c>
      <c r="CA814">
        <f>'Grid_Requirement'!BY37</f>
        <v/>
      </c>
      <c r="CB814">
        <f>'Grid_Requirement'!BZ37</f>
        <v/>
      </c>
      <c r="CC814">
        <f>'Grid_Requirement'!CA37</f>
        <v/>
      </c>
      <c r="CD814">
        <f>'Grid_Requirement'!CB37</f>
        <v/>
      </c>
      <c r="CE814">
        <f>'Grid_Requirement'!CC37</f>
        <v/>
      </c>
      <c r="CF814">
        <f>'Grid_Requirement'!CD37</f>
        <v/>
      </c>
      <c r="CG814">
        <f>'Grid_Requirement'!CE37</f>
        <v/>
      </c>
      <c r="CH814">
        <f>'Grid_Requirement'!CF37</f>
        <v/>
      </c>
      <c r="CI814">
        <f>'Grid_Requirement'!CG37</f>
        <v/>
      </c>
      <c r="CJ814">
        <f>'Grid_Requirement'!CH37</f>
        <v/>
      </c>
      <c r="CK814">
        <f>'Grid_Requirement'!CI37</f>
        <v/>
      </c>
      <c r="CL814">
        <f>'Grid_Requirement'!CJ37</f>
        <v/>
      </c>
      <c r="CM814">
        <f>'Grid_Requirement'!CK37</f>
        <v/>
      </c>
      <c r="CN814">
        <f>'Grid_Requirement'!CL37</f>
        <v/>
      </c>
      <c r="CO814">
        <f>'Grid_Requirement'!CM37</f>
        <v/>
      </c>
      <c r="CP814">
        <f>'Grid_Requirement'!CN37</f>
        <v/>
      </c>
      <c r="CQ814">
        <f>'Grid_Requirement'!CO37</f>
        <v/>
      </c>
      <c r="CR814">
        <f>'Grid_Requirement'!CP37</f>
        <v/>
      </c>
      <c r="CS814">
        <f>'Grid_Requirement'!CQ37</f>
        <v/>
      </c>
      <c r="CT814">
        <f>'Grid_Requirement'!CR37</f>
        <v/>
      </c>
      <c r="CU814">
        <f>'Grid_Requirement'!CS37</f>
        <v/>
      </c>
      <c r="CV814">
        <f>'Grid_Requirement'!CT37</f>
        <v/>
      </c>
      <c r="CW814">
        <f>'Grid_Requirement'!CU37</f>
        <v/>
      </c>
      <c r="CX814">
        <f>'Grid_Requirement'!CV37</f>
        <v/>
      </c>
      <c r="CY814">
        <f>'Grid_Requirement'!CW37</f>
        <v/>
      </c>
      <c r="CZ814">
        <f>'Grid_Requirement'!CX37</f>
        <v/>
      </c>
      <c r="DA814">
        <f>'Grid_Requirement'!CY37</f>
        <v/>
      </c>
      <c r="DB814">
        <f>'Grid_Requirement'!CZ37</f>
        <v/>
      </c>
      <c r="DC814">
        <f>'Grid_Requirement'!DA37</f>
        <v/>
      </c>
    </row>
    <row r="815">
      <c r="B815" t="inlineStr">
        <is>
          <t>TTAF在庫(実績,kg)</t>
        </is>
      </c>
      <c r="D815">
        <f>'T_TTAFStock'!B41</f>
        <v/>
      </c>
      <c r="E815">
        <f>'T_TTAFStock'!C41</f>
        <v/>
      </c>
      <c r="F815">
        <f>'T_TTAFStock'!D41</f>
        <v/>
      </c>
      <c r="G815">
        <f>'T_TTAFStock'!E41</f>
        <v/>
      </c>
      <c r="H815">
        <f>'T_TTAFStock'!F41</f>
        <v/>
      </c>
      <c r="I815">
        <f>'T_TTAFStock'!G41</f>
        <v/>
      </c>
      <c r="J815">
        <f>'T_TTAFStock'!H41</f>
        <v/>
      </c>
      <c r="K815">
        <f>'T_TTAFStock'!I41</f>
        <v/>
      </c>
      <c r="L815">
        <f>'T_TTAFStock'!J41</f>
        <v/>
      </c>
      <c r="M815">
        <f>'T_TTAFStock'!K41</f>
        <v/>
      </c>
      <c r="N815">
        <f>'T_TTAFStock'!L41</f>
        <v/>
      </c>
      <c r="O815">
        <f>'T_TTAFStock'!M41</f>
        <v/>
      </c>
      <c r="P815">
        <f>'T_TTAFStock'!N41</f>
        <v/>
      </c>
      <c r="Q815">
        <f>'T_TTAFStock'!O41</f>
        <v/>
      </c>
      <c r="R815">
        <f>'T_TTAFStock'!P41</f>
        <v/>
      </c>
      <c r="S815">
        <f>'T_TTAFStock'!Q41</f>
        <v/>
      </c>
      <c r="T815">
        <f>'T_TTAFStock'!R41</f>
        <v/>
      </c>
      <c r="U815">
        <f>'T_TTAFStock'!S41</f>
        <v/>
      </c>
      <c r="V815">
        <f>'T_TTAFStock'!T41</f>
        <v/>
      </c>
      <c r="W815">
        <f>'T_TTAFStock'!U41</f>
        <v/>
      </c>
      <c r="X815">
        <f>'T_TTAFStock'!V41</f>
        <v/>
      </c>
      <c r="Y815">
        <f>'T_TTAFStock'!W41</f>
        <v/>
      </c>
      <c r="Z815">
        <f>'T_TTAFStock'!X41</f>
        <v/>
      </c>
      <c r="AA815">
        <f>'T_TTAFStock'!Y41</f>
        <v/>
      </c>
      <c r="AB815">
        <f>'T_TTAFStock'!Z41</f>
        <v/>
      </c>
      <c r="AC815">
        <f>'T_TTAFStock'!AA41</f>
        <v/>
      </c>
      <c r="AD815">
        <f>'T_TTAFStock'!AB41</f>
        <v/>
      </c>
      <c r="AE815">
        <f>'T_TTAFStock'!AC41</f>
        <v/>
      </c>
      <c r="AF815">
        <f>'T_TTAFStock'!AD41</f>
        <v/>
      </c>
      <c r="AG815">
        <f>'T_TTAFStock'!AE41</f>
        <v/>
      </c>
      <c r="AH815">
        <f>'T_TTAFStock'!AF41</f>
        <v/>
      </c>
      <c r="AI815">
        <f>'T_TTAFStock'!AG41</f>
        <v/>
      </c>
      <c r="AJ815">
        <f>'T_TTAFStock'!AH41</f>
        <v/>
      </c>
      <c r="AK815">
        <f>'T_TTAFStock'!AI41</f>
        <v/>
      </c>
      <c r="AL815">
        <f>'T_TTAFStock'!AJ41</f>
        <v/>
      </c>
      <c r="AM815">
        <f>'T_TTAFStock'!AK41</f>
        <v/>
      </c>
      <c r="AN815">
        <f>'T_TTAFStock'!AL41</f>
        <v/>
      </c>
      <c r="AO815">
        <f>'T_TTAFStock'!AM41</f>
        <v/>
      </c>
      <c r="AP815">
        <f>'T_TTAFStock'!AN41</f>
        <v/>
      </c>
      <c r="AQ815">
        <f>'T_TTAFStock'!AO41</f>
        <v/>
      </c>
      <c r="AR815">
        <f>'T_TTAFStock'!AP41</f>
        <v/>
      </c>
      <c r="AS815">
        <f>'T_TTAFStock'!AQ41</f>
        <v/>
      </c>
      <c r="AT815">
        <f>'T_TTAFStock'!AR41</f>
        <v/>
      </c>
      <c r="AU815">
        <f>'T_TTAFStock'!AS41</f>
        <v/>
      </c>
      <c r="AV815">
        <f>'T_TTAFStock'!AT41</f>
        <v/>
      </c>
      <c r="AW815">
        <f>'T_TTAFStock'!AU41</f>
        <v/>
      </c>
      <c r="AX815">
        <f>'T_TTAFStock'!AV41</f>
        <v/>
      </c>
      <c r="AY815">
        <f>'T_TTAFStock'!AW41</f>
        <v/>
      </c>
      <c r="AZ815">
        <f>'T_TTAFStock'!AX41</f>
        <v/>
      </c>
      <c r="BA815">
        <f>'T_TTAFStock'!AY41</f>
        <v/>
      </c>
      <c r="BB815">
        <f>'T_TTAFStock'!AZ41</f>
        <v/>
      </c>
      <c r="BC815">
        <f>'T_TTAFStock'!BA41</f>
        <v/>
      </c>
      <c r="BD815">
        <f>'T_TTAFStock'!BB41</f>
        <v/>
      </c>
      <c r="BE815">
        <f>'T_TTAFStock'!BC41</f>
        <v/>
      </c>
      <c r="BF815">
        <f>'T_TTAFStock'!BD41</f>
        <v/>
      </c>
      <c r="BG815">
        <f>'T_TTAFStock'!BE41</f>
        <v/>
      </c>
      <c r="BH815">
        <f>'T_TTAFStock'!BF41</f>
        <v/>
      </c>
      <c r="BI815">
        <f>'T_TTAFStock'!BG41</f>
        <v/>
      </c>
      <c r="BJ815">
        <f>'T_TTAFStock'!BH41</f>
        <v/>
      </c>
      <c r="BK815">
        <f>'T_TTAFStock'!BI41</f>
        <v/>
      </c>
      <c r="BL815">
        <f>'T_TTAFStock'!BJ41</f>
        <v/>
      </c>
      <c r="BM815">
        <f>'T_TTAFStock'!BK41</f>
        <v/>
      </c>
      <c r="BN815">
        <f>'T_TTAFStock'!BL41</f>
        <v/>
      </c>
      <c r="BO815">
        <f>'T_TTAFStock'!BM41</f>
        <v/>
      </c>
      <c r="BP815">
        <f>'T_TTAFStock'!BN41</f>
        <v/>
      </c>
      <c r="BQ815">
        <f>'T_TTAFStock'!BO41</f>
        <v/>
      </c>
      <c r="BR815">
        <f>'T_TTAFStock'!BP41</f>
        <v/>
      </c>
      <c r="BS815">
        <f>'T_TTAFStock'!BQ41</f>
        <v/>
      </c>
      <c r="BT815">
        <f>'T_TTAFStock'!BR41</f>
        <v/>
      </c>
      <c r="BU815">
        <f>'T_TTAFStock'!BS41</f>
        <v/>
      </c>
      <c r="BV815">
        <f>'T_TTAFStock'!BT41</f>
        <v/>
      </c>
      <c r="BW815">
        <f>'T_TTAFStock'!BU41</f>
        <v/>
      </c>
      <c r="BX815">
        <f>'T_TTAFStock'!BV41</f>
        <v/>
      </c>
      <c r="BY815">
        <f>'T_TTAFStock'!BW41</f>
        <v/>
      </c>
      <c r="BZ815">
        <f>'T_TTAFStock'!BX41</f>
        <v/>
      </c>
      <c r="CA815">
        <f>'T_TTAFStock'!BY41</f>
        <v/>
      </c>
      <c r="CB815">
        <f>'T_TTAFStock'!BZ41</f>
        <v/>
      </c>
      <c r="CC815">
        <f>'T_TTAFStock'!CA41</f>
        <v/>
      </c>
      <c r="CD815">
        <f>'T_TTAFStock'!CB41</f>
        <v/>
      </c>
      <c r="CE815">
        <f>'T_TTAFStock'!CC41</f>
        <v/>
      </c>
      <c r="CF815">
        <f>'T_TTAFStock'!CD41</f>
        <v/>
      </c>
      <c r="CG815">
        <f>'T_TTAFStock'!CE41</f>
        <v/>
      </c>
      <c r="CH815">
        <f>'T_TTAFStock'!CF41</f>
        <v/>
      </c>
      <c r="CI815">
        <f>'T_TTAFStock'!CG41</f>
        <v/>
      </c>
      <c r="CJ815">
        <f>'T_TTAFStock'!CH41</f>
        <v/>
      </c>
      <c r="CK815">
        <f>'T_TTAFStock'!CI41</f>
        <v/>
      </c>
      <c r="CL815">
        <f>'T_TTAFStock'!CJ41</f>
        <v/>
      </c>
      <c r="CM815">
        <f>'T_TTAFStock'!CK41</f>
        <v/>
      </c>
      <c r="CN815">
        <f>'T_TTAFStock'!CL41</f>
        <v/>
      </c>
      <c r="CO815">
        <f>'T_TTAFStock'!CM41</f>
        <v/>
      </c>
      <c r="CP815">
        <f>'T_TTAFStock'!CN41</f>
        <v/>
      </c>
      <c r="CQ815">
        <f>'T_TTAFStock'!CO41</f>
        <v/>
      </c>
      <c r="CR815">
        <f>'T_TTAFStock'!CP41</f>
        <v/>
      </c>
      <c r="CS815">
        <f>'T_TTAFStock'!CQ41</f>
        <v/>
      </c>
      <c r="CT815">
        <f>'T_TTAFStock'!CR41</f>
        <v/>
      </c>
      <c r="CU815">
        <f>'T_TTAFStock'!CS41</f>
        <v/>
      </c>
      <c r="CV815">
        <f>'T_TTAFStock'!CT41</f>
        <v/>
      </c>
      <c r="CW815">
        <f>'T_TTAFStock'!CU41</f>
        <v/>
      </c>
      <c r="CX815">
        <f>'T_TTAFStock'!CV41</f>
        <v/>
      </c>
      <c r="CY815">
        <f>'T_TTAFStock'!CW41</f>
        <v/>
      </c>
      <c r="CZ815">
        <f>'T_TTAFStock'!CX41</f>
        <v/>
      </c>
      <c r="DA815">
        <f>'T_TTAFStock'!CY41</f>
        <v/>
      </c>
      <c r="DB815">
        <f>'T_TTAFStock'!CZ41</f>
        <v/>
      </c>
      <c r="DC815">
        <f>'T_TTAFStock'!DA41</f>
        <v/>
      </c>
    </row>
    <row r="816">
      <c r="B816" t="inlineStr">
        <is>
          <t>自社在庫(実績,kg)</t>
        </is>
      </c>
      <c r="D816">
        <f>'T_SelfStock'!B41</f>
        <v/>
      </c>
      <c r="E816">
        <f>'T_SelfStock'!C41</f>
        <v/>
      </c>
      <c r="F816">
        <f>'T_SelfStock'!D41</f>
        <v/>
      </c>
      <c r="G816">
        <f>'T_SelfStock'!E41</f>
        <v/>
      </c>
      <c r="H816">
        <f>'T_SelfStock'!F41</f>
        <v/>
      </c>
      <c r="I816">
        <f>'T_SelfStock'!G41</f>
        <v/>
      </c>
      <c r="J816">
        <f>'T_SelfStock'!H41</f>
        <v/>
      </c>
      <c r="K816">
        <f>'T_SelfStock'!I41</f>
        <v/>
      </c>
      <c r="L816">
        <f>'T_SelfStock'!J41</f>
        <v/>
      </c>
      <c r="M816">
        <f>'T_SelfStock'!K41</f>
        <v/>
      </c>
      <c r="N816">
        <f>'T_SelfStock'!L41</f>
        <v/>
      </c>
      <c r="O816">
        <f>'T_SelfStock'!M41</f>
        <v/>
      </c>
      <c r="P816">
        <f>'T_SelfStock'!N41</f>
        <v/>
      </c>
      <c r="Q816">
        <f>'T_SelfStock'!O41</f>
        <v/>
      </c>
      <c r="R816">
        <f>'T_SelfStock'!P41</f>
        <v/>
      </c>
      <c r="S816">
        <f>'T_SelfStock'!Q41</f>
        <v/>
      </c>
      <c r="T816">
        <f>'T_SelfStock'!R41</f>
        <v/>
      </c>
      <c r="U816">
        <f>'T_SelfStock'!S41</f>
        <v/>
      </c>
      <c r="V816">
        <f>'T_SelfStock'!T41</f>
        <v/>
      </c>
      <c r="W816">
        <f>'T_SelfStock'!U41</f>
        <v/>
      </c>
      <c r="X816">
        <f>'T_SelfStock'!V41</f>
        <v/>
      </c>
      <c r="Y816">
        <f>'T_SelfStock'!W41</f>
        <v/>
      </c>
      <c r="Z816">
        <f>'T_SelfStock'!X41</f>
        <v/>
      </c>
      <c r="AA816">
        <f>'T_SelfStock'!Y41</f>
        <v/>
      </c>
      <c r="AB816">
        <f>'T_SelfStock'!Z41</f>
        <v/>
      </c>
      <c r="AC816">
        <f>'T_SelfStock'!AA41</f>
        <v/>
      </c>
      <c r="AD816">
        <f>'T_SelfStock'!AB41</f>
        <v/>
      </c>
      <c r="AE816">
        <f>'T_SelfStock'!AC41</f>
        <v/>
      </c>
      <c r="AF816">
        <f>'T_SelfStock'!AD41</f>
        <v/>
      </c>
      <c r="AG816">
        <f>'T_SelfStock'!AE41</f>
        <v/>
      </c>
      <c r="AH816">
        <f>'T_SelfStock'!AF41</f>
        <v/>
      </c>
      <c r="AI816">
        <f>'T_SelfStock'!AG41</f>
        <v/>
      </c>
      <c r="AJ816">
        <f>'T_SelfStock'!AH41</f>
        <v/>
      </c>
      <c r="AK816">
        <f>'T_SelfStock'!AI41</f>
        <v/>
      </c>
      <c r="AL816">
        <f>'T_SelfStock'!AJ41</f>
        <v/>
      </c>
      <c r="AM816">
        <f>'T_SelfStock'!AK41</f>
        <v/>
      </c>
      <c r="AN816">
        <f>'T_SelfStock'!AL41</f>
        <v/>
      </c>
      <c r="AO816">
        <f>'T_SelfStock'!AM41</f>
        <v/>
      </c>
      <c r="AP816">
        <f>'T_SelfStock'!AN41</f>
        <v/>
      </c>
      <c r="AQ816">
        <f>'T_SelfStock'!AO41</f>
        <v/>
      </c>
      <c r="AR816">
        <f>'T_SelfStock'!AP41</f>
        <v/>
      </c>
      <c r="AS816">
        <f>'T_SelfStock'!AQ41</f>
        <v/>
      </c>
      <c r="AT816">
        <f>'T_SelfStock'!AR41</f>
        <v/>
      </c>
      <c r="AU816">
        <f>'T_SelfStock'!AS41</f>
        <v/>
      </c>
      <c r="AV816">
        <f>'T_SelfStock'!AT41</f>
        <v/>
      </c>
      <c r="AW816">
        <f>'T_SelfStock'!AU41</f>
        <v/>
      </c>
      <c r="AX816">
        <f>'T_SelfStock'!AV41</f>
        <v/>
      </c>
      <c r="AY816">
        <f>'T_SelfStock'!AW41</f>
        <v/>
      </c>
      <c r="AZ816">
        <f>'T_SelfStock'!AX41</f>
        <v/>
      </c>
      <c r="BA816">
        <f>'T_SelfStock'!AY41</f>
        <v/>
      </c>
      <c r="BB816">
        <f>'T_SelfStock'!AZ41</f>
        <v/>
      </c>
      <c r="BC816">
        <f>'T_SelfStock'!BA41</f>
        <v/>
      </c>
      <c r="BD816">
        <f>'T_SelfStock'!BB41</f>
        <v/>
      </c>
      <c r="BE816">
        <f>'T_SelfStock'!BC41</f>
        <v/>
      </c>
      <c r="BF816">
        <f>'T_SelfStock'!BD41</f>
        <v/>
      </c>
      <c r="BG816">
        <f>'T_SelfStock'!BE41</f>
        <v/>
      </c>
      <c r="BH816">
        <f>'T_SelfStock'!BF41</f>
        <v/>
      </c>
      <c r="BI816">
        <f>'T_SelfStock'!BG41</f>
        <v/>
      </c>
      <c r="BJ816">
        <f>'T_SelfStock'!BH41</f>
        <v/>
      </c>
      <c r="BK816">
        <f>'T_SelfStock'!BI41</f>
        <v/>
      </c>
      <c r="BL816">
        <f>'T_SelfStock'!BJ41</f>
        <v/>
      </c>
      <c r="BM816">
        <f>'T_SelfStock'!BK41</f>
        <v/>
      </c>
      <c r="BN816">
        <f>'T_SelfStock'!BL41</f>
        <v/>
      </c>
      <c r="BO816">
        <f>'T_SelfStock'!BM41</f>
        <v/>
      </c>
      <c r="BP816">
        <f>'T_SelfStock'!BN41</f>
        <v/>
      </c>
      <c r="BQ816">
        <f>'T_SelfStock'!BO41</f>
        <v/>
      </c>
      <c r="BR816">
        <f>'T_SelfStock'!BP41</f>
        <v/>
      </c>
      <c r="BS816">
        <f>'T_SelfStock'!BQ41</f>
        <v/>
      </c>
      <c r="BT816">
        <f>'T_SelfStock'!BR41</f>
        <v/>
      </c>
      <c r="BU816">
        <f>'T_SelfStock'!BS41</f>
        <v/>
      </c>
      <c r="BV816">
        <f>'T_SelfStock'!BT41</f>
        <v/>
      </c>
      <c r="BW816">
        <f>'T_SelfStock'!BU41</f>
        <v/>
      </c>
      <c r="BX816">
        <f>'T_SelfStock'!BV41</f>
        <v/>
      </c>
      <c r="BY816">
        <f>'T_SelfStock'!BW41</f>
        <v/>
      </c>
      <c r="BZ816">
        <f>'T_SelfStock'!BX41</f>
        <v/>
      </c>
      <c r="CA816">
        <f>'T_SelfStock'!BY41</f>
        <v/>
      </c>
      <c r="CB816">
        <f>'T_SelfStock'!BZ41</f>
        <v/>
      </c>
      <c r="CC816">
        <f>'T_SelfStock'!CA41</f>
        <v/>
      </c>
      <c r="CD816">
        <f>'T_SelfStock'!CB41</f>
        <v/>
      </c>
      <c r="CE816">
        <f>'T_SelfStock'!CC41</f>
        <v/>
      </c>
      <c r="CF816">
        <f>'T_SelfStock'!CD41</f>
        <v/>
      </c>
      <c r="CG816">
        <f>'T_SelfStock'!CE41</f>
        <v/>
      </c>
      <c r="CH816">
        <f>'T_SelfStock'!CF41</f>
        <v/>
      </c>
      <c r="CI816">
        <f>'T_SelfStock'!CG41</f>
        <v/>
      </c>
      <c r="CJ816">
        <f>'T_SelfStock'!CH41</f>
        <v/>
      </c>
      <c r="CK816">
        <f>'T_SelfStock'!CI41</f>
        <v/>
      </c>
      <c r="CL816">
        <f>'T_SelfStock'!CJ41</f>
        <v/>
      </c>
      <c r="CM816">
        <f>'T_SelfStock'!CK41</f>
        <v/>
      </c>
      <c r="CN816">
        <f>'T_SelfStock'!CL41</f>
        <v/>
      </c>
      <c r="CO816">
        <f>'T_SelfStock'!CM41</f>
        <v/>
      </c>
      <c r="CP816">
        <f>'T_SelfStock'!CN41</f>
        <v/>
      </c>
      <c r="CQ816">
        <f>'T_SelfStock'!CO41</f>
        <v/>
      </c>
      <c r="CR816">
        <f>'T_SelfStock'!CP41</f>
        <v/>
      </c>
      <c r="CS816">
        <f>'T_SelfStock'!CQ41</f>
        <v/>
      </c>
      <c r="CT816">
        <f>'T_SelfStock'!CR41</f>
        <v/>
      </c>
      <c r="CU816">
        <f>'T_SelfStock'!CS41</f>
        <v/>
      </c>
      <c r="CV816">
        <f>'T_SelfStock'!CT41</f>
        <v/>
      </c>
      <c r="CW816">
        <f>'T_SelfStock'!CU41</f>
        <v/>
      </c>
      <c r="CX816">
        <f>'T_SelfStock'!CV41</f>
        <v/>
      </c>
      <c r="CY816">
        <f>'T_SelfStock'!CW41</f>
        <v/>
      </c>
      <c r="CZ816">
        <f>'T_SelfStock'!CX41</f>
        <v/>
      </c>
      <c r="DA816">
        <f>'T_SelfStock'!CY41</f>
        <v/>
      </c>
      <c r="DB816">
        <f>'T_SelfStock'!CZ41</f>
        <v/>
      </c>
      <c r="DC816">
        <f>'T_SelfStock'!DA41</f>
        <v/>
      </c>
    </row>
    <row r="817">
      <c r="B817" t="inlineStr">
        <is>
          <t>Order(発注予定,kg)</t>
        </is>
      </c>
      <c r="D817">
        <f>IF(SUMIFS(T_PlannedOrders[EffectiveQty],T_PlannedOrders[Part Name],$A783,T_PlannedOrders[WeekIndex],1)=0,"",SUMIFS(T_PlannedOrders[EffectiveQty],T_PlannedOrders[Part Name],$A783,T_PlannedOrders[WeekIndex],1)&amp;" ("&amp;TEXT(SUMPRODUCT(MAX((T_PlannedOrders[Part Name]=$A783)*(T_PlannedOrders[WeekIndex]=1)*(T_PlannedOrders[EffectiveQty]&gt;0)*T_PlannedOrders[Order_Month])),"m月")&amp;"発注)")</f>
        <v/>
      </c>
      <c r="E817">
        <f>IF(SUMIFS(T_PlannedOrders[EffectiveQty],T_PlannedOrders[Part Name],$A783,T_PlannedOrders[WeekIndex],2)=0,"",SUMIFS(T_PlannedOrders[EffectiveQty],T_PlannedOrders[Part Name],$A783,T_PlannedOrders[WeekIndex],2)&amp;" ("&amp;TEXT(SUMPRODUCT(MAX((T_PlannedOrders[Part Name]=$A783)*(T_PlannedOrders[WeekIndex]=2)*(T_PlannedOrders[EffectiveQty]&gt;0)*T_PlannedOrders[Order_Month])),"m月")&amp;"発注)")</f>
        <v/>
      </c>
      <c r="F817">
        <f>IF(SUMIFS(T_PlannedOrders[EffectiveQty],T_PlannedOrders[Part Name],$A783,T_PlannedOrders[WeekIndex],3)=0,"",SUMIFS(T_PlannedOrders[EffectiveQty],T_PlannedOrders[Part Name],$A783,T_PlannedOrders[WeekIndex],3)&amp;" ("&amp;TEXT(SUMPRODUCT(MAX((T_PlannedOrders[Part Name]=$A783)*(T_PlannedOrders[WeekIndex]=3)*(T_PlannedOrders[EffectiveQty]&gt;0)*T_PlannedOrders[Order_Month])),"m月")&amp;"発注)")</f>
        <v/>
      </c>
      <c r="G817">
        <f>IF(SUMIFS(T_PlannedOrders[EffectiveQty],T_PlannedOrders[Part Name],$A783,T_PlannedOrders[WeekIndex],4)=0,"",SUMIFS(T_PlannedOrders[EffectiveQty],T_PlannedOrders[Part Name],$A783,T_PlannedOrders[WeekIndex],4)&amp;" ("&amp;TEXT(SUMPRODUCT(MAX((T_PlannedOrders[Part Name]=$A783)*(T_PlannedOrders[WeekIndex]=4)*(T_PlannedOrders[EffectiveQty]&gt;0)*T_PlannedOrders[Order_Month])),"m月")&amp;"発注)")</f>
        <v/>
      </c>
      <c r="H817">
        <f>IF(SUMIFS(T_PlannedOrders[EffectiveQty],T_PlannedOrders[Part Name],$A783,T_PlannedOrders[WeekIndex],5)=0,"",SUMIFS(T_PlannedOrders[EffectiveQty],T_PlannedOrders[Part Name],$A783,T_PlannedOrders[WeekIndex],5)&amp;" ("&amp;TEXT(SUMPRODUCT(MAX((T_PlannedOrders[Part Name]=$A783)*(T_PlannedOrders[WeekIndex]=5)*(T_PlannedOrders[EffectiveQty]&gt;0)*T_PlannedOrders[Order_Month])),"m月")&amp;"発注)")</f>
        <v/>
      </c>
      <c r="I817">
        <f>IF(SUMIFS(T_PlannedOrders[EffectiveQty],T_PlannedOrders[Part Name],$A783,T_PlannedOrders[WeekIndex],6)=0,"",SUMIFS(T_PlannedOrders[EffectiveQty],T_PlannedOrders[Part Name],$A783,T_PlannedOrders[WeekIndex],6)&amp;" ("&amp;TEXT(SUMPRODUCT(MAX((T_PlannedOrders[Part Name]=$A783)*(T_PlannedOrders[WeekIndex]=6)*(T_PlannedOrders[EffectiveQty]&gt;0)*T_PlannedOrders[Order_Month])),"m月")&amp;"発注)")</f>
        <v/>
      </c>
      <c r="J817">
        <f>IF(SUMIFS(T_PlannedOrders[EffectiveQty],T_PlannedOrders[Part Name],$A783,T_PlannedOrders[WeekIndex],7)=0,"",SUMIFS(T_PlannedOrders[EffectiveQty],T_PlannedOrders[Part Name],$A783,T_PlannedOrders[WeekIndex],7)&amp;" ("&amp;TEXT(SUMPRODUCT(MAX((T_PlannedOrders[Part Name]=$A783)*(T_PlannedOrders[WeekIndex]=7)*(T_PlannedOrders[EffectiveQty]&gt;0)*T_PlannedOrders[Order_Month])),"m月")&amp;"発注)")</f>
        <v/>
      </c>
      <c r="K817">
        <f>IF(SUMIFS(T_PlannedOrders[EffectiveQty],T_PlannedOrders[Part Name],$A783,T_PlannedOrders[WeekIndex],8)=0,"",SUMIFS(T_PlannedOrders[EffectiveQty],T_PlannedOrders[Part Name],$A783,T_PlannedOrders[WeekIndex],8)&amp;" ("&amp;TEXT(SUMPRODUCT(MAX((T_PlannedOrders[Part Name]=$A783)*(T_PlannedOrders[WeekIndex]=8)*(T_PlannedOrders[EffectiveQty]&gt;0)*T_PlannedOrders[Order_Month])),"m月")&amp;"発注)")</f>
        <v/>
      </c>
      <c r="L817">
        <f>IF(SUMIFS(T_PlannedOrders[EffectiveQty],T_PlannedOrders[Part Name],$A783,T_PlannedOrders[WeekIndex],9)=0,"",SUMIFS(T_PlannedOrders[EffectiveQty],T_PlannedOrders[Part Name],$A783,T_PlannedOrders[WeekIndex],9)&amp;" ("&amp;TEXT(SUMPRODUCT(MAX((T_PlannedOrders[Part Name]=$A783)*(T_PlannedOrders[WeekIndex]=9)*(T_PlannedOrders[EffectiveQty]&gt;0)*T_PlannedOrders[Order_Month])),"m月")&amp;"発注)")</f>
        <v/>
      </c>
      <c r="M817">
        <f>IF(SUMIFS(T_PlannedOrders[EffectiveQty],T_PlannedOrders[Part Name],$A783,T_PlannedOrders[WeekIndex],10)=0,"",SUMIFS(T_PlannedOrders[EffectiveQty],T_PlannedOrders[Part Name],$A783,T_PlannedOrders[WeekIndex],10)&amp;" ("&amp;TEXT(SUMPRODUCT(MAX((T_PlannedOrders[Part Name]=$A783)*(T_PlannedOrders[WeekIndex]=10)*(T_PlannedOrders[EffectiveQty]&gt;0)*T_PlannedOrders[Order_Month])),"m月")&amp;"発注)")</f>
        <v/>
      </c>
      <c r="N817">
        <f>IF(SUMIFS(T_PlannedOrders[EffectiveQty],T_PlannedOrders[Part Name],$A783,T_PlannedOrders[WeekIndex],11)=0,"",SUMIFS(T_PlannedOrders[EffectiveQty],T_PlannedOrders[Part Name],$A783,T_PlannedOrders[WeekIndex],11)&amp;" ("&amp;TEXT(SUMPRODUCT(MAX((T_PlannedOrders[Part Name]=$A783)*(T_PlannedOrders[WeekIndex]=11)*(T_PlannedOrders[EffectiveQty]&gt;0)*T_PlannedOrders[Order_Month])),"m月")&amp;"発注)")</f>
        <v/>
      </c>
      <c r="O817">
        <f>IF(SUMIFS(T_PlannedOrders[EffectiveQty],T_PlannedOrders[Part Name],$A783,T_PlannedOrders[WeekIndex],12)=0,"",SUMIFS(T_PlannedOrders[EffectiveQty],T_PlannedOrders[Part Name],$A783,T_PlannedOrders[WeekIndex],12)&amp;" ("&amp;TEXT(SUMPRODUCT(MAX((T_PlannedOrders[Part Name]=$A783)*(T_PlannedOrders[WeekIndex]=12)*(T_PlannedOrders[EffectiveQty]&gt;0)*T_PlannedOrders[Order_Month])),"m月")&amp;"発注)")</f>
        <v/>
      </c>
      <c r="P817">
        <f>IF(SUMIFS(T_PlannedOrders[EffectiveQty],T_PlannedOrders[Part Name],$A783,T_PlannedOrders[WeekIndex],13)=0,"",SUMIFS(T_PlannedOrders[EffectiveQty],T_PlannedOrders[Part Name],$A783,T_PlannedOrders[WeekIndex],13)&amp;" ("&amp;TEXT(SUMPRODUCT(MAX((T_PlannedOrders[Part Name]=$A783)*(T_PlannedOrders[WeekIndex]=13)*(T_PlannedOrders[EffectiveQty]&gt;0)*T_PlannedOrders[Order_Month])),"m月")&amp;"発注)")</f>
        <v/>
      </c>
      <c r="Q817">
        <f>IF(SUMIFS(T_PlannedOrders[EffectiveQty],T_PlannedOrders[Part Name],$A783,T_PlannedOrders[WeekIndex],14)=0,"",SUMIFS(T_PlannedOrders[EffectiveQty],T_PlannedOrders[Part Name],$A783,T_PlannedOrders[WeekIndex],14)&amp;" ("&amp;TEXT(SUMPRODUCT(MAX((T_PlannedOrders[Part Name]=$A783)*(T_PlannedOrders[WeekIndex]=14)*(T_PlannedOrders[EffectiveQty]&gt;0)*T_PlannedOrders[Order_Month])),"m月")&amp;"発注)")</f>
        <v/>
      </c>
      <c r="R817">
        <f>IF(SUMIFS(T_PlannedOrders[EffectiveQty],T_PlannedOrders[Part Name],$A783,T_PlannedOrders[WeekIndex],15)=0,"",SUMIFS(T_PlannedOrders[EffectiveQty],T_PlannedOrders[Part Name],$A783,T_PlannedOrders[WeekIndex],15)&amp;" ("&amp;TEXT(SUMPRODUCT(MAX((T_PlannedOrders[Part Name]=$A783)*(T_PlannedOrders[WeekIndex]=15)*(T_PlannedOrders[EffectiveQty]&gt;0)*T_PlannedOrders[Order_Month])),"m月")&amp;"発注)")</f>
        <v/>
      </c>
      <c r="S817">
        <f>IF(SUMIFS(T_PlannedOrders[EffectiveQty],T_PlannedOrders[Part Name],$A783,T_PlannedOrders[WeekIndex],16)=0,"",SUMIFS(T_PlannedOrders[EffectiveQty],T_PlannedOrders[Part Name],$A783,T_PlannedOrders[WeekIndex],16)&amp;" ("&amp;TEXT(SUMPRODUCT(MAX((T_PlannedOrders[Part Name]=$A783)*(T_PlannedOrders[WeekIndex]=16)*(T_PlannedOrders[EffectiveQty]&gt;0)*T_PlannedOrders[Order_Month])),"m月")&amp;"発注)")</f>
        <v/>
      </c>
      <c r="T817">
        <f>IF(SUMIFS(T_PlannedOrders[EffectiveQty],T_PlannedOrders[Part Name],$A783,T_PlannedOrders[WeekIndex],17)=0,"",SUMIFS(T_PlannedOrders[EffectiveQty],T_PlannedOrders[Part Name],$A783,T_PlannedOrders[WeekIndex],17)&amp;" ("&amp;TEXT(SUMPRODUCT(MAX((T_PlannedOrders[Part Name]=$A783)*(T_PlannedOrders[WeekIndex]=17)*(T_PlannedOrders[EffectiveQty]&gt;0)*T_PlannedOrders[Order_Month])),"m月")&amp;"発注)")</f>
        <v/>
      </c>
      <c r="U817">
        <f>IF(SUMIFS(T_PlannedOrders[EffectiveQty],T_PlannedOrders[Part Name],$A783,T_PlannedOrders[WeekIndex],18)=0,"",SUMIFS(T_PlannedOrders[EffectiveQty],T_PlannedOrders[Part Name],$A783,T_PlannedOrders[WeekIndex],18)&amp;" ("&amp;TEXT(SUMPRODUCT(MAX((T_PlannedOrders[Part Name]=$A783)*(T_PlannedOrders[WeekIndex]=18)*(T_PlannedOrders[EffectiveQty]&gt;0)*T_PlannedOrders[Order_Month])),"m月")&amp;"発注)")</f>
        <v/>
      </c>
      <c r="V817">
        <f>IF(SUMIFS(T_PlannedOrders[EffectiveQty],T_PlannedOrders[Part Name],$A783,T_PlannedOrders[WeekIndex],19)=0,"",SUMIFS(T_PlannedOrders[EffectiveQty],T_PlannedOrders[Part Name],$A783,T_PlannedOrders[WeekIndex],19)&amp;" ("&amp;TEXT(SUMPRODUCT(MAX((T_PlannedOrders[Part Name]=$A783)*(T_PlannedOrders[WeekIndex]=19)*(T_PlannedOrders[EffectiveQty]&gt;0)*T_PlannedOrders[Order_Month])),"m月")&amp;"発注)")</f>
        <v/>
      </c>
      <c r="W817">
        <f>IF(SUMIFS(T_PlannedOrders[EffectiveQty],T_PlannedOrders[Part Name],$A783,T_PlannedOrders[WeekIndex],20)=0,"",SUMIFS(T_PlannedOrders[EffectiveQty],T_PlannedOrders[Part Name],$A783,T_PlannedOrders[WeekIndex],20)&amp;" ("&amp;TEXT(SUMPRODUCT(MAX((T_PlannedOrders[Part Name]=$A783)*(T_PlannedOrders[WeekIndex]=20)*(T_PlannedOrders[EffectiveQty]&gt;0)*T_PlannedOrders[Order_Month])),"m月")&amp;"発注)")</f>
        <v/>
      </c>
      <c r="X817">
        <f>IF(SUMIFS(T_PlannedOrders[EffectiveQty],T_PlannedOrders[Part Name],$A783,T_PlannedOrders[WeekIndex],21)=0,"",SUMIFS(T_PlannedOrders[EffectiveQty],T_PlannedOrders[Part Name],$A783,T_PlannedOrders[WeekIndex],21)&amp;" ("&amp;TEXT(SUMPRODUCT(MAX((T_PlannedOrders[Part Name]=$A783)*(T_PlannedOrders[WeekIndex]=21)*(T_PlannedOrders[EffectiveQty]&gt;0)*T_PlannedOrders[Order_Month])),"m月")&amp;"発注)")</f>
        <v/>
      </c>
      <c r="Y817">
        <f>IF(SUMIFS(T_PlannedOrders[EffectiveQty],T_PlannedOrders[Part Name],$A783,T_PlannedOrders[WeekIndex],22)=0,"",SUMIFS(T_PlannedOrders[EffectiveQty],T_PlannedOrders[Part Name],$A783,T_PlannedOrders[WeekIndex],22)&amp;" ("&amp;TEXT(SUMPRODUCT(MAX((T_PlannedOrders[Part Name]=$A783)*(T_PlannedOrders[WeekIndex]=22)*(T_PlannedOrders[EffectiveQty]&gt;0)*T_PlannedOrders[Order_Month])),"m月")&amp;"発注)")</f>
        <v/>
      </c>
      <c r="Z817">
        <f>IF(SUMIFS(T_PlannedOrders[EffectiveQty],T_PlannedOrders[Part Name],$A783,T_PlannedOrders[WeekIndex],23)=0,"",SUMIFS(T_PlannedOrders[EffectiveQty],T_PlannedOrders[Part Name],$A783,T_PlannedOrders[WeekIndex],23)&amp;" ("&amp;TEXT(SUMPRODUCT(MAX((T_PlannedOrders[Part Name]=$A783)*(T_PlannedOrders[WeekIndex]=23)*(T_PlannedOrders[EffectiveQty]&gt;0)*T_PlannedOrders[Order_Month])),"m月")&amp;"発注)")</f>
        <v/>
      </c>
      <c r="AA817">
        <f>IF(SUMIFS(T_PlannedOrders[EffectiveQty],T_PlannedOrders[Part Name],$A783,T_PlannedOrders[WeekIndex],24)=0,"",SUMIFS(T_PlannedOrders[EffectiveQty],T_PlannedOrders[Part Name],$A783,T_PlannedOrders[WeekIndex],24)&amp;" ("&amp;TEXT(SUMPRODUCT(MAX((T_PlannedOrders[Part Name]=$A783)*(T_PlannedOrders[WeekIndex]=24)*(T_PlannedOrders[EffectiveQty]&gt;0)*T_PlannedOrders[Order_Month])),"m月")&amp;"発注)")</f>
        <v/>
      </c>
      <c r="AB817">
        <f>IF(SUMIFS(T_PlannedOrders[EffectiveQty],T_PlannedOrders[Part Name],$A783,T_PlannedOrders[WeekIndex],25)=0,"",SUMIFS(T_PlannedOrders[EffectiveQty],T_PlannedOrders[Part Name],$A783,T_PlannedOrders[WeekIndex],25)&amp;" ("&amp;TEXT(SUMPRODUCT(MAX((T_PlannedOrders[Part Name]=$A783)*(T_PlannedOrders[WeekIndex]=25)*(T_PlannedOrders[EffectiveQty]&gt;0)*T_PlannedOrders[Order_Month])),"m月")&amp;"発注)")</f>
        <v/>
      </c>
      <c r="AC817">
        <f>IF(SUMIFS(T_PlannedOrders[EffectiveQty],T_PlannedOrders[Part Name],$A783,T_PlannedOrders[WeekIndex],26)=0,"",SUMIFS(T_PlannedOrders[EffectiveQty],T_PlannedOrders[Part Name],$A783,T_PlannedOrders[WeekIndex],26)&amp;" ("&amp;TEXT(SUMPRODUCT(MAX((T_PlannedOrders[Part Name]=$A783)*(T_PlannedOrders[WeekIndex]=26)*(T_PlannedOrders[EffectiveQty]&gt;0)*T_PlannedOrders[Order_Month])),"m月")&amp;"発注)")</f>
        <v/>
      </c>
      <c r="AD817">
        <f>IF(SUMIFS(T_PlannedOrders[EffectiveQty],T_PlannedOrders[Part Name],$A783,T_PlannedOrders[WeekIndex],27)=0,"",SUMIFS(T_PlannedOrders[EffectiveQty],T_PlannedOrders[Part Name],$A783,T_PlannedOrders[WeekIndex],27)&amp;" ("&amp;TEXT(SUMPRODUCT(MAX((T_PlannedOrders[Part Name]=$A783)*(T_PlannedOrders[WeekIndex]=27)*(T_PlannedOrders[EffectiveQty]&gt;0)*T_PlannedOrders[Order_Month])),"m月")&amp;"発注)")</f>
        <v/>
      </c>
      <c r="AE817">
        <f>IF(SUMIFS(T_PlannedOrders[EffectiveQty],T_PlannedOrders[Part Name],$A783,T_PlannedOrders[WeekIndex],28)=0,"",SUMIFS(T_PlannedOrders[EffectiveQty],T_PlannedOrders[Part Name],$A783,T_PlannedOrders[WeekIndex],28)&amp;" ("&amp;TEXT(SUMPRODUCT(MAX((T_PlannedOrders[Part Name]=$A783)*(T_PlannedOrders[WeekIndex]=28)*(T_PlannedOrders[EffectiveQty]&gt;0)*T_PlannedOrders[Order_Month])),"m月")&amp;"発注)")</f>
        <v/>
      </c>
      <c r="AF817">
        <f>IF(SUMIFS(T_PlannedOrders[EffectiveQty],T_PlannedOrders[Part Name],$A783,T_PlannedOrders[WeekIndex],29)=0,"",SUMIFS(T_PlannedOrders[EffectiveQty],T_PlannedOrders[Part Name],$A783,T_PlannedOrders[WeekIndex],29)&amp;" ("&amp;TEXT(SUMPRODUCT(MAX((T_PlannedOrders[Part Name]=$A783)*(T_PlannedOrders[WeekIndex]=29)*(T_PlannedOrders[EffectiveQty]&gt;0)*T_PlannedOrders[Order_Month])),"m月")&amp;"発注)")</f>
        <v/>
      </c>
      <c r="AG817">
        <f>IF(SUMIFS(T_PlannedOrders[EffectiveQty],T_PlannedOrders[Part Name],$A783,T_PlannedOrders[WeekIndex],30)=0,"",SUMIFS(T_PlannedOrders[EffectiveQty],T_PlannedOrders[Part Name],$A783,T_PlannedOrders[WeekIndex],30)&amp;" ("&amp;TEXT(SUMPRODUCT(MAX((T_PlannedOrders[Part Name]=$A783)*(T_PlannedOrders[WeekIndex]=30)*(T_PlannedOrders[EffectiveQty]&gt;0)*T_PlannedOrders[Order_Month])),"m月")&amp;"発注)")</f>
        <v/>
      </c>
      <c r="AH817">
        <f>IF(SUMIFS(T_PlannedOrders[EffectiveQty],T_PlannedOrders[Part Name],$A783,T_PlannedOrders[WeekIndex],31)=0,"",SUMIFS(T_PlannedOrders[EffectiveQty],T_PlannedOrders[Part Name],$A783,T_PlannedOrders[WeekIndex],31)&amp;" ("&amp;TEXT(SUMPRODUCT(MAX((T_PlannedOrders[Part Name]=$A783)*(T_PlannedOrders[WeekIndex]=31)*(T_PlannedOrders[EffectiveQty]&gt;0)*T_PlannedOrders[Order_Month])),"m月")&amp;"発注)")</f>
        <v/>
      </c>
      <c r="AI817">
        <f>IF(SUMIFS(T_PlannedOrders[EffectiveQty],T_PlannedOrders[Part Name],$A783,T_PlannedOrders[WeekIndex],32)=0,"",SUMIFS(T_PlannedOrders[EffectiveQty],T_PlannedOrders[Part Name],$A783,T_PlannedOrders[WeekIndex],32)&amp;" ("&amp;TEXT(SUMPRODUCT(MAX((T_PlannedOrders[Part Name]=$A783)*(T_PlannedOrders[WeekIndex]=32)*(T_PlannedOrders[EffectiveQty]&gt;0)*T_PlannedOrders[Order_Month])),"m月")&amp;"発注)")</f>
        <v/>
      </c>
      <c r="AJ817">
        <f>IF(SUMIFS(T_PlannedOrders[EffectiveQty],T_PlannedOrders[Part Name],$A783,T_PlannedOrders[WeekIndex],33)=0,"",SUMIFS(T_PlannedOrders[EffectiveQty],T_PlannedOrders[Part Name],$A783,T_PlannedOrders[WeekIndex],33)&amp;" ("&amp;TEXT(SUMPRODUCT(MAX((T_PlannedOrders[Part Name]=$A783)*(T_PlannedOrders[WeekIndex]=33)*(T_PlannedOrders[EffectiveQty]&gt;0)*T_PlannedOrders[Order_Month])),"m月")&amp;"発注)")</f>
        <v/>
      </c>
      <c r="AK817">
        <f>IF(SUMIFS(T_PlannedOrders[EffectiveQty],T_PlannedOrders[Part Name],$A783,T_PlannedOrders[WeekIndex],34)=0,"",SUMIFS(T_PlannedOrders[EffectiveQty],T_PlannedOrders[Part Name],$A783,T_PlannedOrders[WeekIndex],34)&amp;" ("&amp;TEXT(SUMPRODUCT(MAX((T_PlannedOrders[Part Name]=$A783)*(T_PlannedOrders[WeekIndex]=34)*(T_PlannedOrders[EffectiveQty]&gt;0)*T_PlannedOrders[Order_Month])),"m月")&amp;"発注)")</f>
        <v/>
      </c>
      <c r="AL817">
        <f>IF(SUMIFS(T_PlannedOrders[EffectiveQty],T_PlannedOrders[Part Name],$A783,T_PlannedOrders[WeekIndex],35)=0,"",SUMIFS(T_PlannedOrders[EffectiveQty],T_PlannedOrders[Part Name],$A783,T_PlannedOrders[WeekIndex],35)&amp;" ("&amp;TEXT(SUMPRODUCT(MAX((T_PlannedOrders[Part Name]=$A783)*(T_PlannedOrders[WeekIndex]=35)*(T_PlannedOrders[EffectiveQty]&gt;0)*T_PlannedOrders[Order_Month])),"m月")&amp;"発注)")</f>
        <v/>
      </c>
      <c r="AM817">
        <f>IF(SUMIFS(T_PlannedOrders[EffectiveQty],T_PlannedOrders[Part Name],$A783,T_PlannedOrders[WeekIndex],36)=0,"",SUMIFS(T_PlannedOrders[EffectiveQty],T_PlannedOrders[Part Name],$A783,T_PlannedOrders[WeekIndex],36)&amp;" ("&amp;TEXT(SUMPRODUCT(MAX((T_PlannedOrders[Part Name]=$A783)*(T_PlannedOrders[WeekIndex]=36)*(T_PlannedOrders[EffectiveQty]&gt;0)*T_PlannedOrders[Order_Month])),"m月")&amp;"発注)")</f>
        <v/>
      </c>
      <c r="AN817">
        <f>IF(SUMIFS(T_PlannedOrders[EffectiveQty],T_PlannedOrders[Part Name],$A783,T_PlannedOrders[WeekIndex],37)=0,"",SUMIFS(T_PlannedOrders[EffectiveQty],T_PlannedOrders[Part Name],$A783,T_PlannedOrders[WeekIndex],37)&amp;" ("&amp;TEXT(SUMPRODUCT(MAX((T_PlannedOrders[Part Name]=$A783)*(T_PlannedOrders[WeekIndex]=37)*(T_PlannedOrders[EffectiveQty]&gt;0)*T_PlannedOrders[Order_Month])),"m月")&amp;"発注)")</f>
        <v/>
      </c>
      <c r="AO817">
        <f>IF(SUMIFS(T_PlannedOrders[EffectiveQty],T_PlannedOrders[Part Name],$A783,T_PlannedOrders[WeekIndex],38)=0,"",SUMIFS(T_PlannedOrders[EffectiveQty],T_PlannedOrders[Part Name],$A783,T_PlannedOrders[WeekIndex],38)&amp;" ("&amp;TEXT(SUMPRODUCT(MAX((T_PlannedOrders[Part Name]=$A783)*(T_PlannedOrders[WeekIndex]=38)*(T_PlannedOrders[EffectiveQty]&gt;0)*T_PlannedOrders[Order_Month])),"m月")&amp;"発注)")</f>
        <v/>
      </c>
      <c r="AP817">
        <f>IF(SUMIFS(T_PlannedOrders[EffectiveQty],T_PlannedOrders[Part Name],$A783,T_PlannedOrders[WeekIndex],39)=0,"",SUMIFS(T_PlannedOrders[EffectiveQty],T_PlannedOrders[Part Name],$A783,T_PlannedOrders[WeekIndex],39)&amp;" ("&amp;TEXT(SUMPRODUCT(MAX((T_PlannedOrders[Part Name]=$A783)*(T_PlannedOrders[WeekIndex]=39)*(T_PlannedOrders[EffectiveQty]&gt;0)*T_PlannedOrders[Order_Month])),"m月")&amp;"発注)")</f>
        <v/>
      </c>
      <c r="AQ817">
        <f>IF(SUMIFS(T_PlannedOrders[EffectiveQty],T_PlannedOrders[Part Name],$A783,T_PlannedOrders[WeekIndex],40)=0,"",SUMIFS(T_PlannedOrders[EffectiveQty],T_PlannedOrders[Part Name],$A783,T_PlannedOrders[WeekIndex],40)&amp;" ("&amp;TEXT(SUMPRODUCT(MAX((T_PlannedOrders[Part Name]=$A783)*(T_PlannedOrders[WeekIndex]=40)*(T_PlannedOrders[EffectiveQty]&gt;0)*T_PlannedOrders[Order_Month])),"m月")&amp;"発注)")</f>
        <v/>
      </c>
      <c r="AR817">
        <f>IF(SUMIFS(T_PlannedOrders[EffectiveQty],T_PlannedOrders[Part Name],$A783,T_PlannedOrders[WeekIndex],41)=0,"",SUMIFS(T_PlannedOrders[EffectiveQty],T_PlannedOrders[Part Name],$A783,T_PlannedOrders[WeekIndex],41)&amp;" ("&amp;TEXT(SUMPRODUCT(MAX((T_PlannedOrders[Part Name]=$A783)*(T_PlannedOrders[WeekIndex]=41)*(T_PlannedOrders[EffectiveQty]&gt;0)*T_PlannedOrders[Order_Month])),"m月")&amp;"発注)")</f>
        <v/>
      </c>
      <c r="AS817">
        <f>IF(SUMIFS(T_PlannedOrders[EffectiveQty],T_PlannedOrders[Part Name],$A783,T_PlannedOrders[WeekIndex],42)=0,"",SUMIFS(T_PlannedOrders[EffectiveQty],T_PlannedOrders[Part Name],$A783,T_PlannedOrders[WeekIndex],42)&amp;" ("&amp;TEXT(SUMPRODUCT(MAX((T_PlannedOrders[Part Name]=$A783)*(T_PlannedOrders[WeekIndex]=42)*(T_PlannedOrders[EffectiveQty]&gt;0)*T_PlannedOrders[Order_Month])),"m月")&amp;"発注)")</f>
        <v/>
      </c>
      <c r="AT817">
        <f>IF(SUMIFS(T_PlannedOrders[EffectiveQty],T_PlannedOrders[Part Name],$A783,T_PlannedOrders[WeekIndex],43)=0,"",SUMIFS(T_PlannedOrders[EffectiveQty],T_PlannedOrders[Part Name],$A783,T_PlannedOrders[WeekIndex],43)&amp;" ("&amp;TEXT(SUMPRODUCT(MAX((T_PlannedOrders[Part Name]=$A783)*(T_PlannedOrders[WeekIndex]=43)*(T_PlannedOrders[EffectiveQty]&gt;0)*T_PlannedOrders[Order_Month])),"m月")&amp;"発注)")</f>
        <v/>
      </c>
      <c r="AU817">
        <f>IF(SUMIFS(T_PlannedOrders[EffectiveQty],T_PlannedOrders[Part Name],$A783,T_PlannedOrders[WeekIndex],44)=0,"",SUMIFS(T_PlannedOrders[EffectiveQty],T_PlannedOrders[Part Name],$A783,T_PlannedOrders[WeekIndex],44)&amp;" ("&amp;TEXT(SUMPRODUCT(MAX((T_PlannedOrders[Part Name]=$A783)*(T_PlannedOrders[WeekIndex]=44)*(T_PlannedOrders[EffectiveQty]&gt;0)*T_PlannedOrders[Order_Month])),"m月")&amp;"発注)")</f>
        <v/>
      </c>
      <c r="AV817">
        <f>IF(SUMIFS(T_PlannedOrders[EffectiveQty],T_PlannedOrders[Part Name],$A783,T_PlannedOrders[WeekIndex],45)=0,"",SUMIFS(T_PlannedOrders[EffectiveQty],T_PlannedOrders[Part Name],$A783,T_PlannedOrders[WeekIndex],45)&amp;" ("&amp;TEXT(SUMPRODUCT(MAX((T_PlannedOrders[Part Name]=$A783)*(T_PlannedOrders[WeekIndex]=45)*(T_PlannedOrders[EffectiveQty]&gt;0)*T_PlannedOrders[Order_Month])),"m月")&amp;"発注)")</f>
        <v/>
      </c>
      <c r="AW817">
        <f>IF(SUMIFS(T_PlannedOrders[EffectiveQty],T_PlannedOrders[Part Name],$A783,T_PlannedOrders[WeekIndex],46)=0,"",SUMIFS(T_PlannedOrders[EffectiveQty],T_PlannedOrders[Part Name],$A783,T_PlannedOrders[WeekIndex],46)&amp;" ("&amp;TEXT(SUMPRODUCT(MAX((T_PlannedOrders[Part Name]=$A783)*(T_PlannedOrders[WeekIndex]=46)*(T_PlannedOrders[EffectiveQty]&gt;0)*T_PlannedOrders[Order_Month])),"m月")&amp;"発注)")</f>
        <v/>
      </c>
      <c r="AX817">
        <f>IF(SUMIFS(T_PlannedOrders[EffectiveQty],T_PlannedOrders[Part Name],$A783,T_PlannedOrders[WeekIndex],47)=0,"",SUMIFS(T_PlannedOrders[EffectiveQty],T_PlannedOrders[Part Name],$A783,T_PlannedOrders[WeekIndex],47)&amp;" ("&amp;TEXT(SUMPRODUCT(MAX((T_PlannedOrders[Part Name]=$A783)*(T_PlannedOrders[WeekIndex]=47)*(T_PlannedOrders[EffectiveQty]&gt;0)*T_PlannedOrders[Order_Month])),"m月")&amp;"発注)")</f>
        <v/>
      </c>
      <c r="AY817">
        <f>IF(SUMIFS(T_PlannedOrders[EffectiveQty],T_PlannedOrders[Part Name],$A783,T_PlannedOrders[WeekIndex],48)=0,"",SUMIFS(T_PlannedOrders[EffectiveQty],T_PlannedOrders[Part Name],$A783,T_PlannedOrders[WeekIndex],48)&amp;" ("&amp;TEXT(SUMPRODUCT(MAX((T_PlannedOrders[Part Name]=$A783)*(T_PlannedOrders[WeekIndex]=48)*(T_PlannedOrders[EffectiveQty]&gt;0)*T_PlannedOrders[Order_Month])),"m月")&amp;"発注)")</f>
        <v/>
      </c>
      <c r="AZ817">
        <f>IF(SUMIFS(T_PlannedOrders[EffectiveQty],T_PlannedOrders[Part Name],$A783,T_PlannedOrders[WeekIndex],49)=0,"",SUMIFS(T_PlannedOrders[EffectiveQty],T_PlannedOrders[Part Name],$A783,T_PlannedOrders[WeekIndex],49)&amp;" ("&amp;TEXT(SUMPRODUCT(MAX((T_PlannedOrders[Part Name]=$A783)*(T_PlannedOrders[WeekIndex]=49)*(T_PlannedOrders[EffectiveQty]&gt;0)*T_PlannedOrders[Order_Month])),"m月")&amp;"発注)")</f>
        <v/>
      </c>
      <c r="BA817">
        <f>IF(SUMIFS(T_PlannedOrders[EffectiveQty],T_PlannedOrders[Part Name],$A783,T_PlannedOrders[WeekIndex],50)=0,"",SUMIFS(T_PlannedOrders[EffectiveQty],T_PlannedOrders[Part Name],$A783,T_PlannedOrders[WeekIndex],50)&amp;" ("&amp;TEXT(SUMPRODUCT(MAX((T_PlannedOrders[Part Name]=$A783)*(T_PlannedOrders[WeekIndex]=50)*(T_PlannedOrders[EffectiveQty]&gt;0)*T_PlannedOrders[Order_Month])),"m月")&amp;"発注)")</f>
        <v/>
      </c>
      <c r="BB817">
        <f>IF(SUMIFS(T_PlannedOrders[EffectiveQty],T_PlannedOrders[Part Name],$A783,T_PlannedOrders[WeekIndex],51)=0,"",SUMIFS(T_PlannedOrders[EffectiveQty],T_PlannedOrders[Part Name],$A783,T_PlannedOrders[WeekIndex],51)&amp;" ("&amp;TEXT(SUMPRODUCT(MAX((T_PlannedOrders[Part Name]=$A783)*(T_PlannedOrders[WeekIndex]=51)*(T_PlannedOrders[EffectiveQty]&gt;0)*T_PlannedOrders[Order_Month])),"m月")&amp;"発注)")</f>
        <v/>
      </c>
      <c r="BC817">
        <f>IF(SUMIFS(T_PlannedOrders[EffectiveQty],T_PlannedOrders[Part Name],$A783,T_PlannedOrders[WeekIndex],52)=0,"",SUMIFS(T_PlannedOrders[EffectiveQty],T_PlannedOrders[Part Name],$A783,T_PlannedOrders[WeekIndex],52)&amp;" ("&amp;TEXT(SUMPRODUCT(MAX((T_PlannedOrders[Part Name]=$A783)*(T_PlannedOrders[WeekIndex]=52)*(T_PlannedOrders[EffectiveQty]&gt;0)*T_PlannedOrders[Order_Month])),"m月")&amp;"発注)")</f>
        <v/>
      </c>
      <c r="BD817">
        <f>IF(SUMIFS(T_PlannedOrders[EffectiveQty],T_PlannedOrders[Part Name],$A783,T_PlannedOrders[WeekIndex],53)=0,"",SUMIFS(T_PlannedOrders[EffectiveQty],T_PlannedOrders[Part Name],$A783,T_PlannedOrders[WeekIndex],53)&amp;" ("&amp;TEXT(SUMPRODUCT(MAX((T_PlannedOrders[Part Name]=$A783)*(T_PlannedOrders[WeekIndex]=53)*(T_PlannedOrders[EffectiveQty]&gt;0)*T_PlannedOrders[Order_Month])),"m月")&amp;"発注)")</f>
        <v/>
      </c>
      <c r="BE817">
        <f>IF(SUMIFS(T_PlannedOrders[EffectiveQty],T_PlannedOrders[Part Name],$A783,T_PlannedOrders[WeekIndex],54)=0,"",SUMIFS(T_PlannedOrders[EffectiveQty],T_PlannedOrders[Part Name],$A783,T_PlannedOrders[WeekIndex],54)&amp;" ("&amp;TEXT(SUMPRODUCT(MAX((T_PlannedOrders[Part Name]=$A783)*(T_PlannedOrders[WeekIndex]=54)*(T_PlannedOrders[EffectiveQty]&gt;0)*T_PlannedOrders[Order_Month])),"m月")&amp;"発注)")</f>
        <v/>
      </c>
      <c r="BF817">
        <f>IF(SUMIFS(T_PlannedOrders[EffectiveQty],T_PlannedOrders[Part Name],$A783,T_PlannedOrders[WeekIndex],55)=0,"",SUMIFS(T_PlannedOrders[EffectiveQty],T_PlannedOrders[Part Name],$A783,T_PlannedOrders[WeekIndex],55)&amp;" ("&amp;TEXT(SUMPRODUCT(MAX((T_PlannedOrders[Part Name]=$A783)*(T_PlannedOrders[WeekIndex]=55)*(T_PlannedOrders[EffectiveQty]&gt;0)*T_PlannedOrders[Order_Month])),"m月")&amp;"発注)")</f>
        <v/>
      </c>
      <c r="BG817">
        <f>IF(SUMIFS(T_PlannedOrders[EffectiveQty],T_PlannedOrders[Part Name],$A783,T_PlannedOrders[WeekIndex],56)=0,"",SUMIFS(T_PlannedOrders[EffectiveQty],T_PlannedOrders[Part Name],$A783,T_PlannedOrders[WeekIndex],56)&amp;" ("&amp;TEXT(SUMPRODUCT(MAX((T_PlannedOrders[Part Name]=$A783)*(T_PlannedOrders[WeekIndex]=56)*(T_PlannedOrders[EffectiveQty]&gt;0)*T_PlannedOrders[Order_Month])),"m月")&amp;"発注)")</f>
        <v/>
      </c>
      <c r="BH817">
        <f>IF(SUMIFS(T_PlannedOrders[EffectiveQty],T_PlannedOrders[Part Name],$A783,T_PlannedOrders[WeekIndex],57)=0,"",SUMIFS(T_PlannedOrders[EffectiveQty],T_PlannedOrders[Part Name],$A783,T_PlannedOrders[WeekIndex],57)&amp;" ("&amp;TEXT(SUMPRODUCT(MAX((T_PlannedOrders[Part Name]=$A783)*(T_PlannedOrders[WeekIndex]=57)*(T_PlannedOrders[EffectiveQty]&gt;0)*T_PlannedOrders[Order_Month])),"m月")&amp;"発注)")</f>
        <v/>
      </c>
      <c r="BI817">
        <f>IF(SUMIFS(T_PlannedOrders[EffectiveQty],T_PlannedOrders[Part Name],$A783,T_PlannedOrders[WeekIndex],58)=0,"",SUMIFS(T_PlannedOrders[EffectiveQty],T_PlannedOrders[Part Name],$A783,T_PlannedOrders[WeekIndex],58)&amp;" ("&amp;TEXT(SUMPRODUCT(MAX((T_PlannedOrders[Part Name]=$A783)*(T_PlannedOrders[WeekIndex]=58)*(T_PlannedOrders[EffectiveQty]&gt;0)*T_PlannedOrders[Order_Month])),"m月")&amp;"発注)")</f>
        <v/>
      </c>
      <c r="BJ817">
        <f>IF(SUMIFS(T_PlannedOrders[EffectiveQty],T_PlannedOrders[Part Name],$A783,T_PlannedOrders[WeekIndex],59)=0,"",SUMIFS(T_PlannedOrders[EffectiveQty],T_PlannedOrders[Part Name],$A783,T_PlannedOrders[WeekIndex],59)&amp;" ("&amp;TEXT(SUMPRODUCT(MAX((T_PlannedOrders[Part Name]=$A783)*(T_PlannedOrders[WeekIndex]=59)*(T_PlannedOrders[EffectiveQty]&gt;0)*T_PlannedOrders[Order_Month])),"m月")&amp;"発注)")</f>
        <v/>
      </c>
      <c r="BK817">
        <f>IF(SUMIFS(T_PlannedOrders[EffectiveQty],T_PlannedOrders[Part Name],$A783,T_PlannedOrders[WeekIndex],60)=0,"",SUMIFS(T_PlannedOrders[EffectiveQty],T_PlannedOrders[Part Name],$A783,T_PlannedOrders[WeekIndex],60)&amp;" ("&amp;TEXT(SUMPRODUCT(MAX((T_PlannedOrders[Part Name]=$A783)*(T_PlannedOrders[WeekIndex]=60)*(T_PlannedOrders[EffectiveQty]&gt;0)*T_PlannedOrders[Order_Month])),"m月")&amp;"発注)")</f>
        <v/>
      </c>
      <c r="BL817">
        <f>IF(SUMIFS(T_PlannedOrders[EffectiveQty],T_PlannedOrders[Part Name],$A783,T_PlannedOrders[WeekIndex],61)=0,"",SUMIFS(T_PlannedOrders[EffectiveQty],T_PlannedOrders[Part Name],$A783,T_PlannedOrders[WeekIndex],61)&amp;" ("&amp;TEXT(SUMPRODUCT(MAX((T_PlannedOrders[Part Name]=$A783)*(T_PlannedOrders[WeekIndex]=61)*(T_PlannedOrders[EffectiveQty]&gt;0)*T_PlannedOrders[Order_Month])),"m月")&amp;"発注)")</f>
        <v/>
      </c>
      <c r="BM817">
        <f>IF(SUMIFS(T_PlannedOrders[EffectiveQty],T_PlannedOrders[Part Name],$A783,T_PlannedOrders[WeekIndex],62)=0,"",SUMIFS(T_PlannedOrders[EffectiveQty],T_PlannedOrders[Part Name],$A783,T_PlannedOrders[WeekIndex],62)&amp;" ("&amp;TEXT(SUMPRODUCT(MAX((T_PlannedOrders[Part Name]=$A783)*(T_PlannedOrders[WeekIndex]=62)*(T_PlannedOrders[EffectiveQty]&gt;0)*T_PlannedOrders[Order_Month])),"m月")&amp;"発注)")</f>
        <v/>
      </c>
      <c r="BN817">
        <f>IF(SUMIFS(T_PlannedOrders[EffectiveQty],T_PlannedOrders[Part Name],$A783,T_PlannedOrders[WeekIndex],63)=0,"",SUMIFS(T_PlannedOrders[EffectiveQty],T_PlannedOrders[Part Name],$A783,T_PlannedOrders[WeekIndex],63)&amp;" ("&amp;TEXT(SUMPRODUCT(MAX((T_PlannedOrders[Part Name]=$A783)*(T_PlannedOrders[WeekIndex]=63)*(T_PlannedOrders[EffectiveQty]&gt;0)*T_PlannedOrders[Order_Month])),"m月")&amp;"発注)")</f>
        <v/>
      </c>
      <c r="BO817">
        <f>IF(SUMIFS(T_PlannedOrders[EffectiveQty],T_PlannedOrders[Part Name],$A783,T_PlannedOrders[WeekIndex],64)=0,"",SUMIFS(T_PlannedOrders[EffectiveQty],T_PlannedOrders[Part Name],$A783,T_PlannedOrders[WeekIndex],64)&amp;" ("&amp;TEXT(SUMPRODUCT(MAX((T_PlannedOrders[Part Name]=$A783)*(T_PlannedOrders[WeekIndex]=64)*(T_PlannedOrders[EffectiveQty]&gt;0)*T_PlannedOrders[Order_Month])),"m月")&amp;"発注)")</f>
        <v/>
      </c>
      <c r="BP817">
        <f>IF(SUMIFS(T_PlannedOrders[EffectiveQty],T_PlannedOrders[Part Name],$A783,T_PlannedOrders[WeekIndex],65)=0,"",SUMIFS(T_PlannedOrders[EffectiveQty],T_PlannedOrders[Part Name],$A783,T_PlannedOrders[WeekIndex],65)&amp;" ("&amp;TEXT(SUMPRODUCT(MAX((T_PlannedOrders[Part Name]=$A783)*(T_PlannedOrders[WeekIndex]=65)*(T_PlannedOrders[EffectiveQty]&gt;0)*T_PlannedOrders[Order_Month])),"m月")&amp;"発注)")</f>
        <v/>
      </c>
      <c r="BQ817">
        <f>IF(SUMIFS(T_PlannedOrders[EffectiveQty],T_PlannedOrders[Part Name],$A783,T_PlannedOrders[WeekIndex],66)=0,"",SUMIFS(T_PlannedOrders[EffectiveQty],T_PlannedOrders[Part Name],$A783,T_PlannedOrders[WeekIndex],66)&amp;" ("&amp;TEXT(SUMPRODUCT(MAX((T_PlannedOrders[Part Name]=$A783)*(T_PlannedOrders[WeekIndex]=66)*(T_PlannedOrders[EffectiveQty]&gt;0)*T_PlannedOrders[Order_Month])),"m月")&amp;"発注)")</f>
        <v/>
      </c>
      <c r="BR817">
        <f>IF(SUMIFS(T_PlannedOrders[EffectiveQty],T_PlannedOrders[Part Name],$A783,T_PlannedOrders[WeekIndex],67)=0,"",SUMIFS(T_PlannedOrders[EffectiveQty],T_PlannedOrders[Part Name],$A783,T_PlannedOrders[WeekIndex],67)&amp;" ("&amp;TEXT(SUMPRODUCT(MAX((T_PlannedOrders[Part Name]=$A783)*(T_PlannedOrders[WeekIndex]=67)*(T_PlannedOrders[EffectiveQty]&gt;0)*T_PlannedOrders[Order_Month])),"m月")&amp;"発注)")</f>
        <v/>
      </c>
      <c r="BS817">
        <f>IF(SUMIFS(T_PlannedOrders[EffectiveQty],T_PlannedOrders[Part Name],$A783,T_PlannedOrders[WeekIndex],68)=0,"",SUMIFS(T_PlannedOrders[EffectiveQty],T_PlannedOrders[Part Name],$A783,T_PlannedOrders[WeekIndex],68)&amp;" ("&amp;TEXT(SUMPRODUCT(MAX((T_PlannedOrders[Part Name]=$A783)*(T_PlannedOrders[WeekIndex]=68)*(T_PlannedOrders[EffectiveQty]&gt;0)*T_PlannedOrders[Order_Month])),"m月")&amp;"発注)")</f>
        <v/>
      </c>
      <c r="BT817">
        <f>IF(SUMIFS(T_PlannedOrders[EffectiveQty],T_PlannedOrders[Part Name],$A783,T_PlannedOrders[WeekIndex],69)=0,"",SUMIFS(T_PlannedOrders[EffectiveQty],T_PlannedOrders[Part Name],$A783,T_PlannedOrders[WeekIndex],69)&amp;" ("&amp;TEXT(SUMPRODUCT(MAX((T_PlannedOrders[Part Name]=$A783)*(T_PlannedOrders[WeekIndex]=69)*(T_PlannedOrders[EffectiveQty]&gt;0)*T_PlannedOrders[Order_Month])),"m月")&amp;"発注)")</f>
        <v/>
      </c>
      <c r="BU817">
        <f>IF(SUMIFS(T_PlannedOrders[EffectiveQty],T_PlannedOrders[Part Name],$A783,T_PlannedOrders[WeekIndex],70)=0,"",SUMIFS(T_PlannedOrders[EffectiveQty],T_PlannedOrders[Part Name],$A783,T_PlannedOrders[WeekIndex],70)&amp;" ("&amp;TEXT(SUMPRODUCT(MAX((T_PlannedOrders[Part Name]=$A783)*(T_PlannedOrders[WeekIndex]=70)*(T_PlannedOrders[EffectiveQty]&gt;0)*T_PlannedOrders[Order_Month])),"m月")&amp;"発注)")</f>
        <v/>
      </c>
      <c r="BV817">
        <f>IF(SUMIFS(T_PlannedOrders[EffectiveQty],T_PlannedOrders[Part Name],$A783,T_PlannedOrders[WeekIndex],71)=0,"",SUMIFS(T_PlannedOrders[EffectiveQty],T_PlannedOrders[Part Name],$A783,T_PlannedOrders[WeekIndex],71)&amp;" ("&amp;TEXT(SUMPRODUCT(MAX((T_PlannedOrders[Part Name]=$A783)*(T_PlannedOrders[WeekIndex]=71)*(T_PlannedOrders[EffectiveQty]&gt;0)*T_PlannedOrders[Order_Month])),"m月")&amp;"発注)")</f>
        <v/>
      </c>
      <c r="BW817">
        <f>IF(SUMIFS(T_PlannedOrders[EffectiveQty],T_PlannedOrders[Part Name],$A783,T_PlannedOrders[WeekIndex],72)=0,"",SUMIFS(T_PlannedOrders[EffectiveQty],T_PlannedOrders[Part Name],$A783,T_PlannedOrders[WeekIndex],72)&amp;" ("&amp;TEXT(SUMPRODUCT(MAX((T_PlannedOrders[Part Name]=$A783)*(T_PlannedOrders[WeekIndex]=72)*(T_PlannedOrders[EffectiveQty]&gt;0)*T_PlannedOrders[Order_Month])),"m月")&amp;"発注)")</f>
        <v/>
      </c>
      <c r="BX817">
        <f>IF(SUMIFS(T_PlannedOrders[EffectiveQty],T_PlannedOrders[Part Name],$A783,T_PlannedOrders[WeekIndex],73)=0,"",SUMIFS(T_PlannedOrders[EffectiveQty],T_PlannedOrders[Part Name],$A783,T_PlannedOrders[WeekIndex],73)&amp;" ("&amp;TEXT(SUMPRODUCT(MAX((T_PlannedOrders[Part Name]=$A783)*(T_PlannedOrders[WeekIndex]=73)*(T_PlannedOrders[EffectiveQty]&gt;0)*T_PlannedOrders[Order_Month])),"m月")&amp;"発注)")</f>
        <v/>
      </c>
      <c r="BY817">
        <f>IF(SUMIFS(T_PlannedOrders[EffectiveQty],T_PlannedOrders[Part Name],$A783,T_PlannedOrders[WeekIndex],74)=0,"",SUMIFS(T_PlannedOrders[EffectiveQty],T_PlannedOrders[Part Name],$A783,T_PlannedOrders[WeekIndex],74)&amp;" ("&amp;TEXT(SUMPRODUCT(MAX((T_PlannedOrders[Part Name]=$A783)*(T_PlannedOrders[WeekIndex]=74)*(T_PlannedOrders[EffectiveQty]&gt;0)*T_PlannedOrders[Order_Month])),"m月")&amp;"発注)")</f>
        <v/>
      </c>
      <c r="BZ817">
        <f>IF(SUMIFS(T_PlannedOrders[EffectiveQty],T_PlannedOrders[Part Name],$A783,T_PlannedOrders[WeekIndex],75)=0,"",SUMIFS(T_PlannedOrders[EffectiveQty],T_PlannedOrders[Part Name],$A783,T_PlannedOrders[WeekIndex],75)&amp;" ("&amp;TEXT(SUMPRODUCT(MAX((T_PlannedOrders[Part Name]=$A783)*(T_PlannedOrders[WeekIndex]=75)*(T_PlannedOrders[EffectiveQty]&gt;0)*T_PlannedOrders[Order_Month])),"m月")&amp;"発注)")</f>
        <v/>
      </c>
      <c r="CA817">
        <f>IF(SUMIFS(T_PlannedOrders[EffectiveQty],T_PlannedOrders[Part Name],$A783,T_PlannedOrders[WeekIndex],76)=0,"",SUMIFS(T_PlannedOrders[EffectiveQty],T_PlannedOrders[Part Name],$A783,T_PlannedOrders[WeekIndex],76)&amp;" ("&amp;TEXT(SUMPRODUCT(MAX((T_PlannedOrders[Part Name]=$A783)*(T_PlannedOrders[WeekIndex]=76)*(T_PlannedOrders[EffectiveQty]&gt;0)*T_PlannedOrders[Order_Month])),"m月")&amp;"発注)")</f>
        <v/>
      </c>
      <c r="CB817">
        <f>IF(SUMIFS(T_PlannedOrders[EffectiveQty],T_PlannedOrders[Part Name],$A783,T_PlannedOrders[WeekIndex],77)=0,"",SUMIFS(T_PlannedOrders[EffectiveQty],T_PlannedOrders[Part Name],$A783,T_PlannedOrders[WeekIndex],77)&amp;" ("&amp;TEXT(SUMPRODUCT(MAX((T_PlannedOrders[Part Name]=$A783)*(T_PlannedOrders[WeekIndex]=77)*(T_PlannedOrders[EffectiveQty]&gt;0)*T_PlannedOrders[Order_Month])),"m月")&amp;"発注)")</f>
        <v/>
      </c>
      <c r="CC817">
        <f>IF(SUMIFS(T_PlannedOrders[EffectiveQty],T_PlannedOrders[Part Name],$A783,T_PlannedOrders[WeekIndex],78)=0,"",SUMIFS(T_PlannedOrders[EffectiveQty],T_PlannedOrders[Part Name],$A783,T_PlannedOrders[WeekIndex],78)&amp;" ("&amp;TEXT(SUMPRODUCT(MAX((T_PlannedOrders[Part Name]=$A783)*(T_PlannedOrders[WeekIndex]=78)*(T_PlannedOrders[EffectiveQty]&gt;0)*T_PlannedOrders[Order_Month])),"m月")&amp;"発注)")</f>
        <v/>
      </c>
      <c r="CD817">
        <f>IF(SUMIFS(T_PlannedOrders[EffectiveQty],T_PlannedOrders[Part Name],$A783,T_PlannedOrders[WeekIndex],79)=0,"",SUMIFS(T_PlannedOrders[EffectiveQty],T_PlannedOrders[Part Name],$A783,T_PlannedOrders[WeekIndex],79)&amp;" ("&amp;TEXT(SUMPRODUCT(MAX((T_PlannedOrders[Part Name]=$A783)*(T_PlannedOrders[WeekIndex]=79)*(T_PlannedOrders[EffectiveQty]&gt;0)*T_PlannedOrders[Order_Month])),"m月")&amp;"発注)")</f>
        <v/>
      </c>
      <c r="CE817">
        <f>IF(SUMIFS(T_PlannedOrders[EffectiveQty],T_PlannedOrders[Part Name],$A783,T_PlannedOrders[WeekIndex],80)=0,"",SUMIFS(T_PlannedOrders[EffectiveQty],T_PlannedOrders[Part Name],$A783,T_PlannedOrders[WeekIndex],80)&amp;" ("&amp;TEXT(SUMPRODUCT(MAX((T_PlannedOrders[Part Name]=$A783)*(T_PlannedOrders[WeekIndex]=80)*(T_PlannedOrders[EffectiveQty]&gt;0)*T_PlannedOrders[Order_Month])),"m月")&amp;"発注)")</f>
        <v/>
      </c>
      <c r="CF817">
        <f>IF(SUMIFS(T_PlannedOrders[EffectiveQty],T_PlannedOrders[Part Name],$A783,T_PlannedOrders[WeekIndex],81)=0,"",SUMIFS(T_PlannedOrders[EffectiveQty],T_PlannedOrders[Part Name],$A783,T_PlannedOrders[WeekIndex],81)&amp;" ("&amp;TEXT(SUMPRODUCT(MAX((T_PlannedOrders[Part Name]=$A783)*(T_PlannedOrders[WeekIndex]=81)*(T_PlannedOrders[EffectiveQty]&gt;0)*T_PlannedOrders[Order_Month])),"m月")&amp;"発注)")</f>
        <v/>
      </c>
      <c r="CG817">
        <f>IF(SUMIFS(T_PlannedOrders[EffectiveQty],T_PlannedOrders[Part Name],$A783,T_PlannedOrders[WeekIndex],82)=0,"",SUMIFS(T_PlannedOrders[EffectiveQty],T_PlannedOrders[Part Name],$A783,T_PlannedOrders[WeekIndex],82)&amp;" ("&amp;TEXT(SUMPRODUCT(MAX((T_PlannedOrders[Part Name]=$A783)*(T_PlannedOrders[WeekIndex]=82)*(T_PlannedOrders[EffectiveQty]&gt;0)*T_PlannedOrders[Order_Month])),"m月")&amp;"発注)")</f>
        <v/>
      </c>
      <c r="CH817">
        <f>IF(SUMIFS(T_PlannedOrders[EffectiveQty],T_PlannedOrders[Part Name],$A783,T_PlannedOrders[WeekIndex],83)=0,"",SUMIFS(T_PlannedOrders[EffectiveQty],T_PlannedOrders[Part Name],$A783,T_PlannedOrders[WeekIndex],83)&amp;" ("&amp;TEXT(SUMPRODUCT(MAX((T_PlannedOrders[Part Name]=$A783)*(T_PlannedOrders[WeekIndex]=83)*(T_PlannedOrders[EffectiveQty]&gt;0)*T_PlannedOrders[Order_Month])),"m月")&amp;"発注)")</f>
        <v/>
      </c>
      <c r="CI817">
        <f>IF(SUMIFS(T_PlannedOrders[EffectiveQty],T_PlannedOrders[Part Name],$A783,T_PlannedOrders[WeekIndex],84)=0,"",SUMIFS(T_PlannedOrders[EffectiveQty],T_PlannedOrders[Part Name],$A783,T_PlannedOrders[WeekIndex],84)&amp;" ("&amp;TEXT(SUMPRODUCT(MAX((T_PlannedOrders[Part Name]=$A783)*(T_PlannedOrders[WeekIndex]=84)*(T_PlannedOrders[EffectiveQty]&gt;0)*T_PlannedOrders[Order_Month])),"m月")&amp;"発注)")</f>
        <v/>
      </c>
      <c r="CJ817">
        <f>IF(SUMIFS(T_PlannedOrders[EffectiveQty],T_PlannedOrders[Part Name],$A783,T_PlannedOrders[WeekIndex],85)=0,"",SUMIFS(T_PlannedOrders[EffectiveQty],T_PlannedOrders[Part Name],$A783,T_PlannedOrders[WeekIndex],85)&amp;" ("&amp;TEXT(SUMPRODUCT(MAX((T_PlannedOrders[Part Name]=$A783)*(T_PlannedOrders[WeekIndex]=85)*(T_PlannedOrders[EffectiveQty]&gt;0)*T_PlannedOrders[Order_Month])),"m月")&amp;"発注)")</f>
        <v/>
      </c>
      <c r="CK817">
        <f>IF(SUMIFS(T_PlannedOrders[EffectiveQty],T_PlannedOrders[Part Name],$A783,T_PlannedOrders[WeekIndex],86)=0,"",SUMIFS(T_PlannedOrders[EffectiveQty],T_PlannedOrders[Part Name],$A783,T_PlannedOrders[WeekIndex],86)&amp;" ("&amp;TEXT(SUMPRODUCT(MAX((T_PlannedOrders[Part Name]=$A783)*(T_PlannedOrders[WeekIndex]=86)*(T_PlannedOrders[EffectiveQty]&gt;0)*T_PlannedOrders[Order_Month])),"m月")&amp;"発注)")</f>
        <v/>
      </c>
      <c r="CL817">
        <f>IF(SUMIFS(T_PlannedOrders[EffectiveQty],T_PlannedOrders[Part Name],$A783,T_PlannedOrders[WeekIndex],87)=0,"",SUMIFS(T_PlannedOrders[EffectiveQty],T_PlannedOrders[Part Name],$A783,T_PlannedOrders[WeekIndex],87)&amp;" ("&amp;TEXT(SUMPRODUCT(MAX((T_PlannedOrders[Part Name]=$A783)*(T_PlannedOrders[WeekIndex]=87)*(T_PlannedOrders[EffectiveQty]&gt;0)*T_PlannedOrders[Order_Month])),"m月")&amp;"発注)")</f>
        <v/>
      </c>
      <c r="CM817">
        <f>IF(SUMIFS(T_PlannedOrders[EffectiveQty],T_PlannedOrders[Part Name],$A783,T_PlannedOrders[WeekIndex],88)=0,"",SUMIFS(T_PlannedOrders[EffectiveQty],T_PlannedOrders[Part Name],$A783,T_PlannedOrders[WeekIndex],88)&amp;" ("&amp;TEXT(SUMPRODUCT(MAX((T_PlannedOrders[Part Name]=$A783)*(T_PlannedOrders[WeekIndex]=88)*(T_PlannedOrders[EffectiveQty]&gt;0)*T_PlannedOrders[Order_Month])),"m月")&amp;"発注)")</f>
        <v/>
      </c>
      <c r="CN817">
        <f>IF(SUMIFS(T_PlannedOrders[EffectiveQty],T_PlannedOrders[Part Name],$A783,T_PlannedOrders[WeekIndex],89)=0,"",SUMIFS(T_PlannedOrders[EffectiveQty],T_PlannedOrders[Part Name],$A783,T_PlannedOrders[WeekIndex],89)&amp;" ("&amp;TEXT(SUMPRODUCT(MAX((T_PlannedOrders[Part Name]=$A783)*(T_PlannedOrders[WeekIndex]=89)*(T_PlannedOrders[EffectiveQty]&gt;0)*T_PlannedOrders[Order_Month])),"m月")&amp;"発注)")</f>
        <v/>
      </c>
      <c r="CO817">
        <f>IF(SUMIFS(T_PlannedOrders[EffectiveQty],T_PlannedOrders[Part Name],$A783,T_PlannedOrders[WeekIndex],90)=0,"",SUMIFS(T_PlannedOrders[EffectiveQty],T_PlannedOrders[Part Name],$A783,T_PlannedOrders[WeekIndex],90)&amp;" ("&amp;TEXT(SUMPRODUCT(MAX((T_PlannedOrders[Part Name]=$A783)*(T_PlannedOrders[WeekIndex]=90)*(T_PlannedOrders[EffectiveQty]&gt;0)*T_PlannedOrders[Order_Month])),"m月")&amp;"発注)")</f>
        <v/>
      </c>
      <c r="CP817">
        <f>IF(SUMIFS(T_PlannedOrders[EffectiveQty],T_PlannedOrders[Part Name],$A783,T_PlannedOrders[WeekIndex],91)=0,"",SUMIFS(T_PlannedOrders[EffectiveQty],T_PlannedOrders[Part Name],$A783,T_PlannedOrders[WeekIndex],91)&amp;" ("&amp;TEXT(SUMPRODUCT(MAX((T_PlannedOrders[Part Name]=$A783)*(T_PlannedOrders[WeekIndex]=91)*(T_PlannedOrders[EffectiveQty]&gt;0)*T_PlannedOrders[Order_Month])),"m月")&amp;"発注)")</f>
        <v/>
      </c>
      <c r="CQ817">
        <f>IF(SUMIFS(T_PlannedOrders[EffectiveQty],T_PlannedOrders[Part Name],$A783,T_PlannedOrders[WeekIndex],92)=0,"",SUMIFS(T_PlannedOrders[EffectiveQty],T_PlannedOrders[Part Name],$A783,T_PlannedOrders[WeekIndex],92)&amp;" ("&amp;TEXT(SUMPRODUCT(MAX((T_PlannedOrders[Part Name]=$A783)*(T_PlannedOrders[WeekIndex]=92)*(T_PlannedOrders[EffectiveQty]&gt;0)*T_PlannedOrders[Order_Month])),"m月")&amp;"発注)")</f>
        <v/>
      </c>
      <c r="CR817">
        <f>IF(SUMIFS(T_PlannedOrders[EffectiveQty],T_PlannedOrders[Part Name],$A783,T_PlannedOrders[WeekIndex],93)=0,"",SUMIFS(T_PlannedOrders[EffectiveQty],T_PlannedOrders[Part Name],$A783,T_PlannedOrders[WeekIndex],93)&amp;" ("&amp;TEXT(SUMPRODUCT(MAX((T_PlannedOrders[Part Name]=$A783)*(T_PlannedOrders[WeekIndex]=93)*(T_PlannedOrders[EffectiveQty]&gt;0)*T_PlannedOrders[Order_Month])),"m月")&amp;"発注)")</f>
        <v/>
      </c>
      <c r="CS817">
        <f>IF(SUMIFS(T_PlannedOrders[EffectiveQty],T_PlannedOrders[Part Name],$A783,T_PlannedOrders[WeekIndex],94)=0,"",SUMIFS(T_PlannedOrders[EffectiveQty],T_PlannedOrders[Part Name],$A783,T_PlannedOrders[WeekIndex],94)&amp;" ("&amp;TEXT(SUMPRODUCT(MAX((T_PlannedOrders[Part Name]=$A783)*(T_PlannedOrders[WeekIndex]=94)*(T_PlannedOrders[EffectiveQty]&gt;0)*T_PlannedOrders[Order_Month])),"m月")&amp;"発注)")</f>
        <v/>
      </c>
      <c r="CT817">
        <f>IF(SUMIFS(T_PlannedOrders[EffectiveQty],T_PlannedOrders[Part Name],$A783,T_PlannedOrders[WeekIndex],95)=0,"",SUMIFS(T_PlannedOrders[EffectiveQty],T_PlannedOrders[Part Name],$A783,T_PlannedOrders[WeekIndex],95)&amp;" ("&amp;TEXT(SUMPRODUCT(MAX((T_PlannedOrders[Part Name]=$A783)*(T_PlannedOrders[WeekIndex]=95)*(T_PlannedOrders[EffectiveQty]&gt;0)*T_PlannedOrders[Order_Month])),"m月")&amp;"発注)")</f>
        <v/>
      </c>
      <c r="CU817">
        <f>IF(SUMIFS(T_PlannedOrders[EffectiveQty],T_PlannedOrders[Part Name],$A783,T_PlannedOrders[WeekIndex],96)=0,"",SUMIFS(T_PlannedOrders[EffectiveQty],T_PlannedOrders[Part Name],$A783,T_PlannedOrders[WeekIndex],96)&amp;" ("&amp;TEXT(SUMPRODUCT(MAX((T_PlannedOrders[Part Name]=$A783)*(T_PlannedOrders[WeekIndex]=96)*(T_PlannedOrders[EffectiveQty]&gt;0)*T_PlannedOrders[Order_Month])),"m月")&amp;"発注)")</f>
        <v/>
      </c>
      <c r="CV817">
        <f>IF(SUMIFS(T_PlannedOrders[EffectiveQty],T_PlannedOrders[Part Name],$A783,T_PlannedOrders[WeekIndex],97)=0,"",SUMIFS(T_PlannedOrders[EffectiveQty],T_PlannedOrders[Part Name],$A783,T_PlannedOrders[WeekIndex],97)&amp;" ("&amp;TEXT(SUMPRODUCT(MAX((T_PlannedOrders[Part Name]=$A783)*(T_PlannedOrders[WeekIndex]=97)*(T_PlannedOrders[EffectiveQty]&gt;0)*T_PlannedOrders[Order_Month])),"m月")&amp;"発注)")</f>
        <v/>
      </c>
      <c r="CW817">
        <f>IF(SUMIFS(T_PlannedOrders[EffectiveQty],T_PlannedOrders[Part Name],$A783,T_PlannedOrders[WeekIndex],98)=0,"",SUMIFS(T_PlannedOrders[EffectiveQty],T_PlannedOrders[Part Name],$A783,T_PlannedOrders[WeekIndex],98)&amp;" ("&amp;TEXT(SUMPRODUCT(MAX((T_PlannedOrders[Part Name]=$A783)*(T_PlannedOrders[WeekIndex]=98)*(T_PlannedOrders[EffectiveQty]&gt;0)*T_PlannedOrders[Order_Month])),"m月")&amp;"発注)")</f>
        <v/>
      </c>
      <c r="CX817">
        <f>IF(SUMIFS(T_PlannedOrders[EffectiveQty],T_PlannedOrders[Part Name],$A783,T_PlannedOrders[WeekIndex],99)=0,"",SUMIFS(T_PlannedOrders[EffectiveQty],T_PlannedOrders[Part Name],$A783,T_PlannedOrders[WeekIndex],99)&amp;" ("&amp;TEXT(SUMPRODUCT(MAX((T_PlannedOrders[Part Name]=$A783)*(T_PlannedOrders[WeekIndex]=99)*(T_PlannedOrders[EffectiveQty]&gt;0)*T_PlannedOrders[Order_Month])),"m月")&amp;"発注)")</f>
        <v/>
      </c>
      <c r="CY817">
        <f>IF(SUMIFS(T_PlannedOrders[EffectiveQty],T_PlannedOrders[Part Name],$A783,T_PlannedOrders[WeekIndex],100)=0,"",SUMIFS(T_PlannedOrders[EffectiveQty],T_PlannedOrders[Part Name],$A783,T_PlannedOrders[WeekIndex],100)&amp;" ("&amp;TEXT(SUMPRODUCT(MAX((T_PlannedOrders[Part Name]=$A783)*(T_PlannedOrders[WeekIndex]=100)*(T_PlannedOrders[EffectiveQty]&gt;0)*T_PlannedOrders[Order_Month])),"m月")&amp;"発注)")</f>
        <v/>
      </c>
      <c r="CZ817">
        <f>IF(SUMIFS(T_PlannedOrders[EffectiveQty],T_PlannedOrders[Part Name],$A783,T_PlannedOrders[WeekIndex],101)=0,"",SUMIFS(T_PlannedOrders[EffectiveQty],T_PlannedOrders[Part Name],$A783,T_PlannedOrders[WeekIndex],101)&amp;" ("&amp;TEXT(SUMPRODUCT(MAX((T_PlannedOrders[Part Name]=$A783)*(T_PlannedOrders[WeekIndex]=101)*(T_PlannedOrders[EffectiveQty]&gt;0)*T_PlannedOrders[Order_Month])),"m月")&amp;"発注)")</f>
        <v/>
      </c>
      <c r="DA817">
        <f>IF(SUMIFS(T_PlannedOrders[EffectiveQty],T_PlannedOrders[Part Name],$A783,T_PlannedOrders[WeekIndex],102)=0,"",SUMIFS(T_PlannedOrders[EffectiveQty],T_PlannedOrders[Part Name],$A783,T_PlannedOrders[WeekIndex],102)&amp;" ("&amp;TEXT(SUMPRODUCT(MAX((T_PlannedOrders[Part Name]=$A783)*(T_PlannedOrders[WeekIndex]=102)*(T_PlannedOrders[EffectiveQty]&gt;0)*T_PlannedOrders[Order_Month])),"m月")&amp;"発注)")</f>
        <v/>
      </c>
      <c r="DB817">
        <f>IF(SUMIFS(T_PlannedOrders[EffectiveQty],T_PlannedOrders[Part Name],$A783,T_PlannedOrders[WeekIndex],103)=0,"",SUMIFS(T_PlannedOrders[EffectiveQty],T_PlannedOrders[Part Name],$A783,T_PlannedOrders[WeekIndex],103)&amp;" ("&amp;TEXT(SUMPRODUCT(MAX((T_PlannedOrders[Part Name]=$A783)*(T_PlannedOrders[WeekIndex]=103)*(T_PlannedOrders[EffectiveQty]&gt;0)*T_PlannedOrders[Order_Month])),"m月")&amp;"発注)")</f>
        <v/>
      </c>
      <c r="DC817">
        <f>IF(SUMIFS(T_PlannedOrders[EffectiveQty],T_PlannedOrders[Part Name],$A783,T_PlannedOrders[WeekIndex],104)=0,"",SUMIFS(T_PlannedOrders[EffectiveQty],T_PlannedOrders[Part Name],$A783,T_PlannedOrders[WeekIndex],104)&amp;" ("&amp;TEXT(SUMPRODUCT(MAX((T_PlannedOrders[Part Name]=$A783)*(T_PlannedOrders[WeekIndex]=104)*(T_PlannedOrders[EffectiveQty]&gt;0)*T_PlannedOrders[Order_Month])),"m月")&amp;"発注)")</f>
        <v/>
      </c>
    </row>
    <row r="818">
      <c r="B818" s="5" t="inlineStr">
        <is>
          <t>合計在庫(週末時点,kg)</t>
        </is>
      </c>
      <c r="D818">
        <f>'Grid_Stock'!B37</f>
        <v/>
      </c>
      <c r="E818">
        <f>'Grid_Stock'!C37</f>
        <v/>
      </c>
      <c r="F818">
        <f>'Grid_Stock'!D37</f>
        <v/>
      </c>
      <c r="G818">
        <f>'Grid_Stock'!E37</f>
        <v/>
      </c>
      <c r="H818">
        <f>'Grid_Stock'!F37</f>
        <v/>
      </c>
      <c r="I818">
        <f>'Grid_Stock'!G37</f>
        <v/>
      </c>
      <c r="J818">
        <f>'Grid_Stock'!H37</f>
        <v/>
      </c>
      <c r="K818">
        <f>'Grid_Stock'!I37</f>
        <v/>
      </c>
      <c r="L818">
        <f>'Grid_Stock'!J37</f>
        <v/>
      </c>
      <c r="M818">
        <f>'Grid_Stock'!K37</f>
        <v/>
      </c>
      <c r="N818">
        <f>'Grid_Stock'!L37</f>
        <v/>
      </c>
      <c r="O818">
        <f>'Grid_Stock'!M37</f>
        <v/>
      </c>
      <c r="P818">
        <f>'Grid_Stock'!N37</f>
        <v/>
      </c>
      <c r="Q818">
        <f>'Grid_Stock'!O37</f>
        <v/>
      </c>
      <c r="R818">
        <f>'Grid_Stock'!P37</f>
        <v/>
      </c>
      <c r="S818">
        <f>'Grid_Stock'!Q37</f>
        <v/>
      </c>
      <c r="T818">
        <f>'Grid_Stock'!R37</f>
        <v/>
      </c>
      <c r="U818">
        <f>'Grid_Stock'!S37</f>
        <v/>
      </c>
      <c r="V818">
        <f>'Grid_Stock'!T37</f>
        <v/>
      </c>
      <c r="W818">
        <f>'Grid_Stock'!U37</f>
        <v/>
      </c>
      <c r="X818">
        <f>'Grid_Stock'!V37</f>
        <v/>
      </c>
      <c r="Y818">
        <f>'Grid_Stock'!W37</f>
        <v/>
      </c>
      <c r="Z818">
        <f>'Grid_Stock'!X37</f>
        <v/>
      </c>
      <c r="AA818">
        <f>'Grid_Stock'!Y37</f>
        <v/>
      </c>
      <c r="AB818">
        <f>'Grid_Stock'!Z37</f>
        <v/>
      </c>
      <c r="AC818">
        <f>'Grid_Stock'!AA37</f>
        <v/>
      </c>
      <c r="AD818">
        <f>'Grid_Stock'!AB37</f>
        <v/>
      </c>
      <c r="AE818">
        <f>'Grid_Stock'!AC37</f>
        <v/>
      </c>
      <c r="AF818">
        <f>'Grid_Stock'!AD37</f>
        <v/>
      </c>
      <c r="AG818">
        <f>'Grid_Stock'!AE37</f>
        <v/>
      </c>
      <c r="AH818">
        <f>'Grid_Stock'!AF37</f>
        <v/>
      </c>
      <c r="AI818">
        <f>'Grid_Stock'!AG37</f>
        <v/>
      </c>
      <c r="AJ818">
        <f>'Grid_Stock'!AH37</f>
        <v/>
      </c>
      <c r="AK818">
        <f>'Grid_Stock'!AI37</f>
        <v/>
      </c>
      <c r="AL818">
        <f>'Grid_Stock'!AJ37</f>
        <v/>
      </c>
      <c r="AM818">
        <f>'Grid_Stock'!AK37</f>
        <v/>
      </c>
      <c r="AN818">
        <f>'Grid_Stock'!AL37</f>
        <v/>
      </c>
      <c r="AO818">
        <f>'Grid_Stock'!AM37</f>
        <v/>
      </c>
      <c r="AP818">
        <f>'Grid_Stock'!AN37</f>
        <v/>
      </c>
      <c r="AQ818">
        <f>'Grid_Stock'!AO37</f>
        <v/>
      </c>
      <c r="AR818">
        <f>'Grid_Stock'!AP37</f>
        <v/>
      </c>
      <c r="AS818">
        <f>'Grid_Stock'!AQ37</f>
        <v/>
      </c>
      <c r="AT818">
        <f>'Grid_Stock'!AR37</f>
        <v/>
      </c>
      <c r="AU818">
        <f>'Grid_Stock'!AS37</f>
        <v/>
      </c>
      <c r="AV818">
        <f>'Grid_Stock'!AT37</f>
        <v/>
      </c>
      <c r="AW818">
        <f>'Grid_Stock'!AU37</f>
        <v/>
      </c>
      <c r="AX818">
        <f>'Grid_Stock'!AV37</f>
        <v/>
      </c>
      <c r="AY818">
        <f>'Grid_Stock'!AW37</f>
        <v/>
      </c>
      <c r="AZ818">
        <f>'Grid_Stock'!AX37</f>
        <v/>
      </c>
      <c r="BA818">
        <f>'Grid_Stock'!AY37</f>
        <v/>
      </c>
      <c r="BB818">
        <f>'Grid_Stock'!AZ37</f>
        <v/>
      </c>
      <c r="BC818">
        <f>'Grid_Stock'!BA37</f>
        <v/>
      </c>
      <c r="BD818">
        <f>'Grid_Stock'!BB37</f>
        <v/>
      </c>
      <c r="BE818">
        <f>'Grid_Stock'!BC37</f>
        <v/>
      </c>
      <c r="BF818">
        <f>'Grid_Stock'!BD37</f>
        <v/>
      </c>
      <c r="BG818">
        <f>'Grid_Stock'!BE37</f>
        <v/>
      </c>
      <c r="BH818">
        <f>'Grid_Stock'!BF37</f>
        <v/>
      </c>
      <c r="BI818">
        <f>'Grid_Stock'!BG37</f>
        <v/>
      </c>
      <c r="BJ818">
        <f>'Grid_Stock'!BH37</f>
        <v/>
      </c>
      <c r="BK818">
        <f>'Grid_Stock'!BI37</f>
        <v/>
      </c>
      <c r="BL818">
        <f>'Grid_Stock'!BJ37</f>
        <v/>
      </c>
      <c r="BM818">
        <f>'Grid_Stock'!BK37</f>
        <v/>
      </c>
      <c r="BN818">
        <f>'Grid_Stock'!BL37</f>
        <v/>
      </c>
      <c r="BO818">
        <f>'Grid_Stock'!BM37</f>
        <v/>
      </c>
      <c r="BP818">
        <f>'Grid_Stock'!BN37</f>
        <v/>
      </c>
      <c r="BQ818">
        <f>'Grid_Stock'!BO37</f>
        <v/>
      </c>
      <c r="BR818">
        <f>'Grid_Stock'!BP37</f>
        <v/>
      </c>
      <c r="BS818">
        <f>'Grid_Stock'!BQ37</f>
        <v/>
      </c>
      <c r="BT818">
        <f>'Grid_Stock'!BR37</f>
        <v/>
      </c>
      <c r="BU818">
        <f>'Grid_Stock'!BS37</f>
        <v/>
      </c>
      <c r="BV818">
        <f>'Grid_Stock'!BT37</f>
        <v/>
      </c>
      <c r="BW818">
        <f>'Grid_Stock'!BU37</f>
        <v/>
      </c>
      <c r="BX818">
        <f>'Grid_Stock'!BV37</f>
        <v/>
      </c>
      <c r="BY818">
        <f>'Grid_Stock'!BW37</f>
        <v/>
      </c>
      <c r="BZ818">
        <f>'Grid_Stock'!BX37</f>
        <v/>
      </c>
      <c r="CA818">
        <f>'Grid_Stock'!BY37</f>
        <v/>
      </c>
      <c r="CB818">
        <f>'Grid_Stock'!BZ37</f>
        <v/>
      </c>
      <c r="CC818">
        <f>'Grid_Stock'!CA37</f>
        <v/>
      </c>
      <c r="CD818">
        <f>'Grid_Stock'!CB37</f>
        <v/>
      </c>
      <c r="CE818">
        <f>'Grid_Stock'!CC37</f>
        <v/>
      </c>
      <c r="CF818">
        <f>'Grid_Stock'!CD37</f>
        <v/>
      </c>
      <c r="CG818">
        <f>'Grid_Stock'!CE37</f>
        <v/>
      </c>
      <c r="CH818">
        <f>'Grid_Stock'!CF37</f>
        <v/>
      </c>
      <c r="CI818">
        <f>'Grid_Stock'!CG37</f>
        <v/>
      </c>
      <c r="CJ818">
        <f>'Grid_Stock'!CH37</f>
        <v/>
      </c>
      <c r="CK818">
        <f>'Grid_Stock'!CI37</f>
        <v/>
      </c>
      <c r="CL818">
        <f>'Grid_Stock'!CJ37</f>
        <v/>
      </c>
      <c r="CM818">
        <f>'Grid_Stock'!CK37</f>
        <v/>
      </c>
      <c r="CN818">
        <f>'Grid_Stock'!CL37</f>
        <v/>
      </c>
      <c r="CO818">
        <f>'Grid_Stock'!CM37</f>
        <v/>
      </c>
      <c r="CP818">
        <f>'Grid_Stock'!CN37</f>
        <v/>
      </c>
      <c r="CQ818">
        <f>'Grid_Stock'!CO37</f>
        <v/>
      </c>
      <c r="CR818">
        <f>'Grid_Stock'!CP37</f>
        <v/>
      </c>
      <c r="CS818">
        <f>'Grid_Stock'!CQ37</f>
        <v/>
      </c>
      <c r="CT818">
        <f>'Grid_Stock'!CR37</f>
        <v/>
      </c>
      <c r="CU818">
        <f>'Grid_Stock'!CS37</f>
        <v/>
      </c>
      <c r="CV818">
        <f>'Grid_Stock'!CT37</f>
        <v/>
      </c>
      <c r="CW818">
        <f>'Grid_Stock'!CU37</f>
        <v/>
      </c>
      <c r="CX818">
        <f>'Grid_Stock'!CV37</f>
        <v/>
      </c>
      <c r="CY818">
        <f>'Grid_Stock'!CW37</f>
        <v/>
      </c>
      <c r="CZ818">
        <f>'Grid_Stock'!CX37</f>
        <v/>
      </c>
      <c r="DA818">
        <f>'Grid_Stock'!CY37</f>
        <v/>
      </c>
      <c r="DB818">
        <f>'Grid_Stock'!CZ37</f>
        <v/>
      </c>
      <c r="DC818">
        <f>'Grid_Stock'!DA37</f>
        <v/>
      </c>
    </row>
    <row r="819">
      <c r="B819" s="23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'Grid_Requirement'!B38</f>
        <v/>
      </c>
      <c r="E824">
        <f>'Grid_Requirement'!C38</f>
        <v/>
      </c>
      <c r="F824">
        <f>'Grid_Requirement'!D38</f>
        <v/>
      </c>
      <c r="G824">
        <f>'Grid_Requirement'!E38</f>
        <v/>
      </c>
      <c r="H824">
        <f>'Grid_Requirement'!F38</f>
        <v/>
      </c>
      <c r="I824">
        <f>'Grid_Requirement'!G38</f>
        <v/>
      </c>
      <c r="J824">
        <f>'Grid_Requirement'!H38</f>
        <v/>
      </c>
      <c r="K824">
        <f>'Grid_Requirement'!I38</f>
        <v/>
      </c>
      <c r="L824">
        <f>'Grid_Requirement'!J38</f>
        <v/>
      </c>
      <c r="M824">
        <f>'Grid_Requirement'!K38</f>
        <v/>
      </c>
      <c r="N824">
        <f>'Grid_Requirement'!L38</f>
        <v/>
      </c>
      <c r="O824">
        <f>'Grid_Requirement'!M38</f>
        <v/>
      </c>
      <c r="P824">
        <f>'Grid_Requirement'!N38</f>
        <v/>
      </c>
      <c r="Q824">
        <f>'Grid_Requirement'!O38</f>
        <v/>
      </c>
      <c r="R824">
        <f>'Grid_Requirement'!P38</f>
        <v/>
      </c>
      <c r="S824">
        <f>'Grid_Requirement'!Q38</f>
        <v/>
      </c>
      <c r="T824">
        <f>'Grid_Requirement'!R38</f>
        <v/>
      </c>
      <c r="U824">
        <f>'Grid_Requirement'!S38</f>
        <v/>
      </c>
      <c r="V824">
        <f>'Grid_Requirement'!T38</f>
        <v/>
      </c>
      <c r="W824">
        <f>'Grid_Requirement'!U38</f>
        <v/>
      </c>
      <c r="X824">
        <f>'Grid_Requirement'!V38</f>
        <v/>
      </c>
      <c r="Y824">
        <f>'Grid_Requirement'!W38</f>
        <v/>
      </c>
      <c r="Z824">
        <f>'Grid_Requirement'!X38</f>
        <v/>
      </c>
      <c r="AA824">
        <f>'Grid_Requirement'!Y38</f>
        <v/>
      </c>
      <c r="AB824">
        <f>'Grid_Requirement'!Z38</f>
        <v/>
      </c>
      <c r="AC824">
        <f>'Grid_Requirement'!AA38</f>
        <v/>
      </c>
      <c r="AD824">
        <f>'Grid_Requirement'!AB38</f>
        <v/>
      </c>
      <c r="AE824">
        <f>'Grid_Requirement'!AC38</f>
        <v/>
      </c>
      <c r="AF824">
        <f>'Grid_Requirement'!AD38</f>
        <v/>
      </c>
      <c r="AG824">
        <f>'Grid_Requirement'!AE38</f>
        <v/>
      </c>
      <c r="AH824">
        <f>'Grid_Requirement'!AF38</f>
        <v/>
      </c>
      <c r="AI824">
        <f>'Grid_Requirement'!AG38</f>
        <v/>
      </c>
      <c r="AJ824">
        <f>'Grid_Requirement'!AH38</f>
        <v/>
      </c>
      <c r="AK824">
        <f>'Grid_Requirement'!AI38</f>
        <v/>
      </c>
      <c r="AL824">
        <f>'Grid_Requirement'!AJ38</f>
        <v/>
      </c>
      <c r="AM824">
        <f>'Grid_Requirement'!AK38</f>
        <v/>
      </c>
      <c r="AN824">
        <f>'Grid_Requirement'!AL38</f>
        <v/>
      </c>
      <c r="AO824">
        <f>'Grid_Requirement'!AM38</f>
        <v/>
      </c>
      <c r="AP824">
        <f>'Grid_Requirement'!AN38</f>
        <v/>
      </c>
      <c r="AQ824">
        <f>'Grid_Requirement'!AO38</f>
        <v/>
      </c>
      <c r="AR824">
        <f>'Grid_Requirement'!AP38</f>
        <v/>
      </c>
      <c r="AS824">
        <f>'Grid_Requirement'!AQ38</f>
        <v/>
      </c>
      <c r="AT824">
        <f>'Grid_Requirement'!AR38</f>
        <v/>
      </c>
      <c r="AU824">
        <f>'Grid_Requirement'!AS38</f>
        <v/>
      </c>
      <c r="AV824">
        <f>'Grid_Requirement'!AT38</f>
        <v/>
      </c>
      <c r="AW824">
        <f>'Grid_Requirement'!AU38</f>
        <v/>
      </c>
      <c r="AX824">
        <f>'Grid_Requirement'!AV38</f>
        <v/>
      </c>
      <c r="AY824">
        <f>'Grid_Requirement'!AW38</f>
        <v/>
      </c>
      <c r="AZ824">
        <f>'Grid_Requirement'!AX38</f>
        <v/>
      </c>
      <c r="BA824">
        <f>'Grid_Requirement'!AY38</f>
        <v/>
      </c>
      <c r="BB824">
        <f>'Grid_Requirement'!AZ38</f>
        <v/>
      </c>
      <c r="BC824">
        <f>'Grid_Requirement'!BA38</f>
        <v/>
      </c>
      <c r="BD824">
        <f>'Grid_Requirement'!BB38</f>
        <v/>
      </c>
      <c r="BE824">
        <f>'Grid_Requirement'!BC38</f>
        <v/>
      </c>
      <c r="BF824">
        <f>'Grid_Requirement'!BD38</f>
        <v/>
      </c>
      <c r="BG824">
        <f>'Grid_Requirement'!BE38</f>
        <v/>
      </c>
      <c r="BH824">
        <f>'Grid_Requirement'!BF38</f>
        <v/>
      </c>
      <c r="BI824">
        <f>'Grid_Requirement'!BG38</f>
        <v/>
      </c>
      <c r="BJ824">
        <f>'Grid_Requirement'!BH38</f>
        <v/>
      </c>
      <c r="BK824">
        <f>'Grid_Requirement'!BI38</f>
        <v/>
      </c>
      <c r="BL824">
        <f>'Grid_Requirement'!BJ38</f>
        <v/>
      </c>
      <c r="BM824">
        <f>'Grid_Requirement'!BK38</f>
        <v/>
      </c>
      <c r="BN824">
        <f>'Grid_Requirement'!BL38</f>
        <v/>
      </c>
      <c r="BO824">
        <f>'Grid_Requirement'!BM38</f>
        <v/>
      </c>
      <c r="BP824">
        <f>'Grid_Requirement'!BN38</f>
        <v/>
      </c>
      <c r="BQ824">
        <f>'Grid_Requirement'!BO38</f>
        <v/>
      </c>
      <c r="BR824">
        <f>'Grid_Requirement'!BP38</f>
        <v/>
      </c>
      <c r="BS824">
        <f>'Grid_Requirement'!BQ38</f>
        <v/>
      </c>
      <c r="BT824">
        <f>'Grid_Requirement'!BR38</f>
        <v/>
      </c>
      <c r="BU824">
        <f>'Grid_Requirement'!BS38</f>
        <v/>
      </c>
      <c r="BV824">
        <f>'Grid_Requirement'!BT38</f>
        <v/>
      </c>
      <c r="BW824">
        <f>'Grid_Requirement'!BU38</f>
        <v/>
      </c>
      <c r="BX824">
        <f>'Grid_Requirement'!BV38</f>
        <v/>
      </c>
      <c r="BY824">
        <f>'Grid_Requirement'!BW38</f>
        <v/>
      </c>
      <c r="BZ824">
        <f>'Grid_Requirement'!BX38</f>
        <v/>
      </c>
      <c r="CA824">
        <f>'Grid_Requirement'!BY38</f>
        <v/>
      </c>
      <c r="CB824">
        <f>'Grid_Requirement'!BZ38</f>
        <v/>
      </c>
      <c r="CC824">
        <f>'Grid_Requirement'!CA38</f>
        <v/>
      </c>
      <c r="CD824">
        <f>'Grid_Requirement'!CB38</f>
        <v/>
      </c>
      <c r="CE824">
        <f>'Grid_Requirement'!CC38</f>
        <v/>
      </c>
      <c r="CF824">
        <f>'Grid_Requirement'!CD38</f>
        <v/>
      </c>
      <c r="CG824">
        <f>'Grid_Requirement'!CE38</f>
        <v/>
      </c>
      <c r="CH824">
        <f>'Grid_Requirement'!CF38</f>
        <v/>
      </c>
      <c r="CI824">
        <f>'Grid_Requirement'!CG38</f>
        <v/>
      </c>
      <c r="CJ824">
        <f>'Grid_Requirement'!CH38</f>
        <v/>
      </c>
      <c r="CK824">
        <f>'Grid_Requirement'!CI38</f>
        <v/>
      </c>
      <c r="CL824">
        <f>'Grid_Requirement'!CJ38</f>
        <v/>
      </c>
      <c r="CM824">
        <f>'Grid_Requirement'!CK38</f>
        <v/>
      </c>
      <c r="CN824">
        <f>'Grid_Requirement'!CL38</f>
        <v/>
      </c>
      <c r="CO824">
        <f>'Grid_Requirement'!CM38</f>
        <v/>
      </c>
      <c r="CP824">
        <f>'Grid_Requirement'!CN38</f>
        <v/>
      </c>
      <c r="CQ824">
        <f>'Grid_Requirement'!CO38</f>
        <v/>
      </c>
      <c r="CR824">
        <f>'Grid_Requirement'!CP38</f>
        <v/>
      </c>
      <c r="CS824">
        <f>'Grid_Requirement'!CQ38</f>
        <v/>
      </c>
      <c r="CT824">
        <f>'Grid_Requirement'!CR38</f>
        <v/>
      </c>
      <c r="CU824">
        <f>'Grid_Requirement'!CS38</f>
        <v/>
      </c>
      <c r="CV824">
        <f>'Grid_Requirement'!CT38</f>
        <v/>
      </c>
      <c r="CW824">
        <f>'Grid_Requirement'!CU38</f>
        <v/>
      </c>
      <c r="CX824">
        <f>'Grid_Requirement'!CV38</f>
        <v/>
      </c>
      <c r="CY824">
        <f>'Grid_Requirement'!CW38</f>
        <v/>
      </c>
      <c r="CZ824">
        <f>'Grid_Requirement'!CX38</f>
        <v/>
      </c>
      <c r="DA824">
        <f>'Grid_Requirement'!CY38</f>
        <v/>
      </c>
      <c r="DB824">
        <f>'Grid_Requirement'!CZ38</f>
        <v/>
      </c>
      <c r="DC824">
        <f>'Grid_Requirement'!DA38</f>
        <v/>
      </c>
    </row>
    <row r="825">
      <c r="B825" t="inlineStr">
        <is>
          <t>TTAF在庫(実績,kg)</t>
        </is>
      </c>
      <c r="D825">
        <f>'T_TTAFStock'!B42</f>
        <v/>
      </c>
      <c r="E825">
        <f>'T_TTAFStock'!C42</f>
        <v/>
      </c>
      <c r="F825">
        <f>'T_TTAFStock'!D42</f>
        <v/>
      </c>
      <c r="G825">
        <f>'T_TTAFStock'!E42</f>
        <v/>
      </c>
      <c r="H825">
        <f>'T_TTAFStock'!F42</f>
        <v/>
      </c>
      <c r="I825">
        <f>'T_TTAFStock'!G42</f>
        <v/>
      </c>
      <c r="J825">
        <f>'T_TTAFStock'!H42</f>
        <v/>
      </c>
      <c r="K825">
        <f>'T_TTAFStock'!I42</f>
        <v/>
      </c>
      <c r="L825">
        <f>'T_TTAFStock'!J42</f>
        <v/>
      </c>
      <c r="M825">
        <f>'T_TTAFStock'!K42</f>
        <v/>
      </c>
      <c r="N825">
        <f>'T_TTAFStock'!L42</f>
        <v/>
      </c>
      <c r="O825">
        <f>'T_TTAFStock'!M42</f>
        <v/>
      </c>
      <c r="P825">
        <f>'T_TTAFStock'!N42</f>
        <v/>
      </c>
      <c r="Q825">
        <f>'T_TTAFStock'!O42</f>
        <v/>
      </c>
      <c r="R825">
        <f>'T_TTAFStock'!P42</f>
        <v/>
      </c>
      <c r="S825">
        <f>'T_TTAFStock'!Q42</f>
        <v/>
      </c>
      <c r="T825">
        <f>'T_TTAFStock'!R42</f>
        <v/>
      </c>
      <c r="U825">
        <f>'T_TTAFStock'!S42</f>
        <v/>
      </c>
      <c r="V825">
        <f>'T_TTAFStock'!T42</f>
        <v/>
      </c>
      <c r="W825">
        <f>'T_TTAFStock'!U42</f>
        <v/>
      </c>
      <c r="X825">
        <f>'T_TTAFStock'!V42</f>
        <v/>
      </c>
      <c r="Y825">
        <f>'T_TTAFStock'!W42</f>
        <v/>
      </c>
      <c r="Z825">
        <f>'T_TTAFStock'!X42</f>
        <v/>
      </c>
      <c r="AA825">
        <f>'T_TTAFStock'!Y42</f>
        <v/>
      </c>
      <c r="AB825">
        <f>'T_TTAFStock'!Z42</f>
        <v/>
      </c>
      <c r="AC825">
        <f>'T_TTAFStock'!AA42</f>
        <v/>
      </c>
      <c r="AD825">
        <f>'T_TTAFStock'!AB42</f>
        <v/>
      </c>
      <c r="AE825">
        <f>'T_TTAFStock'!AC42</f>
        <v/>
      </c>
      <c r="AF825">
        <f>'T_TTAFStock'!AD42</f>
        <v/>
      </c>
      <c r="AG825">
        <f>'T_TTAFStock'!AE42</f>
        <v/>
      </c>
      <c r="AH825">
        <f>'T_TTAFStock'!AF42</f>
        <v/>
      </c>
      <c r="AI825">
        <f>'T_TTAFStock'!AG42</f>
        <v/>
      </c>
      <c r="AJ825">
        <f>'T_TTAFStock'!AH42</f>
        <v/>
      </c>
      <c r="AK825">
        <f>'T_TTAFStock'!AI42</f>
        <v/>
      </c>
      <c r="AL825">
        <f>'T_TTAFStock'!AJ42</f>
        <v/>
      </c>
      <c r="AM825">
        <f>'T_TTAFStock'!AK42</f>
        <v/>
      </c>
      <c r="AN825">
        <f>'T_TTAFStock'!AL42</f>
        <v/>
      </c>
      <c r="AO825">
        <f>'T_TTAFStock'!AM42</f>
        <v/>
      </c>
      <c r="AP825">
        <f>'T_TTAFStock'!AN42</f>
        <v/>
      </c>
      <c r="AQ825">
        <f>'T_TTAFStock'!AO42</f>
        <v/>
      </c>
      <c r="AR825">
        <f>'T_TTAFStock'!AP42</f>
        <v/>
      </c>
      <c r="AS825">
        <f>'T_TTAFStock'!AQ42</f>
        <v/>
      </c>
      <c r="AT825">
        <f>'T_TTAFStock'!AR42</f>
        <v/>
      </c>
      <c r="AU825">
        <f>'T_TTAFStock'!AS42</f>
        <v/>
      </c>
      <c r="AV825">
        <f>'T_TTAFStock'!AT42</f>
        <v/>
      </c>
      <c r="AW825">
        <f>'T_TTAFStock'!AU42</f>
        <v/>
      </c>
      <c r="AX825">
        <f>'T_TTAFStock'!AV42</f>
        <v/>
      </c>
      <c r="AY825">
        <f>'T_TTAFStock'!AW42</f>
        <v/>
      </c>
      <c r="AZ825">
        <f>'T_TTAFStock'!AX42</f>
        <v/>
      </c>
      <c r="BA825">
        <f>'T_TTAFStock'!AY42</f>
        <v/>
      </c>
      <c r="BB825">
        <f>'T_TTAFStock'!AZ42</f>
        <v/>
      </c>
      <c r="BC825">
        <f>'T_TTAFStock'!BA42</f>
        <v/>
      </c>
      <c r="BD825">
        <f>'T_TTAFStock'!BB42</f>
        <v/>
      </c>
      <c r="BE825">
        <f>'T_TTAFStock'!BC42</f>
        <v/>
      </c>
      <c r="BF825">
        <f>'T_TTAFStock'!BD42</f>
        <v/>
      </c>
      <c r="BG825">
        <f>'T_TTAFStock'!BE42</f>
        <v/>
      </c>
      <c r="BH825">
        <f>'T_TTAFStock'!BF42</f>
        <v/>
      </c>
      <c r="BI825">
        <f>'T_TTAFStock'!BG42</f>
        <v/>
      </c>
      <c r="BJ825">
        <f>'T_TTAFStock'!BH42</f>
        <v/>
      </c>
      <c r="BK825">
        <f>'T_TTAFStock'!BI42</f>
        <v/>
      </c>
      <c r="BL825">
        <f>'T_TTAFStock'!BJ42</f>
        <v/>
      </c>
      <c r="BM825">
        <f>'T_TTAFStock'!BK42</f>
        <v/>
      </c>
      <c r="BN825">
        <f>'T_TTAFStock'!BL42</f>
        <v/>
      </c>
      <c r="BO825">
        <f>'T_TTAFStock'!BM42</f>
        <v/>
      </c>
      <c r="BP825">
        <f>'T_TTAFStock'!BN42</f>
        <v/>
      </c>
      <c r="BQ825">
        <f>'T_TTAFStock'!BO42</f>
        <v/>
      </c>
      <c r="BR825">
        <f>'T_TTAFStock'!BP42</f>
        <v/>
      </c>
      <c r="BS825">
        <f>'T_TTAFStock'!BQ42</f>
        <v/>
      </c>
      <c r="BT825">
        <f>'T_TTAFStock'!BR42</f>
        <v/>
      </c>
      <c r="BU825">
        <f>'T_TTAFStock'!BS42</f>
        <v/>
      </c>
      <c r="BV825">
        <f>'T_TTAFStock'!BT42</f>
        <v/>
      </c>
      <c r="BW825">
        <f>'T_TTAFStock'!BU42</f>
        <v/>
      </c>
      <c r="BX825">
        <f>'T_TTAFStock'!BV42</f>
        <v/>
      </c>
      <c r="BY825">
        <f>'T_TTAFStock'!BW42</f>
        <v/>
      </c>
      <c r="BZ825">
        <f>'T_TTAFStock'!BX42</f>
        <v/>
      </c>
      <c r="CA825">
        <f>'T_TTAFStock'!BY42</f>
        <v/>
      </c>
      <c r="CB825">
        <f>'T_TTAFStock'!BZ42</f>
        <v/>
      </c>
      <c r="CC825">
        <f>'T_TTAFStock'!CA42</f>
        <v/>
      </c>
      <c r="CD825">
        <f>'T_TTAFStock'!CB42</f>
        <v/>
      </c>
      <c r="CE825">
        <f>'T_TTAFStock'!CC42</f>
        <v/>
      </c>
      <c r="CF825">
        <f>'T_TTAFStock'!CD42</f>
        <v/>
      </c>
      <c r="CG825">
        <f>'T_TTAFStock'!CE42</f>
        <v/>
      </c>
      <c r="CH825">
        <f>'T_TTAFStock'!CF42</f>
        <v/>
      </c>
      <c r="CI825">
        <f>'T_TTAFStock'!CG42</f>
        <v/>
      </c>
      <c r="CJ825">
        <f>'T_TTAFStock'!CH42</f>
        <v/>
      </c>
      <c r="CK825">
        <f>'T_TTAFStock'!CI42</f>
        <v/>
      </c>
      <c r="CL825">
        <f>'T_TTAFStock'!CJ42</f>
        <v/>
      </c>
      <c r="CM825">
        <f>'T_TTAFStock'!CK42</f>
        <v/>
      </c>
      <c r="CN825">
        <f>'T_TTAFStock'!CL42</f>
        <v/>
      </c>
      <c r="CO825">
        <f>'T_TTAFStock'!CM42</f>
        <v/>
      </c>
      <c r="CP825">
        <f>'T_TTAFStock'!CN42</f>
        <v/>
      </c>
      <c r="CQ825">
        <f>'T_TTAFStock'!CO42</f>
        <v/>
      </c>
      <c r="CR825">
        <f>'T_TTAFStock'!CP42</f>
        <v/>
      </c>
      <c r="CS825">
        <f>'T_TTAFStock'!CQ42</f>
        <v/>
      </c>
      <c r="CT825">
        <f>'T_TTAFStock'!CR42</f>
        <v/>
      </c>
      <c r="CU825">
        <f>'T_TTAFStock'!CS42</f>
        <v/>
      </c>
      <c r="CV825">
        <f>'T_TTAFStock'!CT42</f>
        <v/>
      </c>
      <c r="CW825">
        <f>'T_TTAFStock'!CU42</f>
        <v/>
      </c>
      <c r="CX825">
        <f>'T_TTAFStock'!CV42</f>
        <v/>
      </c>
      <c r="CY825">
        <f>'T_TTAFStock'!CW42</f>
        <v/>
      </c>
      <c r="CZ825">
        <f>'T_TTAFStock'!CX42</f>
        <v/>
      </c>
      <c r="DA825">
        <f>'T_TTAFStock'!CY42</f>
        <v/>
      </c>
      <c r="DB825">
        <f>'T_TTAFStock'!CZ42</f>
        <v/>
      </c>
      <c r="DC825">
        <f>'T_TTAFStock'!DA42</f>
        <v/>
      </c>
    </row>
    <row r="826">
      <c r="B826" t="inlineStr">
        <is>
          <t>自社在庫(実績,kg)</t>
        </is>
      </c>
      <c r="D826">
        <f>'T_SelfStock'!B42</f>
        <v/>
      </c>
      <c r="E826">
        <f>'T_SelfStock'!C42</f>
        <v/>
      </c>
      <c r="F826">
        <f>'T_SelfStock'!D42</f>
        <v/>
      </c>
      <c r="G826">
        <f>'T_SelfStock'!E42</f>
        <v/>
      </c>
      <c r="H826">
        <f>'T_SelfStock'!F42</f>
        <v/>
      </c>
      <c r="I826">
        <f>'T_SelfStock'!G42</f>
        <v/>
      </c>
      <c r="J826">
        <f>'T_SelfStock'!H42</f>
        <v/>
      </c>
      <c r="K826">
        <f>'T_SelfStock'!I42</f>
        <v/>
      </c>
      <c r="L826">
        <f>'T_SelfStock'!J42</f>
        <v/>
      </c>
      <c r="M826">
        <f>'T_SelfStock'!K42</f>
        <v/>
      </c>
      <c r="N826">
        <f>'T_SelfStock'!L42</f>
        <v/>
      </c>
      <c r="O826">
        <f>'T_SelfStock'!M42</f>
        <v/>
      </c>
      <c r="P826">
        <f>'T_SelfStock'!N42</f>
        <v/>
      </c>
      <c r="Q826">
        <f>'T_SelfStock'!O42</f>
        <v/>
      </c>
      <c r="R826">
        <f>'T_SelfStock'!P42</f>
        <v/>
      </c>
      <c r="S826">
        <f>'T_SelfStock'!Q42</f>
        <v/>
      </c>
      <c r="T826">
        <f>'T_SelfStock'!R42</f>
        <v/>
      </c>
      <c r="U826">
        <f>'T_SelfStock'!S42</f>
        <v/>
      </c>
      <c r="V826">
        <f>'T_SelfStock'!T42</f>
        <v/>
      </c>
      <c r="W826">
        <f>'T_SelfStock'!U42</f>
        <v/>
      </c>
      <c r="X826">
        <f>'T_SelfStock'!V42</f>
        <v/>
      </c>
      <c r="Y826">
        <f>'T_SelfStock'!W42</f>
        <v/>
      </c>
      <c r="Z826">
        <f>'T_SelfStock'!X42</f>
        <v/>
      </c>
      <c r="AA826">
        <f>'T_SelfStock'!Y42</f>
        <v/>
      </c>
      <c r="AB826">
        <f>'T_SelfStock'!Z42</f>
        <v/>
      </c>
      <c r="AC826">
        <f>'T_SelfStock'!AA42</f>
        <v/>
      </c>
      <c r="AD826">
        <f>'T_SelfStock'!AB42</f>
        <v/>
      </c>
      <c r="AE826">
        <f>'T_SelfStock'!AC42</f>
        <v/>
      </c>
      <c r="AF826">
        <f>'T_SelfStock'!AD42</f>
        <v/>
      </c>
      <c r="AG826">
        <f>'T_SelfStock'!AE42</f>
        <v/>
      </c>
      <c r="AH826">
        <f>'T_SelfStock'!AF42</f>
        <v/>
      </c>
      <c r="AI826">
        <f>'T_SelfStock'!AG42</f>
        <v/>
      </c>
      <c r="AJ826">
        <f>'T_SelfStock'!AH42</f>
        <v/>
      </c>
      <c r="AK826">
        <f>'T_SelfStock'!AI42</f>
        <v/>
      </c>
      <c r="AL826">
        <f>'T_SelfStock'!AJ42</f>
        <v/>
      </c>
      <c r="AM826">
        <f>'T_SelfStock'!AK42</f>
        <v/>
      </c>
      <c r="AN826">
        <f>'T_SelfStock'!AL42</f>
        <v/>
      </c>
      <c r="AO826">
        <f>'T_SelfStock'!AM42</f>
        <v/>
      </c>
      <c r="AP826">
        <f>'T_SelfStock'!AN42</f>
        <v/>
      </c>
      <c r="AQ826">
        <f>'T_SelfStock'!AO42</f>
        <v/>
      </c>
      <c r="AR826">
        <f>'T_SelfStock'!AP42</f>
        <v/>
      </c>
      <c r="AS826">
        <f>'T_SelfStock'!AQ42</f>
        <v/>
      </c>
      <c r="AT826">
        <f>'T_SelfStock'!AR42</f>
        <v/>
      </c>
      <c r="AU826">
        <f>'T_SelfStock'!AS42</f>
        <v/>
      </c>
      <c r="AV826">
        <f>'T_SelfStock'!AT42</f>
        <v/>
      </c>
      <c r="AW826">
        <f>'T_SelfStock'!AU42</f>
        <v/>
      </c>
      <c r="AX826">
        <f>'T_SelfStock'!AV42</f>
        <v/>
      </c>
      <c r="AY826">
        <f>'T_SelfStock'!AW42</f>
        <v/>
      </c>
      <c r="AZ826">
        <f>'T_SelfStock'!AX42</f>
        <v/>
      </c>
      <c r="BA826">
        <f>'T_SelfStock'!AY42</f>
        <v/>
      </c>
      <c r="BB826">
        <f>'T_SelfStock'!AZ42</f>
        <v/>
      </c>
      <c r="BC826">
        <f>'T_SelfStock'!BA42</f>
        <v/>
      </c>
      <c r="BD826">
        <f>'T_SelfStock'!BB42</f>
        <v/>
      </c>
      <c r="BE826">
        <f>'T_SelfStock'!BC42</f>
        <v/>
      </c>
      <c r="BF826">
        <f>'T_SelfStock'!BD42</f>
        <v/>
      </c>
      <c r="BG826">
        <f>'T_SelfStock'!BE42</f>
        <v/>
      </c>
      <c r="BH826">
        <f>'T_SelfStock'!BF42</f>
        <v/>
      </c>
      <c r="BI826">
        <f>'T_SelfStock'!BG42</f>
        <v/>
      </c>
      <c r="BJ826">
        <f>'T_SelfStock'!BH42</f>
        <v/>
      </c>
      <c r="BK826">
        <f>'T_SelfStock'!BI42</f>
        <v/>
      </c>
      <c r="BL826">
        <f>'T_SelfStock'!BJ42</f>
        <v/>
      </c>
      <c r="BM826">
        <f>'T_SelfStock'!BK42</f>
        <v/>
      </c>
      <c r="BN826">
        <f>'T_SelfStock'!BL42</f>
        <v/>
      </c>
      <c r="BO826">
        <f>'T_SelfStock'!BM42</f>
        <v/>
      </c>
      <c r="BP826">
        <f>'T_SelfStock'!BN42</f>
        <v/>
      </c>
      <c r="BQ826">
        <f>'T_SelfStock'!BO42</f>
        <v/>
      </c>
      <c r="BR826">
        <f>'T_SelfStock'!BP42</f>
        <v/>
      </c>
      <c r="BS826">
        <f>'T_SelfStock'!BQ42</f>
        <v/>
      </c>
      <c r="BT826">
        <f>'T_SelfStock'!BR42</f>
        <v/>
      </c>
      <c r="BU826">
        <f>'T_SelfStock'!BS42</f>
        <v/>
      </c>
      <c r="BV826">
        <f>'T_SelfStock'!BT42</f>
        <v/>
      </c>
      <c r="BW826">
        <f>'T_SelfStock'!BU42</f>
        <v/>
      </c>
      <c r="BX826">
        <f>'T_SelfStock'!BV42</f>
        <v/>
      </c>
      <c r="BY826">
        <f>'T_SelfStock'!BW42</f>
        <v/>
      </c>
      <c r="BZ826">
        <f>'T_SelfStock'!BX42</f>
        <v/>
      </c>
      <c r="CA826">
        <f>'T_SelfStock'!BY42</f>
        <v/>
      </c>
      <c r="CB826">
        <f>'T_SelfStock'!BZ42</f>
        <v/>
      </c>
      <c r="CC826">
        <f>'T_SelfStock'!CA42</f>
        <v/>
      </c>
      <c r="CD826">
        <f>'T_SelfStock'!CB42</f>
        <v/>
      </c>
      <c r="CE826">
        <f>'T_SelfStock'!CC42</f>
        <v/>
      </c>
      <c r="CF826">
        <f>'T_SelfStock'!CD42</f>
        <v/>
      </c>
      <c r="CG826">
        <f>'T_SelfStock'!CE42</f>
        <v/>
      </c>
      <c r="CH826">
        <f>'T_SelfStock'!CF42</f>
        <v/>
      </c>
      <c r="CI826">
        <f>'T_SelfStock'!CG42</f>
        <v/>
      </c>
      <c r="CJ826">
        <f>'T_SelfStock'!CH42</f>
        <v/>
      </c>
      <c r="CK826">
        <f>'T_SelfStock'!CI42</f>
        <v/>
      </c>
      <c r="CL826">
        <f>'T_SelfStock'!CJ42</f>
        <v/>
      </c>
      <c r="CM826">
        <f>'T_SelfStock'!CK42</f>
        <v/>
      </c>
      <c r="CN826">
        <f>'T_SelfStock'!CL42</f>
        <v/>
      </c>
      <c r="CO826">
        <f>'T_SelfStock'!CM42</f>
        <v/>
      </c>
      <c r="CP826">
        <f>'T_SelfStock'!CN42</f>
        <v/>
      </c>
      <c r="CQ826">
        <f>'T_SelfStock'!CO42</f>
        <v/>
      </c>
      <c r="CR826">
        <f>'T_SelfStock'!CP42</f>
        <v/>
      </c>
      <c r="CS826">
        <f>'T_SelfStock'!CQ42</f>
        <v/>
      </c>
      <c r="CT826">
        <f>'T_SelfStock'!CR42</f>
        <v/>
      </c>
      <c r="CU826">
        <f>'T_SelfStock'!CS42</f>
        <v/>
      </c>
      <c r="CV826">
        <f>'T_SelfStock'!CT42</f>
        <v/>
      </c>
      <c r="CW826">
        <f>'T_SelfStock'!CU42</f>
        <v/>
      </c>
      <c r="CX826">
        <f>'T_SelfStock'!CV42</f>
        <v/>
      </c>
      <c r="CY826">
        <f>'T_SelfStock'!CW42</f>
        <v/>
      </c>
      <c r="CZ826">
        <f>'T_SelfStock'!CX42</f>
        <v/>
      </c>
      <c r="DA826">
        <f>'T_SelfStock'!CY42</f>
        <v/>
      </c>
      <c r="DB826">
        <f>'T_SelfStock'!CZ42</f>
        <v/>
      </c>
      <c r="DC826">
        <f>'T_SelfStock'!DA42</f>
        <v/>
      </c>
    </row>
    <row r="827">
      <c r="B827" t="inlineStr">
        <is>
          <t>Order(発注予定,kg)</t>
        </is>
      </c>
      <c r="D827">
        <f>IF(SUMIFS(T_PlannedOrders[EffectiveQty],T_PlannedOrders[Part Name],$A821,T_PlannedOrders[WeekIndex],1)=0,"",SUMIFS(T_PlannedOrders[EffectiveQty],T_PlannedOrders[Part Name],$A821,T_PlannedOrders[WeekIndex],1)&amp;" ("&amp;TEXT(SUMPRODUCT(MAX((T_PlannedOrders[Part Name]=$A821)*(T_PlannedOrders[WeekIndex]=1)*(T_PlannedOrders[EffectiveQty]&gt;0)*T_PlannedOrders[Order_Month])),"m月")&amp;"発注)")</f>
        <v/>
      </c>
      <c r="E827">
        <f>IF(SUMIFS(T_PlannedOrders[EffectiveQty],T_PlannedOrders[Part Name],$A821,T_PlannedOrders[WeekIndex],2)=0,"",SUMIFS(T_PlannedOrders[EffectiveQty],T_PlannedOrders[Part Name],$A821,T_PlannedOrders[WeekIndex],2)&amp;" ("&amp;TEXT(SUMPRODUCT(MAX((T_PlannedOrders[Part Name]=$A821)*(T_PlannedOrders[WeekIndex]=2)*(T_PlannedOrders[EffectiveQty]&gt;0)*T_PlannedOrders[Order_Month])),"m月")&amp;"発注)")</f>
        <v/>
      </c>
      <c r="F827">
        <f>IF(SUMIFS(T_PlannedOrders[EffectiveQty],T_PlannedOrders[Part Name],$A821,T_PlannedOrders[WeekIndex],3)=0,"",SUMIFS(T_PlannedOrders[EffectiveQty],T_PlannedOrders[Part Name],$A821,T_PlannedOrders[WeekIndex],3)&amp;" ("&amp;TEXT(SUMPRODUCT(MAX((T_PlannedOrders[Part Name]=$A821)*(T_PlannedOrders[WeekIndex]=3)*(T_PlannedOrders[EffectiveQty]&gt;0)*T_PlannedOrders[Order_Month])),"m月")&amp;"発注)")</f>
        <v/>
      </c>
      <c r="G827">
        <f>IF(SUMIFS(T_PlannedOrders[EffectiveQty],T_PlannedOrders[Part Name],$A821,T_PlannedOrders[WeekIndex],4)=0,"",SUMIFS(T_PlannedOrders[EffectiveQty],T_PlannedOrders[Part Name],$A821,T_PlannedOrders[WeekIndex],4)&amp;" ("&amp;TEXT(SUMPRODUCT(MAX((T_PlannedOrders[Part Name]=$A821)*(T_PlannedOrders[WeekIndex]=4)*(T_PlannedOrders[EffectiveQty]&gt;0)*T_PlannedOrders[Order_Month])),"m月")&amp;"発注)")</f>
        <v/>
      </c>
      <c r="H827">
        <f>IF(SUMIFS(T_PlannedOrders[EffectiveQty],T_PlannedOrders[Part Name],$A821,T_PlannedOrders[WeekIndex],5)=0,"",SUMIFS(T_PlannedOrders[EffectiveQty],T_PlannedOrders[Part Name],$A821,T_PlannedOrders[WeekIndex],5)&amp;" ("&amp;TEXT(SUMPRODUCT(MAX((T_PlannedOrders[Part Name]=$A821)*(T_PlannedOrders[WeekIndex]=5)*(T_PlannedOrders[EffectiveQty]&gt;0)*T_PlannedOrders[Order_Month])),"m月")&amp;"発注)")</f>
        <v/>
      </c>
      <c r="I827">
        <f>IF(SUMIFS(T_PlannedOrders[EffectiveQty],T_PlannedOrders[Part Name],$A821,T_PlannedOrders[WeekIndex],6)=0,"",SUMIFS(T_PlannedOrders[EffectiveQty],T_PlannedOrders[Part Name],$A821,T_PlannedOrders[WeekIndex],6)&amp;" ("&amp;TEXT(SUMPRODUCT(MAX((T_PlannedOrders[Part Name]=$A821)*(T_PlannedOrders[WeekIndex]=6)*(T_PlannedOrders[EffectiveQty]&gt;0)*T_PlannedOrders[Order_Month])),"m月")&amp;"発注)")</f>
        <v/>
      </c>
      <c r="J827">
        <f>IF(SUMIFS(T_PlannedOrders[EffectiveQty],T_PlannedOrders[Part Name],$A821,T_PlannedOrders[WeekIndex],7)=0,"",SUMIFS(T_PlannedOrders[EffectiveQty],T_PlannedOrders[Part Name],$A821,T_PlannedOrders[WeekIndex],7)&amp;" ("&amp;TEXT(SUMPRODUCT(MAX((T_PlannedOrders[Part Name]=$A821)*(T_PlannedOrders[WeekIndex]=7)*(T_PlannedOrders[EffectiveQty]&gt;0)*T_PlannedOrders[Order_Month])),"m月")&amp;"発注)")</f>
        <v/>
      </c>
      <c r="K827">
        <f>IF(SUMIFS(T_PlannedOrders[EffectiveQty],T_PlannedOrders[Part Name],$A821,T_PlannedOrders[WeekIndex],8)=0,"",SUMIFS(T_PlannedOrders[EffectiveQty],T_PlannedOrders[Part Name],$A821,T_PlannedOrders[WeekIndex],8)&amp;" ("&amp;TEXT(SUMPRODUCT(MAX((T_PlannedOrders[Part Name]=$A821)*(T_PlannedOrders[WeekIndex]=8)*(T_PlannedOrders[EffectiveQty]&gt;0)*T_PlannedOrders[Order_Month])),"m月")&amp;"発注)")</f>
        <v/>
      </c>
      <c r="L827">
        <f>IF(SUMIFS(T_PlannedOrders[EffectiveQty],T_PlannedOrders[Part Name],$A821,T_PlannedOrders[WeekIndex],9)=0,"",SUMIFS(T_PlannedOrders[EffectiveQty],T_PlannedOrders[Part Name],$A821,T_PlannedOrders[WeekIndex],9)&amp;" ("&amp;TEXT(SUMPRODUCT(MAX((T_PlannedOrders[Part Name]=$A821)*(T_PlannedOrders[WeekIndex]=9)*(T_PlannedOrders[EffectiveQty]&gt;0)*T_PlannedOrders[Order_Month])),"m月")&amp;"発注)")</f>
        <v/>
      </c>
      <c r="M827">
        <f>IF(SUMIFS(T_PlannedOrders[EffectiveQty],T_PlannedOrders[Part Name],$A821,T_PlannedOrders[WeekIndex],10)=0,"",SUMIFS(T_PlannedOrders[EffectiveQty],T_PlannedOrders[Part Name],$A821,T_PlannedOrders[WeekIndex],10)&amp;" ("&amp;TEXT(SUMPRODUCT(MAX((T_PlannedOrders[Part Name]=$A821)*(T_PlannedOrders[WeekIndex]=10)*(T_PlannedOrders[EffectiveQty]&gt;0)*T_PlannedOrders[Order_Month])),"m月")&amp;"発注)")</f>
        <v/>
      </c>
      <c r="N827">
        <f>IF(SUMIFS(T_PlannedOrders[EffectiveQty],T_PlannedOrders[Part Name],$A821,T_PlannedOrders[WeekIndex],11)=0,"",SUMIFS(T_PlannedOrders[EffectiveQty],T_PlannedOrders[Part Name],$A821,T_PlannedOrders[WeekIndex],11)&amp;" ("&amp;TEXT(SUMPRODUCT(MAX((T_PlannedOrders[Part Name]=$A821)*(T_PlannedOrders[WeekIndex]=11)*(T_PlannedOrders[EffectiveQty]&gt;0)*T_PlannedOrders[Order_Month])),"m月")&amp;"発注)")</f>
        <v/>
      </c>
      <c r="O827">
        <f>IF(SUMIFS(T_PlannedOrders[EffectiveQty],T_PlannedOrders[Part Name],$A821,T_PlannedOrders[WeekIndex],12)=0,"",SUMIFS(T_PlannedOrders[EffectiveQty],T_PlannedOrders[Part Name],$A821,T_PlannedOrders[WeekIndex],12)&amp;" ("&amp;TEXT(SUMPRODUCT(MAX((T_PlannedOrders[Part Name]=$A821)*(T_PlannedOrders[WeekIndex]=12)*(T_PlannedOrders[EffectiveQty]&gt;0)*T_PlannedOrders[Order_Month])),"m月")&amp;"発注)")</f>
        <v/>
      </c>
      <c r="P827">
        <f>IF(SUMIFS(T_PlannedOrders[EffectiveQty],T_PlannedOrders[Part Name],$A821,T_PlannedOrders[WeekIndex],13)=0,"",SUMIFS(T_PlannedOrders[EffectiveQty],T_PlannedOrders[Part Name],$A821,T_PlannedOrders[WeekIndex],13)&amp;" ("&amp;TEXT(SUMPRODUCT(MAX((T_PlannedOrders[Part Name]=$A821)*(T_PlannedOrders[WeekIndex]=13)*(T_PlannedOrders[EffectiveQty]&gt;0)*T_PlannedOrders[Order_Month])),"m月")&amp;"発注)")</f>
        <v/>
      </c>
      <c r="Q827">
        <f>IF(SUMIFS(T_PlannedOrders[EffectiveQty],T_PlannedOrders[Part Name],$A821,T_PlannedOrders[WeekIndex],14)=0,"",SUMIFS(T_PlannedOrders[EffectiveQty],T_PlannedOrders[Part Name],$A821,T_PlannedOrders[WeekIndex],14)&amp;" ("&amp;TEXT(SUMPRODUCT(MAX((T_PlannedOrders[Part Name]=$A821)*(T_PlannedOrders[WeekIndex]=14)*(T_PlannedOrders[EffectiveQty]&gt;0)*T_PlannedOrders[Order_Month])),"m月")&amp;"発注)")</f>
        <v/>
      </c>
      <c r="R827">
        <f>IF(SUMIFS(T_PlannedOrders[EffectiveQty],T_PlannedOrders[Part Name],$A821,T_PlannedOrders[WeekIndex],15)=0,"",SUMIFS(T_PlannedOrders[EffectiveQty],T_PlannedOrders[Part Name],$A821,T_PlannedOrders[WeekIndex],15)&amp;" ("&amp;TEXT(SUMPRODUCT(MAX((T_PlannedOrders[Part Name]=$A821)*(T_PlannedOrders[WeekIndex]=15)*(T_PlannedOrders[EffectiveQty]&gt;0)*T_PlannedOrders[Order_Month])),"m月")&amp;"発注)")</f>
        <v/>
      </c>
      <c r="S827">
        <f>IF(SUMIFS(T_PlannedOrders[EffectiveQty],T_PlannedOrders[Part Name],$A821,T_PlannedOrders[WeekIndex],16)=0,"",SUMIFS(T_PlannedOrders[EffectiveQty],T_PlannedOrders[Part Name],$A821,T_PlannedOrders[WeekIndex],16)&amp;" ("&amp;TEXT(SUMPRODUCT(MAX((T_PlannedOrders[Part Name]=$A821)*(T_PlannedOrders[WeekIndex]=16)*(T_PlannedOrders[EffectiveQty]&gt;0)*T_PlannedOrders[Order_Month])),"m月")&amp;"発注)")</f>
        <v/>
      </c>
      <c r="T827">
        <f>IF(SUMIFS(T_PlannedOrders[EffectiveQty],T_PlannedOrders[Part Name],$A821,T_PlannedOrders[WeekIndex],17)=0,"",SUMIFS(T_PlannedOrders[EffectiveQty],T_PlannedOrders[Part Name],$A821,T_PlannedOrders[WeekIndex],17)&amp;" ("&amp;TEXT(SUMPRODUCT(MAX((T_PlannedOrders[Part Name]=$A821)*(T_PlannedOrders[WeekIndex]=17)*(T_PlannedOrders[EffectiveQty]&gt;0)*T_PlannedOrders[Order_Month])),"m月")&amp;"発注)")</f>
        <v/>
      </c>
      <c r="U827">
        <f>IF(SUMIFS(T_PlannedOrders[EffectiveQty],T_PlannedOrders[Part Name],$A821,T_PlannedOrders[WeekIndex],18)=0,"",SUMIFS(T_PlannedOrders[EffectiveQty],T_PlannedOrders[Part Name],$A821,T_PlannedOrders[WeekIndex],18)&amp;" ("&amp;TEXT(SUMPRODUCT(MAX((T_PlannedOrders[Part Name]=$A821)*(T_PlannedOrders[WeekIndex]=18)*(T_PlannedOrders[EffectiveQty]&gt;0)*T_PlannedOrders[Order_Month])),"m月")&amp;"発注)")</f>
        <v/>
      </c>
      <c r="V827">
        <f>IF(SUMIFS(T_PlannedOrders[EffectiveQty],T_PlannedOrders[Part Name],$A821,T_PlannedOrders[WeekIndex],19)=0,"",SUMIFS(T_PlannedOrders[EffectiveQty],T_PlannedOrders[Part Name],$A821,T_PlannedOrders[WeekIndex],19)&amp;" ("&amp;TEXT(SUMPRODUCT(MAX((T_PlannedOrders[Part Name]=$A821)*(T_PlannedOrders[WeekIndex]=19)*(T_PlannedOrders[EffectiveQty]&gt;0)*T_PlannedOrders[Order_Month])),"m月")&amp;"発注)")</f>
        <v/>
      </c>
      <c r="W827">
        <f>IF(SUMIFS(T_PlannedOrders[EffectiveQty],T_PlannedOrders[Part Name],$A821,T_PlannedOrders[WeekIndex],20)=0,"",SUMIFS(T_PlannedOrders[EffectiveQty],T_PlannedOrders[Part Name],$A821,T_PlannedOrders[WeekIndex],20)&amp;" ("&amp;TEXT(SUMPRODUCT(MAX((T_PlannedOrders[Part Name]=$A821)*(T_PlannedOrders[WeekIndex]=20)*(T_PlannedOrders[EffectiveQty]&gt;0)*T_PlannedOrders[Order_Month])),"m月")&amp;"発注)")</f>
        <v/>
      </c>
      <c r="X827">
        <f>IF(SUMIFS(T_PlannedOrders[EffectiveQty],T_PlannedOrders[Part Name],$A821,T_PlannedOrders[WeekIndex],21)=0,"",SUMIFS(T_PlannedOrders[EffectiveQty],T_PlannedOrders[Part Name],$A821,T_PlannedOrders[WeekIndex],21)&amp;" ("&amp;TEXT(SUMPRODUCT(MAX((T_PlannedOrders[Part Name]=$A821)*(T_PlannedOrders[WeekIndex]=21)*(T_PlannedOrders[EffectiveQty]&gt;0)*T_PlannedOrders[Order_Month])),"m月")&amp;"発注)")</f>
        <v/>
      </c>
      <c r="Y827">
        <f>IF(SUMIFS(T_PlannedOrders[EffectiveQty],T_PlannedOrders[Part Name],$A821,T_PlannedOrders[WeekIndex],22)=0,"",SUMIFS(T_PlannedOrders[EffectiveQty],T_PlannedOrders[Part Name],$A821,T_PlannedOrders[WeekIndex],22)&amp;" ("&amp;TEXT(SUMPRODUCT(MAX((T_PlannedOrders[Part Name]=$A821)*(T_PlannedOrders[WeekIndex]=22)*(T_PlannedOrders[EffectiveQty]&gt;0)*T_PlannedOrders[Order_Month])),"m月")&amp;"発注)")</f>
        <v/>
      </c>
      <c r="Z827">
        <f>IF(SUMIFS(T_PlannedOrders[EffectiveQty],T_PlannedOrders[Part Name],$A821,T_PlannedOrders[WeekIndex],23)=0,"",SUMIFS(T_PlannedOrders[EffectiveQty],T_PlannedOrders[Part Name],$A821,T_PlannedOrders[WeekIndex],23)&amp;" ("&amp;TEXT(SUMPRODUCT(MAX((T_PlannedOrders[Part Name]=$A821)*(T_PlannedOrders[WeekIndex]=23)*(T_PlannedOrders[EffectiveQty]&gt;0)*T_PlannedOrders[Order_Month])),"m月")&amp;"発注)")</f>
        <v/>
      </c>
      <c r="AA827">
        <f>IF(SUMIFS(T_PlannedOrders[EffectiveQty],T_PlannedOrders[Part Name],$A821,T_PlannedOrders[WeekIndex],24)=0,"",SUMIFS(T_PlannedOrders[EffectiveQty],T_PlannedOrders[Part Name],$A821,T_PlannedOrders[WeekIndex],24)&amp;" ("&amp;TEXT(SUMPRODUCT(MAX((T_PlannedOrders[Part Name]=$A821)*(T_PlannedOrders[WeekIndex]=24)*(T_PlannedOrders[EffectiveQty]&gt;0)*T_PlannedOrders[Order_Month])),"m月")&amp;"発注)")</f>
        <v/>
      </c>
      <c r="AB827">
        <f>IF(SUMIFS(T_PlannedOrders[EffectiveQty],T_PlannedOrders[Part Name],$A821,T_PlannedOrders[WeekIndex],25)=0,"",SUMIFS(T_PlannedOrders[EffectiveQty],T_PlannedOrders[Part Name],$A821,T_PlannedOrders[WeekIndex],25)&amp;" ("&amp;TEXT(SUMPRODUCT(MAX((T_PlannedOrders[Part Name]=$A821)*(T_PlannedOrders[WeekIndex]=25)*(T_PlannedOrders[EffectiveQty]&gt;0)*T_PlannedOrders[Order_Month])),"m月")&amp;"発注)")</f>
        <v/>
      </c>
      <c r="AC827">
        <f>IF(SUMIFS(T_PlannedOrders[EffectiveQty],T_PlannedOrders[Part Name],$A821,T_PlannedOrders[WeekIndex],26)=0,"",SUMIFS(T_PlannedOrders[EffectiveQty],T_PlannedOrders[Part Name],$A821,T_PlannedOrders[WeekIndex],26)&amp;" ("&amp;TEXT(SUMPRODUCT(MAX((T_PlannedOrders[Part Name]=$A821)*(T_PlannedOrders[WeekIndex]=26)*(T_PlannedOrders[EffectiveQty]&gt;0)*T_PlannedOrders[Order_Month])),"m月")&amp;"発注)")</f>
        <v/>
      </c>
      <c r="AD827">
        <f>IF(SUMIFS(T_PlannedOrders[EffectiveQty],T_PlannedOrders[Part Name],$A821,T_PlannedOrders[WeekIndex],27)=0,"",SUMIFS(T_PlannedOrders[EffectiveQty],T_PlannedOrders[Part Name],$A821,T_PlannedOrders[WeekIndex],27)&amp;" ("&amp;TEXT(SUMPRODUCT(MAX((T_PlannedOrders[Part Name]=$A821)*(T_PlannedOrders[WeekIndex]=27)*(T_PlannedOrders[EffectiveQty]&gt;0)*T_PlannedOrders[Order_Month])),"m月")&amp;"発注)")</f>
        <v/>
      </c>
      <c r="AE827">
        <f>IF(SUMIFS(T_PlannedOrders[EffectiveQty],T_PlannedOrders[Part Name],$A821,T_PlannedOrders[WeekIndex],28)=0,"",SUMIFS(T_PlannedOrders[EffectiveQty],T_PlannedOrders[Part Name],$A821,T_PlannedOrders[WeekIndex],28)&amp;" ("&amp;TEXT(SUMPRODUCT(MAX((T_PlannedOrders[Part Name]=$A821)*(T_PlannedOrders[WeekIndex]=28)*(T_PlannedOrders[EffectiveQty]&gt;0)*T_PlannedOrders[Order_Month])),"m月")&amp;"発注)")</f>
        <v/>
      </c>
      <c r="AF827">
        <f>IF(SUMIFS(T_PlannedOrders[EffectiveQty],T_PlannedOrders[Part Name],$A821,T_PlannedOrders[WeekIndex],29)=0,"",SUMIFS(T_PlannedOrders[EffectiveQty],T_PlannedOrders[Part Name],$A821,T_PlannedOrders[WeekIndex],29)&amp;" ("&amp;TEXT(SUMPRODUCT(MAX((T_PlannedOrders[Part Name]=$A821)*(T_PlannedOrders[WeekIndex]=29)*(T_PlannedOrders[EffectiveQty]&gt;0)*T_PlannedOrders[Order_Month])),"m月")&amp;"発注)")</f>
        <v/>
      </c>
      <c r="AG827">
        <f>IF(SUMIFS(T_PlannedOrders[EffectiveQty],T_PlannedOrders[Part Name],$A821,T_PlannedOrders[WeekIndex],30)=0,"",SUMIFS(T_PlannedOrders[EffectiveQty],T_PlannedOrders[Part Name],$A821,T_PlannedOrders[WeekIndex],30)&amp;" ("&amp;TEXT(SUMPRODUCT(MAX((T_PlannedOrders[Part Name]=$A821)*(T_PlannedOrders[WeekIndex]=30)*(T_PlannedOrders[EffectiveQty]&gt;0)*T_PlannedOrders[Order_Month])),"m月")&amp;"発注)")</f>
        <v/>
      </c>
      <c r="AH827">
        <f>IF(SUMIFS(T_PlannedOrders[EffectiveQty],T_PlannedOrders[Part Name],$A821,T_PlannedOrders[WeekIndex],31)=0,"",SUMIFS(T_PlannedOrders[EffectiveQty],T_PlannedOrders[Part Name],$A821,T_PlannedOrders[WeekIndex],31)&amp;" ("&amp;TEXT(SUMPRODUCT(MAX((T_PlannedOrders[Part Name]=$A821)*(T_PlannedOrders[WeekIndex]=31)*(T_PlannedOrders[EffectiveQty]&gt;0)*T_PlannedOrders[Order_Month])),"m月")&amp;"発注)")</f>
        <v/>
      </c>
      <c r="AI827">
        <f>IF(SUMIFS(T_PlannedOrders[EffectiveQty],T_PlannedOrders[Part Name],$A821,T_PlannedOrders[WeekIndex],32)=0,"",SUMIFS(T_PlannedOrders[EffectiveQty],T_PlannedOrders[Part Name],$A821,T_PlannedOrders[WeekIndex],32)&amp;" ("&amp;TEXT(SUMPRODUCT(MAX((T_PlannedOrders[Part Name]=$A821)*(T_PlannedOrders[WeekIndex]=32)*(T_PlannedOrders[EffectiveQty]&gt;0)*T_PlannedOrders[Order_Month])),"m月")&amp;"発注)")</f>
        <v/>
      </c>
      <c r="AJ827">
        <f>IF(SUMIFS(T_PlannedOrders[EffectiveQty],T_PlannedOrders[Part Name],$A821,T_PlannedOrders[WeekIndex],33)=0,"",SUMIFS(T_PlannedOrders[EffectiveQty],T_PlannedOrders[Part Name],$A821,T_PlannedOrders[WeekIndex],33)&amp;" ("&amp;TEXT(SUMPRODUCT(MAX((T_PlannedOrders[Part Name]=$A821)*(T_PlannedOrders[WeekIndex]=33)*(T_PlannedOrders[EffectiveQty]&gt;0)*T_PlannedOrders[Order_Month])),"m月")&amp;"発注)")</f>
        <v/>
      </c>
      <c r="AK827">
        <f>IF(SUMIFS(T_PlannedOrders[EffectiveQty],T_PlannedOrders[Part Name],$A821,T_PlannedOrders[WeekIndex],34)=0,"",SUMIFS(T_PlannedOrders[EffectiveQty],T_PlannedOrders[Part Name],$A821,T_PlannedOrders[WeekIndex],34)&amp;" ("&amp;TEXT(SUMPRODUCT(MAX((T_PlannedOrders[Part Name]=$A821)*(T_PlannedOrders[WeekIndex]=34)*(T_PlannedOrders[EffectiveQty]&gt;0)*T_PlannedOrders[Order_Month])),"m月")&amp;"発注)")</f>
        <v/>
      </c>
      <c r="AL827">
        <f>IF(SUMIFS(T_PlannedOrders[EffectiveQty],T_PlannedOrders[Part Name],$A821,T_PlannedOrders[WeekIndex],35)=0,"",SUMIFS(T_PlannedOrders[EffectiveQty],T_PlannedOrders[Part Name],$A821,T_PlannedOrders[WeekIndex],35)&amp;" ("&amp;TEXT(SUMPRODUCT(MAX((T_PlannedOrders[Part Name]=$A821)*(T_PlannedOrders[WeekIndex]=35)*(T_PlannedOrders[EffectiveQty]&gt;0)*T_PlannedOrders[Order_Month])),"m月")&amp;"発注)")</f>
        <v/>
      </c>
      <c r="AM827">
        <f>IF(SUMIFS(T_PlannedOrders[EffectiveQty],T_PlannedOrders[Part Name],$A821,T_PlannedOrders[WeekIndex],36)=0,"",SUMIFS(T_PlannedOrders[EffectiveQty],T_PlannedOrders[Part Name],$A821,T_PlannedOrders[WeekIndex],36)&amp;" ("&amp;TEXT(SUMPRODUCT(MAX((T_PlannedOrders[Part Name]=$A821)*(T_PlannedOrders[WeekIndex]=36)*(T_PlannedOrders[EffectiveQty]&gt;0)*T_PlannedOrders[Order_Month])),"m月")&amp;"発注)")</f>
        <v/>
      </c>
      <c r="AN827">
        <f>IF(SUMIFS(T_PlannedOrders[EffectiveQty],T_PlannedOrders[Part Name],$A821,T_PlannedOrders[WeekIndex],37)=0,"",SUMIFS(T_PlannedOrders[EffectiveQty],T_PlannedOrders[Part Name],$A821,T_PlannedOrders[WeekIndex],37)&amp;" ("&amp;TEXT(SUMPRODUCT(MAX((T_PlannedOrders[Part Name]=$A821)*(T_PlannedOrders[WeekIndex]=37)*(T_PlannedOrders[EffectiveQty]&gt;0)*T_PlannedOrders[Order_Month])),"m月")&amp;"発注)")</f>
        <v/>
      </c>
      <c r="AO827">
        <f>IF(SUMIFS(T_PlannedOrders[EffectiveQty],T_PlannedOrders[Part Name],$A821,T_PlannedOrders[WeekIndex],38)=0,"",SUMIFS(T_PlannedOrders[EffectiveQty],T_PlannedOrders[Part Name],$A821,T_PlannedOrders[WeekIndex],38)&amp;" ("&amp;TEXT(SUMPRODUCT(MAX((T_PlannedOrders[Part Name]=$A821)*(T_PlannedOrders[WeekIndex]=38)*(T_PlannedOrders[EffectiveQty]&gt;0)*T_PlannedOrders[Order_Month])),"m月")&amp;"発注)")</f>
        <v/>
      </c>
      <c r="AP827">
        <f>IF(SUMIFS(T_PlannedOrders[EffectiveQty],T_PlannedOrders[Part Name],$A821,T_PlannedOrders[WeekIndex],39)=0,"",SUMIFS(T_PlannedOrders[EffectiveQty],T_PlannedOrders[Part Name],$A821,T_PlannedOrders[WeekIndex],39)&amp;" ("&amp;TEXT(SUMPRODUCT(MAX((T_PlannedOrders[Part Name]=$A821)*(T_PlannedOrders[WeekIndex]=39)*(T_PlannedOrders[EffectiveQty]&gt;0)*T_PlannedOrders[Order_Month])),"m月")&amp;"発注)")</f>
        <v/>
      </c>
      <c r="AQ827">
        <f>IF(SUMIFS(T_PlannedOrders[EffectiveQty],T_PlannedOrders[Part Name],$A821,T_PlannedOrders[WeekIndex],40)=0,"",SUMIFS(T_PlannedOrders[EffectiveQty],T_PlannedOrders[Part Name],$A821,T_PlannedOrders[WeekIndex],40)&amp;" ("&amp;TEXT(SUMPRODUCT(MAX((T_PlannedOrders[Part Name]=$A821)*(T_PlannedOrders[WeekIndex]=40)*(T_PlannedOrders[EffectiveQty]&gt;0)*T_PlannedOrders[Order_Month])),"m月")&amp;"発注)")</f>
        <v/>
      </c>
      <c r="AR827">
        <f>IF(SUMIFS(T_PlannedOrders[EffectiveQty],T_PlannedOrders[Part Name],$A821,T_PlannedOrders[WeekIndex],41)=0,"",SUMIFS(T_PlannedOrders[EffectiveQty],T_PlannedOrders[Part Name],$A821,T_PlannedOrders[WeekIndex],41)&amp;" ("&amp;TEXT(SUMPRODUCT(MAX((T_PlannedOrders[Part Name]=$A821)*(T_PlannedOrders[WeekIndex]=41)*(T_PlannedOrders[EffectiveQty]&gt;0)*T_PlannedOrders[Order_Month])),"m月")&amp;"発注)")</f>
        <v/>
      </c>
      <c r="AS827">
        <f>IF(SUMIFS(T_PlannedOrders[EffectiveQty],T_PlannedOrders[Part Name],$A821,T_PlannedOrders[WeekIndex],42)=0,"",SUMIFS(T_PlannedOrders[EffectiveQty],T_PlannedOrders[Part Name],$A821,T_PlannedOrders[WeekIndex],42)&amp;" ("&amp;TEXT(SUMPRODUCT(MAX((T_PlannedOrders[Part Name]=$A821)*(T_PlannedOrders[WeekIndex]=42)*(T_PlannedOrders[EffectiveQty]&gt;0)*T_PlannedOrders[Order_Month])),"m月")&amp;"発注)")</f>
        <v/>
      </c>
      <c r="AT827">
        <f>IF(SUMIFS(T_PlannedOrders[EffectiveQty],T_PlannedOrders[Part Name],$A821,T_PlannedOrders[WeekIndex],43)=0,"",SUMIFS(T_PlannedOrders[EffectiveQty],T_PlannedOrders[Part Name],$A821,T_PlannedOrders[WeekIndex],43)&amp;" ("&amp;TEXT(SUMPRODUCT(MAX((T_PlannedOrders[Part Name]=$A821)*(T_PlannedOrders[WeekIndex]=43)*(T_PlannedOrders[EffectiveQty]&gt;0)*T_PlannedOrders[Order_Month])),"m月")&amp;"発注)")</f>
        <v/>
      </c>
      <c r="AU827">
        <f>IF(SUMIFS(T_PlannedOrders[EffectiveQty],T_PlannedOrders[Part Name],$A821,T_PlannedOrders[WeekIndex],44)=0,"",SUMIFS(T_PlannedOrders[EffectiveQty],T_PlannedOrders[Part Name],$A821,T_PlannedOrders[WeekIndex],44)&amp;" ("&amp;TEXT(SUMPRODUCT(MAX((T_PlannedOrders[Part Name]=$A821)*(T_PlannedOrders[WeekIndex]=44)*(T_PlannedOrders[EffectiveQty]&gt;0)*T_PlannedOrders[Order_Month])),"m月")&amp;"発注)")</f>
        <v/>
      </c>
      <c r="AV827">
        <f>IF(SUMIFS(T_PlannedOrders[EffectiveQty],T_PlannedOrders[Part Name],$A821,T_PlannedOrders[WeekIndex],45)=0,"",SUMIFS(T_PlannedOrders[EffectiveQty],T_PlannedOrders[Part Name],$A821,T_PlannedOrders[WeekIndex],45)&amp;" ("&amp;TEXT(SUMPRODUCT(MAX((T_PlannedOrders[Part Name]=$A821)*(T_PlannedOrders[WeekIndex]=45)*(T_PlannedOrders[EffectiveQty]&gt;0)*T_PlannedOrders[Order_Month])),"m月")&amp;"発注)")</f>
        <v/>
      </c>
      <c r="AW827">
        <f>IF(SUMIFS(T_PlannedOrders[EffectiveQty],T_PlannedOrders[Part Name],$A821,T_PlannedOrders[WeekIndex],46)=0,"",SUMIFS(T_PlannedOrders[EffectiveQty],T_PlannedOrders[Part Name],$A821,T_PlannedOrders[WeekIndex],46)&amp;" ("&amp;TEXT(SUMPRODUCT(MAX((T_PlannedOrders[Part Name]=$A821)*(T_PlannedOrders[WeekIndex]=46)*(T_PlannedOrders[EffectiveQty]&gt;0)*T_PlannedOrders[Order_Month])),"m月")&amp;"発注)")</f>
        <v/>
      </c>
      <c r="AX827">
        <f>IF(SUMIFS(T_PlannedOrders[EffectiveQty],T_PlannedOrders[Part Name],$A821,T_PlannedOrders[WeekIndex],47)=0,"",SUMIFS(T_PlannedOrders[EffectiveQty],T_PlannedOrders[Part Name],$A821,T_PlannedOrders[WeekIndex],47)&amp;" ("&amp;TEXT(SUMPRODUCT(MAX((T_PlannedOrders[Part Name]=$A821)*(T_PlannedOrders[WeekIndex]=47)*(T_PlannedOrders[EffectiveQty]&gt;0)*T_PlannedOrders[Order_Month])),"m月")&amp;"発注)")</f>
        <v/>
      </c>
      <c r="AY827">
        <f>IF(SUMIFS(T_PlannedOrders[EffectiveQty],T_PlannedOrders[Part Name],$A821,T_PlannedOrders[WeekIndex],48)=0,"",SUMIFS(T_PlannedOrders[EffectiveQty],T_PlannedOrders[Part Name],$A821,T_PlannedOrders[WeekIndex],48)&amp;" ("&amp;TEXT(SUMPRODUCT(MAX((T_PlannedOrders[Part Name]=$A821)*(T_PlannedOrders[WeekIndex]=48)*(T_PlannedOrders[EffectiveQty]&gt;0)*T_PlannedOrders[Order_Month])),"m月")&amp;"発注)")</f>
        <v/>
      </c>
      <c r="AZ827">
        <f>IF(SUMIFS(T_PlannedOrders[EffectiveQty],T_PlannedOrders[Part Name],$A821,T_PlannedOrders[WeekIndex],49)=0,"",SUMIFS(T_PlannedOrders[EffectiveQty],T_PlannedOrders[Part Name],$A821,T_PlannedOrders[WeekIndex],49)&amp;" ("&amp;TEXT(SUMPRODUCT(MAX((T_PlannedOrders[Part Name]=$A821)*(T_PlannedOrders[WeekIndex]=49)*(T_PlannedOrders[EffectiveQty]&gt;0)*T_PlannedOrders[Order_Month])),"m月")&amp;"発注)")</f>
        <v/>
      </c>
      <c r="BA827">
        <f>IF(SUMIFS(T_PlannedOrders[EffectiveQty],T_PlannedOrders[Part Name],$A821,T_PlannedOrders[WeekIndex],50)=0,"",SUMIFS(T_PlannedOrders[EffectiveQty],T_PlannedOrders[Part Name],$A821,T_PlannedOrders[WeekIndex],50)&amp;" ("&amp;TEXT(SUMPRODUCT(MAX((T_PlannedOrders[Part Name]=$A821)*(T_PlannedOrders[WeekIndex]=50)*(T_PlannedOrders[EffectiveQty]&gt;0)*T_PlannedOrders[Order_Month])),"m月")&amp;"発注)")</f>
        <v/>
      </c>
      <c r="BB827">
        <f>IF(SUMIFS(T_PlannedOrders[EffectiveQty],T_PlannedOrders[Part Name],$A821,T_PlannedOrders[WeekIndex],51)=0,"",SUMIFS(T_PlannedOrders[EffectiveQty],T_PlannedOrders[Part Name],$A821,T_PlannedOrders[WeekIndex],51)&amp;" ("&amp;TEXT(SUMPRODUCT(MAX((T_PlannedOrders[Part Name]=$A821)*(T_PlannedOrders[WeekIndex]=51)*(T_PlannedOrders[EffectiveQty]&gt;0)*T_PlannedOrders[Order_Month])),"m月")&amp;"発注)")</f>
        <v/>
      </c>
      <c r="BC827">
        <f>IF(SUMIFS(T_PlannedOrders[EffectiveQty],T_PlannedOrders[Part Name],$A821,T_PlannedOrders[WeekIndex],52)=0,"",SUMIFS(T_PlannedOrders[EffectiveQty],T_PlannedOrders[Part Name],$A821,T_PlannedOrders[WeekIndex],52)&amp;" ("&amp;TEXT(SUMPRODUCT(MAX((T_PlannedOrders[Part Name]=$A821)*(T_PlannedOrders[WeekIndex]=52)*(T_PlannedOrders[EffectiveQty]&gt;0)*T_PlannedOrders[Order_Month])),"m月")&amp;"発注)")</f>
        <v/>
      </c>
      <c r="BD827">
        <f>IF(SUMIFS(T_PlannedOrders[EffectiveQty],T_PlannedOrders[Part Name],$A821,T_PlannedOrders[WeekIndex],53)=0,"",SUMIFS(T_PlannedOrders[EffectiveQty],T_PlannedOrders[Part Name],$A821,T_PlannedOrders[WeekIndex],53)&amp;" ("&amp;TEXT(SUMPRODUCT(MAX((T_PlannedOrders[Part Name]=$A821)*(T_PlannedOrders[WeekIndex]=53)*(T_PlannedOrders[EffectiveQty]&gt;0)*T_PlannedOrders[Order_Month])),"m月")&amp;"発注)")</f>
        <v/>
      </c>
      <c r="BE827">
        <f>IF(SUMIFS(T_PlannedOrders[EffectiveQty],T_PlannedOrders[Part Name],$A821,T_PlannedOrders[WeekIndex],54)=0,"",SUMIFS(T_PlannedOrders[EffectiveQty],T_PlannedOrders[Part Name],$A821,T_PlannedOrders[WeekIndex],54)&amp;" ("&amp;TEXT(SUMPRODUCT(MAX((T_PlannedOrders[Part Name]=$A821)*(T_PlannedOrders[WeekIndex]=54)*(T_PlannedOrders[EffectiveQty]&gt;0)*T_PlannedOrders[Order_Month])),"m月")&amp;"発注)")</f>
        <v/>
      </c>
      <c r="BF827">
        <f>IF(SUMIFS(T_PlannedOrders[EffectiveQty],T_PlannedOrders[Part Name],$A821,T_PlannedOrders[WeekIndex],55)=0,"",SUMIFS(T_PlannedOrders[EffectiveQty],T_PlannedOrders[Part Name],$A821,T_PlannedOrders[WeekIndex],55)&amp;" ("&amp;TEXT(SUMPRODUCT(MAX((T_PlannedOrders[Part Name]=$A821)*(T_PlannedOrders[WeekIndex]=55)*(T_PlannedOrders[EffectiveQty]&gt;0)*T_PlannedOrders[Order_Month])),"m月")&amp;"発注)")</f>
        <v/>
      </c>
      <c r="BG827">
        <f>IF(SUMIFS(T_PlannedOrders[EffectiveQty],T_PlannedOrders[Part Name],$A821,T_PlannedOrders[WeekIndex],56)=0,"",SUMIFS(T_PlannedOrders[EffectiveQty],T_PlannedOrders[Part Name],$A821,T_PlannedOrders[WeekIndex],56)&amp;" ("&amp;TEXT(SUMPRODUCT(MAX((T_PlannedOrders[Part Name]=$A821)*(T_PlannedOrders[WeekIndex]=56)*(T_PlannedOrders[EffectiveQty]&gt;0)*T_PlannedOrders[Order_Month])),"m月")&amp;"発注)")</f>
        <v/>
      </c>
      <c r="BH827">
        <f>IF(SUMIFS(T_PlannedOrders[EffectiveQty],T_PlannedOrders[Part Name],$A821,T_PlannedOrders[WeekIndex],57)=0,"",SUMIFS(T_PlannedOrders[EffectiveQty],T_PlannedOrders[Part Name],$A821,T_PlannedOrders[WeekIndex],57)&amp;" ("&amp;TEXT(SUMPRODUCT(MAX((T_PlannedOrders[Part Name]=$A821)*(T_PlannedOrders[WeekIndex]=57)*(T_PlannedOrders[EffectiveQty]&gt;0)*T_PlannedOrders[Order_Month])),"m月")&amp;"発注)")</f>
        <v/>
      </c>
      <c r="BI827">
        <f>IF(SUMIFS(T_PlannedOrders[EffectiveQty],T_PlannedOrders[Part Name],$A821,T_PlannedOrders[WeekIndex],58)=0,"",SUMIFS(T_PlannedOrders[EffectiveQty],T_PlannedOrders[Part Name],$A821,T_PlannedOrders[WeekIndex],58)&amp;" ("&amp;TEXT(SUMPRODUCT(MAX((T_PlannedOrders[Part Name]=$A821)*(T_PlannedOrders[WeekIndex]=58)*(T_PlannedOrders[EffectiveQty]&gt;0)*T_PlannedOrders[Order_Month])),"m月")&amp;"発注)")</f>
        <v/>
      </c>
      <c r="BJ827">
        <f>IF(SUMIFS(T_PlannedOrders[EffectiveQty],T_PlannedOrders[Part Name],$A821,T_PlannedOrders[WeekIndex],59)=0,"",SUMIFS(T_PlannedOrders[EffectiveQty],T_PlannedOrders[Part Name],$A821,T_PlannedOrders[WeekIndex],59)&amp;" ("&amp;TEXT(SUMPRODUCT(MAX((T_PlannedOrders[Part Name]=$A821)*(T_PlannedOrders[WeekIndex]=59)*(T_PlannedOrders[EffectiveQty]&gt;0)*T_PlannedOrders[Order_Month])),"m月")&amp;"発注)")</f>
        <v/>
      </c>
      <c r="BK827">
        <f>IF(SUMIFS(T_PlannedOrders[EffectiveQty],T_PlannedOrders[Part Name],$A821,T_PlannedOrders[WeekIndex],60)=0,"",SUMIFS(T_PlannedOrders[EffectiveQty],T_PlannedOrders[Part Name],$A821,T_PlannedOrders[WeekIndex],60)&amp;" ("&amp;TEXT(SUMPRODUCT(MAX((T_PlannedOrders[Part Name]=$A821)*(T_PlannedOrders[WeekIndex]=60)*(T_PlannedOrders[EffectiveQty]&gt;0)*T_PlannedOrders[Order_Month])),"m月")&amp;"発注)")</f>
        <v/>
      </c>
      <c r="BL827">
        <f>IF(SUMIFS(T_PlannedOrders[EffectiveQty],T_PlannedOrders[Part Name],$A821,T_PlannedOrders[WeekIndex],61)=0,"",SUMIFS(T_PlannedOrders[EffectiveQty],T_PlannedOrders[Part Name],$A821,T_PlannedOrders[WeekIndex],61)&amp;" ("&amp;TEXT(SUMPRODUCT(MAX((T_PlannedOrders[Part Name]=$A821)*(T_PlannedOrders[WeekIndex]=61)*(T_PlannedOrders[EffectiveQty]&gt;0)*T_PlannedOrders[Order_Month])),"m月")&amp;"発注)")</f>
        <v/>
      </c>
      <c r="BM827">
        <f>IF(SUMIFS(T_PlannedOrders[EffectiveQty],T_PlannedOrders[Part Name],$A821,T_PlannedOrders[WeekIndex],62)=0,"",SUMIFS(T_PlannedOrders[EffectiveQty],T_PlannedOrders[Part Name],$A821,T_PlannedOrders[WeekIndex],62)&amp;" ("&amp;TEXT(SUMPRODUCT(MAX((T_PlannedOrders[Part Name]=$A821)*(T_PlannedOrders[WeekIndex]=62)*(T_PlannedOrders[EffectiveQty]&gt;0)*T_PlannedOrders[Order_Month])),"m月")&amp;"発注)")</f>
        <v/>
      </c>
      <c r="BN827">
        <f>IF(SUMIFS(T_PlannedOrders[EffectiveQty],T_PlannedOrders[Part Name],$A821,T_PlannedOrders[WeekIndex],63)=0,"",SUMIFS(T_PlannedOrders[EffectiveQty],T_PlannedOrders[Part Name],$A821,T_PlannedOrders[WeekIndex],63)&amp;" ("&amp;TEXT(SUMPRODUCT(MAX((T_PlannedOrders[Part Name]=$A821)*(T_PlannedOrders[WeekIndex]=63)*(T_PlannedOrders[EffectiveQty]&gt;0)*T_PlannedOrders[Order_Month])),"m月")&amp;"発注)")</f>
        <v/>
      </c>
      <c r="BO827">
        <f>IF(SUMIFS(T_PlannedOrders[EffectiveQty],T_PlannedOrders[Part Name],$A821,T_PlannedOrders[WeekIndex],64)=0,"",SUMIFS(T_PlannedOrders[EffectiveQty],T_PlannedOrders[Part Name],$A821,T_PlannedOrders[WeekIndex],64)&amp;" ("&amp;TEXT(SUMPRODUCT(MAX((T_PlannedOrders[Part Name]=$A821)*(T_PlannedOrders[WeekIndex]=64)*(T_PlannedOrders[EffectiveQty]&gt;0)*T_PlannedOrders[Order_Month])),"m月")&amp;"発注)")</f>
        <v/>
      </c>
      <c r="BP827">
        <f>IF(SUMIFS(T_PlannedOrders[EffectiveQty],T_PlannedOrders[Part Name],$A821,T_PlannedOrders[WeekIndex],65)=0,"",SUMIFS(T_PlannedOrders[EffectiveQty],T_PlannedOrders[Part Name],$A821,T_PlannedOrders[WeekIndex],65)&amp;" ("&amp;TEXT(SUMPRODUCT(MAX((T_PlannedOrders[Part Name]=$A821)*(T_PlannedOrders[WeekIndex]=65)*(T_PlannedOrders[EffectiveQty]&gt;0)*T_PlannedOrders[Order_Month])),"m月")&amp;"発注)")</f>
        <v/>
      </c>
      <c r="BQ827">
        <f>IF(SUMIFS(T_PlannedOrders[EffectiveQty],T_PlannedOrders[Part Name],$A821,T_PlannedOrders[WeekIndex],66)=0,"",SUMIFS(T_PlannedOrders[EffectiveQty],T_PlannedOrders[Part Name],$A821,T_PlannedOrders[WeekIndex],66)&amp;" ("&amp;TEXT(SUMPRODUCT(MAX((T_PlannedOrders[Part Name]=$A821)*(T_PlannedOrders[WeekIndex]=66)*(T_PlannedOrders[EffectiveQty]&gt;0)*T_PlannedOrders[Order_Month])),"m月")&amp;"発注)")</f>
        <v/>
      </c>
      <c r="BR827">
        <f>IF(SUMIFS(T_PlannedOrders[EffectiveQty],T_PlannedOrders[Part Name],$A821,T_PlannedOrders[WeekIndex],67)=0,"",SUMIFS(T_PlannedOrders[EffectiveQty],T_PlannedOrders[Part Name],$A821,T_PlannedOrders[WeekIndex],67)&amp;" ("&amp;TEXT(SUMPRODUCT(MAX((T_PlannedOrders[Part Name]=$A821)*(T_PlannedOrders[WeekIndex]=67)*(T_PlannedOrders[EffectiveQty]&gt;0)*T_PlannedOrders[Order_Month])),"m月")&amp;"発注)")</f>
        <v/>
      </c>
      <c r="BS827">
        <f>IF(SUMIFS(T_PlannedOrders[EffectiveQty],T_PlannedOrders[Part Name],$A821,T_PlannedOrders[WeekIndex],68)=0,"",SUMIFS(T_PlannedOrders[EffectiveQty],T_PlannedOrders[Part Name],$A821,T_PlannedOrders[WeekIndex],68)&amp;" ("&amp;TEXT(SUMPRODUCT(MAX((T_PlannedOrders[Part Name]=$A821)*(T_PlannedOrders[WeekIndex]=68)*(T_PlannedOrders[EffectiveQty]&gt;0)*T_PlannedOrders[Order_Month])),"m月")&amp;"発注)")</f>
        <v/>
      </c>
      <c r="BT827">
        <f>IF(SUMIFS(T_PlannedOrders[EffectiveQty],T_PlannedOrders[Part Name],$A821,T_PlannedOrders[WeekIndex],69)=0,"",SUMIFS(T_PlannedOrders[EffectiveQty],T_PlannedOrders[Part Name],$A821,T_PlannedOrders[WeekIndex],69)&amp;" ("&amp;TEXT(SUMPRODUCT(MAX((T_PlannedOrders[Part Name]=$A821)*(T_PlannedOrders[WeekIndex]=69)*(T_PlannedOrders[EffectiveQty]&gt;0)*T_PlannedOrders[Order_Month])),"m月")&amp;"発注)")</f>
        <v/>
      </c>
      <c r="BU827">
        <f>IF(SUMIFS(T_PlannedOrders[EffectiveQty],T_PlannedOrders[Part Name],$A821,T_PlannedOrders[WeekIndex],70)=0,"",SUMIFS(T_PlannedOrders[EffectiveQty],T_PlannedOrders[Part Name],$A821,T_PlannedOrders[WeekIndex],70)&amp;" ("&amp;TEXT(SUMPRODUCT(MAX((T_PlannedOrders[Part Name]=$A821)*(T_PlannedOrders[WeekIndex]=70)*(T_PlannedOrders[EffectiveQty]&gt;0)*T_PlannedOrders[Order_Month])),"m月")&amp;"発注)")</f>
        <v/>
      </c>
      <c r="BV827">
        <f>IF(SUMIFS(T_PlannedOrders[EffectiveQty],T_PlannedOrders[Part Name],$A821,T_PlannedOrders[WeekIndex],71)=0,"",SUMIFS(T_PlannedOrders[EffectiveQty],T_PlannedOrders[Part Name],$A821,T_PlannedOrders[WeekIndex],71)&amp;" ("&amp;TEXT(SUMPRODUCT(MAX((T_PlannedOrders[Part Name]=$A821)*(T_PlannedOrders[WeekIndex]=71)*(T_PlannedOrders[EffectiveQty]&gt;0)*T_PlannedOrders[Order_Month])),"m月")&amp;"発注)")</f>
        <v/>
      </c>
      <c r="BW827">
        <f>IF(SUMIFS(T_PlannedOrders[EffectiveQty],T_PlannedOrders[Part Name],$A821,T_PlannedOrders[WeekIndex],72)=0,"",SUMIFS(T_PlannedOrders[EffectiveQty],T_PlannedOrders[Part Name],$A821,T_PlannedOrders[WeekIndex],72)&amp;" ("&amp;TEXT(SUMPRODUCT(MAX((T_PlannedOrders[Part Name]=$A821)*(T_PlannedOrders[WeekIndex]=72)*(T_PlannedOrders[EffectiveQty]&gt;0)*T_PlannedOrders[Order_Month])),"m月")&amp;"発注)")</f>
        <v/>
      </c>
      <c r="BX827">
        <f>IF(SUMIFS(T_PlannedOrders[EffectiveQty],T_PlannedOrders[Part Name],$A821,T_PlannedOrders[WeekIndex],73)=0,"",SUMIFS(T_PlannedOrders[EffectiveQty],T_PlannedOrders[Part Name],$A821,T_PlannedOrders[WeekIndex],73)&amp;" ("&amp;TEXT(SUMPRODUCT(MAX((T_PlannedOrders[Part Name]=$A821)*(T_PlannedOrders[WeekIndex]=73)*(T_PlannedOrders[EffectiveQty]&gt;0)*T_PlannedOrders[Order_Month])),"m月")&amp;"発注)")</f>
        <v/>
      </c>
      <c r="BY827">
        <f>IF(SUMIFS(T_PlannedOrders[EffectiveQty],T_PlannedOrders[Part Name],$A821,T_PlannedOrders[WeekIndex],74)=0,"",SUMIFS(T_PlannedOrders[EffectiveQty],T_PlannedOrders[Part Name],$A821,T_PlannedOrders[WeekIndex],74)&amp;" ("&amp;TEXT(SUMPRODUCT(MAX((T_PlannedOrders[Part Name]=$A821)*(T_PlannedOrders[WeekIndex]=74)*(T_PlannedOrders[EffectiveQty]&gt;0)*T_PlannedOrders[Order_Month])),"m月")&amp;"発注)")</f>
        <v/>
      </c>
      <c r="BZ827">
        <f>IF(SUMIFS(T_PlannedOrders[EffectiveQty],T_PlannedOrders[Part Name],$A821,T_PlannedOrders[WeekIndex],75)=0,"",SUMIFS(T_PlannedOrders[EffectiveQty],T_PlannedOrders[Part Name],$A821,T_PlannedOrders[WeekIndex],75)&amp;" ("&amp;TEXT(SUMPRODUCT(MAX((T_PlannedOrders[Part Name]=$A821)*(T_PlannedOrders[WeekIndex]=75)*(T_PlannedOrders[EffectiveQty]&gt;0)*T_PlannedOrders[Order_Month])),"m月")&amp;"発注)")</f>
        <v/>
      </c>
      <c r="CA827">
        <f>IF(SUMIFS(T_PlannedOrders[EffectiveQty],T_PlannedOrders[Part Name],$A821,T_PlannedOrders[WeekIndex],76)=0,"",SUMIFS(T_PlannedOrders[EffectiveQty],T_PlannedOrders[Part Name],$A821,T_PlannedOrders[WeekIndex],76)&amp;" ("&amp;TEXT(SUMPRODUCT(MAX((T_PlannedOrders[Part Name]=$A821)*(T_PlannedOrders[WeekIndex]=76)*(T_PlannedOrders[EffectiveQty]&gt;0)*T_PlannedOrders[Order_Month])),"m月")&amp;"発注)")</f>
        <v/>
      </c>
      <c r="CB827">
        <f>IF(SUMIFS(T_PlannedOrders[EffectiveQty],T_PlannedOrders[Part Name],$A821,T_PlannedOrders[WeekIndex],77)=0,"",SUMIFS(T_PlannedOrders[EffectiveQty],T_PlannedOrders[Part Name],$A821,T_PlannedOrders[WeekIndex],77)&amp;" ("&amp;TEXT(SUMPRODUCT(MAX((T_PlannedOrders[Part Name]=$A821)*(T_PlannedOrders[WeekIndex]=77)*(T_PlannedOrders[EffectiveQty]&gt;0)*T_PlannedOrders[Order_Month])),"m月")&amp;"発注)")</f>
        <v/>
      </c>
      <c r="CC827">
        <f>IF(SUMIFS(T_PlannedOrders[EffectiveQty],T_PlannedOrders[Part Name],$A821,T_PlannedOrders[WeekIndex],78)=0,"",SUMIFS(T_PlannedOrders[EffectiveQty],T_PlannedOrders[Part Name],$A821,T_PlannedOrders[WeekIndex],78)&amp;" ("&amp;TEXT(SUMPRODUCT(MAX((T_PlannedOrders[Part Name]=$A821)*(T_PlannedOrders[WeekIndex]=78)*(T_PlannedOrders[EffectiveQty]&gt;0)*T_PlannedOrders[Order_Month])),"m月")&amp;"発注)")</f>
        <v/>
      </c>
      <c r="CD827">
        <f>IF(SUMIFS(T_PlannedOrders[EffectiveQty],T_PlannedOrders[Part Name],$A821,T_PlannedOrders[WeekIndex],79)=0,"",SUMIFS(T_PlannedOrders[EffectiveQty],T_PlannedOrders[Part Name],$A821,T_PlannedOrders[WeekIndex],79)&amp;" ("&amp;TEXT(SUMPRODUCT(MAX((T_PlannedOrders[Part Name]=$A821)*(T_PlannedOrders[WeekIndex]=79)*(T_PlannedOrders[EffectiveQty]&gt;0)*T_PlannedOrders[Order_Month])),"m月")&amp;"発注)")</f>
        <v/>
      </c>
      <c r="CE827">
        <f>IF(SUMIFS(T_PlannedOrders[EffectiveQty],T_PlannedOrders[Part Name],$A821,T_PlannedOrders[WeekIndex],80)=0,"",SUMIFS(T_PlannedOrders[EffectiveQty],T_PlannedOrders[Part Name],$A821,T_PlannedOrders[WeekIndex],80)&amp;" ("&amp;TEXT(SUMPRODUCT(MAX((T_PlannedOrders[Part Name]=$A821)*(T_PlannedOrders[WeekIndex]=80)*(T_PlannedOrders[EffectiveQty]&gt;0)*T_PlannedOrders[Order_Month])),"m月")&amp;"発注)")</f>
        <v/>
      </c>
      <c r="CF827">
        <f>IF(SUMIFS(T_PlannedOrders[EffectiveQty],T_PlannedOrders[Part Name],$A821,T_PlannedOrders[WeekIndex],81)=0,"",SUMIFS(T_PlannedOrders[EffectiveQty],T_PlannedOrders[Part Name],$A821,T_PlannedOrders[WeekIndex],81)&amp;" ("&amp;TEXT(SUMPRODUCT(MAX((T_PlannedOrders[Part Name]=$A821)*(T_PlannedOrders[WeekIndex]=81)*(T_PlannedOrders[EffectiveQty]&gt;0)*T_PlannedOrders[Order_Month])),"m月")&amp;"発注)")</f>
        <v/>
      </c>
      <c r="CG827">
        <f>IF(SUMIFS(T_PlannedOrders[EffectiveQty],T_PlannedOrders[Part Name],$A821,T_PlannedOrders[WeekIndex],82)=0,"",SUMIFS(T_PlannedOrders[EffectiveQty],T_PlannedOrders[Part Name],$A821,T_PlannedOrders[WeekIndex],82)&amp;" ("&amp;TEXT(SUMPRODUCT(MAX((T_PlannedOrders[Part Name]=$A821)*(T_PlannedOrders[WeekIndex]=82)*(T_PlannedOrders[EffectiveQty]&gt;0)*T_PlannedOrders[Order_Month])),"m月")&amp;"発注)")</f>
        <v/>
      </c>
      <c r="CH827">
        <f>IF(SUMIFS(T_PlannedOrders[EffectiveQty],T_PlannedOrders[Part Name],$A821,T_PlannedOrders[WeekIndex],83)=0,"",SUMIFS(T_PlannedOrders[EffectiveQty],T_PlannedOrders[Part Name],$A821,T_PlannedOrders[WeekIndex],83)&amp;" ("&amp;TEXT(SUMPRODUCT(MAX((T_PlannedOrders[Part Name]=$A821)*(T_PlannedOrders[WeekIndex]=83)*(T_PlannedOrders[EffectiveQty]&gt;0)*T_PlannedOrders[Order_Month])),"m月")&amp;"発注)")</f>
        <v/>
      </c>
      <c r="CI827">
        <f>IF(SUMIFS(T_PlannedOrders[EffectiveQty],T_PlannedOrders[Part Name],$A821,T_PlannedOrders[WeekIndex],84)=0,"",SUMIFS(T_PlannedOrders[EffectiveQty],T_PlannedOrders[Part Name],$A821,T_PlannedOrders[WeekIndex],84)&amp;" ("&amp;TEXT(SUMPRODUCT(MAX((T_PlannedOrders[Part Name]=$A821)*(T_PlannedOrders[WeekIndex]=84)*(T_PlannedOrders[EffectiveQty]&gt;0)*T_PlannedOrders[Order_Month])),"m月")&amp;"発注)")</f>
        <v/>
      </c>
      <c r="CJ827">
        <f>IF(SUMIFS(T_PlannedOrders[EffectiveQty],T_PlannedOrders[Part Name],$A821,T_PlannedOrders[WeekIndex],85)=0,"",SUMIFS(T_PlannedOrders[EffectiveQty],T_PlannedOrders[Part Name],$A821,T_PlannedOrders[WeekIndex],85)&amp;" ("&amp;TEXT(SUMPRODUCT(MAX((T_PlannedOrders[Part Name]=$A821)*(T_PlannedOrders[WeekIndex]=85)*(T_PlannedOrders[EffectiveQty]&gt;0)*T_PlannedOrders[Order_Month])),"m月")&amp;"発注)")</f>
        <v/>
      </c>
      <c r="CK827">
        <f>IF(SUMIFS(T_PlannedOrders[EffectiveQty],T_PlannedOrders[Part Name],$A821,T_PlannedOrders[WeekIndex],86)=0,"",SUMIFS(T_PlannedOrders[EffectiveQty],T_PlannedOrders[Part Name],$A821,T_PlannedOrders[WeekIndex],86)&amp;" ("&amp;TEXT(SUMPRODUCT(MAX((T_PlannedOrders[Part Name]=$A821)*(T_PlannedOrders[WeekIndex]=86)*(T_PlannedOrders[EffectiveQty]&gt;0)*T_PlannedOrders[Order_Month])),"m月")&amp;"発注)")</f>
        <v/>
      </c>
      <c r="CL827">
        <f>IF(SUMIFS(T_PlannedOrders[EffectiveQty],T_PlannedOrders[Part Name],$A821,T_PlannedOrders[WeekIndex],87)=0,"",SUMIFS(T_PlannedOrders[EffectiveQty],T_PlannedOrders[Part Name],$A821,T_PlannedOrders[WeekIndex],87)&amp;" ("&amp;TEXT(SUMPRODUCT(MAX((T_PlannedOrders[Part Name]=$A821)*(T_PlannedOrders[WeekIndex]=87)*(T_PlannedOrders[EffectiveQty]&gt;0)*T_PlannedOrders[Order_Month])),"m月")&amp;"発注)")</f>
        <v/>
      </c>
      <c r="CM827">
        <f>IF(SUMIFS(T_PlannedOrders[EffectiveQty],T_PlannedOrders[Part Name],$A821,T_PlannedOrders[WeekIndex],88)=0,"",SUMIFS(T_PlannedOrders[EffectiveQty],T_PlannedOrders[Part Name],$A821,T_PlannedOrders[WeekIndex],88)&amp;" ("&amp;TEXT(SUMPRODUCT(MAX((T_PlannedOrders[Part Name]=$A821)*(T_PlannedOrders[WeekIndex]=88)*(T_PlannedOrders[EffectiveQty]&gt;0)*T_PlannedOrders[Order_Month])),"m月")&amp;"発注)")</f>
        <v/>
      </c>
      <c r="CN827">
        <f>IF(SUMIFS(T_PlannedOrders[EffectiveQty],T_PlannedOrders[Part Name],$A821,T_PlannedOrders[WeekIndex],89)=0,"",SUMIFS(T_PlannedOrders[EffectiveQty],T_PlannedOrders[Part Name],$A821,T_PlannedOrders[WeekIndex],89)&amp;" ("&amp;TEXT(SUMPRODUCT(MAX((T_PlannedOrders[Part Name]=$A821)*(T_PlannedOrders[WeekIndex]=89)*(T_PlannedOrders[EffectiveQty]&gt;0)*T_PlannedOrders[Order_Month])),"m月")&amp;"発注)")</f>
        <v/>
      </c>
      <c r="CO827">
        <f>IF(SUMIFS(T_PlannedOrders[EffectiveQty],T_PlannedOrders[Part Name],$A821,T_PlannedOrders[WeekIndex],90)=0,"",SUMIFS(T_PlannedOrders[EffectiveQty],T_PlannedOrders[Part Name],$A821,T_PlannedOrders[WeekIndex],90)&amp;" ("&amp;TEXT(SUMPRODUCT(MAX((T_PlannedOrders[Part Name]=$A821)*(T_PlannedOrders[WeekIndex]=90)*(T_PlannedOrders[EffectiveQty]&gt;0)*T_PlannedOrders[Order_Month])),"m月")&amp;"発注)")</f>
        <v/>
      </c>
      <c r="CP827">
        <f>IF(SUMIFS(T_PlannedOrders[EffectiveQty],T_PlannedOrders[Part Name],$A821,T_PlannedOrders[WeekIndex],91)=0,"",SUMIFS(T_PlannedOrders[EffectiveQty],T_PlannedOrders[Part Name],$A821,T_PlannedOrders[WeekIndex],91)&amp;" ("&amp;TEXT(SUMPRODUCT(MAX((T_PlannedOrders[Part Name]=$A821)*(T_PlannedOrders[WeekIndex]=91)*(T_PlannedOrders[EffectiveQty]&gt;0)*T_PlannedOrders[Order_Month])),"m月")&amp;"発注)")</f>
        <v/>
      </c>
      <c r="CQ827">
        <f>IF(SUMIFS(T_PlannedOrders[EffectiveQty],T_PlannedOrders[Part Name],$A821,T_PlannedOrders[WeekIndex],92)=0,"",SUMIFS(T_PlannedOrders[EffectiveQty],T_PlannedOrders[Part Name],$A821,T_PlannedOrders[WeekIndex],92)&amp;" ("&amp;TEXT(SUMPRODUCT(MAX((T_PlannedOrders[Part Name]=$A821)*(T_PlannedOrders[WeekIndex]=92)*(T_PlannedOrders[EffectiveQty]&gt;0)*T_PlannedOrders[Order_Month])),"m月")&amp;"発注)")</f>
        <v/>
      </c>
      <c r="CR827">
        <f>IF(SUMIFS(T_PlannedOrders[EffectiveQty],T_PlannedOrders[Part Name],$A821,T_PlannedOrders[WeekIndex],93)=0,"",SUMIFS(T_PlannedOrders[EffectiveQty],T_PlannedOrders[Part Name],$A821,T_PlannedOrders[WeekIndex],93)&amp;" ("&amp;TEXT(SUMPRODUCT(MAX((T_PlannedOrders[Part Name]=$A821)*(T_PlannedOrders[WeekIndex]=93)*(T_PlannedOrders[EffectiveQty]&gt;0)*T_PlannedOrders[Order_Month])),"m月")&amp;"発注)")</f>
        <v/>
      </c>
      <c r="CS827">
        <f>IF(SUMIFS(T_PlannedOrders[EffectiveQty],T_PlannedOrders[Part Name],$A821,T_PlannedOrders[WeekIndex],94)=0,"",SUMIFS(T_PlannedOrders[EffectiveQty],T_PlannedOrders[Part Name],$A821,T_PlannedOrders[WeekIndex],94)&amp;" ("&amp;TEXT(SUMPRODUCT(MAX((T_PlannedOrders[Part Name]=$A821)*(T_PlannedOrders[WeekIndex]=94)*(T_PlannedOrders[EffectiveQty]&gt;0)*T_PlannedOrders[Order_Month])),"m月")&amp;"発注)")</f>
        <v/>
      </c>
      <c r="CT827">
        <f>IF(SUMIFS(T_PlannedOrders[EffectiveQty],T_PlannedOrders[Part Name],$A821,T_PlannedOrders[WeekIndex],95)=0,"",SUMIFS(T_PlannedOrders[EffectiveQty],T_PlannedOrders[Part Name],$A821,T_PlannedOrders[WeekIndex],95)&amp;" ("&amp;TEXT(SUMPRODUCT(MAX((T_PlannedOrders[Part Name]=$A821)*(T_PlannedOrders[WeekIndex]=95)*(T_PlannedOrders[EffectiveQty]&gt;0)*T_PlannedOrders[Order_Month])),"m月")&amp;"発注)")</f>
        <v/>
      </c>
      <c r="CU827">
        <f>IF(SUMIFS(T_PlannedOrders[EffectiveQty],T_PlannedOrders[Part Name],$A821,T_PlannedOrders[WeekIndex],96)=0,"",SUMIFS(T_PlannedOrders[EffectiveQty],T_PlannedOrders[Part Name],$A821,T_PlannedOrders[WeekIndex],96)&amp;" ("&amp;TEXT(SUMPRODUCT(MAX((T_PlannedOrders[Part Name]=$A821)*(T_PlannedOrders[WeekIndex]=96)*(T_PlannedOrders[EffectiveQty]&gt;0)*T_PlannedOrders[Order_Month])),"m月")&amp;"発注)")</f>
        <v/>
      </c>
      <c r="CV827">
        <f>IF(SUMIFS(T_PlannedOrders[EffectiveQty],T_PlannedOrders[Part Name],$A821,T_PlannedOrders[WeekIndex],97)=0,"",SUMIFS(T_PlannedOrders[EffectiveQty],T_PlannedOrders[Part Name],$A821,T_PlannedOrders[WeekIndex],97)&amp;" ("&amp;TEXT(SUMPRODUCT(MAX((T_PlannedOrders[Part Name]=$A821)*(T_PlannedOrders[WeekIndex]=97)*(T_PlannedOrders[EffectiveQty]&gt;0)*T_PlannedOrders[Order_Month])),"m月")&amp;"発注)")</f>
        <v/>
      </c>
      <c r="CW827">
        <f>IF(SUMIFS(T_PlannedOrders[EffectiveQty],T_PlannedOrders[Part Name],$A821,T_PlannedOrders[WeekIndex],98)=0,"",SUMIFS(T_PlannedOrders[EffectiveQty],T_PlannedOrders[Part Name],$A821,T_PlannedOrders[WeekIndex],98)&amp;" ("&amp;TEXT(SUMPRODUCT(MAX((T_PlannedOrders[Part Name]=$A821)*(T_PlannedOrders[WeekIndex]=98)*(T_PlannedOrders[EffectiveQty]&gt;0)*T_PlannedOrders[Order_Month])),"m月")&amp;"発注)")</f>
        <v/>
      </c>
      <c r="CX827">
        <f>IF(SUMIFS(T_PlannedOrders[EffectiveQty],T_PlannedOrders[Part Name],$A821,T_PlannedOrders[WeekIndex],99)=0,"",SUMIFS(T_PlannedOrders[EffectiveQty],T_PlannedOrders[Part Name],$A821,T_PlannedOrders[WeekIndex],99)&amp;" ("&amp;TEXT(SUMPRODUCT(MAX((T_PlannedOrders[Part Name]=$A821)*(T_PlannedOrders[WeekIndex]=99)*(T_PlannedOrders[EffectiveQty]&gt;0)*T_PlannedOrders[Order_Month])),"m月")&amp;"発注)")</f>
        <v/>
      </c>
      <c r="CY827">
        <f>IF(SUMIFS(T_PlannedOrders[EffectiveQty],T_PlannedOrders[Part Name],$A821,T_PlannedOrders[WeekIndex],100)=0,"",SUMIFS(T_PlannedOrders[EffectiveQty],T_PlannedOrders[Part Name],$A821,T_PlannedOrders[WeekIndex],100)&amp;" ("&amp;TEXT(SUMPRODUCT(MAX((T_PlannedOrders[Part Name]=$A821)*(T_PlannedOrders[WeekIndex]=100)*(T_PlannedOrders[EffectiveQty]&gt;0)*T_PlannedOrders[Order_Month])),"m月")&amp;"発注)")</f>
        <v/>
      </c>
      <c r="CZ827">
        <f>IF(SUMIFS(T_PlannedOrders[EffectiveQty],T_PlannedOrders[Part Name],$A821,T_PlannedOrders[WeekIndex],101)=0,"",SUMIFS(T_PlannedOrders[EffectiveQty],T_PlannedOrders[Part Name],$A821,T_PlannedOrders[WeekIndex],101)&amp;" ("&amp;TEXT(SUMPRODUCT(MAX((T_PlannedOrders[Part Name]=$A821)*(T_PlannedOrders[WeekIndex]=101)*(T_PlannedOrders[EffectiveQty]&gt;0)*T_PlannedOrders[Order_Month])),"m月")&amp;"発注)")</f>
        <v/>
      </c>
      <c r="DA827">
        <f>IF(SUMIFS(T_PlannedOrders[EffectiveQty],T_PlannedOrders[Part Name],$A821,T_PlannedOrders[WeekIndex],102)=0,"",SUMIFS(T_PlannedOrders[EffectiveQty],T_PlannedOrders[Part Name],$A821,T_PlannedOrders[WeekIndex],102)&amp;" ("&amp;TEXT(SUMPRODUCT(MAX((T_PlannedOrders[Part Name]=$A821)*(T_PlannedOrders[WeekIndex]=102)*(T_PlannedOrders[EffectiveQty]&gt;0)*T_PlannedOrders[Order_Month])),"m月")&amp;"発注)")</f>
        <v/>
      </c>
      <c r="DB827">
        <f>IF(SUMIFS(T_PlannedOrders[EffectiveQty],T_PlannedOrders[Part Name],$A821,T_PlannedOrders[WeekIndex],103)=0,"",SUMIFS(T_PlannedOrders[EffectiveQty],T_PlannedOrders[Part Name],$A821,T_PlannedOrders[WeekIndex],103)&amp;" ("&amp;TEXT(SUMPRODUCT(MAX((T_PlannedOrders[Part Name]=$A821)*(T_PlannedOrders[WeekIndex]=103)*(T_PlannedOrders[EffectiveQty]&gt;0)*T_PlannedOrders[Order_Month])),"m月")&amp;"発注)")</f>
        <v/>
      </c>
      <c r="DC827">
        <f>IF(SUMIFS(T_PlannedOrders[EffectiveQty],T_PlannedOrders[Part Name],$A821,T_PlannedOrders[WeekIndex],104)=0,"",SUMIFS(T_PlannedOrders[EffectiveQty],T_PlannedOrders[Part Name],$A821,T_PlannedOrders[WeekIndex],104)&amp;" ("&amp;TEXT(SUMPRODUCT(MAX((T_PlannedOrders[Part Name]=$A821)*(T_PlannedOrders[WeekIndex]=104)*(T_PlannedOrders[EffectiveQty]&gt;0)*T_PlannedOrders[Order_Month])),"m月")&amp;"発注)")</f>
        <v/>
      </c>
    </row>
    <row r="828">
      <c r="B828" s="5" t="inlineStr">
        <is>
          <t>合計在庫(週末時点,kg)</t>
        </is>
      </c>
      <c r="D828">
        <f>'Grid_Stock'!B38</f>
        <v/>
      </c>
      <c r="E828">
        <f>'Grid_Stock'!C38</f>
        <v/>
      </c>
      <c r="F828">
        <f>'Grid_Stock'!D38</f>
        <v/>
      </c>
      <c r="G828">
        <f>'Grid_Stock'!E38</f>
        <v/>
      </c>
      <c r="H828">
        <f>'Grid_Stock'!F38</f>
        <v/>
      </c>
      <c r="I828">
        <f>'Grid_Stock'!G38</f>
        <v/>
      </c>
      <c r="J828">
        <f>'Grid_Stock'!H38</f>
        <v/>
      </c>
      <c r="K828">
        <f>'Grid_Stock'!I38</f>
        <v/>
      </c>
      <c r="L828">
        <f>'Grid_Stock'!J38</f>
        <v/>
      </c>
      <c r="M828">
        <f>'Grid_Stock'!K38</f>
        <v/>
      </c>
      <c r="N828">
        <f>'Grid_Stock'!L38</f>
        <v/>
      </c>
      <c r="O828">
        <f>'Grid_Stock'!M38</f>
        <v/>
      </c>
      <c r="P828">
        <f>'Grid_Stock'!N38</f>
        <v/>
      </c>
      <c r="Q828">
        <f>'Grid_Stock'!O38</f>
        <v/>
      </c>
      <c r="R828">
        <f>'Grid_Stock'!P38</f>
        <v/>
      </c>
      <c r="S828">
        <f>'Grid_Stock'!Q38</f>
        <v/>
      </c>
      <c r="T828">
        <f>'Grid_Stock'!R38</f>
        <v/>
      </c>
      <c r="U828">
        <f>'Grid_Stock'!S38</f>
        <v/>
      </c>
      <c r="V828">
        <f>'Grid_Stock'!T38</f>
        <v/>
      </c>
      <c r="W828">
        <f>'Grid_Stock'!U38</f>
        <v/>
      </c>
      <c r="X828">
        <f>'Grid_Stock'!V38</f>
        <v/>
      </c>
      <c r="Y828">
        <f>'Grid_Stock'!W38</f>
        <v/>
      </c>
      <c r="Z828">
        <f>'Grid_Stock'!X38</f>
        <v/>
      </c>
      <c r="AA828">
        <f>'Grid_Stock'!Y38</f>
        <v/>
      </c>
      <c r="AB828">
        <f>'Grid_Stock'!Z38</f>
        <v/>
      </c>
      <c r="AC828">
        <f>'Grid_Stock'!AA38</f>
        <v/>
      </c>
      <c r="AD828">
        <f>'Grid_Stock'!AB38</f>
        <v/>
      </c>
      <c r="AE828">
        <f>'Grid_Stock'!AC38</f>
        <v/>
      </c>
      <c r="AF828">
        <f>'Grid_Stock'!AD38</f>
        <v/>
      </c>
      <c r="AG828">
        <f>'Grid_Stock'!AE38</f>
        <v/>
      </c>
      <c r="AH828">
        <f>'Grid_Stock'!AF38</f>
        <v/>
      </c>
      <c r="AI828">
        <f>'Grid_Stock'!AG38</f>
        <v/>
      </c>
      <c r="AJ828">
        <f>'Grid_Stock'!AH38</f>
        <v/>
      </c>
      <c r="AK828">
        <f>'Grid_Stock'!AI38</f>
        <v/>
      </c>
      <c r="AL828">
        <f>'Grid_Stock'!AJ38</f>
        <v/>
      </c>
      <c r="AM828">
        <f>'Grid_Stock'!AK38</f>
        <v/>
      </c>
      <c r="AN828">
        <f>'Grid_Stock'!AL38</f>
        <v/>
      </c>
      <c r="AO828">
        <f>'Grid_Stock'!AM38</f>
        <v/>
      </c>
      <c r="AP828">
        <f>'Grid_Stock'!AN38</f>
        <v/>
      </c>
      <c r="AQ828">
        <f>'Grid_Stock'!AO38</f>
        <v/>
      </c>
      <c r="AR828">
        <f>'Grid_Stock'!AP38</f>
        <v/>
      </c>
      <c r="AS828">
        <f>'Grid_Stock'!AQ38</f>
        <v/>
      </c>
      <c r="AT828">
        <f>'Grid_Stock'!AR38</f>
        <v/>
      </c>
      <c r="AU828">
        <f>'Grid_Stock'!AS38</f>
        <v/>
      </c>
      <c r="AV828">
        <f>'Grid_Stock'!AT38</f>
        <v/>
      </c>
      <c r="AW828">
        <f>'Grid_Stock'!AU38</f>
        <v/>
      </c>
      <c r="AX828">
        <f>'Grid_Stock'!AV38</f>
        <v/>
      </c>
      <c r="AY828">
        <f>'Grid_Stock'!AW38</f>
        <v/>
      </c>
      <c r="AZ828">
        <f>'Grid_Stock'!AX38</f>
        <v/>
      </c>
      <c r="BA828">
        <f>'Grid_Stock'!AY38</f>
        <v/>
      </c>
      <c r="BB828">
        <f>'Grid_Stock'!AZ38</f>
        <v/>
      </c>
      <c r="BC828">
        <f>'Grid_Stock'!BA38</f>
        <v/>
      </c>
      <c r="BD828">
        <f>'Grid_Stock'!BB38</f>
        <v/>
      </c>
      <c r="BE828">
        <f>'Grid_Stock'!BC38</f>
        <v/>
      </c>
      <c r="BF828">
        <f>'Grid_Stock'!BD38</f>
        <v/>
      </c>
      <c r="BG828">
        <f>'Grid_Stock'!BE38</f>
        <v/>
      </c>
      <c r="BH828">
        <f>'Grid_Stock'!BF38</f>
        <v/>
      </c>
      <c r="BI828">
        <f>'Grid_Stock'!BG38</f>
        <v/>
      </c>
      <c r="BJ828">
        <f>'Grid_Stock'!BH38</f>
        <v/>
      </c>
      <c r="BK828">
        <f>'Grid_Stock'!BI38</f>
        <v/>
      </c>
      <c r="BL828">
        <f>'Grid_Stock'!BJ38</f>
        <v/>
      </c>
      <c r="BM828">
        <f>'Grid_Stock'!BK38</f>
        <v/>
      </c>
      <c r="BN828">
        <f>'Grid_Stock'!BL38</f>
        <v/>
      </c>
      <c r="BO828">
        <f>'Grid_Stock'!BM38</f>
        <v/>
      </c>
      <c r="BP828">
        <f>'Grid_Stock'!BN38</f>
        <v/>
      </c>
      <c r="BQ828">
        <f>'Grid_Stock'!BO38</f>
        <v/>
      </c>
      <c r="BR828">
        <f>'Grid_Stock'!BP38</f>
        <v/>
      </c>
      <c r="BS828">
        <f>'Grid_Stock'!BQ38</f>
        <v/>
      </c>
      <c r="BT828">
        <f>'Grid_Stock'!BR38</f>
        <v/>
      </c>
      <c r="BU828">
        <f>'Grid_Stock'!BS38</f>
        <v/>
      </c>
      <c r="BV828">
        <f>'Grid_Stock'!BT38</f>
        <v/>
      </c>
      <c r="BW828">
        <f>'Grid_Stock'!BU38</f>
        <v/>
      </c>
      <c r="BX828">
        <f>'Grid_Stock'!BV38</f>
        <v/>
      </c>
      <c r="BY828">
        <f>'Grid_Stock'!BW38</f>
        <v/>
      </c>
      <c r="BZ828">
        <f>'Grid_Stock'!BX38</f>
        <v/>
      </c>
      <c r="CA828">
        <f>'Grid_Stock'!BY38</f>
        <v/>
      </c>
      <c r="CB828">
        <f>'Grid_Stock'!BZ38</f>
        <v/>
      </c>
      <c r="CC828">
        <f>'Grid_Stock'!CA38</f>
        <v/>
      </c>
      <c r="CD828">
        <f>'Grid_Stock'!CB38</f>
        <v/>
      </c>
      <c r="CE828">
        <f>'Grid_Stock'!CC38</f>
        <v/>
      </c>
      <c r="CF828">
        <f>'Grid_Stock'!CD38</f>
        <v/>
      </c>
      <c r="CG828">
        <f>'Grid_Stock'!CE38</f>
        <v/>
      </c>
      <c r="CH828">
        <f>'Grid_Stock'!CF38</f>
        <v/>
      </c>
      <c r="CI828">
        <f>'Grid_Stock'!CG38</f>
        <v/>
      </c>
      <c r="CJ828">
        <f>'Grid_Stock'!CH38</f>
        <v/>
      </c>
      <c r="CK828">
        <f>'Grid_Stock'!CI38</f>
        <v/>
      </c>
      <c r="CL828">
        <f>'Grid_Stock'!CJ38</f>
        <v/>
      </c>
      <c r="CM828">
        <f>'Grid_Stock'!CK38</f>
        <v/>
      </c>
      <c r="CN828">
        <f>'Grid_Stock'!CL38</f>
        <v/>
      </c>
      <c r="CO828">
        <f>'Grid_Stock'!CM38</f>
        <v/>
      </c>
      <c r="CP828">
        <f>'Grid_Stock'!CN38</f>
        <v/>
      </c>
      <c r="CQ828">
        <f>'Grid_Stock'!CO38</f>
        <v/>
      </c>
      <c r="CR828">
        <f>'Grid_Stock'!CP38</f>
        <v/>
      </c>
      <c r="CS828">
        <f>'Grid_Stock'!CQ38</f>
        <v/>
      </c>
      <c r="CT828">
        <f>'Grid_Stock'!CR38</f>
        <v/>
      </c>
      <c r="CU828">
        <f>'Grid_Stock'!CS38</f>
        <v/>
      </c>
      <c r="CV828">
        <f>'Grid_Stock'!CT38</f>
        <v/>
      </c>
      <c r="CW828">
        <f>'Grid_Stock'!CU38</f>
        <v/>
      </c>
      <c r="CX828">
        <f>'Grid_Stock'!CV38</f>
        <v/>
      </c>
      <c r="CY828">
        <f>'Grid_Stock'!CW38</f>
        <v/>
      </c>
      <c r="CZ828">
        <f>'Grid_Stock'!CX38</f>
        <v/>
      </c>
      <c r="DA828">
        <f>'Grid_Stock'!CY38</f>
        <v/>
      </c>
      <c r="DB828">
        <f>'Grid_Stock'!CZ38</f>
        <v/>
      </c>
      <c r="DC828">
        <f>'Grid_Stock'!DA38</f>
        <v/>
      </c>
    </row>
    <row r="829">
      <c r="B829" s="23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'Grid_Requirement'!B39</f>
        <v/>
      </c>
      <c r="E870">
        <f>'Grid_Requirement'!C39</f>
        <v/>
      </c>
      <c r="F870">
        <f>'Grid_Requirement'!D39</f>
        <v/>
      </c>
      <c r="G870">
        <f>'Grid_Requirement'!E39</f>
        <v/>
      </c>
      <c r="H870">
        <f>'Grid_Requirement'!F39</f>
        <v/>
      </c>
      <c r="I870">
        <f>'Grid_Requirement'!G39</f>
        <v/>
      </c>
      <c r="J870">
        <f>'Grid_Requirement'!H39</f>
        <v/>
      </c>
      <c r="K870">
        <f>'Grid_Requirement'!I39</f>
        <v/>
      </c>
      <c r="L870">
        <f>'Grid_Requirement'!J39</f>
        <v/>
      </c>
      <c r="M870">
        <f>'Grid_Requirement'!K39</f>
        <v/>
      </c>
      <c r="N870">
        <f>'Grid_Requirement'!L39</f>
        <v/>
      </c>
      <c r="O870">
        <f>'Grid_Requirement'!M39</f>
        <v/>
      </c>
      <c r="P870">
        <f>'Grid_Requirement'!N39</f>
        <v/>
      </c>
      <c r="Q870">
        <f>'Grid_Requirement'!O39</f>
        <v/>
      </c>
      <c r="R870">
        <f>'Grid_Requirement'!P39</f>
        <v/>
      </c>
      <c r="S870">
        <f>'Grid_Requirement'!Q39</f>
        <v/>
      </c>
      <c r="T870">
        <f>'Grid_Requirement'!R39</f>
        <v/>
      </c>
      <c r="U870">
        <f>'Grid_Requirement'!S39</f>
        <v/>
      </c>
      <c r="V870">
        <f>'Grid_Requirement'!T39</f>
        <v/>
      </c>
      <c r="W870">
        <f>'Grid_Requirement'!U39</f>
        <v/>
      </c>
      <c r="X870">
        <f>'Grid_Requirement'!V39</f>
        <v/>
      </c>
      <c r="Y870">
        <f>'Grid_Requirement'!W39</f>
        <v/>
      </c>
      <c r="Z870">
        <f>'Grid_Requirement'!X39</f>
        <v/>
      </c>
      <c r="AA870">
        <f>'Grid_Requirement'!Y39</f>
        <v/>
      </c>
      <c r="AB870">
        <f>'Grid_Requirement'!Z39</f>
        <v/>
      </c>
      <c r="AC870">
        <f>'Grid_Requirement'!AA39</f>
        <v/>
      </c>
      <c r="AD870">
        <f>'Grid_Requirement'!AB39</f>
        <v/>
      </c>
      <c r="AE870">
        <f>'Grid_Requirement'!AC39</f>
        <v/>
      </c>
      <c r="AF870">
        <f>'Grid_Requirement'!AD39</f>
        <v/>
      </c>
      <c r="AG870">
        <f>'Grid_Requirement'!AE39</f>
        <v/>
      </c>
      <c r="AH870">
        <f>'Grid_Requirement'!AF39</f>
        <v/>
      </c>
      <c r="AI870">
        <f>'Grid_Requirement'!AG39</f>
        <v/>
      </c>
      <c r="AJ870">
        <f>'Grid_Requirement'!AH39</f>
        <v/>
      </c>
      <c r="AK870">
        <f>'Grid_Requirement'!AI39</f>
        <v/>
      </c>
      <c r="AL870">
        <f>'Grid_Requirement'!AJ39</f>
        <v/>
      </c>
      <c r="AM870">
        <f>'Grid_Requirement'!AK39</f>
        <v/>
      </c>
      <c r="AN870">
        <f>'Grid_Requirement'!AL39</f>
        <v/>
      </c>
      <c r="AO870">
        <f>'Grid_Requirement'!AM39</f>
        <v/>
      </c>
      <c r="AP870">
        <f>'Grid_Requirement'!AN39</f>
        <v/>
      </c>
      <c r="AQ870">
        <f>'Grid_Requirement'!AO39</f>
        <v/>
      </c>
      <c r="AR870">
        <f>'Grid_Requirement'!AP39</f>
        <v/>
      </c>
      <c r="AS870">
        <f>'Grid_Requirement'!AQ39</f>
        <v/>
      </c>
      <c r="AT870">
        <f>'Grid_Requirement'!AR39</f>
        <v/>
      </c>
      <c r="AU870">
        <f>'Grid_Requirement'!AS39</f>
        <v/>
      </c>
      <c r="AV870">
        <f>'Grid_Requirement'!AT39</f>
        <v/>
      </c>
      <c r="AW870">
        <f>'Grid_Requirement'!AU39</f>
        <v/>
      </c>
      <c r="AX870">
        <f>'Grid_Requirement'!AV39</f>
        <v/>
      </c>
      <c r="AY870">
        <f>'Grid_Requirement'!AW39</f>
        <v/>
      </c>
      <c r="AZ870">
        <f>'Grid_Requirement'!AX39</f>
        <v/>
      </c>
      <c r="BA870">
        <f>'Grid_Requirement'!AY39</f>
        <v/>
      </c>
      <c r="BB870">
        <f>'Grid_Requirement'!AZ39</f>
        <v/>
      </c>
      <c r="BC870">
        <f>'Grid_Requirement'!BA39</f>
        <v/>
      </c>
      <c r="BD870">
        <f>'Grid_Requirement'!BB39</f>
        <v/>
      </c>
      <c r="BE870">
        <f>'Grid_Requirement'!BC39</f>
        <v/>
      </c>
      <c r="BF870">
        <f>'Grid_Requirement'!BD39</f>
        <v/>
      </c>
      <c r="BG870">
        <f>'Grid_Requirement'!BE39</f>
        <v/>
      </c>
      <c r="BH870">
        <f>'Grid_Requirement'!BF39</f>
        <v/>
      </c>
      <c r="BI870">
        <f>'Grid_Requirement'!BG39</f>
        <v/>
      </c>
      <c r="BJ870">
        <f>'Grid_Requirement'!BH39</f>
        <v/>
      </c>
      <c r="BK870">
        <f>'Grid_Requirement'!BI39</f>
        <v/>
      </c>
      <c r="BL870">
        <f>'Grid_Requirement'!BJ39</f>
        <v/>
      </c>
      <c r="BM870">
        <f>'Grid_Requirement'!BK39</f>
        <v/>
      </c>
      <c r="BN870">
        <f>'Grid_Requirement'!BL39</f>
        <v/>
      </c>
      <c r="BO870">
        <f>'Grid_Requirement'!BM39</f>
        <v/>
      </c>
      <c r="BP870">
        <f>'Grid_Requirement'!BN39</f>
        <v/>
      </c>
      <c r="BQ870">
        <f>'Grid_Requirement'!BO39</f>
        <v/>
      </c>
      <c r="BR870">
        <f>'Grid_Requirement'!BP39</f>
        <v/>
      </c>
      <c r="BS870">
        <f>'Grid_Requirement'!BQ39</f>
        <v/>
      </c>
      <c r="BT870">
        <f>'Grid_Requirement'!BR39</f>
        <v/>
      </c>
      <c r="BU870">
        <f>'Grid_Requirement'!BS39</f>
        <v/>
      </c>
      <c r="BV870">
        <f>'Grid_Requirement'!BT39</f>
        <v/>
      </c>
      <c r="BW870">
        <f>'Grid_Requirement'!BU39</f>
        <v/>
      </c>
      <c r="BX870">
        <f>'Grid_Requirement'!BV39</f>
        <v/>
      </c>
      <c r="BY870">
        <f>'Grid_Requirement'!BW39</f>
        <v/>
      </c>
      <c r="BZ870">
        <f>'Grid_Requirement'!BX39</f>
        <v/>
      </c>
      <c r="CA870">
        <f>'Grid_Requirement'!BY39</f>
        <v/>
      </c>
      <c r="CB870">
        <f>'Grid_Requirement'!BZ39</f>
        <v/>
      </c>
      <c r="CC870">
        <f>'Grid_Requirement'!CA39</f>
        <v/>
      </c>
      <c r="CD870">
        <f>'Grid_Requirement'!CB39</f>
        <v/>
      </c>
      <c r="CE870">
        <f>'Grid_Requirement'!CC39</f>
        <v/>
      </c>
      <c r="CF870">
        <f>'Grid_Requirement'!CD39</f>
        <v/>
      </c>
      <c r="CG870">
        <f>'Grid_Requirement'!CE39</f>
        <v/>
      </c>
      <c r="CH870">
        <f>'Grid_Requirement'!CF39</f>
        <v/>
      </c>
      <c r="CI870">
        <f>'Grid_Requirement'!CG39</f>
        <v/>
      </c>
      <c r="CJ870">
        <f>'Grid_Requirement'!CH39</f>
        <v/>
      </c>
      <c r="CK870">
        <f>'Grid_Requirement'!CI39</f>
        <v/>
      </c>
      <c r="CL870">
        <f>'Grid_Requirement'!CJ39</f>
        <v/>
      </c>
      <c r="CM870">
        <f>'Grid_Requirement'!CK39</f>
        <v/>
      </c>
      <c r="CN870">
        <f>'Grid_Requirement'!CL39</f>
        <v/>
      </c>
      <c r="CO870">
        <f>'Grid_Requirement'!CM39</f>
        <v/>
      </c>
      <c r="CP870">
        <f>'Grid_Requirement'!CN39</f>
        <v/>
      </c>
      <c r="CQ870">
        <f>'Grid_Requirement'!CO39</f>
        <v/>
      </c>
      <c r="CR870">
        <f>'Grid_Requirement'!CP39</f>
        <v/>
      </c>
      <c r="CS870">
        <f>'Grid_Requirement'!CQ39</f>
        <v/>
      </c>
      <c r="CT870">
        <f>'Grid_Requirement'!CR39</f>
        <v/>
      </c>
      <c r="CU870">
        <f>'Grid_Requirement'!CS39</f>
        <v/>
      </c>
      <c r="CV870">
        <f>'Grid_Requirement'!CT39</f>
        <v/>
      </c>
      <c r="CW870">
        <f>'Grid_Requirement'!CU39</f>
        <v/>
      </c>
      <c r="CX870">
        <f>'Grid_Requirement'!CV39</f>
        <v/>
      </c>
      <c r="CY870">
        <f>'Grid_Requirement'!CW39</f>
        <v/>
      </c>
      <c r="CZ870">
        <f>'Grid_Requirement'!CX39</f>
        <v/>
      </c>
      <c r="DA870">
        <f>'Grid_Requirement'!CY39</f>
        <v/>
      </c>
      <c r="DB870">
        <f>'Grid_Requirement'!CZ39</f>
        <v/>
      </c>
      <c r="DC870">
        <f>'Grid_Requirement'!DA39</f>
        <v/>
      </c>
    </row>
    <row r="871">
      <c r="B871" t="inlineStr">
        <is>
          <t>TTAF在庫(実績,kg)</t>
        </is>
      </c>
      <c r="D871">
        <f>'T_TTAFStock'!B43</f>
        <v/>
      </c>
      <c r="E871">
        <f>'T_TTAFStock'!C43</f>
        <v/>
      </c>
      <c r="F871">
        <f>'T_TTAFStock'!D43</f>
        <v/>
      </c>
      <c r="G871">
        <f>'T_TTAFStock'!E43</f>
        <v/>
      </c>
      <c r="H871">
        <f>'T_TTAFStock'!F43</f>
        <v/>
      </c>
      <c r="I871">
        <f>'T_TTAFStock'!G43</f>
        <v/>
      </c>
      <c r="J871">
        <f>'T_TTAFStock'!H43</f>
        <v/>
      </c>
      <c r="K871">
        <f>'T_TTAFStock'!I43</f>
        <v/>
      </c>
      <c r="L871">
        <f>'T_TTAFStock'!J43</f>
        <v/>
      </c>
      <c r="M871">
        <f>'T_TTAFStock'!K43</f>
        <v/>
      </c>
      <c r="N871">
        <f>'T_TTAFStock'!L43</f>
        <v/>
      </c>
      <c r="O871">
        <f>'T_TTAFStock'!M43</f>
        <v/>
      </c>
      <c r="P871">
        <f>'T_TTAFStock'!N43</f>
        <v/>
      </c>
      <c r="Q871">
        <f>'T_TTAFStock'!O43</f>
        <v/>
      </c>
      <c r="R871">
        <f>'T_TTAFStock'!P43</f>
        <v/>
      </c>
      <c r="S871">
        <f>'T_TTAFStock'!Q43</f>
        <v/>
      </c>
      <c r="T871">
        <f>'T_TTAFStock'!R43</f>
        <v/>
      </c>
      <c r="U871">
        <f>'T_TTAFStock'!S43</f>
        <v/>
      </c>
      <c r="V871">
        <f>'T_TTAFStock'!T43</f>
        <v/>
      </c>
      <c r="W871">
        <f>'T_TTAFStock'!U43</f>
        <v/>
      </c>
      <c r="X871">
        <f>'T_TTAFStock'!V43</f>
        <v/>
      </c>
      <c r="Y871">
        <f>'T_TTAFStock'!W43</f>
        <v/>
      </c>
      <c r="Z871">
        <f>'T_TTAFStock'!X43</f>
        <v/>
      </c>
      <c r="AA871">
        <f>'T_TTAFStock'!Y43</f>
        <v/>
      </c>
      <c r="AB871">
        <f>'T_TTAFStock'!Z43</f>
        <v/>
      </c>
      <c r="AC871">
        <f>'T_TTAFStock'!AA43</f>
        <v/>
      </c>
      <c r="AD871">
        <f>'T_TTAFStock'!AB43</f>
        <v/>
      </c>
      <c r="AE871">
        <f>'T_TTAFStock'!AC43</f>
        <v/>
      </c>
      <c r="AF871">
        <f>'T_TTAFStock'!AD43</f>
        <v/>
      </c>
      <c r="AG871">
        <f>'T_TTAFStock'!AE43</f>
        <v/>
      </c>
      <c r="AH871">
        <f>'T_TTAFStock'!AF43</f>
        <v/>
      </c>
      <c r="AI871">
        <f>'T_TTAFStock'!AG43</f>
        <v/>
      </c>
      <c r="AJ871">
        <f>'T_TTAFStock'!AH43</f>
        <v/>
      </c>
      <c r="AK871">
        <f>'T_TTAFStock'!AI43</f>
        <v/>
      </c>
      <c r="AL871">
        <f>'T_TTAFStock'!AJ43</f>
        <v/>
      </c>
      <c r="AM871">
        <f>'T_TTAFStock'!AK43</f>
        <v/>
      </c>
      <c r="AN871">
        <f>'T_TTAFStock'!AL43</f>
        <v/>
      </c>
      <c r="AO871">
        <f>'T_TTAFStock'!AM43</f>
        <v/>
      </c>
      <c r="AP871">
        <f>'T_TTAFStock'!AN43</f>
        <v/>
      </c>
      <c r="AQ871">
        <f>'T_TTAFStock'!AO43</f>
        <v/>
      </c>
      <c r="AR871">
        <f>'T_TTAFStock'!AP43</f>
        <v/>
      </c>
      <c r="AS871">
        <f>'T_TTAFStock'!AQ43</f>
        <v/>
      </c>
      <c r="AT871">
        <f>'T_TTAFStock'!AR43</f>
        <v/>
      </c>
      <c r="AU871">
        <f>'T_TTAFStock'!AS43</f>
        <v/>
      </c>
      <c r="AV871">
        <f>'T_TTAFStock'!AT43</f>
        <v/>
      </c>
      <c r="AW871">
        <f>'T_TTAFStock'!AU43</f>
        <v/>
      </c>
      <c r="AX871">
        <f>'T_TTAFStock'!AV43</f>
        <v/>
      </c>
      <c r="AY871">
        <f>'T_TTAFStock'!AW43</f>
        <v/>
      </c>
      <c r="AZ871">
        <f>'T_TTAFStock'!AX43</f>
        <v/>
      </c>
      <c r="BA871">
        <f>'T_TTAFStock'!AY43</f>
        <v/>
      </c>
      <c r="BB871">
        <f>'T_TTAFStock'!AZ43</f>
        <v/>
      </c>
      <c r="BC871">
        <f>'T_TTAFStock'!BA43</f>
        <v/>
      </c>
      <c r="BD871">
        <f>'T_TTAFStock'!BB43</f>
        <v/>
      </c>
      <c r="BE871">
        <f>'T_TTAFStock'!BC43</f>
        <v/>
      </c>
      <c r="BF871">
        <f>'T_TTAFStock'!BD43</f>
        <v/>
      </c>
      <c r="BG871">
        <f>'T_TTAFStock'!BE43</f>
        <v/>
      </c>
      <c r="BH871">
        <f>'T_TTAFStock'!BF43</f>
        <v/>
      </c>
      <c r="BI871">
        <f>'T_TTAFStock'!BG43</f>
        <v/>
      </c>
      <c r="BJ871">
        <f>'T_TTAFStock'!BH43</f>
        <v/>
      </c>
      <c r="BK871">
        <f>'T_TTAFStock'!BI43</f>
        <v/>
      </c>
      <c r="BL871">
        <f>'T_TTAFStock'!BJ43</f>
        <v/>
      </c>
      <c r="BM871">
        <f>'T_TTAFStock'!BK43</f>
        <v/>
      </c>
      <c r="BN871">
        <f>'T_TTAFStock'!BL43</f>
        <v/>
      </c>
      <c r="BO871">
        <f>'T_TTAFStock'!BM43</f>
        <v/>
      </c>
      <c r="BP871">
        <f>'T_TTAFStock'!BN43</f>
        <v/>
      </c>
      <c r="BQ871">
        <f>'T_TTAFStock'!BO43</f>
        <v/>
      </c>
      <c r="BR871">
        <f>'T_TTAFStock'!BP43</f>
        <v/>
      </c>
      <c r="BS871">
        <f>'T_TTAFStock'!BQ43</f>
        <v/>
      </c>
      <c r="BT871">
        <f>'T_TTAFStock'!BR43</f>
        <v/>
      </c>
      <c r="BU871">
        <f>'T_TTAFStock'!BS43</f>
        <v/>
      </c>
      <c r="BV871">
        <f>'T_TTAFStock'!BT43</f>
        <v/>
      </c>
      <c r="BW871">
        <f>'T_TTAFStock'!BU43</f>
        <v/>
      </c>
      <c r="BX871">
        <f>'T_TTAFStock'!BV43</f>
        <v/>
      </c>
      <c r="BY871">
        <f>'T_TTAFStock'!BW43</f>
        <v/>
      </c>
      <c r="BZ871">
        <f>'T_TTAFStock'!BX43</f>
        <v/>
      </c>
      <c r="CA871">
        <f>'T_TTAFStock'!BY43</f>
        <v/>
      </c>
      <c r="CB871">
        <f>'T_TTAFStock'!BZ43</f>
        <v/>
      </c>
      <c r="CC871">
        <f>'T_TTAFStock'!CA43</f>
        <v/>
      </c>
      <c r="CD871">
        <f>'T_TTAFStock'!CB43</f>
        <v/>
      </c>
      <c r="CE871">
        <f>'T_TTAFStock'!CC43</f>
        <v/>
      </c>
      <c r="CF871">
        <f>'T_TTAFStock'!CD43</f>
        <v/>
      </c>
      <c r="CG871">
        <f>'T_TTAFStock'!CE43</f>
        <v/>
      </c>
      <c r="CH871">
        <f>'T_TTAFStock'!CF43</f>
        <v/>
      </c>
      <c r="CI871">
        <f>'T_TTAFStock'!CG43</f>
        <v/>
      </c>
      <c r="CJ871">
        <f>'T_TTAFStock'!CH43</f>
        <v/>
      </c>
      <c r="CK871">
        <f>'T_TTAFStock'!CI43</f>
        <v/>
      </c>
      <c r="CL871">
        <f>'T_TTAFStock'!CJ43</f>
        <v/>
      </c>
      <c r="CM871">
        <f>'T_TTAFStock'!CK43</f>
        <v/>
      </c>
      <c r="CN871">
        <f>'T_TTAFStock'!CL43</f>
        <v/>
      </c>
      <c r="CO871">
        <f>'T_TTAFStock'!CM43</f>
        <v/>
      </c>
      <c r="CP871">
        <f>'T_TTAFStock'!CN43</f>
        <v/>
      </c>
      <c r="CQ871">
        <f>'T_TTAFStock'!CO43</f>
        <v/>
      </c>
      <c r="CR871">
        <f>'T_TTAFStock'!CP43</f>
        <v/>
      </c>
      <c r="CS871">
        <f>'T_TTAFStock'!CQ43</f>
        <v/>
      </c>
      <c r="CT871">
        <f>'T_TTAFStock'!CR43</f>
        <v/>
      </c>
      <c r="CU871">
        <f>'T_TTAFStock'!CS43</f>
        <v/>
      </c>
      <c r="CV871">
        <f>'T_TTAFStock'!CT43</f>
        <v/>
      </c>
      <c r="CW871">
        <f>'T_TTAFStock'!CU43</f>
        <v/>
      </c>
      <c r="CX871">
        <f>'T_TTAFStock'!CV43</f>
        <v/>
      </c>
      <c r="CY871">
        <f>'T_TTAFStock'!CW43</f>
        <v/>
      </c>
      <c r="CZ871">
        <f>'T_TTAFStock'!CX43</f>
        <v/>
      </c>
      <c r="DA871">
        <f>'T_TTAFStock'!CY43</f>
        <v/>
      </c>
      <c r="DB871">
        <f>'T_TTAFStock'!CZ43</f>
        <v/>
      </c>
      <c r="DC871">
        <f>'T_TTAFStock'!DA43</f>
        <v/>
      </c>
    </row>
    <row r="872">
      <c r="B872" t="inlineStr">
        <is>
          <t>自社在庫(実績,kg)</t>
        </is>
      </c>
      <c r="D872">
        <f>'T_SelfStock'!B43</f>
        <v/>
      </c>
      <c r="E872">
        <f>'T_SelfStock'!C43</f>
        <v/>
      </c>
      <c r="F872">
        <f>'T_SelfStock'!D43</f>
        <v/>
      </c>
      <c r="G872">
        <f>'T_SelfStock'!E43</f>
        <v/>
      </c>
      <c r="H872">
        <f>'T_SelfStock'!F43</f>
        <v/>
      </c>
      <c r="I872">
        <f>'T_SelfStock'!G43</f>
        <v/>
      </c>
      <c r="J872">
        <f>'T_SelfStock'!H43</f>
        <v/>
      </c>
      <c r="K872">
        <f>'T_SelfStock'!I43</f>
        <v/>
      </c>
      <c r="L872">
        <f>'T_SelfStock'!J43</f>
        <v/>
      </c>
      <c r="M872">
        <f>'T_SelfStock'!K43</f>
        <v/>
      </c>
      <c r="N872">
        <f>'T_SelfStock'!L43</f>
        <v/>
      </c>
      <c r="O872">
        <f>'T_SelfStock'!M43</f>
        <v/>
      </c>
      <c r="P872">
        <f>'T_SelfStock'!N43</f>
        <v/>
      </c>
      <c r="Q872">
        <f>'T_SelfStock'!O43</f>
        <v/>
      </c>
      <c r="R872">
        <f>'T_SelfStock'!P43</f>
        <v/>
      </c>
      <c r="S872">
        <f>'T_SelfStock'!Q43</f>
        <v/>
      </c>
      <c r="T872">
        <f>'T_SelfStock'!R43</f>
        <v/>
      </c>
      <c r="U872">
        <f>'T_SelfStock'!S43</f>
        <v/>
      </c>
      <c r="V872">
        <f>'T_SelfStock'!T43</f>
        <v/>
      </c>
      <c r="W872">
        <f>'T_SelfStock'!U43</f>
        <v/>
      </c>
      <c r="X872">
        <f>'T_SelfStock'!V43</f>
        <v/>
      </c>
      <c r="Y872">
        <f>'T_SelfStock'!W43</f>
        <v/>
      </c>
      <c r="Z872">
        <f>'T_SelfStock'!X43</f>
        <v/>
      </c>
      <c r="AA872">
        <f>'T_SelfStock'!Y43</f>
        <v/>
      </c>
      <c r="AB872">
        <f>'T_SelfStock'!Z43</f>
        <v/>
      </c>
      <c r="AC872">
        <f>'T_SelfStock'!AA43</f>
        <v/>
      </c>
      <c r="AD872">
        <f>'T_SelfStock'!AB43</f>
        <v/>
      </c>
      <c r="AE872">
        <f>'T_SelfStock'!AC43</f>
        <v/>
      </c>
      <c r="AF872">
        <f>'T_SelfStock'!AD43</f>
        <v/>
      </c>
      <c r="AG872">
        <f>'T_SelfStock'!AE43</f>
        <v/>
      </c>
      <c r="AH872">
        <f>'T_SelfStock'!AF43</f>
        <v/>
      </c>
      <c r="AI872">
        <f>'T_SelfStock'!AG43</f>
        <v/>
      </c>
      <c r="AJ872">
        <f>'T_SelfStock'!AH43</f>
        <v/>
      </c>
      <c r="AK872">
        <f>'T_SelfStock'!AI43</f>
        <v/>
      </c>
      <c r="AL872">
        <f>'T_SelfStock'!AJ43</f>
        <v/>
      </c>
      <c r="AM872">
        <f>'T_SelfStock'!AK43</f>
        <v/>
      </c>
      <c r="AN872">
        <f>'T_SelfStock'!AL43</f>
        <v/>
      </c>
      <c r="AO872">
        <f>'T_SelfStock'!AM43</f>
        <v/>
      </c>
      <c r="AP872">
        <f>'T_SelfStock'!AN43</f>
        <v/>
      </c>
      <c r="AQ872">
        <f>'T_SelfStock'!AO43</f>
        <v/>
      </c>
      <c r="AR872">
        <f>'T_SelfStock'!AP43</f>
        <v/>
      </c>
      <c r="AS872">
        <f>'T_SelfStock'!AQ43</f>
        <v/>
      </c>
      <c r="AT872">
        <f>'T_SelfStock'!AR43</f>
        <v/>
      </c>
      <c r="AU872">
        <f>'T_SelfStock'!AS43</f>
        <v/>
      </c>
      <c r="AV872">
        <f>'T_SelfStock'!AT43</f>
        <v/>
      </c>
      <c r="AW872">
        <f>'T_SelfStock'!AU43</f>
        <v/>
      </c>
      <c r="AX872">
        <f>'T_SelfStock'!AV43</f>
        <v/>
      </c>
      <c r="AY872">
        <f>'T_SelfStock'!AW43</f>
        <v/>
      </c>
      <c r="AZ872">
        <f>'T_SelfStock'!AX43</f>
        <v/>
      </c>
      <c r="BA872">
        <f>'T_SelfStock'!AY43</f>
        <v/>
      </c>
      <c r="BB872">
        <f>'T_SelfStock'!AZ43</f>
        <v/>
      </c>
      <c r="BC872">
        <f>'T_SelfStock'!BA43</f>
        <v/>
      </c>
      <c r="BD872">
        <f>'T_SelfStock'!BB43</f>
        <v/>
      </c>
      <c r="BE872">
        <f>'T_SelfStock'!BC43</f>
        <v/>
      </c>
      <c r="BF872">
        <f>'T_SelfStock'!BD43</f>
        <v/>
      </c>
      <c r="BG872">
        <f>'T_SelfStock'!BE43</f>
        <v/>
      </c>
      <c r="BH872">
        <f>'T_SelfStock'!BF43</f>
        <v/>
      </c>
      <c r="BI872">
        <f>'T_SelfStock'!BG43</f>
        <v/>
      </c>
      <c r="BJ872">
        <f>'T_SelfStock'!BH43</f>
        <v/>
      </c>
      <c r="BK872">
        <f>'T_SelfStock'!BI43</f>
        <v/>
      </c>
      <c r="BL872">
        <f>'T_SelfStock'!BJ43</f>
        <v/>
      </c>
      <c r="BM872">
        <f>'T_SelfStock'!BK43</f>
        <v/>
      </c>
      <c r="BN872">
        <f>'T_SelfStock'!BL43</f>
        <v/>
      </c>
      <c r="BO872">
        <f>'T_SelfStock'!BM43</f>
        <v/>
      </c>
      <c r="BP872">
        <f>'T_SelfStock'!BN43</f>
        <v/>
      </c>
      <c r="BQ872">
        <f>'T_SelfStock'!BO43</f>
        <v/>
      </c>
      <c r="BR872">
        <f>'T_SelfStock'!BP43</f>
        <v/>
      </c>
      <c r="BS872">
        <f>'T_SelfStock'!BQ43</f>
        <v/>
      </c>
      <c r="BT872">
        <f>'T_SelfStock'!BR43</f>
        <v/>
      </c>
      <c r="BU872">
        <f>'T_SelfStock'!BS43</f>
        <v/>
      </c>
      <c r="BV872">
        <f>'T_SelfStock'!BT43</f>
        <v/>
      </c>
      <c r="BW872">
        <f>'T_SelfStock'!BU43</f>
        <v/>
      </c>
      <c r="BX872">
        <f>'T_SelfStock'!BV43</f>
        <v/>
      </c>
      <c r="BY872">
        <f>'T_SelfStock'!BW43</f>
        <v/>
      </c>
      <c r="BZ872">
        <f>'T_SelfStock'!BX43</f>
        <v/>
      </c>
      <c r="CA872">
        <f>'T_SelfStock'!BY43</f>
        <v/>
      </c>
      <c r="CB872">
        <f>'T_SelfStock'!BZ43</f>
        <v/>
      </c>
      <c r="CC872">
        <f>'T_SelfStock'!CA43</f>
        <v/>
      </c>
      <c r="CD872">
        <f>'T_SelfStock'!CB43</f>
        <v/>
      </c>
      <c r="CE872">
        <f>'T_SelfStock'!CC43</f>
        <v/>
      </c>
      <c r="CF872">
        <f>'T_SelfStock'!CD43</f>
        <v/>
      </c>
      <c r="CG872">
        <f>'T_SelfStock'!CE43</f>
        <v/>
      </c>
      <c r="CH872">
        <f>'T_SelfStock'!CF43</f>
        <v/>
      </c>
      <c r="CI872">
        <f>'T_SelfStock'!CG43</f>
        <v/>
      </c>
      <c r="CJ872">
        <f>'T_SelfStock'!CH43</f>
        <v/>
      </c>
      <c r="CK872">
        <f>'T_SelfStock'!CI43</f>
        <v/>
      </c>
      <c r="CL872">
        <f>'T_SelfStock'!CJ43</f>
        <v/>
      </c>
      <c r="CM872">
        <f>'T_SelfStock'!CK43</f>
        <v/>
      </c>
      <c r="CN872">
        <f>'T_SelfStock'!CL43</f>
        <v/>
      </c>
      <c r="CO872">
        <f>'T_SelfStock'!CM43</f>
        <v/>
      </c>
      <c r="CP872">
        <f>'T_SelfStock'!CN43</f>
        <v/>
      </c>
      <c r="CQ872">
        <f>'T_SelfStock'!CO43</f>
        <v/>
      </c>
      <c r="CR872">
        <f>'T_SelfStock'!CP43</f>
        <v/>
      </c>
      <c r="CS872">
        <f>'T_SelfStock'!CQ43</f>
        <v/>
      </c>
      <c r="CT872">
        <f>'T_SelfStock'!CR43</f>
        <v/>
      </c>
      <c r="CU872">
        <f>'T_SelfStock'!CS43</f>
        <v/>
      </c>
      <c r="CV872">
        <f>'T_SelfStock'!CT43</f>
        <v/>
      </c>
      <c r="CW872">
        <f>'T_SelfStock'!CU43</f>
        <v/>
      </c>
      <c r="CX872">
        <f>'T_SelfStock'!CV43</f>
        <v/>
      </c>
      <c r="CY872">
        <f>'T_SelfStock'!CW43</f>
        <v/>
      </c>
      <c r="CZ872">
        <f>'T_SelfStock'!CX43</f>
        <v/>
      </c>
      <c r="DA872">
        <f>'T_SelfStock'!CY43</f>
        <v/>
      </c>
      <c r="DB872">
        <f>'T_SelfStock'!CZ43</f>
        <v/>
      </c>
      <c r="DC872">
        <f>'T_SelfStock'!DA43</f>
        <v/>
      </c>
    </row>
    <row r="873">
      <c r="B873" t="inlineStr">
        <is>
          <t>Order(発注予定,kg)</t>
        </is>
      </c>
      <c r="D873">
        <f>IF(SUMIFS(T_PlannedOrders[EffectiveQty],T_PlannedOrders[Part Name],$A831,T_PlannedOrders[WeekIndex],1)=0,"",SUMIFS(T_PlannedOrders[EffectiveQty],T_PlannedOrders[Part Name],$A831,T_PlannedOrders[WeekIndex],1)&amp;" ("&amp;TEXT(SUMPRODUCT(MAX((T_PlannedOrders[Part Name]=$A831)*(T_PlannedOrders[WeekIndex]=1)*(T_PlannedOrders[EffectiveQty]&gt;0)*T_PlannedOrders[Order_Month])),"m月")&amp;"発注)")</f>
        <v/>
      </c>
      <c r="E873">
        <f>IF(SUMIFS(T_PlannedOrders[EffectiveQty],T_PlannedOrders[Part Name],$A831,T_PlannedOrders[WeekIndex],2)=0,"",SUMIFS(T_PlannedOrders[EffectiveQty],T_PlannedOrders[Part Name],$A831,T_PlannedOrders[WeekIndex],2)&amp;" ("&amp;TEXT(SUMPRODUCT(MAX((T_PlannedOrders[Part Name]=$A831)*(T_PlannedOrders[WeekIndex]=2)*(T_PlannedOrders[EffectiveQty]&gt;0)*T_PlannedOrders[Order_Month])),"m月")&amp;"発注)")</f>
        <v/>
      </c>
      <c r="F873">
        <f>IF(SUMIFS(T_PlannedOrders[EffectiveQty],T_PlannedOrders[Part Name],$A831,T_PlannedOrders[WeekIndex],3)=0,"",SUMIFS(T_PlannedOrders[EffectiveQty],T_PlannedOrders[Part Name],$A831,T_PlannedOrders[WeekIndex],3)&amp;" ("&amp;TEXT(SUMPRODUCT(MAX((T_PlannedOrders[Part Name]=$A831)*(T_PlannedOrders[WeekIndex]=3)*(T_PlannedOrders[EffectiveQty]&gt;0)*T_PlannedOrders[Order_Month])),"m月")&amp;"発注)")</f>
        <v/>
      </c>
      <c r="G873">
        <f>IF(SUMIFS(T_PlannedOrders[EffectiveQty],T_PlannedOrders[Part Name],$A831,T_PlannedOrders[WeekIndex],4)=0,"",SUMIFS(T_PlannedOrders[EffectiveQty],T_PlannedOrders[Part Name],$A831,T_PlannedOrders[WeekIndex],4)&amp;" ("&amp;TEXT(SUMPRODUCT(MAX((T_PlannedOrders[Part Name]=$A831)*(T_PlannedOrders[WeekIndex]=4)*(T_PlannedOrders[EffectiveQty]&gt;0)*T_PlannedOrders[Order_Month])),"m月")&amp;"発注)")</f>
        <v/>
      </c>
      <c r="H873">
        <f>IF(SUMIFS(T_PlannedOrders[EffectiveQty],T_PlannedOrders[Part Name],$A831,T_PlannedOrders[WeekIndex],5)=0,"",SUMIFS(T_PlannedOrders[EffectiveQty],T_PlannedOrders[Part Name],$A831,T_PlannedOrders[WeekIndex],5)&amp;" ("&amp;TEXT(SUMPRODUCT(MAX((T_PlannedOrders[Part Name]=$A831)*(T_PlannedOrders[WeekIndex]=5)*(T_PlannedOrders[EffectiveQty]&gt;0)*T_PlannedOrders[Order_Month])),"m月")&amp;"発注)")</f>
        <v/>
      </c>
      <c r="I873">
        <f>IF(SUMIFS(T_PlannedOrders[EffectiveQty],T_PlannedOrders[Part Name],$A831,T_PlannedOrders[WeekIndex],6)=0,"",SUMIFS(T_PlannedOrders[EffectiveQty],T_PlannedOrders[Part Name],$A831,T_PlannedOrders[WeekIndex],6)&amp;" ("&amp;TEXT(SUMPRODUCT(MAX((T_PlannedOrders[Part Name]=$A831)*(T_PlannedOrders[WeekIndex]=6)*(T_PlannedOrders[EffectiveQty]&gt;0)*T_PlannedOrders[Order_Month])),"m月")&amp;"発注)")</f>
        <v/>
      </c>
      <c r="J873">
        <f>IF(SUMIFS(T_PlannedOrders[EffectiveQty],T_PlannedOrders[Part Name],$A831,T_PlannedOrders[WeekIndex],7)=0,"",SUMIFS(T_PlannedOrders[EffectiveQty],T_PlannedOrders[Part Name],$A831,T_PlannedOrders[WeekIndex],7)&amp;" ("&amp;TEXT(SUMPRODUCT(MAX((T_PlannedOrders[Part Name]=$A831)*(T_PlannedOrders[WeekIndex]=7)*(T_PlannedOrders[EffectiveQty]&gt;0)*T_PlannedOrders[Order_Month])),"m月")&amp;"発注)")</f>
        <v/>
      </c>
      <c r="K873">
        <f>IF(SUMIFS(T_PlannedOrders[EffectiveQty],T_PlannedOrders[Part Name],$A831,T_PlannedOrders[WeekIndex],8)=0,"",SUMIFS(T_PlannedOrders[EffectiveQty],T_PlannedOrders[Part Name],$A831,T_PlannedOrders[WeekIndex],8)&amp;" ("&amp;TEXT(SUMPRODUCT(MAX((T_PlannedOrders[Part Name]=$A831)*(T_PlannedOrders[WeekIndex]=8)*(T_PlannedOrders[EffectiveQty]&gt;0)*T_PlannedOrders[Order_Month])),"m月")&amp;"発注)")</f>
        <v/>
      </c>
      <c r="L873">
        <f>IF(SUMIFS(T_PlannedOrders[EffectiveQty],T_PlannedOrders[Part Name],$A831,T_PlannedOrders[WeekIndex],9)=0,"",SUMIFS(T_PlannedOrders[EffectiveQty],T_PlannedOrders[Part Name],$A831,T_PlannedOrders[WeekIndex],9)&amp;" ("&amp;TEXT(SUMPRODUCT(MAX((T_PlannedOrders[Part Name]=$A831)*(T_PlannedOrders[WeekIndex]=9)*(T_PlannedOrders[EffectiveQty]&gt;0)*T_PlannedOrders[Order_Month])),"m月")&amp;"発注)")</f>
        <v/>
      </c>
      <c r="M873">
        <f>IF(SUMIFS(T_PlannedOrders[EffectiveQty],T_PlannedOrders[Part Name],$A831,T_PlannedOrders[WeekIndex],10)=0,"",SUMIFS(T_PlannedOrders[EffectiveQty],T_PlannedOrders[Part Name],$A831,T_PlannedOrders[WeekIndex],10)&amp;" ("&amp;TEXT(SUMPRODUCT(MAX((T_PlannedOrders[Part Name]=$A831)*(T_PlannedOrders[WeekIndex]=10)*(T_PlannedOrders[EffectiveQty]&gt;0)*T_PlannedOrders[Order_Month])),"m月")&amp;"発注)")</f>
        <v/>
      </c>
      <c r="N873">
        <f>IF(SUMIFS(T_PlannedOrders[EffectiveQty],T_PlannedOrders[Part Name],$A831,T_PlannedOrders[WeekIndex],11)=0,"",SUMIFS(T_PlannedOrders[EffectiveQty],T_PlannedOrders[Part Name],$A831,T_PlannedOrders[WeekIndex],11)&amp;" ("&amp;TEXT(SUMPRODUCT(MAX((T_PlannedOrders[Part Name]=$A831)*(T_PlannedOrders[WeekIndex]=11)*(T_PlannedOrders[EffectiveQty]&gt;0)*T_PlannedOrders[Order_Month])),"m月")&amp;"発注)")</f>
        <v/>
      </c>
      <c r="O873">
        <f>IF(SUMIFS(T_PlannedOrders[EffectiveQty],T_PlannedOrders[Part Name],$A831,T_PlannedOrders[WeekIndex],12)=0,"",SUMIFS(T_PlannedOrders[EffectiveQty],T_PlannedOrders[Part Name],$A831,T_PlannedOrders[WeekIndex],12)&amp;" ("&amp;TEXT(SUMPRODUCT(MAX((T_PlannedOrders[Part Name]=$A831)*(T_PlannedOrders[WeekIndex]=12)*(T_PlannedOrders[EffectiveQty]&gt;0)*T_PlannedOrders[Order_Month])),"m月")&amp;"発注)")</f>
        <v/>
      </c>
      <c r="P873">
        <f>IF(SUMIFS(T_PlannedOrders[EffectiveQty],T_PlannedOrders[Part Name],$A831,T_PlannedOrders[WeekIndex],13)=0,"",SUMIFS(T_PlannedOrders[EffectiveQty],T_PlannedOrders[Part Name],$A831,T_PlannedOrders[WeekIndex],13)&amp;" ("&amp;TEXT(SUMPRODUCT(MAX((T_PlannedOrders[Part Name]=$A831)*(T_PlannedOrders[WeekIndex]=13)*(T_PlannedOrders[EffectiveQty]&gt;0)*T_PlannedOrders[Order_Month])),"m月")&amp;"発注)")</f>
        <v/>
      </c>
      <c r="Q873">
        <f>IF(SUMIFS(T_PlannedOrders[EffectiveQty],T_PlannedOrders[Part Name],$A831,T_PlannedOrders[WeekIndex],14)=0,"",SUMIFS(T_PlannedOrders[EffectiveQty],T_PlannedOrders[Part Name],$A831,T_PlannedOrders[WeekIndex],14)&amp;" ("&amp;TEXT(SUMPRODUCT(MAX((T_PlannedOrders[Part Name]=$A831)*(T_PlannedOrders[WeekIndex]=14)*(T_PlannedOrders[EffectiveQty]&gt;0)*T_PlannedOrders[Order_Month])),"m月")&amp;"発注)")</f>
        <v/>
      </c>
      <c r="R873">
        <f>IF(SUMIFS(T_PlannedOrders[EffectiveQty],T_PlannedOrders[Part Name],$A831,T_PlannedOrders[WeekIndex],15)=0,"",SUMIFS(T_PlannedOrders[EffectiveQty],T_PlannedOrders[Part Name],$A831,T_PlannedOrders[WeekIndex],15)&amp;" ("&amp;TEXT(SUMPRODUCT(MAX((T_PlannedOrders[Part Name]=$A831)*(T_PlannedOrders[WeekIndex]=15)*(T_PlannedOrders[EffectiveQty]&gt;0)*T_PlannedOrders[Order_Month])),"m月")&amp;"発注)")</f>
        <v/>
      </c>
      <c r="S873">
        <f>IF(SUMIFS(T_PlannedOrders[EffectiveQty],T_PlannedOrders[Part Name],$A831,T_PlannedOrders[WeekIndex],16)=0,"",SUMIFS(T_PlannedOrders[EffectiveQty],T_PlannedOrders[Part Name],$A831,T_PlannedOrders[WeekIndex],16)&amp;" ("&amp;TEXT(SUMPRODUCT(MAX((T_PlannedOrders[Part Name]=$A831)*(T_PlannedOrders[WeekIndex]=16)*(T_PlannedOrders[EffectiveQty]&gt;0)*T_PlannedOrders[Order_Month])),"m月")&amp;"発注)")</f>
        <v/>
      </c>
      <c r="T873">
        <f>IF(SUMIFS(T_PlannedOrders[EffectiveQty],T_PlannedOrders[Part Name],$A831,T_PlannedOrders[WeekIndex],17)=0,"",SUMIFS(T_PlannedOrders[EffectiveQty],T_PlannedOrders[Part Name],$A831,T_PlannedOrders[WeekIndex],17)&amp;" ("&amp;TEXT(SUMPRODUCT(MAX((T_PlannedOrders[Part Name]=$A831)*(T_PlannedOrders[WeekIndex]=17)*(T_PlannedOrders[EffectiveQty]&gt;0)*T_PlannedOrders[Order_Month])),"m月")&amp;"発注)")</f>
        <v/>
      </c>
      <c r="U873">
        <f>IF(SUMIFS(T_PlannedOrders[EffectiveQty],T_PlannedOrders[Part Name],$A831,T_PlannedOrders[WeekIndex],18)=0,"",SUMIFS(T_PlannedOrders[EffectiveQty],T_PlannedOrders[Part Name],$A831,T_PlannedOrders[WeekIndex],18)&amp;" ("&amp;TEXT(SUMPRODUCT(MAX((T_PlannedOrders[Part Name]=$A831)*(T_PlannedOrders[WeekIndex]=18)*(T_PlannedOrders[EffectiveQty]&gt;0)*T_PlannedOrders[Order_Month])),"m月")&amp;"発注)")</f>
        <v/>
      </c>
      <c r="V873">
        <f>IF(SUMIFS(T_PlannedOrders[EffectiveQty],T_PlannedOrders[Part Name],$A831,T_PlannedOrders[WeekIndex],19)=0,"",SUMIFS(T_PlannedOrders[EffectiveQty],T_PlannedOrders[Part Name],$A831,T_PlannedOrders[WeekIndex],19)&amp;" ("&amp;TEXT(SUMPRODUCT(MAX((T_PlannedOrders[Part Name]=$A831)*(T_PlannedOrders[WeekIndex]=19)*(T_PlannedOrders[EffectiveQty]&gt;0)*T_PlannedOrders[Order_Month])),"m月")&amp;"発注)")</f>
        <v/>
      </c>
      <c r="W873">
        <f>IF(SUMIFS(T_PlannedOrders[EffectiveQty],T_PlannedOrders[Part Name],$A831,T_PlannedOrders[WeekIndex],20)=0,"",SUMIFS(T_PlannedOrders[EffectiveQty],T_PlannedOrders[Part Name],$A831,T_PlannedOrders[WeekIndex],20)&amp;" ("&amp;TEXT(SUMPRODUCT(MAX((T_PlannedOrders[Part Name]=$A831)*(T_PlannedOrders[WeekIndex]=20)*(T_PlannedOrders[EffectiveQty]&gt;0)*T_PlannedOrders[Order_Month])),"m月")&amp;"発注)")</f>
        <v/>
      </c>
      <c r="X873">
        <f>IF(SUMIFS(T_PlannedOrders[EffectiveQty],T_PlannedOrders[Part Name],$A831,T_PlannedOrders[WeekIndex],21)=0,"",SUMIFS(T_PlannedOrders[EffectiveQty],T_PlannedOrders[Part Name],$A831,T_PlannedOrders[WeekIndex],21)&amp;" ("&amp;TEXT(SUMPRODUCT(MAX((T_PlannedOrders[Part Name]=$A831)*(T_PlannedOrders[WeekIndex]=21)*(T_PlannedOrders[EffectiveQty]&gt;0)*T_PlannedOrders[Order_Month])),"m月")&amp;"発注)")</f>
        <v/>
      </c>
      <c r="Y873">
        <f>IF(SUMIFS(T_PlannedOrders[EffectiveQty],T_PlannedOrders[Part Name],$A831,T_PlannedOrders[WeekIndex],22)=0,"",SUMIFS(T_PlannedOrders[EffectiveQty],T_PlannedOrders[Part Name],$A831,T_PlannedOrders[WeekIndex],22)&amp;" ("&amp;TEXT(SUMPRODUCT(MAX((T_PlannedOrders[Part Name]=$A831)*(T_PlannedOrders[WeekIndex]=22)*(T_PlannedOrders[EffectiveQty]&gt;0)*T_PlannedOrders[Order_Month])),"m月")&amp;"発注)")</f>
        <v/>
      </c>
      <c r="Z873">
        <f>IF(SUMIFS(T_PlannedOrders[EffectiveQty],T_PlannedOrders[Part Name],$A831,T_PlannedOrders[WeekIndex],23)=0,"",SUMIFS(T_PlannedOrders[EffectiveQty],T_PlannedOrders[Part Name],$A831,T_PlannedOrders[WeekIndex],23)&amp;" ("&amp;TEXT(SUMPRODUCT(MAX((T_PlannedOrders[Part Name]=$A831)*(T_PlannedOrders[WeekIndex]=23)*(T_PlannedOrders[EffectiveQty]&gt;0)*T_PlannedOrders[Order_Month])),"m月")&amp;"発注)")</f>
        <v/>
      </c>
      <c r="AA873">
        <f>IF(SUMIFS(T_PlannedOrders[EffectiveQty],T_PlannedOrders[Part Name],$A831,T_PlannedOrders[WeekIndex],24)=0,"",SUMIFS(T_PlannedOrders[EffectiveQty],T_PlannedOrders[Part Name],$A831,T_PlannedOrders[WeekIndex],24)&amp;" ("&amp;TEXT(SUMPRODUCT(MAX((T_PlannedOrders[Part Name]=$A831)*(T_PlannedOrders[WeekIndex]=24)*(T_PlannedOrders[EffectiveQty]&gt;0)*T_PlannedOrders[Order_Month])),"m月")&amp;"発注)")</f>
        <v/>
      </c>
      <c r="AB873">
        <f>IF(SUMIFS(T_PlannedOrders[EffectiveQty],T_PlannedOrders[Part Name],$A831,T_PlannedOrders[WeekIndex],25)=0,"",SUMIFS(T_PlannedOrders[EffectiveQty],T_PlannedOrders[Part Name],$A831,T_PlannedOrders[WeekIndex],25)&amp;" ("&amp;TEXT(SUMPRODUCT(MAX((T_PlannedOrders[Part Name]=$A831)*(T_PlannedOrders[WeekIndex]=25)*(T_PlannedOrders[EffectiveQty]&gt;0)*T_PlannedOrders[Order_Month])),"m月")&amp;"発注)")</f>
        <v/>
      </c>
      <c r="AC873">
        <f>IF(SUMIFS(T_PlannedOrders[EffectiveQty],T_PlannedOrders[Part Name],$A831,T_PlannedOrders[WeekIndex],26)=0,"",SUMIFS(T_PlannedOrders[EffectiveQty],T_PlannedOrders[Part Name],$A831,T_PlannedOrders[WeekIndex],26)&amp;" ("&amp;TEXT(SUMPRODUCT(MAX((T_PlannedOrders[Part Name]=$A831)*(T_PlannedOrders[WeekIndex]=26)*(T_PlannedOrders[EffectiveQty]&gt;0)*T_PlannedOrders[Order_Month])),"m月")&amp;"発注)")</f>
        <v/>
      </c>
      <c r="AD873">
        <f>IF(SUMIFS(T_PlannedOrders[EffectiveQty],T_PlannedOrders[Part Name],$A831,T_PlannedOrders[WeekIndex],27)=0,"",SUMIFS(T_PlannedOrders[EffectiveQty],T_PlannedOrders[Part Name],$A831,T_PlannedOrders[WeekIndex],27)&amp;" ("&amp;TEXT(SUMPRODUCT(MAX((T_PlannedOrders[Part Name]=$A831)*(T_PlannedOrders[WeekIndex]=27)*(T_PlannedOrders[EffectiveQty]&gt;0)*T_PlannedOrders[Order_Month])),"m月")&amp;"発注)")</f>
        <v/>
      </c>
      <c r="AE873">
        <f>IF(SUMIFS(T_PlannedOrders[EffectiveQty],T_PlannedOrders[Part Name],$A831,T_PlannedOrders[WeekIndex],28)=0,"",SUMIFS(T_PlannedOrders[EffectiveQty],T_PlannedOrders[Part Name],$A831,T_PlannedOrders[WeekIndex],28)&amp;" ("&amp;TEXT(SUMPRODUCT(MAX((T_PlannedOrders[Part Name]=$A831)*(T_PlannedOrders[WeekIndex]=28)*(T_PlannedOrders[EffectiveQty]&gt;0)*T_PlannedOrders[Order_Month])),"m月")&amp;"発注)")</f>
        <v/>
      </c>
      <c r="AF873">
        <f>IF(SUMIFS(T_PlannedOrders[EffectiveQty],T_PlannedOrders[Part Name],$A831,T_PlannedOrders[WeekIndex],29)=0,"",SUMIFS(T_PlannedOrders[EffectiveQty],T_PlannedOrders[Part Name],$A831,T_PlannedOrders[WeekIndex],29)&amp;" ("&amp;TEXT(SUMPRODUCT(MAX((T_PlannedOrders[Part Name]=$A831)*(T_PlannedOrders[WeekIndex]=29)*(T_PlannedOrders[EffectiveQty]&gt;0)*T_PlannedOrders[Order_Month])),"m月")&amp;"発注)")</f>
        <v/>
      </c>
      <c r="AG873">
        <f>IF(SUMIFS(T_PlannedOrders[EffectiveQty],T_PlannedOrders[Part Name],$A831,T_PlannedOrders[WeekIndex],30)=0,"",SUMIFS(T_PlannedOrders[EffectiveQty],T_PlannedOrders[Part Name],$A831,T_PlannedOrders[WeekIndex],30)&amp;" ("&amp;TEXT(SUMPRODUCT(MAX((T_PlannedOrders[Part Name]=$A831)*(T_PlannedOrders[WeekIndex]=30)*(T_PlannedOrders[EffectiveQty]&gt;0)*T_PlannedOrders[Order_Month])),"m月")&amp;"発注)")</f>
        <v/>
      </c>
      <c r="AH873">
        <f>IF(SUMIFS(T_PlannedOrders[EffectiveQty],T_PlannedOrders[Part Name],$A831,T_PlannedOrders[WeekIndex],31)=0,"",SUMIFS(T_PlannedOrders[EffectiveQty],T_PlannedOrders[Part Name],$A831,T_PlannedOrders[WeekIndex],31)&amp;" ("&amp;TEXT(SUMPRODUCT(MAX((T_PlannedOrders[Part Name]=$A831)*(T_PlannedOrders[WeekIndex]=31)*(T_PlannedOrders[EffectiveQty]&gt;0)*T_PlannedOrders[Order_Month])),"m月")&amp;"発注)")</f>
        <v/>
      </c>
      <c r="AI873">
        <f>IF(SUMIFS(T_PlannedOrders[EffectiveQty],T_PlannedOrders[Part Name],$A831,T_PlannedOrders[WeekIndex],32)=0,"",SUMIFS(T_PlannedOrders[EffectiveQty],T_PlannedOrders[Part Name],$A831,T_PlannedOrders[WeekIndex],32)&amp;" ("&amp;TEXT(SUMPRODUCT(MAX((T_PlannedOrders[Part Name]=$A831)*(T_PlannedOrders[WeekIndex]=32)*(T_PlannedOrders[EffectiveQty]&gt;0)*T_PlannedOrders[Order_Month])),"m月")&amp;"発注)")</f>
        <v/>
      </c>
      <c r="AJ873">
        <f>IF(SUMIFS(T_PlannedOrders[EffectiveQty],T_PlannedOrders[Part Name],$A831,T_PlannedOrders[WeekIndex],33)=0,"",SUMIFS(T_PlannedOrders[EffectiveQty],T_PlannedOrders[Part Name],$A831,T_PlannedOrders[WeekIndex],33)&amp;" ("&amp;TEXT(SUMPRODUCT(MAX((T_PlannedOrders[Part Name]=$A831)*(T_PlannedOrders[WeekIndex]=33)*(T_PlannedOrders[EffectiveQty]&gt;0)*T_PlannedOrders[Order_Month])),"m月")&amp;"発注)")</f>
        <v/>
      </c>
      <c r="AK873">
        <f>IF(SUMIFS(T_PlannedOrders[EffectiveQty],T_PlannedOrders[Part Name],$A831,T_PlannedOrders[WeekIndex],34)=0,"",SUMIFS(T_PlannedOrders[EffectiveQty],T_PlannedOrders[Part Name],$A831,T_PlannedOrders[WeekIndex],34)&amp;" ("&amp;TEXT(SUMPRODUCT(MAX((T_PlannedOrders[Part Name]=$A831)*(T_PlannedOrders[WeekIndex]=34)*(T_PlannedOrders[EffectiveQty]&gt;0)*T_PlannedOrders[Order_Month])),"m月")&amp;"発注)")</f>
        <v/>
      </c>
      <c r="AL873">
        <f>IF(SUMIFS(T_PlannedOrders[EffectiveQty],T_PlannedOrders[Part Name],$A831,T_PlannedOrders[WeekIndex],35)=0,"",SUMIFS(T_PlannedOrders[EffectiveQty],T_PlannedOrders[Part Name],$A831,T_PlannedOrders[WeekIndex],35)&amp;" ("&amp;TEXT(SUMPRODUCT(MAX((T_PlannedOrders[Part Name]=$A831)*(T_PlannedOrders[WeekIndex]=35)*(T_PlannedOrders[EffectiveQty]&gt;0)*T_PlannedOrders[Order_Month])),"m月")&amp;"発注)")</f>
        <v/>
      </c>
      <c r="AM873">
        <f>IF(SUMIFS(T_PlannedOrders[EffectiveQty],T_PlannedOrders[Part Name],$A831,T_PlannedOrders[WeekIndex],36)=0,"",SUMIFS(T_PlannedOrders[EffectiveQty],T_PlannedOrders[Part Name],$A831,T_PlannedOrders[WeekIndex],36)&amp;" ("&amp;TEXT(SUMPRODUCT(MAX((T_PlannedOrders[Part Name]=$A831)*(T_PlannedOrders[WeekIndex]=36)*(T_PlannedOrders[EffectiveQty]&gt;0)*T_PlannedOrders[Order_Month])),"m月")&amp;"発注)")</f>
        <v/>
      </c>
      <c r="AN873">
        <f>IF(SUMIFS(T_PlannedOrders[EffectiveQty],T_PlannedOrders[Part Name],$A831,T_PlannedOrders[WeekIndex],37)=0,"",SUMIFS(T_PlannedOrders[EffectiveQty],T_PlannedOrders[Part Name],$A831,T_PlannedOrders[WeekIndex],37)&amp;" ("&amp;TEXT(SUMPRODUCT(MAX((T_PlannedOrders[Part Name]=$A831)*(T_PlannedOrders[WeekIndex]=37)*(T_PlannedOrders[EffectiveQty]&gt;0)*T_PlannedOrders[Order_Month])),"m月")&amp;"発注)")</f>
        <v/>
      </c>
      <c r="AO873">
        <f>IF(SUMIFS(T_PlannedOrders[EffectiveQty],T_PlannedOrders[Part Name],$A831,T_PlannedOrders[WeekIndex],38)=0,"",SUMIFS(T_PlannedOrders[EffectiveQty],T_PlannedOrders[Part Name],$A831,T_PlannedOrders[WeekIndex],38)&amp;" ("&amp;TEXT(SUMPRODUCT(MAX((T_PlannedOrders[Part Name]=$A831)*(T_PlannedOrders[WeekIndex]=38)*(T_PlannedOrders[EffectiveQty]&gt;0)*T_PlannedOrders[Order_Month])),"m月")&amp;"発注)")</f>
        <v/>
      </c>
      <c r="AP873">
        <f>IF(SUMIFS(T_PlannedOrders[EffectiveQty],T_PlannedOrders[Part Name],$A831,T_PlannedOrders[WeekIndex],39)=0,"",SUMIFS(T_PlannedOrders[EffectiveQty],T_PlannedOrders[Part Name],$A831,T_PlannedOrders[WeekIndex],39)&amp;" ("&amp;TEXT(SUMPRODUCT(MAX((T_PlannedOrders[Part Name]=$A831)*(T_PlannedOrders[WeekIndex]=39)*(T_PlannedOrders[EffectiveQty]&gt;0)*T_PlannedOrders[Order_Month])),"m月")&amp;"発注)")</f>
        <v/>
      </c>
      <c r="AQ873">
        <f>IF(SUMIFS(T_PlannedOrders[EffectiveQty],T_PlannedOrders[Part Name],$A831,T_PlannedOrders[WeekIndex],40)=0,"",SUMIFS(T_PlannedOrders[EffectiveQty],T_PlannedOrders[Part Name],$A831,T_PlannedOrders[WeekIndex],40)&amp;" ("&amp;TEXT(SUMPRODUCT(MAX((T_PlannedOrders[Part Name]=$A831)*(T_PlannedOrders[WeekIndex]=40)*(T_PlannedOrders[EffectiveQty]&gt;0)*T_PlannedOrders[Order_Month])),"m月")&amp;"発注)")</f>
        <v/>
      </c>
      <c r="AR873">
        <f>IF(SUMIFS(T_PlannedOrders[EffectiveQty],T_PlannedOrders[Part Name],$A831,T_PlannedOrders[WeekIndex],41)=0,"",SUMIFS(T_PlannedOrders[EffectiveQty],T_PlannedOrders[Part Name],$A831,T_PlannedOrders[WeekIndex],41)&amp;" ("&amp;TEXT(SUMPRODUCT(MAX((T_PlannedOrders[Part Name]=$A831)*(T_PlannedOrders[WeekIndex]=41)*(T_PlannedOrders[EffectiveQty]&gt;0)*T_PlannedOrders[Order_Month])),"m月")&amp;"発注)")</f>
        <v/>
      </c>
      <c r="AS873">
        <f>IF(SUMIFS(T_PlannedOrders[EffectiveQty],T_PlannedOrders[Part Name],$A831,T_PlannedOrders[WeekIndex],42)=0,"",SUMIFS(T_PlannedOrders[EffectiveQty],T_PlannedOrders[Part Name],$A831,T_PlannedOrders[WeekIndex],42)&amp;" ("&amp;TEXT(SUMPRODUCT(MAX((T_PlannedOrders[Part Name]=$A831)*(T_PlannedOrders[WeekIndex]=42)*(T_PlannedOrders[EffectiveQty]&gt;0)*T_PlannedOrders[Order_Month])),"m月")&amp;"発注)")</f>
        <v/>
      </c>
      <c r="AT873">
        <f>IF(SUMIFS(T_PlannedOrders[EffectiveQty],T_PlannedOrders[Part Name],$A831,T_PlannedOrders[WeekIndex],43)=0,"",SUMIFS(T_PlannedOrders[EffectiveQty],T_PlannedOrders[Part Name],$A831,T_PlannedOrders[WeekIndex],43)&amp;" ("&amp;TEXT(SUMPRODUCT(MAX((T_PlannedOrders[Part Name]=$A831)*(T_PlannedOrders[WeekIndex]=43)*(T_PlannedOrders[EffectiveQty]&gt;0)*T_PlannedOrders[Order_Month])),"m月")&amp;"発注)")</f>
        <v/>
      </c>
      <c r="AU873">
        <f>IF(SUMIFS(T_PlannedOrders[EffectiveQty],T_PlannedOrders[Part Name],$A831,T_PlannedOrders[WeekIndex],44)=0,"",SUMIFS(T_PlannedOrders[EffectiveQty],T_PlannedOrders[Part Name],$A831,T_PlannedOrders[WeekIndex],44)&amp;" ("&amp;TEXT(SUMPRODUCT(MAX((T_PlannedOrders[Part Name]=$A831)*(T_PlannedOrders[WeekIndex]=44)*(T_PlannedOrders[EffectiveQty]&gt;0)*T_PlannedOrders[Order_Month])),"m月")&amp;"発注)")</f>
        <v/>
      </c>
      <c r="AV873">
        <f>IF(SUMIFS(T_PlannedOrders[EffectiveQty],T_PlannedOrders[Part Name],$A831,T_PlannedOrders[WeekIndex],45)=0,"",SUMIFS(T_PlannedOrders[EffectiveQty],T_PlannedOrders[Part Name],$A831,T_PlannedOrders[WeekIndex],45)&amp;" ("&amp;TEXT(SUMPRODUCT(MAX((T_PlannedOrders[Part Name]=$A831)*(T_PlannedOrders[WeekIndex]=45)*(T_PlannedOrders[EffectiveQty]&gt;0)*T_PlannedOrders[Order_Month])),"m月")&amp;"発注)")</f>
        <v/>
      </c>
      <c r="AW873">
        <f>IF(SUMIFS(T_PlannedOrders[EffectiveQty],T_PlannedOrders[Part Name],$A831,T_PlannedOrders[WeekIndex],46)=0,"",SUMIFS(T_PlannedOrders[EffectiveQty],T_PlannedOrders[Part Name],$A831,T_PlannedOrders[WeekIndex],46)&amp;" ("&amp;TEXT(SUMPRODUCT(MAX((T_PlannedOrders[Part Name]=$A831)*(T_PlannedOrders[WeekIndex]=46)*(T_PlannedOrders[EffectiveQty]&gt;0)*T_PlannedOrders[Order_Month])),"m月")&amp;"発注)")</f>
        <v/>
      </c>
      <c r="AX873">
        <f>IF(SUMIFS(T_PlannedOrders[EffectiveQty],T_PlannedOrders[Part Name],$A831,T_PlannedOrders[WeekIndex],47)=0,"",SUMIFS(T_PlannedOrders[EffectiveQty],T_PlannedOrders[Part Name],$A831,T_PlannedOrders[WeekIndex],47)&amp;" ("&amp;TEXT(SUMPRODUCT(MAX((T_PlannedOrders[Part Name]=$A831)*(T_PlannedOrders[WeekIndex]=47)*(T_PlannedOrders[EffectiveQty]&gt;0)*T_PlannedOrders[Order_Month])),"m月")&amp;"発注)")</f>
        <v/>
      </c>
      <c r="AY873">
        <f>IF(SUMIFS(T_PlannedOrders[EffectiveQty],T_PlannedOrders[Part Name],$A831,T_PlannedOrders[WeekIndex],48)=0,"",SUMIFS(T_PlannedOrders[EffectiveQty],T_PlannedOrders[Part Name],$A831,T_PlannedOrders[WeekIndex],48)&amp;" ("&amp;TEXT(SUMPRODUCT(MAX((T_PlannedOrders[Part Name]=$A831)*(T_PlannedOrders[WeekIndex]=48)*(T_PlannedOrders[EffectiveQty]&gt;0)*T_PlannedOrders[Order_Month])),"m月")&amp;"発注)")</f>
        <v/>
      </c>
      <c r="AZ873">
        <f>IF(SUMIFS(T_PlannedOrders[EffectiveQty],T_PlannedOrders[Part Name],$A831,T_PlannedOrders[WeekIndex],49)=0,"",SUMIFS(T_PlannedOrders[EffectiveQty],T_PlannedOrders[Part Name],$A831,T_PlannedOrders[WeekIndex],49)&amp;" ("&amp;TEXT(SUMPRODUCT(MAX((T_PlannedOrders[Part Name]=$A831)*(T_PlannedOrders[WeekIndex]=49)*(T_PlannedOrders[EffectiveQty]&gt;0)*T_PlannedOrders[Order_Month])),"m月")&amp;"発注)")</f>
        <v/>
      </c>
      <c r="BA873">
        <f>IF(SUMIFS(T_PlannedOrders[EffectiveQty],T_PlannedOrders[Part Name],$A831,T_PlannedOrders[WeekIndex],50)=0,"",SUMIFS(T_PlannedOrders[EffectiveQty],T_PlannedOrders[Part Name],$A831,T_PlannedOrders[WeekIndex],50)&amp;" ("&amp;TEXT(SUMPRODUCT(MAX((T_PlannedOrders[Part Name]=$A831)*(T_PlannedOrders[WeekIndex]=50)*(T_PlannedOrders[EffectiveQty]&gt;0)*T_PlannedOrders[Order_Month])),"m月")&amp;"発注)")</f>
        <v/>
      </c>
      <c r="BB873">
        <f>IF(SUMIFS(T_PlannedOrders[EffectiveQty],T_PlannedOrders[Part Name],$A831,T_PlannedOrders[WeekIndex],51)=0,"",SUMIFS(T_PlannedOrders[EffectiveQty],T_PlannedOrders[Part Name],$A831,T_PlannedOrders[WeekIndex],51)&amp;" ("&amp;TEXT(SUMPRODUCT(MAX((T_PlannedOrders[Part Name]=$A831)*(T_PlannedOrders[WeekIndex]=51)*(T_PlannedOrders[EffectiveQty]&gt;0)*T_PlannedOrders[Order_Month])),"m月")&amp;"発注)")</f>
        <v/>
      </c>
      <c r="BC873">
        <f>IF(SUMIFS(T_PlannedOrders[EffectiveQty],T_PlannedOrders[Part Name],$A831,T_PlannedOrders[WeekIndex],52)=0,"",SUMIFS(T_PlannedOrders[EffectiveQty],T_PlannedOrders[Part Name],$A831,T_PlannedOrders[WeekIndex],52)&amp;" ("&amp;TEXT(SUMPRODUCT(MAX((T_PlannedOrders[Part Name]=$A831)*(T_PlannedOrders[WeekIndex]=52)*(T_PlannedOrders[EffectiveQty]&gt;0)*T_PlannedOrders[Order_Month])),"m月")&amp;"発注)")</f>
        <v/>
      </c>
      <c r="BD873">
        <f>IF(SUMIFS(T_PlannedOrders[EffectiveQty],T_PlannedOrders[Part Name],$A831,T_PlannedOrders[WeekIndex],53)=0,"",SUMIFS(T_PlannedOrders[EffectiveQty],T_PlannedOrders[Part Name],$A831,T_PlannedOrders[WeekIndex],53)&amp;" ("&amp;TEXT(SUMPRODUCT(MAX((T_PlannedOrders[Part Name]=$A831)*(T_PlannedOrders[WeekIndex]=53)*(T_PlannedOrders[EffectiveQty]&gt;0)*T_PlannedOrders[Order_Month])),"m月")&amp;"発注)")</f>
        <v/>
      </c>
      <c r="BE873">
        <f>IF(SUMIFS(T_PlannedOrders[EffectiveQty],T_PlannedOrders[Part Name],$A831,T_PlannedOrders[WeekIndex],54)=0,"",SUMIFS(T_PlannedOrders[EffectiveQty],T_PlannedOrders[Part Name],$A831,T_PlannedOrders[WeekIndex],54)&amp;" ("&amp;TEXT(SUMPRODUCT(MAX((T_PlannedOrders[Part Name]=$A831)*(T_PlannedOrders[WeekIndex]=54)*(T_PlannedOrders[EffectiveQty]&gt;0)*T_PlannedOrders[Order_Month])),"m月")&amp;"発注)")</f>
        <v/>
      </c>
      <c r="BF873">
        <f>IF(SUMIFS(T_PlannedOrders[EffectiveQty],T_PlannedOrders[Part Name],$A831,T_PlannedOrders[WeekIndex],55)=0,"",SUMIFS(T_PlannedOrders[EffectiveQty],T_PlannedOrders[Part Name],$A831,T_PlannedOrders[WeekIndex],55)&amp;" ("&amp;TEXT(SUMPRODUCT(MAX((T_PlannedOrders[Part Name]=$A831)*(T_PlannedOrders[WeekIndex]=55)*(T_PlannedOrders[EffectiveQty]&gt;0)*T_PlannedOrders[Order_Month])),"m月")&amp;"発注)")</f>
        <v/>
      </c>
      <c r="BG873">
        <f>IF(SUMIFS(T_PlannedOrders[EffectiveQty],T_PlannedOrders[Part Name],$A831,T_PlannedOrders[WeekIndex],56)=0,"",SUMIFS(T_PlannedOrders[EffectiveQty],T_PlannedOrders[Part Name],$A831,T_PlannedOrders[WeekIndex],56)&amp;" ("&amp;TEXT(SUMPRODUCT(MAX((T_PlannedOrders[Part Name]=$A831)*(T_PlannedOrders[WeekIndex]=56)*(T_PlannedOrders[EffectiveQty]&gt;0)*T_PlannedOrders[Order_Month])),"m月")&amp;"発注)")</f>
        <v/>
      </c>
      <c r="BH873">
        <f>IF(SUMIFS(T_PlannedOrders[EffectiveQty],T_PlannedOrders[Part Name],$A831,T_PlannedOrders[WeekIndex],57)=0,"",SUMIFS(T_PlannedOrders[EffectiveQty],T_PlannedOrders[Part Name],$A831,T_PlannedOrders[WeekIndex],57)&amp;" ("&amp;TEXT(SUMPRODUCT(MAX((T_PlannedOrders[Part Name]=$A831)*(T_PlannedOrders[WeekIndex]=57)*(T_PlannedOrders[EffectiveQty]&gt;0)*T_PlannedOrders[Order_Month])),"m月")&amp;"発注)")</f>
        <v/>
      </c>
      <c r="BI873">
        <f>IF(SUMIFS(T_PlannedOrders[EffectiveQty],T_PlannedOrders[Part Name],$A831,T_PlannedOrders[WeekIndex],58)=0,"",SUMIFS(T_PlannedOrders[EffectiveQty],T_PlannedOrders[Part Name],$A831,T_PlannedOrders[WeekIndex],58)&amp;" ("&amp;TEXT(SUMPRODUCT(MAX((T_PlannedOrders[Part Name]=$A831)*(T_PlannedOrders[WeekIndex]=58)*(T_PlannedOrders[EffectiveQty]&gt;0)*T_PlannedOrders[Order_Month])),"m月")&amp;"発注)")</f>
        <v/>
      </c>
      <c r="BJ873">
        <f>IF(SUMIFS(T_PlannedOrders[EffectiveQty],T_PlannedOrders[Part Name],$A831,T_PlannedOrders[WeekIndex],59)=0,"",SUMIFS(T_PlannedOrders[EffectiveQty],T_PlannedOrders[Part Name],$A831,T_PlannedOrders[WeekIndex],59)&amp;" ("&amp;TEXT(SUMPRODUCT(MAX((T_PlannedOrders[Part Name]=$A831)*(T_PlannedOrders[WeekIndex]=59)*(T_PlannedOrders[EffectiveQty]&gt;0)*T_PlannedOrders[Order_Month])),"m月")&amp;"発注)")</f>
        <v/>
      </c>
      <c r="BK873">
        <f>IF(SUMIFS(T_PlannedOrders[EffectiveQty],T_PlannedOrders[Part Name],$A831,T_PlannedOrders[WeekIndex],60)=0,"",SUMIFS(T_PlannedOrders[EffectiveQty],T_PlannedOrders[Part Name],$A831,T_PlannedOrders[WeekIndex],60)&amp;" ("&amp;TEXT(SUMPRODUCT(MAX((T_PlannedOrders[Part Name]=$A831)*(T_PlannedOrders[WeekIndex]=60)*(T_PlannedOrders[EffectiveQty]&gt;0)*T_PlannedOrders[Order_Month])),"m月")&amp;"発注)")</f>
        <v/>
      </c>
      <c r="BL873">
        <f>IF(SUMIFS(T_PlannedOrders[EffectiveQty],T_PlannedOrders[Part Name],$A831,T_PlannedOrders[WeekIndex],61)=0,"",SUMIFS(T_PlannedOrders[EffectiveQty],T_PlannedOrders[Part Name],$A831,T_PlannedOrders[WeekIndex],61)&amp;" ("&amp;TEXT(SUMPRODUCT(MAX((T_PlannedOrders[Part Name]=$A831)*(T_PlannedOrders[WeekIndex]=61)*(T_PlannedOrders[EffectiveQty]&gt;0)*T_PlannedOrders[Order_Month])),"m月")&amp;"発注)")</f>
        <v/>
      </c>
      <c r="BM873">
        <f>IF(SUMIFS(T_PlannedOrders[EffectiveQty],T_PlannedOrders[Part Name],$A831,T_PlannedOrders[WeekIndex],62)=0,"",SUMIFS(T_PlannedOrders[EffectiveQty],T_PlannedOrders[Part Name],$A831,T_PlannedOrders[WeekIndex],62)&amp;" ("&amp;TEXT(SUMPRODUCT(MAX((T_PlannedOrders[Part Name]=$A831)*(T_PlannedOrders[WeekIndex]=62)*(T_PlannedOrders[EffectiveQty]&gt;0)*T_PlannedOrders[Order_Month])),"m月")&amp;"発注)")</f>
        <v/>
      </c>
      <c r="BN873">
        <f>IF(SUMIFS(T_PlannedOrders[EffectiveQty],T_PlannedOrders[Part Name],$A831,T_PlannedOrders[WeekIndex],63)=0,"",SUMIFS(T_PlannedOrders[EffectiveQty],T_PlannedOrders[Part Name],$A831,T_PlannedOrders[WeekIndex],63)&amp;" ("&amp;TEXT(SUMPRODUCT(MAX((T_PlannedOrders[Part Name]=$A831)*(T_PlannedOrders[WeekIndex]=63)*(T_PlannedOrders[EffectiveQty]&gt;0)*T_PlannedOrders[Order_Month])),"m月")&amp;"発注)")</f>
        <v/>
      </c>
      <c r="BO873">
        <f>IF(SUMIFS(T_PlannedOrders[EffectiveQty],T_PlannedOrders[Part Name],$A831,T_PlannedOrders[WeekIndex],64)=0,"",SUMIFS(T_PlannedOrders[EffectiveQty],T_PlannedOrders[Part Name],$A831,T_PlannedOrders[WeekIndex],64)&amp;" ("&amp;TEXT(SUMPRODUCT(MAX((T_PlannedOrders[Part Name]=$A831)*(T_PlannedOrders[WeekIndex]=64)*(T_PlannedOrders[EffectiveQty]&gt;0)*T_PlannedOrders[Order_Month])),"m月")&amp;"発注)")</f>
        <v/>
      </c>
      <c r="BP873">
        <f>IF(SUMIFS(T_PlannedOrders[EffectiveQty],T_PlannedOrders[Part Name],$A831,T_PlannedOrders[WeekIndex],65)=0,"",SUMIFS(T_PlannedOrders[EffectiveQty],T_PlannedOrders[Part Name],$A831,T_PlannedOrders[WeekIndex],65)&amp;" ("&amp;TEXT(SUMPRODUCT(MAX((T_PlannedOrders[Part Name]=$A831)*(T_PlannedOrders[WeekIndex]=65)*(T_PlannedOrders[EffectiveQty]&gt;0)*T_PlannedOrders[Order_Month])),"m月")&amp;"発注)")</f>
        <v/>
      </c>
      <c r="BQ873">
        <f>IF(SUMIFS(T_PlannedOrders[EffectiveQty],T_PlannedOrders[Part Name],$A831,T_PlannedOrders[WeekIndex],66)=0,"",SUMIFS(T_PlannedOrders[EffectiveQty],T_PlannedOrders[Part Name],$A831,T_PlannedOrders[WeekIndex],66)&amp;" ("&amp;TEXT(SUMPRODUCT(MAX((T_PlannedOrders[Part Name]=$A831)*(T_PlannedOrders[WeekIndex]=66)*(T_PlannedOrders[EffectiveQty]&gt;0)*T_PlannedOrders[Order_Month])),"m月")&amp;"発注)")</f>
        <v/>
      </c>
      <c r="BR873">
        <f>IF(SUMIFS(T_PlannedOrders[EffectiveQty],T_PlannedOrders[Part Name],$A831,T_PlannedOrders[WeekIndex],67)=0,"",SUMIFS(T_PlannedOrders[EffectiveQty],T_PlannedOrders[Part Name],$A831,T_PlannedOrders[WeekIndex],67)&amp;" ("&amp;TEXT(SUMPRODUCT(MAX((T_PlannedOrders[Part Name]=$A831)*(T_PlannedOrders[WeekIndex]=67)*(T_PlannedOrders[EffectiveQty]&gt;0)*T_PlannedOrders[Order_Month])),"m月")&amp;"発注)")</f>
        <v/>
      </c>
      <c r="BS873">
        <f>IF(SUMIFS(T_PlannedOrders[EffectiveQty],T_PlannedOrders[Part Name],$A831,T_PlannedOrders[WeekIndex],68)=0,"",SUMIFS(T_PlannedOrders[EffectiveQty],T_PlannedOrders[Part Name],$A831,T_PlannedOrders[WeekIndex],68)&amp;" ("&amp;TEXT(SUMPRODUCT(MAX((T_PlannedOrders[Part Name]=$A831)*(T_PlannedOrders[WeekIndex]=68)*(T_PlannedOrders[EffectiveQty]&gt;0)*T_PlannedOrders[Order_Month])),"m月")&amp;"発注)")</f>
        <v/>
      </c>
      <c r="BT873">
        <f>IF(SUMIFS(T_PlannedOrders[EffectiveQty],T_PlannedOrders[Part Name],$A831,T_PlannedOrders[WeekIndex],69)=0,"",SUMIFS(T_PlannedOrders[EffectiveQty],T_PlannedOrders[Part Name],$A831,T_PlannedOrders[WeekIndex],69)&amp;" ("&amp;TEXT(SUMPRODUCT(MAX((T_PlannedOrders[Part Name]=$A831)*(T_PlannedOrders[WeekIndex]=69)*(T_PlannedOrders[EffectiveQty]&gt;0)*T_PlannedOrders[Order_Month])),"m月")&amp;"発注)")</f>
        <v/>
      </c>
      <c r="BU873">
        <f>IF(SUMIFS(T_PlannedOrders[EffectiveQty],T_PlannedOrders[Part Name],$A831,T_PlannedOrders[WeekIndex],70)=0,"",SUMIFS(T_PlannedOrders[EffectiveQty],T_PlannedOrders[Part Name],$A831,T_PlannedOrders[WeekIndex],70)&amp;" ("&amp;TEXT(SUMPRODUCT(MAX((T_PlannedOrders[Part Name]=$A831)*(T_PlannedOrders[WeekIndex]=70)*(T_PlannedOrders[EffectiveQty]&gt;0)*T_PlannedOrders[Order_Month])),"m月")&amp;"発注)")</f>
        <v/>
      </c>
      <c r="BV873">
        <f>IF(SUMIFS(T_PlannedOrders[EffectiveQty],T_PlannedOrders[Part Name],$A831,T_PlannedOrders[WeekIndex],71)=0,"",SUMIFS(T_PlannedOrders[EffectiveQty],T_PlannedOrders[Part Name],$A831,T_PlannedOrders[WeekIndex],71)&amp;" ("&amp;TEXT(SUMPRODUCT(MAX((T_PlannedOrders[Part Name]=$A831)*(T_PlannedOrders[WeekIndex]=71)*(T_PlannedOrders[EffectiveQty]&gt;0)*T_PlannedOrders[Order_Month])),"m月")&amp;"発注)")</f>
        <v/>
      </c>
      <c r="BW873">
        <f>IF(SUMIFS(T_PlannedOrders[EffectiveQty],T_PlannedOrders[Part Name],$A831,T_PlannedOrders[WeekIndex],72)=0,"",SUMIFS(T_PlannedOrders[EffectiveQty],T_PlannedOrders[Part Name],$A831,T_PlannedOrders[WeekIndex],72)&amp;" ("&amp;TEXT(SUMPRODUCT(MAX((T_PlannedOrders[Part Name]=$A831)*(T_PlannedOrders[WeekIndex]=72)*(T_PlannedOrders[EffectiveQty]&gt;0)*T_PlannedOrders[Order_Month])),"m月")&amp;"発注)")</f>
        <v/>
      </c>
      <c r="BX873">
        <f>IF(SUMIFS(T_PlannedOrders[EffectiveQty],T_PlannedOrders[Part Name],$A831,T_PlannedOrders[WeekIndex],73)=0,"",SUMIFS(T_PlannedOrders[EffectiveQty],T_PlannedOrders[Part Name],$A831,T_PlannedOrders[WeekIndex],73)&amp;" ("&amp;TEXT(SUMPRODUCT(MAX((T_PlannedOrders[Part Name]=$A831)*(T_PlannedOrders[WeekIndex]=73)*(T_PlannedOrders[EffectiveQty]&gt;0)*T_PlannedOrders[Order_Month])),"m月")&amp;"発注)")</f>
        <v/>
      </c>
      <c r="BY873">
        <f>IF(SUMIFS(T_PlannedOrders[EffectiveQty],T_PlannedOrders[Part Name],$A831,T_PlannedOrders[WeekIndex],74)=0,"",SUMIFS(T_PlannedOrders[EffectiveQty],T_PlannedOrders[Part Name],$A831,T_PlannedOrders[WeekIndex],74)&amp;" ("&amp;TEXT(SUMPRODUCT(MAX((T_PlannedOrders[Part Name]=$A831)*(T_PlannedOrders[WeekIndex]=74)*(T_PlannedOrders[EffectiveQty]&gt;0)*T_PlannedOrders[Order_Month])),"m月")&amp;"発注)")</f>
        <v/>
      </c>
      <c r="BZ873">
        <f>IF(SUMIFS(T_PlannedOrders[EffectiveQty],T_PlannedOrders[Part Name],$A831,T_PlannedOrders[WeekIndex],75)=0,"",SUMIFS(T_PlannedOrders[EffectiveQty],T_PlannedOrders[Part Name],$A831,T_PlannedOrders[WeekIndex],75)&amp;" ("&amp;TEXT(SUMPRODUCT(MAX((T_PlannedOrders[Part Name]=$A831)*(T_PlannedOrders[WeekIndex]=75)*(T_PlannedOrders[EffectiveQty]&gt;0)*T_PlannedOrders[Order_Month])),"m月")&amp;"発注)")</f>
        <v/>
      </c>
      <c r="CA873">
        <f>IF(SUMIFS(T_PlannedOrders[EffectiveQty],T_PlannedOrders[Part Name],$A831,T_PlannedOrders[WeekIndex],76)=0,"",SUMIFS(T_PlannedOrders[EffectiveQty],T_PlannedOrders[Part Name],$A831,T_PlannedOrders[WeekIndex],76)&amp;" ("&amp;TEXT(SUMPRODUCT(MAX((T_PlannedOrders[Part Name]=$A831)*(T_PlannedOrders[WeekIndex]=76)*(T_PlannedOrders[EffectiveQty]&gt;0)*T_PlannedOrders[Order_Month])),"m月")&amp;"発注)")</f>
        <v/>
      </c>
      <c r="CB873">
        <f>IF(SUMIFS(T_PlannedOrders[EffectiveQty],T_PlannedOrders[Part Name],$A831,T_PlannedOrders[WeekIndex],77)=0,"",SUMIFS(T_PlannedOrders[EffectiveQty],T_PlannedOrders[Part Name],$A831,T_PlannedOrders[WeekIndex],77)&amp;" ("&amp;TEXT(SUMPRODUCT(MAX((T_PlannedOrders[Part Name]=$A831)*(T_PlannedOrders[WeekIndex]=77)*(T_PlannedOrders[EffectiveQty]&gt;0)*T_PlannedOrders[Order_Month])),"m月")&amp;"発注)")</f>
        <v/>
      </c>
      <c r="CC873">
        <f>IF(SUMIFS(T_PlannedOrders[EffectiveQty],T_PlannedOrders[Part Name],$A831,T_PlannedOrders[WeekIndex],78)=0,"",SUMIFS(T_PlannedOrders[EffectiveQty],T_PlannedOrders[Part Name],$A831,T_PlannedOrders[WeekIndex],78)&amp;" ("&amp;TEXT(SUMPRODUCT(MAX((T_PlannedOrders[Part Name]=$A831)*(T_PlannedOrders[WeekIndex]=78)*(T_PlannedOrders[EffectiveQty]&gt;0)*T_PlannedOrders[Order_Month])),"m月")&amp;"発注)")</f>
        <v/>
      </c>
      <c r="CD873">
        <f>IF(SUMIFS(T_PlannedOrders[EffectiveQty],T_PlannedOrders[Part Name],$A831,T_PlannedOrders[WeekIndex],79)=0,"",SUMIFS(T_PlannedOrders[EffectiveQty],T_PlannedOrders[Part Name],$A831,T_PlannedOrders[WeekIndex],79)&amp;" ("&amp;TEXT(SUMPRODUCT(MAX((T_PlannedOrders[Part Name]=$A831)*(T_PlannedOrders[WeekIndex]=79)*(T_PlannedOrders[EffectiveQty]&gt;0)*T_PlannedOrders[Order_Month])),"m月")&amp;"発注)")</f>
        <v/>
      </c>
      <c r="CE873">
        <f>IF(SUMIFS(T_PlannedOrders[EffectiveQty],T_PlannedOrders[Part Name],$A831,T_PlannedOrders[WeekIndex],80)=0,"",SUMIFS(T_PlannedOrders[EffectiveQty],T_PlannedOrders[Part Name],$A831,T_PlannedOrders[WeekIndex],80)&amp;" ("&amp;TEXT(SUMPRODUCT(MAX((T_PlannedOrders[Part Name]=$A831)*(T_PlannedOrders[WeekIndex]=80)*(T_PlannedOrders[EffectiveQty]&gt;0)*T_PlannedOrders[Order_Month])),"m月")&amp;"発注)")</f>
        <v/>
      </c>
      <c r="CF873">
        <f>IF(SUMIFS(T_PlannedOrders[EffectiveQty],T_PlannedOrders[Part Name],$A831,T_PlannedOrders[WeekIndex],81)=0,"",SUMIFS(T_PlannedOrders[EffectiveQty],T_PlannedOrders[Part Name],$A831,T_PlannedOrders[WeekIndex],81)&amp;" ("&amp;TEXT(SUMPRODUCT(MAX((T_PlannedOrders[Part Name]=$A831)*(T_PlannedOrders[WeekIndex]=81)*(T_PlannedOrders[EffectiveQty]&gt;0)*T_PlannedOrders[Order_Month])),"m月")&amp;"発注)")</f>
        <v/>
      </c>
      <c r="CG873">
        <f>IF(SUMIFS(T_PlannedOrders[EffectiveQty],T_PlannedOrders[Part Name],$A831,T_PlannedOrders[WeekIndex],82)=0,"",SUMIFS(T_PlannedOrders[EffectiveQty],T_PlannedOrders[Part Name],$A831,T_PlannedOrders[WeekIndex],82)&amp;" ("&amp;TEXT(SUMPRODUCT(MAX((T_PlannedOrders[Part Name]=$A831)*(T_PlannedOrders[WeekIndex]=82)*(T_PlannedOrders[EffectiveQty]&gt;0)*T_PlannedOrders[Order_Month])),"m月")&amp;"発注)")</f>
        <v/>
      </c>
      <c r="CH873">
        <f>IF(SUMIFS(T_PlannedOrders[EffectiveQty],T_PlannedOrders[Part Name],$A831,T_PlannedOrders[WeekIndex],83)=0,"",SUMIFS(T_PlannedOrders[EffectiveQty],T_PlannedOrders[Part Name],$A831,T_PlannedOrders[WeekIndex],83)&amp;" ("&amp;TEXT(SUMPRODUCT(MAX((T_PlannedOrders[Part Name]=$A831)*(T_PlannedOrders[WeekIndex]=83)*(T_PlannedOrders[EffectiveQty]&gt;0)*T_PlannedOrders[Order_Month])),"m月")&amp;"発注)")</f>
        <v/>
      </c>
      <c r="CI873">
        <f>IF(SUMIFS(T_PlannedOrders[EffectiveQty],T_PlannedOrders[Part Name],$A831,T_PlannedOrders[WeekIndex],84)=0,"",SUMIFS(T_PlannedOrders[EffectiveQty],T_PlannedOrders[Part Name],$A831,T_PlannedOrders[WeekIndex],84)&amp;" ("&amp;TEXT(SUMPRODUCT(MAX((T_PlannedOrders[Part Name]=$A831)*(T_PlannedOrders[WeekIndex]=84)*(T_PlannedOrders[EffectiveQty]&gt;0)*T_PlannedOrders[Order_Month])),"m月")&amp;"発注)")</f>
        <v/>
      </c>
      <c r="CJ873">
        <f>IF(SUMIFS(T_PlannedOrders[EffectiveQty],T_PlannedOrders[Part Name],$A831,T_PlannedOrders[WeekIndex],85)=0,"",SUMIFS(T_PlannedOrders[EffectiveQty],T_PlannedOrders[Part Name],$A831,T_PlannedOrders[WeekIndex],85)&amp;" ("&amp;TEXT(SUMPRODUCT(MAX((T_PlannedOrders[Part Name]=$A831)*(T_PlannedOrders[WeekIndex]=85)*(T_PlannedOrders[EffectiveQty]&gt;0)*T_PlannedOrders[Order_Month])),"m月")&amp;"発注)")</f>
        <v/>
      </c>
      <c r="CK873">
        <f>IF(SUMIFS(T_PlannedOrders[EffectiveQty],T_PlannedOrders[Part Name],$A831,T_PlannedOrders[WeekIndex],86)=0,"",SUMIFS(T_PlannedOrders[EffectiveQty],T_PlannedOrders[Part Name],$A831,T_PlannedOrders[WeekIndex],86)&amp;" ("&amp;TEXT(SUMPRODUCT(MAX((T_PlannedOrders[Part Name]=$A831)*(T_PlannedOrders[WeekIndex]=86)*(T_PlannedOrders[EffectiveQty]&gt;0)*T_PlannedOrders[Order_Month])),"m月")&amp;"発注)")</f>
        <v/>
      </c>
      <c r="CL873">
        <f>IF(SUMIFS(T_PlannedOrders[EffectiveQty],T_PlannedOrders[Part Name],$A831,T_PlannedOrders[WeekIndex],87)=0,"",SUMIFS(T_PlannedOrders[EffectiveQty],T_PlannedOrders[Part Name],$A831,T_PlannedOrders[WeekIndex],87)&amp;" ("&amp;TEXT(SUMPRODUCT(MAX((T_PlannedOrders[Part Name]=$A831)*(T_PlannedOrders[WeekIndex]=87)*(T_PlannedOrders[EffectiveQty]&gt;0)*T_PlannedOrders[Order_Month])),"m月")&amp;"発注)")</f>
        <v/>
      </c>
      <c r="CM873">
        <f>IF(SUMIFS(T_PlannedOrders[EffectiveQty],T_PlannedOrders[Part Name],$A831,T_PlannedOrders[WeekIndex],88)=0,"",SUMIFS(T_PlannedOrders[EffectiveQty],T_PlannedOrders[Part Name],$A831,T_PlannedOrders[WeekIndex],88)&amp;" ("&amp;TEXT(SUMPRODUCT(MAX((T_PlannedOrders[Part Name]=$A831)*(T_PlannedOrders[WeekIndex]=88)*(T_PlannedOrders[EffectiveQty]&gt;0)*T_PlannedOrders[Order_Month])),"m月")&amp;"発注)")</f>
        <v/>
      </c>
      <c r="CN873">
        <f>IF(SUMIFS(T_PlannedOrders[EffectiveQty],T_PlannedOrders[Part Name],$A831,T_PlannedOrders[WeekIndex],89)=0,"",SUMIFS(T_PlannedOrders[EffectiveQty],T_PlannedOrders[Part Name],$A831,T_PlannedOrders[WeekIndex],89)&amp;" ("&amp;TEXT(SUMPRODUCT(MAX((T_PlannedOrders[Part Name]=$A831)*(T_PlannedOrders[WeekIndex]=89)*(T_PlannedOrders[EffectiveQty]&gt;0)*T_PlannedOrders[Order_Month])),"m月")&amp;"発注)")</f>
        <v/>
      </c>
      <c r="CO873">
        <f>IF(SUMIFS(T_PlannedOrders[EffectiveQty],T_PlannedOrders[Part Name],$A831,T_PlannedOrders[WeekIndex],90)=0,"",SUMIFS(T_PlannedOrders[EffectiveQty],T_PlannedOrders[Part Name],$A831,T_PlannedOrders[WeekIndex],90)&amp;" ("&amp;TEXT(SUMPRODUCT(MAX((T_PlannedOrders[Part Name]=$A831)*(T_PlannedOrders[WeekIndex]=90)*(T_PlannedOrders[EffectiveQty]&gt;0)*T_PlannedOrders[Order_Month])),"m月")&amp;"発注)")</f>
        <v/>
      </c>
      <c r="CP873">
        <f>IF(SUMIFS(T_PlannedOrders[EffectiveQty],T_PlannedOrders[Part Name],$A831,T_PlannedOrders[WeekIndex],91)=0,"",SUMIFS(T_PlannedOrders[EffectiveQty],T_PlannedOrders[Part Name],$A831,T_PlannedOrders[WeekIndex],91)&amp;" ("&amp;TEXT(SUMPRODUCT(MAX((T_PlannedOrders[Part Name]=$A831)*(T_PlannedOrders[WeekIndex]=91)*(T_PlannedOrders[EffectiveQty]&gt;0)*T_PlannedOrders[Order_Month])),"m月")&amp;"発注)")</f>
        <v/>
      </c>
      <c r="CQ873">
        <f>IF(SUMIFS(T_PlannedOrders[EffectiveQty],T_PlannedOrders[Part Name],$A831,T_PlannedOrders[WeekIndex],92)=0,"",SUMIFS(T_PlannedOrders[EffectiveQty],T_PlannedOrders[Part Name],$A831,T_PlannedOrders[WeekIndex],92)&amp;" ("&amp;TEXT(SUMPRODUCT(MAX((T_PlannedOrders[Part Name]=$A831)*(T_PlannedOrders[WeekIndex]=92)*(T_PlannedOrders[EffectiveQty]&gt;0)*T_PlannedOrders[Order_Month])),"m月")&amp;"発注)")</f>
        <v/>
      </c>
      <c r="CR873">
        <f>IF(SUMIFS(T_PlannedOrders[EffectiveQty],T_PlannedOrders[Part Name],$A831,T_PlannedOrders[WeekIndex],93)=0,"",SUMIFS(T_PlannedOrders[EffectiveQty],T_PlannedOrders[Part Name],$A831,T_PlannedOrders[WeekIndex],93)&amp;" ("&amp;TEXT(SUMPRODUCT(MAX((T_PlannedOrders[Part Name]=$A831)*(T_PlannedOrders[WeekIndex]=93)*(T_PlannedOrders[EffectiveQty]&gt;0)*T_PlannedOrders[Order_Month])),"m月")&amp;"発注)")</f>
        <v/>
      </c>
      <c r="CS873">
        <f>IF(SUMIFS(T_PlannedOrders[EffectiveQty],T_PlannedOrders[Part Name],$A831,T_PlannedOrders[WeekIndex],94)=0,"",SUMIFS(T_PlannedOrders[EffectiveQty],T_PlannedOrders[Part Name],$A831,T_PlannedOrders[WeekIndex],94)&amp;" ("&amp;TEXT(SUMPRODUCT(MAX((T_PlannedOrders[Part Name]=$A831)*(T_PlannedOrders[WeekIndex]=94)*(T_PlannedOrders[EffectiveQty]&gt;0)*T_PlannedOrders[Order_Month])),"m月")&amp;"発注)")</f>
        <v/>
      </c>
      <c r="CT873">
        <f>IF(SUMIFS(T_PlannedOrders[EffectiveQty],T_PlannedOrders[Part Name],$A831,T_PlannedOrders[WeekIndex],95)=0,"",SUMIFS(T_PlannedOrders[EffectiveQty],T_PlannedOrders[Part Name],$A831,T_PlannedOrders[WeekIndex],95)&amp;" ("&amp;TEXT(SUMPRODUCT(MAX((T_PlannedOrders[Part Name]=$A831)*(T_PlannedOrders[WeekIndex]=95)*(T_PlannedOrders[EffectiveQty]&gt;0)*T_PlannedOrders[Order_Month])),"m月")&amp;"発注)")</f>
        <v/>
      </c>
      <c r="CU873">
        <f>IF(SUMIFS(T_PlannedOrders[EffectiveQty],T_PlannedOrders[Part Name],$A831,T_PlannedOrders[WeekIndex],96)=0,"",SUMIFS(T_PlannedOrders[EffectiveQty],T_PlannedOrders[Part Name],$A831,T_PlannedOrders[WeekIndex],96)&amp;" ("&amp;TEXT(SUMPRODUCT(MAX((T_PlannedOrders[Part Name]=$A831)*(T_PlannedOrders[WeekIndex]=96)*(T_PlannedOrders[EffectiveQty]&gt;0)*T_PlannedOrders[Order_Month])),"m月")&amp;"発注)")</f>
        <v/>
      </c>
      <c r="CV873">
        <f>IF(SUMIFS(T_PlannedOrders[EffectiveQty],T_PlannedOrders[Part Name],$A831,T_PlannedOrders[WeekIndex],97)=0,"",SUMIFS(T_PlannedOrders[EffectiveQty],T_PlannedOrders[Part Name],$A831,T_PlannedOrders[WeekIndex],97)&amp;" ("&amp;TEXT(SUMPRODUCT(MAX((T_PlannedOrders[Part Name]=$A831)*(T_PlannedOrders[WeekIndex]=97)*(T_PlannedOrders[EffectiveQty]&gt;0)*T_PlannedOrders[Order_Month])),"m月")&amp;"発注)")</f>
        <v/>
      </c>
      <c r="CW873">
        <f>IF(SUMIFS(T_PlannedOrders[EffectiveQty],T_PlannedOrders[Part Name],$A831,T_PlannedOrders[WeekIndex],98)=0,"",SUMIFS(T_PlannedOrders[EffectiveQty],T_PlannedOrders[Part Name],$A831,T_PlannedOrders[WeekIndex],98)&amp;" ("&amp;TEXT(SUMPRODUCT(MAX((T_PlannedOrders[Part Name]=$A831)*(T_PlannedOrders[WeekIndex]=98)*(T_PlannedOrders[EffectiveQty]&gt;0)*T_PlannedOrders[Order_Month])),"m月")&amp;"発注)")</f>
        <v/>
      </c>
      <c r="CX873">
        <f>IF(SUMIFS(T_PlannedOrders[EffectiveQty],T_PlannedOrders[Part Name],$A831,T_PlannedOrders[WeekIndex],99)=0,"",SUMIFS(T_PlannedOrders[EffectiveQty],T_PlannedOrders[Part Name],$A831,T_PlannedOrders[WeekIndex],99)&amp;" ("&amp;TEXT(SUMPRODUCT(MAX((T_PlannedOrders[Part Name]=$A831)*(T_PlannedOrders[WeekIndex]=99)*(T_PlannedOrders[EffectiveQty]&gt;0)*T_PlannedOrders[Order_Month])),"m月")&amp;"発注)")</f>
        <v/>
      </c>
      <c r="CY873">
        <f>IF(SUMIFS(T_PlannedOrders[EffectiveQty],T_PlannedOrders[Part Name],$A831,T_PlannedOrders[WeekIndex],100)=0,"",SUMIFS(T_PlannedOrders[EffectiveQty],T_PlannedOrders[Part Name],$A831,T_PlannedOrders[WeekIndex],100)&amp;" ("&amp;TEXT(SUMPRODUCT(MAX((T_PlannedOrders[Part Name]=$A831)*(T_PlannedOrders[WeekIndex]=100)*(T_PlannedOrders[EffectiveQty]&gt;0)*T_PlannedOrders[Order_Month])),"m月")&amp;"発注)")</f>
        <v/>
      </c>
      <c r="CZ873">
        <f>IF(SUMIFS(T_PlannedOrders[EffectiveQty],T_PlannedOrders[Part Name],$A831,T_PlannedOrders[WeekIndex],101)=0,"",SUMIFS(T_PlannedOrders[EffectiveQty],T_PlannedOrders[Part Name],$A831,T_PlannedOrders[WeekIndex],101)&amp;" ("&amp;TEXT(SUMPRODUCT(MAX((T_PlannedOrders[Part Name]=$A831)*(T_PlannedOrders[WeekIndex]=101)*(T_PlannedOrders[EffectiveQty]&gt;0)*T_PlannedOrders[Order_Month])),"m月")&amp;"発注)")</f>
        <v/>
      </c>
      <c r="DA873">
        <f>IF(SUMIFS(T_PlannedOrders[EffectiveQty],T_PlannedOrders[Part Name],$A831,T_PlannedOrders[WeekIndex],102)=0,"",SUMIFS(T_PlannedOrders[EffectiveQty],T_PlannedOrders[Part Name],$A831,T_PlannedOrders[WeekIndex],102)&amp;" ("&amp;TEXT(SUMPRODUCT(MAX((T_PlannedOrders[Part Name]=$A831)*(T_PlannedOrders[WeekIndex]=102)*(T_PlannedOrders[EffectiveQty]&gt;0)*T_PlannedOrders[Order_Month])),"m月")&amp;"発注)")</f>
        <v/>
      </c>
      <c r="DB873">
        <f>IF(SUMIFS(T_PlannedOrders[EffectiveQty],T_PlannedOrders[Part Name],$A831,T_PlannedOrders[WeekIndex],103)=0,"",SUMIFS(T_PlannedOrders[EffectiveQty],T_PlannedOrders[Part Name],$A831,T_PlannedOrders[WeekIndex],103)&amp;" ("&amp;TEXT(SUMPRODUCT(MAX((T_PlannedOrders[Part Name]=$A831)*(T_PlannedOrders[WeekIndex]=103)*(T_PlannedOrders[EffectiveQty]&gt;0)*T_PlannedOrders[Order_Month])),"m月")&amp;"発注)")</f>
        <v/>
      </c>
      <c r="DC873">
        <f>IF(SUMIFS(T_PlannedOrders[EffectiveQty],T_PlannedOrders[Part Name],$A831,T_PlannedOrders[WeekIndex],104)=0,"",SUMIFS(T_PlannedOrders[EffectiveQty],T_PlannedOrders[Part Name],$A831,T_PlannedOrders[WeekIndex],104)&amp;" ("&amp;TEXT(SUMPRODUCT(MAX((T_PlannedOrders[Part Name]=$A831)*(T_PlannedOrders[WeekIndex]=104)*(T_PlannedOrders[EffectiveQty]&gt;0)*T_PlannedOrders[Order_Month])),"m月")&amp;"発注)")</f>
        <v/>
      </c>
    </row>
    <row r="874">
      <c r="B874" s="5" t="inlineStr">
        <is>
          <t>合計在庫(週末時点,kg)</t>
        </is>
      </c>
      <c r="D874">
        <f>'Grid_Stock'!B39</f>
        <v/>
      </c>
      <c r="E874">
        <f>'Grid_Stock'!C39</f>
        <v/>
      </c>
      <c r="F874">
        <f>'Grid_Stock'!D39</f>
        <v/>
      </c>
      <c r="G874">
        <f>'Grid_Stock'!E39</f>
        <v/>
      </c>
      <c r="H874">
        <f>'Grid_Stock'!F39</f>
        <v/>
      </c>
      <c r="I874">
        <f>'Grid_Stock'!G39</f>
        <v/>
      </c>
      <c r="J874">
        <f>'Grid_Stock'!H39</f>
        <v/>
      </c>
      <c r="K874">
        <f>'Grid_Stock'!I39</f>
        <v/>
      </c>
      <c r="L874">
        <f>'Grid_Stock'!J39</f>
        <v/>
      </c>
      <c r="M874">
        <f>'Grid_Stock'!K39</f>
        <v/>
      </c>
      <c r="N874">
        <f>'Grid_Stock'!L39</f>
        <v/>
      </c>
      <c r="O874">
        <f>'Grid_Stock'!M39</f>
        <v/>
      </c>
      <c r="P874">
        <f>'Grid_Stock'!N39</f>
        <v/>
      </c>
      <c r="Q874">
        <f>'Grid_Stock'!O39</f>
        <v/>
      </c>
      <c r="R874">
        <f>'Grid_Stock'!P39</f>
        <v/>
      </c>
      <c r="S874">
        <f>'Grid_Stock'!Q39</f>
        <v/>
      </c>
      <c r="T874">
        <f>'Grid_Stock'!R39</f>
        <v/>
      </c>
      <c r="U874">
        <f>'Grid_Stock'!S39</f>
        <v/>
      </c>
      <c r="V874">
        <f>'Grid_Stock'!T39</f>
        <v/>
      </c>
      <c r="W874">
        <f>'Grid_Stock'!U39</f>
        <v/>
      </c>
      <c r="X874">
        <f>'Grid_Stock'!V39</f>
        <v/>
      </c>
      <c r="Y874">
        <f>'Grid_Stock'!W39</f>
        <v/>
      </c>
      <c r="Z874">
        <f>'Grid_Stock'!X39</f>
        <v/>
      </c>
      <c r="AA874">
        <f>'Grid_Stock'!Y39</f>
        <v/>
      </c>
      <c r="AB874">
        <f>'Grid_Stock'!Z39</f>
        <v/>
      </c>
      <c r="AC874">
        <f>'Grid_Stock'!AA39</f>
        <v/>
      </c>
      <c r="AD874">
        <f>'Grid_Stock'!AB39</f>
        <v/>
      </c>
      <c r="AE874">
        <f>'Grid_Stock'!AC39</f>
        <v/>
      </c>
      <c r="AF874">
        <f>'Grid_Stock'!AD39</f>
        <v/>
      </c>
      <c r="AG874">
        <f>'Grid_Stock'!AE39</f>
        <v/>
      </c>
      <c r="AH874">
        <f>'Grid_Stock'!AF39</f>
        <v/>
      </c>
      <c r="AI874">
        <f>'Grid_Stock'!AG39</f>
        <v/>
      </c>
      <c r="AJ874">
        <f>'Grid_Stock'!AH39</f>
        <v/>
      </c>
      <c r="AK874">
        <f>'Grid_Stock'!AI39</f>
        <v/>
      </c>
      <c r="AL874">
        <f>'Grid_Stock'!AJ39</f>
        <v/>
      </c>
      <c r="AM874">
        <f>'Grid_Stock'!AK39</f>
        <v/>
      </c>
      <c r="AN874">
        <f>'Grid_Stock'!AL39</f>
        <v/>
      </c>
      <c r="AO874">
        <f>'Grid_Stock'!AM39</f>
        <v/>
      </c>
      <c r="AP874">
        <f>'Grid_Stock'!AN39</f>
        <v/>
      </c>
      <c r="AQ874">
        <f>'Grid_Stock'!AO39</f>
        <v/>
      </c>
      <c r="AR874">
        <f>'Grid_Stock'!AP39</f>
        <v/>
      </c>
      <c r="AS874">
        <f>'Grid_Stock'!AQ39</f>
        <v/>
      </c>
      <c r="AT874">
        <f>'Grid_Stock'!AR39</f>
        <v/>
      </c>
      <c r="AU874">
        <f>'Grid_Stock'!AS39</f>
        <v/>
      </c>
      <c r="AV874">
        <f>'Grid_Stock'!AT39</f>
        <v/>
      </c>
      <c r="AW874">
        <f>'Grid_Stock'!AU39</f>
        <v/>
      </c>
      <c r="AX874">
        <f>'Grid_Stock'!AV39</f>
        <v/>
      </c>
      <c r="AY874">
        <f>'Grid_Stock'!AW39</f>
        <v/>
      </c>
      <c r="AZ874">
        <f>'Grid_Stock'!AX39</f>
        <v/>
      </c>
      <c r="BA874">
        <f>'Grid_Stock'!AY39</f>
        <v/>
      </c>
      <c r="BB874">
        <f>'Grid_Stock'!AZ39</f>
        <v/>
      </c>
      <c r="BC874">
        <f>'Grid_Stock'!BA39</f>
        <v/>
      </c>
      <c r="BD874">
        <f>'Grid_Stock'!BB39</f>
        <v/>
      </c>
      <c r="BE874">
        <f>'Grid_Stock'!BC39</f>
        <v/>
      </c>
      <c r="BF874">
        <f>'Grid_Stock'!BD39</f>
        <v/>
      </c>
      <c r="BG874">
        <f>'Grid_Stock'!BE39</f>
        <v/>
      </c>
      <c r="BH874">
        <f>'Grid_Stock'!BF39</f>
        <v/>
      </c>
      <c r="BI874">
        <f>'Grid_Stock'!BG39</f>
        <v/>
      </c>
      <c r="BJ874">
        <f>'Grid_Stock'!BH39</f>
        <v/>
      </c>
      <c r="BK874">
        <f>'Grid_Stock'!BI39</f>
        <v/>
      </c>
      <c r="BL874">
        <f>'Grid_Stock'!BJ39</f>
        <v/>
      </c>
      <c r="BM874">
        <f>'Grid_Stock'!BK39</f>
        <v/>
      </c>
      <c r="BN874">
        <f>'Grid_Stock'!BL39</f>
        <v/>
      </c>
      <c r="BO874">
        <f>'Grid_Stock'!BM39</f>
        <v/>
      </c>
      <c r="BP874">
        <f>'Grid_Stock'!BN39</f>
        <v/>
      </c>
      <c r="BQ874">
        <f>'Grid_Stock'!BO39</f>
        <v/>
      </c>
      <c r="BR874">
        <f>'Grid_Stock'!BP39</f>
        <v/>
      </c>
      <c r="BS874">
        <f>'Grid_Stock'!BQ39</f>
        <v/>
      </c>
      <c r="BT874">
        <f>'Grid_Stock'!BR39</f>
        <v/>
      </c>
      <c r="BU874">
        <f>'Grid_Stock'!BS39</f>
        <v/>
      </c>
      <c r="BV874">
        <f>'Grid_Stock'!BT39</f>
        <v/>
      </c>
      <c r="BW874">
        <f>'Grid_Stock'!BU39</f>
        <v/>
      </c>
      <c r="BX874">
        <f>'Grid_Stock'!BV39</f>
        <v/>
      </c>
      <c r="BY874">
        <f>'Grid_Stock'!BW39</f>
        <v/>
      </c>
      <c r="BZ874">
        <f>'Grid_Stock'!BX39</f>
        <v/>
      </c>
      <c r="CA874">
        <f>'Grid_Stock'!BY39</f>
        <v/>
      </c>
      <c r="CB874">
        <f>'Grid_Stock'!BZ39</f>
        <v/>
      </c>
      <c r="CC874">
        <f>'Grid_Stock'!CA39</f>
        <v/>
      </c>
      <c r="CD874">
        <f>'Grid_Stock'!CB39</f>
        <v/>
      </c>
      <c r="CE874">
        <f>'Grid_Stock'!CC39</f>
        <v/>
      </c>
      <c r="CF874">
        <f>'Grid_Stock'!CD39</f>
        <v/>
      </c>
      <c r="CG874">
        <f>'Grid_Stock'!CE39</f>
        <v/>
      </c>
      <c r="CH874">
        <f>'Grid_Stock'!CF39</f>
        <v/>
      </c>
      <c r="CI874">
        <f>'Grid_Stock'!CG39</f>
        <v/>
      </c>
      <c r="CJ874">
        <f>'Grid_Stock'!CH39</f>
        <v/>
      </c>
      <c r="CK874">
        <f>'Grid_Stock'!CI39</f>
        <v/>
      </c>
      <c r="CL874">
        <f>'Grid_Stock'!CJ39</f>
        <v/>
      </c>
      <c r="CM874">
        <f>'Grid_Stock'!CK39</f>
        <v/>
      </c>
      <c r="CN874">
        <f>'Grid_Stock'!CL39</f>
        <v/>
      </c>
      <c r="CO874">
        <f>'Grid_Stock'!CM39</f>
        <v/>
      </c>
      <c r="CP874">
        <f>'Grid_Stock'!CN39</f>
        <v/>
      </c>
      <c r="CQ874">
        <f>'Grid_Stock'!CO39</f>
        <v/>
      </c>
      <c r="CR874">
        <f>'Grid_Stock'!CP39</f>
        <v/>
      </c>
      <c r="CS874">
        <f>'Grid_Stock'!CQ39</f>
        <v/>
      </c>
      <c r="CT874">
        <f>'Grid_Stock'!CR39</f>
        <v/>
      </c>
      <c r="CU874">
        <f>'Grid_Stock'!CS39</f>
        <v/>
      </c>
      <c r="CV874">
        <f>'Grid_Stock'!CT39</f>
        <v/>
      </c>
      <c r="CW874">
        <f>'Grid_Stock'!CU39</f>
        <v/>
      </c>
      <c r="CX874">
        <f>'Grid_Stock'!CV39</f>
        <v/>
      </c>
      <c r="CY874">
        <f>'Grid_Stock'!CW39</f>
        <v/>
      </c>
      <c r="CZ874">
        <f>'Grid_Stock'!CX39</f>
        <v/>
      </c>
      <c r="DA874">
        <f>'Grid_Stock'!CY39</f>
        <v/>
      </c>
      <c r="DB874">
        <f>'Grid_Stock'!CZ39</f>
        <v/>
      </c>
      <c r="DC874">
        <f>'Grid_Stock'!DA39</f>
        <v/>
      </c>
    </row>
    <row r="875">
      <c r="B875" s="23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'Grid_Requirement'!B40</f>
        <v/>
      </c>
      <c r="E918">
        <f>'Grid_Requirement'!C40</f>
        <v/>
      </c>
      <c r="F918">
        <f>'Grid_Requirement'!D40</f>
        <v/>
      </c>
      <c r="G918">
        <f>'Grid_Requirement'!E40</f>
        <v/>
      </c>
      <c r="H918">
        <f>'Grid_Requirement'!F40</f>
        <v/>
      </c>
      <c r="I918">
        <f>'Grid_Requirement'!G40</f>
        <v/>
      </c>
      <c r="J918">
        <f>'Grid_Requirement'!H40</f>
        <v/>
      </c>
      <c r="K918">
        <f>'Grid_Requirement'!I40</f>
        <v/>
      </c>
      <c r="L918">
        <f>'Grid_Requirement'!J40</f>
        <v/>
      </c>
      <c r="M918">
        <f>'Grid_Requirement'!K40</f>
        <v/>
      </c>
      <c r="N918">
        <f>'Grid_Requirement'!L40</f>
        <v/>
      </c>
      <c r="O918">
        <f>'Grid_Requirement'!M40</f>
        <v/>
      </c>
      <c r="P918">
        <f>'Grid_Requirement'!N40</f>
        <v/>
      </c>
      <c r="Q918">
        <f>'Grid_Requirement'!O40</f>
        <v/>
      </c>
      <c r="R918">
        <f>'Grid_Requirement'!P40</f>
        <v/>
      </c>
      <c r="S918">
        <f>'Grid_Requirement'!Q40</f>
        <v/>
      </c>
      <c r="T918">
        <f>'Grid_Requirement'!R40</f>
        <v/>
      </c>
      <c r="U918">
        <f>'Grid_Requirement'!S40</f>
        <v/>
      </c>
      <c r="V918">
        <f>'Grid_Requirement'!T40</f>
        <v/>
      </c>
      <c r="W918">
        <f>'Grid_Requirement'!U40</f>
        <v/>
      </c>
      <c r="X918">
        <f>'Grid_Requirement'!V40</f>
        <v/>
      </c>
      <c r="Y918">
        <f>'Grid_Requirement'!W40</f>
        <v/>
      </c>
      <c r="Z918">
        <f>'Grid_Requirement'!X40</f>
        <v/>
      </c>
      <c r="AA918">
        <f>'Grid_Requirement'!Y40</f>
        <v/>
      </c>
      <c r="AB918">
        <f>'Grid_Requirement'!Z40</f>
        <v/>
      </c>
      <c r="AC918">
        <f>'Grid_Requirement'!AA40</f>
        <v/>
      </c>
      <c r="AD918">
        <f>'Grid_Requirement'!AB40</f>
        <v/>
      </c>
      <c r="AE918">
        <f>'Grid_Requirement'!AC40</f>
        <v/>
      </c>
      <c r="AF918">
        <f>'Grid_Requirement'!AD40</f>
        <v/>
      </c>
      <c r="AG918">
        <f>'Grid_Requirement'!AE40</f>
        <v/>
      </c>
      <c r="AH918">
        <f>'Grid_Requirement'!AF40</f>
        <v/>
      </c>
      <c r="AI918">
        <f>'Grid_Requirement'!AG40</f>
        <v/>
      </c>
      <c r="AJ918">
        <f>'Grid_Requirement'!AH40</f>
        <v/>
      </c>
      <c r="AK918">
        <f>'Grid_Requirement'!AI40</f>
        <v/>
      </c>
      <c r="AL918">
        <f>'Grid_Requirement'!AJ40</f>
        <v/>
      </c>
      <c r="AM918">
        <f>'Grid_Requirement'!AK40</f>
        <v/>
      </c>
      <c r="AN918">
        <f>'Grid_Requirement'!AL40</f>
        <v/>
      </c>
      <c r="AO918">
        <f>'Grid_Requirement'!AM40</f>
        <v/>
      </c>
      <c r="AP918">
        <f>'Grid_Requirement'!AN40</f>
        <v/>
      </c>
      <c r="AQ918">
        <f>'Grid_Requirement'!AO40</f>
        <v/>
      </c>
      <c r="AR918">
        <f>'Grid_Requirement'!AP40</f>
        <v/>
      </c>
      <c r="AS918">
        <f>'Grid_Requirement'!AQ40</f>
        <v/>
      </c>
      <c r="AT918">
        <f>'Grid_Requirement'!AR40</f>
        <v/>
      </c>
      <c r="AU918">
        <f>'Grid_Requirement'!AS40</f>
        <v/>
      </c>
      <c r="AV918">
        <f>'Grid_Requirement'!AT40</f>
        <v/>
      </c>
      <c r="AW918">
        <f>'Grid_Requirement'!AU40</f>
        <v/>
      </c>
      <c r="AX918">
        <f>'Grid_Requirement'!AV40</f>
        <v/>
      </c>
      <c r="AY918">
        <f>'Grid_Requirement'!AW40</f>
        <v/>
      </c>
      <c r="AZ918">
        <f>'Grid_Requirement'!AX40</f>
        <v/>
      </c>
      <c r="BA918">
        <f>'Grid_Requirement'!AY40</f>
        <v/>
      </c>
      <c r="BB918">
        <f>'Grid_Requirement'!AZ40</f>
        <v/>
      </c>
      <c r="BC918">
        <f>'Grid_Requirement'!BA40</f>
        <v/>
      </c>
      <c r="BD918">
        <f>'Grid_Requirement'!BB40</f>
        <v/>
      </c>
      <c r="BE918">
        <f>'Grid_Requirement'!BC40</f>
        <v/>
      </c>
      <c r="BF918">
        <f>'Grid_Requirement'!BD40</f>
        <v/>
      </c>
      <c r="BG918">
        <f>'Grid_Requirement'!BE40</f>
        <v/>
      </c>
      <c r="BH918">
        <f>'Grid_Requirement'!BF40</f>
        <v/>
      </c>
      <c r="BI918">
        <f>'Grid_Requirement'!BG40</f>
        <v/>
      </c>
      <c r="BJ918">
        <f>'Grid_Requirement'!BH40</f>
        <v/>
      </c>
      <c r="BK918">
        <f>'Grid_Requirement'!BI40</f>
        <v/>
      </c>
      <c r="BL918">
        <f>'Grid_Requirement'!BJ40</f>
        <v/>
      </c>
      <c r="BM918">
        <f>'Grid_Requirement'!BK40</f>
        <v/>
      </c>
      <c r="BN918">
        <f>'Grid_Requirement'!BL40</f>
        <v/>
      </c>
      <c r="BO918">
        <f>'Grid_Requirement'!BM40</f>
        <v/>
      </c>
      <c r="BP918">
        <f>'Grid_Requirement'!BN40</f>
        <v/>
      </c>
      <c r="BQ918">
        <f>'Grid_Requirement'!BO40</f>
        <v/>
      </c>
      <c r="BR918">
        <f>'Grid_Requirement'!BP40</f>
        <v/>
      </c>
      <c r="BS918">
        <f>'Grid_Requirement'!BQ40</f>
        <v/>
      </c>
      <c r="BT918">
        <f>'Grid_Requirement'!BR40</f>
        <v/>
      </c>
      <c r="BU918">
        <f>'Grid_Requirement'!BS40</f>
        <v/>
      </c>
      <c r="BV918">
        <f>'Grid_Requirement'!BT40</f>
        <v/>
      </c>
      <c r="BW918">
        <f>'Grid_Requirement'!BU40</f>
        <v/>
      </c>
      <c r="BX918">
        <f>'Grid_Requirement'!BV40</f>
        <v/>
      </c>
      <c r="BY918">
        <f>'Grid_Requirement'!BW40</f>
        <v/>
      </c>
      <c r="BZ918">
        <f>'Grid_Requirement'!BX40</f>
        <v/>
      </c>
      <c r="CA918">
        <f>'Grid_Requirement'!BY40</f>
        <v/>
      </c>
      <c r="CB918">
        <f>'Grid_Requirement'!BZ40</f>
        <v/>
      </c>
      <c r="CC918">
        <f>'Grid_Requirement'!CA40</f>
        <v/>
      </c>
      <c r="CD918">
        <f>'Grid_Requirement'!CB40</f>
        <v/>
      </c>
      <c r="CE918">
        <f>'Grid_Requirement'!CC40</f>
        <v/>
      </c>
      <c r="CF918">
        <f>'Grid_Requirement'!CD40</f>
        <v/>
      </c>
      <c r="CG918">
        <f>'Grid_Requirement'!CE40</f>
        <v/>
      </c>
      <c r="CH918">
        <f>'Grid_Requirement'!CF40</f>
        <v/>
      </c>
      <c r="CI918">
        <f>'Grid_Requirement'!CG40</f>
        <v/>
      </c>
      <c r="CJ918">
        <f>'Grid_Requirement'!CH40</f>
        <v/>
      </c>
      <c r="CK918">
        <f>'Grid_Requirement'!CI40</f>
        <v/>
      </c>
      <c r="CL918">
        <f>'Grid_Requirement'!CJ40</f>
        <v/>
      </c>
      <c r="CM918">
        <f>'Grid_Requirement'!CK40</f>
        <v/>
      </c>
      <c r="CN918">
        <f>'Grid_Requirement'!CL40</f>
        <v/>
      </c>
      <c r="CO918">
        <f>'Grid_Requirement'!CM40</f>
        <v/>
      </c>
      <c r="CP918">
        <f>'Grid_Requirement'!CN40</f>
        <v/>
      </c>
      <c r="CQ918">
        <f>'Grid_Requirement'!CO40</f>
        <v/>
      </c>
      <c r="CR918">
        <f>'Grid_Requirement'!CP40</f>
        <v/>
      </c>
      <c r="CS918">
        <f>'Grid_Requirement'!CQ40</f>
        <v/>
      </c>
      <c r="CT918">
        <f>'Grid_Requirement'!CR40</f>
        <v/>
      </c>
      <c r="CU918">
        <f>'Grid_Requirement'!CS40</f>
        <v/>
      </c>
      <c r="CV918">
        <f>'Grid_Requirement'!CT40</f>
        <v/>
      </c>
      <c r="CW918">
        <f>'Grid_Requirement'!CU40</f>
        <v/>
      </c>
      <c r="CX918">
        <f>'Grid_Requirement'!CV40</f>
        <v/>
      </c>
      <c r="CY918">
        <f>'Grid_Requirement'!CW40</f>
        <v/>
      </c>
      <c r="CZ918">
        <f>'Grid_Requirement'!CX40</f>
        <v/>
      </c>
      <c r="DA918">
        <f>'Grid_Requirement'!CY40</f>
        <v/>
      </c>
      <c r="DB918">
        <f>'Grid_Requirement'!CZ40</f>
        <v/>
      </c>
      <c r="DC918">
        <f>'Grid_Requirement'!DA40</f>
        <v/>
      </c>
    </row>
    <row r="919">
      <c r="B919" t="inlineStr">
        <is>
          <t>TTAF在庫(実績,kg)</t>
        </is>
      </c>
      <c r="D919">
        <f>'T_TTAFStock'!B44</f>
        <v/>
      </c>
      <c r="E919">
        <f>'T_TTAFStock'!C44</f>
        <v/>
      </c>
      <c r="F919">
        <f>'T_TTAFStock'!D44</f>
        <v/>
      </c>
      <c r="G919">
        <f>'T_TTAFStock'!E44</f>
        <v/>
      </c>
      <c r="H919">
        <f>'T_TTAFStock'!F44</f>
        <v/>
      </c>
      <c r="I919">
        <f>'T_TTAFStock'!G44</f>
        <v/>
      </c>
      <c r="J919">
        <f>'T_TTAFStock'!H44</f>
        <v/>
      </c>
      <c r="K919">
        <f>'T_TTAFStock'!I44</f>
        <v/>
      </c>
      <c r="L919">
        <f>'T_TTAFStock'!J44</f>
        <v/>
      </c>
      <c r="M919">
        <f>'T_TTAFStock'!K44</f>
        <v/>
      </c>
      <c r="N919">
        <f>'T_TTAFStock'!L44</f>
        <v/>
      </c>
      <c r="O919">
        <f>'T_TTAFStock'!M44</f>
        <v/>
      </c>
      <c r="P919">
        <f>'T_TTAFStock'!N44</f>
        <v/>
      </c>
      <c r="Q919">
        <f>'T_TTAFStock'!O44</f>
        <v/>
      </c>
      <c r="R919">
        <f>'T_TTAFStock'!P44</f>
        <v/>
      </c>
      <c r="S919">
        <f>'T_TTAFStock'!Q44</f>
        <v/>
      </c>
      <c r="T919">
        <f>'T_TTAFStock'!R44</f>
        <v/>
      </c>
      <c r="U919">
        <f>'T_TTAFStock'!S44</f>
        <v/>
      </c>
      <c r="V919">
        <f>'T_TTAFStock'!T44</f>
        <v/>
      </c>
      <c r="W919">
        <f>'T_TTAFStock'!U44</f>
        <v/>
      </c>
      <c r="X919">
        <f>'T_TTAFStock'!V44</f>
        <v/>
      </c>
      <c r="Y919">
        <f>'T_TTAFStock'!W44</f>
        <v/>
      </c>
      <c r="Z919">
        <f>'T_TTAFStock'!X44</f>
        <v/>
      </c>
      <c r="AA919">
        <f>'T_TTAFStock'!Y44</f>
        <v/>
      </c>
      <c r="AB919">
        <f>'T_TTAFStock'!Z44</f>
        <v/>
      </c>
      <c r="AC919">
        <f>'T_TTAFStock'!AA44</f>
        <v/>
      </c>
      <c r="AD919">
        <f>'T_TTAFStock'!AB44</f>
        <v/>
      </c>
      <c r="AE919">
        <f>'T_TTAFStock'!AC44</f>
        <v/>
      </c>
      <c r="AF919">
        <f>'T_TTAFStock'!AD44</f>
        <v/>
      </c>
      <c r="AG919">
        <f>'T_TTAFStock'!AE44</f>
        <v/>
      </c>
      <c r="AH919">
        <f>'T_TTAFStock'!AF44</f>
        <v/>
      </c>
      <c r="AI919">
        <f>'T_TTAFStock'!AG44</f>
        <v/>
      </c>
      <c r="AJ919">
        <f>'T_TTAFStock'!AH44</f>
        <v/>
      </c>
      <c r="AK919">
        <f>'T_TTAFStock'!AI44</f>
        <v/>
      </c>
      <c r="AL919">
        <f>'T_TTAFStock'!AJ44</f>
        <v/>
      </c>
      <c r="AM919">
        <f>'T_TTAFStock'!AK44</f>
        <v/>
      </c>
      <c r="AN919">
        <f>'T_TTAFStock'!AL44</f>
        <v/>
      </c>
      <c r="AO919">
        <f>'T_TTAFStock'!AM44</f>
        <v/>
      </c>
      <c r="AP919">
        <f>'T_TTAFStock'!AN44</f>
        <v/>
      </c>
      <c r="AQ919">
        <f>'T_TTAFStock'!AO44</f>
        <v/>
      </c>
      <c r="AR919">
        <f>'T_TTAFStock'!AP44</f>
        <v/>
      </c>
      <c r="AS919">
        <f>'T_TTAFStock'!AQ44</f>
        <v/>
      </c>
      <c r="AT919">
        <f>'T_TTAFStock'!AR44</f>
        <v/>
      </c>
      <c r="AU919">
        <f>'T_TTAFStock'!AS44</f>
        <v/>
      </c>
      <c r="AV919">
        <f>'T_TTAFStock'!AT44</f>
        <v/>
      </c>
      <c r="AW919">
        <f>'T_TTAFStock'!AU44</f>
        <v/>
      </c>
      <c r="AX919">
        <f>'T_TTAFStock'!AV44</f>
        <v/>
      </c>
      <c r="AY919">
        <f>'T_TTAFStock'!AW44</f>
        <v/>
      </c>
      <c r="AZ919">
        <f>'T_TTAFStock'!AX44</f>
        <v/>
      </c>
      <c r="BA919">
        <f>'T_TTAFStock'!AY44</f>
        <v/>
      </c>
      <c r="BB919">
        <f>'T_TTAFStock'!AZ44</f>
        <v/>
      </c>
      <c r="BC919">
        <f>'T_TTAFStock'!BA44</f>
        <v/>
      </c>
      <c r="BD919">
        <f>'T_TTAFStock'!BB44</f>
        <v/>
      </c>
      <c r="BE919">
        <f>'T_TTAFStock'!BC44</f>
        <v/>
      </c>
      <c r="BF919">
        <f>'T_TTAFStock'!BD44</f>
        <v/>
      </c>
      <c r="BG919">
        <f>'T_TTAFStock'!BE44</f>
        <v/>
      </c>
      <c r="BH919">
        <f>'T_TTAFStock'!BF44</f>
        <v/>
      </c>
      <c r="BI919">
        <f>'T_TTAFStock'!BG44</f>
        <v/>
      </c>
      <c r="BJ919">
        <f>'T_TTAFStock'!BH44</f>
        <v/>
      </c>
      <c r="BK919">
        <f>'T_TTAFStock'!BI44</f>
        <v/>
      </c>
      <c r="BL919">
        <f>'T_TTAFStock'!BJ44</f>
        <v/>
      </c>
      <c r="BM919">
        <f>'T_TTAFStock'!BK44</f>
        <v/>
      </c>
      <c r="BN919">
        <f>'T_TTAFStock'!BL44</f>
        <v/>
      </c>
      <c r="BO919">
        <f>'T_TTAFStock'!BM44</f>
        <v/>
      </c>
      <c r="BP919">
        <f>'T_TTAFStock'!BN44</f>
        <v/>
      </c>
      <c r="BQ919">
        <f>'T_TTAFStock'!BO44</f>
        <v/>
      </c>
      <c r="BR919">
        <f>'T_TTAFStock'!BP44</f>
        <v/>
      </c>
      <c r="BS919">
        <f>'T_TTAFStock'!BQ44</f>
        <v/>
      </c>
      <c r="BT919">
        <f>'T_TTAFStock'!BR44</f>
        <v/>
      </c>
      <c r="BU919">
        <f>'T_TTAFStock'!BS44</f>
        <v/>
      </c>
      <c r="BV919">
        <f>'T_TTAFStock'!BT44</f>
        <v/>
      </c>
      <c r="BW919">
        <f>'T_TTAFStock'!BU44</f>
        <v/>
      </c>
      <c r="BX919">
        <f>'T_TTAFStock'!BV44</f>
        <v/>
      </c>
      <c r="BY919">
        <f>'T_TTAFStock'!BW44</f>
        <v/>
      </c>
      <c r="BZ919">
        <f>'T_TTAFStock'!BX44</f>
        <v/>
      </c>
      <c r="CA919">
        <f>'T_TTAFStock'!BY44</f>
        <v/>
      </c>
      <c r="CB919">
        <f>'T_TTAFStock'!BZ44</f>
        <v/>
      </c>
      <c r="CC919">
        <f>'T_TTAFStock'!CA44</f>
        <v/>
      </c>
      <c r="CD919">
        <f>'T_TTAFStock'!CB44</f>
        <v/>
      </c>
      <c r="CE919">
        <f>'T_TTAFStock'!CC44</f>
        <v/>
      </c>
      <c r="CF919">
        <f>'T_TTAFStock'!CD44</f>
        <v/>
      </c>
      <c r="CG919">
        <f>'T_TTAFStock'!CE44</f>
        <v/>
      </c>
      <c r="CH919">
        <f>'T_TTAFStock'!CF44</f>
        <v/>
      </c>
      <c r="CI919">
        <f>'T_TTAFStock'!CG44</f>
        <v/>
      </c>
      <c r="CJ919">
        <f>'T_TTAFStock'!CH44</f>
        <v/>
      </c>
      <c r="CK919">
        <f>'T_TTAFStock'!CI44</f>
        <v/>
      </c>
      <c r="CL919">
        <f>'T_TTAFStock'!CJ44</f>
        <v/>
      </c>
      <c r="CM919">
        <f>'T_TTAFStock'!CK44</f>
        <v/>
      </c>
      <c r="CN919">
        <f>'T_TTAFStock'!CL44</f>
        <v/>
      </c>
      <c r="CO919">
        <f>'T_TTAFStock'!CM44</f>
        <v/>
      </c>
      <c r="CP919">
        <f>'T_TTAFStock'!CN44</f>
        <v/>
      </c>
      <c r="CQ919">
        <f>'T_TTAFStock'!CO44</f>
        <v/>
      </c>
      <c r="CR919">
        <f>'T_TTAFStock'!CP44</f>
        <v/>
      </c>
      <c r="CS919">
        <f>'T_TTAFStock'!CQ44</f>
        <v/>
      </c>
      <c r="CT919">
        <f>'T_TTAFStock'!CR44</f>
        <v/>
      </c>
      <c r="CU919">
        <f>'T_TTAFStock'!CS44</f>
        <v/>
      </c>
      <c r="CV919">
        <f>'T_TTAFStock'!CT44</f>
        <v/>
      </c>
      <c r="CW919">
        <f>'T_TTAFStock'!CU44</f>
        <v/>
      </c>
      <c r="CX919">
        <f>'T_TTAFStock'!CV44</f>
        <v/>
      </c>
      <c r="CY919">
        <f>'T_TTAFStock'!CW44</f>
        <v/>
      </c>
      <c r="CZ919">
        <f>'T_TTAFStock'!CX44</f>
        <v/>
      </c>
      <c r="DA919">
        <f>'T_TTAFStock'!CY44</f>
        <v/>
      </c>
      <c r="DB919">
        <f>'T_TTAFStock'!CZ44</f>
        <v/>
      </c>
      <c r="DC919">
        <f>'T_TTAFStock'!DA44</f>
        <v/>
      </c>
    </row>
    <row r="920">
      <c r="B920" t="inlineStr">
        <is>
          <t>自社在庫(実績,kg)</t>
        </is>
      </c>
      <c r="D920">
        <f>'T_SelfStock'!B44</f>
        <v/>
      </c>
      <c r="E920">
        <f>'T_SelfStock'!C44</f>
        <v/>
      </c>
      <c r="F920">
        <f>'T_SelfStock'!D44</f>
        <v/>
      </c>
      <c r="G920">
        <f>'T_SelfStock'!E44</f>
        <v/>
      </c>
      <c r="H920">
        <f>'T_SelfStock'!F44</f>
        <v/>
      </c>
      <c r="I920">
        <f>'T_SelfStock'!G44</f>
        <v/>
      </c>
      <c r="J920">
        <f>'T_SelfStock'!H44</f>
        <v/>
      </c>
      <c r="K920">
        <f>'T_SelfStock'!I44</f>
        <v/>
      </c>
      <c r="L920">
        <f>'T_SelfStock'!J44</f>
        <v/>
      </c>
      <c r="M920">
        <f>'T_SelfStock'!K44</f>
        <v/>
      </c>
      <c r="N920">
        <f>'T_SelfStock'!L44</f>
        <v/>
      </c>
      <c r="O920">
        <f>'T_SelfStock'!M44</f>
        <v/>
      </c>
      <c r="P920">
        <f>'T_SelfStock'!N44</f>
        <v/>
      </c>
      <c r="Q920">
        <f>'T_SelfStock'!O44</f>
        <v/>
      </c>
      <c r="R920">
        <f>'T_SelfStock'!P44</f>
        <v/>
      </c>
      <c r="S920">
        <f>'T_SelfStock'!Q44</f>
        <v/>
      </c>
      <c r="T920">
        <f>'T_SelfStock'!R44</f>
        <v/>
      </c>
      <c r="U920">
        <f>'T_SelfStock'!S44</f>
        <v/>
      </c>
      <c r="V920">
        <f>'T_SelfStock'!T44</f>
        <v/>
      </c>
      <c r="W920">
        <f>'T_SelfStock'!U44</f>
        <v/>
      </c>
      <c r="X920">
        <f>'T_SelfStock'!V44</f>
        <v/>
      </c>
      <c r="Y920">
        <f>'T_SelfStock'!W44</f>
        <v/>
      </c>
      <c r="Z920">
        <f>'T_SelfStock'!X44</f>
        <v/>
      </c>
      <c r="AA920">
        <f>'T_SelfStock'!Y44</f>
        <v/>
      </c>
      <c r="AB920">
        <f>'T_SelfStock'!Z44</f>
        <v/>
      </c>
      <c r="AC920">
        <f>'T_SelfStock'!AA44</f>
        <v/>
      </c>
      <c r="AD920">
        <f>'T_SelfStock'!AB44</f>
        <v/>
      </c>
      <c r="AE920">
        <f>'T_SelfStock'!AC44</f>
        <v/>
      </c>
      <c r="AF920">
        <f>'T_SelfStock'!AD44</f>
        <v/>
      </c>
      <c r="AG920">
        <f>'T_SelfStock'!AE44</f>
        <v/>
      </c>
      <c r="AH920">
        <f>'T_SelfStock'!AF44</f>
        <v/>
      </c>
      <c r="AI920">
        <f>'T_SelfStock'!AG44</f>
        <v/>
      </c>
      <c r="AJ920">
        <f>'T_SelfStock'!AH44</f>
        <v/>
      </c>
      <c r="AK920">
        <f>'T_SelfStock'!AI44</f>
        <v/>
      </c>
      <c r="AL920">
        <f>'T_SelfStock'!AJ44</f>
        <v/>
      </c>
      <c r="AM920">
        <f>'T_SelfStock'!AK44</f>
        <v/>
      </c>
      <c r="AN920">
        <f>'T_SelfStock'!AL44</f>
        <v/>
      </c>
      <c r="AO920">
        <f>'T_SelfStock'!AM44</f>
        <v/>
      </c>
      <c r="AP920">
        <f>'T_SelfStock'!AN44</f>
        <v/>
      </c>
      <c r="AQ920">
        <f>'T_SelfStock'!AO44</f>
        <v/>
      </c>
      <c r="AR920">
        <f>'T_SelfStock'!AP44</f>
        <v/>
      </c>
      <c r="AS920">
        <f>'T_SelfStock'!AQ44</f>
        <v/>
      </c>
      <c r="AT920">
        <f>'T_SelfStock'!AR44</f>
        <v/>
      </c>
      <c r="AU920">
        <f>'T_SelfStock'!AS44</f>
        <v/>
      </c>
      <c r="AV920">
        <f>'T_SelfStock'!AT44</f>
        <v/>
      </c>
      <c r="AW920">
        <f>'T_SelfStock'!AU44</f>
        <v/>
      </c>
      <c r="AX920">
        <f>'T_SelfStock'!AV44</f>
        <v/>
      </c>
      <c r="AY920">
        <f>'T_SelfStock'!AW44</f>
        <v/>
      </c>
      <c r="AZ920">
        <f>'T_SelfStock'!AX44</f>
        <v/>
      </c>
      <c r="BA920">
        <f>'T_SelfStock'!AY44</f>
        <v/>
      </c>
      <c r="BB920">
        <f>'T_SelfStock'!AZ44</f>
        <v/>
      </c>
      <c r="BC920">
        <f>'T_SelfStock'!BA44</f>
        <v/>
      </c>
      <c r="BD920">
        <f>'T_SelfStock'!BB44</f>
        <v/>
      </c>
      <c r="BE920">
        <f>'T_SelfStock'!BC44</f>
        <v/>
      </c>
      <c r="BF920">
        <f>'T_SelfStock'!BD44</f>
        <v/>
      </c>
      <c r="BG920">
        <f>'T_SelfStock'!BE44</f>
        <v/>
      </c>
      <c r="BH920">
        <f>'T_SelfStock'!BF44</f>
        <v/>
      </c>
      <c r="BI920">
        <f>'T_SelfStock'!BG44</f>
        <v/>
      </c>
      <c r="BJ920">
        <f>'T_SelfStock'!BH44</f>
        <v/>
      </c>
      <c r="BK920">
        <f>'T_SelfStock'!BI44</f>
        <v/>
      </c>
      <c r="BL920">
        <f>'T_SelfStock'!BJ44</f>
        <v/>
      </c>
      <c r="BM920">
        <f>'T_SelfStock'!BK44</f>
        <v/>
      </c>
      <c r="BN920">
        <f>'T_SelfStock'!BL44</f>
        <v/>
      </c>
      <c r="BO920">
        <f>'T_SelfStock'!BM44</f>
        <v/>
      </c>
      <c r="BP920">
        <f>'T_SelfStock'!BN44</f>
        <v/>
      </c>
      <c r="BQ920">
        <f>'T_SelfStock'!BO44</f>
        <v/>
      </c>
      <c r="BR920">
        <f>'T_SelfStock'!BP44</f>
        <v/>
      </c>
      <c r="BS920">
        <f>'T_SelfStock'!BQ44</f>
        <v/>
      </c>
      <c r="BT920">
        <f>'T_SelfStock'!BR44</f>
        <v/>
      </c>
      <c r="BU920">
        <f>'T_SelfStock'!BS44</f>
        <v/>
      </c>
      <c r="BV920">
        <f>'T_SelfStock'!BT44</f>
        <v/>
      </c>
      <c r="BW920">
        <f>'T_SelfStock'!BU44</f>
        <v/>
      </c>
      <c r="BX920">
        <f>'T_SelfStock'!BV44</f>
        <v/>
      </c>
      <c r="BY920">
        <f>'T_SelfStock'!BW44</f>
        <v/>
      </c>
      <c r="BZ920">
        <f>'T_SelfStock'!BX44</f>
        <v/>
      </c>
      <c r="CA920">
        <f>'T_SelfStock'!BY44</f>
        <v/>
      </c>
      <c r="CB920">
        <f>'T_SelfStock'!BZ44</f>
        <v/>
      </c>
      <c r="CC920">
        <f>'T_SelfStock'!CA44</f>
        <v/>
      </c>
      <c r="CD920">
        <f>'T_SelfStock'!CB44</f>
        <v/>
      </c>
      <c r="CE920">
        <f>'T_SelfStock'!CC44</f>
        <v/>
      </c>
      <c r="CF920">
        <f>'T_SelfStock'!CD44</f>
        <v/>
      </c>
      <c r="CG920">
        <f>'T_SelfStock'!CE44</f>
        <v/>
      </c>
      <c r="CH920">
        <f>'T_SelfStock'!CF44</f>
        <v/>
      </c>
      <c r="CI920">
        <f>'T_SelfStock'!CG44</f>
        <v/>
      </c>
      <c r="CJ920">
        <f>'T_SelfStock'!CH44</f>
        <v/>
      </c>
      <c r="CK920">
        <f>'T_SelfStock'!CI44</f>
        <v/>
      </c>
      <c r="CL920">
        <f>'T_SelfStock'!CJ44</f>
        <v/>
      </c>
      <c r="CM920">
        <f>'T_SelfStock'!CK44</f>
        <v/>
      </c>
      <c r="CN920">
        <f>'T_SelfStock'!CL44</f>
        <v/>
      </c>
      <c r="CO920">
        <f>'T_SelfStock'!CM44</f>
        <v/>
      </c>
      <c r="CP920">
        <f>'T_SelfStock'!CN44</f>
        <v/>
      </c>
      <c r="CQ920">
        <f>'T_SelfStock'!CO44</f>
        <v/>
      </c>
      <c r="CR920">
        <f>'T_SelfStock'!CP44</f>
        <v/>
      </c>
      <c r="CS920">
        <f>'T_SelfStock'!CQ44</f>
        <v/>
      </c>
      <c r="CT920">
        <f>'T_SelfStock'!CR44</f>
        <v/>
      </c>
      <c r="CU920">
        <f>'T_SelfStock'!CS44</f>
        <v/>
      </c>
      <c r="CV920">
        <f>'T_SelfStock'!CT44</f>
        <v/>
      </c>
      <c r="CW920">
        <f>'T_SelfStock'!CU44</f>
        <v/>
      </c>
      <c r="CX920">
        <f>'T_SelfStock'!CV44</f>
        <v/>
      </c>
      <c r="CY920">
        <f>'T_SelfStock'!CW44</f>
        <v/>
      </c>
      <c r="CZ920">
        <f>'T_SelfStock'!CX44</f>
        <v/>
      </c>
      <c r="DA920">
        <f>'T_SelfStock'!CY44</f>
        <v/>
      </c>
      <c r="DB920">
        <f>'T_SelfStock'!CZ44</f>
        <v/>
      </c>
      <c r="DC920">
        <f>'T_SelfStock'!DA44</f>
        <v/>
      </c>
    </row>
    <row r="921">
      <c r="B921" t="inlineStr">
        <is>
          <t>Order(発注予定,kg)</t>
        </is>
      </c>
      <c r="D921">
        <f>IF(SUMIFS(T_PlannedOrders[EffectiveQty],T_PlannedOrders[Part Name],$A877,T_PlannedOrders[WeekIndex],1)=0,"",SUMIFS(T_PlannedOrders[EffectiveQty],T_PlannedOrders[Part Name],$A877,T_PlannedOrders[WeekIndex],1)&amp;" ("&amp;TEXT(SUMPRODUCT(MAX((T_PlannedOrders[Part Name]=$A877)*(T_PlannedOrders[WeekIndex]=1)*(T_PlannedOrders[EffectiveQty]&gt;0)*T_PlannedOrders[Order_Month])),"m月")&amp;"発注)")</f>
        <v/>
      </c>
      <c r="E921">
        <f>IF(SUMIFS(T_PlannedOrders[EffectiveQty],T_PlannedOrders[Part Name],$A877,T_PlannedOrders[WeekIndex],2)=0,"",SUMIFS(T_PlannedOrders[EffectiveQty],T_PlannedOrders[Part Name],$A877,T_PlannedOrders[WeekIndex],2)&amp;" ("&amp;TEXT(SUMPRODUCT(MAX((T_PlannedOrders[Part Name]=$A877)*(T_PlannedOrders[WeekIndex]=2)*(T_PlannedOrders[EffectiveQty]&gt;0)*T_PlannedOrders[Order_Month])),"m月")&amp;"発注)")</f>
        <v/>
      </c>
      <c r="F921">
        <f>IF(SUMIFS(T_PlannedOrders[EffectiveQty],T_PlannedOrders[Part Name],$A877,T_PlannedOrders[WeekIndex],3)=0,"",SUMIFS(T_PlannedOrders[EffectiveQty],T_PlannedOrders[Part Name],$A877,T_PlannedOrders[WeekIndex],3)&amp;" ("&amp;TEXT(SUMPRODUCT(MAX((T_PlannedOrders[Part Name]=$A877)*(T_PlannedOrders[WeekIndex]=3)*(T_PlannedOrders[EffectiveQty]&gt;0)*T_PlannedOrders[Order_Month])),"m月")&amp;"発注)")</f>
        <v/>
      </c>
      <c r="G921">
        <f>IF(SUMIFS(T_PlannedOrders[EffectiveQty],T_PlannedOrders[Part Name],$A877,T_PlannedOrders[WeekIndex],4)=0,"",SUMIFS(T_PlannedOrders[EffectiveQty],T_PlannedOrders[Part Name],$A877,T_PlannedOrders[WeekIndex],4)&amp;" ("&amp;TEXT(SUMPRODUCT(MAX((T_PlannedOrders[Part Name]=$A877)*(T_PlannedOrders[WeekIndex]=4)*(T_PlannedOrders[EffectiveQty]&gt;0)*T_PlannedOrders[Order_Month])),"m月")&amp;"発注)")</f>
        <v/>
      </c>
      <c r="H921">
        <f>IF(SUMIFS(T_PlannedOrders[EffectiveQty],T_PlannedOrders[Part Name],$A877,T_PlannedOrders[WeekIndex],5)=0,"",SUMIFS(T_PlannedOrders[EffectiveQty],T_PlannedOrders[Part Name],$A877,T_PlannedOrders[WeekIndex],5)&amp;" ("&amp;TEXT(SUMPRODUCT(MAX((T_PlannedOrders[Part Name]=$A877)*(T_PlannedOrders[WeekIndex]=5)*(T_PlannedOrders[EffectiveQty]&gt;0)*T_PlannedOrders[Order_Month])),"m月")&amp;"発注)")</f>
        <v/>
      </c>
      <c r="I921">
        <f>IF(SUMIFS(T_PlannedOrders[EffectiveQty],T_PlannedOrders[Part Name],$A877,T_PlannedOrders[WeekIndex],6)=0,"",SUMIFS(T_PlannedOrders[EffectiveQty],T_PlannedOrders[Part Name],$A877,T_PlannedOrders[WeekIndex],6)&amp;" ("&amp;TEXT(SUMPRODUCT(MAX((T_PlannedOrders[Part Name]=$A877)*(T_PlannedOrders[WeekIndex]=6)*(T_PlannedOrders[EffectiveQty]&gt;0)*T_PlannedOrders[Order_Month])),"m月")&amp;"発注)")</f>
        <v/>
      </c>
      <c r="J921">
        <f>IF(SUMIFS(T_PlannedOrders[EffectiveQty],T_PlannedOrders[Part Name],$A877,T_PlannedOrders[WeekIndex],7)=0,"",SUMIFS(T_PlannedOrders[EffectiveQty],T_PlannedOrders[Part Name],$A877,T_PlannedOrders[WeekIndex],7)&amp;" ("&amp;TEXT(SUMPRODUCT(MAX((T_PlannedOrders[Part Name]=$A877)*(T_PlannedOrders[WeekIndex]=7)*(T_PlannedOrders[EffectiveQty]&gt;0)*T_PlannedOrders[Order_Month])),"m月")&amp;"発注)")</f>
        <v/>
      </c>
      <c r="K921">
        <f>IF(SUMIFS(T_PlannedOrders[EffectiveQty],T_PlannedOrders[Part Name],$A877,T_PlannedOrders[WeekIndex],8)=0,"",SUMIFS(T_PlannedOrders[EffectiveQty],T_PlannedOrders[Part Name],$A877,T_PlannedOrders[WeekIndex],8)&amp;" ("&amp;TEXT(SUMPRODUCT(MAX((T_PlannedOrders[Part Name]=$A877)*(T_PlannedOrders[WeekIndex]=8)*(T_PlannedOrders[EffectiveQty]&gt;0)*T_PlannedOrders[Order_Month])),"m月")&amp;"発注)")</f>
        <v/>
      </c>
      <c r="L921">
        <f>IF(SUMIFS(T_PlannedOrders[EffectiveQty],T_PlannedOrders[Part Name],$A877,T_PlannedOrders[WeekIndex],9)=0,"",SUMIFS(T_PlannedOrders[EffectiveQty],T_PlannedOrders[Part Name],$A877,T_PlannedOrders[WeekIndex],9)&amp;" ("&amp;TEXT(SUMPRODUCT(MAX((T_PlannedOrders[Part Name]=$A877)*(T_PlannedOrders[WeekIndex]=9)*(T_PlannedOrders[EffectiveQty]&gt;0)*T_PlannedOrders[Order_Month])),"m月")&amp;"発注)")</f>
        <v/>
      </c>
      <c r="M921">
        <f>IF(SUMIFS(T_PlannedOrders[EffectiveQty],T_PlannedOrders[Part Name],$A877,T_PlannedOrders[WeekIndex],10)=0,"",SUMIFS(T_PlannedOrders[EffectiveQty],T_PlannedOrders[Part Name],$A877,T_PlannedOrders[WeekIndex],10)&amp;" ("&amp;TEXT(SUMPRODUCT(MAX((T_PlannedOrders[Part Name]=$A877)*(T_PlannedOrders[WeekIndex]=10)*(T_PlannedOrders[EffectiveQty]&gt;0)*T_PlannedOrders[Order_Month])),"m月")&amp;"発注)")</f>
        <v/>
      </c>
      <c r="N921">
        <f>IF(SUMIFS(T_PlannedOrders[EffectiveQty],T_PlannedOrders[Part Name],$A877,T_PlannedOrders[WeekIndex],11)=0,"",SUMIFS(T_PlannedOrders[EffectiveQty],T_PlannedOrders[Part Name],$A877,T_PlannedOrders[WeekIndex],11)&amp;" ("&amp;TEXT(SUMPRODUCT(MAX((T_PlannedOrders[Part Name]=$A877)*(T_PlannedOrders[WeekIndex]=11)*(T_PlannedOrders[EffectiveQty]&gt;0)*T_PlannedOrders[Order_Month])),"m月")&amp;"発注)")</f>
        <v/>
      </c>
      <c r="O921">
        <f>IF(SUMIFS(T_PlannedOrders[EffectiveQty],T_PlannedOrders[Part Name],$A877,T_PlannedOrders[WeekIndex],12)=0,"",SUMIFS(T_PlannedOrders[EffectiveQty],T_PlannedOrders[Part Name],$A877,T_PlannedOrders[WeekIndex],12)&amp;" ("&amp;TEXT(SUMPRODUCT(MAX((T_PlannedOrders[Part Name]=$A877)*(T_PlannedOrders[WeekIndex]=12)*(T_PlannedOrders[EffectiveQty]&gt;0)*T_PlannedOrders[Order_Month])),"m月")&amp;"発注)")</f>
        <v/>
      </c>
      <c r="P921">
        <f>IF(SUMIFS(T_PlannedOrders[EffectiveQty],T_PlannedOrders[Part Name],$A877,T_PlannedOrders[WeekIndex],13)=0,"",SUMIFS(T_PlannedOrders[EffectiveQty],T_PlannedOrders[Part Name],$A877,T_PlannedOrders[WeekIndex],13)&amp;" ("&amp;TEXT(SUMPRODUCT(MAX((T_PlannedOrders[Part Name]=$A877)*(T_PlannedOrders[WeekIndex]=13)*(T_PlannedOrders[EffectiveQty]&gt;0)*T_PlannedOrders[Order_Month])),"m月")&amp;"発注)")</f>
        <v/>
      </c>
      <c r="Q921">
        <f>IF(SUMIFS(T_PlannedOrders[EffectiveQty],T_PlannedOrders[Part Name],$A877,T_PlannedOrders[WeekIndex],14)=0,"",SUMIFS(T_PlannedOrders[EffectiveQty],T_PlannedOrders[Part Name],$A877,T_PlannedOrders[WeekIndex],14)&amp;" ("&amp;TEXT(SUMPRODUCT(MAX((T_PlannedOrders[Part Name]=$A877)*(T_PlannedOrders[WeekIndex]=14)*(T_PlannedOrders[EffectiveQty]&gt;0)*T_PlannedOrders[Order_Month])),"m月")&amp;"発注)")</f>
        <v/>
      </c>
      <c r="R921">
        <f>IF(SUMIFS(T_PlannedOrders[EffectiveQty],T_PlannedOrders[Part Name],$A877,T_PlannedOrders[WeekIndex],15)=0,"",SUMIFS(T_PlannedOrders[EffectiveQty],T_PlannedOrders[Part Name],$A877,T_PlannedOrders[WeekIndex],15)&amp;" ("&amp;TEXT(SUMPRODUCT(MAX((T_PlannedOrders[Part Name]=$A877)*(T_PlannedOrders[WeekIndex]=15)*(T_PlannedOrders[EffectiveQty]&gt;0)*T_PlannedOrders[Order_Month])),"m月")&amp;"発注)")</f>
        <v/>
      </c>
      <c r="S921">
        <f>IF(SUMIFS(T_PlannedOrders[EffectiveQty],T_PlannedOrders[Part Name],$A877,T_PlannedOrders[WeekIndex],16)=0,"",SUMIFS(T_PlannedOrders[EffectiveQty],T_PlannedOrders[Part Name],$A877,T_PlannedOrders[WeekIndex],16)&amp;" ("&amp;TEXT(SUMPRODUCT(MAX((T_PlannedOrders[Part Name]=$A877)*(T_PlannedOrders[WeekIndex]=16)*(T_PlannedOrders[EffectiveQty]&gt;0)*T_PlannedOrders[Order_Month])),"m月")&amp;"発注)")</f>
        <v/>
      </c>
      <c r="T921">
        <f>IF(SUMIFS(T_PlannedOrders[EffectiveQty],T_PlannedOrders[Part Name],$A877,T_PlannedOrders[WeekIndex],17)=0,"",SUMIFS(T_PlannedOrders[EffectiveQty],T_PlannedOrders[Part Name],$A877,T_PlannedOrders[WeekIndex],17)&amp;" ("&amp;TEXT(SUMPRODUCT(MAX((T_PlannedOrders[Part Name]=$A877)*(T_PlannedOrders[WeekIndex]=17)*(T_PlannedOrders[EffectiveQty]&gt;0)*T_PlannedOrders[Order_Month])),"m月")&amp;"発注)")</f>
        <v/>
      </c>
      <c r="U921">
        <f>IF(SUMIFS(T_PlannedOrders[EffectiveQty],T_PlannedOrders[Part Name],$A877,T_PlannedOrders[WeekIndex],18)=0,"",SUMIFS(T_PlannedOrders[EffectiveQty],T_PlannedOrders[Part Name],$A877,T_PlannedOrders[WeekIndex],18)&amp;" ("&amp;TEXT(SUMPRODUCT(MAX((T_PlannedOrders[Part Name]=$A877)*(T_PlannedOrders[WeekIndex]=18)*(T_PlannedOrders[EffectiveQty]&gt;0)*T_PlannedOrders[Order_Month])),"m月")&amp;"発注)")</f>
        <v/>
      </c>
      <c r="V921">
        <f>IF(SUMIFS(T_PlannedOrders[EffectiveQty],T_PlannedOrders[Part Name],$A877,T_PlannedOrders[WeekIndex],19)=0,"",SUMIFS(T_PlannedOrders[EffectiveQty],T_PlannedOrders[Part Name],$A877,T_PlannedOrders[WeekIndex],19)&amp;" ("&amp;TEXT(SUMPRODUCT(MAX((T_PlannedOrders[Part Name]=$A877)*(T_PlannedOrders[WeekIndex]=19)*(T_PlannedOrders[EffectiveQty]&gt;0)*T_PlannedOrders[Order_Month])),"m月")&amp;"発注)")</f>
        <v/>
      </c>
      <c r="W921">
        <f>IF(SUMIFS(T_PlannedOrders[EffectiveQty],T_PlannedOrders[Part Name],$A877,T_PlannedOrders[WeekIndex],20)=0,"",SUMIFS(T_PlannedOrders[EffectiveQty],T_PlannedOrders[Part Name],$A877,T_PlannedOrders[WeekIndex],20)&amp;" ("&amp;TEXT(SUMPRODUCT(MAX((T_PlannedOrders[Part Name]=$A877)*(T_PlannedOrders[WeekIndex]=20)*(T_PlannedOrders[EffectiveQty]&gt;0)*T_PlannedOrders[Order_Month])),"m月")&amp;"発注)")</f>
        <v/>
      </c>
      <c r="X921">
        <f>IF(SUMIFS(T_PlannedOrders[EffectiveQty],T_PlannedOrders[Part Name],$A877,T_PlannedOrders[WeekIndex],21)=0,"",SUMIFS(T_PlannedOrders[EffectiveQty],T_PlannedOrders[Part Name],$A877,T_PlannedOrders[WeekIndex],21)&amp;" ("&amp;TEXT(SUMPRODUCT(MAX((T_PlannedOrders[Part Name]=$A877)*(T_PlannedOrders[WeekIndex]=21)*(T_PlannedOrders[EffectiveQty]&gt;0)*T_PlannedOrders[Order_Month])),"m月")&amp;"発注)")</f>
        <v/>
      </c>
      <c r="Y921">
        <f>IF(SUMIFS(T_PlannedOrders[EffectiveQty],T_PlannedOrders[Part Name],$A877,T_PlannedOrders[WeekIndex],22)=0,"",SUMIFS(T_PlannedOrders[EffectiveQty],T_PlannedOrders[Part Name],$A877,T_PlannedOrders[WeekIndex],22)&amp;" ("&amp;TEXT(SUMPRODUCT(MAX((T_PlannedOrders[Part Name]=$A877)*(T_PlannedOrders[WeekIndex]=22)*(T_PlannedOrders[EffectiveQty]&gt;0)*T_PlannedOrders[Order_Month])),"m月")&amp;"発注)")</f>
        <v/>
      </c>
      <c r="Z921">
        <f>IF(SUMIFS(T_PlannedOrders[EffectiveQty],T_PlannedOrders[Part Name],$A877,T_PlannedOrders[WeekIndex],23)=0,"",SUMIFS(T_PlannedOrders[EffectiveQty],T_PlannedOrders[Part Name],$A877,T_PlannedOrders[WeekIndex],23)&amp;" ("&amp;TEXT(SUMPRODUCT(MAX((T_PlannedOrders[Part Name]=$A877)*(T_PlannedOrders[WeekIndex]=23)*(T_PlannedOrders[EffectiveQty]&gt;0)*T_PlannedOrders[Order_Month])),"m月")&amp;"発注)")</f>
        <v/>
      </c>
      <c r="AA921">
        <f>IF(SUMIFS(T_PlannedOrders[EffectiveQty],T_PlannedOrders[Part Name],$A877,T_PlannedOrders[WeekIndex],24)=0,"",SUMIFS(T_PlannedOrders[EffectiveQty],T_PlannedOrders[Part Name],$A877,T_PlannedOrders[WeekIndex],24)&amp;" ("&amp;TEXT(SUMPRODUCT(MAX((T_PlannedOrders[Part Name]=$A877)*(T_PlannedOrders[WeekIndex]=24)*(T_PlannedOrders[EffectiveQty]&gt;0)*T_PlannedOrders[Order_Month])),"m月")&amp;"発注)")</f>
        <v/>
      </c>
      <c r="AB921">
        <f>IF(SUMIFS(T_PlannedOrders[EffectiveQty],T_PlannedOrders[Part Name],$A877,T_PlannedOrders[WeekIndex],25)=0,"",SUMIFS(T_PlannedOrders[EffectiveQty],T_PlannedOrders[Part Name],$A877,T_PlannedOrders[WeekIndex],25)&amp;" ("&amp;TEXT(SUMPRODUCT(MAX((T_PlannedOrders[Part Name]=$A877)*(T_PlannedOrders[WeekIndex]=25)*(T_PlannedOrders[EffectiveQty]&gt;0)*T_PlannedOrders[Order_Month])),"m月")&amp;"発注)")</f>
        <v/>
      </c>
      <c r="AC921">
        <f>IF(SUMIFS(T_PlannedOrders[EffectiveQty],T_PlannedOrders[Part Name],$A877,T_PlannedOrders[WeekIndex],26)=0,"",SUMIFS(T_PlannedOrders[EffectiveQty],T_PlannedOrders[Part Name],$A877,T_PlannedOrders[WeekIndex],26)&amp;" ("&amp;TEXT(SUMPRODUCT(MAX((T_PlannedOrders[Part Name]=$A877)*(T_PlannedOrders[WeekIndex]=26)*(T_PlannedOrders[EffectiveQty]&gt;0)*T_PlannedOrders[Order_Month])),"m月")&amp;"発注)")</f>
        <v/>
      </c>
      <c r="AD921">
        <f>IF(SUMIFS(T_PlannedOrders[EffectiveQty],T_PlannedOrders[Part Name],$A877,T_PlannedOrders[WeekIndex],27)=0,"",SUMIFS(T_PlannedOrders[EffectiveQty],T_PlannedOrders[Part Name],$A877,T_PlannedOrders[WeekIndex],27)&amp;" ("&amp;TEXT(SUMPRODUCT(MAX((T_PlannedOrders[Part Name]=$A877)*(T_PlannedOrders[WeekIndex]=27)*(T_PlannedOrders[EffectiveQty]&gt;0)*T_PlannedOrders[Order_Month])),"m月")&amp;"発注)")</f>
        <v/>
      </c>
      <c r="AE921">
        <f>IF(SUMIFS(T_PlannedOrders[EffectiveQty],T_PlannedOrders[Part Name],$A877,T_PlannedOrders[WeekIndex],28)=0,"",SUMIFS(T_PlannedOrders[EffectiveQty],T_PlannedOrders[Part Name],$A877,T_PlannedOrders[WeekIndex],28)&amp;" ("&amp;TEXT(SUMPRODUCT(MAX((T_PlannedOrders[Part Name]=$A877)*(T_PlannedOrders[WeekIndex]=28)*(T_PlannedOrders[EffectiveQty]&gt;0)*T_PlannedOrders[Order_Month])),"m月")&amp;"発注)")</f>
        <v/>
      </c>
      <c r="AF921">
        <f>IF(SUMIFS(T_PlannedOrders[EffectiveQty],T_PlannedOrders[Part Name],$A877,T_PlannedOrders[WeekIndex],29)=0,"",SUMIFS(T_PlannedOrders[EffectiveQty],T_PlannedOrders[Part Name],$A877,T_PlannedOrders[WeekIndex],29)&amp;" ("&amp;TEXT(SUMPRODUCT(MAX((T_PlannedOrders[Part Name]=$A877)*(T_PlannedOrders[WeekIndex]=29)*(T_PlannedOrders[EffectiveQty]&gt;0)*T_PlannedOrders[Order_Month])),"m月")&amp;"発注)")</f>
        <v/>
      </c>
      <c r="AG921">
        <f>IF(SUMIFS(T_PlannedOrders[EffectiveQty],T_PlannedOrders[Part Name],$A877,T_PlannedOrders[WeekIndex],30)=0,"",SUMIFS(T_PlannedOrders[EffectiveQty],T_PlannedOrders[Part Name],$A877,T_PlannedOrders[WeekIndex],30)&amp;" ("&amp;TEXT(SUMPRODUCT(MAX((T_PlannedOrders[Part Name]=$A877)*(T_PlannedOrders[WeekIndex]=30)*(T_PlannedOrders[EffectiveQty]&gt;0)*T_PlannedOrders[Order_Month])),"m月")&amp;"発注)")</f>
        <v/>
      </c>
      <c r="AH921">
        <f>IF(SUMIFS(T_PlannedOrders[EffectiveQty],T_PlannedOrders[Part Name],$A877,T_PlannedOrders[WeekIndex],31)=0,"",SUMIFS(T_PlannedOrders[EffectiveQty],T_PlannedOrders[Part Name],$A877,T_PlannedOrders[WeekIndex],31)&amp;" ("&amp;TEXT(SUMPRODUCT(MAX((T_PlannedOrders[Part Name]=$A877)*(T_PlannedOrders[WeekIndex]=31)*(T_PlannedOrders[EffectiveQty]&gt;0)*T_PlannedOrders[Order_Month])),"m月")&amp;"発注)")</f>
        <v/>
      </c>
      <c r="AI921">
        <f>IF(SUMIFS(T_PlannedOrders[EffectiveQty],T_PlannedOrders[Part Name],$A877,T_PlannedOrders[WeekIndex],32)=0,"",SUMIFS(T_PlannedOrders[EffectiveQty],T_PlannedOrders[Part Name],$A877,T_PlannedOrders[WeekIndex],32)&amp;" ("&amp;TEXT(SUMPRODUCT(MAX((T_PlannedOrders[Part Name]=$A877)*(T_PlannedOrders[WeekIndex]=32)*(T_PlannedOrders[EffectiveQty]&gt;0)*T_PlannedOrders[Order_Month])),"m月")&amp;"発注)")</f>
        <v/>
      </c>
      <c r="AJ921">
        <f>IF(SUMIFS(T_PlannedOrders[EffectiveQty],T_PlannedOrders[Part Name],$A877,T_PlannedOrders[WeekIndex],33)=0,"",SUMIFS(T_PlannedOrders[EffectiveQty],T_PlannedOrders[Part Name],$A877,T_PlannedOrders[WeekIndex],33)&amp;" ("&amp;TEXT(SUMPRODUCT(MAX((T_PlannedOrders[Part Name]=$A877)*(T_PlannedOrders[WeekIndex]=33)*(T_PlannedOrders[EffectiveQty]&gt;0)*T_PlannedOrders[Order_Month])),"m月")&amp;"発注)")</f>
        <v/>
      </c>
      <c r="AK921">
        <f>IF(SUMIFS(T_PlannedOrders[EffectiveQty],T_PlannedOrders[Part Name],$A877,T_PlannedOrders[WeekIndex],34)=0,"",SUMIFS(T_PlannedOrders[EffectiveQty],T_PlannedOrders[Part Name],$A877,T_PlannedOrders[WeekIndex],34)&amp;" ("&amp;TEXT(SUMPRODUCT(MAX((T_PlannedOrders[Part Name]=$A877)*(T_PlannedOrders[WeekIndex]=34)*(T_PlannedOrders[EffectiveQty]&gt;0)*T_PlannedOrders[Order_Month])),"m月")&amp;"発注)")</f>
        <v/>
      </c>
      <c r="AL921">
        <f>IF(SUMIFS(T_PlannedOrders[EffectiveQty],T_PlannedOrders[Part Name],$A877,T_PlannedOrders[WeekIndex],35)=0,"",SUMIFS(T_PlannedOrders[EffectiveQty],T_PlannedOrders[Part Name],$A877,T_PlannedOrders[WeekIndex],35)&amp;" ("&amp;TEXT(SUMPRODUCT(MAX((T_PlannedOrders[Part Name]=$A877)*(T_PlannedOrders[WeekIndex]=35)*(T_PlannedOrders[EffectiveQty]&gt;0)*T_PlannedOrders[Order_Month])),"m月")&amp;"発注)")</f>
        <v/>
      </c>
      <c r="AM921">
        <f>IF(SUMIFS(T_PlannedOrders[EffectiveQty],T_PlannedOrders[Part Name],$A877,T_PlannedOrders[WeekIndex],36)=0,"",SUMIFS(T_PlannedOrders[EffectiveQty],T_PlannedOrders[Part Name],$A877,T_PlannedOrders[WeekIndex],36)&amp;" ("&amp;TEXT(SUMPRODUCT(MAX((T_PlannedOrders[Part Name]=$A877)*(T_PlannedOrders[WeekIndex]=36)*(T_PlannedOrders[EffectiveQty]&gt;0)*T_PlannedOrders[Order_Month])),"m月")&amp;"発注)")</f>
        <v/>
      </c>
      <c r="AN921">
        <f>IF(SUMIFS(T_PlannedOrders[EffectiveQty],T_PlannedOrders[Part Name],$A877,T_PlannedOrders[WeekIndex],37)=0,"",SUMIFS(T_PlannedOrders[EffectiveQty],T_PlannedOrders[Part Name],$A877,T_PlannedOrders[WeekIndex],37)&amp;" ("&amp;TEXT(SUMPRODUCT(MAX((T_PlannedOrders[Part Name]=$A877)*(T_PlannedOrders[WeekIndex]=37)*(T_PlannedOrders[EffectiveQty]&gt;0)*T_PlannedOrders[Order_Month])),"m月")&amp;"発注)")</f>
        <v/>
      </c>
      <c r="AO921">
        <f>IF(SUMIFS(T_PlannedOrders[EffectiveQty],T_PlannedOrders[Part Name],$A877,T_PlannedOrders[WeekIndex],38)=0,"",SUMIFS(T_PlannedOrders[EffectiveQty],T_PlannedOrders[Part Name],$A877,T_PlannedOrders[WeekIndex],38)&amp;" ("&amp;TEXT(SUMPRODUCT(MAX((T_PlannedOrders[Part Name]=$A877)*(T_PlannedOrders[WeekIndex]=38)*(T_PlannedOrders[EffectiveQty]&gt;0)*T_PlannedOrders[Order_Month])),"m月")&amp;"発注)")</f>
        <v/>
      </c>
      <c r="AP921">
        <f>IF(SUMIFS(T_PlannedOrders[EffectiveQty],T_PlannedOrders[Part Name],$A877,T_PlannedOrders[WeekIndex],39)=0,"",SUMIFS(T_PlannedOrders[EffectiveQty],T_PlannedOrders[Part Name],$A877,T_PlannedOrders[WeekIndex],39)&amp;" ("&amp;TEXT(SUMPRODUCT(MAX((T_PlannedOrders[Part Name]=$A877)*(T_PlannedOrders[WeekIndex]=39)*(T_PlannedOrders[EffectiveQty]&gt;0)*T_PlannedOrders[Order_Month])),"m月")&amp;"発注)")</f>
        <v/>
      </c>
      <c r="AQ921">
        <f>IF(SUMIFS(T_PlannedOrders[EffectiveQty],T_PlannedOrders[Part Name],$A877,T_PlannedOrders[WeekIndex],40)=0,"",SUMIFS(T_PlannedOrders[EffectiveQty],T_PlannedOrders[Part Name],$A877,T_PlannedOrders[WeekIndex],40)&amp;" ("&amp;TEXT(SUMPRODUCT(MAX((T_PlannedOrders[Part Name]=$A877)*(T_PlannedOrders[WeekIndex]=40)*(T_PlannedOrders[EffectiveQty]&gt;0)*T_PlannedOrders[Order_Month])),"m月")&amp;"発注)")</f>
        <v/>
      </c>
      <c r="AR921">
        <f>IF(SUMIFS(T_PlannedOrders[EffectiveQty],T_PlannedOrders[Part Name],$A877,T_PlannedOrders[WeekIndex],41)=0,"",SUMIFS(T_PlannedOrders[EffectiveQty],T_PlannedOrders[Part Name],$A877,T_PlannedOrders[WeekIndex],41)&amp;" ("&amp;TEXT(SUMPRODUCT(MAX((T_PlannedOrders[Part Name]=$A877)*(T_PlannedOrders[WeekIndex]=41)*(T_PlannedOrders[EffectiveQty]&gt;0)*T_PlannedOrders[Order_Month])),"m月")&amp;"発注)")</f>
        <v/>
      </c>
      <c r="AS921">
        <f>IF(SUMIFS(T_PlannedOrders[EffectiveQty],T_PlannedOrders[Part Name],$A877,T_PlannedOrders[WeekIndex],42)=0,"",SUMIFS(T_PlannedOrders[EffectiveQty],T_PlannedOrders[Part Name],$A877,T_PlannedOrders[WeekIndex],42)&amp;" ("&amp;TEXT(SUMPRODUCT(MAX((T_PlannedOrders[Part Name]=$A877)*(T_PlannedOrders[WeekIndex]=42)*(T_PlannedOrders[EffectiveQty]&gt;0)*T_PlannedOrders[Order_Month])),"m月")&amp;"発注)")</f>
        <v/>
      </c>
      <c r="AT921">
        <f>IF(SUMIFS(T_PlannedOrders[EffectiveQty],T_PlannedOrders[Part Name],$A877,T_PlannedOrders[WeekIndex],43)=0,"",SUMIFS(T_PlannedOrders[EffectiveQty],T_PlannedOrders[Part Name],$A877,T_PlannedOrders[WeekIndex],43)&amp;" ("&amp;TEXT(SUMPRODUCT(MAX((T_PlannedOrders[Part Name]=$A877)*(T_PlannedOrders[WeekIndex]=43)*(T_PlannedOrders[EffectiveQty]&gt;0)*T_PlannedOrders[Order_Month])),"m月")&amp;"発注)")</f>
        <v/>
      </c>
      <c r="AU921">
        <f>IF(SUMIFS(T_PlannedOrders[EffectiveQty],T_PlannedOrders[Part Name],$A877,T_PlannedOrders[WeekIndex],44)=0,"",SUMIFS(T_PlannedOrders[EffectiveQty],T_PlannedOrders[Part Name],$A877,T_PlannedOrders[WeekIndex],44)&amp;" ("&amp;TEXT(SUMPRODUCT(MAX((T_PlannedOrders[Part Name]=$A877)*(T_PlannedOrders[WeekIndex]=44)*(T_PlannedOrders[EffectiveQty]&gt;0)*T_PlannedOrders[Order_Month])),"m月")&amp;"発注)")</f>
        <v/>
      </c>
      <c r="AV921">
        <f>IF(SUMIFS(T_PlannedOrders[EffectiveQty],T_PlannedOrders[Part Name],$A877,T_PlannedOrders[WeekIndex],45)=0,"",SUMIFS(T_PlannedOrders[EffectiveQty],T_PlannedOrders[Part Name],$A877,T_PlannedOrders[WeekIndex],45)&amp;" ("&amp;TEXT(SUMPRODUCT(MAX((T_PlannedOrders[Part Name]=$A877)*(T_PlannedOrders[WeekIndex]=45)*(T_PlannedOrders[EffectiveQty]&gt;0)*T_PlannedOrders[Order_Month])),"m月")&amp;"発注)")</f>
        <v/>
      </c>
      <c r="AW921">
        <f>IF(SUMIFS(T_PlannedOrders[EffectiveQty],T_PlannedOrders[Part Name],$A877,T_PlannedOrders[WeekIndex],46)=0,"",SUMIFS(T_PlannedOrders[EffectiveQty],T_PlannedOrders[Part Name],$A877,T_PlannedOrders[WeekIndex],46)&amp;" ("&amp;TEXT(SUMPRODUCT(MAX((T_PlannedOrders[Part Name]=$A877)*(T_PlannedOrders[WeekIndex]=46)*(T_PlannedOrders[EffectiveQty]&gt;0)*T_PlannedOrders[Order_Month])),"m月")&amp;"発注)")</f>
        <v/>
      </c>
      <c r="AX921">
        <f>IF(SUMIFS(T_PlannedOrders[EffectiveQty],T_PlannedOrders[Part Name],$A877,T_PlannedOrders[WeekIndex],47)=0,"",SUMIFS(T_PlannedOrders[EffectiveQty],T_PlannedOrders[Part Name],$A877,T_PlannedOrders[WeekIndex],47)&amp;" ("&amp;TEXT(SUMPRODUCT(MAX((T_PlannedOrders[Part Name]=$A877)*(T_PlannedOrders[WeekIndex]=47)*(T_PlannedOrders[EffectiveQty]&gt;0)*T_PlannedOrders[Order_Month])),"m月")&amp;"発注)")</f>
        <v/>
      </c>
      <c r="AY921">
        <f>IF(SUMIFS(T_PlannedOrders[EffectiveQty],T_PlannedOrders[Part Name],$A877,T_PlannedOrders[WeekIndex],48)=0,"",SUMIFS(T_PlannedOrders[EffectiveQty],T_PlannedOrders[Part Name],$A877,T_PlannedOrders[WeekIndex],48)&amp;" ("&amp;TEXT(SUMPRODUCT(MAX((T_PlannedOrders[Part Name]=$A877)*(T_PlannedOrders[WeekIndex]=48)*(T_PlannedOrders[EffectiveQty]&gt;0)*T_PlannedOrders[Order_Month])),"m月")&amp;"発注)")</f>
        <v/>
      </c>
      <c r="AZ921">
        <f>IF(SUMIFS(T_PlannedOrders[EffectiveQty],T_PlannedOrders[Part Name],$A877,T_PlannedOrders[WeekIndex],49)=0,"",SUMIFS(T_PlannedOrders[EffectiveQty],T_PlannedOrders[Part Name],$A877,T_PlannedOrders[WeekIndex],49)&amp;" ("&amp;TEXT(SUMPRODUCT(MAX((T_PlannedOrders[Part Name]=$A877)*(T_PlannedOrders[WeekIndex]=49)*(T_PlannedOrders[EffectiveQty]&gt;0)*T_PlannedOrders[Order_Month])),"m月")&amp;"発注)")</f>
        <v/>
      </c>
      <c r="BA921">
        <f>IF(SUMIFS(T_PlannedOrders[EffectiveQty],T_PlannedOrders[Part Name],$A877,T_PlannedOrders[WeekIndex],50)=0,"",SUMIFS(T_PlannedOrders[EffectiveQty],T_PlannedOrders[Part Name],$A877,T_PlannedOrders[WeekIndex],50)&amp;" ("&amp;TEXT(SUMPRODUCT(MAX((T_PlannedOrders[Part Name]=$A877)*(T_PlannedOrders[WeekIndex]=50)*(T_PlannedOrders[EffectiveQty]&gt;0)*T_PlannedOrders[Order_Month])),"m月")&amp;"発注)")</f>
        <v/>
      </c>
      <c r="BB921">
        <f>IF(SUMIFS(T_PlannedOrders[EffectiveQty],T_PlannedOrders[Part Name],$A877,T_PlannedOrders[WeekIndex],51)=0,"",SUMIFS(T_PlannedOrders[EffectiveQty],T_PlannedOrders[Part Name],$A877,T_PlannedOrders[WeekIndex],51)&amp;" ("&amp;TEXT(SUMPRODUCT(MAX((T_PlannedOrders[Part Name]=$A877)*(T_PlannedOrders[WeekIndex]=51)*(T_PlannedOrders[EffectiveQty]&gt;0)*T_PlannedOrders[Order_Month])),"m月")&amp;"発注)")</f>
        <v/>
      </c>
      <c r="BC921">
        <f>IF(SUMIFS(T_PlannedOrders[EffectiveQty],T_PlannedOrders[Part Name],$A877,T_PlannedOrders[WeekIndex],52)=0,"",SUMIFS(T_PlannedOrders[EffectiveQty],T_PlannedOrders[Part Name],$A877,T_PlannedOrders[WeekIndex],52)&amp;" ("&amp;TEXT(SUMPRODUCT(MAX((T_PlannedOrders[Part Name]=$A877)*(T_PlannedOrders[WeekIndex]=52)*(T_PlannedOrders[EffectiveQty]&gt;0)*T_PlannedOrders[Order_Month])),"m月")&amp;"発注)")</f>
        <v/>
      </c>
      <c r="BD921">
        <f>IF(SUMIFS(T_PlannedOrders[EffectiveQty],T_PlannedOrders[Part Name],$A877,T_PlannedOrders[WeekIndex],53)=0,"",SUMIFS(T_PlannedOrders[EffectiveQty],T_PlannedOrders[Part Name],$A877,T_PlannedOrders[WeekIndex],53)&amp;" ("&amp;TEXT(SUMPRODUCT(MAX((T_PlannedOrders[Part Name]=$A877)*(T_PlannedOrders[WeekIndex]=53)*(T_PlannedOrders[EffectiveQty]&gt;0)*T_PlannedOrders[Order_Month])),"m月")&amp;"発注)")</f>
        <v/>
      </c>
      <c r="BE921">
        <f>IF(SUMIFS(T_PlannedOrders[EffectiveQty],T_PlannedOrders[Part Name],$A877,T_PlannedOrders[WeekIndex],54)=0,"",SUMIFS(T_PlannedOrders[EffectiveQty],T_PlannedOrders[Part Name],$A877,T_PlannedOrders[WeekIndex],54)&amp;" ("&amp;TEXT(SUMPRODUCT(MAX((T_PlannedOrders[Part Name]=$A877)*(T_PlannedOrders[WeekIndex]=54)*(T_PlannedOrders[EffectiveQty]&gt;0)*T_PlannedOrders[Order_Month])),"m月")&amp;"発注)")</f>
        <v/>
      </c>
      <c r="BF921">
        <f>IF(SUMIFS(T_PlannedOrders[EffectiveQty],T_PlannedOrders[Part Name],$A877,T_PlannedOrders[WeekIndex],55)=0,"",SUMIFS(T_PlannedOrders[EffectiveQty],T_PlannedOrders[Part Name],$A877,T_PlannedOrders[WeekIndex],55)&amp;" ("&amp;TEXT(SUMPRODUCT(MAX((T_PlannedOrders[Part Name]=$A877)*(T_PlannedOrders[WeekIndex]=55)*(T_PlannedOrders[EffectiveQty]&gt;0)*T_PlannedOrders[Order_Month])),"m月")&amp;"発注)")</f>
        <v/>
      </c>
      <c r="BG921">
        <f>IF(SUMIFS(T_PlannedOrders[EffectiveQty],T_PlannedOrders[Part Name],$A877,T_PlannedOrders[WeekIndex],56)=0,"",SUMIFS(T_PlannedOrders[EffectiveQty],T_PlannedOrders[Part Name],$A877,T_PlannedOrders[WeekIndex],56)&amp;" ("&amp;TEXT(SUMPRODUCT(MAX((T_PlannedOrders[Part Name]=$A877)*(T_PlannedOrders[WeekIndex]=56)*(T_PlannedOrders[EffectiveQty]&gt;0)*T_PlannedOrders[Order_Month])),"m月")&amp;"発注)")</f>
        <v/>
      </c>
      <c r="BH921">
        <f>IF(SUMIFS(T_PlannedOrders[EffectiveQty],T_PlannedOrders[Part Name],$A877,T_PlannedOrders[WeekIndex],57)=0,"",SUMIFS(T_PlannedOrders[EffectiveQty],T_PlannedOrders[Part Name],$A877,T_PlannedOrders[WeekIndex],57)&amp;" ("&amp;TEXT(SUMPRODUCT(MAX((T_PlannedOrders[Part Name]=$A877)*(T_PlannedOrders[WeekIndex]=57)*(T_PlannedOrders[EffectiveQty]&gt;0)*T_PlannedOrders[Order_Month])),"m月")&amp;"発注)")</f>
        <v/>
      </c>
      <c r="BI921">
        <f>IF(SUMIFS(T_PlannedOrders[EffectiveQty],T_PlannedOrders[Part Name],$A877,T_PlannedOrders[WeekIndex],58)=0,"",SUMIFS(T_PlannedOrders[EffectiveQty],T_PlannedOrders[Part Name],$A877,T_PlannedOrders[WeekIndex],58)&amp;" ("&amp;TEXT(SUMPRODUCT(MAX((T_PlannedOrders[Part Name]=$A877)*(T_PlannedOrders[WeekIndex]=58)*(T_PlannedOrders[EffectiveQty]&gt;0)*T_PlannedOrders[Order_Month])),"m月")&amp;"発注)")</f>
        <v/>
      </c>
      <c r="BJ921">
        <f>IF(SUMIFS(T_PlannedOrders[EffectiveQty],T_PlannedOrders[Part Name],$A877,T_PlannedOrders[WeekIndex],59)=0,"",SUMIFS(T_PlannedOrders[EffectiveQty],T_PlannedOrders[Part Name],$A877,T_PlannedOrders[WeekIndex],59)&amp;" ("&amp;TEXT(SUMPRODUCT(MAX((T_PlannedOrders[Part Name]=$A877)*(T_PlannedOrders[WeekIndex]=59)*(T_PlannedOrders[EffectiveQty]&gt;0)*T_PlannedOrders[Order_Month])),"m月")&amp;"発注)")</f>
        <v/>
      </c>
      <c r="BK921">
        <f>IF(SUMIFS(T_PlannedOrders[EffectiveQty],T_PlannedOrders[Part Name],$A877,T_PlannedOrders[WeekIndex],60)=0,"",SUMIFS(T_PlannedOrders[EffectiveQty],T_PlannedOrders[Part Name],$A877,T_PlannedOrders[WeekIndex],60)&amp;" ("&amp;TEXT(SUMPRODUCT(MAX((T_PlannedOrders[Part Name]=$A877)*(T_PlannedOrders[WeekIndex]=60)*(T_PlannedOrders[EffectiveQty]&gt;0)*T_PlannedOrders[Order_Month])),"m月")&amp;"発注)")</f>
        <v/>
      </c>
      <c r="BL921">
        <f>IF(SUMIFS(T_PlannedOrders[EffectiveQty],T_PlannedOrders[Part Name],$A877,T_PlannedOrders[WeekIndex],61)=0,"",SUMIFS(T_PlannedOrders[EffectiveQty],T_PlannedOrders[Part Name],$A877,T_PlannedOrders[WeekIndex],61)&amp;" ("&amp;TEXT(SUMPRODUCT(MAX((T_PlannedOrders[Part Name]=$A877)*(T_PlannedOrders[WeekIndex]=61)*(T_PlannedOrders[EffectiveQty]&gt;0)*T_PlannedOrders[Order_Month])),"m月")&amp;"発注)")</f>
        <v/>
      </c>
      <c r="BM921">
        <f>IF(SUMIFS(T_PlannedOrders[EffectiveQty],T_PlannedOrders[Part Name],$A877,T_PlannedOrders[WeekIndex],62)=0,"",SUMIFS(T_PlannedOrders[EffectiveQty],T_PlannedOrders[Part Name],$A877,T_PlannedOrders[WeekIndex],62)&amp;" ("&amp;TEXT(SUMPRODUCT(MAX((T_PlannedOrders[Part Name]=$A877)*(T_PlannedOrders[WeekIndex]=62)*(T_PlannedOrders[EffectiveQty]&gt;0)*T_PlannedOrders[Order_Month])),"m月")&amp;"発注)")</f>
        <v/>
      </c>
      <c r="BN921">
        <f>IF(SUMIFS(T_PlannedOrders[EffectiveQty],T_PlannedOrders[Part Name],$A877,T_PlannedOrders[WeekIndex],63)=0,"",SUMIFS(T_PlannedOrders[EffectiveQty],T_PlannedOrders[Part Name],$A877,T_PlannedOrders[WeekIndex],63)&amp;" ("&amp;TEXT(SUMPRODUCT(MAX((T_PlannedOrders[Part Name]=$A877)*(T_PlannedOrders[WeekIndex]=63)*(T_PlannedOrders[EffectiveQty]&gt;0)*T_PlannedOrders[Order_Month])),"m月")&amp;"発注)")</f>
        <v/>
      </c>
      <c r="BO921">
        <f>IF(SUMIFS(T_PlannedOrders[EffectiveQty],T_PlannedOrders[Part Name],$A877,T_PlannedOrders[WeekIndex],64)=0,"",SUMIFS(T_PlannedOrders[EffectiveQty],T_PlannedOrders[Part Name],$A877,T_PlannedOrders[WeekIndex],64)&amp;" ("&amp;TEXT(SUMPRODUCT(MAX((T_PlannedOrders[Part Name]=$A877)*(T_PlannedOrders[WeekIndex]=64)*(T_PlannedOrders[EffectiveQty]&gt;0)*T_PlannedOrders[Order_Month])),"m月")&amp;"発注)")</f>
        <v/>
      </c>
      <c r="BP921">
        <f>IF(SUMIFS(T_PlannedOrders[EffectiveQty],T_PlannedOrders[Part Name],$A877,T_PlannedOrders[WeekIndex],65)=0,"",SUMIFS(T_PlannedOrders[EffectiveQty],T_PlannedOrders[Part Name],$A877,T_PlannedOrders[WeekIndex],65)&amp;" ("&amp;TEXT(SUMPRODUCT(MAX((T_PlannedOrders[Part Name]=$A877)*(T_PlannedOrders[WeekIndex]=65)*(T_PlannedOrders[EffectiveQty]&gt;0)*T_PlannedOrders[Order_Month])),"m月")&amp;"発注)")</f>
        <v/>
      </c>
      <c r="BQ921">
        <f>IF(SUMIFS(T_PlannedOrders[EffectiveQty],T_PlannedOrders[Part Name],$A877,T_PlannedOrders[WeekIndex],66)=0,"",SUMIFS(T_PlannedOrders[EffectiveQty],T_PlannedOrders[Part Name],$A877,T_PlannedOrders[WeekIndex],66)&amp;" ("&amp;TEXT(SUMPRODUCT(MAX((T_PlannedOrders[Part Name]=$A877)*(T_PlannedOrders[WeekIndex]=66)*(T_PlannedOrders[EffectiveQty]&gt;0)*T_PlannedOrders[Order_Month])),"m月")&amp;"発注)")</f>
        <v/>
      </c>
      <c r="BR921">
        <f>IF(SUMIFS(T_PlannedOrders[EffectiveQty],T_PlannedOrders[Part Name],$A877,T_PlannedOrders[WeekIndex],67)=0,"",SUMIFS(T_PlannedOrders[EffectiveQty],T_PlannedOrders[Part Name],$A877,T_PlannedOrders[WeekIndex],67)&amp;" ("&amp;TEXT(SUMPRODUCT(MAX((T_PlannedOrders[Part Name]=$A877)*(T_PlannedOrders[WeekIndex]=67)*(T_PlannedOrders[EffectiveQty]&gt;0)*T_PlannedOrders[Order_Month])),"m月")&amp;"発注)")</f>
        <v/>
      </c>
      <c r="BS921">
        <f>IF(SUMIFS(T_PlannedOrders[EffectiveQty],T_PlannedOrders[Part Name],$A877,T_PlannedOrders[WeekIndex],68)=0,"",SUMIFS(T_PlannedOrders[EffectiveQty],T_PlannedOrders[Part Name],$A877,T_PlannedOrders[WeekIndex],68)&amp;" ("&amp;TEXT(SUMPRODUCT(MAX((T_PlannedOrders[Part Name]=$A877)*(T_PlannedOrders[WeekIndex]=68)*(T_PlannedOrders[EffectiveQty]&gt;0)*T_PlannedOrders[Order_Month])),"m月")&amp;"発注)")</f>
        <v/>
      </c>
      <c r="BT921">
        <f>IF(SUMIFS(T_PlannedOrders[EffectiveQty],T_PlannedOrders[Part Name],$A877,T_PlannedOrders[WeekIndex],69)=0,"",SUMIFS(T_PlannedOrders[EffectiveQty],T_PlannedOrders[Part Name],$A877,T_PlannedOrders[WeekIndex],69)&amp;" ("&amp;TEXT(SUMPRODUCT(MAX((T_PlannedOrders[Part Name]=$A877)*(T_PlannedOrders[WeekIndex]=69)*(T_PlannedOrders[EffectiveQty]&gt;0)*T_PlannedOrders[Order_Month])),"m月")&amp;"発注)")</f>
        <v/>
      </c>
      <c r="BU921">
        <f>IF(SUMIFS(T_PlannedOrders[EffectiveQty],T_PlannedOrders[Part Name],$A877,T_PlannedOrders[WeekIndex],70)=0,"",SUMIFS(T_PlannedOrders[EffectiveQty],T_PlannedOrders[Part Name],$A877,T_PlannedOrders[WeekIndex],70)&amp;" ("&amp;TEXT(SUMPRODUCT(MAX((T_PlannedOrders[Part Name]=$A877)*(T_PlannedOrders[WeekIndex]=70)*(T_PlannedOrders[EffectiveQty]&gt;0)*T_PlannedOrders[Order_Month])),"m月")&amp;"発注)")</f>
        <v/>
      </c>
      <c r="BV921">
        <f>IF(SUMIFS(T_PlannedOrders[EffectiveQty],T_PlannedOrders[Part Name],$A877,T_PlannedOrders[WeekIndex],71)=0,"",SUMIFS(T_PlannedOrders[EffectiveQty],T_PlannedOrders[Part Name],$A877,T_PlannedOrders[WeekIndex],71)&amp;" ("&amp;TEXT(SUMPRODUCT(MAX((T_PlannedOrders[Part Name]=$A877)*(T_PlannedOrders[WeekIndex]=71)*(T_PlannedOrders[EffectiveQty]&gt;0)*T_PlannedOrders[Order_Month])),"m月")&amp;"発注)")</f>
        <v/>
      </c>
      <c r="BW921">
        <f>IF(SUMIFS(T_PlannedOrders[EffectiveQty],T_PlannedOrders[Part Name],$A877,T_PlannedOrders[WeekIndex],72)=0,"",SUMIFS(T_PlannedOrders[EffectiveQty],T_PlannedOrders[Part Name],$A877,T_PlannedOrders[WeekIndex],72)&amp;" ("&amp;TEXT(SUMPRODUCT(MAX((T_PlannedOrders[Part Name]=$A877)*(T_PlannedOrders[WeekIndex]=72)*(T_PlannedOrders[EffectiveQty]&gt;0)*T_PlannedOrders[Order_Month])),"m月")&amp;"発注)")</f>
        <v/>
      </c>
      <c r="BX921">
        <f>IF(SUMIFS(T_PlannedOrders[EffectiveQty],T_PlannedOrders[Part Name],$A877,T_PlannedOrders[WeekIndex],73)=0,"",SUMIFS(T_PlannedOrders[EffectiveQty],T_PlannedOrders[Part Name],$A877,T_PlannedOrders[WeekIndex],73)&amp;" ("&amp;TEXT(SUMPRODUCT(MAX((T_PlannedOrders[Part Name]=$A877)*(T_PlannedOrders[WeekIndex]=73)*(T_PlannedOrders[EffectiveQty]&gt;0)*T_PlannedOrders[Order_Month])),"m月")&amp;"発注)")</f>
        <v/>
      </c>
      <c r="BY921">
        <f>IF(SUMIFS(T_PlannedOrders[EffectiveQty],T_PlannedOrders[Part Name],$A877,T_PlannedOrders[WeekIndex],74)=0,"",SUMIFS(T_PlannedOrders[EffectiveQty],T_PlannedOrders[Part Name],$A877,T_PlannedOrders[WeekIndex],74)&amp;" ("&amp;TEXT(SUMPRODUCT(MAX((T_PlannedOrders[Part Name]=$A877)*(T_PlannedOrders[WeekIndex]=74)*(T_PlannedOrders[EffectiveQty]&gt;0)*T_PlannedOrders[Order_Month])),"m月")&amp;"発注)")</f>
        <v/>
      </c>
      <c r="BZ921">
        <f>IF(SUMIFS(T_PlannedOrders[EffectiveQty],T_PlannedOrders[Part Name],$A877,T_PlannedOrders[WeekIndex],75)=0,"",SUMIFS(T_PlannedOrders[EffectiveQty],T_PlannedOrders[Part Name],$A877,T_PlannedOrders[WeekIndex],75)&amp;" ("&amp;TEXT(SUMPRODUCT(MAX((T_PlannedOrders[Part Name]=$A877)*(T_PlannedOrders[WeekIndex]=75)*(T_PlannedOrders[EffectiveQty]&gt;0)*T_PlannedOrders[Order_Month])),"m月")&amp;"発注)")</f>
        <v/>
      </c>
      <c r="CA921">
        <f>IF(SUMIFS(T_PlannedOrders[EffectiveQty],T_PlannedOrders[Part Name],$A877,T_PlannedOrders[WeekIndex],76)=0,"",SUMIFS(T_PlannedOrders[EffectiveQty],T_PlannedOrders[Part Name],$A877,T_PlannedOrders[WeekIndex],76)&amp;" ("&amp;TEXT(SUMPRODUCT(MAX((T_PlannedOrders[Part Name]=$A877)*(T_PlannedOrders[WeekIndex]=76)*(T_PlannedOrders[EffectiveQty]&gt;0)*T_PlannedOrders[Order_Month])),"m月")&amp;"発注)")</f>
        <v/>
      </c>
      <c r="CB921">
        <f>IF(SUMIFS(T_PlannedOrders[EffectiveQty],T_PlannedOrders[Part Name],$A877,T_PlannedOrders[WeekIndex],77)=0,"",SUMIFS(T_PlannedOrders[EffectiveQty],T_PlannedOrders[Part Name],$A877,T_PlannedOrders[WeekIndex],77)&amp;" ("&amp;TEXT(SUMPRODUCT(MAX((T_PlannedOrders[Part Name]=$A877)*(T_PlannedOrders[WeekIndex]=77)*(T_PlannedOrders[EffectiveQty]&gt;0)*T_PlannedOrders[Order_Month])),"m月")&amp;"発注)")</f>
        <v/>
      </c>
      <c r="CC921">
        <f>IF(SUMIFS(T_PlannedOrders[EffectiveQty],T_PlannedOrders[Part Name],$A877,T_PlannedOrders[WeekIndex],78)=0,"",SUMIFS(T_PlannedOrders[EffectiveQty],T_PlannedOrders[Part Name],$A877,T_PlannedOrders[WeekIndex],78)&amp;" ("&amp;TEXT(SUMPRODUCT(MAX((T_PlannedOrders[Part Name]=$A877)*(T_PlannedOrders[WeekIndex]=78)*(T_PlannedOrders[EffectiveQty]&gt;0)*T_PlannedOrders[Order_Month])),"m月")&amp;"発注)")</f>
        <v/>
      </c>
      <c r="CD921">
        <f>IF(SUMIFS(T_PlannedOrders[EffectiveQty],T_PlannedOrders[Part Name],$A877,T_PlannedOrders[WeekIndex],79)=0,"",SUMIFS(T_PlannedOrders[EffectiveQty],T_PlannedOrders[Part Name],$A877,T_PlannedOrders[WeekIndex],79)&amp;" ("&amp;TEXT(SUMPRODUCT(MAX((T_PlannedOrders[Part Name]=$A877)*(T_PlannedOrders[WeekIndex]=79)*(T_PlannedOrders[EffectiveQty]&gt;0)*T_PlannedOrders[Order_Month])),"m月")&amp;"発注)")</f>
        <v/>
      </c>
      <c r="CE921">
        <f>IF(SUMIFS(T_PlannedOrders[EffectiveQty],T_PlannedOrders[Part Name],$A877,T_PlannedOrders[WeekIndex],80)=0,"",SUMIFS(T_PlannedOrders[EffectiveQty],T_PlannedOrders[Part Name],$A877,T_PlannedOrders[WeekIndex],80)&amp;" ("&amp;TEXT(SUMPRODUCT(MAX((T_PlannedOrders[Part Name]=$A877)*(T_PlannedOrders[WeekIndex]=80)*(T_PlannedOrders[EffectiveQty]&gt;0)*T_PlannedOrders[Order_Month])),"m月")&amp;"発注)")</f>
        <v/>
      </c>
      <c r="CF921">
        <f>IF(SUMIFS(T_PlannedOrders[EffectiveQty],T_PlannedOrders[Part Name],$A877,T_PlannedOrders[WeekIndex],81)=0,"",SUMIFS(T_PlannedOrders[EffectiveQty],T_PlannedOrders[Part Name],$A877,T_PlannedOrders[WeekIndex],81)&amp;" ("&amp;TEXT(SUMPRODUCT(MAX((T_PlannedOrders[Part Name]=$A877)*(T_PlannedOrders[WeekIndex]=81)*(T_PlannedOrders[EffectiveQty]&gt;0)*T_PlannedOrders[Order_Month])),"m月")&amp;"発注)")</f>
        <v/>
      </c>
      <c r="CG921">
        <f>IF(SUMIFS(T_PlannedOrders[EffectiveQty],T_PlannedOrders[Part Name],$A877,T_PlannedOrders[WeekIndex],82)=0,"",SUMIFS(T_PlannedOrders[EffectiveQty],T_PlannedOrders[Part Name],$A877,T_PlannedOrders[WeekIndex],82)&amp;" ("&amp;TEXT(SUMPRODUCT(MAX((T_PlannedOrders[Part Name]=$A877)*(T_PlannedOrders[WeekIndex]=82)*(T_PlannedOrders[EffectiveQty]&gt;0)*T_PlannedOrders[Order_Month])),"m月")&amp;"発注)")</f>
        <v/>
      </c>
      <c r="CH921">
        <f>IF(SUMIFS(T_PlannedOrders[EffectiveQty],T_PlannedOrders[Part Name],$A877,T_PlannedOrders[WeekIndex],83)=0,"",SUMIFS(T_PlannedOrders[EffectiveQty],T_PlannedOrders[Part Name],$A877,T_PlannedOrders[WeekIndex],83)&amp;" ("&amp;TEXT(SUMPRODUCT(MAX((T_PlannedOrders[Part Name]=$A877)*(T_PlannedOrders[WeekIndex]=83)*(T_PlannedOrders[EffectiveQty]&gt;0)*T_PlannedOrders[Order_Month])),"m月")&amp;"発注)")</f>
        <v/>
      </c>
      <c r="CI921">
        <f>IF(SUMIFS(T_PlannedOrders[EffectiveQty],T_PlannedOrders[Part Name],$A877,T_PlannedOrders[WeekIndex],84)=0,"",SUMIFS(T_PlannedOrders[EffectiveQty],T_PlannedOrders[Part Name],$A877,T_PlannedOrders[WeekIndex],84)&amp;" ("&amp;TEXT(SUMPRODUCT(MAX((T_PlannedOrders[Part Name]=$A877)*(T_PlannedOrders[WeekIndex]=84)*(T_PlannedOrders[EffectiveQty]&gt;0)*T_PlannedOrders[Order_Month])),"m月")&amp;"発注)")</f>
        <v/>
      </c>
      <c r="CJ921">
        <f>IF(SUMIFS(T_PlannedOrders[EffectiveQty],T_PlannedOrders[Part Name],$A877,T_PlannedOrders[WeekIndex],85)=0,"",SUMIFS(T_PlannedOrders[EffectiveQty],T_PlannedOrders[Part Name],$A877,T_PlannedOrders[WeekIndex],85)&amp;" ("&amp;TEXT(SUMPRODUCT(MAX((T_PlannedOrders[Part Name]=$A877)*(T_PlannedOrders[WeekIndex]=85)*(T_PlannedOrders[EffectiveQty]&gt;0)*T_PlannedOrders[Order_Month])),"m月")&amp;"発注)")</f>
        <v/>
      </c>
      <c r="CK921">
        <f>IF(SUMIFS(T_PlannedOrders[EffectiveQty],T_PlannedOrders[Part Name],$A877,T_PlannedOrders[WeekIndex],86)=0,"",SUMIFS(T_PlannedOrders[EffectiveQty],T_PlannedOrders[Part Name],$A877,T_PlannedOrders[WeekIndex],86)&amp;" ("&amp;TEXT(SUMPRODUCT(MAX((T_PlannedOrders[Part Name]=$A877)*(T_PlannedOrders[WeekIndex]=86)*(T_PlannedOrders[EffectiveQty]&gt;0)*T_PlannedOrders[Order_Month])),"m月")&amp;"発注)")</f>
        <v/>
      </c>
      <c r="CL921">
        <f>IF(SUMIFS(T_PlannedOrders[EffectiveQty],T_PlannedOrders[Part Name],$A877,T_PlannedOrders[WeekIndex],87)=0,"",SUMIFS(T_PlannedOrders[EffectiveQty],T_PlannedOrders[Part Name],$A877,T_PlannedOrders[WeekIndex],87)&amp;" ("&amp;TEXT(SUMPRODUCT(MAX((T_PlannedOrders[Part Name]=$A877)*(T_PlannedOrders[WeekIndex]=87)*(T_PlannedOrders[EffectiveQty]&gt;0)*T_PlannedOrders[Order_Month])),"m月")&amp;"発注)")</f>
        <v/>
      </c>
      <c r="CM921">
        <f>IF(SUMIFS(T_PlannedOrders[EffectiveQty],T_PlannedOrders[Part Name],$A877,T_PlannedOrders[WeekIndex],88)=0,"",SUMIFS(T_PlannedOrders[EffectiveQty],T_PlannedOrders[Part Name],$A877,T_PlannedOrders[WeekIndex],88)&amp;" ("&amp;TEXT(SUMPRODUCT(MAX((T_PlannedOrders[Part Name]=$A877)*(T_PlannedOrders[WeekIndex]=88)*(T_PlannedOrders[EffectiveQty]&gt;0)*T_PlannedOrders[Order_Month])),"m月")&amp;"発注)")</f>
        <v/>
      </c>
      <c r="CN921">
        <f>IF(SUMIFS(T_PlannedOrders[EffectiveQty],T_PlannedOrders[Part Name],$A877,T_PlannedOrders[WeekIndex],89)=0,"",SUMIFS(T_PlannedOrders[EffectiveQty],T_PlannedOrders[Part Name],$A877,T_PlannedOrders[WeekIndex],89)&amp;" ("&amp;TEXT(SUMPRODUCT(MAX((T_PlannedOrders[Part Name]=$A877)*(T_PlannedOrders[WeekIndex]=89)*(T_PlannedOrders[EffectiveQty]&gt;0)*T_PlannedOrders[Order_Month])),"m月")&amp;"発注)")</f>
        <v/>
      </c>
      <c r="CO921">
        <f>IF(SUMIFS(T_PlannedOrders[EffectiveQty],T_PlannedOrders[Part Name],$A877,T_PlannedOrders[WeekIndex],90)=0,"",SUMIFS(T_PlannedOrders[EffectiveQty],T_PlannedOrders[Part Name],$A877,T_PlannedOrders[WeekIndex],90)&amp;" ("&amp;TEXT(SUMPRODUCT(MAX((T_PlannedOrders[Part Name]=$A877)*(T_PlannedOrders[WeekIndex]=90)*(T_PlannedOrders[EffectiveQty]&gt;0)*T_PlannedOrders[Order_Month])),"m月")&amp;"発注)")</f>
        <v/>
      </c>
      <c r="CP921">
        <f>IF(SUMIFS(T_PlannedOrders[EffectiveQty],T_PlannedOrders[Part Name],$A877,T_PlannedOrders[WeekIndex],91)=0,"",SUMIFS(T_PlannedOrders[EffectiveQty],T_PlannedOrders[Part Name],$A877,T_PlannedOrders[WeekIndex],91)&amp;" ("&amp;TEXT(SUMPRODUCT(MAX((T_PlannedOrders[Part Name]=$A877)*(T_PlannedOrders[WeekIndex]=91)*(T_PlannedOrders[EffectiveQty]&gt;0)*T_PlannedOrders[Order_Month])),"m月")&amp;"発注)")</f>
        <v/>
      </c>
      <c r="CQ921">
        <f>IF(SUMIFS(T_PlannedOrders[EffectiveQty],T_PlannedOrders[Part Name],$A877,T_PlannedOrders[WeekIndex],92)=0,"",SUMIFS(T_PlannedOrders[EffectiveQty],T_PlannedOrders[Part Name],$A877,T_PlannedOrders[WeekIndex],92)&amp;" ("&amp;TEXT(SUMPRODUCT(MAX((T_PlannedOrders[Part Name]=$A877)*(T_PlannedOrders[WeekIndex]=92)*(T_PlannedOrders[EffectiveQty]&gt;0)*T_PlannedOrders[Order_Month])),"m月")&amp;"発注)")</f>
        <v/>
      </c>
      <c r="CR921">
        <f>IF(SUMIFS(T_PlannedOrders[EffectiveQty],T_PlannedOrders[Part Name],$A877,T_PlannedOrders[WeekIndex],93)=0,"",SUMIFS(T_PlannedOrders[EffectiveQty],T_PlannedOrders[Part Name],$A877,T_PlannedOrders[WeekIndex],93)&amp;" ("&amp;TEXT(SUMPRODUCT(MAX((T_PlannedOrders[Part Name]=$A877)*(T_PlannedOrders[WeekIndex]=93)*(T_PlannedOrders[EffectiveQty]&gt;0)*T_PlannedOrders[Order_Month])),"m月")&amp;"発注)")</f>
        <v/>
      </c>
      <c r="CS921">
        <f>IF(SUMIFS(T_PlannedOrders[EffectiveQty],T_PlannedOrders[Part Name],$A877,T_PlannedOrders[WeekIndex],94)=0,"",SUMIFS(T_PlannedOrders[EffectiveQty],T_PlannedOrders[Part Name],$A877,T_PlannedOrders[WeekIndex],94)&amp;" ("&amp;TEXT(SUMPRODUCT(MAX((T_PlannedOrders[Part Name]=$A877)*(T_PlannedOrders[WeekIndex]=94)*(T_PlannedOrders[EffectiveQty]&gt;0)*T_PlannedOrders[Order_Month])),"m月")&amp;"発注)")</f>
        <v/>
      </c>
      <c r="CT921">
        <f>IF(SUMIFS(T_PlannedOrders[EffectiveQty],T_PlannedOrders[Part Name],$A877,T_PlannedOrders[WeekIndex],95)=0,"",SUMIFS(T_PlannedOrders[EffectiveQty],T_PlannedOrders[Part Name],$A877,T_PlannedOrders[WeekIndex],95)&amp;" ("&amp;TEXT(SUMPRODUCT(MAX((T_PlannedOrders[Part Name]=$A877)*(T_PlannedOrders[WeekIndex]=95)*(T_PlannedOrders[EffectiveQty]&gt;0)*T_PlannedOrders[Order_Month])),"m月")&amp;"発注)")</f>
        <v/>
      </c>
      <c r="CU921">
        <f>IF(SUMIFS(T_PlannedOrders[EffectiveQty],T_PlannedOrders[Part Name],$A877,T_PlannedOrders[WeekIndex],96)=0,"",SUMIFS(T_PlannedOrders[EffectiveQty],T_PlannedOrders[Part Name],$A877,T_PlannedOrders[WeekIndex],96)&amp;" ("&amp;TEXT(SUMPRODUCT(MAX((T_PlannedOrders[Part Name]=$A877)*(T_PlannedOrders[WeekIndex]=96)*(T_PlannedOrders[EffectiveQty]&gt;0)*T_PlannedOrders[Order_Month])),"m月")&amp;"発注)")</f>
        <v/>
      </c>
      <c r="CV921">
        <f>IF(SUMIFS(T_PlannedOrders[EffectiveQty],T_PlannedOrders[Part Name],$A877,T_PlannedOrders[WeekIndex],97)=0,"",SUMIFS(T_PlannedOrders[EffectiveQty],T_PlannedOrders[Part Name],$A877,T_PlannedOrders[WeekIndex],97)&amp;" ("&amp;TEXT(SUMPRODUCT(MAX((T_PlannedOrders[Part Name]=$A877)*(T_PlannedOrders[WeekIndex]=97)*(T_PlannedOrders[EffectiveQty]&gt;0)*T_PlannedOrders[Order_Month])),"m月")&amp;"発注)")</f>
        <v/>
      </c>
      <c r="CW921">
        <f>IF(SUMIFS(T_PlannedOrders[EffectiveQty],T_PlannedOrders[Part Name],$A877,T_PlannedOrders[WeekIndex],98)=0,"",SUMIFS(T_PlannedOrders[EffectiveQty],T_PlannedOrders[Part Name],$A877,T_PlannedOrders[WeekIndex],98)&amp;" ("&amp;TEXT(SUMPRODUCT(MAX((T_PlannedOrders[Part Name]=$A877)*(T_PlannedOrders[WeekIndex]=98)*(T_PlannedOrders[EffectiveQty]&gt;0)*T_PlannedOrders[Order_Month])),"m月")&amp;"発注)")</f>
        <v/>
      </c>
      <c r="CX921">
        <f>IF(SUMIFS(T_PlannedOrders[EffectiveQty],T_PlannedOrders[Part Name],$A877,T_PlannedOrders[WeekIndex],99)=0,"",SUMIFS(T_PlannedOrders[EffectiveQty],T_PlannedOrders[Part Name],$A877,T_PlannedOrders[WeekIndex],99)&amp;" ("&amp;TEXT(SUMPRODUCT(MAX((T_PlannedOrders[Part Name]=$A877)*(T_PlannedOrders[WeekIndex]=99)*(T_PlannedOrders[EffectiveQty]&gt;0)*T_PlannedOrders[Order_Month])),"m月")&amp;"発注)")</f>
        <v/>
      </c>
      <c r="CY921">
        <f>IF(SUMIFS(T_PlannedOrders[EffectiveQty],T_PlannedOrders[Part Name],$A877,T_PlannedOrders[WeekIndex],100)=0,"",SUMIFS(T_PlannedOrders[EffectiveQty],T_PlannedOrders[Part Name],$A877,T_PlannedOrders[WeekIndex],100)&amp;" ("&amp;TEXT(SUMPRODUCT(MAX((T_PlannedOrders[Part Name]=$A877)*(T_PlannedOrders[WeekIndex]=100)*(T_PlannedOrders[EffectiveQty]&gt;0)*T_PlannedOrders[Order_Month])),"m月")&amp;"発注)")</f>
        <v/>
      </c>
      <c r="CZ921">
        <f>IF(SUMIFS(T_PlannedOrders[EffectiveQty],T_PlannedOrders[Part Name],$A877,T_PlannedOrders[WeekIndex],101)=0,"",SUMIFS(T_PlannedOrders[EffectiveQty],T_PlannedOrders[Part Name],$A877,T_PlannedOrders[WeekIndex],101)&amp;" ("&amp;TEXT(SUMPRODUCT(MAX((T_PlannedOrders[Part Name]=$A877)*(T_PlannedOrders[WeekIndex]=101)*(T_PlannedOrders[EffectiveQty]&gt;0)*T_PlannedOrders[Order_Month])),"m月")&amp;"発注)")</f>
        <v/>
      </c>
      <c r="DA921">
        <f>IF(SUMIFS(T_PlannedOrders[EffectiveQty],T_PlannedOrders[Part Name],$A877,T_PlannedOrders[WeekIndex],102)=0,"",SUMIFS(T_PlannedOrders[EffectiveQty],T_PlannedOrders[Part Name],$A877,T_PlannedOrders[WeekIndex],102)&amp;" ("&amp;TEXT(SUMPRODUCT(MAX((T_PlannedOrders[Part Name]=$A877)*(T_PlannedOrders[WeekIndex]=102)*(T_PlannedOrders[EffectiveQty]&gt;0)*T_PlannedOrders[Order_Month])),"m月")&amp;"発注)")</f>
        <v/>
      </c>
      <c r="DB921">
        <f>IF(SUMIFS(T_PlannedOrders[EffectiveQty],T_PlannedOrders[Part Name],$A877,T_PlannedOrders[WeekIndex],103)=0,"",SUMIFS(T_PlannedOrders[EffectiveQty],T_PlannedOrders[Part Name],$A877,T_PlannedOrders[WeekIndex],103)&amp;" ("&amp;TEXT(SUMPRODUCT(MAX((T_PlannedOrders[Part Name]=$A877)*(T_PlannedOrders[WeekIndex]=103)*(T_PlannedOrders[EffectiveQty]&gt;0)*T_PlannedOrders[Order_Month])),"m月")&amp;"発注)")</f>
        <v/>
      </c>
      <c r="DC921">
        <f>IF(SUMIFS(T_PlannedOrders[EffectiveQty],T_PlannedOrders[Part Name],$A877,T_PlannedOrders[WeekIndex],104)=0,"",SUMIFS(T_PlannedOrders[EffectiveQty],T_PlannedOrders[Part Name],$A877,T_PlannedOrders[WeekIndex],104)&amp;" ("&amp;TEXT(SUMPRODUCT(MAX((T_PlannedOrders[Part Name]=$A877)*(T_PlannedOrders[WeekIndex]=104)*(T_PlannedOrders[EffectiveQty]&gt;0)*T_PlannedOrders[Order_Month])),"m月")&amp;"発注)")</f>
        <v/>
      </c>
    </row>
    <row r="922">
      <c r="B922" s="5" t="inlineStr">
        <is>
          <t>合計在庫(週末時点,kg)</t>
        </is>
      </c>
      <c r="D922">
        <f>'Grid_Stock'!B40</f>
        <v/>
      </c>
      <c r="E922">
        <f>'Grid_Stock'!C40</f>
        <v/>
      </c>
      <c r="F922">
        <f>'Grid_Stock'!D40</f>
        <v/>
      </c>
      <c r="G922">
        <f>'Grid_Stock'!E40</f>
        <v/>
      </c>
      <c r="H922">
        <f>'Grid_Stock'!F40</f>
        <v/>
      </c>
      <c r="I922">
        <f>'Grid_Stock'!G40</f>
        <v/>
      </c>
      <c r="J922">
        <f>'Grid_Stock'!H40</f>
        <v/>
      </c>
      <c r="K922">
        <f>'Grid_Stock'!I40</f>
        <v/>
      </c>
      <c r="L922">
        <f>'Grid_Stock'!J40</f>
        <v/>
      </c>
      <c r="M922">
        <f>'Grid_Stock'!K40</f>
        <v/>
      </c>
      <c r="N922">
        <f>'Grid_Stock'!L40</f>
        <v/>
      </c>
      <c r="O922">
        <f>'Grid_Stock'!M40</f>
        <v/>
      </c>
      <c r="P922">
        <f>'Grid_Stock'!N40</f>
        <v/>
      </c>
      <c r="Q922">
        <f>'Grid_Stock'!O40</f>
        <v/>
      </c>
      <c r="R922">
        <f>'Grid_Stock'!P40</f>
        <v/>
      </c>
      <c r="S922">
        <f>'Grid_Stock'!Q40</f>
        <v/>
      </c>
      <c r="T922">
        <f>'Grid_Stock'!R40</f>
        <v/>
      </c>
      <c r="U922">
        <f>'Grid_Stock'!S40</f>
        <v/>
      </c>
      <c r="V922">
        <f>'Grid_Stock'!T40</f>
        <v/>
      </c>
      <c r="W922">
        <f>'Grid_Stock'!U40</f>
        <v/>
      </c>
      <c r="X922">
        <f>'Grid_Stock'!V40</f>
        <v/>
      </c>
      <c r="Y922">
        <f>'Grid_Stock'!W40</f>
        <v/>
      </c>
      <c r="Z922">
        <f>'Grid_Stock'!X40</f>
        <v/>
      </c>
      <c r="AA922">
        <f>'Grid_Stock'!Y40</f>
        <v/>
      </c>
      <c r="AB922">
        <f>'Grid_Stock'!Z40</f>
        <v/>
      </c>
      <c r="AC922">
        <f>'Grid_Stock'!AA40</f>
        <v/>
      </c>
      <c r="AD922">
        <f>'Grid_Stock'!AB40</f>
        <v/>
      </c>
      <c r="AE922">
        <f>'Grid_Stock'!AC40</f>
        <v/>
      </c>
      <c r="AF922">
        <f>'Grid_Stock'!AD40</f>
        <v/>
      </c>
      <c r="AG922">
        <f>'Grid_Stock'!AE40</f>
        <v/>
      </c>
      <c r="AH922">
        <f>'Grid_Stock'!AF40</f>
        <v/>
      </c>
      <c r="AI922">
        <f>'Grid_Stock'!AG40</f>
        <v/>
      </c>
      <c r="AJ922">
        <f>'Grid_Stock'!AH40</f>
        <v/>
      </c>
      <c r="AK922">
        <f>'Grid_Stock'!AI40</f>
        <v/>
      </c>
      <c r="AL922">
        <f>'Grid_Stock'!AJ40</f>
        <v/>
      </c>
      <c r="AM922">
        <f>'Grid_Stock'!AK40</f>
        <v/>
      </c>
      <c r="AN922">
        <f>'Grid_Stock'!AL40</f>
        <v/>
      </c>
      <c r="AO922">
        <f>'Grid_Stock'!AM40</f>
        <v/>
      </c>
      <c r="AP922">
        <f>'Grid_Stock'!AN40</f>
        <v/>
      </c>
      <c r="AQ922">
        <f>'Grid_Stock'!AO40</f>
        <v/>
      </c>
      <c r="AR922">
        <f>'Grid_Stock'!AP40</f>
        <v/>
      </c>
      <c r="AS922">
        <f>'Grid_Stock'!AQ40</f>
        <v/>
      </c>
      <c r="AT922">
        <f>'Grid_Stock'!AR40</f>
        <v/>
      </c>
      <c r="AU922">
        <f>'Grid_Stock'!AS40</f>
        <v/>
      </c>
      <c r="AV922">
        <f>'Grid_Stock'!AT40</f>
        <v/>
      </c>
      <c r="AW922">
        <f>'Grid_Stock'!AU40</f>
        <v/>
      </c>
      <c r="AX922">
        <f>'Grid_Stock'!AV40</f>
        <v/>
      </c>
      <c r="AY922">
        <f>'Grid_Stock'!AW40</f>
        <v/>
      </c>
      <c r="AZ922">
        <f>'Grid_Stock'!AX40</f>
        <v/>
      </c>
      <c r="BA922">
        <f>'Grid_Stock'!AY40</f>
        <v/>
      </c>
      <c r="BB922">
        <f>'Grid_Stock'!AZ40</f>
        <v/>
      </c>
      <c r="BC922">
        <f>'Grid_Stock'!BA40</f>
        <v/>
      </c>
      <c r="BD922">
        <f>'Grid_Stock'!BB40</f>
        <v/>
      </c>
      <c r="BE922">
        <f>'Grid_Stock'!BC40</f>
        <v/>
      </c>
      <c r="BF922">
        <f>'Grid_Stock'!BD40</f>
        <v/>
      </c>
      <c r="BG922">
        <f>'Grid_Stock'!BE40</f>
        <v/>
      </c>
      <c r="BH922">
        <f>'Grid_Stock'!BF40</f>
        <v/>
      </c>
      <c r="BI922">
        <f>'Grid_Stock'!BG40</f>
        <v/>
      </c>
      <c r="BJ922">
        <f>'Grid_Stock'!BH40</f>
        <v/>
      </c>
      <c r="BK922">
        <f>'Grid_Stock'!BI40</f>
        <v/>
      </c>
      <c r="BL922">
        <f>'Grid_Stock'!BJ40</f>
        <v/>
      </c>
      <c r="BM922">
        <f>'Grid_Stock'!BK40</f>
        <v/>
      </c>
      <c r="BN922">
        <f>'Grid_Stock'!BL40</f>
        <v/>
      </c>
      <c r="BO922">
        <f>'Grid_Stock'!BM40</f>
        <v/>
      </c>
      <c r="BP922">
        <f>'Grid_Stock'!BN40</f>
        <v/>
      </c>
      <c r="BQ922">
        <f>'Grid_Stock'!BO40</f>
        <v/>
      </c>
      <c r="BR922">
        <f>'Grid_Stock'!BP40</f>
        <v/>
      </c>
      <c r="BS922">
        <f>'Grid_Stock'!BQ40</f>
        <v/>
      </c>
      <c r="BT922">
        <f>'Grid_Stock'!BR40</f>
        <v/>
      </c>
      <c r="BU922">
        <f>'Grid_Stock'!BS40</f>
        <v/>
      </c>
      <c r="BV922">
        <f>'Grid_Stock'!BT40</f>
        <v/>
      </c>
      <c r="BW922">
        <f>'Grid_Stock'!BU40</f>
        <v/>
      </c>
      <c r="BX922">
        <f>'Grid_Stock'!BV40</f>
        <v/>
      </c>
      <c r="BY922">
        <f>'Grid_Stock'!BW40</f>
        <v/>
      </c>
      <c r="BZ922">
        <f>'Grid_Stock'!BX40</f>
        <v/>
      </c>
      <c r="CA922">
        <f>'Grid_Stock'!BY40</f>
        <v/>
      </c>
      <c r="CB922">
        <f>'Grid_Stock'!BZ40</f>
        <v/>
      </c>
      <c r="CC922">
        <f>'Grid_Stock'!CA40</f>
        <v/>
      </c>
      <c r="CD922">
        <f>'Grid_Stock'!CB40</f>
        <v/>
      </c>
      <c r="CE922">
        <f>'Grid_Stock'!CC40</f>
        <v/>
      </c>
      <c r="CF922">
        <f>'Grid_Stock'!CD40</f>
        <v/>
      </c>
      <c r="CG922">
        <f>'Grid_Stock'!CE40</f>
        <v/>
      </c>
      <c r="CH922">
        <f>'Grid_Stock'!CF40</f>
        <v/>
      </c>
      <c r="CI922">
        <f>'Grid_Stock'!CG40</f>
        <v/>
      </c>
      <c r="CJ922">
        <f>'Grid_Stock'!CH40</f>
        <v/>
      </c>
      <c r="CK922">
        <f>'Grid_Stock'!CI40</f>
        <v/>
      </c>
      <c r="CL922">
        <f>'Grid_Stock'!CJ40</f>
        <v/>
      </c>
      <c r="CM922">
        <f>'Grid_Stock'!CK40</f>
        <v/>
      </c>
      <c r="CN922">
        <f>'Grid_Stock'!CL40</f>
        <v/>
      </c>
      <c r="CO922">
        <f>'Grid_Stock'!CM40</f>
        <v/>
      </c>
      <c r="CP922">
        <f>'Grid_Stock'!CN40</f>
        <v/>
      </c>
      <c r="CQ922">
        <f>'Grid_Stock'!CO40</f>
        <v/>
      </c>
      <c r="CR922">
        <f>'Grid_Stock'!CP40</f>
        <v/>
      </c>
      <c r="CS922">
        <f>'Grid_Stock'!CQ40</f>
        <v/>
      </c>
      <c r="CT922">
        <f>'Grid_Stock'!CR40</f>
        <v/>
      </c>
      <c r="CU922">
        <f>'Grid_Stock'!CS40</f>
        <v/>
      </c>
      <c r="CV922">
        <f>'Grid_Stock'!CT40</f>
        <v/>
      </c>
      <c r="CW922">
        <f>'Grid_Stock'!CU40</f>
        <v/>
      </c>
      <c r="CX922">
        <f>'Grid_Stock'!CV40</f>
        <v/>
      </c>
      <c r="CY922">
        <f>'Grid_Stock'!CW40</f>
        <v/>
      </c>
      <c r="CZ922">
        <f>'Grid_Stock'!CX40</f>
        <v/>
      </c>
      <c r="DA922">
        <f>'Grid_Stock'!CY40</f>
        <v/>
      </c>
      <c r="DB922">
        <f>'Grid_Stock'!CZ40</f>
        <v/>
      </c>
      <c r="DC922">
        <f>'Grid_Stock'!DA40</f>
        <v/>
      </c>
    </row>
    <row r="923">
      <c r="B923" s="23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'Grid_Requirement'!B41</f>
        <v/>
      </c>
      <c r="E934">
        <f>'Grid_Requirement'!C41</f>
        <v/>
      </c>
      <c r="F934">
        <f>'Grid_Requirement'!D41</f>
        <v/>
      </c>
      <c r="G934">
        <f>'Grid_Requirement'!E41</f>
        <v/>
      </c>
      <c r="H934">
        <f>'Grid_Requirement'!F41</f>
        <v/>
      </c>
      <c r="I934">
        <f>'Grid_Requirement'!G41</f>
        <v/>
      </c>
      <c r="J934">
        <f>'Grid_Requirement'!H41</f>
        <v/>
      </c>
      <c r="K934">
        <f>'Grid_Requirement'!I41</f>
        <v/>
      </c>
      <c r="L934">
        <f>'Grid_Requirement'!J41</f>
        <v/>
      </c>
      <c r="M934">
        <f>'Grid_Requirement'!K41</f>
        <v/>
      </c>
      <c r="N934">
        <f>'Grid_Requirement'!L41</f>
        <v/>
      </c>
      <c r="O934">
        <f>'Grid_Requirement'!M41</f>
        <v/>
      </c>
      <c r="P934">
        <f>'Grid_Requirement'!N41</f>
        <v/>
      </c>
      <c r="Q934">
        <f>'Grid_Requirement'!O41</f>
        <v/>
      </c>
      <c r="R934">
        <f>'Grid_Requirement'!P41</f>
        <v/>
      </c>
      <c r="S934">
        <f>'Grid_Requirement'!Q41</f>
        <v/>
      </c>
      <c r="T934">
        <f>'Grid_Requirement'!R41</f>
        <v/>
      </c>
      <c r="U934">
        <f>'Grid_Requirement'!S41</f>
        <v/>
      </c>
      <c r="V934">
        <f>'Grid_Requirement'!T41</f>
        <v/>
      </c>
      <c r="W934">
        <f>'Grid_Requirement'!U41</f>
        <v/>
      </c>
      <c r="X934">
        <f>'Grid_Requirement'!V41</f>
        <v/>
      </c>
      <c r="Y934">
        <f>'Grid_Requirement'!W41</f>
        <v/>
      </c>
      <c r="Z934">
        <f>'Grid_Requirement'!X41</f>
        <v/>
      </c>
      <c r="AA934">
        <f>'Grid_Requirement'!Y41</f>
        <v/>
      </c>
      <c r="AB934">
        <f>'Grid_Requirement'!Z41</f>
        <v/>
      </c>
      <c r="AC934">
        <f>'Grid_Requirement'!AA41</f>
        <v/>
      </c>
      <c r="AD934">
        <f>'Grid_Requirement'!AB41</f>
        <v/>
      </c>
      <c r="AE934">
        <f>'Grid_Requirement'!AC41</f>
        <v/>
      </c>
      <c r="AF934">
        <f>'Grid_Requirement'!AD41</f>
        <v/>
      </c>
      <c r="AG934">
        <f>'Grid_Requirement'!AE41</f>
        <v/>
      </c>
      <c r="AH934">
        <f>'Grid_Requirement'!AF41</f>
        <v/>
      </c>
      <c r="AI934">
        <f>'Grid_Requirement'!AG41</f>
        <v/>
      </c>
      <c r="AJ934">
        <f>'Grid_Requirement'!AH41</f>
        <v/>
      </c>
      <c r="AK934">
        <f>'Grid_Requirement'!AI41</f>
        <v/>
      </c>
      <c r="AL934">
        <f>'Grid_Requirement'!AJ41</f>
        <v/>
      </c>
      <c r="AM934">
        <f>'Grid_Requirement'!AK41</f>
        <v/>
      </c>
      <c r="AN934">
        <f>'Grid_Requirement'!AL41</f>
        <v/>
      </c>
      <c r="AO934">
        <f>'Grid_Requirement'!AM41</f>
        <v/>
      </c>
      <c r="AP934">
        <f>'Grid_Requirement'!AN41</f>
        <v/>
      </c>
      <c r="AQ934">
        <f>'Grid_Requirement'!AO41</f>
        <v/>
      </c>
      <c r="AR934">
        <f>'Grid_Requirement'!AP41</f>
        <v/>
      </c>
      <c r="AS934">
        <f>'Grid_Requirement'!AQ41</f>
        <v/>
      </c>
      <c r="AT934">
        <f>'Grid_Requirement'!AR41</f>
        <v/>
      </c>
      <c r="AU934">
        <f>'Grid_Requirement'!AS41</f>
        <v/>
      </c>
      <c r="AV934">
        <f>'Grid_Requirement'!AT41</f>
        <v/>
      </c>
      <c r="AW934">
        <f>'Grid_Requirement'!AU41</f>
        <v/>
      </c>
      <c r="AX934">
        <f>'Grid_Requirement'!AV41</f>
        <v/>
      </c>
      <c r="AY934">
        <f>'Grid_Requirement'!AW41</f>
        <v/>
      </c>
      <c r="AZ934">
        <f>'Grid_Requirement'!AX41</f>
        <v/>
      </c>
      <c r="BA934">
        <f>'Grid_Requirement'!AY41</f>
        <v/>
      </c>
      <c r="BB934">
        <f>'Grid_Requirement'!AZ41</f>
        <v/>
      </c>
      <c r="BC934">
        <f>'Grid_Requirement'!BA41</f>
        <v/>
      </c>
      <c r="BD934">
        <f>'Grid_Requirement'!BB41</f>
        <v/>
      </c>
      <c r="BE934">
        <f>'Grid_Requirement'!BC41</f>
        <v/>
      </c>
      <c r="BF934">
        <f>'Grid_Requirement'!BD41</f>
        <v/>
      </c>
      <c r="BG934">
        <f>'Grid_Requirement'!BE41</f>
        <v/>
      </c>
      <c r="BH934">
        <f>'Grid_Requirement'!BF41</f>
        <v/>
      </c>
      <c r="BI934">
        <f>'Grid_Requirement'!BG41</f>
        <v/>
      </c>
      <c r="BJ934">
        <f>'Grid_Requirement'!BH41</f>
        <v/>
      </c>
      <c r="BK934">
        <f>'Grid_Requirement'!BI41</f>
        <v/>
      </c>
      <c r="BL934">
        <f>'Grid_Requirement'!BJ41</f>
        <v/>
      </c>
      <c r="BM934">
        <f>'Grid_Requirement'!BK41</f>
        <v/>
      </c>
      <c r="BN934">
        <f>'Grid_Requirement'!BL41</f>
        <v/>
      </c>
      <c r="BO934">
        <f>'Grid_Requirement'!BM41</f>
        <v/>
      </c>
      <c r="BP934">
        <f>'Grid_Requirement'!BN41</f>
        <v/>
      </c>
      <c r="BQ934">
        <f>'Grid_Requirement'!BO41</f>
        <v/>
      </c>
      <c r="BR934">
        <f>'Grid_Requirement'!BP41</f>
        <v/>
      </c>
      <c r="BS934">
        <f>'Grid_Requirement'!BQ41</f>
        <v/>
      </c>
      <c r="BT934">
        <f>'Grid_Requirement'!BR41</f>
        <v/>
      </c>
      <c r="BU934">
        <f>'Grid_Requirement'!BS41</f>
        <v/>
      </c>
      <c r="BV934">
        <f>'Grid_Requirement'!BT41</f>
        <v/>
      </c>
      <c r="BW934">
        <f>'Grid_Requirement'!BU41</f>
        <v/>
      </c>
      <c r="BX934">
        <f>'Grid_Requirement'!BV41</f>
        <v/>
      </c>
      <c r="BY934">
        <f>'Grid_Requirement'!BW41</f>
        <v/>
      </c>
      <c r="BZ934">
        <f>'Grid_Requirement'!BX41</f>
        <v/>
      </c>
      <c r="CA934">
        <f>'Grid_Requirement'!BY41</f>
        <v/>
      </c>
      <c r="CB934">
        <f>'Grid_Requirement'!BZ41</f>
        <v/>
      </c>
      <c r="CC934">
        <f>'Grid_Requirement'!CA41</f>
        <v/>
      </c>
      <c r="CD934">
        <f>'Grid_Requirement'!CB41</f>
        <v/>
      </c>
      <c r="CE934">
        <f>'Grid_Requirement'!CC41</f>
        <v/>
      </c>
      <c r="CF934">
        <f>'Grid_Requirement'!CD41</f>
        <v/>
      </c>
      <c r="CG934">
        <f>'Grid_Requirement'!CE41</f>
        <v/>
      </c>
      <c r="CH934">
        <f>'Grid_Requirement'!CF41</f>
        <v/>
      </c>
      <c r="CI934">
        <f>'Grid_Requirement'!CG41</f>
        <v/>
      </c>
      <c r="CJ934">
        <f>'Grid_Requirement'!CH41</f>
        <v/>
      </c>
      <c r="CK934">
        <f>'Grid_Requirement'!CI41</f>
        <v/>
      </c>
      <c r="CL934">
        <f>'Grid_Requirement'!CJ41</f>
        <v/>
      </c>
      <c r="CM934">
        <f>'Grid_Requirement'!CK41</f>
        <v/>
      </c>
      <c r="CN934">
        <f>'Grid_Requirement'!CL41</f>
        <v/>
      </c>
      <c r="CO934">
        <f>'Grid_Requirement'!CM41</f>
        <v/>
      </c>
      <c r="CP934">
        <f>'Grid_Requirement'!CN41</f>
        <v/>
      </c>
      <c r="CQ934">
        <f>'Grid_Requirement'!CO41</f>
        <v/>
      </c>
      <c r="CR934">
        <f>'Grid_Requirement'!CP41</f>
        <v/>
      </c>
      <c r="CS934">
        <f>'Grid_Requirement'!CQ41</f>
        <v/>
      </c>
      <c r="CT934">
        <f>'Grid_Requirement'!CR41</f>
        <v/>
      </c>
      <c r="CU934">
        <f>'Grid_Requirement'!CS41</f>
        <v/>
      </c>
      <c r="CV934">
        <f>'Grid_Requirement'!CT41</f>
        <v/>
      </c>
      <c r="CW934">
        <f>'Grid_Requirement'!CU41</f>
        <v/>
      </c>
      <c r="CX934">
        <f>'Grid_Requirement'!CV41</f>
        <v/>
      </c>
      <c r="CY934">
        <f>'Grid_Requirement'!CW41</f>
        <v/>
      </c>
      <c r="CZ934">
        <f>'Grid_Requirement'!CX41</f>
        <v/>
      </c>
      <c r="DA934">
        <f>'Grid_Requirement'!CY41</f>
        <v/>
      </c>
      <c r="DB934">
        <f>'Grid_Requirement'!CZ41</f>
        <v/>
      </c>
      <c r="DC934">
        <f>'Grid_Requirement'!DA41</f>
        <v/>
      </c>
    </row>
    <row r="935">
      <c r="B935" t="inlineStr">
        <is>
          <t>TTAF在庫(実績,kg)</t>
        </is>
      </c>
      <c r="D935">
        <f>'T_TTAFStock'!B45</f>
        <v/>
      </c>
      <c r="E935">
        <f>'T_TTAFStock'!C45</f>
        <v/>
      </c>
      <c r="F935">
        <f>'T_TTAFStock'!D45</f>
        <v/>
      </c>
      <c r="G935">
        <f>'T_TTAFStock'!E45</f>
        <v/>
      </c>
      <c r="H935">
        <f>'T_TTAFStock'!F45</f>
        <v/>
      </c>
      <c r="I935">
        <f>'T_TTAFStock'!G45</f>
        <v/>
      </c>
      <c r="J935">
        <f>'T_TTAFStock'!H45</f>
        <v/>
      </c>
      <c r="K935">
        <f>'T_TTAFStock'!I45</f>
        <v/>
      </c>
      <c r="L935">
        <f>'T_TTAFStock'!J45</f>
        <v/>
      </c>
      <c r="M935">
        <f>'T_TTAFStock'!K45</f>
        <v/>
      </c>
      <c r="N935">
        <f>'T_TTAFStock'!L45</f>
        <v/>
      </c>
      <c r="O935">
        <f>'T_TTAFStock'!M45</f>
        <v/>
      </c>
      <c r="P935">
        <f>'T_TTAFStock'!N45</f>
        <v/>
      </c>
      <c r="Q935">
        <f>'T_TTAFStock'!O45</f>
        <v/>
      </c>
      <c r="R935">
        <f>'T_TTAFStock'!P45</f>
        <v/>
      </c>
      <c r="S935">
        <f>'T_TTAFStock'!Q45</f>
        <v/>
      </c>
      <c r="T935">
        <f>'T_TTAFStock'!R45</f>
        <v/>
      </c>
      <c r="U935">
        <f>'T_TTAFStock'!S45</f>
        <v/>
      </c>
      <c r="V935">
        <f>'T_TTAFStock'!T45</f>
        <v/>
      </c>
      <c r="W935">
        <f>'T_TTAFStock'!U45</f>
        <v/>
      </c>
      <c r="X935">
        <f>'T_TTAFStock'!V45</f>
        <v/>
      </c>
      <c r="Y935">
        <f>'T_TTAFStock'!W45</f>
        <v/>
      </c>
      <c r="Z935">
        <f>'T_TTAFStock'!X45</f>
        <v/>
      </c>
      <c r="AA935">
        <f>'T_TTAFStock'!Y45</f>
        <v/>
      </c>
      <c r="AB935">
        <f>'T_TTAFStock'!Z45</f>
        <v/>
      </c>
      <c r="AC935">
        <f>'T_TTAFStock'!AA45</f>
        <v/>
      </c>
      <c r="AD935">
        <f>'T_TTAFStock'!AB45</f>
        <v/>
      </c>
      <c r="AE935">
        <f>'T_TTAFStock'!AC45</f>
        <v/>
      </c>
      <c r="AF935">
        <f>'T_TTAFStock'!AD45</f>
        <v/>
      </c>
      <c r="AG935">
        <f>'T_TTAFStock'!AE45</f>
        <v/>
      </c>
      <c r="AH935">
        <f>'T_TTAFStock'!AF45</f>
        <v/>
      </c>
      <c r="AI935">
        <f>'T_TTAFStock'!AG45</f>
        <v/>
      </c>
      <c r="AJ935">
        <f>'T_TTAFStock'!AH45</f>
        <v/>
      </c>
      <c r="AK935">
        <f>'T_TTAFStock'!AI45</f>
        <v/>
      </c>
      <c r="AL935">
        <f>'T_TTAFStock'!AJ45</f>
        <v/>
      </c>
      <c r="AM935">
        <f>'T_TTAFStock'!AK45</f>
        <v/>
      </c>
      <c r="AN935">
        <f>'T_TTAFStock'!AL45</f>
        <v/>
      </c>
      <c r="AO935">
        <f>'T_TTAFStock'!AM45</f>
        <v/>
      </c>
      <c r="AP935">
        <f>'T_TTAFStock'!AN45</f>
        <v/>
      </c>
      <c r="AQ935">
        <f>'T_TTAFStock'!AO45</f>
        <v/>
      </c>
      <c r="AR935">
        <f>'T_TTAFStock'!AP45</f>
        <v/>
      </c>
      <c r="AS935">
        <f>'T_TTAFStock'!AQ45</f>
        <v/>
      </c>
      <c r="AT935">
        <f>'T_TTAFStock'!AR45</f>
        <v/>
      </c>
      <c r="AU935">
        <f>'T_TTAFStock'!AS45</f>
        <v/>
      </c>
      <c r="AV935">
        <f>'T_TTAFStock'!AT45</f>
        <v/>
      </c>
      <c r="AW935">
        <f>'T_TTAFStock'!AU45</f>
        <v/>
      </c>
      <c r="AX935">
        <f>'T_TTAFStock'!AV45</f>
        <v/>
      </c>
      <c r="AY935">
        <f>'T_TTAFStock'!AW45</f>
        <v/>
      </c>
      <c r="AZ935">
        <f>'T_TTAFStock'!AX45</f>
        <v/>
      </c>
      <c r="BA935">
        <f>'T_TTAFStock'!AY45</f>
        <v/>
      </c>
      <c r="BB935">
        <f>'T_TTAFStock'!AZ45</f>
        <v/>
      </c>
      <c r="BC935">
        <f>'T_TTAFStock'!BA45</f>
        <v/>
      </c>
      <c r="BD935">
        <f>'T_TTAFStock'!BB45</f>
        <v/>
      </c>
      <c r="BE935">
        <f>'T_TTAFStock'!BC45</f>
        <v/>
      </c>
      <c r="BF935">
        <f>'T_TTAFStock'!BD45</f>
        <v/>
      </c>
      <c r="BG935">
        <f>'T_TTAFStock'!BE45</f>
        <v/>
      </c>
      <c r="BH935">
        <f>'T_TTAFStock'!BF45</f>
        <v/>
      </c>
      <c r="BI935">
        <f>'T_TTAFStock'!BG45</f>
        <v/>
      </c>
      <c r="BJ935">
        <f>'T_TTAFStock'!BH45</f>
        <v/>
      </c>
      <c r="BK935">
        <f>'T_TTAFStock'!BI45</f>
        <v/>
      </c>
      <c r="BL935">
        <f>'T_TTAFStock'!BJ45</f>
        <v/>
      </c>
      <c r="BM935">
        <f>'T_TTAFStock'!BK45</f>
        <v/>
      </c>
      <c r="BN935">
        <f>'T_TTAFStock'!BL45</f>
        <v/>
      </c>
      <c r="BO935">
        <f>'T_TTAFStock'!BM45</f>
        <v/>
      </c>
      <c r="BP935">
        <f>'T_TTAFStock'!BN45</f>
        <v/>
      </c>
      <c r="BQ935">
        <f>'T_TTAFStock'!BO45</f>
        <v/>
      </c>
      <c r="BR935">
        <f>'T_TTAFStock'!BP45</f>
        <v/>
      </c>
      <c r="BS935">
        <f>'T_TTAFStock'!BQ45</f>
        <v/>
      </c>
      <c r="BT935">
        <f>'T_TTAFStock'!BR45</f>
        <v/>
      </c>
      <c r="BU935">
        <f>'T_TTAFStock'!BS45</f>
        <v/>
      </c>
      <c r="BV935">
        <f>'T_TTAFStock'!BT45</f>
        <v/>
      </c>
      <c r="BW935">
        <f>'T_TTAFStock'!BU45</f>
        <v/>
      </c>
      <c r="BX935">
        <f>'T_TTAFStock'!BV45</f>
        <v/>
      </c>
      <c r="BY935">
        <f>'T_TTAFStock'!BW45</f>
        <v/>
      </c>
      <c r="BZ935">
        <f>'T_TTAFStock'!BX45</f>
        <v/>
      </c>
      <c r="CA935">
        <f>'T_TTAFStock'!BY45</f>
        <v/>
      </c>
      <c r="CB935">
        <f>'T_TTAFStock'!BZ45</f>
        <v/>
      </c>
      <c r="CC935">
        <f>'T_TTAFStock'!CA45</f>
        <v/>
      </c>
      <c r="CD935">
        <f>'T_TTAFStock'!CB45</f>
        <v/>
      </c>
      <c r="CE935">
        <f>'T_TTAFStock'!CC45</f>
        <v/>
      </c>
      <c r="CF935">
        <f>'T_TTAFStock'!CD45</f>
        <v/>
      </c>
      <c r="CG935">
        <f>'T_TTAFStock'!CE45</f>
        <v/>
      </c>
      <c r="CH935">
        <f>'T_TTAFStock'!CF45</f>
        <v/>
      </c>
      <c r="CI935">
        <f>'T_TTAFStock'!CG45</f>
        <v/>
      </c>
      <c r="CJ935">
        <f>'T_TTAFStock'!CH45</f>
        <v/>
      </c>
      <c r="CK935">
        <f>'T_TTAFStock'!CI45</f>
        <v/>
      </c>
      <c r="CL935">
        <f>'T_TTAFStock'!CJ45</f>
        <v/>
      </c>
      <c r="CM935">
        <f>'T_TTAFStock'!CK45</f>
        <v/>
      </c>
      <c r="CN935">
        <f>'T_TTAFStock'!CL45</f>
        <v/>
      </c>
      <c r="CO935">
        <f>'T_TTAFStock'!CM45</f>
        <v/>
      </c>
      <c r="CP935">
        <f>'T_TTAFStock'!CN45</f>
        <v/>
      </c>
      <c r="CQ935">
        <f>'T_TTAFStock'!CO45</f>
        <v/>
      </c>
      <c r="CR935">
        <f>'T_TTAFStock'!CP45</f>
        <v/>
      </c>
      <c r="CS935">
        <f>'T_TTAFStock'!CQ45</f>
        <v/>
      </c>
      <c r="CT935">
        <f>'T_TTAFStock'!CR45</f>
        <v/>
      </c>
      <c r="CU935">
        <f>'T_TTAFStock'!CS45</f>
        <v/>
      </c>
      <c r="CV935">
        <f>'T_TTAFStock'!CT45</f>
        <v/>
      </c>
      <c r="CW935">
        <f>'T_TTAFStock'!CU45</f>
        <v/>
      </c>
      <c r="CX935">
        <f>'T_TTAFStock'!CV45</f>
        <v/>
      </c>
      <c r="CY935">
        <f>'T_TTAFStock'!CW45</f>
        <v/>
      </c>
      <c r="CZ935">
        <f>'T_TTAFStock'!CX45</f>
        <v/>
      </c>
      <c r="DA935">
        <f>'T_TTAFStock'!CY45</f>
        <v/>
      </c>
      <c r="DB935">
        <f>'T_TTAFStock'!CZ45</f>
        <v/>
      </c>
      <c r="DC935">
        <f>'T_TTAFStock'!DA45</f>
        <v/>
      </c>
    </row>
    <row r="936">
      <c r="B936" t="inlineStr">
        <is>
          <t>自社在庫(実績,kg)</t>
        </is>
      </c>
      <c r="D936">
        <f>'T_SelfStock'!B45</f>
        <v/>
      </c>
      <c r="E936">
        <f>'T_SelfStock'!C45</f>
        <v/>
      </c>
      <c r="F936">
        <f>'T_SelfStock'!D45</f>
        <v/>
      </c>
      <c r="G936">
        <f>'T_SelfStock'!E45</f>
        <v/>
      </c>
      <c r="H936">
        <f>'T_SelfStock'!F45</f>
        <v/>
      </c>
      <c r="I936">
        <f>'T_SelfStock'!G45</f>
        <v/>
      </c>
      <c r="J936">
        <f>'T_SelfStock'!H45</f>
        <v/>
      </c>
      <c r="K936">
        <f>'T_SelfStock'!I45</f>
        <v/>
      </c>
      <c r="L936">
        <f>'T_SelfStock'!J45</f>
        <v/>
      </c>
      <c r="M936">
        <f>'T_SelfStock'!K45</f>
        <v/>
      </c>
      <c r="N936">
        <f>'T_SelfStock'!L45</f>
        <v/>
      </c>
      <c r="O936">
        <f>'T_SelfStock'!M45</f>
        <v/>
      </c>
      <c r="P936">
        <f>'T_SelfStock'!N45</f>
        <v/>
      </c>
      <c r="Q936">
        <f>'T_SelfStock'!O45</f>
        <v/>
      </c>
      <c r="R936">
        <f>'T_SelfStock'!P45</f>
        <v/>
      </c>
      <c r="S936">
        <f>'T_SelfStock'!Q45</f>
        <v/>
      </c>
      <c r="T936">
        <f>'T_SelfStock'!R45</f>
        <v/>
      </c>
      <c r="U936">
        <f>'T_SelfStock'!S45</f>
        <v/>
      </c>
      <c r="V936">
        <f>'T_SelfStock'!T45</f>
        <v/>
      </c>
      <c r="W936">
        <f>'T_SelfStock'!U45</f>
        <v/>
      </c>
      <c r="X936">
        <f>'T_SelfStock'!V45</f>
        <v/>
      </c>
      <c r="Y936">
        <f>'T_SelfStock'!W45</f>
        <v/>
      </c>
      <c r="Z936">
        <f>'T_SelfStock'!X45</f>
        <v/>
      </c>
      <c r="AA936">
        <f>'T_SelfStock'!Y45</f>
        <v/>
      </c>
      <c r="AB936">
        <f>'T_SelfStock'!Z45</f>
        <v/>
      </c>
      <c r="AC936">
        <f>'T_SelfStock'!AA45</f>
        <v/>
      </c>
      <c r="AD936">
        <f>'T_SelfStock'!AB45</f>
        <v/>
      </c>
      <c r="AE936">
        <f>'T_SelfStock'!AC45</f>
        <v/>
      </c>
      <c r="AF936">
        <f>'T_SelfStock'!AD45</f>
        <v/>
      </c>
      <c r="AG936">
        <f>'T_SelfStock'!AE45</f>
        <v/>
      </c>
      <c r="AH936">
        <f>'T_SelfStock'!AF45</f>
        <v/>
      </c>
      <c r="AI936">
        <f>'T_SelfStock'!AG45</f>
        <v/>
      </c>
      <c r="AJ936">
        <f>'T_SelfStock'!AH45</f>
        <v/>
      </c>
      <c r="AK936">
        <f>'T_SelfStock'!AI45</f>
        <v/>
      </c>
      <c r="AL936">
        <f>'T_SelfStock'!AJ45</f>
        <v/>
      </c>
      <c r="AM936">
        <f>'T_SelfStock'!AK45</f>
        <v/>
      </c>
      <c r="AN936">
        <f>'T_SelfStock'!AL45</f>
        <v/>
      </c>
      <c r="AO936">
        <f>'T_SelfStock'!AM45</f>
        <v/>
      </c>
      <c r="AP936">
        <f>'T_SelfStock'!AN45</f>
        <v/>
      </c>
      <c r="AQ936">
        <f>'T_SelfStock'!AO45</f>
        <v/>
      </c>
      <c r="AR936">
        <f>'T_SelfStock'!AP45</f>
        <v/>
      </c>
      <c r="AS936">
        <f>'T_SelfStock'!AQ45</f>
        <v/>
      </c>
      <c r="AT936">
        <f>'T_SelfStock'!AR45</f>
        <v/>
      </c>
      <c r="AU936">
        <f>'T_SelfStock'!AS45</f>
        <v/>
      </c>
      <c r="AV936">
        <f>'T_SelfStock'!AT45</f>
        <v/>
      </c>
      <c r="AW936">
        <f>'T_SelfStock'!AU45</f>
        <v/>
      </c>
      <c r="AX936">
        <f>'T_SelfStock'!AV45</f>
        <v/>
      </c>
      <c r="AY936">
        <f>'T_SelfStock'!AW45</f>
        <v/>
      </c>
      <c r="AZ936">
        <f>'T_SelfStock'!AX45</f>
        <v/>
      </c>
      <c r="BA936">
        <f>'T_SelfStock'!AY45</f>
        <v/>
      </c>
      <c r="BB936">
        <f>'T_SelfStock'!AZ45</f>
        <v/>
      </c>
      <c r="BC936">
        <f>'T_SelfStock'!BA45</f>
        <v/>
      </c>
      <c r="BD936">
        <f>'T_SelfStock'!BB45</f>
        <v/>
      </c>
      <c r="BE936">
        <f>'T_SelfStock'!BC45</f>
        <v/>
      </c>
      <c r="BF936">
        <f>'T_SelfStock'!BD45</f>
        <v/>
      </c>
      <c r="BG936">
        <f>'T_SelfStock'!BE45</f>
        <v/>
      </c>
      <c r="BH936">
        <f>'T_SelfStock'!BF45</f>
        <v/>
      </c>
      <c r="BI936">
        <f>'T_SelfStock'!BG45</f>
        <v/>
      </c>
      <c r="BJ936">
        <f>'T_SelfStock'!BH45</f>
        <v/>
      </c>
      <c r="BK936">
        <f>'T_SelfStock'!BI45</f>
        <v/>
      </c>
      <c r="BL936">
        <f>'T_SelfStock'!BJ45</f>
        <v/>
      </c>
      <c r="BM936">
        <f>'T_SelfStock'!BK45</f>
        <v/>
      </c>
      <c r="BN936">
        <f>'T_SelfStock'!BL45</f>
        <v/>
      </c>
      <c r="BO936">
        <f>'T_SelfStock'!BM45</f>
        <v/>
      </c>
      <c r="BP936">
        <f>'T_SelfStock'!BN45</f>
        <v/>
      </c>
      <c r="BQ936">
        <f>'T_SelfStock'!BO45</f>
        <v/>
      </c>
      <c r="BR936">
        <f>'T_SelfStock'!BP45</f>
        <v/>
      </c>
      <c r="BS936">
        <f>'T_SelfStock'!BQ45</f>
        <v/>
      </c>
      <c r="BT936">
        <f>'T_SelfStock'!BR45</f>
        <v/>
      </c>
      <c r="BU936">
        <f>'T_SelfStock'!BS45</f>
        <v/>
      </c>
      <c r="BV936">
        <f>'T_SelfStock'!BT45</f>
        <v/>
      </c>
      <c r="BW936">
        <f>'T_SelfStock'!BU45</f>
        <v/>
      </c>
      <c r="BX936">
        <f>'T_SelfStock'!BV45</f>
        <v/>
      </c>
      <c r="BY936">
        <f>'T_SelfStock'!BW45</f>
        <v/>
      </c>
      <c r="BZ936">
        <f>'T_SelfStock'!BX45</f>
        <v/>
      </c>
      <c r="CA936">
        <f>'T_SelfStock'!BY45</f>
        <v/>
      </c>
      <c r="CB936">
        <f>'T_SelfStock'!BZ45</f>
        <v/>
      </c>
      <c r="CC936">
        <f>'T_SelfStock'!CA45</f>
        <v/>
      </c>
      <c r="CD936">
        <f>'T_SelfStock'!CB45</f>
        <v/>
      </c>
      <c r="CE936">
        <f>'T_SelfStock'!CC45</f>
        <v/>
      </c>
      <c r="CF936">
        <f>'T_SelfStock'!CD45</f>
        <v/>
      </c>
      <c r="CG936">
        <f>'T_SelfStock'!CE45</f>
        <v/>
      </c>
      <c r="CH936">
        <f>'T_SelfStock'!CF45</f>
        <v/>
      </c>
      <c r="CI936">
        <f>'T_SelfStock'!CG45</f>
        <v/>
      </c>
      <c r="CJ936">
        <f>'T_SelfStock'!CH45</f>
        <v/>
      </c>
      <c r="CK936">
        <f>'T_SelfStock'!CI45</f>
        <v/>
      </c>
      <c r="CL936">
        <f>'T_SelfStock'!CJ45</f>
        <v/>
      </c>
      <c r="CM936">
        <f>'T_SelfStock'!CK45</f>
        <v/>
      </c>
      <c r="CN936">
        <f>'T_SelfStock'!CL45</f>
        <v/>
      </c>
      <c r="CO936">
        <f>'T_SelfStock'!CM45</f>
        <v/>
      </c>
      <c r="CP936">
        <f>'T_SelfStock'!CN45</f>
        <v/>
      </c>
      <c r="CQ936">
        <f>'T_SelfStock'!CO45</f>
        <v/>
      </c>
      <c r="CR936">
        <f>'T_SelfStock'!CP45</f>
        <v/>
      </c>
      <c r="CS936">
        <f>'T_SelfStock'!CQ45</f>
        <v/>
      </c>
      <c r="CT936">
        <f>'T_SelfStock'!CR45</f>
        <v/>
      </c>
      <c r="CU936">
        <f>'T_SelfStock'!CS45</f>
        <v/>
      </c>
      <c r="CV936">
        <f>'T_SelfStock'!CT45</f>
        <v/>
      </c>
      <c r="CW936">
        <f>'T_SelfStock'!CU45</f>
        <v/>
      </c>
      <c r="CX936">
        <f>'T_SelfStock'!CV45</f>
        <v/>
      </c>
      <c r="CY936">
        <f>'T_SelfStock'!CW45</f>
        <v/>
      </c>
      <c r="CZ936">
        <f>'T_SelfStock'!CX45</f>
        <v/>
      </c>
      <c r="DA936">
        <f>'T_SelfStock'!CY45</f>
        <v/>
      </c>
      <c r="DB936">
        <f>'T_SelfStock'!CZ45</f>
        <v/>
      </c>
      <c r="DC936">
        <f>'T_SelfStock'!DA45</f>
        <v/>
      </c>
    </row>
    <row r="937">
      <c r="B937" t="inlineStr">
        <is>
          <t>Order(発注予定,kg)</t>
        </is>
      </c>
      <c r="D937">
        <f>IF(SUMIFS(T_PlannedOrders[EffectiveQty],T_PlannedOrders[Part Name],$A925,T_PlannedOrders[WeekIndex],1)=0,"",SUMIFS(T_PlannedOrders[EffectiveQty],T_PlannedOrders[Part Name],$A925,T_PlannedOrders[WeekIndex],1)&amp;" ("&amp;TEXT(SUMPRODUCT(MAX((T_PlannedOrders[Part Name]=$A925)*(T_PlannedOrders[WeekIndex]=1)*(T_PlannedOrders[EffectiveQty]&gt;0)*T_PlannedOrders[Order_Month])),"m月")&amp;"発注)")</f>
        <v/>
      </c>
      <c r="E937">
        <f>IF(SUMIFS(T_PlannedOrders[EffectiveQty],T_PlannedOrders[Part Name],$A925,T_PlannedOrders[WeekIndex],2)=0,"",SUMIFS(T_PlannedOrders[EffectiveQty],T_PlannedOrders[Part Name],$A925,T_PlannedOrders[WeekIndex],2)&amp;" ("&amp;TEXT(SUMPRODUCT(MAX((T_PlannedOrders[Part Name]=$A925)*(T_PlannedOrders[WeekIndex]=2)*(T_PlannedOrders[EffectiveQty]&gt;0)*T_PlannedOrders[Order_Month])),"m月")&amp;"発注)")</f>
        <v/>
      </c>
      <c r="F937">
        <f>IF(SUMIFS(T_PlannedOrders[EffectiveQty],T_PlannedOrders[Part Name],$A925,T_PlannedOrders[WeekIndex],3)=0,"",SUMIFS(T_PlannedOrders[EffectiveQty],T_PlannedOrders[Part Name],$A925,T_PlannedOrders[WeekIndex],3)&amp;" ("&amp;TEXT(SUMPRODUCT(MAX((T_PlannedOrders[Part Name]=$A925)*(T_PlannedOrders[WeekIndex]=3)*(T_PlannedOrders[EffectiveQty]&gt;0)*T_PlannedOrders[Order_Month])),"m月")&amp;"発注)")</f>
        <v/>
      </c>
      <c r="G937">
        <f>IF(SUMIFS(T_PlannedOrders[EffectiveQty],T_PlannedOrders[Part Name],$A925,T_PlannedOrders[WeekIndex],4)=0,"",SUMIFS(T_PlannedOrders[EffectiveQty],T_PlannedOrders[Part Name],$A925,T_PlannedOrders[WeekIndex],4)&amp;" ("&amp;TEXT(SUMPRODUCT(MAX((T_PlannedOrders[Part Name]=$A925)*(T_PlannedOrders[WeekIndex]=4)*(T_PlannedOrders[EffectiveQty]&gt;0)*T_PlannedOrders[Order_Month])),"m月")&amp;"発注)")</f>
        <v/>
      </c>
      <c r="H937">
        <f>IF(SUMIFS(T_PlannedOrders[EffectiveQty],T_PlannedOrders[Part Name],$A925,T_PlannedOrders[WeekIndex],5)=0,"",SUMIFS(T_PlannedOrders[EffectiveQty],T_PlannedOrders[Part Name],$A925,T_PlannedOrders[WeekIndex],5)&amp;" ("&amp;TEXT(SUMPRODUCT(MAX((T_PlannedOrders[Part Name]=$A925)*(T_PlannedOrders[WeekIndex]=5)*(T_PlannedOrders[EffectiveQty]&gt;0)*T_PlannedOrders[Order_Month])),"m月")&amp;"発注)")</f>
        <v/>
      </c>
      <c r="I937">
        <f>IF(SUMIFS(T_PlannedOrders[EffectiveQty],T_PlannedOrders[Part Name],$A925,T_PlannedOrders[WeekIndex],6)=0,"",SUMIFS(T_PlannedOrders[EffectiveQty],T_PlannedOrders[Part Name],$A925,T_PlannedOrders[WeekIndex],6)&amp;" ("&amp;TEXT(SUMPRODUCT(MAX((T_PlannedOrders[Part Name]=$A925)*(T_PlannedOrders[WeekIndex]=6)*(T_PlannedOrders[EffectiveQty]&gt;0)*T_PlannedOrders[Order_Month])),"m月")&amp;"発注)")</f>
        <v/>
      </c>
      <c r="J937">
        <f>IF(SUMIFS(T_PlannedOrders[EffectiveQty],T_PlannedOrders[Part Name],$A925,T_PlannedOrders[WeekIndex],7)=0,"",SUMIFS(T_PlannedOrders[EffectiveQty],T_PlannedOrders[Part Name],$A925,T_PlannedOrders[WeekIndex],7)&amp;" ("&amp;TEXT(SUMPRODUCT(MAX((T_PlannedOrders[Part Name]=$A925)*(T_PlannedOrders[WeekIndex]=7)*(T_PlannedOrders[EffectiveQty]&gt;0)*T_PlannedOrders[Order_Month])),"m月")&amp;"発注)")</f>
        <v/>
      </c>
      <c r="K937">
        <f>IF(SUMIFS(T_PlannedOrders[EffectiveQty],T_PlannedOrders[Part Name],$A925,T_PlannedOrders[WeekIndex],8)=0,"",SUMIFS(T_PlannedOrders[EffectiveQty],T_PlannedOrders[Part Name],$A925,T_PlannedOrders[WeekIndex],8)&amp;" ("&amp;TEXT(SUMPRODUCT(MAX((T_PlannedOrders[Part Name]=$A925)*(T_PlannedOrders[WeekIndex]=8)*(T_PlannedOrders[EffectiveQty]&gt;0)*T_PlannedOrders[Order_Month])),"m月")&amp;"発注)")</f>
        <v/>
      </c>
      <c r="L937">
        <f>IF(SUMIFS(T_PlannedOrders[EffectiveQty],T_PlannedOrders[Part Name],$A925,T_PlannedOrders[WeekIndex],9)=0,"",SUMIFS(T_PlannedOrders[EffectiveQty],T_PlannedOrders[Part Name],$A925,T_PlannedOrders[WeekIndex],9)&amp;" ("&amp;TEXT(SUMPRODUCT(MAX((T_PlannedOrders[Part Name]=$A925)*(T_PlannedOrders[WeekIndex]=9)*(T_PlannedOrders[EffectiveQty]&gt;0)*T_PlannedOrders[Order_Month])),"m月")&amp;"発注)")</f>
        <v/>
      </c>
      <c r="M937">
        <f>IF(SUMIFS(T_PlannedOrders[EffectiveQty],T_PlannedOrders[Part Name],$A925,T_PlannedOrders[WeekIndex],10)=0,"",SUMIFS(T_PlannedOrders[EffectiveQty],T_PlannedOrders[Part Name],$A925,T_PlannedOrders[WeekIndex],10)&amp;" ("&amp;TEXT(SUMPRODUCT(MAX((T_PlannedOrders[Part Name]=$A925)*(T_PlannedOrders[WeekIndex]=10)*(T_PlannedOrders[EffectiveQty]&gt;0)*T_PlannedOrders[Order_Month])),"m月")&amp;"発注)")</f>
        <v/>
      </c>
      <c r="N937">
        <f>IF(SUMIFS(T_PlannedOrders[EffectiveQty],T_PlannedOrders[Part Name],$A925,T_PlannedOrders[WeekIndex],11)=0,"",SUMIFS(T_PlannedOrders[EffectiveQty],T_PlannedOrders[Part Name],$A925,T_PlannedOrders[WeekIndex],11)&amp;" ("&amp;TEXT(SUMPRODUCT(MAX((T_PlannedOrders[Part Name]=$A925)*(T_PlannedOrders[WeekIndex]=11)*(T_PlannedOrders[EffectiveQty]&gt;0)*T_PlannedOrders[Order_Month])),"m月")&amp;"発注)")</f>
        <v/>
      </c>
      <c r="O937">
        <f>IF(SUMIFS(T_PlannedOrders[EffectiveQty],T_PlannedOrders[Part Name],$A925,T_PlannedOrders[WeekIndex],12)=0,"",SUMIFS(T_PlannedOrders[EffectiveQty],T_PlannedOrders[Part Name],$A925,T_PlannedOrders[WeekIndex],12)&amp;" ("&amp;TEXT(SUMPRODUCT(MAX((T_PlannedOrders[Part Name]=$A925)*(T_PlannedOrders[WeekIndex]=12)*(T_PlannedOrders[EffectiveQty]&gt;0)*T_PlannedOrders[Order_Month])),"m月")&amp;"発注)")</f>
        <v/>
      </c>
      <c r="P937">
        <f>IF(SUMIFS(T_PlannedOrders[EffectiveQty],T_PlannedOrders[Part Name],$A925,T_PlannedOrders[WeekIndex],13)=0,"",SUMIFS(T_PlannedOrders[EffectiveQty],T_PlannedOrders[Part Name],$A925,T_PlannedOrders[WeekIndex],13)&amp;" ("&amp;TEXT(SUMPRODUCT(MAX((T_PlannedOrders[Part Name]=$A925)*(T_PlannedOrders[WeekIndex]=13)*(T_PlannedOrders[EffectiveQty]&gt;0)*T_PlannedOrders[Order_Month])),"m月")&amp;"発注)")</f>
        <v/>
      </c>
      <c r="Q937">
        <f>IF(SUMIFS(T_PlannedOrders[EffectiveQty],T_PlannedOrders[Part Name],$A925,T_PlannedOrders[WeekIndex],14)=0,"",SUMIFS(T_PlannedOrders[EffectiveQty],T_PlannedOrders[Part Name],$A925,T_PlannedOrders[WeekIndex],14)&amp;" ("&amp;TEXT(SUMPRODUCT(MAX((T_PlannedOrders[Part Name]=$A925)*(T_PlannedOrders[WeekIndex]=14)*(T_PlannedOrders[EffectiveQty]&gt;0)*T_PlannedOrders[Order_Month])),"m月")&amp;"発注)")</f>
        <v/>
      </c>
      <c r="R937">
        <f>IF(SUMIFS(T_PlannedOrders[EffectiveQty],T_PlannedOrders[Part Name],$A925,T_PlannedOrders[WeekIndex],15)=0,"",SUMIFS(T_PlannedOrders[EffectiveQty],T_PlannedOrders[Part Name],$A925,T_PlannedOrders[WeekIndex],15)&amp;" ("&amp;TEXT(SUMPRODUCT(MAX((T_PlannedOrders[Part Name]=$A925)*(T_PlannedOrders[WeekIndex]=15)*(T_PlannedOrders[EffectiveQty]&gt;0)*T_PlannedOrders[Order_Month])),"m月")&amp;"発注)")</f>
        <v/>
      </c>
      <c r="S937">
        <f>IF(SUMIFS(T_PlannedOrders[EffectiveQty],T_PlannedOrders[Part Name],$A925,T_PlannedOrders[WeekIndex],16)=0,"",SUMIFS(T_PlannedOrders[EffectiveQty],T_PlannedOrders[Part Name],$A925,T_PlannedOrders[WeekIndex],16)&amp;" ("&amp;TEXT(SUMPRODUCT(MAX((T_PlannedOrders[Part Name]=$A925)*(T_PlannedOrders[WeekIndex]=16)*(T_PlannedOrders[EffectiveQty]&gt;0)*T_PlannedOrders[Order_Month])),"m月")&amp;"発注)")</f>
        <v/>
      </c>
      <c r="T937">
        <f>IF(SUMIFS(T_PlannedOrders[EffectiveQty],T_PlannedOrders[Part Name],$A925,T_PlannedOrders[WeekIndex],17)=0,"",SUMIFS(T_PlannedOrders[EffectiveQty],T_PlannedOrders[Part Name],$A925,T_PlannedOrders[WeekIndex],17)&amp;" ("&amp;TEXT(SUMPRODUCT(MAX((T_PlannedOrders[Part Name]=$A925)*(T_PlannedOrders[WeekIndex]=17)*(T_PlannedOrders[EffectiveQty]&gt;0)*T_PlannedOrders[Order_Month])),"m月")&amp;"発注)")</f>
        <v/>
      </c>
      <c r="U937">
        <f>IF(SUMIFS(T_PlannedOrders[EffectiveQty],T_PlannedOrders[Part Name],$A925,T_PlannedOrders[WeekIndex],18)=0,"",SUMIFS(T_PlannedOrders[EffectiveQty],T_PlannedOrders[Part Name],$A925,T_PlannedOrders[WeekIndex],18)&amp;" ("&amp;TEXT(SUMPRODUCT(MAX((T_PlannedOrders[Part Name]=$A925)*(T_PlannedOrders[WeekIndex]=18)*(T_PlannedOrders[EffectiveQty]&gt;0)*T_PlannedOrders[Order_Month])),"m月")&amp;"発注)")</f>
        <v/>
      </c>
      <c r="V937">
        <f>IF(SUMIFS(T_PlannedOrders[EffectiveQty],T_PlannedOrders[Part Name],$A925,T_PlannedOrders[WeekIndex],19)=0,"",SUMIFS(T_PlannedOrders[EffectiveQty],T_PlannedOrders[Part Name],$A925,T_PlannedOrders[WeekIndex],19)&amp;" ("&amp;TEXT(SUMPRODUCT(MAX((T_PlannedOrders[Part Name]=$A925)*(T_PlannedOrders[WeekIndex]=19)*(T_PlannedOrders[EffectiveQty]&gt;0)*T_PlannedOrders[Order_Month])),"m月")&amp;"発注)")</f>
        <v/>
      </c>
      <c r="W937">
        <f>IF(SUMIFS(T_PlannedOrders[EffectiveQty],T_PlannedOrders[Part Name],$A925,T_PlannedOrders[WeekIndex],20)=0,"",SUMIFS(T_PlannedOrders[EffectiveQty],T_PlannedOrders[Part Name],$A925,T_PlannedOrders[WeekIndex],20)&amp;" ("&amp;TEXT(SUMPRODUCT(MAX((T_PlannedOrders[Part Name]=$A925)*(T_PlannedOrders[WeekIndex]=20)*(T_PlannedOrders[EffectiveQty]&gt;0)*T_PlannedOrders[Order_Month])),"m月")&amp;"発注)")</f>
        <v/>
      </c>
      <c r="X937">
        <f>IF(SUMIFS(T_PlannedOrders[EffectiveQty],T_PlannedOrders[Part Name],$A925,T_PlannedOrders[WeekIndex],21)=0,"",SUMIFS(T_PlannedOrders[EffectiveQty],T_PlannedOrders[Part Name],$A925,T_PlannedOrders[WeekIndex],21)&amp;" ("&amp;TEXT(SUMPRODUCT(MAX((T_PlannedOrders[Part Name]=$A925)*(T_PlannedOrders[WeekIndex]=21)*(T_PlannedOrders[EffectiveQty]&gt;0)*T_PlannedOrders[Order_Month])),"m月")&amp;"発注)")</f>
        <v/>
      </c>
      <c r="Y937">
        <f>IF(SUMIFS(T_PlannedOrders[EffectiveQty],T_PlannedOrders[Part Name],$A925,T_PlannedOrders[WeekIndex],22)=0,"",SUMIFS(T_PlannedOrders[EffectiveQty],T_PlannedOrders[Part Name],$A925,T_PlannedOrders[WeekIndex],22)&amp;" ("&amp;TEXT(SUMPRODUCT(MAX((T_PlannedOrders[Part Name]=$A925)*(T_PlannedOrders[WeekIndex]=22)*(T_PlannedOrders[EffectiveQty]&gt;0)*T_PlannedOrders[Order_Month])),"m月")&amp;"発注)")</f>
        <v/>
      </c>
      <c r="Z937">
        <f>IF(SUMIFS(T_PlannedOrders[EffectiveQty],T_PlannedOrders[Part Name],$A925,T_PlannedOrders[WeekIndex],23)=0,"",SUMIFS(T_PlannedOrders[EffectiveQty],T_PlannedOrders[Part Name],$A925,T_PlannedOrders[WeekIndex],23)&amp;" ("&amp;TEXT(SUMPRODUCT(MAX((T_PlannedOrders[Part Name]=$A925)*(T_PlannedOrders[WeekIndex]=23)*(T_PlannedOrders[EffectiveQty]&gt;0)*T_PlannedOrders[Order_Month])),"m月")&amp;"発注)")</f>
        <v/>
      </c>
      <c r="AA937">
        <f>IF(SUMIFS(T_PlannedOrders[EffectiveQty],T_PlannedOrders[Part Name],$A925,T_PlannedOrders[WeekIndex],24)=0,"",SUMIFS(T_PlannedOrders[EffectiveQty],T_PlannedOrders[Part Name],$A925,T_PlannedOrders[WeekIndex],24)&amp;" ("&amp;TEXT(SUMPRODUCT(MAX((T_PlannedOrders[Part Name]=$A925)*(T_PlannedOrders[WeekIndex]=24)*(T_PlannedOrders[EffectiveQty]&gt;0)*T_PlannedOrders[Order_Month])),"m月")&amp;"発注)")</f>
        <v/>
      </c>
      <c r="AB937">
        <f>IF(SUMIFS(T_PlannedOrders[EffectiveQty],T_PlannedOrders[Part Name],$A925,T_PlannedOrders[WeekIndex],25)=0,"",SUMIFS(T_PlannedOrders[EffectiveQty],T_PlannedOrders[Part Name],$A925,T_PlannedOrders[WeekIndex],25)&amp;" ("&amp;TEXT(SUMPRODUCT(MAX((T_PlannedOrders[Part Name]=$A925)*(T_PlannedOrders[WeekIndex]=25)*(T_PlannedOrders[EffectiveQty]&gt;0)*T_PlannedOrders[Order_Month])),"m月")&amp;"発注)")</f>
        <v/>
      </c>
      <c r="AC937">
        <f>IF(SUMIFS(T_PlannedOrders[EffectiveQty],T_PlannedOrders[Part Name],$A925,T_PlannedOrders[WeekIndex],26)=0,"",SUMIFS(T_PlannedOrders[EffectiveQty],T_PlannedOrders[Part Name],$A925,T_PlannedOrders[WeekIndex],26)&amp;" ("&amp;TEXT(SUMPRODUCT(MAX((T_PlannedOrders[Part Name]=$A925)*(T_PlannedOrders[WeekIndex]=26)*(T_PlannedOrders[EffectiveQty]&gt;0)*T_PlannedOrders[Order_Month])),"m月")&amp;"発注)")</f>
        <v/>
      </c>
      <c r="AD937">
        <f>IF(SUMIFS(T_PlannedOrders[EffectiveQty],T_PlannedOrders[Part Name],$A925,T_PlannedOrders[WeekIndex],27)=0,"",SUMIFS(T_PlannedOrders[EffectiveQty],T_PlannedOrders[Part Name],$A925,T_PlannedOrders[WeekIndex],27)&amp;" ("&amp;TEXT(SUMPRODUCT(MAX((T_PlannedOrders[Part Name]=$A925)*(T_PlannedOrders[WeekIndex]=27)*(T_PlannedOrders[EffectiveQty]&gt;0)*T_PlannedOrders[Order_Month])),"m月")&amp;"発注)")</f>
        <v/>
      </c>
      <c r="AE937">
        <f>IF(SUMIFS(T_PlannedOrders[EffectiveQty],T_PlannedOrders[Part Name],$A925,T_PlannedOrders[WeekIndex],28)=0,"",SUMIFS(T_PlannedOrders[EffectiveQty],T_PlannedOrders[Part Name],$A925,T_PlannedOrders[WeekIndex],28)&amp;" ("&amp;TEXT(SUMPRODUCT(MAX((T_PlannedOrders[Part Name]=$A925)*(T_PlannedOrders[WeekIndex]=28)*(T_PlannedOrders[EffectiveQty]&gt;0)*T_PlannedOrders[Order_Month])),"m月")&amp;"発注)")</f>
        <v/>
      </c>
      <c r="AF937">
        <f>IF(SUMIFS(T_PlannedOrders[EffectiveQty],T_PlannedOrders[Part Name],$A925,T_PlannedOrders[WeekIndex],29)=0,"",SUMIFS(T_PlannedOrders[EffectiveQty],T_PlannedOrders[Part Name],$A925,T_PlannedOrders[WeekIndex],29)&amp;" ("&amp;TEXT(SUMPRODUCT(MAX((T_PlannedOrders[Part Name]=$A925)*(T_PlannedOrders[WeekIndex]=29)*(T_PlannedOrders[EffectiveQty]&gt;0)*T_PlannedOrders[Order_Month])),"m月")&amp;"発注)")</f>
        <v/>
      </c>
      <c r="AG937">
        <f>IF(SUMIFS(T_PlannedOrders[EffectiveQty],T_PlannedOrders[Part Name],$A925,T_PlannedOrders[WeekIndex],30)=0,"",SUMIFS(T_PlannedOrders[EffectiveQty],T_PlannedOrders[Part Name],$A925,T_PlannedOrders[WeekIndex],30)&amp;" ("&amp;TEXT(SUMPRODUCT(MAX((T_PlannedOrders[Part Name]=$A925)*(T_PlannedOrders[WeekIndex]=30)*(T_PlannedOrders[EffectiveQty]&gt;0)*T_PlannedOrders[Order_Month])),"m月")&amp;"発注)")</f>
        <v/>
      </c>
      <c r="AH937">
        <f>IF(SUMIFS(T_PlannedOrders[EffectiveQty],T_PlannedOrders[Part Name],$A925,T_PlannedOrders[WeekIndex],31)=0,"",SUMIFS(T_PlannedOrders[EffectiveQty],T_PlannedOrders[Part Name],$A925,T_PlannedOrders[WeekIndex],31)&amp;" ("&amp;TEXT(SUMPRODUCT(MAX((T_PlannedOrders[Part Name]=$A925)*(T_PlannedOrders[WeekIndex]=31)*(T_PlannedOrders[EffectiveQty]&gt;0)*T_PlannedOrders[Order_Month])),"m月")&amp;"発注)")</f>
        <v/>
      </c>
      <c r="AI937">
        <f>IF(SUMIFS(T_PlannedOrders[EffectiveQty],T_PlannedOrders[Part Name],$A925,T_PlannedOrders[WeekIndex],32)=0,"",SUMIFS(T_PlannedOrders[EffectiveQty],T_PlannedOrders[Part Name],$A925,T_PlannedOrders[WeekIndex],32)&amp;" ("&amp;TEXT(SUMPRODUCT(MAX((T_PlannedOrders[Part Name]=$A925)*(T_PlannedOrders[WeekIndex]=32)*(T_PlannedOrders[EffectiveQty]&gt;0)*T_PlannedOrders[Order_Month])),"m月")&amp;"発注)")</f>
        <v/>
      </c>
      <c r="AJ937">
        <f>IF(SUMIFS(T_PlannedOrders[EffectiveQty],T_PlannedOrders[Part Name],$A925,T_PlannedOrders[WeekIndex],33)=0,"",SUMIFS(T_PlannedOrders[EffectiveQty],T_PlannedOrders[Part Name],$A925,T_PlannedOrders[WeekIndex],33)&amp;" ("&amp;TEXT(SUMPRODUCT(MAX((T_PlannedOrders[Part Name]=$A925)*(T_PlannedOrders[WeekIndex]=33)*(T_PlannedOrders[EffectiveQty]&gt;0)*T_PlannedOrders[Order_Month])),"m月")&amp;"発注)")</f>
        <v/>
      </c>
      <c r="AK937">
        <f>IF(SUMIFS(T_PlannedOrders[EffectiveQty],T_PlannedOrders[Part Name],$A925,T_PlannedOrders[WeekIndex],34)=0,"",SUMIFS(T_PlannedOrders[EffectiveQty],T_PlannedOrders[Part Name],$A925,T_PlannedOrders[WeekIndex],34)&amp;" ("&amp;TEXT(SUMPRODUCT(MAX((T_PlannedOrders[Part Name]=$A925)*(T_PlannedOrders[WeekIndex]=34)*(T_PlannedOrders[EffectiveQty]&gt;0)*T_PlannedOrders[Order_Month])),"m月")&amp;"発注)")</f>
        <v/>
      </c>
      <c r="AL937">
        <f>IF(SUMIFS(T_PlannedOrders[EffectiveQty],T_PlannedOrders[Part Name],$A925,T_PlannedOrders[WeekIndex],35)=0,"",SUMIFS(T_PlannedOrders[EffectiveQty],T_PlannedOrders[Part Name],$A925,T_PlannedOrders[WeekIndex],35)&amp;" ("&amp;TEXT(SUMPRODUCT(MAX((T_PlannedOrders[Part Name]=$A925)*(T_PlannedOrders[WeekIndex]=35)*(T_PlannedOrders[EffectiveQty]&gt;0)*T_PlannedOrders[Order_Month])),"m月")&amp;"発注)")</f>
        <v/>
      </c>
      <c r="AM937">
        <f>IF(SUMIFS(T_PlannedOrders[EffectiveQty],T_PlannedOrders[Part Name],$A925,T_PlannedOrders[WeekIndex],36)=0,"",SUMIFS(T_PlannedOrders[EffectiveQty],T_PlannedOrders[Part Name],$A925,T_PlannedOrders[WeekIndex],36)&amp;" ("&amp;TEXT(SUMPRODUCT(MAX((T_PlannedOrders[Part Name]=$A925)*(T_PlannedOrders[WeekIndex]=36)*(T_PlannedOrders[EffectiveQty]&gt;0)*T_PlannedOrders[Order_Month])),"m月")&amp;"発注)")</f>
        <v/>
      </c>
      <c r="AN937">
        <f>IF(SUMIFS(T_PlannedOrders[EffectiveQty],T_PlannedOrders[Part Name],$A925,T_PlannedOrders[WeekIndex],37)=0,"",SUMIFS(T_PlannedOrders[EffectiveQty],T_PlannedOrders[Part Name],$A925,T_PlannedOrders[WeekIndex],37)&amp;" ("&amp;TEXT(SUMPRODUCT(MAX((T_PlannedOrders[Part Name]=$A925)*(T_PlannedOrders[WeekIndex]=37)*(T_PlannedOrders[EffectiveQty]&gt;0)*T_PlannedOrders[Order_Month])),"m月")&amp;"発注)")</f>
        <v/>
      </c>
      <c r="AO937">
        <f>IF(SUMIFS(T_PlannedOrders[EffectiveQty],T_PlannedOrders[Part Name],$A925,T_PlannedOrders[WeekIndex],38)=0,"",SUMIFS(T_PlannedOrders[EffectiveQty],T_PlannedOrders[Part Name],$A925,T_PlannedOrders[WeekIndex],38)&amp;" ("&amp;TEXT(SUMPRODUCT(MAX((T_PlannedOrders[Part Name]=$A925)*(T_PlannedOrders[WeekIndex]=38)*(T_PlannedOrders[EffectiveQty]&gt;0)*T_PlannedOrders[Order_Month])),"m月")&amp;"発注)")</f>
        <v/>
      </c>
      <c r="AP937">
        <f>IF(SUMIFS(T_PlannedOrders[EffectiveQty],T_PlannedOrders[Part Name],$A925,T_PlannedOrders[WeekIndex],39)=0,"",SUMIFS(T_PlannedOrders[EffectiveQty],T_PlannedOrders[Part Name],$A925,T_PlannedOrders[WeekIndex],39)&amp;" ("&amp;TEXT(SUMPRODUCT(MAX((T_PlannedOrders[Part Name]=$A925)*(T_PlannedOrders[WeekIndex]=39)*(T_PlannedOrders[EffectiveQty]&gt;0)*T_PlannedOrders[Order_Month])),"m月")&amp;"発注)")</f>
        <v/>
      </c>
      <c r="AQ937">
        <f>IF(SUMIFS(T_PlannedOrders[EffectiveQty],T_PlannedOrders[Part Name],$A925,T_PlannedOrders[WeekIndex],40)=0,"",SUMIFS(T_PlannedOrders[EffectiveQty],T_PlannedOrders[Part Name],$A925,T_PlannedOrders[WeekIndex],40)&amp;" ("&amp;TEXT(SUMPRODUCT(MAX((T_PlannedOrders[Part Name]=$A925)*(T_PlannedOrders[WeekIndex]=40)*(T_PlannedOrders[EffectiveQty]&gt;0)*T_PlannedOrders[Order_Month])),"m月")&amp;"発注)")</f>
        <v/>
      </c>
      <c r="AR937">
        <f>IF(SUMIFS(T_PlannedOrders[EffectiveQty],T_PlannedOrders[Part Name],$A925,T_PlannedOrders[WeekIndex],41)=0,"",SUMIFS(T_PlannedOrders[EffectiveQty],T_PlannedOrders[Part Name],$A925,T_PlannedOrders[WeekIndex],41)&amp;" ("&amp;TEXT(SUMPRODUCT(MAX((T_PlannedOrders[Part Name]=$A925)*(T_PlannedOrders[WeekIndex]=41)*(T_PlannedOrders[EffectiveQty]&gt;0)*T_PlannedOrders[Order_Month])),"m月")&amp;"発注)")</f>
        <v/>
      </c>
      <c r="AS937">
        <f>IF(SUMIFS(T_PlannedOrders[EffectiveQty],T_PlannedOrders[Part Name],$A925,T_PlannedOrders[WeekIndex],42)=0,"",SUMIFS(T_PlannedOrders[EffectiveQty],T_PlannedOrders[Part Name],$A925,T_PlannedOrders[WeekIndex],42)&amp;" ("&amp;TEXT(SUMPRODUCT(MAX((T_PlannedOrders[Part Name]=$A925)*(T_PlannedOrders[WeekIndex]=42)*(T_PlannedOrders[EffectiveQty]&gt;0)*T_PlannedOrders[Order_Month])),"m月")&amp;"発注)")</f>
        <v/>
      </c>
      <c r="AT937">
        <f>IF(SUMIFS(T_PlannedOrders[EffectiveQty],T_PlannedOrders[Part Name],$A925,T_PlannedOrders[WeekIndex],43)=0,"",SUMIFS(T_PlannedOrders[EffectiveQty],T_PlannedOrders[Part Name],$A925,T_PlannedOrders[WeekIndex],43)&amp;" ("&amp;TEXT(SUMPRODUCT(MAX((T_PlannedOrders[Part Name]=$A925)*(T_PlannedOrders[WeekIndex]=43)*(T_PlannedOrders[EffectiveQty]&gt;0)*T_PlannedOrders[Order_Month])),"m月")&amp;"発注)")</f>
        <v/>
      </c>
      <c r="AU937">
        <f>IF(SUMIFS(T_PlannedOrders[EffectiveQty],T_PlannedOrders[Part Name],$A925,T_PlannedOrders[WeekIndex],44)=0,"",SUMIFS(T_PlannedOrders[EffectiveQty],T_PlannedOrders[Part Name],$A925,T_PlannedOrders[WeekIndex],44)&amp;" ("&amp;TEXT(SUMPRODUCT(MAX((T_PlannedOrders[Part Name]=$A925)*(T_PlannedOrders[WeekIndex]=44)*(T_PlannedOrders[EffectiveQty]&gt;0)*T_PlannedOrders[Order_Month])),"m月")&amp;"発注)")</f>
        <v/>
      </c>
      <c r="AV937">
        <f>IF(SUMIFS(T_PlannedOrders[EffectiveQty],T_PlannedOrders[Part Name],$A925,T_PlannedOrders[WeekIndex],45)=0,"",SUMIFS(T_PlannedOrders[EffectiveQty],T_PlannedOrders[Part Name],$A925,T_PlannedOrders[WeekIndex],45)&amp;" ("&amp;TEXT(SUMPRODUCT(MAX((T_PlannedOrders[Part Name]=$A925)*(T_PlannedOrders[WeekIndex]=45)*(T_PlannedOrders[EffectiveQty]&gt;0)*T_PlannedOrders[Order_Month])),"m月")&amp;"発注)")</f>
        <v/>
      </c>
      <c r="AW937">
        <f>IF(SUMIFS(T_PlannedOrders[EffectiveQty],T_PlannedOrders[Part Name],$A925,T_PlannedOrders[WeekIndex],46)=0,"",SUMIFS(T_PlannedOrders[EffectiveQty],T_PlannedOrders[Part Name],$A925,T_PlannedOrders[WeekIndex],46)&amp;" ("&amp;TEXT(SUMPRODUCT(MAX((T_PlannedOrders[Part Name]=$A925)*(T_PlannedOrders[WeekIndex]=46)*(T_PlannedOrders[EffectiveQty]&gt;0)*T_PlannedOrders[Order_Month])),"m月")&amp;"発注)")</f>
        <v/>
      </c>
      <c r="AX937">
        <f>IF(SUMIFS(T_PlannedOrders[EffectiveQty],T_PlannedOrders[Part Name],$A925,T_PlannedOrders[WeekIndex],47)=0,"",SUMIFS(T_PlannedOrders[EffectiveQty],T_PlannedOrders[Part Name],$A925,T_PlannedOrders[WeekIndex],47)&amp;" ("&amp;TEXT(SUMPRODUCT(MAX((T_PlannedOrders[Part Name]=$A925)*(T_PlannedOrders[WeekIndex]=47)*(T_PlannedOrders[EffectiveQty]&gt;0)*T_PlannedOrders[Order_Month])),"m月")&amp;"発注)")</f>
        <v/>
      </c>
      <c r="AY937">
        <f>IF(SUMIFS(T_PlannedOrders[EffectiveQty],T_PlannedOrders[Part Name],$A925,T_PlannedOrders[WeekIndex],48)=0,"",SUMIFS(T_PlannedOrders[EffectiveQty],T_PlannedOrders[Part Name],$A925,T_PlannedOrders[WeekIndex],48)&amp;" ("&amp;TEXT(SUMPRODUCT(MAX((T_PlannedOrders[Part Name]=$A925)*(T_PlannedOrders[WeekIndex]=48)*(T_PlannedOrders[EffectiveQty]&gt;0)*T_PlannedOrders[Order_Month])),"m月")&amp;"発注)")</f>
        <v/>
      </c>
      <c r="AZ937">
        <f>IF(SUMIFS(T_PlannedOrders[EffectiveQty],T_PlannedOrders[Part Name],$A925,T_PlannedOrders[WeekIndex],49)=0,"",SUMIFS(T_PlannedOrders[EffectiveQty],T_PlannedOrders[Part Name],$A925,T_PlannedOrders[WeekIndex],49)&amp;" ("&amp;TEXT(SUMPRODUCT(MAX((T_PlannedOrders[Part Name]=$A925)*(T_PlannedOrders[WeekIndex]=49)*(T_PlannedOrders[EffectiveQty]&gt;0)*T_PlannedOrders[Order_Month])),"m月")&amp;"発注)")</f>
        <v/>
      </c>
      <c r="BA937">
        <f>IF(SUMIFS(T_PlannedOrders[EffectiveQty],T_PlannedOrders[Part Name],$A925,T_PlannedOrders[WeekIndex],50)=0,"",SUMIFS(T_PlannedOrders[EffectiveQty],T_PlannedOrders[Part Name],$A925,T_PlannedOrders[WeekIndex],50)&amp;" ("&amp;TEXT(SUMPRODUCT(MAX((T_PlannedOrders[Part Name]=$A925)*(T_PlannedOrders[WeekIndex]=50)*(T_PlannedOrders[EffectiveQty]&gt;0)*T_PlannedOrders[Order_Month])),"m月")&amp;"発注)")</f>
        <v/>
      </c>
      <c r="BB937">
        <f>IF(SUMIFS(T_PlannedOrders[EffectiveQty],T_PlannedOrders[Part Name],$A925,T_PlannedOrders[WeekIndex],51)=0,"",SUMIFS(T_PlannedOrders[EffectiveQty],T_PlannedOrders[Part Name],$A925,T_PlannedOrders[WeekIndex],51)&amp;" ("&amp;TEXT(SUMPRODUCT(MAX((T_PlannedOrders[Part Name]=$A925)*(T_PlannedOrders[WeekIndex]=51)*(T_PlannedOrders[EffectiveQty]&gt;0)*T_PlannedOrders[Order_Month])),"m月")&amp;"発注)")</f>
        <v/>
      </c>
      <c r="BC937">
        <f>IF(SUMIFS(T_PlannedOrders[EffectiveQty],T_PlannedOrders[Part Name],$A925,T_PlannedOrders[WeekIndex],52)=0,"",SUMIFS(T_PlannedOrders[EffectiveQty],T_PlannedOrders[Part Name],$A925,T_PlannedOrders[WeekIndex],52)&amp;" ("&amp;TEXT(SUMPRODUCT(MAX((T_PlannedOrders[Part Name]=$A925)*(T_PlannedOrders[WeekIndex]=52)*(T_PlannedOrders[EffectiveQty]&gt;0)*T_PlannedOrders[Order_Month])),"m月")&amp;"発注)")</f>
        <v/>
      </c>
      <c r="BD937">
        <f>IF(SUMIFS(T_PlannedOrders[EffectiveQty],T_PlannedOrders[Part Name],$A925,T_PlannedOrders[WeekIndex],53)=0,"",SUMIFS(T_PlannedOrders[EffectiveQty],T_PlannedOrders[Part Name],$A925,T_PlannedOrders[WeekIndex],53)&amp;" ("&amp;TEXT(SUMPRODUCT(MAX((T_PlannedOrders[Part Name]=$A925)*(T_PlannedOrders[WeekIndex]=53)*(T_PlannedOrders[EffectiveQty]&gt;0)*T_PlannedOrders[Order_Month])),"m月")&amp;"発注)")</f>
        <v/>
      </c>
      <c r="BE937">
        <f>IF(SUMIFS(T_PlannedOrders[EffectiveQty],T_PlannedOrders[Part Name],$A925,T_PlannedOrders[WeekIndex],54)=0,"",SUMIFS(T_PlannedOrders[EffectiveQty],T_PlannedOrders[Part Name],$A925,T_PlannedOrders[WeekIndex],54)&amp;" ("&amp;TEXT(SUMPRODUCT(MAX((T_PlannedOrders[Part Name]=$A925)*(T_PlannedOrders[WeekIndex]=54)*(T_PlannedOrders[EffectiveQty]&gt;0)*T_PlannedOrders[Order_Month])),"m月")&amp;"発注)")</f>
        <v/>
      </c>
      <c r="BF937">
        <f>IF(SUMIFS(T_PlannedOrders[EffectiveQty],T_PlannedOrders[Part Name],$A925,T_PlannedOrders[WeekIndex],55)=0,"",SUMIFS(T_PlannedOrders[EffectiveQty],T_PlannedOrders[Part Name],$A925,T_PlannedOrders[WeekIndex],55)&amp;" ("&amp;TEXT(SUMPRODUCT(MAX((T_PlannedOrders[Part Name]=$A925)*(T_PlannedOrders[WeekIndex]=55)*(T_PlannedOrders[EffectiveQty]&gt;0)*T_PlannedOrders[Order_Month])),"m月")&amp;"発注)")</f>
        <v/>
      </c>
      <c r="BG937">
        <f>IF(SUMIFS(T_PlannedOrders[EffectiveQty],T_PlannedOrders[Part Name],$A925,T_PlannedOrders[WeekIndex],56)=0,"",SUMIFS(T_PlannedOrders[EffectiveQty],T_PlannedOrders[Part Name],$A925,T_PlannedOrders[WeekIndex],56)&amp;" ("&amp;TEXT(SUMPRODUCT(MAX((T_PlannedOrders[Part Name]=$A925)*(T_PlannedOrders[WeekIndex]=56)*(T_PlannedOrders[EffectiveQty]&gt;0)*T_PlannedOrders[Order_Month])),"m月")&amp;"発注)")</f>
        <v/>
      </c>
      <c r="BH937">
        <f>IF(SUMIFS(T_PlannedOrders[EffectiveQty],T_PlannedOrders[Part Name],$A925,T_PlannedOrders[WeekIndex],57)=0,"",SUMIFS(T_PlannedOrders[EffectiveQty],T_PlannedOrders[Part Name],$A925,T_PlannedOrders[WeekIndex],57)&amp;" ("&amp;TEXT(SUMPRODUCT(MAX((T_PlannedOrders[Part Name]=$A925)*(T_PlannedOrders[WeekIndex]=57)*(T_PlannedOrders[EffectiveQty]&gt;0)*T_PlannedOrders[Order_Month])),"m月")&amp;"発注)")</f>
        <v/>
      </c>
      <c r="BI937">
        <f>IF(SUMIFS(T_PlannedOrders[EffectiveQty],T_PlannedOrders[Part Name],$A925,T_PlannedOrders[WeekIndex],58)=0,"",SUMIFS(T_PlannedOrders[EffectiveQty],T_PlannedOrders[Part Name],$A925,T_PlannedOrders[WeekIndex],58)&amp;" ("&amp;TEXT(SUMPRODUCT(MAX((T_PlannedOrders[Part Name]=$A925)*(T_PlannedOrders[WeekIndex]=58)*(T_PlannedOrders[EffectiveQty]&gt;0)*T_PlannedOrders[Order_Month])),"m月")&amp;"発注)")</f>
        <v/>
      </c>
      <c r="BJ937">
        <f>IF(SUMIFS(T_PlannedOrders[EffectiveQty],T_PlannedOrders[Part Name],$A925,T_PlannedOrders[WeekIndex],59)=0,"",SUMIFS(T_PlannedOrders[EffectiveQty],T_PlannedOrders[Part Name],$A925,T_PlannedOrders[WeekIndex],59)&amp;" ("&amp;TEXT(SUMPRODUCT(MAX((T_PlannedOrders[Part Name]=$A925)*(T_PlannedOrders[WeekIndex]=59)*(T_PlannedOrders[EffectiveQty]&gt;0)*T_PlannedOrders[Order_Month])),"m月")&amp;"発注)")</f>
        <v/>
      </c>
      <c r="BK937">
        <f>IF(SUMIFS(T_PlannedOrders[EffectiveQty],T_PlannedOrders[Part Name],$A925,T_PlannedOrders[WeekIndex],60)=0,"",SUMIFS(T_PlannedOrders[EffectiveQty],T_PlannedOrders[Part Name],$A925,T_PlannedOrders[WeekIndex],60)&amp;" ("&amp;TEXT(SUMPRODUCT(MAX((T_PlannedOrders[Part Name]=$A925)*(T_PlannedOrders[WeekIndex]=60)*(T_PlannedOrders[EffectiveQty]&gt;0)*T_PlannedOrders[Order_Month])),"m月")&amp;"発注)")</f>
        <v/>
      </c>
      <c r="BL937">
        <f>IF(SUMIFS(T_PlannedOrders[EffectiveQty],T_PlannedOrders[Part Name],$A925,T_PlannedOrders[WeekIndex],61)=0,"",SUMIFS(T_PlannedOrders[EffectiveQty],T_PlannedOrders[Part Name],$A925,T_PlannedOrders[WeekIndex],61)&amp;" ("&amp;TEXT(SUMPRODUCT(MAX((T_PlannedOrders[Part Name]=$A925)*(T_PlannedOrders[WeekIndex]=61)*(T_PlannedOrders[EffectiveQty]&gt;0)*T_PlannedOrders[Order_Month])),"m月")&amp;"発注)")</f>
        <v/>
      </c>
      <c r="BM937">
        <f>IF(SUMIFS(T_PlannedOrders[EffectiveQty],T_PlannedOrders[Part Name],$A925,T_PlannedOrders[WeekIndex],62)=0,"",SUMIFS(T_PlannedOrders[EffectiveQty],T_PlannedOrders[Part Name],$A925,T_PlannedOrders[WeekIndex],62)&amp;" ("&amp;TEXT(SUMPRODUCT(MAX((T_PlannedOrders[Part Name]=$A925)*(T_PlannedOrders[WeekIndex]=62)*(T_PlannedOrders[EffectiveQty]&gt;0)*T_PlannedOrders[Order_Month])),"m月")&amp;"発注)")</f>
        <v/>
      </c>
      <c r="BN937">
        <f>IF(SUMIFS(T_PlannedOrders[EffectiveQty],T_PlannedOrders[Part Name],$A925,T_PlannedOrders[WeekIndex],63)=0,"",SUMIFS(T_PlannedOrders[EffectiveQty],T_PlannedOrders[Part Name],$A925,T_PlannedOrders[WeekIndex],63)&amp;" ("&amp;TEXT(SUMPRODUCT(MAX((T_PlannedOrders[Part Name]=$A925)*(T_PlannedOrders[WeekIndex]=63)*(T_PlannedOrders[EffectiveQty]&gt;0)*T_PlannedOrders[Order_Month])),"m月")&amp;"発注)")</f>
        <v/>
      </c>
      <c r="BO937">
        <f>IF(SUMIFS(T_PlannedOrders[EffectiveQty],T_PlannedOrders[Part Name],$A925,T_PlannedOrders[WeekIndex],64)=0,"",SUMIFS(T_PlannedOrders[EffectiveQty],T_PlannedOrders[Part Name],$A925,T_PlannedOrders[WeekIndex],64)&amp;" ("&amp;TEXT(SUMPRODUCT(MAX((T_PlannedOrders[Part Name]=$A925)*(T_PlannedOrders[WeekIndex]=64)*(T_PlannedOrders[EffectiveQty]&gt;0)*T_PlannedOrders[Order_Month])),"m月")&amp;"発注)")</f>
        <v/>
      </c>
      <c r="BP937">
        <f>IF(SUMIFS(T_PlannedOrders[EffectiveQty],T_PlannedOrders[Part Name],$A925,T_PlannedOrders[WeekIndex],65)=0,"",SUMIFS(T_PlannedOrders[EffectiveQty],T_PlannedOrders[Part Name],$A925,T_PlannedOrders[WeekIndex],65)&amp;" ("&amp;TEXT(SUMPRODUCT(MAX((T_PlannedOrders[Part Name]=$A925)*(T_PlannedOrders[WeekIndex]=65)*(T_PlannedOrders[EffectiveQty]&gt;0)*T_PlannedOrders[Order_Month])),"m月")&amp;"発注)")</f>
        <v/>
      </c>
      <c r="BQ937">
        <f>IF(SUMIFS(T_PlannedOrders[EffectiveQty],T_PlannedOrders[Part Name],$A925,T_PlannedOrders[WeekIndex],66)=0,"",SUMIFS(T_PlannedOrders[EffectiveQty],T_PlannedOrders[Part Name],$A925,T_PlannedOrders[WeekIndex],66)&amp;" ("&amp;TEXT(SUMPRODUCT(MAX((T_PlannedOrders[Part Name]=$A925)*(T_PlannedOrders[WeekIndex]=66)*(T_PlannedOrders[EffectiveQty]&gt;0)*T_PlannedOrders[Order_Month])),"m月")&amp;"発注)")</f>
        <v/>
      </c>
      <c r="BR937">
        <f>IF(SUMIFS(T_PlannedOrders[EffectiveQty],T_PlannedOrders[Part Name],$A925,T_PlannedOrders[WeekIndex],67)=0,"",SUMIFS(T_PlannedOrders[EffectiveQty],T_PlannedOrders[Part Name],$A925,T_PlannedOrders[WeekIndex],67)&amp;" ("&amp;TEXT(SUMPRODUCT(MAX((T_PlannedOrders[Part Name]=$A925)*(T_PlannedOrders[WeekIndex]=67)*(T_PlannedOrders[EffectiveQty]&gt;0)*T_PlannedOrders[Order_Month])),"m月")&amp;"発注)")</f>
        <v/>
      </c>
      <c r="BS937">
        <f>IF(SUMIFS(T_PlannedOrders[EffectiveQty],T_PlannedOrders[Part Name],$A925,T_PlannedOrders[WeekIndex],68)=0,"",SUMIFS(T_PlannedOrders[EffectiveQty],T_PlannedOrders[Part Name],$A925,T_PlannedOrders[WeekIndex],68)&amp;" ("&amp;TEXT(SUMPRODUCT(MAX((T_PlannedOrders[Part Name]=$A925)*(T_PlannedOrders[WeekIndex]=68)*(T_PlannedOrders[EffectiveQty]&gt;0)*T_PlannedOrders[Order_Month])),"m月")&amp;"発注)")</f>
        <v/>
      </c>
      <c r="BT937">
        <f>IF(SUMIFS(T_PlannedOrders[EffectiveQty],T_PlannedOrders[Part Name],$A925,T_PlannedOrders[WeekIndex],69)=0,"",SUMIFS(T_PlannedOrders[EffectiveQty],T_PlannedOrders[Part Name],$A925,T_PlannedOrders[WeekIndex],69)&amp;" ("&amp;TEXT(SUMPRODUCT(MAX((T_PlannedOrders[Part Name]=$A925)*(T_PlannedOrders[WeekIndex]=69)*(T_PlannedOrders[EffectiveQty]&gt;0)*T_PlannedOrders[Order_Month])),"m月")&amp;"発注)")</f>
        <v/>
      </c>
      <c r="BU937">
        <f>IF(SUMIFS(T_PlannedOrders[EffectiveQty],T_PlannedOrders[Part Name],$A925,T_PlannedOrders[WeekIndex],70)=0,"",SUMIFS(T_PlannedOrders[EffectiveQty],T_PlannedOrders[Part Name],$A925,T_PlannedOrders[WeekIndex],70)&amp;" ("&amp;TEXT(SUMPRODUCT(MAX((T_PlannedOrders[Part Name]=$A925)*(T_PlannedOrders[WeekIndex]=70)*(T_PlannedOrders[EffectiveQty]&gt;0)*T_PlannedOrders[Order_Month])),"m月")&amp;"発注)")</f>
        <v/>
      </c>
      <c r="BV937">
        <f>IF(SUMIFS(T_PlannedOrders[EffectiveQty],T_PlannedOrders[Part Name],$A925,T_PlannedOrders[WeekIndex],71)=0,"",SUMIFS(T_PlannedOrders[EffectiveQty],T_PlannedOrders[Part Name],$A925,T_PlannedOrders[WeekIndex],71)&amp;" ("&amp;TEXT(SUMPRODUCT(MAX((T_PlannedOrders[Part Name]=$A925)*(T_PlannedOrders[WeekIndex]=71)*(T_PlannedOrders[EffectiveQty]&gt;0)*T_PlannedOrders[Order_Month])),"m月")&amp;"発注)")</f>
        <v/>
      </c>
      <c r="BW937">
        <f>IF(SUMIFS(T_PlannedOrders[EffectiveQty],T_PlannedOrders[Part Name],$A925,T_PlannedOrders[WeekIndex],72)=0,"",SUMIFS(T_PlannedOrders[EffectiveQty],T_PlannedOrders[Part Name],$A925,T_PlannedOrders[WeekIndex],72)&amp;" ("&amp;TEXT(SUMPRODUCT(MAX((T_PlannedOrders[Part Name]=$A925)*(T_PlannedOrders[WeekIndex]=72)*(T_PlannedOrders[EffectiveQty]&gt;0)*T_PlannedOrders[Order_Month])),"m月")&amp;"発注)")</f>
        <v/>
      </c>
      <c r="BX937">
        <f>IF(SUMIFS(T_PlannedOrders[EffectiveQty],T_PlannedOrders[Part Name],$A925,T_PlannedOrders[WeekIndex],73)=0,"",SUMIFS(T_PlannedOrders[EffectiveQty],T_PlannedOrders[Part Name],$A925,T_PlannedOrders[WeekIndex],73)&amp;" ("&amp;TEXT(SUMPRODUCT(MAX((T_PlannedOrders[Part Name]=$A925)*(T_PlannedOrders[WeekIndex]=73)*(T_PlannedOrders[EffectiveQty]&gt;0)*T_PlannedOrders[Order_Month])),"m月")&amp;"発注)")</f>
        <v/>
      </c>
      <c r="BY937">
        <f>IF(SUMIFS(T_PlannedOrders[EffectiveQty],T_PlannedOrders[Part Name],$A925,T_PlannedOrders[WeekIndex],74)=0,"",SUMIFS(T_PlannedOrders[EffectiveQty],T_PlannedOrders[Part Name],$A925,T_PlannedOrders[WeekIndex],74)&amp;" ("&amp;TEXT(SUMPRODUCT(MAX((T_PlannedOrders[Part Name]=$A925)*(T_PlannedOrders[WeekIndex]=74)*(T_PlannedOrders[EffectiveQty]&gt;0)*T_PlannedOrders[Order_Month])),"m月")&amp;"発注)")</f>
        <v/>
      </c>
      <c r="BZ937">
        <f>IF(SUMIFS(T_PlannedOrders[EffectiveQty],T_PlannedOrders[Part Name],$A925,T_PlannedOrders[WeekIndex],75)=0,"",SUMIFS(T_PlannedOrders[EffectiveQty],T_PlannedOrders[Part Name],$A925,T_PlannedOrders[WeekIndex],75)&amp;" ("&amp;TEXT(SUMPRODUCT(MAX((T_PlannedOrders[Part Name]=$A925)*(T_PlannedOrders[WeekIndex]=75)*(T_PlannedOrders[EffectiveQty]&gt;0)*T_PlannedOrders[Order_Month])),"m月")&amp;"発注)")</f>
        <v/>
      </c>
      <c r="CA937">
        <f>IF(SUMIFS(T_PlannedOrders[EffectiveQty],T_PlannedOrders[Part Name],$A925,T_PlannedOrders[WeekIndex],76)=0,"",SUMIFS(T_PlannedOrders[EffectiveQty],T_PlannedOrders[Part Name],$A925,T_PlannedOrders[WeekIndex],76)&amp;" ("&amp;TEXT(SUMPRODUCT(MAX((T_PlannedOrders[Part Name]=$A925)*(T_PlannedOrders[WeekIndex]=76)*(T_PlannedOrders[EffectiveQty]&gt;0)*T_PlannedOrders[Order_Month])),"m月")&amp;"発注)")</f>
        <v/>
      </c>
      <c r="CB937">
        <f>IF(SUMIFS(T_PlannedOrders[EffectiveQty],T_PlannedOrders[Part Name],$A925,T_PlannedOrders[WeekIndex],77)=0,"",SUMIFS(T_PlannedOrders[EffectiveQty],T_PlannedOrders[Part Name],$A925,T_PlannedOrders[WeekIndex],77)&amp;" ("&amp;TEXT(SUMPRODUCT(MAX((T_PlannedOrders[Part Name]=$A925)*(T_PlannedOrders[WeekIndex]=77)*(T_PlannedOrders[EffectiveQty]&gt;0)*T_PlannedOrders[Order_Month])),"m月")&amp;"発注)")</f>
        <v/>
      </c>
      <c r="CC937">
        <f>IF(SUMIFS(T_PlannedOrders[EffectiveQty],T_PlannedOrders[Part Name],$A925,T_PlannedOrders[WeekIndex],78)=0,"",SUMIFS(T_PlannedOrders[EffectiveQty],T_PlannedOrders[Part Name],$A925,T_PlannedOrders[WeekIndex],78)&amp;" ("&amp;TEXT(SUMPRODUCT(MAX((T_PlannedOrders[Part Name]=$A925)*(T_PlannedOrders[WeekIndex]=78)*(T_PlannedOrders[EffectiveQty]&gt;0)*T_PlannedOrders[Order_Month])),"m月")&amp;"発注)")</f>
        <v/>
      </c>
      <c r="CD937">
        <f>IF(SUMIFS(T_PlannedOrders[EffectiveQty],T_PlannedOrders[Part Name],$A925,T_PlannedOrders[WeekIndex],79)=0,"",SUMIFS(T_PlannedOrders[EffectiveQty],T_PlannedOrders[Part Name],$A925,T_PlannedOrders[WeekIndex],79)&amp;" ("&amp;TEXT(SUMPRODUCT(MAX((T_PlannedOrders[Part Name]=$A925)*(T_PlannedOrders[WeekIndex]=79)*(T_PlannedOrders[EffectiveQty]&gt;0)*T_PlannedOrders[Order_Month])),"m月")&amp;"発注)")</f>
        <v/>
      </c>
      <c r="CE937">
        <f>IF(SUMIFS(T_PlannedOrders[EffectiveQty],T_PlannedOrders[Part Name],$A925,T_PlannedOrders[WeekIndex],80)=0,"",SUMIFS(T_PlannedOrders[EffectiveQty],T_PlannedOrders[Part Name],$A925,T_PlannedOrders[WeekIndex],80)&amp;" ("&amp;TEXT(SUMPRODUCT(MAX((T_PlannedOrders[Part Name]=$A925)*(T_PlannedOrders[WeekIndex]=80)*(T_PlannedOrders[EffectiveQty]&gt;0)*T_PlannedOrders[Order_Month])),"m月")&amp;"発注)")</f>
        <v/>
      </c>
      <c r="CF937">
        <f>IF(SUMIFS(T_PlannedOrders[EffectiveQty],T_PlannedOrders[Part Name],$A925,T_PlannedOrders[WeekIndex],81)=0,"",SUMIFS(T_PlannedOrders[EffectiveQty],T_PlannedOrders[Part Name],$A925,T_PlannedOrders[WeekIndex],81)&amp;" ("&amp;TEXT(SUMPRODUCT(MAX((T_PlannedOrders[Part Name]=$A925)*(T_PlannedOrders[WeekIndex]=81)*(T_PlannedOrders[EffectiveQty]&gt;0)*T_PlannedOrders[Order_Month])),"m月")&amp;"発注)")</f>
        <v/>
      </c>
      <c r="CG937">
        <f>IF(SUMIFS(T_PlannedOrders[EffectiveQty],T_PlannedOrders[Part Name],$A925,T_PlannedOrders[WeekIndex],82)=0,"",SUMIFS(T_PlannedOrders[EffectiveQty],T_PlannedOrders[Part Name],$A925,T_PlannedOrders[WeekIndex],82)&amp;" ("&amp;TEXT(SUMPRODUCT(MAX((T_PlannedOrders[Part Name]=$A925)*(T_PlannedOrders[WeekIndex]=82)*(T_PlannedOrders[EffectiveQty]&gt;0)*T_PlannedOrders[Order_Month])),"m月")&amp;"発注)")</f>
        <v/>
      </c>
      <c r="CH937">
        <f>IF(SUMIFS(T_PlannedOrders[EffectiveQty],T_PlannedOrders[Part Name],$A925,T_PlannedOrders[WeekIndex],83)=0,"",SUMIFS(T_PlannedOrders[EffectiveQty],T_PlannedOrders[Part Name],$A925,T_PlannedOrders[WeekIndex],83)&amp;" ("&amp;TEXT(SUMPRODUCT(MAX((T_PlannedOrders[Part Name]=$A925)*(T_PlannedOrders[WeekIndex]=83)*(T_PlannedOrders[EffectiveQty]&gt;0)*T_PlannedOrders[Order_Month])),"m月")&amp;"発注)")</f>
        <v/>
      </c>
      <c r="CI937">
        <f>IF(SUMIFS(T_PlannedOrders[EffectiveQty],T_PlannedOrders[Part Name],$A925,T_PlannedOrders[WeekIndex],84)=0,"",SUMIFS(T_PlannedOrders[EffectiveQty],T_PlannedOrders[Part Name],$A925,T_PlannedOrders[WeekIndex],84)&amp;" ("&amp;TEXT(SUMPRODUCT(MAX((T_PlannedOrders[Part Name]=$A925)*(T_PlannedOrders[WeekIndex]=84)*(T_PlannedOrders[EffectiveQty]&gt;0)*T_PlannedOrders[Order_Month])),"m月")&amp;"発注)")</f>
        <v/>
      </c>
      <c r="CJ937">
        <f>IF(SUMIFS(T_PlannedOrders[EffectiveQty],T_PlannedOrders[Part Name],$A925,T_PlannedOrders[WeekIndex],85)=0,"",SUMIFS(T_PlannedOrders[EffectiveQty],T_PlannedOrders[Part Name],$A925,T_PlannedOrders[WeekIndex],85)&amp;" ("&amp;TEXT(SUMPRODUCT(MAX((T_PlannedOrders[Part Name]=$A925)*(T_PlannedOrders[WeekIndex]=85)*(T_PlannedOrders[EffectiveQty]&gt;0)*T_PlannedOrders[Order_Month])),"m月")&amp;"発注)")</f>
        <v/>
      </c>
      <c r="CK937">
        <f>IF(SUMIFS(T_PlannedOrders[EffectiveQty],T_PlannedOrders[Part Name],$A925,T_PlannedOrders[WeekIndex],86)=0,"",SUMIFS(T_PlannedOrders[EffectiveQty],T_PlannedOrders[Part Name],$A925,T_PlannedOrders[WeekIndex],86)&amp;" ("&amp;TEXT(SUMPRODUCT(MAX((T_PlannedOrders[Part Name]=$A925)*(T_PlannedOrders[WeekIndex]=86)*(T_PlannedOrders[EffectiveQty]&gt;0)*T_PlannedOrders[Order_Month])),"m月")&amp;"発注)")</f>
        <v/>
      </c>
      <c r="CL937">
        <f>IF(SUMIFS(T_PlannedOrders[EffectiveQty],T_PlannedOrders[Part Name],$A925,T_PlannedOrders[WeekIndex],87)=0,"",SUMIFS(T_PlannedOrders[EffectiveQty],T_PlannedOrders[Part Name],$A925,T_PlannedOrders[WeekIndex],87)&amp;" ("&amp;TEXT(SUMPRODUCT(MAX((T_PlannedOrders[Part Name]=$A925)*(T_PlannedOrders[WeekIndex]=87)*(T_PlannedOrders[EffectiveQty]&gt;0)*T_PlannedOrders[Order_Month])),"m月")&amp;"発注)")</f>
        <v/>
      </c>
      <c r="CM937">
        <f>IF(SUMIFS(T_PlannedOrders[EffectiveQty],T_PlannedOrders[Part Name],$A925,T_PlannedOrders[WeekIndex],88)=0,"",SUMIFS(T_PlannedOrders[EffectiveQty],T_PlannedOrders[Part Name],$A925,T_PlannedOrders[WeekIndex],88)&amp;" ("&amp;TEXT(SUMPRODUCT(MAX((T_PlannedOrders[Part Name]=$A925)*(T_PlannedOrders[WeekIndex]=88)*(T_PlannedOrders[EffectiveQty]&gt;0)*T_PlannedOrders[Order_Month])),"m月")&amp;"発注)")</f>
        <v/>
      </c>
      <c r="CN937">
        <f>IF(SUMIFS(T_PlannedOrders[EffectiveQty],T_PlannedOrders[Part Name],$A925,T_PlannedOrders[WeekIndex],89)=0,"",SUMIFS(T_PlannedOrders[EffectiveQty],T_PlannedOrders[Part Name],$A925,T_PlannedOrders[WeekIndex],89)&amp;" ("&amp;TEXT(SUMPRODUCT(MAX((T_PlannedOrders[Part Name]=$A925)*(T_PlannedOrders[WeekIndex]=89)*(T_PlannedOrders[EffectiveQty]&gt;0)*T_PlannedOrders[Order_Month])),"m月")&amp;"発注)")</f>
        <v/>
      </c>
      <c r="CO937">
        <f>IF(SUMIFS(T_PlannedOrders[EffectiveQty],T_PlannedOrders[Part Name],$A925,T_PlannedOrders[WeekIndex],90)=0,"",SUMIFS(T_PlannedOrders[EffectiveQty],T_PlannedOrders[Part Name],$A925,T_PlannedOrders[WeekIndex],90)&amp;" ("&amp;TEXT(SUMPRODUCT(MAX((T_PlannedOrders[Part Name]=$A925)*(T_PlannedOrders[WeekIndex]=90)*(T_PlannedOrders[EffectiveQty]&gt;0)*T_PlannedOrders[Order_Month])),"m月")&amp;"発注)")</f>
        <v/>
      </c>
      <c r="CP937">
        <f>IF(SUMIFS(T_PlannedOrders[EffectiveQty],T_PlannedOrders[Part Name],$A925,T_PlannedOrders[WeekIndex],91)=0,"",SUMIFS(T_PlannedOrders[EffectiveQty],T_PlannedOrders[Part Name],$A925,T_PlannedOrders[WeekIndex],91)&amp;" ("&amp;TEXT(SUMPRODUCT(MAX((T_PlannedOrders[Part Name]=$A925)*(T_PlannedOrders[WeekIndex]=91)*(T_PlannedOrders[EffectiveQty]&gt;0)*T_PlannedOrders[Order_Month])),"m月")&amp;"発注)")</f>
        <v/>
      </c>
      <c r="CQ937">
        <f>IF(SUMIFS(T_PlannedOrders[EffectiveQty],T_PlannedOrders[Part Name],$A925,T_PlannedOrders[WeekIndex],92)=0,"",SUMIFS(T_PlannedOrders[EffectiveQty],T_PlannedOrders[Part Name],$A925,T_PlannedOrders[WeekIndex],92)&amp;" ("&amp;TEXT(SUMPRODUCT(MAX((T_PlannedOrders[Part Name]=$A925)*(T_PlannedOrders[WeekIndex]=92)*(T_PlannedOrders[EffectiveQty]&gt;0)*T_PlannedOrders[Order_Month])),"m月")&amp;"発注)")</f>
        <v/>
      </c>
      <c r="CR937">
        <f>IF(SUMIFS(T_PlannedOrders[EffectiveQty],T_PlannedOrders[Part Name],$A925,T_PlannedOrders[WeekIndex],93)=0,"",SUMIFS(T_PlannedOrders[EffectiveQty],T_PlannedOrders[Part Name],$A925,T_PlannedOrders[WeekIndex],93)&amp;" ("&amp;TEXT(SUMPRODUCT(MAX((T_PlannedOrders[Part Name]=$A925)*(T_PlannedOrders[WeekIndex]=93)*(T_PlannedOrders[EffectiveQty]&gt;0)*T_PlannedOrders[Order_Month])),"m月")&amp;"発注)")</f>
        <v/>
      </c>
      <c r="CS937">
        <f>IF(SUMIFS(T_PlannedOrders[EffectiveQty],T_PlannedOrders[Part Name],$A925,T_PlannedOrders[WeekIndex],94)=0,"",SUMIFS(T_PlannedOrders[EffectiveQty],T_PlannedOrders[Part Name],$A925,T_PlannedOrders[WeekIndex],94)&amp;" ("&amp;TEXT(SUMPRODUCT(MAX((T_PlannedOrders[Part Name]=$A925)*(T_PlannedOrders[WeekIndex]=94)*(T_PlannedOrders[EffectiveQty]&gt;0)*T_PlannedOrders[Order_Month])),"m月")&amp;"発注)")</f>
        <v/>
      </c>
      <c r="CT937">
        <f>IF(SUMIFS(T_PlannedOrders[EffectiveQty],T_PlannedOrders[Part Name],$A925,T_PlannedOrders[WeekIndex],95)=0,"",SUMIFS(T_PlannedOrders[EffectiveQty],T_PlannedOrders[Part Name],$A925,T_PlannedOrders[WeekIndex],95)&amp;" ("&amp;TEXT(SUMPRODUCT(MAX((T_PlannedOrders[Part Name]=$A925)*(T_PlannedOrders[WeekIndex]=95)*(T_PlannedOrders[EffectiveQty]&gt;0)*T_PlannedOrders[Order_Month])),"m月")&amp;"発注)")</f>
        <v/>
      </c>
      <c r="CU937">
        <f>IF(SUMIFS(T_PlannedOrders[EffectiveQty],T_PlannedOrders[Part Name],$A925,T_PlannedOrders[WeekIndex],96)=0,"",SUMIFS(T_PlannedOrders[EffectiveQty],T_PlannedOrders[Part Name],$A925,T_PlannedOrders[WeekIndex],96)&amp;" ("&amp;TEXT(SUMPRODUCT(MAX((T_PlannedOrders[Part Name]=$A925)*(T_PlannedOrders[WeekIndex]=96)*(T_PlannedOrders[EffectiveQty]&gt;0)*T_PlannedOrders[Order_Month])),"m月")&amp;"発注)")</f>
        <v/>
      </c>
      <c r="CV937">
        <f>IF(SUMIFS(T_PlannedOrders[EffectiveQty],T_PlannedOrders[Part Name],$A925,T_PlannedOrders[WeekIndex],97)=0,"",SUMIFS(T_PlannedOrders[EffectiveQty],T_PlannedOrders[Part Name],$A925,T_PlannedOrders[WeekIndex],97)&amp;" ("&amp;TEXT(SUMPRODUCT(MAX((T_PlannedOrders[Part Name]=$A925)*(T_PlannedOrders[WeekIndex]=97)*(T_PlannedOrders[EffectiveQty]&gt;0)*T_PlannedOrders[Order_Month])),"m月")&amp;"発注)")</f>
        <v/>
      </c>
      <c r="CW937">
        <f>IF(SUMIFS(T_PlannedOrders[EffectiveQty],T_PlannedOrders[Part Name],$A925,T_PlannedOrders[WeekIndex],98)=0,"",SUMIFS(T_PlannedOrders[EffectiveQty],T_PlannedOrders[Part Name],$A925,T_PlannedOrders[WeekIndex],98)&amp;" ("&amp;TEXT(SUMPRODUCT(MAX((T_PlannedOrders[Part Name]=$A925)*(T_PlannedOrders[WeekIndex]=98)*(T_PlannedOrders[EffectiveQty]&gt;0)*T_PlannedOrders[Order_Month])),"m月")&amp;"発注)")</f>
        <v/>
      </c>
      <c r="CX937">
        <f>IF(SUMIFS(T_PlannedOrders[EffectiveQty],T_PlannedOrders[Part Name],$A925,T_PlannedOrders[WeekIndex],99)=0,"",SUMIFS(T_PlannedOrders[EffectiveQty],T_PlannedOrders[Part Name],$A925,T_PlannedOrders[WeekIndex],99)&amp;" ("&amp;TEXT(SUMPRODUCT(MAX((T_PlannedOrders[Part Name]=$A925)*(T_PlannedOrders[WeekIndex]=99)*(T_PlannedOrders[EffectiveQty]&gt;0)*T_PlannedOrders[Order_Month])),"m月")&amp;"発注)")</f>
        <v/>
      </c>
      <c r="CY937">
        <f>IF(SUMIFS(T_PlannedOrders[EffectiveQty],T_PlannedOrders[Part Name],$A925,T_PlannedOrders[WeekIndex],100)=0,"",SUMIFS(T_PlannedOrders[EffectiveQty],T_PlannedOrders[Part Name],$A925,T_PlannedOrders[WeekIndex],100)&amp;" ("&amp;TEXT(SUMPRODUCT(MAX((T_PlannedOrders[Part Name]=$A925)*(T_PlannedOrders[WeekIndex]=100)*(T_PlannedOrders[EffectiveQty]&gt;0)*T_PlannedOrders[Order_Month])),"m月")&amp;"発注)")</f>
        <v/>
      </c>
      <c r="CZ937">
        <f>IF(SUMIFS(T_PlannedOrders[EffectiveQty],T_PlannedOrders[Part Name],$A925,T_PlannedOrders[WeekIndex],101)=0,"",SUMIFS(T_PlannedOrders[EffectiveQty],T_PlannedOrders[Part Name],$A925,T_PlannedOrders[WeekIndex],101)&amp;" ("&amp;TEXT(SUMPRODUCT(MAX((T_PlannedOrders[Part Name]=$A925)*(T_PlannedOrders[WeekIndex]=101)*(T_PlannedOrders[EffectiveQty]&gt;0)*T_PlannedOrders[Order_Month])),"m月")&amp;"発注)")</f>
        <v/>
      </c>
      <c r="DA937">
        <f>IF(SUMIFS(T_PlannedOrders[EffectiveQty],T_PlannedOrders[Part Name],$A925,T_PlannedOrders[WeekIndex],102)=0,"",SUMIFS(T_PlannedOrders[EffectiveQty],T_PlannedOrders[Part Name],$A925,T_PlannedOrders[WeekIndex],102)&amp;" ("&amp;TEXT(SUMPRODUCT(MAX((T_PlannedOrders[Part Name]=$A925)*(T_PlannedOrders[WeekIndex]=102)*(T_PlannedOrders[EffectiveQty]&gt;0)*T_PlannedOrders[Order_Month])),"m月")&amp;"発注)")</f>
        <v/>
      </c>
      <c r="DB937">
        <f>IF(SUMIFS(T_PlannedOrders[EffectiveQty],T_PlannedOrders[Part Name],$A925,T_PlannedOrders[WeekIndex],103)=0,"",SUMIFS(T_PlannedOrders[EffectiveQty],T_PlannedOrders[Part Name],$A925,T_PlannedOrders[WeekIndex],103)&amp;" ("&amp;TEXT(SUMPRODUCT(MAX((T_PlannedOrders[Part Name]=$A925)*(T_PlannedOrders[WeekIndex]=103)*(T_PlannedOrders[EffectiveQty]&gt;0)*T_PlannedOrders[Order_Month])),"m月")&amp;"発注)")</f>
        <v/>
      </c>
      <c r="DC937">
        <f>IF(SUMIFS(T_PlannedOrders[EffectiveQty],T_PlannedOrders[Part Name],$A925,T_PlannedOrders[WeekIndex],104)=0,"",SUMIFS(T_PlannedOrders[EffectiveQty],T_PlannedOrders[Part Name],$A925,T_PlannedOrders[WeekIndex],104)&amp;" ("&amp;TEXT(SUMPRODUCT(MAX((T_PlannedOrders[Part Name]=$A925)*(T_PlannedOrders[WeekIndex]=104)*(T_PlannedOrders[EffectiveQty]&gt;0)*T_PlannedOrders[Order_Month])),"m月")&amp;"発注)")</f>
        <v/>
      </c>
    </row>
    <row r="938">
      <c r="B938" s="5" t="inlineStr">
        <is>
          <t>合計在庫(週末時点,kg)</t>
        </is>
      </c>
      <c r="D938">
        <f>'Grid_Stock'!B41</f>
        <v/>
      </c>
      <c r="E938">
        <f>'Grid_Stock'!C41</f>
        <v/>
      </c>
      <c r="F938">
        <f>'Grid_Stock'!D41</f>
        <v/>
      </c>
      <c r="G938">
        <f>'Grid_Stock'!E41</f>
        <v/>
      </c>
      <c r="H938">
        <f>'Grid_Stock'!F41</f>
        <v/>
      </c>
      <c r="I938">
        <f>'Grid_Stock'!G41</f>
        <v/>
      </c>
      <c r="J938">
        <f>'Grid_Stock'!H41</f>
        <v/>
      </c>
      <c r="K938">
        <f>'Grid_Stock'!I41</f>
        <v/>
      </c>
      <c r="L938">
        <f>'Grid_Stock'!J41</f>
        <v/>
      </c>
      <c r="M938">
        <f>'Grid_Stock'!K41</f>
        <v/>
      </c>
      <c r="N938">
        <f>'Grid_Stock'!L41</f>
        <v/>
      </c>
      <c r="O938">
        <f>'Grid_Stock'!M41</f>
        <v/>
      </c>
      <c r="P938">
        <f>'Grid_Stock'!N41</f>
        <v/>
      </c>
      <c r="Q938">
        <f>'Grid_Stock'!O41</f>
        <v/>
      </c>
      <c r="R938">
        <f>'Grid_Stock'!P41</f>
        <v/>
      </c>
      <c r="S938">
        <f>'Grid_Stock'!Q41</f>
        <v/>
      </c>
      <c r="T938">
        <f>'Grid_Stock'!R41</f>
        <v/>
      </c>
      <c r="U938">
        <f>'Grid_Stock'!S41</f>
        <v/>
      </c>
      <c r="V938">
        <f>'Grid_Stock'!T41</f>
        <v/>
      </c>
      <c r="W938">
        <f>'Grid_Stock'!U41</f>
        <v/>
      </c>
      <c r="X938">
        <f>'Grid_Stock'!V41</f>
        <v/>
      </c>
      <c r="Y938">
        <f>'Grid_Stock'!W41</f>
        <v/>
      </c>
      <c r="Z938">
        <f>'Grid_Stock'!X41</f>
        <v/>
      </c>
      <c r="AA938">
        <f>'Grid_Stock'!Y41</f>
        <v/>
      </c>
      <c r="AB938">
        <f>'Grid_Stock'!Z41</f>
        <v/>
      </c>
      <c r="AC938">
        <f>'Grid_Stock'!AA41</f>
        <v/>
      </c>
      <c r="AD938">
        <f>'Grid_Stock'!AB41</f>
        <v/>
      </c>
      <c r="AE938">
        <f>'Grid_Stock'!AC41</f>
        <v/>
      </c>
      <c r="AF938">
        <f>'Grid_Stock'!AD41</f>
        <v/>
      </c>
      <c r="AG938">
        <f>'Grid_Stock'!AE41</f>
        <v/>
      </c>
      <c r="AH938">
        <f>'Grid_Stock'!AF41</f>
        <v/>
      </c>
      <c r="AI938">
        <f>'Grid_Stock'!AG41</f>
        <v/>
      </c>
      <c r="AJ938">
        <f>'Grid_Stock'!AH41</f>
        <v/>
      </c>
      <c r="AK938">
        <f>'Grid_Stock'!AI41</f>
        <v/>
      </c>
      <c r="AL938">
        <f>'Grid_Stock'!AJ41</f>
        <v/>
      </c>
      <c r="AM938">
        <f>'Grid_Stock'!AK41</f>
        <v/>
      </c>
      <c r="AN938">
        <f>'Grid_Stock'!AL41</f>
        <v/>
      </c>
      <c r="AO938">
        <f>'Grid_Stock'!AM41</f>
        <v/>
      </c>
      <c r="AP938">
        <f>'Grid_Stock'!AN41</f>
        <v/>
      </c>
      <c r="AQ938">
        <f>'Grid_Stock'!AO41</f>
        <v/>
      </c>
      <c r="AR938">
        <f>'Grid_Stock'!AP41</f>
        <v/>
      </c>
      <c r="AS938">
        <f>'Grid_Stock'!AQ41</f>
        <v/>
      </c>
      <c r="AT938">
        <f>'Grid_Stock'!AR41</f>
        <v/>
      </c>
      <c r="AU938">
        <f>'Grid_Stock'!AS41</f>
        <v/>
      </c>
      <c r="AV938">
        <f>'Grid_Stock'!AT41</f>
        <v/>
      </c>
      <c r="AW938">
        <f>'Grid_Stock'!AU41</f>
        <v/>
      </c>
      <c r="AX938">
        <f>'Grid_Stock'!AV41</f>
        <v/>
      </c>
      <c r="AY938">
        <f>'Grid_Stock'!AW41</f>
        <v/>
      </c>
      <c r="AZ938">
        <f>'Grid_Stock'!AX41</f>
        <v/>
      </c>
      <c r="BA938">
        <f>'Grid_Stock'!AY41</f>
        <v/>
      </c>
      <c r="BB938">
        <f>'Grid_Stock'!AZ41</f>
        <v/>
      </c>
      <c r="BC938">
        <f>'Grid_Stock'!BA41</f>
        <v/>
      </c>
      <c r="BD938">
        <f>'Grid_Stock'!BB41</f>
        <v/>
      </c>
      <c r="BE938">
        <f>'Grid_Stock'!BC41</f>
        <v/>
      </c>
      <c r="BF938">
        <f>'Grid_Stock'!BD41</f>
        <v/>
      </c>
      <c r="BG938">
        <f>'Grid_Stock'!BE41</f>
        <v/>
      </c>
      <c r="BH938">
        <f>'Grid_Stock'!BF41</f>
        <v/>
      </c>
      <c r="BI938">
        <f>'Grid_Stock'!BG41</f>
        <v/>
      </c>
      <c r="BJ938">
        <f>'Grid_Stock'!BH41</f>
        <v/>
      </c>
      <c r="BK938">
        <f>'Grid_Stock'!BI41</f>
        <v/>
      </c>
      <c r="BL938">
        <f>'Grid_Stock'!BJ41</f>
        <v/>
      </c>
      <c r="BM938">
        <f>'Grid_Stock'!BK41</f>
        <v/>
      </c>
      <c r="BN938">
        <f>'Grid_Stock'!BL41</f>
        <v/>
      </c>
      <c r="BO938">
        <f>'Grid_Stock'!BM41</f>
        <v/>
      </c>
      <c r="BP938">
        <f>'Grid_Stock'!BN41</f>
        <v/>
      </c>
      <c r="BQ938">
        <f>'Grid_Stock'!BO41</f>
        <v/>
      </c>
      <c r="BR938">
        <f>'Grid_Stock'!BP41</f>
        <v/>
      </c>
      <c r="BS938">
        <f>'Grid_Stock'!BQ41</f>
        <v/>
      </c>
      <c r="BT938">
        <f>'Grid_Stock'!BR41</f>
        <v/>
      </c>
      <c r="BU938">
        <f>'Grid_Stock'!BS41</f>
        <v/>
      </c>
      <c r="BV938">
        <f>'Grid_Stock'!BT41</f>
        <v/>
      </c>
      <c r="BW938">
        <f>'Grid_Stock'!BU41</f>
        <v/>
      </c>
      <c r="BX938">
        <f>'Grid_Stock'!BV41</f>
        <v/>
      </c>
      <c r="BY938">
        <f>'Grid_Stock'!BW41</f>
        <v/>
      </c>
      <c r="BZ938">
        <f>'Grid_Stock'!BX41</f>
        <v/>
      </c>
      <c r="CA938">
        <f>'Grid_Stock'!BY41</f>
        <v/>
      </c>
      <c r="CB938">
        <f>'Grid_Stock'!BZ41</f>
        <v/>
      </c>
      <c r="CC938">
        <f>'Grid_Stock'!CA41</f>
        <v/>
      </c>
      <c r="CD938">
        <f>'Grid_Stock'!CB41</f>
        <v/>
      </c>
      <c r="CE938">
        <f>'Grid_Stock'!CC41</f>
        <v/>
      </c>
      <c r="CF938">
        <f>'Grid_Stock'!CD41</f>
        <v/>
      </c>
      <c r="CG938">
        <f>'Grid_Stock'!CE41</f>
        <v/>
      </c>
      <c r="CH938">
        <f>'Grid_Stock'!CF41</f>
        <v/>
      </c>
      <c r="CI938">
        <f>'Grid_Stock'!CG41</f>
        <v/>
      </c>
      <c r="CJ938">
        <f>'Grid_Stock'!CH41</f>
        <v/>
      </c>
      <c r="CK938">
        <f>'Grid_Stock'!CI41</f>
        <v/>
      </c>
      <c r="CL938">
        <f>'Grid_Stock'!CJ41</f>
        <v/>
      </c>
      <c r="CM938">
        <f>'Grid_Stock'!CK41</f>
        <v/>
      </c>
      <c r="CN938">
        <f>'Grid_Stock'!CL41</f>
        <v/>
      </c>
      <c r="CO938">
        <f>'Grid_Stock'!CM41</f>
        <v/>
      </c>
      <c r="CP938">
        <f>'Grid_Stock'!CN41</f>
        <v/>
      </c>
      <c r="CQ938">
        <f>'Grid_Stock'!CO41</f>
        <v/>
      </c>
      <c r="CR938">
        <f>'Grid_Stock'!CP41</f>
        <v/>
      </c>
      <c r="CS938">
        <f>'Grid_Stock'!CQ41</f>
        <v/>
      </c>
      <c r="CT938">
        <f>'Grid_Stock'!CR41</f>
        <v/>
      </c>
      <c r="CU938">
        <f>'Grid_Stock'!CS41</f>
        <v/>
      </c>
      <c r="CV938">
        <f>'Grid_Stock'!CT41</f>
        <v/>
      </c>
      <c r="CW938">
        <f>'Grid_Stock'!CU41</f>
        <v/>
      </c>
      <c r="CX938">
        <f>'Grid_Stock'!CV41</f>
        <v/>
      </c>
      <c r="CY938">
        <f>'Grid_Stock'!CW41</f>
        <v/>
      </c>
      <c r="CZ938">
        <f>'Grid_Stock'!CX41</f>
        <v/>
      </c>
      <c r="DA938">
        <f>'Grid_Stock'!CY41</f>
        <v/>
      </c>
      <c r="DB938">
        <f>'Grid_Stock'!CZ41</f>
        <v/>
      </c>
      <c r="DC938">
        <f>'Grid_Stock'!DA41</f>
        <v/>
      </c>
    </row>
    <row r="939">
      <c r="B939" s="23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'Grid_Requirement'!B42</f>
        <v/>
      </c>
      <c r="E946">
        <f>'Grid_Requirement'!C42</f>
        <v/>
      </c>
      <c r="F946">
        <f>'Grid_Requirement'!D42</f>
        <v/>
      </c>
      <c r="G946">
        <f>'Grid_Requirement'!E42</f>
        <v/>
      </c>
      <c r="H946">
        <f>'Grid_Requirement'!F42</f>
        <v/>
      </c>
      <c r="I946">
        <f>'Grid_Requirement'!G42</f>
        <v/>
      </c>
      <c r="J946">
        <f>'Grid_Requirement'!H42</f>
        <v/>
      </c>
      <c r="K946">
        <f>'Grid_Requirement'!I42</f>
        <v/>
      </c>
      <c r="L946">
        <f>'Grid_Requirement'!J42</f>
        <v/>
      </c>
      <c r="M946">
        <f>'Grid_Requirement'!K42</f>
        <v/>
      </c>
      <c r="N946">
        <f>'Grid_Requirement'!L42</f>
        <v/>
      </c>
      <c r="O946">
        <f>'Grid_Requirement'!M42</f>
        <v/>
      </c>
      <c r="P946">
        <f>'Grid_Requirement'!N42</f>
        <v/>
      </c>
      <c r="Q946">
        <f>'Grid_Requirement'!O42</f>
        <v/>
      </c>
      <c r="R946">
        <f>'Grid_Requirement'!P42</f>
        <v/>
      </c>
      <c r="S946">
        <f>'Grid_Requirement'!Q42</f>
        <v/>
      </c>
      <c r="T946">
        <f>'Grid_Requirement'!R42</f>
        <v/>
      </c>
      <c r="U946">
        <f>'Grid_Requirement'!S42</f>
        <v/>
      </c>
      <c r="V946">
        <f>'Grid_Requirement'!T42</f>
        <v/>
      </c>
      <c r="W946">
        <f>'Grid_Requirement'!U42</f>
        <v/>
      </c>
      <c r="X946">
        <f>'Grid_Requirement'!V42</f>
        <v/>
      </c>
      <c r="Y946">
        <f>'Grid_Requirement'!W42</f>
        <v/>
      </c>
      <c r="Z946">
        <f>'Grid_Requirement'!X42</f>
        <v/>
      </c>
      <c r="AA946">
        <f>'Grid_Requirement'!Y42</f>
        <v/>
      </c>
      <c r="AB946">
        <f>'Grid_Requirement'!Z42</f>
        <v/>
      </c>
      <c r="AC946">
        <f>'Grid_Requirement'!AA42</f>
        <v/>
      </c>
      <c r="AD946">
        <f>'Grid_Requirement'!AB42</f>
        <v/>
      </c>
      <c r="AE946">
        <f>'Grid_Requirement'!AC42</f>
        <v/>
      </c>
      <c r="AF946">
        <f>'Grid_Requirement'!AD42</f>
        <v/>
      </c>
      <c r="AG946">
        <f>'Grid_Requirement'!AE42</f>
        <v/>
      </c>
      <c r="AH946">
        <f>'Grid_Requirement'!AF42</f>
        <v/>
      </c>
      <c r="AI946">
        <f>'Grid_Requirement'!AG42</f>
        <v/>
      </c>
      <c r="AJ946">
        <f>'Grid_Requirement'!AH42</f>
        <v/>
      </c>
      <c r="AK946">
        <f>'Grid_Requirement'!AI42</f>
        <v/>
      </c>
      <c r="AL946">
        <f>'Grid_Requirement'!AJ42</f>
        <v/>
      </c>
      <c r="AM946">
        <f>'Grid_Requirement'!AK42</f>
        <v/>
      </c>
      <c r="AN946">
        <f>'Grid_Requirement'!AL42</f>
        <v/>
      </c>
      <c r="AO946">
        <f>'Grid_Requirement'!AM42</f>
        <v/>
      </c>
      <c r="AP946">
        <f>'Grid_Requirement'!AN42</f>
        <v/>
      </c>
      <c r="AQ946">
        <f>'Grid_Requirement'!AO42</f>
        <v/>
      </c>
      <c r="AR946">
        <f>'Grid_Requirement'!AP42</f>
        <v/>
      </c>
      <c r="AS946">
        <f>'Grid_Requirement'!AQ42</f>
        <v/>
      </c>
      <c r="AT946">
        <f>'Grid_Requirement'!AR42</f>
        <v/>
      </c>
      <c r="AU946">
        <f>'Grid_Requirement'!AS42</f>
        <v/>
      </c>
      <c r="AV946">
        <f>'Grid_Requirement'!AT42</f>
        <v/>
      </c>
      <c r="AW946">
        <f>'Grid_Requirement'!AU42</f>
        <v/>
      </c>
      <c r="AX946">
        <f>'Grid_Requirement'!AV42</f>
        <v/>
      </c>
      <c r="AY946">
        <f>'Grid_Requirement'!AW42</f>
        <v/>
      </c>
      <c r="AZ946">
        <f>'Grid_Requirement'!AX42</f>
        <v/>
      </c>
      <c r="BA946">
        <f>'Grid_Requirement'!AY42</f>
        <v/>
      </c>
      <c r="BB946">
        <f>'Grid_Requirement'!AZ42</f>
        <v/>
      </c>
      <c r="BC946">
        <f>'Grid_Requirement'!BA42</f>
        <v/>
      </c>
      <c r="BD946">
        <f>'Grid_Requirement'!BB42</f>
        <v/>
      </c>
      <c r="BE946">
        <f>'Grid_Requirement'!BC42</f>
        <v/>
      </c>
      <c r="BF946">
        <f>'Grid_Requirement'!BD42</f>
        <v/>
      </c>
      <c r="BG946">
        <f>'Grid_Requirement'!BE42</f>
        <v/>
      </c>
      <c r="BH946">
        <f>'Grid_Requirement'!BF42</f>
        <v/>
      </c>
      <c r="BI946">
        <f>'Grid_Requirement'!BG42</f>
        <v/>
      </c>
      <c r="BJ946">
        <f>'Grid_Requirement'!BH42</f>
        <v/>
      </c>
      <c r="BK946">
        <f>'Grid_Requirement'!BI42</f>
        <v/>
      </c>
      <c r="BL946">
        <f>'Grid_Requirement'!BJ42</f>
        <v/>
      </c>
      <c r="BM946">
        <f>'Grid_Requirement'!BK42</f>
        <v/>
      </c>
      <c r="BN946">
        <f>'Grid_Requirement'!BL42</f>
        <v/>
      </c>
      <c r="BO946">
        <f>'Grid_Requirement'!BM42</f>
        <v/>
      </c>
      <c r="BP946">
        <f>'Grid_Requirement'!BN42</f>
        <v/>
      </c>
      <c r="BQ946">
        <f>'Grid_Requirement'!BO42</f>
        <v/>
      </c>
      <c r="BR946">
        <f>'Grid_Requirement'!BP42</f>
        <v/>
      </c>
      <c r="BS946">
        <f>'Grid_Requirement'!BQ42</f>
        <v/>
      </c>
      <c r="BT946">
        <f>'Grid_Requirement'!BR42</f>
        <v/>
      </c>
      <c r="BU946">
        <f>'Grid_Requirement'!BS42</f>
        <v/>
      </c>
      <c r="BV946">
        <f>'Grid_Requirement'!BT42</f>
        <v/>
      </c>
      <c r="BW946">
        <f>'Grid_Requirement'!BU42</f>
        <v/>
      </c>
      <c r="BX946">
        <f>'Grid_Requirement'!BV42</f>
        <v/>
      </c>
      <c r="BY946">
        <f>'Grid_Requirement'!BW42</f>
        <v/>
      </c>
      <c r="BZ946">
        <f>'Grid_Requirement'!BX42</f>
        <v/>
      </c>
      <c r="CA946">
        <f>'Grid_Requirement'!BY42</f>
        <v/>
      </c>
      <c r="CB946">
        <f>'Grid_Requirement'!BZ42</f>
        <v/>
      </c>
      <c r="CC946">
        <f>'Grid_Requirement'!CA42</f>
        <v/>
      </c>
      <c r="CD946">
        <f>'Grid_Requirement'!CB42</f>
        <v/>
      </c>
      <c r="CE946">
        <f>'Grid_Requirement'!CC42</f>
        <v/>
      </c>
      <c r="CF946">
        <f>'Grid_Requirement'!CD42</f>
        <v/>
      </c>
      <c r="CG946">
        <f>'Grid_Requirement'!CE42</f>
        <v/>
      </c>
      <c r="CH946">
        <f>'Grid_Requirement'!CF42</f>
        <v/>
      </c>
      <c r="CI946">
        <f>'Grid_Requirement'!CG42</f>
        <v/>
      </c>
      <c r="CJ946">
        <f>'Grid_Requirement'!CH42</f>
        <v/>
      </c>
      <c r="CK946">
        <f>'Grid_Requirement'!CI42</f>
        <v/>
      </c>
      <c r="CL946">
        <f>'Grid_Requirement'!CJ42</f>
        <v/>
      </c>
      <c r="CM946">
        <f>'Grid_Requirement'!CK42</f>
        <v/>
      </c>
      <c r="CN946">
        <f>'Grid_Requirement'!CL42</f>
        <v/>
      </c>
      <c r="CO946">
        <f>'Grid_Requirement'!CM42</f>
        <v/>
      </c>
      <c r="CP946">
        <f>'Grid_Requirement'!CN42</f>
        <v/>
      </c>
      <c r="CQ946">
        <f>'Grid_Requirement'!CO42</f>
        <v/>
      </c>
      <c r="CR946">
        <f>'Grid_Requirement'!CP42</f>
        <v/>
      </c>
      <c r="CS946">
        <f>'Grid_Requirement'!CQ42</f>
        <v/>
      </c>
      <c r="CT946">
        <f>'Grid_Requirement'!CR42</f>
        <v/>
      </c>
      <c r="CU946">
        <f>'Grid_Requirement'!CS42</f>
        <v/>
      </c>
      <c r="CV946">
        <f>'Grid_Requirement'!CT42</f>
        <v/>
      </c>
      <c r="CW946">
        <f>'Grid_Requirement'!CU42</f>
        <v/>
      </c>
      <c r="CX946">
        <f>'Grid_Requirement'!CV42</f>
        <v/>
      </c>
      <c r="CY946">
        <f>'Grid_Requirement'!CW42</f>
        <v/>
      </c>
      <c r="CZ946">
        <f>'Grid_Requirement'!CX42</f>
        <v/>
      </c>
      <c r="DA946">
        <f>'Grid_Requirement'!CY42</f>
        <v/>
      </c>
      <c r="DB946">
        <f>'Grid_Requirement'!CZ42</f>
        <v/>
      </c>
      <c r="DC946">
        <f>'Grid_Requirement'!DA42</f>
        <v/>
      </c>
    </row>
    <row r="947">
      <c r="B947" t="inlineStr">
        <is>
          <t>TTAF在庫(実績,kg)</t>
        </is>
      </c>
      <c r="D947">
        <f>'T_TTAFStock'!B46</f>
        <v/>
      </c>
      <c r="E947">
        <f>'T_TTAFStock'!C46</f>
        <v/>
      </c>
      <c r="F947">
        <f>'T_TTAFStock'!D46</f>
        <v/>
      </c>
      <c r="G947">
        <f>'T_TTAFStock'!E46</f>
        <v/>
      </c>
      <c r="H947">
        <f>'T_TTAFStock'!F46</f>
        <v/>
      </c>
      <c r="I947">
        <f>'T_TTAFStock'!G46</f>
        <v/>
      </c>
      <c r="J947">
        <f>'T_TTAFStock'!H46</f>
        <v/>
      </c>
      <c r="K947">
        <f>'T_TTAFStock'!I46</f>
        <v/>
      </c>
      <c r="L947">
        <f>'T_TTAFStock'!J46</f>
        <v/>
      </c>
      <c r="M947">
        <f>'T_TTAFStock'!K46</f>
        <v/>
      </c>
      <c r="N947">
        <f>'T_TTAFStock'!L46</f>
        <v/>
      </c>
      <c r="O947">
        <f>'T_TTAFStock'!M46</f>
        <v/>
      </c>
      <c r="P947">
        <f>'T_TTAFStock'!N46</f>
        <v/>
      </c>
      <c r="Q947">
        <f>'T_TTAFStock'!O46</f>
        <v/>
      </c>
      <c r="R947">
        <f>'T_TTAFStock'!P46</f>
        <v/>
      </c>
      <c r="S947">
        <f>'T_TTAFStock'!Q46</f>
        <v/>
      </c>
      <c r="T947">
        <f>'T_TTAFStock'!R46</f>
        <v/>
      </c>
      <c r="U947">
        <f>'T_TTAFStock'!S46</f>
        <v/>
      </c>
      <c r="V947">
        <f>'T_TTAFStock'!T46</f>
        <v/>
      </c>
      <c r="W947">
        <f>'T_TTAFStock'!U46</f>
        <v/>
      </c>
      <c r="X947">
        <f>'T_TTAFStock'!V46</f>
        <v/>
      </c>
      <c r="Y947">
        <f>'T_TTAFStock'!W46</f>
        <v/>
      </c>
      <c r="Z947">
        <f>'T_TTAFStock'!X46</f>
        <v/>
      </c>
      <c r="AA947">
        <f>'T_TTAFStock'!Y46</f>
        <v/>
      </c>
      <c r="AB947">
        <f>'T_TTAFStock'!Z46</f>
        <v/>
      </c>
      <c r="AC947">
        <f>'T_TTAFStock'!AA46</f>
        <v/>
      </c>
      <c r="AD947">
        <f>'T_TTAFStock'!AB46</f>
        <v/>
      </c>
      <c r="AE947">
        <f>'T_TTAFStock'!AC46</f>
        <v/>
      </c>
      <c r="AF947">
        <f>'T_TTAFStock'!AD46</f>
        <v/>
      </c>
      <c r="AG947">
        <f>'T_TTAFStock'!AE46</f>
        <v/>
      </c>
      <c r="AH947">
        <f>'T_TTAFStock'!AF46</f>
        <v/>
      </c>
      <c r="AI947">
        <f>'T_TTAFStock'!AG46</f>
        <v/>
      </c>
      <c r="AJ947">
        <f>'T_TTAFStock'!AH46</f>
        <v/>
      </c>
      <c r="AK947">
        <f>'T_TTAFStock'!AI46</f>
        <v/>
      </c>
      <c r="AL947">
        <f>'T_TTAFStock'!AJ46</f>
        <v/>
      </c>
      <c r="AM947">
        <f>'T_TTAFStock'!AK46</f>
        <v/>
      </c>
      <c r="AN947">
        <f>'T_TTAFStock'!AL46</f>
        <v/>
      </c>
      <c r="AO947">
        <f>'T_TTAFStock'!AM46</f>
        <v/>
      </c>
      <c r="AP947">
        <f>'T_TTAFStock'!AN46</f>
        <v/>
      </c>
      <c r="AQ947">
        <f>'T_TTAFStock'!AO46</f>
        <v/>
      </c>
      <c r="AR947">
        <f>'T_TTAFStock'!AP46</f>
        <v/>
      </c>
      <c r="AS947">
        <f>'T_TTAFStock'!AQ46</f>
        <v/>
      </c>
      <c r="AT947">
        <f>'T_TTAFStock'!AR46</f>
        <v/>
      </c>
      <c r="AU947">
        <f>'T_TTAFStock'!AS46</f>
        <v/>
      </c>
      <c r="AV947">
        <f>'T_TTAFStock'!AT46</f>
        <v/>
      </c>
      <c r="AW947">
        <f>'T_TTAFStock'!AU46</f>
        <v/>
      </c>
      <c r="AX947">
        <f>'T_TTAFStock'!AV46</f>
        <v/>
      </c>
      <c r="AY947">
        <f>'T_TTAFStock'!AW46</f>
        <v/>
      </c>
      <c r="AZ947">
        <f>'T_TTAFStock'!AX46</f>
        <v/>
      </c>
      <c r="BA947">
        <f>'T_TTAFStock'!AY46</f>
        <v/>
      </c>
      <c r="BB947">
        <f>'T_TTAFStock'!AZ46</f>
        <v/>
      </c>
      <c r="BC947">
        <f>'T_TTAFStock'!BA46</f>
        <v/>
      </c>
      <c r="BD947">
        <f>'T_TTAFStock'!BB46</f>
        <v/>
      </c>
      <c r="BE947">
        <f>'T_TTAFStock'!BC46</f>
        <v/>
      </c>
      <c r="BF947">
        <f>'T_TTAFStock'!BD46</f>
        <v/>
      </c>
      <c r="BG947">
        <f>'T_TTAFStock'!BE46</f>
        <v/>
      </c>
      <c r="BH947">
        <f>'T_TTAFStock'!BF46</f>
        <v/>
      </c>
      <c r="BI947">
        <f>'T_TTAFStock'!BG46</f>
        <v/>
      </c>
      <c r="BJ947">
        <f>'T_TTAFStock'!BH46</f>
        <v/>
      </c>
      <c r="BK947">
        <f>'T_TTAFStock'!BI46</f>
        <v/>
      </c>
      <c r="BL947">
        <f>'T_TTAFStock'!BJ46</f>
        <v/>
      </c>
      <c r="BM947">
        <f>'T_TTAFStock'!BK46</f>
        <v/>
      </c>
      <c r="BN947">
        <f>'T_TTAFStock'!BL46</f>
        <v/>
      </c>
      <c r="BO947">
        <f>'T_TTAFStock'!BM46</f>
        <v/>
      </c>
      <c r="BP947">
        <f>'T_TTAFStock'!BN46</f>
        <v/>
      </c>
      <c r="BQ947">
        <f>'T_TTAFStock'!BO46</f>
        <v/>
      </c>
      <c r="BR947">
        <f>'T_TTAFStock'!BP46</f>
        <v/>
      </c>
      <c r="BS947">
        <f>'T_TTAFStock'!BQ46</f>
        <v/>
      </c>
      <c r="BT947">
        <f>'T_TTAFStock'!BR46</f>
        <v/>
      </c>
      <c r="BU947">
        <f>'T_TTAFStock'!BS46</f>
        <v/>
      </c>
      <c r="BV947">
        <f>'T_TTAFStock'!BT46</f>
        <v/>
      </c>
      <c r="BW947">
        <f>'T_TTAFStock'!BU46</f>
        <v/>
      </c>
      <c r="BX947">
        <f>'T_TTAFStock'!BV46</f>
        <v/>
      </c>
      <c r="BY947">
        <f>'T_TTAFStock'!BW46</f>
        <v/>
      </c>
      <c r="BZ947">
        <f>'T_TTAFStock'!BX46</f>
        <v/>
      </c>
      <c r="CA947">
        <f>'T_TTAFStock'!BY46</f>
        <v/>
      </c>
      <c r="CB947">
        <f>'T_TTAFStock'!BZ46</f>
        <v/>
      </c>
      <c r="CC947">
        <f>'T_TTAFStock'!CA46</f>
        <v/>
      </c>
      <c r="CD947">
        <f>'T_TTAFStock'!CB46</f>
        <v/>
      </c>
      <c r="CE947">
        <f>'T_TTAFStock'!CC46</f>
        <v/>
      </c>
      <c r="CF947">
        <f>'T_TTAFStock'!CD46</f>
        <v/>
      </c>
      <c r="CG947">
        <f>'T_TTAFStock'!CE46</f>
        <v/>
      </c>
      <c r="CH947">
        <f>'T_TTAFStock'!CF46</f>
        <v/>
      </c>
      <c r="CI947">
        <f>'T_TTAFStock'!CG46</f>
        <v/>
      </c>
      <c r="CJ947">
        <f>'T_TTAFStock'!CH46</f>
        <v/>
      </c>
      <c r="CK947">
        <f>'T_TTAFStock'!CI46</f>
        <v/>
      </c>
      <c r="CL947">
        <f>'T_TTAFStock'!CJ46</f>
        <v/>
      </c>
      <c r="CM947">
        <f>'T_TTAFStock'!CK46</f>
        <v/>
      </c>
      <c r="CN947">
        <f>'T_TTAFStock'!CL46</f>
        <v/>
      </c>
      <c r="CO947">
        <f>'T_TTAFStock'!CM46</f>
        <v/>
      </c>
      <c r="CP947">
        <f>'T_TTAFStock'!CN46</f>
        <v/>
      </c>
      <c r="CQ947">
        <f>'T_TTAFStock'!CO46</f>
        <v/>
      </c>
      <c r="CR947">
        <f>'T_TTAFStock'!CP46</f>
        <v/>
      </c>
      <c r="CS947">
        <f>'T_TTAFStock'!CQ46</f>
        <v/>
      </c>
      <c r="CT947">
        <f>'T_TTAFStock'!CR46</f>
        <v/>
      </c>
      <c r="CU947">
        <f>'T_TTAFStock'!CS46</f>
        <v/>
      </c>
      <c r="CV947">
        <f>'T_TTAFStock'!CT46</f>
        <v/>
      </c>
      <c r="CW947">
        <f>'T_TTAFStock'!CU46</f>
        <v/>
      </c>
      <c r="CX947">
        <f>'T_TTAFStock'!CV46</f>
        <v/>
      </c>
      <c r="CY947">
        <f>'T_TTAFStock'!CW46</f>
        <v/>
      </c>
      <c r="CZ947">
        <f>'T_TTAFStock'!CX46</f>
        <v/>
      </c>
      <c r="DA947">
        <f>'T_TTAFStock'!CY46</f>
        <v/>
      </c>
      <c r="DB947">
        <f>'T_TTAFStock'!CZ46</f>
        <v/>
      </c>
      <c r="DC947">
        <f>'T_TTAFStock'!DA46</f>
        <v/>
      </c>
    </row>
    <row r="948">
      <c r="B948" t="inlineStr">
        <is>
          <t>自社在庫(実績,kg)</t>
        </is>
      </c>
      <c r="D948">
        <f>'T_SelfStock'!B46</f>
        <v/>
      </c>
      <c r="E948">
        <f>'T_SelfStock'!C46</f>
        <v/>
      </c>
      <c r="F948">
        <f>'T_SelfStock'!D46</f>
        <v/>
      </c>
      <c r="G948">
        <f>'T_SelfStock'!E46</f>
        <v/>
      </c>
      <c r="H948">
        <f>'T_SelfStock'!F46</f>
        <v/>
      </c>
      <c r="I948">
        <f>'T_SelfStock'!G46</f>
        <v/>
      </c>
      <c r="J948">
        <f>'T_SelfStock'!H46</f>
        <v/>
      </c>
      <c r="K948">
        <f>'T_SelfStock'!I46</f>
        <v/>
      </c>
      <c r="L948">
        <f>'T_SelfStock'!J46</f>
        <v/>
      </c>
      <c r="M948">
        <f>'T_SelfStock'!K46</f>
        <v/>
      </c>
      <c r="N948">
        <f>'T_SelfStock'!L46</f>
        <v/>
      </c>
      <c r="O948">
        <f>'T_SelfStock'!M46</f>
        <v/>
      </c>
      <c r="P948">
        <f>'T_SelfStock'!N46</f>
        <v/>
      </c>
      <c r="Q948">
        <f>'T_SelfStock'!O46</f>
        <v/>
      </c>
      <c r="R948">
        <f>'T_SelfStock'!P46</f>
        <v/>
      </c>
      <c r="S948">
        <f>'T_SelfStock'!Q46</f>
        <v/>
      </c>
      <c r="T948">
        <f>'T_SelfStock'!R46</f>
        <v/>
      </c>
      <c r="U948">
        <f>'T_SelfStock'!S46</f>
        <v/>
      </c>
      <c r="V948">
        <f>'T_SelfStock'!T46</f>
        <v/>
      </c>
      <c r="W948">
        <f>'T_SelfStock'!U46</f>
        <v/>
      </c>
      <c r="X948">
        <f>'T_SelfStock'!V46</f>
        <v/>
      </c>
      <c r="Y948">
        <f>'T_SelfStock'!W46</f>
        <v/>
      </c>
      <c r="Z948">
        <f>'T_SelfStock'!X46</f>
        <v/>
      </c>
      <c r="AA948">
        <f>'T_SelfStock'!Y46</f>
        <v/>
      </c>
      <c r="AB948">
        <f>'T_SelfStock'!Z46</f>
        <v/>
      </c>
      <c r="AC948">
        <f>'T_SelfStock'!AA46</f>
        <v/>
      </c>
      <c r="AD948">
        <f>'T_SelfStock'!AB46</f>
        <v/>
      </c>
      <c r="AE948">
        <f>'T_SelfStock'!AC46</f>
        <v/>
      </c>
      <c r="AF948">
        <f>'T_SelfStock'!AD46</f>
        <v/>
      </c>
      <c r="AG948">
        <f>'T_SelfStock'!AE46</f>
        <v/>
      </c>
      <c r="AH948">
        <f>'T_SelfStock'!AF46</f>
        <v/>
      </c>
      <c r="AI948">
        <f>'T_SelfStock'!AG46</f>
        <v/>
      </c>
      <c r="AJ948">
        <f>'T_SelfStock'!AH46</f>
        <v/>
      </c>
      <c r="AK948">
        <f>'T_SelfStock'!AI46</f>
        <v/>
      </c>
      <c r="AL948">
        <f>'T_SelfStock'!AJ46</f>
        <v/>
      </c>
      <c r="AM948">
        <f>'T_SelfStock'!AK46</f>
        <v/>
      </c>
      <c r="AN948">
        <f>'T_SelfStock'!AL46</f>
        <v/>
      </c>
      <c r="AO948">
        <f>'T_SelfStock'!AM46</f>
        <v/>
      </c>
      <c r="AP948">
        <f>'T_SelfStock'!AN46</f>
        <v/>
      </c>
      <c r="AQ948">
        <f>'T_SelfStock'!AO46</f>
        <v/>
      </c>
      <c r="AR948">
        <f>'T_SelfStock'!AP46</f>
        <v/>
      </c>
      <c r="AS948">
        <f>'T_SelfStock'!AQ46</f>
        <v/>
      </c>
      <c r="AT948">
        <f>'T_SelfStock'!AR46</f>
        <v/>
      </c>
      <c r="AU948">
        <f>'T_SelfStock'!AS46</f>
        <v/>
      </c>
      <c r="AV948">
        <f>'T_SelfStock'!AT46</f>
        <v/>
      </c>
      <c r="AW948">
        <f>'T_SelfStock'!AU46</f>
        <v/>
      </c>
      <c r="AX948">
        <f>'T_SelfStock'!AV46</f>
        <v/>
      </c>
      <c r="AY948">
        <f>'T_SelfStock'!AW46</f>
        <v/>
      </c>
      <c r="AZ948">
        <f>'T_SelfStock'!AX46</f>
        <v/>
      </c>
      <c r="BA948">
        <f>'T_SelfStock'!AY46</f>
        <v/>
      </c>
      <c r="BB948">
        <f>'T_SelfStock'!AZ46</f>
        <v/>
      </c>
      <c r="BC948">
        <f>'T_SelfStock'!BA46</f>
        <v/>
      </c>
      <c r="BD948">
        <f>'T_SelfStock'!BB46</f>
        <v/>
      </c>
      <c r="BE948">
        <f>'T_SelfStock'!BC46</f>
        <v/>
      </c>
      <c r="BF948">
        <f>'T_SelfStock'!BD46</f>
        <v/>
      </c>
      <c r="BG948">
        <f>'T_SelfStock'!BE46</f>
        <v/>
      </c>
      <c r="BH948">
        <f>'T_SelfStock'!BF46</f>
        <v/>
      </c>
      <c r="BI948">
        <f>'T_SelfStock'!BG46</f>
        <v/>
      </c>
      <c r="BJ948">
        <f>'T_SelfStock'!BH46</f>
        <v/>
      </c>
      <c r="BK948">
        <f>'T_SelfStock'!BI46</f>
        <v/>
      </c>
      <c r="BL948">
        <f>'T_SelfStock'!BJ46</f>
        <v/>
      </c>
      <c r="BM948">
        <f>'T_SelfStock'!BK46</f>
        <v/>
      </c>
      <c r="BN948">
        <f>'T_SelfStock'!BL46</f>
        <v/>
      </c>
      <c r="BO948">
        <f>'T_SelfStock'!BM46</f>
        <v/>
      </c>
      <c r="BP948">
        <f>'T_SelfStock'!BN46</f>
        <v/>
      </c>
      <c r="BQ948">
        <f>'T_SelfStock'!BO46</f>
        <v/>
      </c>
      <c r="BR948">
        <f>'T_SelfStock'!BP46</f>
        <v/>
      </c>
      <c r="BS948">
        <f>'T_SelfStock'!BQ46</f>
        <v/>
      </c>
      <c r="BT948">
        <f>'T_SelfStock'!BR46</f>
        <v/>
      </c>
      <c r="BU948">
        <f>'T_SelfStock'!BS46</f>
        <v/>
      </c>
      <c r="BV948">
        <f>'T_SelfStock'!BT46</f>
        <v/>
      </c>
      <c r="BW948">
        <f>'T_SelfStock'!BU46</f>
        <v/>
      </c>
      <c r="BX948">
        <f>'T_SelfStock'!BV46</f>
        <v/>
      </c>
      <c r="BY948">
        <f>'T_SelfStock'!BW46</f>
        <v/>
      </c>
      <c r="BZ948">
        <f>'T_SelfStock'!BX46</f>
        <v/>
      </c>
      <c r="CA948">
        <f>'T_SelfStock'!BY46</f>
        <v/>
      </c>
      <c r="CB948">
        <f>'T_SelfStock'!BZ46</f>
        <v/>
      </c>
      <c r="CC948">
        <f>'T_SelfStock'!CA46</f>
        <v/>
      </c>
      <c r="CD948">
        <f>'T_SelfStock'!CB46</f>
        <v/>
      </c>
      <c r="CE948">
        <f>'T_SelfStock'!CC46</f>
        <v/>
      </c>
      <c r="CF948">
        <f>'T_SelfStock'!CD46</f>
        <v/>
      </c>
      <c r="CG948">
        <f>'T_SelfStock'!CE46</f>
        <v/>
      </c>
      <c r="CH948">
        <f>'T_SelfStock'!CF46</f>
        <v/>
      </c>
      <c r="CI948">
        <f>'T_SelfStock'!CG46</f>
        <v/>
      </c>
      <c r="CJ948">
        <f>'T_SelfStock'!CH46</f>
        <v/>
      </c>
      <c r="CK948">
        <f>'T_SelfStock'!CI46</f>
        <v/>
      </c>
      <c r="CL948">
        <f>'T_SelfStock'!CJ46</f>
        <v/>
      </c>
      <c r="CM948">
        <f>'T_SelfStock'!CK46</f>
        <v/>
      </c>
      <c r="CN948">
        <f>'T_SelfStock'!CL46</f>
        <v/>
      </c>
      <c r="CO948">
        <f>'T_SelfStock'!CM46</f>
        <v/>
      </c>
      <c r="CP948">
        <f>'T_SelfStock'!CN46</f>
        <v/>
      </c>
      <c r="CQ948">
        <f>'T_SelfStock'!CO46</f>
        <v/>
      </c>
      <c r="CR948">
        <f>'T_SelfStock'!CP46</f>
        <v/>
      </c>
      <c r="CS948">
        <f>'T_SelfStock'!CQ46</f>
        <v/>
      </c>
      <c r="CT948">
        <f>'T_SelfStock'!CR46</f>
        <v/>
      </c>
      <c r="CU948">
        <f>'T_SelfStock'!CS46</f>
        <v/>
      </c>
      <c r="CV948">
        <f>'T_SelfStock'!CT46</f>
        <v/>
      </c>
      <c r="CW948">
        <f>'T_SelfStock'!CU46</f>
        <v/>
      </c>
      <c r="CX948">
        <f>'T_SelfStock'!CV46</f>
        <v/>
      </c>
      <c r="CY948">
        <f>'T_SelfStock'!CW46</f>
        <v/>
      </c>
      <c r="CZ948">
        <f>'T_SelfStock'!CX46</f>
        <v/>
      </c>
      <c r="DA948">
        <f>'T_SelfStock'!CY46</f>
        <v/>
      </c>
      <c r="DB948">
        <f>'T_SelfStock'!CZ46</f>
        <v/>
      </c>
      <c r="DC948">
        <f>'T_SelfStock'!DA46</f>
        <v/>
      </c>
    </row>
    <row r="949">
      <c r="B949" t="inlineStr">
        <is>
          <t>Order(発注予定,kg)</t>
        </is>
      </c>
      <c r="D949">
        <f>IF(SUMIFS(T_PlannedOrders[EffectiveQty],T_PlannedOrders[Part Name],$A941,T_PlannedOrders[WeekIndex],1)=0,"",SUMIFS(T_PlannedOrders[EffectiveQty],T_PlannedOrders[Part Name],$A941,T_PlannedOrders[WeekIndex],1)&amp;" ("&amp;TEXT(SUMPRODUCT(MAX((T_PlannedOrders[Part Name]=$A941)*(T_PlannedOrders[WeekIndex]=1)*(T_PlannedOrders[EffectiveQty]&gt;0)*T_PlannedOrders[Order_Month])),"m月")&amp;"発注)")</f>
        <v/>
      </c>
      <c r="E949">
        <f>IF(SUMIFS(T_PlannedOrders[EffectiveQty],T_PlannedOrders[Part Name],$A941,T_PlannedOrders[WeekIndex],2)=0,"",SUMIFS(T_PlannedOrders[EffectiveQty],T_PlannedOrders[Part Name],$A941,T_PlannedOrders[WeekIndex],2)&amp;" ("&amp;TEXT(SUMPRODUCT(MAX((T_PlannedOrders[Part Name]=$A941)*(T_PlannedOrders[WeekIndex]=2)*(T_PlannedOrders[EffectiveQty]&gt;0)*T_PlannedOrders[Order_Month])),"m月")&amp;"発注)")</f>
        <v/>
      </c>
      <c r="F949">
        <f>IF(SUMIFS(T_PlannedOrders[EffectiveQty],T_PlannedOrders[Part Name],$A941,T_PlannedOrders[WeekIndex],3)=0,"",SUMIFS(T_PlannedOrders[EffectiveQty],T_PlannedOrders[Part Name],$A941,T_PlannedOrders[WeekIndex],3)&amp;" ("&amp;TEXT(SUMPRODUCT(MAX((T_PlannedOrders[Part Name]=$A941)*(T_PlannedOrders[WeekIndex]=3)*(T_PlannedOrders[EffectiveQty]&gt;0)*T_PlannedOrders[Order_Month])),"m月")&amp;"発注)")</f>
        <v/>
      </c>
      <c r="G949">
        <f>IF(SUMIFS(T_PlannedOrders[EffectiveQty],T_PlannedOrders[Part Name],$A941,T_PlannedOrders[WeekIndex],4)=0,"",SUMIFS(T_PlannedOrders[EffectiveQty],T_PlannedOrders[Part Name],$A941,T_PlannedOrders[WeekIndex],4)&amp;" ("&amp;TEXT(SUMPRODUCT(MAX((T_PlannedOrders[Part Name]=$A941)*(T_PlannedOrders[WeekIndex]=4)*(T_PlannedOrders[EffectiveQty]&gt;0)*T_PlannedOrders[Order_Month])),"m月")&amp;"発注)")</f>
        <v/>
      </c>
      <c r="H949">
        <f>IF(SUMIFS(T_PlannedOrders[EffectiveQty],T_PlannedOrders[Part Name],$A941,T_PlannedOrders[WeekIndex],5)=0,"",SUMIFS(T_PlannedOrders[EffectiveQty],T_PlannedOrders[Part Name],$A941,T_PlannedOrders[WeekIndex],5)&amp;" ("&amp;TEXT(SUMPRODUCT(MAX((T_PlannedOrders[Part Name]=$A941)*(T_PlannedOrders[WeekIndex]=5)*(T_PlannedOrders[EffectiveQty]&gt;0)*T_PlannedOrders[Order_Month])),"m月")&amp;"発注)")</f>
        <v/>
      </c>
      <c r="I949">
        <f>IF(SUMIFS(T_PlannedOrders[EffectiveQty],T_PlannedOrders[Part Name],$A941,T_PlannedOrders[WeekIndex],6)=0,"",SUMIFS(T_PlannedOrders[EffectiveQty],T_PlannedOrders[Part Name],$A941,T_PlannedOrders[WeekIndex],6)&amp;" ("&amp;TEXT(SUMPRODUCT(MAX((T_PlannedOrders[Part Name]=$A941)*(T_PlannedOrders[WeekIndex]=6)*(T_PlannedOrders[EffectiveQty]&gt;0)*T_PlannedOrders[Order_Month])),"m月")&amp;"発注)")</f>
        <v/>
      </c>
      <c r="J949">
        <f>IF(SUMIFS(T_PlannedOrders[EffectiveQty],T_PlannedOrders[Part Name],$A941,T_PlannedOrders[WeekIndex],7)=0,"",SUMIFS(T_PlannedOrders[EffectiveQty],T_PlannedOrders[Part Name],$A941,T_PlannedOrders[WeekIndex],7)&amp;" ("&amp;TEXT(SUMPRODUCT(MAX((T_PlannedOrders[Part Name]=$A941)*(T_PlannedOrders[WeekIndex]=7)*(T_PlannedOrders[EffectiveQty]&gt;0)*T_PlannedOrders[Order_Month])),"m月")&amp;"発注)")</f>
        <v/>
      </c>
      <c r="K949">
        <f>IF(SUMIFS(T_PlannedOrders[EffectiveQty],T_PlannedOrders[Part Name],$A941,T_PlannedOrders[WeekIndex],8)=0,"",SUMIFS(T_PlannedOrders[EffectiveQty],T_PlannedOrders[Part Name],$A941,T_PlannedOrders[WeekIndex],8)&amp;" ("&amp;TEXT(SUMPRODUCT(MAX((T_PlannedOrders[Part Name]=$A941)*(T_PlannedOrders[WeekIndex]=8)*(T_PlannedOrders[EffectiveQty]&gt;0)*T_PlannedOrders[Order_Month])),"m月")&amp;"発注)")</f>
        <v/>
      </c>
      <c r="L949">
        <f>IF(SUMIFS(T_PlannedOrders[EffectiveQty],T_PlannedOrders[Part Name],$A941,T_PlannedOrders[WeekIndex],9)=0,"",SUMIFS(T_PlannedOrders[EffectiveQty],T_PlannedOrders[Part Name],$A941,T_PlannedOrders[WeekIndex],9)&amp;" ("&amp;TEXT(SUMPRODUCT(MAX((T_PlannedOrders[Part Name]=$A941)*(T_PlannedOrders[WeekIndex]=9)*(T_PlannedOrders[EffectiveQty]&gt;0)*T_PlannedOrders[Order_Month])),"m月")&amp;"発注)")</f>
        <v/>
      </c>
      <c r="M949">
        <f>IF(SUMIFS(T_PlannedOrders[EffectiveQty],T_PlannedOrders[Part Name],$A941,T_PlannedOrders[WeekIndex],10)=0,"",SUMIFS(T_PlannedOrders[EffectiveQty],T_PlannedOrders[Part Name],$A941,T_PlannedOrders[WeekIndex],10)&amp;" ("&amp;TEXT(SUMPRODUCT(MAX((T_PlannedOrders[Part Name]=$A941)*(T_PlannedOrders[WeekIndex]=10)*(T_PlannedOrders[EffectiveQty]&gt;0)*T_PlannedOrders[Order_Month])),"m月")&amp;"発注)")</f>
        <v/>
      </c>
      <c r="N949">
        <f>IF(SUMIFS(T_PlannedOrders[EffectiveQty],T_PlannedOrders[Part Name],$A941,T_PlannedOrders[WeekIndex],11)=0,"",SUMIFS(T_PlannedOrders[EffectiveQty],T_PlannedOrders[Part Name],$A941,T_PlannedOrders[WeekIndex],11)&amp;" ("&amp;TEXT(SUMPRODUCT(MAX((T_PlannedOrders[Part Name]=$A941)*(T_PlannedOrders[WeekIndex]=11)*(T_PlannedOrders[EffectiveQty]&gt;0)*T_PlannedOrders[Order_Month])),"m月")&amp;"発注)")</f>
        <v/>
      </c>
      <c r="O949">
        <f>IF(SUMIFS(T_PlannedOrders[EffectiveQty],T_PlannedOrders[Part Name],$A941,T_PlannedOrders[WeekIndex],12)=0,"",SUMIFS(T_PlannedOrders[EffectiveQty],T_PlannedOrders[Part Name],$A941,T_PlannedOrders[WeekIndex],12)&amp;" ("&amp;TEXT(SUMPRODUCT(MAX((T_PlannedOrders[Part Name]=$A941)*(T_PlannedOrders[WeekIndex]=12)*(T_PlannedOrders[EffectiveQty]&gt;0)*T_PlannedOrders[Order_Month])),"m月")&amp;"発注)")</f>
        <v/>
      </c>
      <c r="P949">
        <f>IF(SUMIFS(T_PlannedOrders[EffectiveQty],T_PlannedOrders[Part Name],$A941,T_PlannedOrders[WeekIndex],13)=0,"",SUMIFS(T_PlannedOrders[EffectiveQty],T_PlannedOrders[Part Name],$A941,T_PlannedOrders[WeekIndex],13)&amp;" ("&amp;TEXT(SUMPRODUCT(MAX((T_PlannedOrders[Part Name]=$A941)*(T_PlannedOrders[WeekIndex]=13)*(T_PlannedOrders[EffectiveQty]&gt;0)*T_PlannedOrders[Order_Month])),"m月")&amp;"発注)")</f>
        <v/>
      </c>
      <c r="Q949">
        <f>IF(SUMIFS(T_PlannedOrders[EffectiveQty],T_PlannedOrders[Part Name],$A941,T_PlannedOrders[WeekIndex],14)=0,"",SUMIFS(T_PlannedOrders[EffectiveQty],T_PlannedOrders[Part Name],$A941,T_PlannedOrders[WeekIndex],14)&amp;" ("&amp;TEXT(SUMPRODUCT(MAX((T_PlannedOrders[Part Name]=$A941)*(T_PlannedOrders[WeekIndex]=14)*(T_PlannedOrders[EffectiveQty]&gt;0)*T_PlannedOrders[Order_Month])),"m月")&amp;"発注)")</f>
        <v/>
      </c>
      <c r="R949">
        <f>IF(SUMIFS(T_PlannedOrders[EffectiveQty],T_PlannedOrders[Part Name],$A941,T_PlannedOrders[WeekIndex],15)=0,"",SUMIFS(T_PlannedOrders[EffectiveQty],T_PlannedOrders[Part Name],$A941,T_PlannedOrders[WeekIndex],15)&amp;" ("&amp;TEXT(SUMPRODUCT(MAX((T_PlannedOrders[Part Name]=$A941)*(T_PlannedOrders[WeekIndex]=15)*(T_PlannedOrders[EffectiveQty]&gt;0)*T_PlannedOrders[Order_Month])),"m月")&amp;"発注)")</f>
        <v/>
      </c>
      <c r="S949">
        <f>IF(SUMIFS(T_PlannedOrders[EffectiveQty],T_PlannedOrders[Part Name],$A941,T_PlannedOrders[WeekIndex],16)=0,"",SUMIFS(T_PlannedOrders[EffectiveQty],T_PlannedOrders[Part Name],$A941,T_PlannedOrders[WeekIndex],16)&amp;" ("&amp;TEXT(SUMPRODUCT(MAX((T_PlannedOrders[Part Name]=$A941)*(T_PlannedOrders[WeekIndex]=16)*(T_PlannedOrders[EffectiveQty]&gt;0)*T_PlannedOrders[Order_Month])),"m月")&amp;"発注)")</f>
        <v/>
      </c>
      <c r="T949">
        <f>IF(SUMIFS(T_PlannedOrders[EffectiveQty],T_PlannedOrders[Part Name],$A941,T_PlannedOrders[WeekIndex],17)=0,"",SUMIFS(T_PlannedOrders[EffectiveQty],T_PlannedOrders[Part Name],$A941,T_PlannedOrders[WeekIndex],17)&amp;" ("&amp;TEXT(SUMPRODUCT(MAX((T_PlannedOrders[Part Name]=$A941)*(T_PlannedOrders[WeekIndex]=17)*(T_PlannedOrders[EffectiveQty]&gt;0)*T_PlannedOrders[Order_Month])),"m月")&amp;"発注)")</f>
        <v/>
      </c>
      <c r="U949">
        <f>IF(SUMIFS(T_PlannedOrders[EffectiveQty],T_PlannedOrders[Part Name],$A941,T_PlannedOrders[WeekIndex],18)=0,"",SUMIFS(T_PlannedOrders[EffectiveQty],T_PlannedOrders[Part Name],$A941,T_PlannedOrders[WeekIndex],18)&amp;" ("&amp;TEXT(SUMPRODUCT(MAX((T_PlannedOrders[Part Name]=$A941)*(T_PlannedOrders[WeekIndex]=18)*(T_PlannedOrders[EffectiveQty]&gt;0)*T_PlannedOrders[Order_Month])),"m月")&amp;"発注)")</f>
        <v/>
      </c>
      <c r="V949">
        <f>IF(SUMIFS(T_PlannedOrders[EffectiveQty],T_PlannedOrders[Part Name],$A941,T_PlannedOrders[WeekIndex],19)=0,"",SUMIFS(T_PlannedOrders[EffectiveQty],T_PlannedOrders[Part Name],$A941,T_PlannedOrders[WeekIndex],19)&amp;" ("&amp;TEXT(SUMPRODUCT(MAX((T_PlannedOrders[Part Name]=$A941)*(T_PlannedOrders[WeekIndex]=19)*(T_PlannedOrders[EffectiveQty]&gt;0)*T_PlannedOrders[Order_Month])),"m月")&amp;"発注)")</f>
        <v/>
      </c>
      <c r="W949">
        <f>IF(SUMIFS(T_PlannedOrders[EffectiveQty],T_PlannedOrders[Part Name],$A941,T_PlannedOrders[WeekIndex],20)=0,"",SUMIFS(T_PlannedOrders[EffectiveQty],T_PlannedOrders[Part Name],$A941,T_PlannedOrders[WeekIndex],20)&amp;" ("&amp;TEXT(SUMPRODUCT(MAX((T_PlannedOrders[Part Name]=$A941)*(T_PlannedOrders[WeekIndex]=20)*(T_PlannedOrders[EffectiveQty]&gt;0)*T_PlannedOrders[Order_Month])),"m月")&amp;"発注)")</f>
        <v/>
      </c>
      <c r="X949">
        <f>IF(SUMIFS(T_PlannedOrders[EffectiveQty],T_PlannedOrders[Part Name],$A941,T_PlannedOrders[WeekIndex],21)=0,"",SUMIFS(T_PlannedOrders[EffectiveQty],T_PlannedOrders[Part Name],$A941,T_PlannedOrders[WeekIndex],21)&amp;" ("&amp;TEXT(SUMPRODUCT(MAX((T_PlannedOrders[Part Name]=$A941)*(T_PlannedOrders[WeekIndex]=21)*(T_PlannedOrders[EffectiveQty]&gt;0)*T_PlannedOrders[Order_Month])),"m月")&amp;"発注)")</f>
        <v/>
      </c>
      <c r="Y949">
        <f>IF(SUMIFS(T_PlannedOrders[EffectiveQty],T_PlannedOrders[Part Name],$A941,T_PlannedOrders[WeekIndex],22)=0,"",SUMIFS(T_PlannedOrders[EffectiveQty],T_PlannedOrders[Part Name],$A941,T_PlannedOrders[WeekIndex],22)&amp;" ("&amp;TEXT(SUMPRODUCT(MAX((T_PlannedOrders[Part Name]=$A941)*(T_PlannedOrders[WeekIndex]=22)*(T_PlannedOrders[EffectiveQty]&gt;0)*T_PlannedOrders[Order_Month])),"m月")&amp;"発注)")</f>
        <v/>
      </c>
      <c r="Z949">
        <f>IF(SUMIFS(T_PlannedOrders[EffectiveQty],T_PlannedOrders[Part Name],$A941,T_PlannedOrders[WeekIndex],23)=0,"",SUMIFS(T_PlannedOrders[EffectiveQty],T_PlannedOrders[Part Name],$A941,T_PlannedOrders[WeekIndex],23)&amp;" ("&amp;TEXT(SUMPRODUCT(MAX((T_PlannedOrders[Part Name]=$A941)*(T_PlannedOrders[WeekIndex]=23)*(T_PlannedOrders[EffectiveQty]&gt;0)*T_PlannedOrders[Order_Month])),"m月")&amp;"発注)")</f>
        <v/>
      </c>
      <c r="AA949">
        <f>IF(SUMIFS(T_PlannedOrders[EffectiveQty],T_PlannedOrders[Part Name],$A941,T_PlannedOrders[WeekIndex],24)=0,"",SUMIFS(T_PlannedOrders[EffectiveQty],T_PlannedOrders[Part Name],$A941,T_PlannedOrders[WeekIndex],24)&amp;" ("&amp;TEXT(SUMPRODUCT(MAX((T_PlannedOrders[Part Name]=$A941)*(T_PlannedOrders[WeekIndex]=24)*(T_PlannedOrders[EffectiveQty]&gt;0)*T_PlannedOrders[Order_Month])),"m月")&amp;"発注)")</f>
        <v/>
      </c>
      <c r="AB949">
        <f>IF(SUMIFS(T_PlannedOrders[EffectiveQty],T_PlannedOrders[Part Name],$A941,T_PlannedOrders[WeekIndex],25)=0,"",SUMIFS(T_PlannedOrders[EffectiveQty],T_PlannedOrders[Part Name],$A941,T_PlannedOrders[WeekIndex],25)&amp;" ("&amp;TEXT(SUMPRODUCT(MAX((T_PlannedOrders[Part Name]=$A941)*(T_PlannedOrders[WeekIndex]=25)*(T_PlannedOrders[EffectiveQty]&gt;0)*T_PlannedOrders[Order_Month])),"m月")&amp;"発注)")</f>
        <v/>
      </c>
      <c r="AC949">
        <f>IF(SUMIFS(T_PlannedOrders[EffectiveQty],T_PlannedOrders[Part Name],$A941,T_PlannedOrders[WeekIndex],26)=0,"",SUMIFS(T_PlannedOrders[EffectiveQty],T_PlannedOrders[Part Name],$A941,T_PlannedOrders[WeekIndex],26)&amp;" ("&amp;TEXT(SUMPRODUCT(MAX((T_PlannedOrders[Part Name]=$A941)*(T_PlannedOrders[WeekIndex]=26)*(T_PlannedOrders[EffectiveQty]&gt;0)*T_PlannedOrders[Order_Month])),"m月")&amp;"発注)")</f>
        <v/>
      </c>
      <c r="AD949">
        <f>IF(SUMIFS(T_PlannedOrders[EffectiveQty],T_PlannedOrders[Part Name],$A941,T_PlannedOrders[WeekIndex],27)=0,"",SUMIFS(T_PlannedOrders[EffectiveQty],T_PlannedOrders[Part Name],$A941,T_PlannedOrders[WeekIndex],27)&amp;" ("&amp;TEXT(SUMPRODUCT(MAX((T_PlannedOrders[Part Name]=$A941)*(T_PlannedOrders[WeekIndex]=27)*(T_PlannedOrders[EffectiveQty]&gt;0)*T_PlannedOrders[Order_Month])),"m月")&amp;"発注)")</f>
        <v/>
      </c>
      <c r="AE949">
        <f>IF(SUMIFS(T_PlannedOrders[EffectiveQty],T_PlannedOrders[Part Name],$A941,T_PlannedOrders[WeekIndex],28)=0,"",SUMIFS(T_PlannedOrders[EffectiveQty],T_PlannedOrders[Part Name],$A941,T_PlannedOrders[WeekIndex],28)&amp;" ("&amp;TEXT(SUMPRODUCT(MAX((T_PlannedOrders[Part Name]=$A941)*(T_PlannedOrders[WeekIndex]=28)*(T_PlannedOrders[EffectiveQty]&gt;0)*T_PlannedOrders[Order_Month])),"m月")&amp;"発注)")</f>
        <v/>
      </c>
      <c r="AF949">
        <f>IF(SUMIFS(T_PlannedOrders[EffectiveQty],T_PlannedOrders[Part Name],$A941,T_PlannedOrders[WeekIndex],29)=0,"",SUMIFS(T_PlannedOrders[EffectiveQty],T_PlannedOrders[Part Name],$A941,T_PlannedOrders[WeekIndex],29)&amp;" ("&amp;TEXT(SUMPRODUCT(MAX((T_PlannedOrders[Part Name]=$A941)*(T_PlannedOrders[WeekIndex]=29)*(T_PlannedOrders[EffectiveQty]&gt;0)*T_PlannedOrders[Order_Month])),"m月")&amp;"発注)")</f>
        <v/>
      </c>
      <c r="AG949">
        <f>IF(SUMIFS(T_PlannedOrders[EffectiveQty],T_PlannedOrders[Part Name],$A941,T_PlannedOrders[WeekIndex],30)=0,"",SUMIFS(T_PlannedOrders[EffectiveQty],T_PlannedOrders[Part Name],$A941,T_PlannedOrders[WeekIndex],30)&amp;" ("&amp;TEXT(SUMPRODUCT(MAX((T_PlannedOrders[Part Name]=$A941)*(T_PlannedOrders[WeekIndex]=30)*(T_PlannedOrders[EffectiveQty]&gt;0)*T_PlannedOrders[Order_Month])),"m月")&amp;"発注)")</f>
        <v/>
      </c>
      <c r="AH949">
        <f>IF(SUMIFS(T_PlannedOrders[EffectiveQty],T_PlannedOrders[Part Name],$A941,T_PlannedOrders[WeekIndex],31)=0,"",SUMIFS(T_PlannedOrders[EffectiveQty],T_PlannedOrders[Part Name],$A941,T_PlannedOrders[WeekIndex],31)&amp;" ("&amp;TEXT(SUMPRODUCT(MAX((T_PlannedOrders[Part Name]=$A941)*(T_PlannedOrders[WeekIndex]=31)*(T_PlannedOrders[EffectiveQty]&gt;0)*T_PlannedOrders[Order_Month])),"m月")&amp;"発注)")</f>
        <v/>
      </c>
      <c r="AI949">
        <f>IF(SUMIFS(T_PlannedOrders[EffectiveQty],T_PlannedOrders[Part Name],$A941,T_PlannedOrders[WeekIndex],32)=0,"",SUMIFS(T_PlannedOrders[EffectiveQty],T_PlannedOrders[Part Name],$A941,T_PlannedOrders[WeekIndex],32)&amp;" ("&amp;TEXT(SUMPRODUCT(MAX((T_PlannedOrders[Part Name]=$A941)*(T_PlannedOrders[WeekIndex]=32)*(T_PlannedOrders[EffectiveQty]&gt;0)*T_PlannedOrders[Order_Month])),"m月")&amp;"発注)")</f>
        <v/>
      </c>
      <c r="AJ949">
        <f>IF(SUMIFS(T_PlannedOrders[EffectiveQty],T_PlannedOrders[Part Name],$A941,T_PlannedOrders[WeekIndex],33)=0,"",SUMIFS(T_PlannedOrders[EffectiveQty],T_PlannedOrders[Part Name],$A941,T_PlannedOrders[WeekIndex],33)&amp;" ("&amp;TEXT(SUMPRODUCT(MAX((T_PlannedOrders[Part Name]=$A941)*(T_PlannedOrders[WeekIndex]=33)*(T_PlannedOrders[EffectiveQty]&gt;0)*T_PlannedOrders[Order_Month])),"m月")&amp;"発注)")</f>
        <v/>
      </c>
      <c r="AK949">
        <f>IF(SUMIFS(T_PlannedOrders[EffectiveQty],T_PlannedOrders[Part Name],$A941,T_PlannedOrders[WeekIndex],34)=0,"",SUMIFS(T_PlannedOrders[EffectiveQty],T_PlannedOrders[Part Name],$A941,T_PlannedOrders[WeekIndex],34)&amp;" ("&amp;TEXT(SUMPRODUCT(MAX((T_PlannedOrders[Part Name]=$A941)*(T_PlannedOrders[WeekIndex]=34)*(T_PlannedOrders[EffectiveQty]&gt;0)*T_PlannedOrders[Order_Month])),"m月")&amp;"発注)")</f>
        <v/>
      </c>
      <c r="AL949">
        <f>IF(SUMIFS(T_PlannedOrders[EffectiveQty],T_PlannedOrders[Part Name],$A941,T_PlannedOrders[WeekIndex],35)=0,"",SUMIFS(T_PlannedOrders[EffectiveQty],T_PlannedOrders[Part Name],$A941,T_PlannedOrders[WeekIndex],35)&amp;" ("&amp;TEXT(SUMPRODUCT(MAX((T_PlannedOrders[Part Name]=$A941)*(T_PlannedOrders[WeekIndex]=35)*(T_PlannedOrders[EffectiveQty]&gt;0)*T_PlannedOrders[Order_Month])),"m月")&amp;"発注)")</f>
        <v/>
      </c>
      <c r="AM949">
        <f>IF(SUMIFS(T_PlannedOrders[EffectiveQty],T_PlannedOrders[Part Name],$A941,T_PlannedOrders[WeekIndex],36)=0,"",SUMIFS(T_PlannedOrders[EffectiveQty],T_PlannedOrders[Part Name],$A941,T_PlannedOrders[WeekIndex],36)&amp;" ("&amp;TEXT(SUMPRODUCT(MAX((T_PlannedOrders[Part Name]=$A941)*(T_PlannedOrders[WeekIndex]=36)*(T_PlannedOrders[EffectiveQty]&gt;0)*T_PlannedOrders[Order_Month])),"m月")&amp;"発注)")</f>
        <v/>
      </c>
      <c r="AN949">
        <f>IF(SUMIFS(T_PlannedOrders[EffectiveQty],T_PlannedOrders[Part Name],$A941,T_PlannedOrders[WeekIndex],37)=0,"",SUMIFS(T_PlannedOrders[EffectiveQty],T_PlannedOrders[Part Name],$A941,T_PlannedOrders[WeekIndex],37)&amp;" ("&amp;TEXT(SUMPRODUCT(MAX((T_PlannedOrders[Part Name]=$A941)*(T_PlannedOrders[WeekIndex]=37)*(T_PlannedOrders[EffectiveQty]&gt;0)*T_PlannedOrders[Order_Month])),"m月")&amp;"発注)")</f>
        <v/>
      </c>
      <c r="AO949">
        <f>IF(SUMIFS(T_PlannedOrders[EffectiveQty],T_PlannedOrders[Part Name],$A941,T_PlannedOrders[WeekIndex],38)=0,"",SUMIFS(T_PlannedOrders[EffectiveQty],T_PlannedOrders[Part Name],$A941,T_PlannedOrders[WeekIndex],38)&amp;" ("&amp;TEXT(SUMPRODUCT(MAX((T_PlannedOrders[Part Name]=$A941)*(T_PlannedOrders[WeekIndex]=38)*(T_PlannedOrders[EffectiveQty]&gt;0)*T_PlannedOrders[Order_Month])),"m月")&amp;"発注)")</f>
        <v/>
      </c>
      <c r="AP949">
        <f>IF(SUMIFS(T_PlannedOrders[EffectiveQty],T_PlannedOrders[Part Name],$A941,T_PlannedOrders[WeekIndex],39)=0,"",SUMIFS(T_PlannedOrders[EffectiveQty],T_PlannedOrders[Part Name],$A941,T_PlannedOrders[WeekIndex],39)&amp;" ("&amp;TEXT(SUMPRODUCT(MAX((T_PlannedOrders[Part Name]=$A941)*(T_PlannedOrders[WeekIndex]=39)*(T_PlannedOrders[EffectiveQty]&gt;0)*T_PlannedOrders[Order_Month])),"m月")&amp;"発注)")</f>
        <v/>
      </c>
      <c r="AQ949">
        <f>IF(SUMIFS(T_PlannedOrders[EffectiveQty],T_PlannedOrders[Part Name],$A941,T_PlannedOrders[WeekIndex],40)=0,"",SUMIFS(T_PlannedOrders[EffectiveQty],T_PlannedOrders[Part Name],$A941,T_PlannedOrders[WeekIndex],40)&amp;" ("&amp;TEXT(SUMPRODUCT(MAX((T_PlannedOrders[Part Name]=$A941)*(T_PlannedOrders[WeekIndex]=40)*(T_PlannedOrders[EffectiveQty]&gt;0)*T_PlannedOrders[Order_Month])),"m月")&amp;"発注)")</f>
        <v/>
      </c>
      <c r="AR949">
        <f>IF(SUMIFS(T_PlannedOrders[EffectiveQty],T_PlannedOrders[Part Name],$A941,T_PlannedOrders[WeekIndex],41)=0,"",SUMIFS(T_PlannedOrders[EffectiveQty],T_PlannedOrders[Part Name],$A941,T_PlannedOrders[WeekIndex],41)&amp;" ("&amp;TEXT(SUMPRODUCT(MAX((T_PlannedOrders[Part Name]=$A941)*(T_PlannedOrders[WeekIndex]=41)*(T_PlannedOrders[EffectiveQty]&gt;0)*T_PlannedOrders[Order_Month])),"m月")&amp;"発注)")</f>
        <v/>
      </c>
      <c r="AS949">
        <f>IF(SUMIFS(T_PlannedOrders[EffectiveQty],T_PlannedOrders[Part Name],$A941,T_PlannedOrders[WeekIndex],42)=0,"",SUMIFS(T_PlannedOrders[EffectiveQty],T_PlannedOrders[Part Name],$A941,T_PlannedOrders[WeekIndex],42)&amp;" ("&amp;TEXT(SUMPRODUCT(MAX((T_PlannedOrders[Part Name]=$A941)*(T_PlannedOrders[WeekIndex]=42)*(T_PlannedOrders[EffectiveQty]&gt;0)*T_PlannedOrders[Order_Month])),"m月")&amp;"発注)")</f>
        <v/>
      </c>
      <c r="AT949">
        <f>IF(SUMIFS(T_PlannedOrders[EffectiveQty],T_PlannedOrders[Part Name],$A941,T_PlannedOrders[WeekIndex],43)=0,"",SUMIFS(T_PlannedOrders[EffectiveQty],T_PlannedOrders[Part Name],$A941,T_PlannedOrders[WeekIndex],43)&amp;" ("&amp;TEXT(SUMPRODUCT(MAX((T_PlannedOrders[Part Name]=$A941)*(T_PlannedOrders[WeekIndex]=43)*(T_PlannedOrders[EffectiveQty]&gt;0)*T_PlannedOrders[Order_Month])),"m月")&amp;"発注)")</f>
        <v/>
      </c>
      <c r="AU949">
        <f>IF(SUMIFS(T_PlannedOrders[EffectiveQty],T_PlannedOrders[Part Name],$A941,T_PlannedOrders[WeekIndex],44)=0,"",SUMIFS(T_PlannedOrders[EffectiveQty],T_PlannedOrders[Part Name],$A941,T_PlannedOrders[WeekIndex],44)&amp;" ("&amp;TEXT(SUMPRODUCT(MAX((T_PlannedOrders[Part Name]=$A941)*(T_PlannedOrders[WeekIndex]=44)*(T_PlannedOrders[EffectiveQty]&gt;0)*T_PlannedOrders[Order_Month])),"m月")&amp;"発注)")</f>
        <v/>
      </c>
      <c r="AV949">
        <f>IF(SUMIFS(T_PlannedOrders[EffectiveQty],T_PlannedOrders[Part Name],$A941,T_PlannedOrders[WeekIndex],45)=0,"",SUMIFS(T_PlannedOrders[EffectiveQty],T_PlannedOrders[Part Name],$A941,T_PlannedOrders[WeekIndex],45)&amp;" ("&amp;TEXT(SUMPRODUCT(MAX((T_PlannedOrders[Part Name]=$A941)*(T_PlannedOrders[WeekIndex]=45)*(T_PlannedOrders[EffectiveQty]&gt;0)*T_PlannedOrders[Order_Month])),"m月")&amp;"発注)")</f>
        <v/>
      </c>
      <c r="AW949">
        <f>IF(SUMIFS(T_PlannedOrders[EffectiveQty],T_PlannedOrders[Part Name],$A941,T_PlannedOrders[WeekIndex],46)=0,"",SUMIFS(T_PlannedOrders[EffectiveQty],T_PlannedOrders[Part Name],$A941,T_PlannedOrders[WeekIndex],46)&amp;" ("&amp;TEXT(SUMPRODUCT(MAX((T_PlannedOrders[Part Name]=$A941)*(T_PlannedOrders[WeekIndex]=46)*(T_PlannedOrders[EffectiveQty]&gt;0)*T_PlannedOrders[Order_Month])),"m月")&amp;"発注)")</f>
        <v/>
      </c>
      <c r="AX949">
        <f>IF(SUMIFS(T_PlannedOrders[EffectiveQty],T_PlannedOrders[Part Name],$A941,T_PlannedOrders[WeekIndex],47)=0,"",SUMIFS(T_PlannedOrders[EffectiveQty],T_PlannedOrders[Part Name],$A941,T_PlannedOrders[WeekIndex],47)&amp;" ("&amp;TEXT(SUMPRODUCT(MAX((T_PlannedOrders[Part Name]=$A941)*(T_PlannedOrders[WeekIndex]=47)*(T_PlannedOrders[EffectiveQty]&gt;0)*T_PlannedOrders[Order_Month])),"m月")&amp;"発注)")</f>
        <v/>
      </c>
      <c r="AY949">
        <f>IF(SUMIFS(T_PlannedOrders[EffectiveQty],T_PlannedOrders[Part Name],$A941,T_PlannedOrders[WeekIndex],48)=0,"",SUMIFS(T_PlannedOrders[EffectiveQty],T_PlannedOrders[Part Name],$A941,T_PlannedOrders[WeekIndex],48)&amp;" ("&amp;TEXT(SUMPRODUCT(MAX((T_PlannedOrders[Part Name]=$A941)*(T_PlannedOrders[WeekIndex]=48)*(T_PlannedOrders[EffectiveQty]&gt;0)*T_PlannedOrders[Order_Month])),"m月")&amp;"発注)")</f>
        <v/>
      </c>
      <c r="AZ949">
        <f>IF(SUMIFS(T_PlannedOrders[EffectiveQty],T_PlannedOrders[Part Name],$A941,T_PlannedOrders[WeekIndex],49)=0,"",SUMIFS(T_PlannedOrders[EffectiveQty],T_PlannedOrders[Part Name],$A941,T_PlannedOrders[WeekIndex],49)&amp;" ("&amp;TEXT(SUMPRODUCT(MAX((T_PlannedOrders[Part Name]=$A941)*(T_PlannedOrders[WeekIndex]=49)*(T_PlannedOrders[EffectiveQty]&gt;0)*T_PlannedOrders[Order_Month])),"m月")&amp;"発注)")</f>
        <v/>
      </c>
      <c r="BA949">
        <f>IF(SUMIFS(T_PlannedOrders[EffectiveQty],T_PlannedOrders[Part Name],$A941,T_PlannedOrders[WeekIndex],50)=0,"",SUMIFS(T_PlannedOrders[EffectiveQty],T_PlannedOrders[Part Name],$A941,T_PlannedOrders[WeekIndex],50)&amp;" ("&amp;TEXT(SUMPRODUCT(MAX((T_PlannedOrders[Part Name]=$A941)*(T_PlannedOrders[WeekIndex]=50)*(T_PlannedOrders[EffectiveQty]&gt;0)*T_PlannedOrders[Order_Month])),"m月")&amp;"発注)")</f>
        <v/>
      </c>
      <c r="BB949">
        <f>IF(SUMIFS(T_PlannedOrders[EffectiveQty],T_PlannedOrders[Part Name],$A941,T_PlannedOrders[WeekIndex],51)=0,"",SUMIFS(T_PlannedOrders[EffectiveQty],T_PlannedOrders[Part Name],$A941,T_PlannedOrders[WeekIndex],51)&amp;" ("&amp;TEXT(SUMPRODUCT(MAX((T_PlannedOrders[Part Name]=$A941)*(T_PlannedOrders[WeekIndex]=51)*(T_PlannedOrders[EffectiveQty]&gt;0)*T_PlannedOrders[Order_Month])),"m月")&amp;"発注)")</f>
        <v/>
      </c>
      <c r="BC949">
        <f>IF(SUMIFS(T_PlannedOrders[EffectiveQty],T_PlannedOrders[Part Name],$A941,T_PlannedOrders[WeekIndex],52)=0,"",SUMIFS(T_PlannedOrders[EffectiveQty],T_PlannedOrders[Part Name],$A941,T_PlannedOrders[WeekIndex],52)&amp;" ("&amp;TEXT(SUMPRODUCT(MAX((T_PlannedOrders[Part Name]=$A941)*(T_PlannedOrders[WeekIndex]=52)*(T_PlannedOrders[EffectiveQty]&gt;0)*T_PlannedOrders[Order_Month])),"m月")&amp;"発注)")</f>
        <v/>
      </c>
      <c r="BD949">
        <f>IF(SUMIFS(T_PlannedOrders[EffectiveQty],T_PlannedOrders[Part Name],$A941,T_PlannedOrders[WeekIndex],53)=0,"",SUMIFS(T_PlannedOrders[EffectiveQty],T_PlannedOrders[Part Name],$A941,T_PlannedOrders[WeekIndex],53)&amp;" ("&amp;TEXT(SUMPRODUCT(MAX((T_PlannedOrders[Part Name]=$A941)*(T_PlannedOrders[WeekIndex]=53)*(T_PlannedOrders[EffectiveQty]&gt;0)*T_PlannedOrders[Order_Month])),"m月")&amp;"発注)")</f>
        <v/>
      </c>
      <c r="BE949">
        <f>IF(SUMIFS(T_PlannedOrders[EffectiveQty],T_PlannedOrders[Part Name],$A941,T_PlannedOrders[WeekIndex],54)=0,"",SUMIFS(T_PlannedOrders[EffectiveQty],T_PlannedOrders[Part Name],$A941,T_PlannedOrders[WeekIndex],54)&amp;" ("&amp;TEXT(SUMPRODUCT(MAX((T_PlannedOrders[Part Name]=$A941)*(T_PlannedOrders[WeekIndex]=54)*(T_PlannedOrders[EffectiveQty]&gt;0)*T_PlannedOrders[Order_Month])),"m月")&amp;"発注)")</f>
        <v/>
      </c>
      <c r="BF949">
        <f>IF(SUMIFS(T_PlannedOrders[EffectiveQty],T_PlannedOrders[Part Name],$A941,T_PlannedOrders[WeekIndex],55)=0,"",SUMIFS(T_PlannedOrders[EffectiveQty],T_PlannedOrders[Part Name],$A941,T_PlannedOrders[WeekIndex],55)&amp;" ("&amp;TEXT(SUMPRODUCT(MAX((T_PlannedOrders[Part Name]=$A941)*(T_PlannedOrders[WeekIndex]=55)*(T_PlannedOrders[EffectiveQty]&gt;0)*T_PlannedOrders[Order_Month])),"m月")&amp;"発注)")</f>
        <v/>
      </c>
      <c r="BG949">
        <f>IF(SUMIFS(T_PlannedOrders[EffectiveQty],T_PlannedOrders[Part Name],$A941,T_PlannedOrders[WeekIndex],56)=0,"",SUMIFS(T_PlannedOrders[EffectiveQty],T_PlannedOrders[Part Name],$A941,T_PlannedOrders[WeekIndex],56)&amp;" ("&amp;TEXT(SUMPRODUCT(MAX((T_PlannedOrders[Part Name]=$A941)*(T_PlannedOrders[WeekIndex]=56)*(T_PlannedOrders[EffectiveQty]&gt;0)*T_PlannedOrders[Order_Month])),"m月")&amp;"発注)")</f>
        <v/>
      </c>
      <c r="BH949">
        <f>IF(SUMIFS(T_PlannedOrders[EffectiveQty],T_PlannedOrders[Part Name],$A941,T_PlannedOrders[WeekIndex],57)=0,"",SUMIFS(T_PlannedOrders[EffectiveQty],T_PlannedOrders[Part Name],$A941,T_PlannedOrders[WeekIndex],57)&amp;" ("&amp;TEXT(SUMPRODUCT(MAX((T_PlannedOrders[Part Name]=$A941)*(T_PlannedOrders[WeekIndex]=57)*(T_PlannedOrders[EffectiveQty]&gt;0)*T_PlannedOrders[Order_Month])),"m月")&amp;"発注)")</f>
        <v/>
      </c>
      <c r="BI949">
        <f>IF(SUMIFS(T_PlannedOrders[EffectiveQty],T_PlannedOrders[Part Name],$A941,T_PlannedOrders[WeekIndex],58)=0,"",SUMIFS(T_PlannedOrders[EffectiveQty],T_PlannedOrders[Part Name],$A941,T_PlannedOrders[WeekIndex],58)&amp;" ("&amp;TEXT(SUMPRODUCT(MAX((T_PlannedOrders[Part Name]=$A941)*(T_PlannedOrders[WeekIndex]=58)*(T_PlannedOrders[EffectiveQty]&gt;0)*T_PlannedOrders[Order_Month])),"m月")&amp;"発注)")</f>
        <v/>
      </c>
      <c r="BJ949">
        <f>IF(SUMIFS(T_PlannedOrders[EffectiveQty],T_PlannedOrders[Part Name],$A941,T_PlannedOrders[WeekIndex],59)=0,"",SUMIFS(T_PlannedOrders[EffectiveQty],T_PlannedOrders[Part Name],$A941,T_PlannedOrders[WeekIndex],59)&amp;" ("&amp;TEXT(SUMPRODUCT(MAX((T_PlannedOrders[Part Name]=$A941)*(T_PlannedOrders[WeekIndex]=59)*(T_PlannedOrders[EffectiveQty]&gt;0)*T_PlannedOrders[Order_Month])),"m月")&amp;"発注)")</f>
        <v/>
      </c>
      <c r="BK949">
        <f>IF(SUMIFS(T_PlannedOrders[EffectiveQty],T_PlannedOrders[Part Name],$A941,T_PlannedOrders[WeekIndex],60)=0,"",SUMIFS(T_PlannedOrders[EffectiveQty],T_PlannedOrders[Part Name],$A941,T_PlannedOrders[WeekIndex],60)&amp;" ("&amp;TEXT(SUMPRODUCT(MAX((T_PlannedOrders[Part Name]=$A941)*(T_PlannedOrders[WeekIndex]=60)*(T_PlannedOrders[EffectiveQty]&gt;0)*T_PlannedOrders[Order_Month])),"m月")&amp;"発注)")</f>
        <v/>
      </c>
      <c r="BL949">
        <f>IF(SUMIFS(T_PlannedOrders[EffectiveQty],T_PlannedOrders[Part Name],$A941,T_PlannedOrders[WeekIndex],61)=0,"",SUMIFS(T_PlannedOrders[EffectiveQty],T_PlannedOrders[Part Name],$A941,T_PlannedOrders[WeekIndex],61)&amp;" ("&amp;TEXT(SUMPRODUCT(MAX((T_PlannedOrders[Part Name]=$A941)*(T_PlannedOrders[WeekIndex]=61)*(T_PlannedOrders[EffectiveQty]&gt;0)*T_PlannedOrders[Order_Month])),"m月")&amp;"発注)")</f>
        <v/>
      </c>
      <c r="BM949">
        <f>IF(SUMIFS(T_PlannedOrders[EffectiveQty],T_PlannedOrders[Part Name],$A941,T_PlannedOrders[WeekIndex],62)=0,"",SUMIFS(T_PlannedOrders[EffectiveQty],T_PlannedOrders[Part Name],$A941,T_PlannedOrders[WeekIndex],62)&amp;" ("&amp;TEXT(SUMPRODUCT(MAX((T_PlannedOrders[Part Name]=$A941)*(T_PlannedOrders[WeekIndex]=62)*(T_PlannedOrders[EffectiveQty]&gt;0)*T_PlannedOrders[Order_Month])),"m月")&amp;"発注)")</f>
        <v/>
      </c>
      <c r="BN949">
        <f>IF(SUMIFS(T_PlannedOrders[EffectiveQty],T_PlannedOrders[Part Name],$A941,T_PlannedOrders[WeekIndex],63)=0,"",SUMIFS(T_PlannedOrders[EffectiveQty],T_PlannedOrders[Part Name],$A941,T_PlannedOrders[WeekIndex],63)&amp;" ("&amp;TEXT(SUMPRODUCT(MAX((T_PlannedOrders[Part Name]=$A941)*(T_PlannedOrders[WeekIndex]=63)*(T_PlannedOrders[EffectiveQty]&gt;0)*T_PlannedOrders[Order_Month])),"m月")&amp;"発注)")</f>
        <v/>
      </c>
      <c r="BO949">
        <f>IF(SUMIFS(T_PlannedOrders[EffectiveQty],T_PlannedOrders[Part Name],$A941,T_PlannedOrders[WeekIndex],64)=0,"",SUMIFS(T_PlannedOrders[EffectiveQty],T_PlannedOrders[Part Name],$A941,T_PlannedOrders[WeekIndex],64)&amp;" ("&amp;TEXT(SUMPRODUCT(MAX((T_PlannedOrders[Part Name]=$A941)*(T_PlannedOrders[WeekIndex]=64)*(T_PlannedOrders[EffectiveQty]&gt;0)*T_PlannedOrders[Order_Month])),"m月")&amp;"発注)")</f>
        <v/>
      </c>
      <c r="BP949">
        <f>IF(SUMIFS(T_PlannedOrders[EffectiveQty],T_PlannedOrders[Part Name],$A941,T_PlannedOrders[WeekIndex],65)=0,"",SUMIFS(T_PlannedOrders[EffectiveQty],T_PlannedOrders[Part Name],$A941,T_PlannedOrders[WeekIndex],65)&amp;" ("&amp;TEXT(SUMPRODUCT(MAX((T_PlannedOrders[Part Name]=$A941)*(T_PlannedOrders[WeekIndex]=65)*(T_PlannedOrders[EffectiveQty]&gt;0)*T_PlannedOrders[Order_Month])),"m月")&amp;"発注)")</f>
        <v/>
      </c>
      <c r="BQ949">
        <f>IF(SUMIFS(T_PlannedOrders[EffectiveQty],T_PlannedOrders[Part Name],$A941,T_PlannedOrders[WeekIndex],66)=0,"",SUMIFS(T_PlannedOrders[EffectiveQty],T_PlannedOrders[Part Name],$A941,T_PlannedOrders[WeekIndex],66)&amp;" ("&amp;TEXT(SUMPRODUCT(MAX((T_PlannedOrders[Part Name]=$A941)*(T_PlannedOrders[WeekIndex]=66)*(T_PlannedOrders[EffectiveQty]&gt;0)*T_PlannedOrders[Order_Month])),"m月")&amp;"発注)")</f>
        <v/>
      </c>
      <c r="BR949">
        <f>IF(SUMIFS(T_PlannedOrders[EffectiveQty],T_PlannedOrders[Part Name],$A941,T_PlannedOrders[WeekIndex],67)=0,"",SUMIFS(T_PlannedOrders[EffectiveQty],T_PlannedOrders[Part Name],$A941,T_PlannedOrders[WeekIndex],67)&amp;" ("&amp;TEXT(SUMPRODUCT(MAX((T_PlannedOrders[Part Name]=$A941)*(T_PlannedOrders[WeekIndex]=67)*(T_PlannedOrders[EffectiveQty]&gt;0)*T_PlannedOrders[Order_Month])),"m月")&amp;"発注)")</f>
        <v/>
      </c>
      <c r="BS949">
        <f>IF(SUMIFS(T_PlannedOrders[EffectiveQty],T_PlannedOrders[Part Name],$A941,T_PlannedOrders[WeekIndex],68)=0,"",SUMIFS(T_PlannedOrders[EffectiveQty],T_PlannedOrders[Part Name],$A941,T_PlannedOrders[WeekIndex],68)&amp;" ("&amp;TEXT(SUMPRODUCT(MAX((T_PlannedOrders[Part Name]=$A941)*(T_PlannedOrders[WeekIndex]=68)*(T_PlannedOrders[EffectiveQty]&gt;0)*T_PlannedOrders[Order_Month])),"m月")&amp;"発注)")</f>
        <v/>
      </c>
      <c r="BT949">
        <f>IF(SUMIFS(T_PlannedOrders[EffectiveQty],T_PlannedOrders[Part Name],$A941,T_PlannedOrders[WeekIndex],69)=0,"",SUMIFS(T_PlannedOrders[EffectiveQty],T_PlannedOrders[Part Name],$A941,T_PlannedOrders[WeekIndex],69)&amp;" ("&amp;TEXT(SUMPRODUCT(MAX((T_PlannedOrders[Part Name]=$A941)*(T_PlannedOrders[WeekIndex]=69)*(T_PlannedOrders[EffectiveQty]&gt;0)*T_PlannedOrders[Order_Month])),"m月")&amp;"発注)")</f>
        <v/>
      </c>
      <c r="BU949">
        <f>IF(SUMIFS(T_PlannedOrders[EffectiveQty],T_PlannedOrders[Part Name],$A941,T_PlannedOrders[WeekIndex],70)=0,"",SUMIFS(T_PlannedOrders[EffectiveQty],T_PlannedOrders[Part Name],$A941,T_PlannedOrders[WeekIndex],70)&amp;" ("&amp;TEXT(SUMPRODUCT(MAX((T_PlannedOrders[Part Name]=$A941)*(T_PlannedOrders[WeekIndex]=70)*(T_PlannedOrders[EffectiveQty]&gt;0)*T_PlannedOrders[Order_Month])),"m月")&amp;"発注)")</f>
        <v/>
      </c>
      <c r="BV949">
        <f>IF(SUMIFS(T_PlannedOrders[EffectiveQty],T_PlannedOrders[Part Name],$A941,T_PlannedOrders[WeekIndex],71)=0,"",SUMIFS(T_PlannedOrders[EffectiveQty],T_PlannedOrders[Part Name],$A941,T_PlannedOrders[WeekIndex],71)&amp;" ("&amp;TEXT(SUMPRODUCT(MAX((T_PlannedOrders[Part Name]=$A941)*(T_PlannedOrders[WeekIndex]=71)*(T_PlannedOrders[EffectiveQty]&gt;0)*T_PlannedOrders[Order_Month])),"m月")&amp;"発注)")</f>
        <v/>
      </c>
      <c r="BW949">
        <f>IF(SUMIFS(T_PlannedOrders[EffectiveQty],T_PlannedOrders[Part Name],$A941,T_PlannedOrders[WeekIndex],72)=0,"",SUMIFS(T_PlannedOrders[EffectiveQty],T_PlannedOrders[Part Name],$A941,T_PlannedOrders[WeekIndex],72)&amp;" ("&amp;TEXT(SUMPRODUCT(MAX((T_PlannedOrders[Part Name]=$A941)*(T_PlannedOrders[WeekIndex]=72)*(T_PlannedOrders[EffectiveQty]&gt;0)*T_PlannedOrders[Order_Month])),"m月")&amp;"発注)")</f>
        <v/>
      </c>
      <c r="BX949">
        <f>IF(SUMIFS(T_PlannedOrders[EffectiveQty],T_PlannedOrders[Part Name],$A941,T_PlannedOrders[WeekIndex],73)=0,"",SUMIFS(T_PlannedOrders[EffectiveQty],T_PlannedOrders[Part Name],$A941,T_PlannedOrders[WeekIndex],73)&amp;" ("&amp;TEXT(SUMPRODUCT(MAX((T_PlannedOrders[Part Name]=$A941)*(T_PlannedOrders[WeekIndex]=73)*(T_PlannedOrders[EffectiveQty]&gt;0)*T_PlannedOrders[Order_Month])),"m月")&amp;"発注)")</f>
        <v/>
      </c>
      <c r="BY949">
        <f>IF(SUMIFS(T_PlannedOrders[EffectiveQty],T_PlannedOrders[Part Name],$A941,T_PlannedOrders[WeekIndex],74)=0,"",SUMIFS(T_PlannedOrders[EffectiveQty],T_PlannedOrders[Part Name],$A941,T_PlannedOrders[WeekIndex],74)&amp;" ("&amp;TEXT(SUMPRODUCT(MAX((T_PlannedOrders[Part Name]=$A941)*(T_PlannedOrders[WeekIndex]=74)*(T_PlannedOrders[EffectiveQty]&gt;0)*T_PlannedOrders[Order_Month])),"m月")&amp;"発注)")</f>
        <v/>
      </c>
      <c r="BZ949">
        <f>IF(SUMIFS(T_PlannedOrders[EffectiveQty],T_PlannedOrders[Part Name],$A941,T_PlannedOrders[WeekIndex],75)=0,"",SUMIFS(T_PlannedOrders[EffectiveQty],T_PlannedOrders[Part Name],$A941,T_PlannedOrders[WeekIndex],75)&amp;" ("&amp;TEXT(SUMPRODUCT(MAX((T_PlannedOrders[Part Name]=$A941)*(T_PlannedOrders[WeekIndex]=75)*(T_PlannedOrders[EffectiveQty]&gt;0)*T_PlannedOrders[Order_Month])),"m月")&amp;"発注)")</f>
        <v/>
      </c>
      <c r="CA949">
        <f>IF(SUMIFS(T_PlannedOrders[EffectiveQty],T_PlannedOrders[Part Name],$A941,T_PlannedOrders[WeekIndex],76)=0,"",SUMIFS(T_PlannedOrders[EffectiveQty],T_PlannedOrders[Part Name],$A941,T_PlannedOrders[WeekIndex],76)&amp;" ("&amp;TEXT(SUMPRODUCT(MAX((T_PlannedOrders[Part Name]=$A941)*(T_PlannedOrders[WeekIndex]=76)*(T_PlannedOrders[EffectiveQty]&gt;0)*T_PlannedOrders[Order_Month])),"m月")&amp;"発注)")</f>
        <v/>
      </c>
      <c r="CB949">
        <f>IF(SUMIFS(T_PlannedOrders[EffectiveQty],T_PlannedOrders[Part Name],$A941,T_PlannedOrders[WeekIndex],77)=0,"",SUMIFS(T_PlannedOrders[EffectiveQty],T_PlannedOrders[Part Name],$A941,T_PlannedOrders[WeekIndex],77)&amp;" ("&amp;TEXT(SUMPRODUCT(MAX((T_PlannedOrders[Part Name]=$A941)*(T_PlannedOrders[WeekIndex]=77)*(T_PlannedOrders[EffectiveQty]&gt;0)*T_PlannedOrders[Order_Month])),"m月")&amp;"発注)")</f>
        <v/>
      </c>
      <c r="CC949">
        <f>IF(SUMIFS(T_PlannedOrders[EffectiveQty],T_PlannedOrders[Part Name],$A941,T_PlannedOrders[WeekIndex],78)=0,"",SUMIFS(T_PlannedOrders[EffectiveQty],T_PlannedOrders[Part Name],$A941,T_PlannedOrders[WeekIndex],78)&amp;" ("&amp;TEXT(SUMPRODUCT(MAX((T_PlannedOrders[Part Name]=$A941)*(T_PlannedOrders[WeekIndex]=78)*(T_PlannedOrders[EffectiveQty]&gt;0)*T_PlannedOrders[Order_Month])),"m月")&amp;"発注)")</f>
        <v/>
      </c>
      <c r="CD949">
        <f>IF(SUMIFS(T_PlannedOrders[EffectiveQty],T_PlannedOrders[Part Name],$A941,T_PlannedOrders[WeekIndex],79)=0,"",SUMIFS(T_PlannedOrders[EffectiveQty],T_PlannedOrders[Part Name],$A941,T_PlannedOrders[WeekIndex],79)&amp;" ("&amp;TEXT(SUMPRODUCT(MAX((T_PlannedOrders[Part Name]=$A941)*(T_PlannedOrders[WeekIndex]=79)*(T_PlannedOrders[EffectiveQty]&gt;0)*T_PlannedOrders[Order_Month])),"m月")&amp;"発注)")</f>
        <v/>
      </c>
      <c r="CE949">
        <f>IF(SUMIFS(T_PlannedOrders[EffectiveQty],T_PlannedOrders[Part Name],$A941,T_PlannedOrders[WeekIndex],80)=0,"",SUMIFS(T_PlannedOrders[EffectiveQty],T_PlannedOrders[Part Name],$A941,T_PlannedOrders[WeekIndex],80)&amp;" ("&amp;TEXT(SUMPRODUCT(MAX((T_PlannedOrders[Part Name]=$A941)*(T_PlannedOrders[WeekIndex]=80)*(T_PlannedOrders[EffectiveQty]&gt;0)*T_PlannedOrders[Order_Month])),"m月")&amp;"発注)")</f>
        <v/>
      </c>
      <c r="CF949">
        <f>IF(SUMIFS(T_PlannedOrders[EffectiveQty],T_PlannedOrders[Part Name],$A941,T_PlannedOrders[WeekIndex],81)=0,"",SUMIFS(T_PlannedOrders[EffectiveQty],T_PlannedOrders[Part Name],$A941,T_PlannedOrders[WeekIndex],81)&amp;" ("&amp;TEXT(SUMPRODUCT(MAX((T_PlannedOrders[Part Name]=$A941)*(T_PlannedOrders[WeekIndex]=81)*(T_PlannedOrders[EffectiveQty]&gt;0)*T_PlannedOrders[Order_Month])),"m月")&amp;"発注)")</f>
        <v/>
      </c>
      <c r="CG949">
        <f>IF(SUMIFS(T_PlannedOrders[EffectiveQty],T_PlannedOrders[Part Name],$A941,T_PlannedOrders[WeekIndex],82)=0,"",SUMIFS(T_PlannedOrders[EffectiveQty],T_PlannedOrders[Part Name],$A941,T_PlannedOrders[WeekIndex],82)&amp;" ("&amp;TEXT(SUMPRODUCT(MAX((T_PlannedOrders[Part Name]=$A941)*(T_PlannedOrders[WeekIndex]=82)*(T_PlannedOrders[EffectiveQty]&gt;0)*T_PlannedOrders[Order_Month])),"m月")&amp;"発注)")</f>
        <v/>
      </c>
      <c r="CH949">
        <f>IF(SUMIFS(T_PlannedOrders[EffectiveQty],T_PlannedOrders[Part Name],$A941,T_PlannedOrders[WeekIndex],83)=0,"",SUMIFS(T_PlannedOrders[EffectiveQty],T_PlannedOrders[Part Name],$A941,T_PlannedOrders[WeekIndex],83)&amp;" ("&amp;TEXT(SUMPRODUCT(MAX((T_PlannedOrders[Part Name]=$A941)*(T_PlannedOrders[WeekIndex]=83)*(T_PlannedOrders[EffectiveQty]&gt;0)*T_PlannedOrders[Order_Month])),"m月")&amp;"発注)")</f>
        <v/>
      </c>
      <c r="CI949">
        <f>IF(SUMIFS(T_PlannedOrders[EffectiveQty],T_PlannedOrders[Part Name],$A941,T_PlannedOrders[WeekIndex],84)=0,"",SUMIFS(T_PlannedOrders[EffectiveQty],T_PlannedOrders[Part Name],$A941,T_PlannedOrders[WeekIndex],84)&amp;" ("&amp;TEXT(SUMPRODUCT(MAX((T_PlannedOrders[Part Name]=$A941)*(T_PlannedOrders[WeekIndex]=84)*(T_PlannedOrders[EffectiveQty]&gt;0)*T_PlannedOrders[Order_Month])),"m月")&amp;"発注)")</f>
        <v/>
      </c>
      <c r="CJ949">
        <f>IF(SUMIFS(T_PlannedOrders[EffectiveQty],T_PlannedOrders[Part Name],$A941,T_PlannedOrders[WeekIndex],85)=0,"",SUMIFS(T_PlannedOrders[EffectiveQty],T_PlannedOrders[Part Name],$A941,T_PlannedOrders[WeekIndex],85)&amp;" ("&amp;TEXT(SUMPRODUCT(MAX((T_PlannedOrders[Part Name]=$A941)*(T_PlannedOrders[WeekIndex]=85)*(T_PlannedOrders[EffectiveQty]&gt;0)*T_PlannedOrders[Order_Month])),"m月")&amp;"発注)")</f>
        <v/>
      </c>
      <c r="CK949">
        <f>IF(SUMIFS(T_PlannedOrders[EffectiveQty],T_PlannedOrders[Part Name],$A941,T_PlannedOrders[WeekIndex],86)=0,"",SUMIFS(T_PlannedOrders[EffectiveQty],T_PlannedOrders[Part Name],$A941,T_PlannedOrders[WeekIndex],86)&amp;" ("&amp;TEXT(SUMPRODUCT(MAX((T_PlannedOrders[Part Name]=$A941)*(T_PlannedOrders[WeekIndex]=86)*(T_PlannedOrders[EffectiveQty]&gt;0)*T_PlannedOrders[Order_Month])),"m月")&amp;"発注)")</f>
        <v/>
      </c>
      <c r="CL949">
        <f>IF(SUMIFS(T_PlannedOrders[EffectiveQty],T_PlannedOrders[Part Name],$A941,T_PlannedOrders[WeekIndex],87)=0,"",SUMIFS(T_PlannedOrders[EffectiveQty],T_PlannedOrders[Part Name],$A941,T_PlannedOrders[WeekIndex],87)&amp;" ("&amp;TEXT(SUMPRODUCT(MAX((T_PlannedOrders[Part Name]=$A941)*(T_PlannedOrders[WeekIndex]=87)*(T_PlannedOrders[EffectiveQty]&gt;0)*T_PlannedOrders[Order_Month])),"m月")&amp;"発注)")</f>
        <v/>
      </c>
      <c r="CM949">
        <f>IF(SUMIFS(T_PlannedOrders[EffectiveQty],T_PlannedOrders[Part Name],$A941,T_PlannedOrders[WeekIndex],88)=0,"",SUMIFS(T_PlannedOrders[EffectiveQty],T_PlannedOrders[Part Name],$A941,T_PlannedOrders[WeekIndex],88)&amp;" ("&amp;TEXT(SUMPRODUCT(MAX((T_PlannedOrders[Part Name]=$A941)*(T_PlannedOrders[WeekIndex]=88)*(T_PlannedOrders[EffectiveQty]&gt;0)*T_PlannedOrders[Order_Month])),"m月")&amp;"発注)")</f>
        <v/>
      </c>
      <c r="CN949">
        <f>IF(SUMIFS(T_PlannedOrders[EffectiveQty],T_PlannedOrders[Part Name],$A941,T_PlannedOrders[WeekIndex],89)=0,"",SUMIFS(T_PlannedOrders[EffectiveQty],T_PlannedOrders[Part Name],$A941,T_PlannedOrders[WeekIndex],89)&amp;" ("&amp;TEXT(SUMPRODUCT(MAX((T_PlannedOrders[Part Name]=$A941)*(T_PlannedOrders[WeekIndex]=89)*(T_PlannedOrders[EffectiveQty]&gt;0)*T_PlannedOrders[Order_Month])),"m月")&amp;"発注)")</f>
        <v/>
      </c>
      <c r="CO949">
        <f>IF(SUMIFS(T_PlannedOrders[EffectiveQty],T_PlannedOrders[Part Name],$A941,T_PlannedOrders[WeekIndex],90)=0,"",SUMIFS(T_PlannedOrders[EffectiveQty],T_PlannedOrders[Part Name],$A941,T_PlannedOrders[WeekIndex],90)&amp;" ("&amp;TEXT(SUMPRODUCT(MAX((T_PlannedOrders[Part Name]=$A941)*(T_PlannedOrders[WeekIndex]=90)*(T_PlannedOrders[EffectiveQty]&gt;0)*T_PlannedOrders[Order_Month])),"m月")&amp;"発注)")</f>
        <v/>
      </c>
      <c r="CP949">
        <f>IF(SUMIFS(T_PlannedOrders[EffectiveQty],T_PlannedOrders[Part Name],$A941,T_PlannedOrders[WeekIndex],91)=0,"",SUMIFS(T_PlannedOrders[EffectiveQty],T_PlannedOrders[Part Name],$A941,T_PlannedOrders[WeekIndex],91)&amp;" ("&amp;TEXT(SUMPRODUCT(MAX((T_PlannedOrders[Part Name]=$A941)*(T_PlannedOrders[WeekIndex]=91)*(T_PlannedOrders[EffectiveQty]&gt;0)*T_PlannedOrders[Order_Month])),"m月")&amp;"発注)")</f>
        <v/>
      </c>
      <c r="CQ949">
        <f>IF(SUMIFS(T_PlannedOrders[EffectiveQty],T_PlannedOrders[Part Name],$A941,T_PlannedOrders[WeekIndex],92)=0,"",SUMIFS(T_PlannedOrders[EffectiveQty],T_PlannedOrders[Part Name],$A941,T_PlannedOrders[WeekIndex],92)&amp;" ("&amp;TEXT(SUMPRODUCT(MAX((T_PlannedOrders[Part Name]=$A941)*(T_PlannedOrders[WeekIndex]=92)*(T_PlannedOrders[EffectiveQty]&gt;0)*T_PlannedOrders[Order_Month])),"m月")&amp;"発注)")</f>
        <v/>
      </c>
      <c r="CR949">
        <f>IF(SUMIFS(T_PlannedOrders[EffectiveQty],T_PlannedOrders[Part Name],$A941,T_PlannedOrders[WeekIndex],93)=0,"",SUMIFS(T_PlannedOrders[EffectiveQty],T_PlannedOrders[Part Name],$A941,T_PlannedOrders[WeekIndex],93)&amp;" ("&amp;TEXT(SUMPRODUCT(MAX((T_PlannedOrders[Part Name]=$A941)*(T_PlannedOrders[WeekIndex]=93)*(T_PlannedOrders[EffectiveQty]&gt;0)*T_PlannedOrders[Order_Month])),"m月")&amp;"発注)")</f>
        <v/>
      </c>
      <c r="CS949">
        <f>IF(SUMIFS(T_PlannedOrders[EffectiveQty],T_PlannedOrders[Part Name],$A941,T_PlannedOrders[WeekIndex],94)=0,"",SUMIFS(T_PlannedOrders[EffectiveQty],T_PlannedOrders[Part Name],$A941,T_PlannedOrders[WeekIndex],94)&amp;" ("&amp;TEXT(SUMPRODUCT(MAX((T_PlannedOrders[Part Name]=$A941)*(T_PlannedOrders[WeekIndex]=94)*(T_PlannedOrders[EffectiveQty]&gt;0)*T_PlannedOrders[Order_Month])),"m月")&amp;"発注)")</f>
        <v/>
      </c>
      <c r="CT949">
        <f>IF(SUMIFS(T_PlannedOrders[EffectiveQty],T_PlannedOrders[Part Name],$A941,T_PlannedOrders[WeekIndex],95)=0,"",SUMIFS(T_PlannedOrders[EffectiveQty],T_PlannedOrders[Part Name],$A941,T_PlannedOrders[WeekIndex],95)&amp;" ("&amp;TEXT(SUMPRODUCT(MAX((T_PlannedOrders[Part Name]=$A941)*(T_PlannedOrders[WeekIndex]=95)*(T_PlannedOrders[EffectiveQty]&gt;0)*T_PlannedOrders[Order_Month])),"m月")&amp;"発注)")</f>
        <v/>
      </c>
      <c r="CU949">
        <f>IF(SUMIFS(T_PlannedOrders[EffectiveQty],T_PlannedOrders[Part Name],$A941,T_PlannedOrders[WeekIndex],96)=0,"",SUMIFS(T_PlannedOrders[EffectiveQty],T_PlannedOrders[Part Name],$A941,T_PlannedOrders[WeekIndex],96)&amp;" ("&amp;TEXT(SUMPRODUCT(MAX((T_PlannedOrders[Part Name]=$A941)*(T_PlannedOrders[WeekIndex]=96)*(T_PlannedOrders[EffectiveQty]&gt;0)*T_PlannedOrders[Order_Month])),"m月")&amp;"発注)")</f>
        <v/>
      </c>
      <c r="CV949">
        <f>IF(SUMIFS(T_PlannedOrders[EffectiveQty],T_PlannedOrders[Part Name],$A941,T_PlannedOrders[WeekIndex],97)=0,"",SUMIFS(T_PlannedOrders[EffectiveQty],T_PlannedOrders[Part Name],$A941,T_PlannedOrders[WeekIndex],97)&amp;" ("&amp;TEXT(SUMPRODUCT(MAX((T_PlannedOrders[Part Name]=$A941)*(T_PlannedOrders[WeekIndex]=97)*(T_PlannedOrders[EffectiveQty]&gt;0)*T_PlannedOrders[Order_Month])),"m月")&amp;"発注)")</f>
        <v/>
      </c>
      <c r="CW949">
        <f>IF(SUMIFS(T_PlannedOrders[EffectiveQty],T_PlannedOrders[Part Name],$A941,T_PlannedOrders[WeekIndex],98)=0,"",SUMIFS(T_PlannedOrders[EffectiveQty],T_PlannedOrders[Part Name],$A941,T_PlannedOrders[WeekIndex],98)&amp;" ("&amp;TEXT(SUMPRODUCT(MAX((T_PlannedOrders[Part Name]=$A941)*(T_PlannedOrders[WeekIndex]=98)*(T_PlannedOrders[EffectiveQty]&gt;0)*T_PlannedOrders[Order_Month])),"m月")&amp;"発注)")</f>
        <v/>
      </c>
      <c r="CX949">
        <f>IF(SUMIFS(T_PlannedOrders[EffectiveQty],T_PlannedOrders[Part Name],$A941,T_PlannedOrders[WeekIndex],99)=0,"",SUMIFS(T_PlannedOrders[EffectiveQty],T_PlannedOrders[Part Name],$A941,T_PlannedOrders[WeekIndex],99)&amp;" ("&amp;TEXT(SUMPRODUCT(MAX((T_PlannedOrders[Part Name]=$A941)*(T_PlannedOrders[WeekIndex]=99)*(T_PlannedOrders[EffectiveQty]&gt;0)*T_PlannedOrders[Order_Month])),"m月")&amp;"発注)")</f>
        <v/>
      </c>
      <c r="CY949">
        <f>IF(SUMIFS(T_PlannedOrders[EffectiveQty],T_PlannedOrders[Part Name],$A941,T_PlannedOrders[WeekIndex],100)=0,"",SUMIFS(T_PlannedOrders[EffectiveQty],T_PlannedOrders[Part Name],$A941,T_PlannedOrders[WeekIndex],100)&amp;" ("&amp;TEXT(SUMPRODUCT(MAX((T_PlannedOrders[Part Name]=$A941)*(T_PlannedOrders[WeekIndex]=100)*(T_PlannedOrders[EffectiveQty]&gt;0)*T_PlannedOrders[Order_Month])),"m月")&amp;"発注)")</f>
        <v/>
      </c>
      <c r="CZ949">
        <f>IF(SUMIFS(T_PlannedOrders[EffectiveQty],T_PlannedOrders[Part Name],$A941,T_PlannedOrders[WeekIndex],101)=0,"",SUMIFS(T_PlannedOrders[EffectiveQty],T_PlannedOrders[Part Name],$A941,T_PlannedOrders[WeekIndex],101)&amp;" ("&amp;TEXT(SUMPRODUCT(MAX((T_PlannedOrders[Part Name]=$A941)*(T_PlannedOrders[WeekIndex]=101)*(T_PlannedOrders[EffectiveQty]&gt;0)*T_PlannedOrders[Order_Month])),"m月")&amp;"発注)")</f>
        <v/>
      </c>
      <c r="DA949">
        <f>IF(SUMIFS(T_PlannedOrders[EffectiveQty],T_PlannedOrders[Part Name],$A941,T_PlannedOrders[WeekIndex],102)=0,"",SUMIFS(T_PlannedOrders[EffectiveQty],T_PlannedOrders[Part Name],$A941,T_PlannedOrders[WeekIndex],102)&amp;" ("&amp;TEXT(SUMPRODUCT(MAX((T_PlannedOrders[Part Name]=$A941)*(T_PlannedOrders[WeekIndex]=102)*(T_PlannedOrders[EffectiveQty]&gt;0)*T_PlannedOrders[Order_Month])),"m月")&amp;"発注)")</f>
        <v/>
      </c>
      <c r="DB949">
        <f>IF(SUMIFS(T_PlannedOrders[EffectiveQty],T_PlannedOrders[Part Name],$A941,T_PlannedOrders[WeekIndex],103)=0,"",SUMIFS(T_PlannedOrders[EffectiveQty],T_PlannedOrders[Part Name],$A941,T_PlannedOrders[WeekIndex],103)&amp;" ("&amp;TEXT(SUMPRODUCT(MAX((T_PlannedOrders[Part Name]=$A941)*(T_PlannedOrders[WeekIndex]=103)*(T_PlannedOrders[EffectiveQty]&gt;0)*T_PlannedOrders[Order_Month])),"m月")&amp;"発注)")</f>
        <v/>
      </c>
      <c r="DC949">
        <f>IF(SUMIFS(T_PlannedOrders[EffectiveQty],T_PlannedOrders[Part Name],$A941,T_PlannedOrders[WeekIndex],104)=0,"",SUMIFS(T_PlannedOrders[EffectiveQty],T_PlannedOrders[Part Name],$A941,T_PlannedOrders[WeekIndex],104)&amp;" ("&amp;TEXT(SUMPRODUCT(MAX((T_PlannedOrders[Part Name]=$A941)*(T_PlannedOrders[WeekIndex]=104)*(T_PlannedOrders[EffectiveQty]&gt;0)*T_PlannedOrders[Order_Month])),"m月")&amp;"発注)")</f>
        <v/>
      </c>
    </row>
    <row r="950">
      <c r="B950" s="5" t="inlineStr">
        <is>
          <t>合計在庫(週末時点,kg)</t>
        </is>
      </c>
      <c r="D950">
        <f>'Grid_Stock'!B42</f>
        <v/>
      </c>
      <c r="E950">
        <f>'Grid_Stock'!C42</f>
        <v/>
      </c>
      <c r="F950">
        <f>'Grid_Stock'!D42</f>
        <v/>
      </c>
      <c r="G950">
        <f>'Grid_Stock'!E42</f>
        <v/>
      </c>
      <c r="H950">
        <f>'Grid_Stock'!F42</f>
        <v/>
      </c>
      <c r="I950">
        <f>'Grid_Stock'!G42</f>
        <v/>
      </c>
      <c r="J950">
        <f>'Grid_Stock'!H42</f>
        <v/>
      </c>
      <c r="K950">
        <f>'Grid_Stock'!I42</f>
        <v/>
      </c>
      <c r="L950">
        <f>'Grid_Stock'!J42</f>
        <v/>
      </c>
      <c r="M950">
        <f>'Grid_Stock'!K42</f>
        <v/>
      </c>
      <c r="N950">
        <f>'Grid_Stock'!L42</f>
        <v/>
      </c>
      <c r="O950">
        <f>'Grid_Stock'!M42</f>
        <v/>
      </c>
      <c r="P950">
        <f>'Grid_Stock'!N42</f>
        <v/>
      </c>
      <c r="Q950">
        <f>'Grid_Stock'!O42</f>
        <v/>
      </c>
      <c r="R950">
        <f>'Grid_Stock'!P42</f>
        <v/>
      </c>
      <c r="S950">
        <f>'Grid_Stock'!Q42</f>
        <v/>
      </c>
      <c r="T950">
        <f>'Grid_Stock'!R42</f>
        <v/>
      </c>
      <c r="U950">
        <f>'Grid_Stock'!S42</f>
        <v/>
      </c>
      <c r="V950">
        <f>'Grid_Stock'!T42</f>
        <v/>
      </c>
      <c r="W950">
        <f>'Grid_Stock'!U42</f>
        <v/>
      </c>
      <c r="X950">
        <f>'Grid_Stock'!V42</f>
        <v/>
      </c>
      <c r="Y950">
        <f>'Grid_Stock'!W42</f>
        <v/>
      </c>
      <c r="Z950">
        <f>'Grid_Stock'!X42</f>
        <v/>
      </c>
      <c r="AA950">
        <f>'Grid_Stock'!Y42</f>
        <v/>
      </c>
      <c r="AB950">
        <f>'Grid_Stock'!Z42</f>
        <v/>
      </c>
      <c r="AC950">
        <f>'Grid_Stock'!AA42</f>
        <v/>
      </c>
      <c r="AD950">
        <f>'Grid_Stock'!AB42</f>
        <v/>
      </c>
      <c r="AE950">
        <f>'Grid_Stock'!AC42</f>
        <v/>
      </c>
      <c r="AF950">
        <f>'Grid_Stock'!AD42</f>
        <v/>
      </c>
      <c r="AG950">
        <f>'Grid_Stock'!AE42</f>
        <v/>
      </c>
      <c r="AH950">
        <f>'Grid_Stock'!AF42</f>
        <v/>
      </c>
      <c r="AI950">
        <f>'Grid_Stock'!AG42</f>
        <v/>
      </c>
      <c r="AJ950">
        <f>'Grid_Stock'!AH42</f>
        <v/>
      </c>
      <c r="AK950">
        <f>'Grid_Stock'!AI42</f>
        <v/>
      </c>
      <c r="AL950">
        <f>'Grid_Stock'!AJ42</f>
        <v/>
      </c>
      <c r="AM950">
        <f>'Grid_Stock'!AK42</f>
        <v/>
      </c>
      <c r="AN950">
        <f>'Grid_Stock'!AL42</f>
        <v/>
      </c>
      <c r="AO950">
        <f>'Grid_Stock'!AM42</f>
        <v/>
      </c>
      <c r="AP950">
        <f>'Grid_Stock'!AN42</f>
        <v/>
      </c>
      <c r="AQ950">
        <f>'Grid_Stock'!AO42</f>
        <v/>
      </c>
      <c r="AR950">
        <f>'Grid_Stock'!AP42</f>
        <v/>
      </c>
      <c r="AS950">
        <f>'Grid_Stock'!AQ42</f>
        <v/>
      </c>
      <c r="AT950">
        <f>'Grid_Stock'!AR42</f>
        <v/>
      </c>
      <c r="AU950">
        <f>'Grid_Stock'!AS42</f>
        <v/>
      </c>
      <c r="AV950">
        <f>'Grid_Stock'!AT42</f>
        <v/>
      </c>
      <c r="AW950">
        <f>'Grid_Stock'!AU42</f>
        <v/>
      </c>
      <c r="AX950">
        <f>'Grid_Stock'!AV42</f>
        <v/>
      </c>
      <c r="AY950">
        <f>'Grid_Stock'!AW42</f>
        <v/>
      </c>
      <c r="AZ950">
        <f>'Grid_Stock'!AX42</f>
        <v/>
      </c>
      <c r="BA950">
        <f>'Grid_Stock'!AY42</f>
        <v/>
      </c>
      <c r="BB950">
        <f>'Grid_Stock'!AZ42</f>
        <v/>
      </c>
      <c r="BC950">
        <f>'Grid_Stock'!BA42</f>
        <v/>
      </c>
      <c r="BD950">
        <f>'Grid_Stock'!BB42</f>
        <v/>
      </c>
      <c r="BE950">
        <f>'Grid_Stock'!BC42</f>
        <v/>
      </c>
      <c r="BF950">
        <f>'Grid_Stock'!BD42</f>
        <v/>
      </c>
      <c r="BG950">
        <f>'Grid_Stock'!BE42</f>
        <v/>
      </c>
      <c r="BH950">
        <f>'Grid_Stock'!BF42</f>
        <v/>
      </c>
      <c r="BI950">
        <f>'Grid_Stock'!BG42</f>
        <v/>
      </c>
      <c r="BJ950">
        <f>'Grid_Stock'!BH42</f>
        <v/>
      </c>
      <c r="BK950">
        <f>'Grid_Stock'!BI42</f>
        <v/>
      </c>
      <c r="BL950">
        <f>'Grid_Stock'!BJ42</f>
        <v/>
      </c>
      <c r="BM950">
        <f>'Grid_Stock'!BK42</f>
        <v/>
      </c>
      <c r="BN950">
        <f>'Grid_Stock'!BL42</f>
        <v/>
      </c>
      <c r="BO950">
        <f>'Grid_Stock'!BM42</f>
        <v/>
      </c>
      <c r="BP950">
        <f>'Grid_Stock'!BN42</f>
        <v/>
      </c>
      <c r="BQ950">
        <f>'Grid_Stock'!BO42</f>
        <v/>
      </c>
      <c r="BR950">
        <f>'Grid_Stock'!BP42</f>
        <v/>
      </c>
      <c r="BS950">
        <f>'Grid_Stock'!BQ42</f>
        <v/>
      </c>
      <c r="BT950">
        <f>'Grid_Stock'!BR42</f>
        <v/>
      </c>
      <c r="BU950">
        <f>'Grid_Stock'!BS42</f>
        <v/>
      </c>
      <c r="BV950">
        <f>'Grid_Stock'!BT42</f>
        <v/>
      </c>
      <c r="BW950">
        <f>'Grid_Stock'!BU42</f>
        <v/>
      </c>
      <c r="BX950">
        <f>'Grid_Stock'!BV42</f>
        <v/>
      </c>
      <c r="BY950">
        <f>'Grid_Stock'!BW42</f>
        <v/>
      </c>
      <c r="BZ950">
        <f>'Grid_Stock'!BX42</f>
        <v/>
      </c>
      <c r="CA950">
        <f>'Grid_Stock'!BY42</f>
        <v/>
      </c>
      <c r="CB950">
        <f>'Grid_Stock'!BZ42</f>
        <v/>
      </c>
      <c r="CC950">
        <f>'Grid_Stock'!CA42</f>
        <v/>
      </c>
      <c r="CD950">
        <f>'Grid_Stock'!CB42</f>
        <v/>
      </c>
      <c r="CE950">
        <f>'Grid_Stock'!CC42</f>
        <v/>
      </c>
      <c r="CF950">
        <f>'Grid_Stock'!CD42</f>
        <v/>
      </c>
      <c r="CG950">
        <f>'Grid_Stock'!CE42</f>
        <v/>
      </c>
      <c r="CH950">
        <f>'Grid_Stock'!CF42</f>
        <v/>
      </c>
      <c r="CI950">
        <f>'Grid_Stock'!CG42</f>
        <v/>
      </c>
      <c r="CJ950">
        <f>'Grid_Stock'!CH42</f>
        <v/>
      </c>
      <c r="CK950">
        <f>'Grid_Stock'!CI42</f>
        <v/>
      </c>
      <c r="CL950">
        <f>'Grid_Stock'!CJ42</f>
        <v/>
      </c>
      <c r="CM950">
        <f>'Grid_Stock'!CK42</f>
        <v/>
      </c>
      <c r="CN950">
        <f>'Grid_Stock'!CL42</f>
        <v/>
      </c>
      <c r="CO950">
        <f>'Grid_Stock'!CM42</f>
        <v/>
      </c>
      <c r="CP950">
        <f>'Grid_Stock'!CN42</f>
        <v/>
      </c>
      <c r="CQ950">
        <f>'Grid_Stock'!CO42</f>
        <v/>
      </c>
      <c r="CR950">
        <f>'Grid_Stock'!CP42</f>
        <v/>
      </c>
      <c r="CS950">
        <f>'Grid_Stock'!CQ42</f>
        <v/>
      </c>
      <c r="CT950">
        <f>'Grid_Stock'!CR42</f>
        <v/>
      </c>
      <c r="CU950">
        <f>'Grid_Stock'!CS42</f>
        <v/>
      </c>
      <c r="CV950">
        <f>'Grid_Stock'!CT42</f>
        <v/>
      </c>
      <c r="CW950">
        <f>'Grid_Stock'!CU42</f>
        <v/>
      </c>
      <c r="CX950">
        <f>'Grid_Stock'!CV42</f>
        <v/>
      </c>
      <c r="CY950">
        <f>'Grid_Stock'!CW42</f>
        <v/>
      </c>
      <c r="CZ950">
        <f>'Grid_Stock'!CX42</f>
        <v/>
      </c>
      <c r="DA950">
        <f>'Grid_Stock'!CY42</f>
        <v/>
      </c>
      <c r="DB950">
        <f>'Grid_Stock'!CZ42</f>
        <v/>
      </c>
      <c r="DC950">
        <f>'Grid_Stock'!DA42</f>
        <v/>
      </c>
    </row>
    <row r="951">
      <c r="B951" s="23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TSP-1449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TSP-558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TSP-618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TSP-620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TSP-623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TSP-655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TSP-656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TSP-828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TSP-903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TSP-924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TSP-925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TSP-934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TSP-935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TSP-936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TSP-937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TSP-959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TSP-966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TSZ-616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TSZ-938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TVS-267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TVS-500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TVS-664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TVS-833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VSP-820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VSP-822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VSP-910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VSP-989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VSP-990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s="5" t="inlineStr">
        <is>
          <t>合計使用量(kg)/週</t>
        </is>
      </c>
      <c r="D1014">
        <f>'Grid_Requirement'!B43</f>
        <v/>
      </c>
      <c r="E1014">
        <f>'Grid_Requirement'!C43</f>
        <v/>
      </c>
      <c r="F1014">
        <f>'Grid_Requirement'!D43</f>
        <v/>
      </c>
      <c r="G1014">
        <f>'Grid_Requirement'!E43</f>
        <v/>
      </c>
      <c r="H1014">
        <f>'Grid_Requirement'!F43</f>
        <v/>
      </c>
      <c r="I1014">
        <f>'Grid_Requirement'!G43</f>
        <v/>
      </c>
      <c r="J1014">
        <f>'Grid_Requirement'!H43</f>
        <v/>
      </c>
      <c r="K1014">
        <f>'Grid_Requirement'!I43</f>
        <v/>
      </c>
      <c r="L1014">
        <f>'Grid_Requirement'!J43</f>
        <v/>
      </c>
      <c r="M1014">
        <f>'Grid_Requirement'!K43</f>
        <v/>
      </c>
      <c r="N1014">
        <f>'Grid_Requirement'!L43</f>
        <v/>
      </c>
      <c r="O1014">
        <f>'Grid_Requirement'!M43</f>
        <v/>
      </c>
      <c r="P1014">
        <f>'Grid_Requirement'!N43</f>
        <v/>
      </c>
      <c r="Q1014">
        <f>'Grid_Requirement'!O43</f>
        <v/>
      </c>
      <c r="R1014">
        <f>'Grid_Requirement'!P43</f>
        <v/>
      </c>
      <c r="S1014">
        <f>'Grid_Requirement'!Q43</f>
        <v/>
      </c>
      <c r="T1014">
        <f>'Grid_Requirement'!R43</f>
        <v/>
      </c>
      <c r="U1014">
        <f>'Grid_Requirement'!S43</f>
        <v/>
      </c>
      <c r="V1014">
        <f>'Grid_Requirement'!T43</f>
        <v/>
      </c>
      <c r="W1014">
        <f>'Grid_Requirement'!U43</f>
        <v/>
      </c>
      <c r="X1014">
        <f>'Grid_Requirement'!V43</f>
        <v/>
      </c>
      <c r="Y1014">
        <f>'Grid_Requirement'!W43</f>
        <v/>
      </c>
      <c r="Z1014">
        <f>'Grid_Requirement'!X43</f>
        <v/>
      </c>
      <c r="AA1014">
        <f>'Grid_Requirement'!Y43</f>
        <v/>
      </c>
      <c r="AB1014">
        <f>'Grid_Requirement'!Z43</f>
        <v/>
      </c>
      <c r="AC1014">
        <f>'Grid_Requirement'!AA43</f>
        <v/>
      </c>
      <c r="AD1014">
        <f>'Grid_Requirement'!AB43</f>
        <v/>
      </c>
      <c r="AE1014">
        <f>'Grid_Requirement'!AC43</f>
        <v/>
      </c>
      <c r="AF1014">
        <f>'Grid_Requirement'!AD43</f>
        <v/>
      </c>
      <c r="AG1014">
        <f>'Grid_Requirement'!AE43</f>
        <v/>
      </c>
      <c r="AH1014">
        <f>'Grid_Requirement'!AF43</f>
        <v/>
      </c>
      <c r="AI1014">
        <f>'Grid_Requirement'!AG43</f>
        <v/>
      </c>
      <c r="AJ1014">
        <f>'Grid_Requirement'!AH43</f>
        <v/>
      </c>
      <c r="AK1014">
        <f>'Grid_Requirement'!AI43</f>
        <v/>
      </c>
      <c r="AL1014">
        <f>'Grid_Requirement'!AJ43</f>
        <v/>
      </c>
      <c r="AM1014">
        <f>'Grid_Requirement'!AK43</f>
        <v/>
      </c>
      <c r="AN1014">
        <f>'Grid_Requirement'!AL43</f>
        <v/>
      </c>
      <c r="AO1014">
        <f>'Grid_Requirement'!AM43</f>
        <v/>
      </c>
      <c r="AP1014">
        <f>'Grid_Requirement'!AN43</f>
        <v/>
      </c>
      <c r="AQ1014">
        <f>'Grid_Requirement'!AO43</f>
        <v/>
      </c>
      <c r="AR1014">
        <f>'Grid_Requirement'!AP43</f>
        <v/>
      </c>
      <c r="AS1014">
        <f>'Grid_Requirement'!AQ43</f>
        <v/>
      </c>
      <c r="AT1014">
        <f>'Grid_Requirement'!AR43</f>
        <v/>
      </c>
      <c r="AU1014">
        <f>'Grid_Requirement'!AS43</f>
        <v/>
      </c>
      <c r="AV1014">
        <f>'Grid_Requirement'!AT43</f>
        <v/>
      </c>
      <c r="AW1014">
        <f>'Grid_Requirement'!AU43</f>
        <v/>
      </c>
      <c r="AX1014">
        <f>'Grid_Requirement'!AV43</f>
        <v/>
      </c>
      <c r="AY1014">
        <f>'Grid_Requirement'!AW43</f>
        <v/>
      </c>
      <c r="AZ1014">
        <f>'Grid_Requirement'!AX43</f>
        <v/>
      </c>
      <c r="BA1014">
        <f>'Grid_Requirement'!AY43</f>
        <v/>
      </c>
      <c r="BB1014">
        <f>'Grid_Requirement'!AZ43</f>
        <v/>
      </c>
      <c r="BC1014">
        <f>'Grid_Requirement'!BA43</f>
        <v/>
      </c>
      <c r="BD1014">
        <f>'Grid_Requirement'!BB43</f>
        <v/>
      </c>
      <c r="BE1014">
        <f>'Grid_Requirement'!BC43</f>
        <v/>
      </c>
      <c r="BF1014">
        <f>'Grid_Requirement'!BD43</f>
        <v/>
      </c>
      <c r="BG1014">
        <f>'Grid_Requirement'!BE43</f>
        <v/>
      </c>
      <c r="BH1014">
        <f>'Grid_Requirement'!BF43</f>
        <v/>
      </c>
      <c r="BI1014">
        <f>'Grid_Requirement'!BG43</f>
        <v/>
      </c>
      <c r="BJ1014">
        <f>'Grid_Requirement'!BH43</f>
        <v/>
      </c>
      <c r="BK1014">
        <f>'Grid_Requirement'!BI43</f>
        <v/>
      </c>
      <c r="BL1014">
        <f>'Grid_Requirement'!BJ43</f>
        <v/>
      </c>
      <c r="BM1014">
        <f>'Grid_Requirement'!BK43</f>
        <v/>
      </c>
      <c r="BN1014">
        <f>'Grid_Requirement'!BL43</f>
        <v/>
      </c>
      <c r="BO1014">
        <f>'Grid_Requirement'!BM43</f>
        <v/>
      </c>
      <c r="BP1014">
        <f>'Grid_Requirement'!BN43</f>
        <v/>
      </c>
      <c r="BQ1014">
        <f>'Grid_Requirement'!BO43</f>
        <v/>
      </c>
      <c r="BR1014">
        <f>'Grid_Requirement'!BP43</f>
        <v/>
      </c>
      <c r="BS1014">
        <f>'Grid_Requirement'!BQ43</f>
        <v/>
      </c>
      <c r="BT1014">
        <f>'Grid_Requirement'!BR43</f>
        <v/>
      </c>
      <c r="BU1014">
        <f>'Grid_Requirement'!BS43</f>
        <v/>
      </c>
      <c r="BV1014">
        <f>'Grid_Requirement'!BT43</f>
        <v/>
      </c>
      <c r="BW1014">
        <f>'Grid_Requirement'!BU43</f>
        <v/>
      </c>
      <c r="BX1014">
        <f>'Grid_Requirement'!BV43</f>
        <v/>
      </c>
      <c r="BY1014">
        <f>'Grid_Requirement'!BW43</f>
        <v/>
      </c>
      <c r="BZ1014">
        <f>'Grid_Requirement'!BX43</f>
        <v/>
      </c>
      <c r="CA1014">
        <f>'Grid_Requirement'!BY43</f>
        <v/>
      </c>
      <c r="CB1014">
        <f>'Grid_Requirement'!BZ43</f>
        <v/>
      </c>
      <c r="CC1014">
        <f>'Grid_Requirement'!CA43</f>
        <v/>
      </c>
      <c r="CD1014">
        <f>'Grid_Requirement'!CB43</f>
        <v/>
      </c>
      <c r="CE1014">
        <f>'Grid_Requirement'!CC43</f>
        <v/>
      </c>
      <c r="CF1014">
        <f>'Grid_Requirement'!CD43</f>
        <v/>
      </c>
      <c r="CG1014">
        <f>'Grid_Requirement'!CE43</f>
        <v/>
      </c>
      <c r="CH1014">
        <f>'Grid_Requirement'!CF43</f>
        <v/>
      </c>
      <c r="CI1014">
        <f>'Grid_Requirement'!CG43</f>
        <v/>
      </c>
      <c r="CJ1014">
        <f>'Grid_Requirement'!CH43</f>
        <v/>
      </c>
      <c r="CK1014">
        <f>'Grid_Requirement'!CI43</f>
        <v/>
      </c>
      <c r="CL1014">
        <f>'Grid_Requirement'!CJ43</f>
        <v/>
      </c>
      <c r="CM1014">
        <f>'Grid_Requirement'!CK43</f>
        <v/>
      </c>
      <c r="CN1014">
        <f>'Grid_Requirement'!CL43</f>
        <v/>
      </c>
      <c r="CO1014">
        <f>'Grid_Requirement'!CM43</f>
        <v/>
      </c>
      <c r="CP1014">
        <f>'Grid_Requirement'!CN43</f>
        <v/>
      </c>
      <c r="CQ1014">
        <f>'Grid_Requirement'!CO43</f>
        <v/>
      </c>
      <c r="CR1014">
        <f>'Grid_Requirement'!CP43</f>
        <v/>
      </c>
      <c r="CS1014">
        <f>'Grid_Requirement'!CQ43</f>
        <v/>
      </c>
      <c r="CT1014">
        <f>'Grid_Requirement'!CR43</f>
        <v/>
      </c>
      <c r="CU1014">
        <f>'Grid_Requirement'!CS43</f>
        <v/>
      </c>
      <c r="CV1014">
        <f>'Grid_Requirement'!CT43</f>
        <v/>
      </c>
      <c r="CW1014">
        <f>'Grid_Requirement'!CU43</f>
        <v/>
      </c>
      <c r="CX1014">
        <f>'Grid_Requirement'!CV43</f>
        <v/>
      </c>
      <c r="CY1014">
        <f>'Grid_Requirement'!CW43</f>
        <v/>
      </c>
      <c r="CZ1014">
        <f>'Grid_Requirement'!CX43</f>
        <v/>
      </c>
      <c r="DA1014">
        <f>'Grid_Requirement'!CY43</f>
        <v/>
      </c>
      <c r="DB1014">
        <f>'Grid_Requirement'!CZ43</f>
        <v/>
      </c>
      <c r="DC1014">
        <f>'Grid_Requirement'!DA43</f>
        <v/>
      </c>
    </row>
    <row r="1015">
      <c r="B1015" t="inlineStr">
        <is>
          <t>TTAF在庫(実績,kg)</t>
        </is>
      </c>
      <c r="D1015">
        <f>'T_TTAFStock'!B47</f>
        <v/>
      </c>
      <c r="E1015">
        <f>'T_TTAFStock'!C47</f>
        <v/>
      </c>
      <c r="F1015">
        <f>'T_TTAFStock'!D47</f>
        <v/>
      </c>
      <c r="G1015">
        <f>'T_TTAFStock'!E47</f>
        <v/>
      </c>
      <c r="H1015">
        <f>'T_TTAFStock'!F47</f>
        <v/>
      </c>
      <c r="I1015">
        <f>'T_TTAFStock'!G47</f>
        <v/>
      </c>
      <c r="J1015">
        <f>'T_TTAFStock'!H47</f>
        <v/>
      </c>
      <c r="K1015">
        <f>'T_TTAFStock'!I47</f>
        <v/>
      </c>
      <c r="L1015">
        <f>'T_TTAFStock'!J47</f>
        <v/>
      </c>
      <c r="M1015">
        <f>'T_TTAFStock'!K47</f>
        <v/>
      </c>
      <c r="N1015">
        <f>'T_TTAFStock'!L47</f>
        <v/>
      </c>
      <c r="O1015">
        <f>'T_TTAFStock'!M47</f>
        <v/>
      </c>
      <c r="P1015">
        <f>'T_TTAFStock'!N47</f>
        <v/>
      </c>
      <c r="Q1015">
        <f>'T_TTAFStock'!O47</f>
        <v/>
      </c>
      <c r="R1015">
        <f>'T_TTAFStock'!P47</f>
        <v/>
      </c>
      <c r="S1015">
        <f>'T_TTAFStock'!Q47</f>
        <v/>
      </c>
      <c r="T1015">
        <f>'T_TTAFStock'!R47</f>
        <v/>
      </c>
      <c r="U1015">
        <f>'T_TTAFStock'!S47</f>
        <v/>
      </c>
      <c r="V1015">
        <f>'T_TTAFStock'!T47</f>
        <v/>
      </c>
      <c r="W1015">
        <f>'T_TTAFStock'!U47</f>
        <v/>
      </c>
      <c r="X1015">
        <f>'T_TTAFStock'!V47</f>
        <v/>
      </c>
      <c r="Y1015">
        <f>'T_TTAFStock'!W47</f>
        <v/>
      </c>
      <c r="Z1015">
        <f>'T_TTAFStock'!X47</f>
        <v/>
      </c>
      <c r="AA1015">
        <f>'T_TTAFStock'!Y47</f>
        <v/>
      </c>
      <c r="AB1015">
        <f>'T_TTAFStock'!Z47</f>
        <v/>
      </c>
      <c r="AC1015">
        <f>'T_TTAFStock'!AA47</f>
        <v/>
      </c>
      <c r="AD1015">
        <f>'T_TTAFStock'!AB47</f>
        <v/>
      </c>
      <c r="AE1015">
        <f>'T_TTAFStock'!AC47</f>
        <v/>
      </c>
      <c r="AF1015">
        <f>'T_TTAFStock'!AD47</f>
        <v/>
      </c>
      <c r="AG1015">
        <f>'T_TTAFStock'!AE47</f>
        <v/>
      </c>
      <c r="AH1015">
        <f>'T_TTAFStock'!AF47</f>
        <v/>
      </c>
      <c r="AI1015">
        <f>'T_TTAFStock'!AG47</f>
        <v/>
      </c>
      <c r="AJ1015">
        <f>'T_TTAFStock'!AH47</f>
        <v/>
      </c>
      <c r="AK1015">
        <f>'T_TTAFStock'!AI47</f>
        <v/>
      </c>
      <c r="AL1015">
        <f>'T_TTAFStock'!AJ47</f>
        <v/>
      </c>
      <c r="AM1015">
        <f>'T_TTAFStock'!AK47</f>
        <v/>
      </c>
      <c r="AN1015">
        <f>'T_TTAFStock'!AL47</f>
        <v/>
      </c>
      <c r="AO1015">
        <f>'T_TTAFStock'!AM47</f>
        <v/>
      </c>
      <c r="AP1015">
        <f>'T_TTAFStock'!AN47</f>
        <v/>
      </c>
      <c r="AQ1015">
        <f>'T_TTAFStock'!AO47</f>
        <v/>
      </c>
      <c r="AR1015">
        <f>'T_TTAFStock'!AP47</f>
        <v/>
      </c>
      <c r="AS1015">
        <f>'T_TTAFStock'!AQ47</f>
        <v/>
      </c>
      <c r="AT1015">
        <f>'T_TTAFStock'!AR47</f>
        <v/>
      </c>
      <c r="AU1015">
        <f>'T_TTAFStock'!AS47</f>
        <v/>
      </c>
      <c r="AV1015">
        <f>'T_TTAFStock'!AT47</f>
        <v/>
      </c>
      <c r="AW1015">
        <f>'T_TTAFStock'!AU47</f>
        <v/>
      </c>
      <c r="AX1015">
        <f>'T_TTAFStock'!AV47</f>
        <v/>
      </c>
      <c r="AY1015">
        <f>'T_TTAFStock'!AW47</f>
        <v/>
      </c>
      <c r="AZ1015">
        <f>'T_TTAFStock'!AX47</f>
        <v/>
      </c>
      <c r="BA1015">
        <f>'T_TTAFStock'!AY47</f>
        <v/>
      </c>
      <c r="BB1015">
        <f>'T_TTAFStock'!AZ47</f>
        <v/>
      </c>
      <c r="BC1015">
        <f>'T_TTAFStock'!BA47</f>
        <v/>
      </c>
      <c r="BD1015">
        <f>'T_TTAFStock'!BB47</f>
        <v/>
      </c>
      <c r="BE1015">
        <f>'T_TTAFStock'!BC47</f>
        <v/>
      </c>
      <c r="BF1015">
        <f>'T_TTAFStock'!BD47</f>
        <v/>
      </c>
      <c r="BG1015">
        <f>'T_TTAFStock'!BE47</f>
        <v/>
      </c>
      <c r="BH1015">
        <f>'T_TTAFStock'!BF47</f>
        <v/>
      </c>
      <c r="BI1015">
        <f>'T_TTAFStock'!BG47</f>
        <v/>
      </c>
      <c r="BJ1015">
        <f>'T_TTAFStock'!BH47</f>
        <v/>
      </c>
      <c r="BK1015">
        <f>'T_TTAFStock'!BI47</f>
        <v/>
      </c>
      <c r="BL1015">
        <f>'T_TTAFStock'!BJ47</f>
        <v/>
      </c>
      <c r="BM1015">
        <f>'T_TTAFStock'!BK47</f>
        <v/>
      </c>
      <c r="BN1015">
        <f>'T_TTAFStock'!BL47</f>
        <v/>
      </c>
      <c r="BO1015">
        <f>'T_TTAFStock'!BM47</f>
        <v/>
      </c>
      <c r="BP1015">
        <f>'T_TTAFStock'!BN47</f>
        <v/>
      </c>
      <c r="BQ1015">
        <f>'T_TTAFStock'!BO47</f>
        <v/>
      </c>
      <c r="BR1015">
        <f>'T_TTAFStock'!BP47</f>
        <v/>
      </c>
      <c r="BS1015">
        <f>'T_TTAFStock'!BQ47</f>
        <v/>
      </c>
      <c r="BT1015">
        <f>'T_TTAFStock'!BR47</f>
        <v/>
      </c>
      <c r="BU1015">
        <f>'T_TTAFStock'!BS47</f>
        <v/>
      </c>
      <c r="BV1015">
        <f>'T_TTAFStock'!BT47</f>
        <v/>
      </c>
      <c r="BW1015">
        <f>'T_TTAFStock'!BU47</f>
        <v/>
      </c>
      <c r="BX1015">
        <f>'T_TTAFStock'!BV47</f>
        <v/>
      </c>
      <c r="BY1015">
        <f>'T_TTAFStock'!BW47</f>
        <v/>
      </c>
      <c r="BZ1015">
        <f>'T_TTAFStock'!BX47</f>
        <v/>
      </c>
      <c r="CA1015">
        <f>'T_TTAFStock'!BY47</f>
        <v/>
      </c>
      <c r="CB1015">
        <f>'T_TTAFStock'!BZ47</f>
        <v/>
      </c>
      <c r="CC1015">
        <f>'T_TTAFStock'!CA47</f>
        <v/>
      </c>
      <c r="CD1015">
        <f>'T_TTAFStock'!CB47</f>
        <v/>
      </c>
      <c r="CE1015">
        <f>'T_TTAFStock'!CC47</f>
        <v/>
      </c>
      <c r="CF1015">
        <f>'T_TTAFStock'!CD47</f>
        <v/>
      </c>
      <c r="CG1015">
        <f>'T_TTAFStock'!CE47</f>
        <v/>
      </c>
      <c r="CH1015">
        <f>'T_TTAFStock'!CF47</f>
        <v/>
      </c>
      <c r="CI1015">
        <f>'T_TTAFStock'!CG47</f>
        <v/>
      </c>
      <c r="CJ1015">
        <f>'T_TTAFStock'!CH47</f>
        <v/>
      </c>
      <c r="CK1015">
        <f>'T_TTAFStock'!CI47</f>
        <v/>
      </c>
      <c r="CL1015">
        <f>'T_TTAFStock'!CJ47</f>
        <v/>
      </c>
      <c r="CM1015">
        <f>'T_TTAFStock'!CK47</f>
        <v/>
      </c>
      <c r="CN1015">
        <f>'T_TTAFStock'!CL47</f>
        <v/>
      </c>
      <c r="CO1015">
        <f>'T_TTAFStock'!CM47</f>
        <v/>
      </c>
      <c r="CP1015">
        <f>'T_TTAFStock'!CN47</f>
        <v/>
      </c>
      <c r="CQ1015">
        <f>'T_TTAFStock'!CO47</f>
        <v/>
      </c>
      <c r="CR1015">
        <f>'T_TTAFStock'!CP47</f>
        <v/>
      </c>
      <c r="CS1015">
        <f>'T_TTAFStock'!CQ47</f>
        <v/>
      </c>
      <c r="CT1015">
        <f>'T_TTAFStock'!CR47</f>
        <v/>
      </c>
      <c r="CU1015">
        <f>'T_TTAFStock'!CS47</f>
        <v/>
      </c>
      <c r="CV1015">
        <f>'T_TTAFStock'!CT47</f>
        <v/>
      </c>
      <c r="CW1015">
        <f>'T_TTAFStock'!CU47</f>
        <v/>
      </c>
      <c r="CX1015">
        <f>'T_TTAFStock'!CV47</f>
        <v/>
      </c>
      <c r="CY1015">
        <f>'T_TTAFStock'!CW47</f>
        <v/>
      </c>
      <c r="CZ1015">
        <f>'T_TTAFStock'!CX47</f>
        <v/>
      </c>
      <c r="DA1015">
        <f>'T_TTAFStock'!CY47</f>
        <v/>
      </c>
      <c r="DB1015">
        <f>'T_TTAFStock'!CZ47</f>
        <v/>
      </c>
      <c r="DC1015">
        <f>'T_TTAFStock'!DA47</f>
        <v/>
      </c>
    </row>
    <row r="1016">
      <c r="B1016" t="inlineStr">
        <is>
          <t>自社在庫(実績,kg)</t>
        </is>
      </c>
      <c r="D1016">
        <f>'T_SelfStock'!B47</f>
        <v/>
      </c>
      <c r="E1016">
        <f>'T_SelfStock'!C47</f>
        <v/>
      </c>
      <c r="F1016">
        <f>'T_SelfStock'!D47</f>
        <v/>
      </c>
      <c r="G1016">
        <f>'T_SelfStock'!E47</f>
        <v/>
      </c>
      <c r="H1016">
        <f>'T_SelfStock'!F47</f>
        <v/>
      </c>
      <c r="I1016">
        <f>'T_SelfStock'!G47</f>
        <v/>
      </c>
      <c r="J1016">
        <f>'T_SelfStock'!H47</f>
        <v/>
      </c>
      <c r="K1016">
        <f>'T_SelfStock'!I47</f>
        <v/>
      </c>
      <c r="L1016">
        <f>'T_SelfStock'!J47</f>
        <v/>
      </c>
      <c r="M1016">
        <f>'T_SelfStock'!K47</f>
        <v/>
      </c>
      <c r="N1016">
        <f>'T_SelfStock'!L47</f>
        <v/>
      </c>
      <c r="O1016">
        <f>'T_SelfStock'!M47</f>
        <v/>
      </c>
      <c r="P1016">
        <f>'T_SelfStock'!N47</f>
        <v/>
      </c>
      <c r="Q1016">
        <f>'T_SelfStock'!O47</f>
        <v/>
      </c>
      <c r="R1016">
        <f>'T_SelfStock'!P47</f>
        <v/>
      </c>
      <c r="S1016">
        <f>'T_SelfStock'!Q47</f>
        <v/>
      </c>
      <c r="T1016">
        <f>'T_SelfStock'!R47</f>
        <v/>
      </c>
      <c r="U1016">
        <f>'T_SelfStock'!S47</f>
        <v/>
      </c>
      <c r="V1016">
        <f>'T_SelfStock'!T47</f>
        <v/>
      </c>
      <c r="W1016">
        <f>'T_SelfStock'!U47</f>
        <v/>
      </c>
      <c r="X1016">
        <f>'T_SelfStock'!V47</f>
        <v/>
      </c>
      <c r="Y1016">
        <f>'T_SelfStock'!W47</f>
        <v/>
      </c>
      <c r="Z1016">
        <f>'T_SelfStock'!X47</f>
        <v/>
      </c>
      <c r="AA1016">
        <f>'T_SelfStock'!Y47</f>
        <v/>
      </c>
      <c r="AB1016">
        <f>'T_SelfStock'!Z47</f>
        <v/>
      </c>
      <c r="AC1016">
        <f>'T_SelfStock'!AA47</f>
        <v/>
      </c>
      <c r="AD1016">
        <f>'T_SelfStock'!AB47</f>
        <v/>
      </c>
      <c r="AE1016">
        <f>'T_SelfStock'!AC47</f>
        <v/>
      </c>
      <c r="AF1016">
        <f>'T_SelfStock'!AD47</f>
        <v/>
      </c>
      <c r="AG1016">
        <f>'T_SelfStock'!AE47</f>
        <v/>
      </c>
      <c r="AH1016">
        <f>'T_SelfStock'!AF47</f>
        <v/>
      </c>
      <c r="AI1016">
        <f>'T_SelfStock'!AG47</f>
        <v/>
      </c>
      <c r="AJ1016">
        <f>'T_SelfStock'!AH47</f>
        <v/>
      </c>
      <c r="AK1016">
        <f>'T_SelfStock'!AI47</f>
        <v/>
      </c>
      <c r="AL1016">
        <f>'T_SelfStock'!AJ47</f>
        <v/>
      </c>
      <c r="AM1016">
        <f>'T_SelfStock'!AK47</f>
        <v/>
      </c>
      <c r="AN1016">
        <f>'T_SelfStock'!AL47</f>
        <v/>
      </c>
      <c r="AO1016">
        <f>'T_SelfStock'!AM47</f>
        <v/>
      </c>
      <c r="AP1016">
        <f>'T_SelfStock'!AN47</f>
        <v/>
      </c>
      <c r="AQ1016">
        <f>'T_SelfStock'!AO47</f>
        <v/>
      </c>
      <c r="AR1016">
        <f>'T_SelfStock'!AP47</f>
        <v/>
      </c>
      <c r="AS1016">
        <f>'T_SelfStock'!AQ47</f>
        <v/>
      </c>
      <c r="AT1016">
        <f>'T_SelfStock'!AR47</f>
        <v/>
      </c>
      <c r="AU1016">
        <f>'T_SelfStock'!AS47</f>
        <v/>
      </c>
      <c r="AV1016">
        <f>'T_SelfStock'!AT47</f>
        <v/>
      </c>
      <c r="AW1016">
        <f>'T_SelfStock'!AU47</f>
        <v/>
      </c>
      <c r="AX1016">
        <f>'T_SelfStock'!AV47</f>
        <v/>
      </c>
      <c r="AY1016">
        <f>'T_SelfStock'!AW47</f>
        <v/>
      </c>
      <c r="AZ1016">
        <f>'T_SelfStock'!AX47</f>
        <v/>
      </c>
      <c r="BA1016">
        <f>'T_SelfStock'!AY47</f>
        <v/>
      </c>
      <c r="BB1016">
        <f>'T_SelfStock'!AZ47</f>
        <v/>
      </c>
      <c r="BC1016">
        <f>'T_SelfStock'!BA47</f>
        <v/>
      </c>
      <c r="BD1016">
        <f>'T_SelfStock'!BB47</f>
        <v/>
      </c>
      <c r="BE1016">
        <f>'T_SelfStock'!BC47</f>
        <v/>
      </c>
      <c r="BF1016">
        <f>'T_SelfStock'!BD47</f>
        <v/>
      </c>
      <c r="BG1016">
        <f>'T_SelfStock'!BE47</f>
        <v/>
      </c>
      <c r="BH1016">
        <f>'T_SelfStock'!BF47</f>
        <v/>
      </c>
      <c r="BI1016">
        <f>'T_SelfStock'!BG47</f>
        <v/>
      </c>
      <c r="BJ1016">
        <f>'T_SelfStock'!BH47</f>
        <v/>
      </c>
      <c r="BK1016">
        <f>'T_SelfStock'!BI47</f>
        <v/>
      </c>
      <c r="BL1016">
        <f>'T_SelfStock'!BJ47</f>
        <v/>
      </c>
      <c r="BM1016">
        <f>'T_SelfStock'!BK47</f>
        <v/>
      </c>
      <c r="BN1016">
        <f>'T_SelfStock'!BL47</f>
        <v/>
      </c>
      <c r="BO1016">
        <f>'T_SelfStock'!BM47</f>
        <v/>
      </c>
      <c r="BP1016">
        <f>'T_SelfStock'!BN47</f>
        <v/>
      </c>
      <c r="BQ1016">
        <f>'T_SelfStock'!BO47</f>
        <v/>
      </c>
      <c r="BR1016">
        <f>'T_SelfStock'!BP47</f>
        <v/>
      </c>
      <c r="BS1016">
        <f>'T_SelfStock'!BQ47</f>
        <v/>
      </c>
      <c r="BT1016">
        <f>'T_SelfStock'!BR47</f>
        <v/>
      </c>
      <c r="BU1016">
        <f>'T_SelfStock'!BS47</f>
        <v/>
      </c>
      <c r="BV1016">
        <f>'T_SelfStock'!BT47</f>
        <v/>
      </c>
      <c r="BW1016">
        <f>'T_SelfStock'!BU47</f>
        <v/>
      </c>
      <c r="BX1016">
        <f>'T_SelfStock'!BV47</f>
        <v/>
      </c>
      <c r="BY1016">
        <f>'T_SelfStock'!BW47</f>
        <v/>
      </c>
      <c r="BZ1016">
        <f>'T_SelfStock'!BX47</f>
        <v/>
      </c>
      <c r="CA1016">
        <f>'T_SelfStock'!BY47</f>
        <v/>
      </c>
      <c r="CB1016">
        <f>'T_SelfStock'!BZ47</f>
        <v/>
      </c>
      <c r="CC1016">
        <f>'T_SelfStock'!CA47</f>
        <v/>
      </c>
      <c r="CD1016">
        <f>'T_SelfStock'!CB47</f>
        <v/>
      </c>
      <c r="CE1016">
        <f>'T_SelfStock'!CC47</f>
        <v/>
      </c>
      <c r="CF1016">
        <f>'T_SelfStock'!CD47</f>
        <v/>
      </c>
      <c r="CG1016">
        <f>'T_SelfStock'!CE47</f>
        <v/>
      </c>
      <c r="CH1016">
        <f>'T_SelfStock'!CF47</f>
        <v/>
      </c>
      <c r="CI1016">
        <f>'T_SelfStock'!CG47</f>
        <v/>
      </c>
      <c r="CJ1016">
        <f>'T_SelfStock'!CH47</f>
        <v/>
      </c>
      <c r="CK1016">
        <f>'T_SelfStock'!CI47</f>
        <v/>
      </c>
      <c r="CL1016">
        <f>'T_SelfStock'!CJ47</f>
        <v/>
      </c>
      <c r="CM1016">
        <f>'T_SelfStock'!CK47</f>
        <v/>
      </c>
      <c r="CN1016">
        <f>'T_SelfStock'!CL47</f>
        <v/>
      </c>
      <c r="CO1016">
        <f>'T_SelfStock'!CM47</f>
        <v/>
      </c>
      <c r="CP1016">
        <f>'T_SelfStock'!CN47</f>
        <v/>
      </c>
      <c r="CQ1016">
        <f>'T_SelfStock'!CO47</f>
        <v/>
      </c>
      <c r="CR1016">
        <f>'T_SelfStock'!CP47</f>
        <v/>
      </c>
      <c r="CS1016">
        <f>'T_SelfStock'!CQ47</f>
        <v/>
      </c>
      <c r="CT1016">
        <f>'T_SelfStock'!CR47</f>
        <v/>
      </c>
      <c r="CU1016">
        <f>'T_SelfStock'!CS47</f>
        <v/>
      </c>
      <c r="CV1016">
        <f>'T_SelfStock'!CT47</f>
        <v/>
      </c>
      <c r="CW1016">
        <f>'T_SelfStock'!CU47</f>
        <v/>
      </c>
      <c r="CX1016">
        <f>'T_SelfStock'!CV47</f>
        <v/>
      </c>
      <c r="CY1016">
        <f>'T_SelfStock'!CW47</f>
        <v/>
      </c>
      <c r="CZ1016">
        <f>'T_SelfStock'!CX47</f>
        <v/>
      </c>
      <c r="DA1016">
        <f>'T_SelfStock'!CY47</f>
        <v/>
      </c>
      <c r="DB1016">
        <f>'T_SelfStock'!CZ47</f>
        <v/>
      </c>
      <c r="DC1016">
        <f>'T_SelfStock'!DA47</f>
        <v/>
      </c>
    </row>
    <row r="1017">
      <c r="B1017" t="inlineStr">
        <is>
          <t>Order(発注予定,kg)</t>
        </is>
      </c>
      <c r="D1017">
        <f>IF(SUMIFS(T_PlannedOrders[EffectiveQty],T_PlannedOrders[Part Name],$A953,T_PlannedOrders[WeekIndex],1)=0,"",SUMIFS(T_PlannedOrders[EffectiveQty],T_PlannedOrders[Part Name],$A953,T_PlannedOrders[WeekIndex],1)&amp;" ("&amp;TEXT(SUMPRODUCT(MAX((T_PlannedOrders[Part Name]=$A953)*(T_PlannedOrders[WeekIndex]=1)*(T_PlannedOrders[EffectiveQty]&gt;0)*T_PlannedOrders[Order_Month])),"m月")&amp;"発注)")</f>
        <v/>
      </c>
      <c r="E1017">
        <f>IF(SUMIFS(T_PlannedOrders[EffectiveQty],T_PlannedOrders[Part Name],$A953,T_PlannedOrders[WeekIndex],2)=0,"",SUMIFS(T_PlannedOrders[EffectiveQty],T_PlannedOrders[Part Name],$A953,T_PlannedOrders[WeekIndex],2)&amp;" ("&amp;TEXT(SUMPRODUCT(MAX((T_PlannedOrders[Part Name]=$A953)*(T_PlannedOrders[WeekIndex]=2)*(T_PlannedOrders[EffectiveQty]&gt;0)*T_PlannedOrders[Order_Month])),"m月")&amp;"発注)")</f>
        <v/>
      </c>
      <c r="F1017">
        <f>IF(SUMIFS(T_PlannedOrders[EffectiveQty],T_PlannedOrders[Part Name],$A953,T_PlannedOrders[WeekIndex],3)=0,"",SUMIFS(T_PlannedOrders[EffectiveQty],T_PlannedOrders[Part Name],$A953,T_PlannedOrders[WeekIndex],3)&amp;" ("&amp;TEXT(SUMPRODUCT(MAX((T_PlannedOrders[Part Name]=$A953)*(T_PlannedOrders[WeekIndex]=3)*(T_PlannedOrders[EffectiveQty]&gt;0)*T_PlannedOrders[Order_Month])),"m月")&amp;"発注)")</f>
        <v/>
      </c>
      <c r="G1017">
        <f>IF(SUMIFS(T_PlannedOrders[EffectiveQty],T_PlannedOrders[Part Name],$A953,T_PlannedOrders[WeekIndex],4)=0,"",SUMIFS(T_PlannedOrders[EffectiveQty],T_PlannedOrders[Part Name],$A953,T_PlannedOrders[WeekIndex],4)&amp;" ("&amp;TEXT(SUMPRODUCT(MAX((T_PlannedOrders[Part Name]=$A953)*(T_PlannedOrders[WeekIndex]=4)*(T_PlannedOrders[EffectiveQty]&gt;0)*T_PlannedOrders[Order_Month])),"m月")&amp;"発注)")</f>
        <v/>
      </c>
      <c r="H1017">
        <f>IF(SUMIFS(T_PlannedOrders[EffectiveQty],T_PlannedOrders[Part Name],$A953,T_PlannedOrders[WeekIndex],5)=0,"",SUMIFS(T_PlannedOrders[EffectiveQty],T_PlannedOrders[Part Name],$A953,T_PlannedOrders[WeekIndex],5)&amp;" ("&amp;TEXT(SUMPRODUCT(MAX((T_PlannedOrders[Part Name]=$A953)*(T_PlannedOrders[WeekIndex]=5)*(T_PlannedOrders[EffectiveQty]&gt;0)*T_PlannedOrders[Order_Month])),"m月")&amp;"発注)")</f>
        <v/>
      </c>
      <c r="I1017">
        <f>IF(SUMIFS(T_PlannedOrders[EffectiveQty],T_PlannedOrders[Part Name],$A953,T_PlannedOrders[WeekIndex],6)=0,"",SUMIFS(T_PlannedOrders[EffectiveQty],T_PlannedOrders[Part Name],$A953,T_PlannedOrders[WeekIndex],6)&amp;" ("&amp;TEXT(SUMPRODUCT(MAX((T_PlannedOrders[Part Name]=$A953)*(T_PlannedOrders[WeekIndex]=6)*(T_PlannedOrders[EffectiveQty]&gt;0)*T_PlannedOrders[Order_Month])),"m月")&amp;"発注)")</f>
        <v/>
      </c>
      <c r="J1017">
        <f>IF(SUMIFS(T_PlannedOrders[EffectiveQty],T_PlannedOrders[Part Name],$A953,T_PlannedOrders[WeekIndex],7)=0,"",SUMIFS(T_PlannedOrders[EffectiveQty],T_PlannedOrders[Part Name],$A953,T_PlannedOrders[WeekIndex],7)&amp;" ("&amp;TEXT(SUMPRODUCT(MAX((T_PlannedOrders[Part Name]=$A953)*(T_PlannedOrders[WeekIndex]=7)*(T_PlannedOrders[EffectiveQty]&gt;0)*T_PlannedOrders[Order_Month])),"m月")&amp;"発注)")</f>
        <v/>
      </c>
      <c r="K1017">
        <f>IF(SUMIFS(T_PlannedOrders[EffectiveQty],T_PlannedOrders[Part Name],$A953,T_PlannedOrders[WeekIndex],8)=0,"",SUMIFS(T_PlannedOrders[EffectiveQty],T_PlannedOrders[Part Name],$A953,T_PlannedOrders[WeekIndex],8)&amp;" ("&amp;TEXT(SUMPRODUCT(MAX((T_PlannedOrders[Part Name]=$A953)*(T_PlannedOrders[WeekIndex]=8)*(T_PlannedOrders[EffectiveQty]&gt;0)*T_PlannedOrders[Order_Month])),"m月")&amp;"発注)")</f>
        <v/>
      </c>
      <c r="L1017">
        <f>IF(SUMIFS(T_PlannedOrders[EffectiveQty],T_PlannedOrders[Part Name],$A953,T_PlannedOrders[WeekIndex],9)=0,"",SUMIFS(T_PlannedOrders[EffectiveQty],T_PlannedOrders[Part Name],$A953,T_PlannedOrders[WeekIndex],9)&amp;" ("&amp;TEXT(SUMPRODUCT(MAX((T_PlannedOrders[Part Name]=$A953)*(T_PlannedOrders[WeekIndex]=9)*(T_PlannedOrders[EffectiveQty]&gt;0)*T_PlannedOrders[Order_Month])),"m月")&amp;"発注)")</f>
        <v/>
      </c>
      <c r="M1017">
        <f>IF(SUMIFS(T_PlannedOrders[EffectiveQty],T_PlannedOrders[Part Name],$A953,T_PlannedOrders[WeekIndex],10)=0,"",SUMIFS(T_PlannedOrders[EffectiveQty],T_PlannedOrders[Part Name],$A953,T_PlannedOrders[WeekIndex],10)&amp;" ("&amp;TEXT(SUMPRODUCT(MAX((T_PlannedOrders[Part Name]=$A953)*(T_PlannedOrders[WeekIndex]=10)*(T_PlannedOrders[EffectiveQty]&gt;0)*T_PlannedOrders[Order_Month])),"m月")&amp;"発注)")</f>
        <v/>
      </c>
      <c r="N1017">
        <f>IF(SUMIFS(T_PlannedOrders[EffectiveQty],T_PlannedOrders[Part Name],$A953,T_PlannedOrders[WeekIndex],11)=0,"",SUMIFS(T_PlannedOrders[EffectiveQty],T_PlannedOrders[Part Name],$A953,T_PlannedOrders[WeekIndex],11)&amp;" ("&amp;TEXT(SUMPRODUCT(MAX((T_PlannedOrders[Part Name]=$A953)*(T_PlannedOrders[WeekIndex]=11)*(T_PlannedOrders[EffectiveQty]&gt;0)*T_PlannedOrders[Order_Month])),"m月")&amp;"発注)")</f>
        <v/>
      </c>
      <c r="O1017">
        <f>IF(SUMIFS(T_PlannedOrders[EffectiveQty],T_PlannedOrders[Part Name],$A953,T_PlannedOrders[WeekIndex],12)=0,"",SUMIFS(T_PlannedOrders[EffectiveQty],T_PlannedOrders[Part Name],$A953,T_PlannedOrders[WeekIndex],12)&amp;" ("&amp;TEXT(SUMPRODUCT(MAX((T_PlannedOrders[Part Name]=$A953)*(T_PlannedOrders[WeekIndex]=12)*(T_PlannedOrders[EffectiveQty]&gt;0)*T_PlannedOrders[Order_Month])),"m月")&amp;"発注)")</f>
        <v/>
      </c>
      <c r="P1017">
        <f>IF(SUMIFS(T_PlannedOrders[EffectiveQty],T_PlannedOrders[Part Name],$A953,T_PlannedOrders[WeekIndex],13)=0,"",SUMIFS(T_PlannedOrders[EffectiveQty],T_PlannedOrders[Part Name],$A953,T_PlannedOrders[WeekIndex],13)&amp;" ("&amp;TEXT(SUMPRODUCT(MAX((T_PlannedOrders[Part Name]=$A953)*(T_PlannedOrders[WeekIndex]=13)*(T_PlannedOrders[EffectiveQty]&gt;0)*T_PlannedOrders[Order_Month])),"m月")&amp;"発注)")</f>
        <v/>
      </c>
      <c r="Q1017">
        <f>IF(SUMIFS(T_PlannedOrders[EffectiveQty],T_PlannedOrders[Part Name],$A953,T_PlannedOrders[WeekIndex],14)=0,"",SUMIFS(T_PlannedOrders[EffectiveQty],T_PlannedOrders[Part Name],$A953,T_PlannedOrders[WeekIndex],14)&amp;" ("&amp;TEXT(SUMPRODUCT(MAX((T_PlannedOrders[Part Name]=$A953)*(T_PlannedOrders[WeekIndex]=14)*(T_PlannedOrders[EffectiveQty]&gt;0)*T_PlannedOrders[Order_Month])),"m月")&amp;"発注)")</f>
        <v/>
      </c>
      <c r="R1017">
        <f>IF(SUMIFS(T_PlannedOrders[EffectiveQty],T_PlannedOrders[Part Name],$A953,T_PlannedOrders[WeekIndex],15)=0,"",SUMIFS(T_PlannedOrders[EffectiveQty],T_PlannedOrders[Part Name],$A953,T_PlannedOrders[WeekIndex],15)&amp;" ("&amp;TEXT(SUMPRODUCT(MAX((T_PlannedOrders[Part Name]=$A953)*(T_PlannedOrders[WeekIndex]=15)*(T_PlannedOrders[EffectiveQty]&gt;0)*T_PlannedOrders[Order_Month])),"m月")&amp;"発注)")</f>
        <v/>
      </c>
      <c r="S1017">
        <f>IF(SUMIFS(T_PlannedOrders[EffectiveQty],T_PlannedOrders[Part Name],$A953,T_PlannedOrders[WeekIndex],16)=0,"",SUMIFS(T_PlannedOrders[EffectiveQty],T_PlannedOrders[Part Name],$A953,T_PlannedOrders[WeekIndex],16)&amp;" ("&amp;TEXT(SUMPRODUCT(MAX((T_PlannedOrders[Part Name]=$A953)*(T_PlannedOrders[WeekIndex]=16)*(T_PlannedOrders[EffectiveQty]&gt;0)*T_PlannedOrders[Order_Month])),"m月")&amp;"発注)")</f>
        <v/>
      </c>
      <c r="T1017">
        <f>IF(SUMIFS(T_PlannedOrders[EffectiveQty],T_PlannedOrders[Part Name],$A953,T_PlannedOrders[WeekIndex],17)=0,"",SUMIFS(T_PlannedOrders[EffectiveQty],T_PlannedOrders[Part Name],$A953,T_PlannedOrders[WeekIndex],17)&amp;" ("&amp;TEXT(SUMPRODUCT(MAX((T_PlannedOrders[Part Name]=$A953)*(T_PlannedOrders[WeekIndex]=17)*(T_PlannedOrders[EffectiveQty]&gt;0)*T_PlannedOrders[Order_Month])),"m月")&amp;"発注)")</f>
        <v/>
      </c>
      <c r="U1017">
        <f>IF(SUMIFS(T_PlannedOrders[EffectiveQty],T_PlannedOrders[Part Name],$A953,T_PlannedOrders[WeekIndex],18)=0,"",SUMIFS(T_PlannedOrders[EffectiveQty],T_PlannedOrders[Part Name],$A953,T_PlannedOrders[WeekIndex],18)&amp;" ("&amp;TEXT(SUMPRODUCT(MAX((T_PlannedOrders[Part Name]=$A953)*(T_PlannedOrders[WeekIndex]=18)*(T_PlannedOrders[EffectiveQty]&gt;0)*T_PlannedOrders[Order_Month])),"m月")&amp;"発注)")</f>
        <v/>
      </c>
      <c r="V1017">
        <f>IF(SUMIFS(T_PlannedOrders[EffectiveQty],T_PlannedOrders[Part Name],$A953,T_PlannedOrders[WeekIndex],19)=0,"",SUMIFS(T_PlannedOrders[EffectiveQty],T_PlannedOrders[Part Name],$A953,T_PlannedOrders[WeekIndex],19)&amp;" ("&amp;TEXT(SUMPRODUCT(MAX((T_PlannedOrders[Part Name]=$A953)*(T_PlannedOrders[WeekIndex]=19)*(T_PlannedOrders[EffectiveQty]&gt;0)*T_PlannedOrders[Order_Month])),"m月")&amp;"発注)")</f>
        <v/>
      </c>
      <c r="W1017">
        <f>IF(SUMIFS(T_PlannedOrders[EffectiveQty],T_PlannedOrders[Part Name],$A953,T_PlannedOrders[WeekIndex],20)=0,"",SUMIFS(T_PlannedOrders[EffectiveQty],T_PlannedOrders[Part Name],$A953,T_PlannedOrders[WeekIndex],20)&amp;" ("&amp;TEXT(SUMPRODUCT(MAX((T_PlannedOrders[Part Name]=$A953)*(T_PlannedOrders[WeekIndex]=20)*(T_PlannedOrders[EffectiveQty]&gt;0)*T_PlannedOrders[Order_Month])),"m月")&amp;"発注)")</f>
        <v/>
      </c>
      <c r="X1017">
        <f>IF(SUMIFS(T_PlannedOrders[EffectiveQty],T_PlannedOrders[Part Name],$A953,T_PlannedOrders[WeekIndex],21)=0,"",SUMIFS(T_PlannedOrders[EffectiveQty],T_PlannedOrders[Part Name],$A953,T_PlannedOrders[WeekIndex],21)&amp;" ("&amp;TEXT(SUMPRODUCT(MAX((T_PlannedOrders[Part Name]=$A953)*(T_PlannedOrders[WeekIndex]=21)*(T_PlannedOrders[EffectiveQty]&gt;0)*T_PlannedOrders[Order_Month])),"m月")&amp;"発注)")</f>
        <v/>
      </c>
      <c r="Y1017">
        <f>IF(SUMIFS(T_PlannedOrders[EffectiveQty],T_PlannedOrders[Part Name],$A953,T_PlannedOrders[WeekIndex],22)=0,"",SUMIFS(T_PlannedOrders[EffectiveQty],T_PlannedOrders[Part Name],$A953,T_PlannedOrders[WeekIndex],22)&amp;" ("&amp;TEXT(SUMPRODUCT(MAX((T_PlannedOrders[Part Name]=$A953)*(T_PlannedOrders[WeekIndex]=22)*(T_PlannedOrders[EffectiveQty]&gt;0)*T_PlannedOrders[Order_Month])),"m月")&amp;"発注)")</f>
        <v/>
      </c>
      <c r="Z1017">
        <f>IF(SUMIFS(T_PlannedOrders[EffectiveQty],T_PlannedOrders[Part Name],$A953,T_PlannedOrders[WeekIndex],23)=0,"",SUMIFS(T_PlannedOrders[EffectiveQty],T_PlannedOrders[Part Name],$A953,T_PlannedOrders[WeekIndex],23)&amp;" ("&amp;TEXT(SUMPRODUCT(MAX((T_PlannedOrders[Part Name]=$A953)*(T_PlannedOrders[WeekIndex]=23)*(T_PlannedOrders[EffectiveQty]&gt;0)*T_PlannedOrders[Order_Month])),"m月")&amp;"発注)")</f>
        <v/>
      </c>
      <c r="AA1017">
        <f>IF(SUMIFS(T_PlannedOrders[EffectiveQty],T_PlannedOrders[Part Name],$A953,T_PlannedOrders[WeekIndex],24)=0,"",SUMIFS(T_PlannedOrders[EffectiveQty],T_PlannedOrders[Part Name],$A953,T_PlannedOrders[WeekIndex],24)&amp;" ("&amp;TEXT(SUMPRODUCT(MAX((T_PlannedOrders[Part Name]=$A953)*(T_PlannedOrders[WeekIndex]=24)*(T_PlannedOrders[EffectiveQty]&gt;0)*T_PlannedOrders[Order_Month])),"m月")&amp;"発注)")</f>
        <v/>
      </c>
      <c r="AB1017">
        <f>IF(SUMIFS(T_PlannedOrders[EffectiveQty],T_PlannedOrders[Part Name],$A953,T_PlannedOrders[WeekIndex],25)=0,"",SUMIFS(T_PlannedOrders[EffectiveQty],T_PlannedOrders[Part Name],$A953,T_PlannedOrders[WeekIndex],25)&amp;" ("&amp;TEXT(SUMPRODUCT(MAX((T_PlannedOrders[Part Name]=$A953)*(T_PlannedOrders[WeekIndex]=25)*(T_PlannedOrders[EffectiveQty]&gt;0)*T_PlannedOrders[Order_Month])),"m月")&amp;"発注)")</f>
        <v/>
      </c>
      <c r="AC1017">
        <f>IF(SUMIFS(T_PlannedOrders[EffectiveQty],T_PlannedOrders[Part Name],$A953,T_PlannedOrders[WeekIndex],26)=0,"",SUMIFS(T_PlannedOrders[EffectiveQty],T_PlannedOrders[Part Name],$A953,T_PlannedOrders[WeekIndex],26)&amp;" ("&amp;TEXT(SUMPRODUCT(MAX((T_PlannedOrders[Part Name]=$A953)*(T_PlannedOrders[WeekIndex]=26)*(T_PlannedOrders[EffectiveQty]&gt;0)*T_PlannedOrders[Order_Month])),"m月")&amp;"発注)")</f>
        <v/>
      </c>
      <c r="AD1017">
        <f>IF(SUMIFS(T_PlannedOrders[EffectiveQty],T_PlannedOrders[Part Name],$A953,T_PlannedOrders[WeekIndex],27)=0,"",SUMIFS(T_PlannedOrders[EffectiveQty],T_PlannedOrders[Part Name],$A953,T_PlannedOrders[WeekIndex],27)&amp;" ("&amp;TEXT(SUMPRODUCT(MAX((T_PlannedOrders[Part Name]=$A953)*(T_PlannedOrders[WeekIndex]=27)*(T_PlannedOrders[EffectiveQty]&gt;0)*T_PlannedOrders[Order_Month])),"m月")&amp;"発注)")</f>
        <v/>
      </c>
      <c r="AE1017">
        <f>IF(SUMIFS(T_PlannedOrders[EffectiveQty],T_PlannedOrders[Part Name],$A953,T_PlannedOrders[WeekIndex],28)=0,"",SUMIFS(T_PlannedOrders[EffectiveQty],T_PlannedOrders[Part Name],$A953,T_PlannedOrders[WeekIndex],28)&amp;" ("&amp;TEXT(SUMPRODUCT(MAX((T_PlannedOrders[Part Name]=$A953)*(T_PlannedOrders[WeekIndex]=28)*(T_PlannedOrders[EffectiveQty]&gt;0)*T_PlannedOrders[Order_Month])),"m月")&amp;"発注)")</f>
        <v/>
      </c>
      <c r="AF1017">
        <f>IF(SUMIFS(T_PlannedOrders[EffectiveQty],T_PlannedOrders[Part Name],$A953,T_PlannedOrders[WeekIndex],29)=0,"",SUMIFS(T_PlannedOrders[EffectiveQty],T_PlannedOrders[Part Name],$A953,T_PlannedOrders[WeekIndex],29)&amp;" ("&amp;TEXT(SUMPRODUCT(MAX((T_PlannedOrders[Part Name]=$A953)*(T_PlannedOrders[WeekIndex]=29)*(T_PlannedOrders[EffectiveQty]&gt;0)*T_PlannedOrders[Order_Month])),"m月")&amp;"発注)")</f>
        <v/>
      </c>
      <c r="AG1017">
        <f>IF(SUMIFS(T_PlannedOrders[EffectiveQty],T_PlannedOrders[Part Name],$A953,T_PlannedOrders[WeekIndex],30)=0,"",SUMIFS(T_PlannedOrders[EffectiveQty],T_PlannedOrders[Part Name],$A953,T_PlannedOrders[WeekIndex],30)&amp;" ("&amp;TEXT(SUMPRODUCT(MAX((T_PlannedOrders[Part Name]=$A953)*(T_PlannedOrders[WeekIndex]=30)*(T_PlannedOrders[EffectiveQty]&gt;0)*T_PlannedOrders[Order_Month])),"m月")&amp;"発注)")</f>
        <v/>
      </c>
      <c r="AH1017">
        <f>IF(SUMIFS(T_PlannedOrders[EffectiveQty],T_PlannedOrders[Part Name],$A953,T_PlannedOrders[WeekIndex],31)=0,"",SUMIFS(T_PlannedOrders[EffectiveQty],T_PlannedOrders[Part Name],$A953,T_PlannedOrders[WeekIndex],31)&amp;" ("&amp;TEXT(SUMPRODUCT(MAX((T_PlannedOrders[Part Name]=$A953)*(T_PlannedOrders[WeekIndex]=31)*(T_PlannedOrders[EffectiveQty]&gt;0)*T_PlannedOrders[Order_Month])),"m月")&amp;"発注)")</f>
        <v/>
      </c>
      <c r="AI1017">
        <f>IF(SUMIFS(T_PlannedOrders[EffectiveQty],T_PlannedOrders[Part Name],$A953,T_PlannedOrders[WeekIndex],32)=0,"",SUMIFS(T_PlannedOrders[EffectiveQty],T_PlannedOrders[Part Name],$A953,T_PlannedOrders[WeekIndex],32)&amp;" ("&amp;TEXT(SUMPRODUCT(MAX((T_PlannedOrders[Part Name]=$A953)*(T_PlannedOrders[WeekIndex]=32)*(T_PlannedOrders[EffectiveQty]&gt;0)*T_PlannedOrders[Order_Month])),"m月")&amp;"発注)")</f>
        <v/>
      </c>
      <c r="AJ1017">
        <f>IF(SUMIFS(T_PlannedOrders[EffectiveQty],T_PlannedOrders[Part Name],$A953,T_PlannedOrders[WeekIndex],33)=0,"",SUMIFS(T_PlannedOrders[EffectiveQty],T_PlannedOrders[Part Name],$A953,T_PlannedOrders[WeekIndex],33)&amp;" ("&amp;TEXT(SUMPRODUCT(MAX((T_PlannedOrders[Part Name]=$A953)*(T_PlannedOrders[WeekIndex]=33)*(T_PlannedOrders[EffectiveQty]&gt;0)*T_PlannedOrders[Order_Month])),"m月")&amp;"発注)")</f>
        <v/>
      </c>
      <c r="AK1017">
        <f>IF(SUMIFS(T_PlannedOrders[EffectiveQty],T_PlannedOrders[Part Name],$A953,T_PlannedOrders[WeekIndex],34)=0,"",SUMIFS(T_PlannedOrders[EffectiveQty],T_PlannedOrders[Part Name],$A953,T_PlannedOrders[WeekIndex],34)&amp;" ("&amp;TEXT(SUMPRODUCT(MAX((T_PlannedOrders[Part Name]=$A953)*(T_PlannedOrders[WeekIndex]=34)*(T_PlannedOrders[EffectiveQty]&gt;0)*T_PlannedOrders[Order_Month])),"m月")&amp;"発注)")</f>
        <v/>
      </c>
      <c r="AL1017">
        <f>IF(SUMIFS(T_PlannedOrders[EffectiveQty],T_PlannedOrders[Part Name],$A953,T_PlannedOrders[WeekIndex],35)=0,"",SUMIFS(T_PlannedOrders[EffectiveQty],T_PlannedOrders[Part Name],$A953,T_PlannedOrders[WeekIndex],35)&amp;" ("&amp;TEXT(SUMPRODUCT(MAX((T_PlannedOrders[Part Name]=$A953)*(T_PlannedOrders[WeekIndex]=35)*(T_PlannedOrders[EffectiveQty]&gt;0)*T_PlannedOrders[Order_Month])),"m月")&amp;"発注)")</f>
        <v/>
      </c>
      <c r="AM1017">
        <f>IF(SUMIFS(T_PlannedOrders[EffectiveQty],T_PlannedOrders[Part Name],$A953,T_PlannedOrders[WeekIndex],36)=0,"",SUMIFS(T_PlannedOrders[EffectiveQty],T_PlannedOrders[Part Name],$A953,T_PlannedOrders[WeekIndex],36)&amp;" ("&amp;TEXT(SUMPRODUCT(MAX((T_PlannedOrders[Part Name]=$A953)*(T_PlannedOrders[WeekIndex]=36)*(T_PlannedOrders[EffectiveQty]&gt;0)*T_PlannedOrders[Order_Month])),"m月")&amp;"発注)")</f>
        <v/>
      </c>
      <c r="AN1017">
        <f>IF(SUMIFS(T_PlannedOrders[EffectiveQty],T_PlannedOrders[Part Name],$A953,T_PlannedOrders[WeekIndex],37)=0,"",SUMIFS(T_PlannedOrders[EffectiveQty],T_PlannedOrders[Part Name],$A953,T_PlannedOrders[WeekIndex],37)&amp;" ("&amp;TEXT(SUMPRODUCT(MAX((T_PlannedOrders[Part Name]=$A953)*(T_PlannedOrders[WeekIndex]=37)*(T_PlannedOrders[EffectiveQty]&gt;0)*T_PlannedOrders[Order_Month])),"m月")&amp;"発注)")</f>
        <v/>
      </c>
      <c r="AO1017">
        <f>IF(SUMIFS(T_PlannedOrders[EffectiveQty],T_PlannedOrders[Part Name],$A953,T_PlannedOrders[WeekIndex],38)=0,"",SUMIFS(T_PlannedOrders[EffectiveQty],T_PlannedOrders[Part Name],$A953,T_PlannedOrders[WeekIndex],38)&amp;" ("&amp;TEXT(SUMPRODUCT(MAX((T_PlannedOrders[Part Name]=$A953)*(T_PlannedOrders[WeekIndex]=38)*(T_PlannedOrders[EffectiveQty]&gt;0)*T_PlannedOrders[Order_Month])),"m月")&amp;"発注)")</f>
        <v/>
      </c>
      <c r="AP1017">
        <f>IF(SUMIFS(T_PlannedOrders[EffectiveQty],T_PlannedOrders[Part Name],$A953,T_PlannedOrders[WeekIndex],39)=0,"",SUMIFS(T_PlannedOrders[EffectiveQty],T_PlannedOrders[Part Name],$A953,T_PlannedOrders[WeekIndex],39)&amp;" ("&amp;TEXT(SUMPRODUCT(MAX((T_PlannedOrders[Part Name]=$A953)*(T_PlannedOrders[WeekIndex]=39)*(T_PlannedOrders[EffectiveQty]&gt;0)*T_PlannedOrders[Order_Month])),"m月")&amp;"発注)")</f>
        <v/>
      </c>
      <c r="AQ1017">
        <f>IF(SUMIFS(T_PlannedOrders[EffectiveQty],T_PlannedOrders[Part Name],$A953,T_PlannedOrders[WeekIndex],40)=0,"",SUMIFS(T_PlannedOrders[EffectiveQty],T_PlannedOrders[Part Name],$A953,T_PlannedOrders[WeekIndex],40)&amp;" ("&amp;TEXT(SUMPRODUCT(MAX((T_PlannedOrders[Part Name]=$A953)*(T_PlannedOrders[WeekIndex]=40)*(T_PlannedOrders[EffectiveQty]&gt;0)*T_PlannedOrders[Order_Month])),"m月")&amp;"発注)")</f>
        <v/>
      </c>
      <c r="AR1017">
        <f>IF(SUMIFS(T_PlannedOrders[EffectiveQty],T_PlannedOrders[Part Name],$A953,T_PlannedOrders[WeekIndex],41)=0,"",SUMIFS(T_PlannedOrders[EffectiveQty],T_PlannedOrders[Part Name],$A953,T_PlannedOrders[WeekIndex],41)&amp;" ("&amp;TEXT(SUMPRODUCT(MAX((T_PlannedOrders[Part Name]=$A953)*(T_PlannedOrders[WeekIndex]=41)*(T_PlannedOrders[EffectiveQty]&gt;0)*T_PlannedOrders[Order_Month])),"m月")&amp;"発注)")</f>
        <v/>
      </c>
      <c r="AS1017">
        <f>IF(SUMIFS(T_PlannedOrders[EffectiveQty],T_PlannedOrders[Part Name],$A953,T_PlannedOrders[WeekIndex],42)=0,"",SUMIFS(T_PlannedOrders[EffectiveQty],T_PlannedOrders[Part Name],$A953,T_PlannedOrders[WeekIndex],42)&amp;" ("&amp;TEXT(SUMPRODUCT(MAX((T_PlannedOrders[Part Name]=$A953)*(T_PlannedOrders[WeekIndex]=42)*(T_PlannedOrders[EffectiveQty]&gt;0)*T_PlannedOrders[Order_Month])),"m月")&amp;"発注)")</f>
        <v/>
      </c>
      <c r="AT1017">
        <f>IF(SUMIFS(T_PlannedOrders[EffectiveQty],T_PlannedOrders[Part Name],$A953,T_PlannedOrders[WeekIndex],43)=0,"",SUMIFS(T_PlannedOrders[EffectiveQty],T_PlannedOrders[Part Name],$A953,T_PlannedOrders[WeekIndex],43)&amp;" ("&amp;TEXT(SUMPRODUCT(MAX((T_PlannedOrders[Part Name]=$A953)*(T_PlannedOrders[WeekIndex]=43)*(T_PlannedOrders[EffectiveQty]&gt;0)*T_PlannedOrders[Order_Month])),"m月")&amp;"発注)")</f>
        <v/>
      </c>
      <c r="AU1017">
        <f>IF(SUMIFS(T_PlannedOrders[EffectiveQty],T_PlannedOrders[Part Name],$A953,T_PlannedOrders[WeekIndex],44)=0,"",SUMIFS(T_PlannedOrders[EffectiveQty],T_PlannedOrders[Part Name],$A953,T_PlannedOrders[WeekIndex],44)&amp;" ("&amp;TEXT(SUMPRODUCT(MAX((T_PlannedOrders[Part Name]=$A953)*(T_PlannedOrders[WeekIndex]=44)*(T_PlannedOrders[EffectiveQty]&gt;0)*T_PlannedOrders[Order_Month])),"m月")&amp;"発注)")</f>
        <v/>
      </c>
      <c r="AV1017">
        <f>IF(SUMIFS(T_PlannedOrders[EffectiveQty],T_PlannedOrders[Part Name],$A953,T_PlannedOrders[WeekIndex],45)=0,"",SUMIFS(T_PlannedOrders[EffectiveQty],T_PlannedOrders[Part Name],$A953,T_PlannedOrders[WeekIndex],45)&amp;" ("&amp;TEXT(SUMPRODUCT(MAX((T_PlannedOrders[Part Name]=$A953)*(T_PlannedOrders[WeekIndex]=45)*(T_PlannedOrders[EffectiveQty]&gt;0)*T_PlannedOrders[Order_Month])),"m月")&amp;"発注)")</f>
        <v/>
      </c>
      <c r="AW1017">
        <f>IF(SUMIFS(T_PlannedOrders[EffectiveQty],T_PlannedOrders[Part Name],$A953,T_PlannedOrders[WeekIndex],46)=0,"",SUMIFS(T_PlannedOrders[EffectiveQty],T_PlannedOrders[Part Name],$A953,T_PlannedOrders[WeekIndex],46)&amp;" ("&amp;TEXT(SUMPRODUCT(MAX((T_PlannedOrders[Part Name]=$A953)*(T_PlannedOrders[WeekIndex]=46)*(T_PlannedOrders[EffectiveQty]&gt;0)*T_PlannedOrders[Order_Month])),"m月")&amp;"発注)")</f>
        <v/>
      </c>
      <c r="AX1017">
        <f>IF(SUMIFS(T_PlannedOrders[EffectiveQty],T_PlannedOrders[Part Name],$A953,T_PlannedOrders[WeekIndex],47)=0,"",SUMIFS(T_PlannedOrders[EffectiveQty],T_PlannedOrders[Part Name],$A953,T_PlannedOrders[WeekIndex],47)&amp;" ("&amp;TEXT(SUMPRODUCT(MAX((T_PlannedOrders[Part Name]=$A953)*(T_PlannedOrders[WeekIndex]=47)*(T_PlannedOrders[EffectiveQty]&gt;0)*T_PlannedOrders[Order_Month])),"m月")&amp;"発注)")</f>
        <v/>
      </c>
      <c r="AY1017">
        <f>IF(SUMIFS(T_PlannedOrders[EffectiveQty],T_PlannedOrders[Part Name],$A953,T_PlannedOrders[WeekIndex],48)=0,"",SUMIFS(T_PlannedOrders[EffectiveQty],T_PlannedOrders[Part Name],$A953,T_PlannedOrders[WeekIndex],48)&amp;" ("&amp;TEXT(SUMPRODUCT(MAX((T_PlannedOrders[Part Name]=$A953)*(T_PlannedOrders[WeekIndex]=48)*(T_PlannedOrders[EffectiveQty]&gt;0)*T_PlannedOrders[Order_Month])),"m月")&amp;"発注)")</f>
        <v/>
      </c>
      <c r="AZ1017">
        <f>IF(SUMIFS(T_PlannedOrders[EffectiveQty],T_PlannedOrders[Part Name],$A953,T_PlannedOrders[WeekIndex],49)=0,"",SUMIFS(T_PlannedOrders[EffectiveQty],T_PlannedOrders[Part Name],$A953,T_PlannedOrders[WeekIndex],49)&amp;" ("&amp;TEXT(SUMPRODUCT(MAX((T_PlannedOrders[Part Name]=$A953)*(T_PlannedOrders[WeekIndex]=49)*(T_PlannedOrders[EffectiveQty]&gt;0)*T_PlannedOrders[Order_Month])),"m月")&amp;"発注)")</f>
        <v/>
      </c>
      <c r="BA1017">
        <f>IF(SUMIFS(T_PlannedOrders[EffectiveQty],T_PlannedOrders[Part Name],$A953,T_PlannedOrders[WeekIndex],50)=0,"",SUMIFS(T_PlannedOrders[EffectiveQty],T_PlannedOrders[Part Name],$A953,T_PlannedOrders[WeekIndex],50)&amp;" ("&amp;TEXT(SUMPRODUCT(MAX((T_PlannedOrders[Part Name]=$A953)*(T_PlannedOrders[WeekIndex]=50)*(T_PlannedOrders[EffectiveQty]&gt;0)*T_PlannedOrders[Order_Month])),"m月")&amp;"発注)")</f>
        <v/>
      </c>
      <c r="BB1017">
        <f>IF(SUMIFS(T_PlannedOrders[EffectiveQty],T_PlannedOrders[Part Name],$A953,T_PlannedOrders[WeekIndex],51)=0,"",SUMIFS(T_PlannedOrders[EffectiveQty],T_PlannedOrders[Part Name],$A953,T_PlannedOrders[WeekIndex],51)&amp;" ("&amp;TEXT(SUMPRODUCT(MAX((T_PlannedOrders[Part Name]=$A953)*(T_PlannedOrders[WeekIndex]=51)*(T_PlannedOrders[EffectiveQty]&gt;0)*T_PlannedOrders[Order_Month])),"m月")&amp;"発注)")</f>
        <v/>
      </c>
      <c r="BC1017">
        <f>IF(SUMIFS(T_PlannedOrders[EffectiveQty],T_PlannedOrders[Part Name],$A953,T_PlannedOrders[WeekIndex],52)=0,"",SUMIFS(T_PlannedOrders[EffectiveQty],T_PlannedOrders[Part Name],$A953,T_PlannedOrders[WeekIndex],52)&amp;" ("&amp;TEXT(SUMPRODUCT(MAX((T_PlannedOrders[Part Name]=$A953)*(T_PlannedOrders[WeekIndex]=52)*(T_PlannedOrders[EffectiveQty]&gt;0)*T_PlannedOrders[Order_Month])),"m月")&amp;"発注)")</f>
        <v/>
      </c>
      <c r="BD1017">
        <f>IF(SUMIFS(T_PlannedOrders[EffectiveQty],T_PlannedOrders[Part Name],$A953,T_PlannedOrders[WeekIndex],53)=0,"",SUMIFS(T_PlannedOrders[EffectiveQty],T_PlannedOrders[Part Name],$A953,T_PlannedOrders[WeekIndex],53)&amp;" ("&amp;TEXT(SUMPRODUCT(MAX((T_PlannedOrders[Part Name]=$A953)*(T_PlannedOrders[WeekIndex]=53)*(T_PlannedOrders[EffectiveQty]&gt;0)*T_PlannedOrders[Order_Month])),"m月")&amp;"発注)")</f>
        <v/>
      </c>
      <c r="BE1017">
        <f>IF(SUMIFS(T_PlannedOrders[EffectiveQty],T_PlannedOrders[Part Name],$A953,T_PlannedOrders[WeekIndex],54)=0,"",SUMIFS(T_PlannedOrders[EffectiveQty],T_PlannedOrders[Part Name],$A953,T_PlannedOrders[WeekIndex],54)&amp;" ("&amp;TEXT(SUMPRODUCT(MAX((T_PlannedOrders[Part Name]=$A953)*(T_PlannedOrders[WeekIndex]=54)*(T_PlannedOrders[EffectiveQty]&gt;0)*T_PlannedOrders[Order_Month])),"m月")&amp;"発注)")</f>
        <v/>
      </c>
      <c r="BF1017">
        <f>IF(SUMIFS(T_PlannedOrders[EffectiveQty],T_PlannedOrders[Part Name],$A953,T_PlannedOrders[WeekIndex],55)=0,"",SUMIFS(T_PlannedOrders[EffectiveQty],T_PlannedOrders[Part Name],$A953,T_PlannedOrders[WeekIndex],55)&amp;" ("&amp;TEXT(SUMPRODUCT(MAX((T_PlannedOrders[Part Name]=$A953)*(T_PlannedOrders[WeekIndex]=55)*(T_PlannedOrders[EffectiveQty]&gt;0)*T_PlannedOrders[Order_Month])),"m月")&amp;"発注)")</f>
        <v/>
      </c>
      <c r="BG1017">
        <f>IF(SUMIFS(T_PlannedOrders[EffectiveQty],T_PlannedOrders[Part Name],$A953,T_PlannedOrders[WeekIndex],56)=0,"",SUMIFS(T_PlannedOrders[EffectiveQty],T_PlannedOrders[Part Name],$A953,T_PlannedOrders[WeekIndex],56)&amp;" ("&amp;TEXT(SUMPRODUCT(MAX((T_PlannedOrders[Part Name]=$A953)*(T_PlannedOrders[WeekIndex]=56)*(T_PlannedOrders[EffectiveQty]&gt;0)*T_PlannedOrders[Order_Month])),"m月")&amp;"発注)")</f>
        <v/>
      </c>
      <c r="BH1017">
        <f>IF(SUMIFS(T_PlannedOrders[EffectiveQty],T_PlannedOrders[Part Name],$A953,T_PlannedOrders[WeekIndex],57)=0,"",SUMIFS(T_PlannedOrders[EffectiveQty],T_PlannedOrders[Part Name],$A953,T_PlannedOrders[WeekIndex],57)&amp;" ("&amp;TEXT(SUMPRODUCT(MAX((T_PlannedOrders[Part Name]=$A953)*(T_PlannedOrders[WeekIndex]=57)*(T_PlannedOrders[EffectiveQty]&gt;0)*T_PlannedOrders[Order_Month])),"m月")&amp;"発注)")</f>
        <v/>
      </c>
      <c r="BI1017">
        <f>IF(SUMIFS(T_PlannedOrders[EffectiveQty],T_PlannedOrders[Part Name],$A953,T_PlannedOrders[WeekIndex],58)=0,"",SUMIFS(T_PlannedOrders[EffectiveQty],T_PlannedOrders[Part Name],$A953,T_PlannedOrders[WeekIndex],58)&amp;" ("&amp;TEXT(SUMPRODUCT(MAX((T_PlannedOrders[Part Name]=$A953)*(T_PlannedOrders[WeekIndex]=58)*(T_PlannedOrders[EffectiveQty]&gt;0)*T_PlannedOrders[Order_Month])),"m月")&amp;"発注)")</f>
        <v/>
      </c>
      <c r="BJ1017">
        <f>IF(SUMIFS(T_PlannedOrders[EffectiveQty],T_PlannedOrders[Part Name],$A953,T_PlannedOrders[WeekIndex],59)=0,"",SUMIFS(T_PlannedOrders[EffectiveQty],T_PlannedOrders[Part Name],$A953,T_PlannedOrders[WeekIndex],59)&amp;" ("&amp;TEXT(SUMPRODUCT(MAX((T_PlannedOrders[Part Name]=$A953)*(T_PlannedOrders[WeekIndex]=59)*(T_PlannedOrders[EffectiveQty]&gt;0)*T_PlannedOrders[Order_Month])),"m月")&amp;"発注)")</f>
        <v/>
      </c>
      <c r="BK1017">
        <f>IF(SUMIFS(T_PlannedOrders[EffectiveQty],T_PlannedOrders[Part Name],$A953,T_PlannedOrders[WeekIndex],60)=0,"",SUMIFS(T_PlannedOrders[EffectiveQty],T_PlannedOrders[Part Name],$A953,T_PlannedOrders[WeekIndex],60)&amp;" ("&amp;TEXT(SUMPRODUCT(MAX((T_PlannedOrders[Part Name]=$A953)*(T_PlannedOrders[WeekIndex]=60)*(T_PlannedOrders[EffectiveQty]&gt;0)*T_PlannedOrders[Order_Month])),"m月")&amp;"発注)")</f>
        <v/>
      </c>
      <c r="BL1017">
        <f>IF(SUMIFS(T_PlannedOrders[EffectiveQty],T_PlannedOrders[Part Name],$A953,T_PlannedOrders[WeekIndex],61)=0,"",SUMIFS(T_PlannedOrders[EffectiveQty],T_PlannedOrders[Part Name],$A953,T_PlannedOrders[WeekIndex],61)&amp;" ("&amp;TEXT(SUMPRODUCT(MAX((T_PlannedOrders[Part Name]=$A953)*(T_PlannedOrders[WeekIndex]=61)*(T_PlannedOrders[EffectiveQty]&gt;0)*T_PlannedOrders[Order_Month])),"m月")&amp;"発注)")</f>
        <v/>
      </c>
      <c r="BM1017">
        <f>IF(SUMIFS(T_PlannedOrders[EffectiveQty],T_PlannedOrders[Part Name],$A953,T_PlannedOrders[WeekIndex],62)=0,"",SUMIFS(T_PlannedOrders[EffectiveQty],T_PlannedOrders[Part Name],$A953,T_PlannedOrders[WeekIndex],62)&amp;" ("&amp;TEXT(SUMPRODUCT(MAX((T_PlannedOrders[Part Name]=$A953)*(T_PlannedOrders[WeekIndex]=62)*(T_PlannedOrders[EffectiveQty]&gt;0)*T_PlannedOrders[Order_Month])),"m月")&amp;"発注)")</f>
        <v/>
      </c>
      <c r="BN1017">
        <f>IF(SUMIFS(T_PlannedOrders[EffectiveQty],T_PlannedOrders[Part Name],$A953,T_PlannedOrders[WeekIndex],63)=0,"",SUMIFS(T_PlannedOrders[EffectiveQty],T_PlannedOrders[Part Name],$A953,T_PlannedOrders[WeekIndex],63)&amp;" ("&amp;TEXT(SUMPRODUCT(MAX((T_PlannedOrders[Part Name]=$A953)*(T_PlannedOrders[WeekIndex]=63)*(T_PlannedOrders[EffectiveQty]&gt;0)*T_PlannedOrders[Order_Month])),"m月")&amp;"発注)")</f>
        <v/>
      </c>
      <c r="BO1017">
        <f>IF(SUMIFS(T_PlannedOrders[EffectiveQty],T_PlannedOrders[Part Name],$A953,T_PlannedOrders[WeekIndex],64)=0,"",SUMIFS(T_PlannedOrders[EffectiveQty],T_PlannedOrders[Part Name],$A953,T_PlannedOrders[WeekIndex],64)&amp;" ("&amp;TEXT(SUMPRODUCT(MAX((T_PlannedOrders[Part Name]=$A953)*(T_PlannedOrders[WeekIndex]=64)*(T_PlannedOrders[EffectiveQty]&gt;0)*T_PlannedOrders[Order_Month])),"m月")&amp;"発注)")</f>
        <v/>
      </c>
      <c r="BP1017">
        <f>IF(SUMIFS(T_PlannedOrders[EffectiveQty],T_PlannedOrders[Part Name],$A953,T_PlannedOrders[WeekIndex],65)=0,"",SUMIFS(T_PlannedOrders[EffectiveQty],T_PlannedOrders[Part Name],$A953,T_PlannedOrders[WeekIndex],65)&amp;" ("&amp;TEXT(SUMPRODUCT(MAX((T_PlannedOrders[Part Name]=$A953)*(T_PlannedOrders[WeekIndex]=65)*(T_PlannedOrders[EffectiveQty]&gt;0)*T_PlannedOrders[Order_Month])),"m月")&amp;"発注)")</f>
        <v/>
      </c>
      <c r="BQ1017">
        <f>IF(SUMIFS(T_PlannedOrders[EffectiveQty],T_PlannedOrders[Part Name],$A953,T_PlannedOrders[WeekIndex],66)=0,"",SUMIFS(T_PlannedOrders[EffectiveQty],T_PlannedOrders[Part Name],$A953,T_PlannedOrders[WeekIndex],66)&amp;" ("&amp;TEXT(SUMPRODUCT(MAX((T_PlannedOrders[Part Name]=$A953)*(T_PlannedOrders[WeekIndex]=66)*(T_PlannedOrders[EffectiveQty]&gt;0)*T_PlannedOrders[Order_Month])),"m月")&amp;"発注)")</f>
        <v/>
      </c>
      <c r="BR1017">
        <f>IF(SUMIFS(T_PlannedOrders[EffectiveQty],T_PlannedOrders[Part Name],$A953,T_PlannedOrders[WeekIndex],67)=0,"",SUMIFS(T_PlannedOrders[EffectiveQty],T_PlannedOrders[Part Name],$A953,T_PlannedOrders[WeekIndex],67)&amp;" ("&amp;TEXT(SUMPRODUCT(MAX((T_PlannedOrders[Part Name]=$A953)*(T_PlannedOrders[WeekIndex]=67)*(T_PlannedOrders[EffectiveQty]&gt;0)*T_PlannedOrders[Order_Month])),"m月")&amp;"発注)")</f>
        <v/>
      </c>
      <c r="BS1017">
        <f>IF(SUMIFS(T_PlannedOrders[EffectiveQty],T_PlannedOrders[Part Name],$A953,T_PlannedOrders[WeekIndex],68)=0,"",SUMIFS(T_PlannedOrders[EffectiveQty],T_PlannedOrders[Part Name],$A953,T_PlannedOrders[WeekIndex],68)&amp;" ("&amp;TEXT(SUMPRODUCT(MAX((T_PlannedOrders[Part Name]=$A953)*(T_PlannedOrders[WeekIndex]=68)*(T_PlannedOrders[EffectiveQty]&gt;0)*T_PlannedOrders[Order_Month])),"m月")&amp;"発注)")</f>
        <v/>
      </c>
      <c r="BT1017">
        <f>IF(SUMIFS(T_PlannedOrders[EffectiveQty],T_PlannedOrders[Part Name],$A953,T_PlannedOrders[WeekIndex],69)=0,"",SUMIFS(T_PlannedOrders[EffectiveQty],T_PlannedOrders[Part Name],$A953,T_PlannedOrders[WeekIndex],69)&amp;" ("&amp;TEXT(SUMPRODUCT(MAX((T_PlannedOrders[Part Name]=$A953)*(T_PlannedOrders[WeekIndex]=69)*(T_PlannedOrders[EffectiveQty]&gt;0)*T_PlannedOrders[Order_Month])),"m月")&amp;"発注)")</f>
        <v/>
      </c>
      <c r="BU1017">
        <f>IF(SUMIFS(T_PlannedOrders[EffectiveQty],T_PlannedOrders[Part Name],$A953,T_PlannedOrders[WeekIndex],70)=0,"",SUMIFS(T_PlannedOrders[EffectiveQty],T_PlannedOrders[Part Name],$A953,T_PlannedOrders[WeekIndex],70)&amp;" ("&amp;TEXT(SUMPRODUCT(MAX((T_PlannedOrders[Part Name]=$A953)*(T_PlannedOrders[WeekIndex]=70)*(T_PlannedOrders[EffectiveQty]&gt;0)*T_PlannedOrders[Order_Month])),"m月")&amp;"発注)")</f>
        <v/>
      </c>
      <c r="BV1017">
        <f>IF(SUMIFS(T_PlannedOrders[EffectiveQty],T_PlannedOrders[Part Name],$A953,T_PlannedOrders[WeekIndex],71)=0,"",SUMIFS(T_PlannedOrders[EffectiveQty],T_PlannedOrders[Part Name],$A953,T_PlannedOrders[WeekIndex],71)&amp;" ("&amp;TEXT(SUMPRODUCT(MAX((T_PlannedOrders[Part Name]=$A953)*(T_PlannedOrders[WeekIndex]=71)*(T_PlannedOrders[EffectiveQty]&gt;0)*T_PlannedOrders[Order_Month])),"m月")&amp;"発注)")</f>
        <v/>
      </c>
      <c r="BW1017">
        <f>IF(SUMIFS(T_PlannedOrders[EffectiveQty],T_PlannedOrders[Part Name],$A953,T_PlannedOrders[WeekIndex],72)=0,"",SUMIFS(T_PlannedOrders[EffectiveQty],T_PlannedOrders[Part Name],$A953,T_PlannedOrders[WeekIndex],72)&amp;" ("&amp;TEXT(SUMPRODUCT(MAX((T_PlannedOrders[Part Name]=$A953)*(T_PlannedOrders[WeekIndex]=72)*(T_PlannedOrders[EffectiveQty]&gt;0)*T_PlannedOrders[Order_Month])),"m月")&amp;"発注)")</f>
        <v/>
      </c>
      <c r="BX1017">
        <f>IF(SUMIFS(T_PlannedOrders[EffectiveQty],T_PlannedOrders[Part Name],$A953,T_PlannedOrders[WeekIndex],73)=0,"",SUMIFS(T_PlannedOrders[EffectiveQty],T_PlannedOrders[Part Name],$A953,T_PlannedOrders[WeekIndex],73)&amp;" ("&amp;TEXT(SUMPRODUCT(MAX((T_PlannedOrders[Part Name]=$A953)*(T_PlannedOrders[WeekIndex]=73)*(T_PlannedOrders[EffectiveQty]&gt;0)*T_PlannedOrders[Order_Month])),"m月")&amp;"発注)")</f>
        <v/>
      </c>
      <c r="BY1017">
        <f>IF(SUMIFS(T_PlannedOrders[EffectiveQty],T_PlannedOrders[Part Name],$A953,T_PlannedOrders[WeekIndex],74)=0,"",SUMIFS(T_PlannedOrders[EffectiveQty],T_PlannedOrders[Part Name],$A953,T_PlannedOrders[WeekIndex],74)&amp;" ("&amp;TEXT(SUMPRODUCT(MAX((T_PlannedOrders[Part Name]=$A953)*(T_PlannedOrders[WeekIndex]=74)*(T_PlannedOrders[EffectiveQty]&gt;0)*T_PlannedOrders[Order_Month])),"m月")&amp;"発注)")</f>
        <v/>
      </c>
      <c r="BZ1017">
        <f>IF(SUMIFS(T_PlannedOrders[EffectiveQty],T_PlannedOrders[Part Name],$A953,T_PlannedOrders[WeekIndex],75)=0,"",SUMIFS(T_PlannedOrders[EffectiveQty],T_PlannedOrders[Part Name],$A953,T_PlannedOrders[WeekIndex],75)&amp;" ("&amp;TEXT(SUMPRODUCT(MAX((T_PlannedOrders[Part Name]=$A953)*(T_PlannedOrders[WeekIndex]=75)*(T_PlannedOrders[EffectiveQty]&gt;0)*T_PlannedOrders[Order_Month])),"m月")&amp;"発注)")</f>
        <v/>
      </c>
      <c r="CA1017">
        <f>IF(SUMIFS(T_PlannedOrders[EffectiveQty],T_PlannedOrders[Part Name],$A953,T_PlannedOrders[WeekIndex],76)=0,"",SUMIFS(T_PlannedOrders[EffectiveQty],T_PlannedOrders[Part Name],$A953,T_PlannedOrders[WeekIndex],76)&amp;" ("&amp;TEXT(SUMPRODUCT(MAX((T_PlannedOrders[Part Name]=$A953)*(T_PlannedOrders[WeekIndex]=76)*(T_PlannedOrders[EffectiveQty]&gt;0)*T_PlannedOrders[Order_Month])),"m月")&amp;"発注)")</f>
        <v/>
      </c>
      <c r="CB1017">
        <f>IF(SUMIFS(T_PlannedOrders[EffectiveQty],T_PlannedOrders[Part Name],$A953,T_PlannedOrders[WeekIndex],77)=0,"",SUMIFS(T_PlannedOrders[EffectiveQty],T_PlannedOrders[Part Name],$A953,T_PlannedOrders[WeekIndex],77)&amp;" ("&amp;TEXT(SUMPRODUCT(MAX((T_PlannedOrders[Part Name]=$A953)*(T_PlannedOrders[WeekIndex]=77)*(T_PlannedOrders[EffectiveQty]&gt;0)*T_PlannedOrders[Order_Month])),"m月")&amp;"発注)")</f>
        <v/>
      </c>
      <c r="CC1017">
        <f>IF(SUMIFS(T_PlannedOrders[EffectiveQty],T_PlannedOrders[Part Name],$A953,T_PlannedOrders[WeekIndex],78)=0,"",SUMIFS(T_PlannedOrders[EffectiveQty],T_PlannedOrders[Part Name],$A953,T_PlannedOrders[WeekIndex],78)&amp;" ("&amp;TEXT(SUMPRODUCT(MAX((T_PlannedOrders[Part Name]=$A953)*(T_PlannedOrders[WeekIndex]=78)*(T_PlannedOrders[EffectiveQty]&gt;0)*T_PlannedOrders[Order_Month])),"m月")&amp;"発注)")</f>
        <v/>
      </c>
      <c r="CD1017">
        <f>IF(SUMIFS(T_PlannedOrders[EffectiveQty],T_PlannedOrders[Part Name],$A953,T_PlannedOrders[WeekIndex],79)=0,"",SUMIFS(T_PlannedOrders[EffectiveQty],T_PlannedOrders[Part Name],$A953,T_PlannedOrders[WeekIndex],79)&amp;" ("&amp;TEXT(SUMPRODUCT(MAX((T_PlannedOrders[Part Name]=$A953)*(T_PlannedOrders[WeekIndex]=79)*(T_PlannedOrders[EffectiveQty]&gt;0)*T_PlannedOrders[Order_Month])),"m月")&amp;"発注)")</f>
        <v/>
      </c>
      <c r="CE1017">
        <f>IF(SUMIFS(T_PlannedOrders[EffectiveQty],T_PlannedOrders[Part Name],$A953,T_PlannedOrders[WeekIndex],80)=0,"",SUMIFS(T_PlannedOrders[EffectiveQty],T_PlannedOrders[Part Name],$A953,T_PlannedOrders[WeekIndex],80)&amp;" ("&amp;TEXT(SUMPRODUCT(MAX((T_PlannedOrders[Part Name]=$A953)*(T_PlannedOrders[WeekIndex]=80)*(T_PlannedOrders[EffectiveQty]&gt;0)*T_PlannedOrders[Order_Month])),"m月")&amp;"発注)")</f>
        <v/>
      </c>
      <c r="CF1017">
        <f>IF(SUMIFS(T_PlannedOrders[EffectiveQty],T_PlannedOrders[Part Name],$A953,T_PlannedOrders[WeekIndex],81)=0,"",SUMIFS(T_PlannedOrders[EffectiveQty],T_PlannedOrders[Part Name],$A953,T_PlannedOrders[WeekIndex],81)&amp;" ("&amp;TEXT(SUMPRODUCT(MAX((T_PlannedOrders[Part Name]=$A953)*(T_PlannedOrders[WeekIndex]=81)*(T_PlannedOrders[EffectiveQty]&gt;0)*T_PlannedOrders[Order_Month])),"m月")&amp;"発注)")</f>
        <v/>
      </c>
      <c r="CG1017">
        <f>IF(SUMIFS(T_PlannedOrders[EffectiveQty],T_PlannedOrders[Part Name],$A953,T_PlannedOrders[WeekIndex],82)=0,"",SUMIFS(T_PlannedOrders[EffectiveQty],T_PlannedOrders[Part Name],$A953,T_PlannedOrders[WeekIndex],82)&amp;" ("&amp;TEXT(SUMPRODUCT(MAX((T_PlannedOrders[Part Name]=$A953)*(T_PlannedOrders[WeekIndex]=82)*(T_PlannedOrders[EffectiveQty]&gt;0)*T_PlannedOrders[Order_Month])),"m月")&amp;"発注)")</f>
        <v/>
      </c>
      <c r="CH1017">
        <f>IF(SUMIFS(T_PlannedOrders[EffectiveQty],T_PlannedOrders[Part Name],$A953,T_PlannedOrders[WeekIndex],83)=0,"",SUMIFS(T_PlannedOrders[EffectiveQty],T_PlannedOrders[Part Name],$A953,T_PlannedOrders[WeekIndex],83)&amp;" ("&amp;TEXT(SUMPRODUCT(MAX((T_PlannedOrders[Part Name]=$A953)*(T_PlannedOrders[WeekIndex]=83)*(T_PlannedOrders[EffectiveQty]&gt;0)*T_PlannedOrders[Order_Month])),"m月")&amp;"発注)")</f>
        <v/>
      </c>
      <c r="CI1017">
        <f>IF(SUMIFS(T_PlannedOrders[EffectiveQty],T_PlannedOrders[Part Name],$A953,T_PlannedOrders[WeekIndex],84)=0,"",SUMIFS(T_PlannedOrders[EffectiveQty],T_PlannedOrders[Part Name],$A953,T_PlannedOrders[WeekIndex],84)&amp;" ("&amp;TEXT(SUMPRODUCT(MAX((T_PlannedOrders[Part Name]=$A953)*(T_PlannedOrders[WeekIndex]=84)*(T_PlannedOrders[EffectiveQty]&gt;0)*T_PlannedOrders[Order_Month])),"m月")&amp;"発注)")</f>
        <v/>
      </c>
      <c r="CJ1017">
        <f>IF(SUMIFS(T_PlannedOrders[EffectiveQty],T_PlannedOrders[Part Name],$A953,T_PlannedOrders[WeekIndex],85)=0,"",SUMIFS(T_PlannedOrders[EffectiveQty],T_PlannedOrders[Part Name],$A953,T_PlannedOrders[WeekIndex],85)&amp;" ("&amp;TEXT(SUMPRODUCT(MAX((T_PlannedOrders[Part Name]=$A953)*(T_PlannedOrders[WeekIndex]=85)*(T_PlannedOrders[EffectiveQty]&gt;0)*T_PlannedOrders[Order_Month])),"m月")&amp;"発注)")</f>
        <v/>
      </c>
      <c r="CK1017">
        <f>IF(SUMIFS(T_PlannedOrders[EffectiveQty],T_PlannedOrders[Part Name],$A953,T_PlannedOrders[WeekIndex],86)=0,"",SUMIFS(T_PlannedOrders[EffectiveQty],T_PlannedOrders[Part Name],$A953,T_PlannedOrders[WeekIndex],86)&amp;" ("&amp;TEXT(SUMPRODUCT(MAX((T_PlannedOrders[Part Name]=$A953)*(T_PlannedOrders[WeekIndex]=86)*(T_PlannedOrders[EffectiveQty]&gt;0)*T_PlannedOrders[Order_Month])),"m月")&amp;"発注)")</f>
        <v/>
      </c>
      <c r="CL1017">
        <f>IF(SUMIFS(T_PlannedOrders[EffectiveQty],T_PlannedOrders[Part Name],$A953,T_PlannedOrders[WeekIndex],87)=0,"",SUMIFS(T_PlannedOrders[EffectiveQty],T_PlannedOrders[Part Name],$A953,T_PlannedOrders[WeekIndex],87)&amp;" ("&amp;TEXT(SUMPRODUCT(MAX((T_PlannedOrders[Part Name]=$A953)*(T_PlannedOrders[WeekIndex]=87)*(T_PlannedOrders[EffectiveQty]&gt;0)*T_PlannedOrders[Order_Month])),"m月")&amp;"発注)")</f>
        <v/>
      </c>
      <c r="CM1017">
        <f>IF(SUMIFS(T_PlannedOrders[EffectiveQty],T_PlannedOrders[Part Name],$A953,T_PlannedOrders[WeekIndex],88)=0,"",SUMIFS(T_PlannedOrders[EffectiveQty],T_PlannedOrders[Part Name],$A953,T_PlannedOrders[WeekIndex],88)&amp;" ("&amp;TEXT(SUMPRODUCT(MAX((T_PlannedOrders[Part Name]=$A953)*(T_PlannedOrders[WeekIndex]=88)*(T_PlannedOrders[EffectiveQty]&gt;0)*T_PlannedOrders[Order_Month])),"m月")&amp;"発注)")</f>
        <v/>
      </c>
      <c r="CN1017">
        <f>IF(SUMIFS(T_PlannedOrders[EffectiveQty],T_PlannedOrders[Part Name],$A953,T_PlannedOrders[WeekIndex],89)=0,"",SUMIFS(T_PlannedOrders[EffectiveQty],T_PlannedOrders[Part Name],$A953,T_PlannedOrders[WeekIndex],89)&amp;" ("&amp;TEXT(SUMPRODUCT(MAX((T_PlannedOrders[Part Name]=$A953)*(T_PlannedOrders[WeekIndex]=89)*(T_PlannedOrders[EffectiveQty]&gt;0)*T_PlannedOrders[Order_Month])),"m月")&amp;"発注)")</f>
        <v/>
      </c>
      <c r="CO1017">
        <f>IF(SUMIFS(T_PlannedOrders[EffectiveQty],T_PlannedOrders[Part Name],$A953,T_PlannedOrders[WeekIndex],90)=0,"",SUMIFS(T_PlannedOrders[EffectiveQty],T_PlannedOrders[Part Name],$A953,T_PlannedOrders[WeekIndex],90)&amp;" ("&amp;TEXT(SUMPRODUCT(MAX((T_PlannedOrders[Part Name]=$A953)*(T_PlannedOrders[WeekIndex]=90)*(T_PlannedOrders[EffectiveQty]&gt;0)*T_PlannedOrders[Order_Month])),"m月")&amp;"発注)")</f>
        <v/>
      </c>
      <c r="CP1017">
        <f>IF(SUMIFS(T_PlannedOrders[EffectiveQty],T_PlannedOrders[Part Name],$A953,T_PlannedOrders[WeekIndex],91)=0,"",SUMIFS(T_PlannedOrders[EffectiveQty],T_PlannedOrders[Part Name],$A953,T_PlannedOrders[WeekIndex],91)&amp;" ("&amp;TEXT(SUMPRODUCT(MAX((T_PlannedOrders[Part Name]=$A953)*(T_PlannedOrders[WeekIndex]=91)*(T_PlannedOrders[EffectiveQty]&gt;0)*T_PlannedOrders[Order_Month])),"m月")&amp;"発注)")</f>
        <v/>
      </c>
      <c r="CQ1017">
        <f>IF(SUMIFS(T_PlannedOrders[EffectiveQty],T_PlannedOrders[Part Name],$A953,T_PlannedOrders[WeekIndex],92)=0,"",SUMIFS(T_PlannedOrders[EffectiveQty],T_PlannedOrders[Part Name],$A953,T_PlannedOrders[WeekIndex],92)&amp;" ("&amp;TEXT(SUMPRODUCT(MAX((T_PlannedOrders[Part Name]=$A953)*(T_PlannedOrders[WeekIndex]=92)*(T_PlannedOrders[EffectiveQty]&gt;0)*T_PlannedOrders[Order_Month])),"m月")&amp;"発注)")</f>
        <v/>
      </c>
      <c r="CR1017">
        <f>IF(SUMIFS(T_PlannedOrders[EffectiveQty],T_PlannedOrders[Part Name],$A953,T_PlannedOrders[WeekIndex],93)=0,"",SUMIFS(T_PlannedOrders[EffectiveQty],T_PlannedOrders[Part Name],$A953,T_PlannedOrders[WeekIndex],93)&amp;" ("&amp;TEXT(SUMPRODUCT(MAX((T_PlannedOrders[Part Name]=$A953)*(T_PlannedOrders[WeekIndex]=93)*(T_PlannedOrders[EffectiveQty]&gt;0)*T_PlannedOrders[Order_Month])),"m月")&amp;"発注)")</f>
        <v/>
      </c>
      <c r="CS1017">
        <f>IF(SUMIFS(T_PlannedOrders[EffectiveQty],T_PlannedOrders[Part Name],$A953,T_PlannedOrders[WeekIndex],94)=0,"",SUMIFS(T_PlannedOrders[EffectiveQty],T_PlannedOrders[Part Name],$A953,T_PlannedOrders[WeekIndex],94)&amp;" ("&amp;TEXT(SUMPRODUCT(MAX((T_PlannedOrders[Part Name]=$A953)*(T_PlannedOrders[WeekIndex]=94)*(T_PlannedOrders[EffectiveQty]&gt;0)*T_PlannedOrders[Order_Month])),"m月")&amp;"発注)")</f>
        <v/>
      </c>
      <c r="CT1017">
        <f>IF(SUMIFS(T_PlannedOrders[EffectiveQty],T_PlannedOrders[Part Name],$A953,T_PlannedOrders[WeekIndex],95)=0,"",SUMIFS(T_PlannedOrders[EffectiveQty],T_PlannedOrders[Part Name],$A953,T_PlannedOrders[WeekIndex],95)&amp;" ("&amp;TEXT(SUMPRODUCT(MAX((T_PlannedOrders[Part Name]=$A953)*(T_PlannedOrders[WeekIndex]=95)*(T_PlannedOrders[EffectiveQty]&gt;0)*T_PlannedOrders[Order_Month])),"m月")&amp;"発注)")</f>
        <v/>
      </c>
      <c r="CU1017">
        <f>IF(SUMIFS(T_PlannedOrders[EffectiveQty],T_PlannedOrders[Part Name],$A953,T_PlannedOrders[WeekIndex],96)=0,"",SUMIFS(T_PlannedOrders[EffectiveQty],T_PlannedOrders[Part Name],$A953,T_PlannedOrders[WeekIndex],96)&amp;" ("&amp;TEXT(SUMPRODUCT(MAX((T_PlannedOrders[Part Name]=$A953)*(T_PlannedOrders[WeekIndex]=96)*(T_PlannedOrders[EffectiveQty]&gt;0)*T_PlannedOrders[Order_Month])),"m月")&amp;"発注)")</f>
        <v/>
      </c>
      <c r="CV1017">
        <f>IF(SUMIFS(T_PlannedOrders[EffectiveQty],T_PlannedOrders[Part Name],$A953,T_PlannedOrders[WeekIndex],97)=0,"",SUMIFS(T_PlannedOrders[EffectiveQty],T_PlannedOrders[Part Name],$A953,T_PlannedOrders[WeekIndex],97)&amp;" ("&amp;TEXT(SUMPRODUCT(MAX((T_PlannedOrders[Part Name]=$A953)*(T_PlannedOrders[WeekIndex]=97)*(T_PlannedOrders[EffectiveQty]&gt;0)*T_PlannedOrders[Order_Month])),"m月")&amp;"発注)")</f>
        <v/>
      </c>
      <c r="CW1017">
        <f>IF(SUMIFS(T_PlannedOrders[EffectiveQty],T_PlannedOrders[Part Name],$A953,T_PlannedOrders[WeekIndex],98)=0,"",SUMIFS(T_PlannedOrders[EffectiveQty],T_PlannedOrders[Part Name],$A953,T_PlannedOrders[WeekIndex],98)&amp;" ("&amp;TEXT(SUMPRODUCT(MAX((T_PlannedOrders[Part Name]=$A953)*(T_PlannedOrders[WeekIndex]=98)*(T_PlannedOrders[EffectiveQty]&gt;0)*T_PlannedOrders[Order_Month])),"m月")&amp;"発注)")</f>
        <v/>
      </c>
      <c r="CX1017">
        <f>IF(SUMIFS(T_PlannedOrders[EffectiveQty],T_PlannedOrders[Part Name],$A953,T_PlannedOrders[WeekIndex],99)=0,"",SUMIFS(T_PlannedOrders[EffectiveQty],T_PlannedOrders[Part Name],$A953,T_PlannedOrders[WeekIndex],99)&amp;" ("&amp;TEXT(SUMPRODUCT(MAX((T_PlannedOrders[Part Name]=$A953)*(T_PlannedOrders[WeekIndex]=99)*(T_PlannedOrders[EffectiveQty]&gt;0)*T_PlannedOrders[Order_Month])),"m月")&amp;"発注)")</f>
        <v/>
      </c>
      <c r="CY1017">
        <f>IF(SUMIFS(T_PlannedOrders[EffectiveQty],T_PlannedOrders[Part Name],$A953,T_PlannedOrders[WeekIndex],100)=0,"",SUMIFS(T_PlannedOrders[EffectiveQty],T_PlannedOrders[Part Name],$A953,T_PlannedOrders[WeekIndex],100)&amp;" ("&amp;TEXT(SUMPRODUCT(MAX((T_PlannedOrders[Part Name]=$A953)*(T_PlannedOrders[WeekIndex]=100)*(T_PlannedOrders[EffectiveQty]&gt;0)*T_PlannedOrders[Order_Month])),"m月")&amp;"発注)")</f>
        <v/>
      </c>
      <c r="CZ1017">
        <f>IF(SUMIFS(T_PlannedOrders[EffectiveQty],T_PlannedOrders[Part Name],$A953,T_PlannedOrders[WeekIndex],101)=0,"",SUMIFS(T_PlannedOrders[EffectiveQty],T_PlannedOrders[Part Name],$A953,T_PlannedOrders[WeekIndex],101)&amp;" ("&amp;TEXT(SUMPRODUCT(MAX((T_PlannedOrders[Part Name]=$A953)*(T_PlannedOrders[WeekIndex]=101)*(T_PlannedOrders[EffectiveQty]&gt;0)*T_PlannedOrders[Order_Month])),"m月")&amp;"発注)")</f>
        <v/>
      </c>
      <c r="DA1017">
        <f>IF(SUMIFS(T_PlannedOrders[EffectiveQty],T_PlannedOrders[Part Name],$A953,T_PlannedOrders[WeekIndex],102)=0,"",SUMIFS(T_PlannedOrders[EffectiveQty],T_PlannedOrders[Part Name],$A953,T_PlannedOrders[WeekIndex],102)&amp;" ("&amp;TEXT(SUMPRODUCT(MAX((T_PlannedOrders[Part Name]=$A953)*(T_PlannedOrders[WeekIndex]=102)*(T_PlannedOrders[EffectiveQty]&gt;0)*T_PlannedOrders[Order_Month])),"m月")&amp;"発注)")</f>
        <v/>
      </c>
      <c r="DB1017">
        <f>IF(SUMIFS(T_PlannedOrders[EffectiveQty],T_PlannedOrders[Part Name],$A953,T_PlannedOrders[WeekIndex],103)=0,"",SUMIFS(T_PlannedOrders[EffectiveQty],T_PlannedOrders[Part Name],$A953,T_PlannedOrders[WeekIndex],103)&amp;" ("&amp;TEXT(SUMPRODUCT(MAX((T_PlannedOrders[Part Name]=$A953)*(T_PlannedOrders[WeekIndex]=103)*(T_PlannedOrders[EffectiveQty]&gt;0)*T_PlannedOrders[Order_Month])),"m月")&amp;"発注)")</f>
        <v/>
      </c>
      <c r="DC1017">
        <f>IF(SUMIFS(T_PlannedOrders[EffectiveQty],T_PlannedOrders[Part Name],$A953,T_PlannedOrders[WeekIndex],104)=0,"",SUMIFS(T_PlannedOrders[EffectiveQty],T_PlannedOrders[Part Name],$A953,T_PlannedOrders[WeekIndex],104)&amp;" ("&amp;TEXT(SUMPRODUCT(MAX((T_PlannedOrders[Part Name]=$A953)*(T_PlannedOrders[WeekIndex]=104)*(T_PlannedOrders[EffectiveQty]&gt;0)*T_PlannedOrders[Order_Month])),"m月")&amp;"発注)")</f>
        <v/>
      </c>
    </row>
    <row r="1018">
      <c r="B1018" s="5" t="inlineStr">
        <is>
          <t>合計在庫(週末時点,kg)</t>
        </is>
      </c>
      <c r="D1018">
        <f>'Grid_Stock'!B43</f>
        <v/>
      </c>
      <c r="E1018">
        <f>'Grid_Stock'!C43</f>
        <v/>
      </c>
      <c r="F1018">
        <f>'Grid_Stock'!D43</f>
        <v/>
      </c>
      <c r="G1018">
        <f>'Grid_Stock'!E43</f>
        <v/>
      </c>
      <c r="H1018">
        <f>'Grid_Stock'!F43</f>
        <v/>
      </c>
      <c r="I1018">
        <f>'Grid_Stock'!G43</f>
        <v/>
      </c>
      <c r="J1018">
        <f>'Grid_Stock'!H43</f>
        <v/>
      </c>
      <c r="K1018">
        <f>'Grid_Stock'!I43</f>
        <v/>
      </c>
      <c r="L1018">
        <f>'Grid_Stock'!J43</f>
        <v/>
      </c>
      <c r="M1018">
        <f>'Grid_Stock'!K43</f>
        <v/>
      </c>
      <c r="N1018">
        <f>'Grid_Stock'!L43</f>
        <v/>
      </c>
      <c r="O1018">
        <f>'Grid_Stock'!M43</f>
        <v/>
      </c>
      <c r="P1018">
        <f>'Grid_Stock'!N43</f>
        <v/>
      </c>
      <c r="Q1018">
        <f>'Grid_Stock'!O43</f>
        <v/>
      </c>
      <c r="R1018">
        <f>'Grid_Stock'!P43</f>
        <v/>
      </c>
      <c r="S1018">
        <f>'Grid_Stock'!Q43</f>
        <v/>
      </c>
      <c r="T1018">
        <f>'Grid_Stock'!R43</f>
        <v/>
      </c>
      <c r="U1018">
        <f>'Grid_Stock'!S43</f>
        <v/>
      </c>
      <c r="V1018">
        <f>'Grid_Stock'!T43</f>
        <v/>
      </c>
      <c r="W1018">
        <f>'Grid_Stock'!U43</f>
        <v/>
      </c>
      <c r="X1018">
        <f>'Grid_Stock'!V43</f>
        <v/>
      </c>
      <c r="Y1018">
        <f>'Grid_Stock'!W43</f>
        <v/>
      </c>
      <c r="Z1018">
        <f>'Grid_Stock'!X43</f>
        <v/>
      </c>
      <c r="AA1018">
        <f>'Grid_Stock'!Y43</f>
        <v/>
      </c>
      <c r="AB1018">
        <f>'Grid_Stock'!Z43</f>
        <v/>
      </c>
      <c r="AC1018">
        <f>'Grid_Stock'!AA43</f>
        <v/>
      </c>
      <c r="AD1018">
        <f>'Grid_Stock'!AB43</f>
        <v/>
      </c>
      <c r="AE1018">
        <f>'Grid_Stock'!AC43</f>
        <v/>
      </c>
      <c r="AF1018">
        <f>'Grid_Stock'!AD43</f>
        <v/>
      </c>
      <c r="AG1018">
        <f>'Grid_Stock'!AE43</f>
        <v/>
      </c>
      <c r="AH1018">
        <f>'Grid_Stock'!AF43</f>
        <v/>
      </c>
      <c r="AI1018">
        <f>'Grid_Stock'!AG43</f>
        <v/>
      </c>
      <c r="AJ1018">
        <f>'Grid_Stock'!AH43</f>
        <v/>
      </c>
      <c r="AK1018">
        <f>'Grid_Stock'!AI43</f>
        <v/>
      </c>
      <c r="AL1018">
        <f>'Grid_Stock'!AJ43</f>
        <v/>
      </c>
      <c r="AM1018">
        <f>'Grid_Stock'!AK43</f>
        <v/>
      </c>
      <c r="AN1018">
        <f>'Grid_Stock'!AL43</f>
        <v/>
      </c>
      <c r="AO1018">
        <f>'Grid_Stock'!AM43</f>
        <v/>
      </c>
      <c r="AP1018">
        <f>'Grid_Stock'!AN43</f>
        <v/>
      </c>
      <c r="AQ1018">
        <f>'Grid_Stock'!AO43</f>
        <v/>
      </c>
      <c r="AR1018">
        <f>'Grid_Stock'!AP43</f>
        <v/>
      </c>
      <c r="AS1018">
        <f>'Grid_Stock'!AQ43</f>
        <v/>
      </c>
      <c r="AT1018">
        <f>'Grid_Stock'!AR43</f>
        <v/>
      </c>
      <c r="AU1018">
        <f>'Grid_Stock'!AS43</f>
        <v/>
      </c>
      <c r="AV1018">
        <f>'Grid_Stock'!AT43</f>
        <v/>
      </c>
      <c r="AW1018">
        <f>'Grid_Stock'!AU43</f>
        <v/>
      </c>
      <c r="AX1018">
        <f>'Grid_Stock'!AV43</f>
        <v/>
      </c>
      <c r="AY1018">
        <f>'Grid_Stock'!AW43</f>
        <v/>
      </c>
      <c r="AZ1018">
        <f>'Grid_Stock'!AX43</f>
        <v/>
      </c>
      <c r="BA1018">
        <f>'Grid_Stock'!AY43</f>
        <v/>
      </c>
      <c r="BB1018">
        <f>'Grid_Stock'!AZ43</f>
        <v/>
      </c>
      <c r="BC1018">
        <f>'Grid_Stock'!BA43</f>
        <v/>
      </c>
      <c r="BD1018">
        <f>'Grid_Stock'!BB43</f>
        <v/>
      </c>
      <c r="BE1018">
        <f>'Grid_Stock'!BC43</f>
        <v/>
      </c>
      <c r="BF1018">
        <f>'Grid_Stock'!BD43</f>
        <v/>
      </c>
      <c r="BG1018">
        <f>'Grid_Stock'!BE43</f>
        <v/>
      </c>
      <c r="BH1018">
        <f>'Grid_Stock'!BF43</f>
        <v/>
      </c>
      <c r="BI1018">
        <f>'Grid_Stock'!BG43</f>
        <v/>
      </c>
      <c r="BJ1018">
        <f>'Grid_Stock'!BH43</f>
        <v/>
      </c>
      <c r="BK1018">
        <f>'Grid_Stock'!BI43</f>
        <v/>
      </c>
      <c r="BL1018">
        <f>'Grid_Stock'!BJ43</f>
        <v/>
      </c>
      <c r="BM1018">
        <f>'Grid_Stock'!BK43</f>
        <v/>
      </c>
      <c r="BN1018">
        <f>'Grid_Stock'!BL43</f>
        <v/>
      </c>
      <c r="BO1018">
        <f>'Grid_Stock'!BM43</f>
        <v/>
      </c>
      <c r="BP1018">
        <f>'Grid_Stock'!BN43</f>
        <v/>
      </c>
      <c r="BQ1018">
        <f>'Grid_Stock'!BO43</f>
        <v/>
      </c>
      <c r="BR1018">
        <f>'Grid_Stock'!BP43</f>
        <v/>
      </c>
      <c r="BS1018">
        <f>'Grid_Stock'!BQ43</f>
        <v/>
      </c>
      <c r="BT1018">
        <f>'Grid_Stock'!BR43</f>
        <v/>
      </c>
      <c r="BU1018">
        <f>'Grid_Stock'!BS43</f>
        <v/>
      </c>
      <c r="BV1018">
        <f>'Grid_Stock'!BT43</f>
        <v/>
      </c>
      <c r="BW1018">
        <f>'Grid_Stock'!BU43</f>
        <v/>
      </c>
      <c r="BX1018">
        <f>'Grid_Stock'!BV43</f>
        <v/>
      </c>
      <c r="BY1018">
        <f>'Grid_Stock'!BW43</f>
        <v/>
      </c>
      <c r="BZ1018">
        <f>'Grid_Stock'!BX43</f>
        <v/>
      </c>
      <c r="CA1018">
        <f>'Grid_Stock'!BY43</f>
        <v/>
      </c>
      <c r="CB1018">
        <f>'Grid_Stock'!BZ43</f>
        <v/>
      </c>
      <c r="CC1018">
        <f>'Grid_Stock'!CA43</f>
        <v/>
      </c>
      <c r="CD1018">
        <f>'Grid_Stock'!CB43</f>
        <v/>
      </c>
      <c r="CE1018">
        <f>'Grid_Stock'!CC43</f>
        <v/>
      </c>
      <c r="CF1018">
        <f>'Grid_Stock'!CD43</f>
        <v/>
      </c>
      <c r="CG1018">
        <f>'Grid_Stock'!CE43</f>
        <v/>
      </c>
      <c r="CH1018">
        <f>'Grid_Stock'!CF43</f>
        <v/>
      </c>
      <c r="CI1018">
        <f>'Grid_Stock'!CG43</f>
        <v/>
      </c>
      <c r="CJ1018">
        <f>'Grid_Stock'!CH43</f>
        <v/>
      </c>
      <c r="CK1018">
        <f>'Grid_Stock'!CI43</f>
        <v/>
      </c>
      <c r="CL1018">
        <f>'Grid_Stock'!CJ43</f>
        <v/>
      </c>
      <c r="CM1018">
        <f>'Grid_Stock'!CK43</f>
        <v/>
      </c>
      <c r="CN1018">
        <f>'Grid_Stock'!CL43</f>
        <v/>
      </c>
      <c r="CO1018">
        <f>'Grid_Stock'!CM43</f>
        <v/>
      </c>
      <c r="CP1018">
        <f>'Grid_Stock'!CN43</f>
        <v/>
      </c>
      <c r="CQ1018">
        <f>'Grid_Stock'!CO43</f>
        <v/>
      </c>
      <c r="CR1018">
        <f>'Grid_Stock'!CP43</f>
        <v/>
      </c>
      <c r="CS1018">
        <f>'Grid_Stock'!CQ43</f>
        <v/>
      </c>
      <c r="CT1018">
        <f>'Grid_Stock'!CR43</f>
        <v/>
      </c>
      <c r="CU1018">
        <f>'Grid_Stock'!CS43</f>
        <v/>
      </c>
      <c r="CV1018">
        <f>'Grid_Stock'!CT43</f>
        <v/>
      </c>
      <c r="CW1018">
        <f>'Grid_Stock'!CU43</f>
        <v/>
      </c>
      <c r="CX1018">
        <f>'Grid_Stock'!CV43</f>
        <v/>
      </c>
      <c r="CY1018">
        <f>'Grid_Stock'!CW43</f>
        <v/>
      </c>
      <c r="CZ1018">
        <f>'Grid_Stock'!CX43</f>
        <v/>
      </c>
      <c r="DA1018">
        <f>'Grid_Stock'!CY43</f>
        <v/>
      </c>
      <c r="DB1018">
        <f>'Grid_Stock'!CZ43</f>
        <v/>
      </c>
      <c r="DC1018">
        <f>'Grid_Stock'!DA43</f>
        <v/>
      </c>
    </row>
    <row r="1019">
      <c r="B1019" s="23" t="inlineStr">
        <is>
          <t>（発注の目安はDashboardの基準在庫[下限/上限]と色分けを参照）</t>
        </is>
      </c>
    </row>
    <row r="1021">
      <c r="A1021" s="21" t="inlineStr">
        <is>
          <t>CHEM-1450</t>
        </is>
      </c>
      <c r="B1021" s="21" t="inlineStr">
        <is>
          <t>Noptechs</t>
        </is>
      </c>
      <c r="C1021" s="22" t="n"/>
      <c r="D1021" s="21" t="n"/>
      <c r="E1021" s="21" t="n"/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  <c r="AA1021" s="21" t="n"/>
      <c r="AB1021" s="21" t="n"/>
      <c r="AC1021" s="21" t="n"/>
      <c r="AD1021" s="21" t="n"/>
      <c r="AE1021" s="21" t="n"/>
      <c r="AF1021" s="21" t="n"/>
      <c r="AG1021" s="21" t="n"/>
      <c r="AH1021" s="21" t="n"/>
      <c r="AI1021" s="21" t="n"/>
      <c r="AJ1021" s="21" t="n"/>
      <c r="AK1021" s="21" t="n"/>
      <c r="AL1021" s="21" t="n"/>
      <c r="AM1021" s="21" t="n"/>
      <c r="AN1021" s="21" t="n"/>
      <c r="AO1021" s="21" t="n"/>
      <c r="AP1021" s="21" t="n"/>
      <c r="AQ1021" s="21" t="n"/>
      <c r="AR1021" s="21" t="n"/>
      <c r="AS1021" s="21" t="n"/>
      <c r="AT1021" s="21" t="n"/>
      <c r="AU1021" s="21" t="n"/>
      <c r="AV1021" s="21" t="n"/>
      <c r="AW1021" s="21" t="n"/>
      <c r="AX1021" s="21" t="n"/>
      <c r="AY1021" s="21" t="n"/>
      <c r="AZ1021" s="21" t="n"/>
      <c r="BA1021" s="21" t="n"/>
      <c r="BB1021" s="21" t="n"/>
      <c r="BC1021" s="21" t="n"/>
      <c r="BD1021" s="21" t="n"/>
      <c r="BE1021" s="21" t="n"/>
      <c r="BF1021" s="21" t="n"/>
      <c r="BG1021" s="21" t="n"/>
      <c r="BH1021" s="21" t="n"/>
      <c r="BI1021" s="21" t="n"/>
      <c r="BJ1021" s="21" t="n"/>
      <c r="BK1021" s="21" t="n"/>
      <c r="BL1021" s="21" t="n"/>
      <c r="BM1021" s="21" t="n"/>
      <c r="BN1021" s="21" t="n"/>
      <c r="BO1021" s="21" t="n"/>
      <c r="BP1021" s="21" t="n"/>
      <c r="BQ1021" s="21" t="n"/>
      <c r="BR1021" s="21" t="n"/>
      <c r="BS1021" s="21" t="n"/>
      <c r="BT1021" s="21" t="n"/>
      <c r="BU1021" s="21" t="n"/>
      <c r="BV1021" s="21" t="n"/>
      <c r="BW1021" s="21" t="n"/>
      <c r="BX1021" s="21" t="n"/>
      <c r="BY1021" s="21" t="n"/>
      <c r="BZ1021" s="21" t="n"/>
      <c r="CA1021" s="21" t="n"/>
      <c r="CB1021" s="21" t="n"/>
      <c r="CC1021" s="21" t="n"/>
      <c r="CD1021" s="21" t="n"/>
      <c r="CE1021" s="21" t="n"/>
      <c r="CF1021" s="21" t="n"/>
      <c r="CG1021" s="21" t="n"/>
      <c r="CH1021" s="21" t="n"/>
      <c r="CI1021" s="21" t="n"/>
      <c r="CJ1021" s="21" t="n"/>
      <c r="CK1021" s="21" t="n"/>
      <c r="CL1021" s="21" t="n"/>
      <c r="CM1021" s="21" t="n"/>
      <c r="CN1021" s="21" t="n"/>
      <c r="CO1021" s="21" t="n"/>
      <c r="CP1021" s="21" t="n"/>
      <c r="CQ1021" s="21" t="n"/>
      <c r="CR1021" s="21" t="n"/>
      <c r="CS1021" s="21" t="n"/>
      <c r="CT1021" s="21" t="n"/>
      <c r="CU1021" s="21" t="n"/>
      <c r="CV1021" s="21" t="n"/>
      <c r="CW1021" s="21" t="n"/>
      <c r="CX1021" s="21" t="n"/>
      <c r="CY1021" s="21" t="n"/>
      <c r="CZ1021" s="21" t="n"/>
      <c r="DA1021" s="21" t="n"/>
      <c r="DB1021" s="21" t="n"/>
      <c r="DC1021" s="21" t="n"/>
    </row>
    <row r="1022">
      <c r="B1022" t="inlineStr">
        <is>
          <t>TSP-225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Name],$A1021)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TSP-558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Name],$A1021)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>
        <f>IF(SUMIFS(T_PlannedOrders[EffectiveQty],T_PlannedOrders[Part Name],$A1021,T_PlannedOrders[WeekIndex],1)=0,"",SUMIFS(T_PlannedOrders[EffectiveQty],T_PlannedOrders[Part Name],$A1021,T_PlannedOrders[WeekIndex],1)&amp;" ("&amp;TEXT(SUMPRODUCT(MAX((T_PlannedOrders[Part Name]=$A1021)*(T_PlannedOrders[WeekIndex]=1)*(T_PlannedOrders[EffectiveQty]&gt;0)*T_PlannedOrders[Order_Month])),"m月")&amp;"発注)")</f>
        <v/>
      </c>
      <c r="E1029">
        <f>IF(SUMIFS(T_PlannedOrders[EffectiveQty],T_PlannedOrders[Part Name],$A1021,T_PlannedOrders[WeekIndex],2)=0,"",SUMIFS(T_PlannedOrders[EffectiveQty],T_PlannedOrders[Part Name],$A1021,T_PlannedOrders[WeekIndex],2)&amp;" ("&amp;TEXT(SUMPRODUCT(MAX((T_PlannedOrders[Part Name]=$A1021)*(T_PlannedOrders[WeekIndex]=2)*(T_PlannedOrders[EffectiveQty]&gt;0)*T_PlannedOrders[Order_Month])),"m月")&amp;"発注)")</f>
        <v/>
      </c>
      <c r="F1029">
        <f>IF(SUMIFS(T_PlannedOrders[EffectiveQty],T_PlannedOrders[Part Name],$A1021,T_PlannedOrders[WeekIndex],3)=0,"",SUMIFS(T_PlannedOrders[EffectiveQty],T_PlannedOrders[Part Name],$A1021,T_PlannedOrders[WeekIndex],3)&amp;" ("&amp;TEXT(SUMPRODUCT(MAX((T_PlannedOrders[Part Name]=$A1021)*(T_PlannedOrders[WeekIndex]=3)*(T_PlannedOrders[EffectiveQty]&gt;0)*T_PlannedOrders[Order_Month])),"m月")&amp;"発注)")</f>
        <v/>
      </c>
      <c r="G1029">
        <f>IF(SUMIFS(T_PlannedOrders[EffectiveQty],T_PlannedOrders[Part Name],$A1021,T_PlannedOrders[WeekIndex],4)=0,"",SUMIFS(T_PlannedOrders[EffectiveQty],T_PlannedOrders[Part Name],$A1021,T_PlannedOrders[WeekIndex],4)&amp;" ("&amp;TEXT(SUMPRODUCT(MAX((T_PlannedOrders[Part Name]=$A1021)*(T_PlannedOrders[WeekIndex]=4)*(T_PlannedOrders[EffectiveQty]&gt;0)*T_PlannedOrders[Order_Month])),"m月")&amp;"発注)")</f>
        <v/>
      </c>
      <c r="H1029">
        <f>IF(SUMIFS(T_PlannedOrders[EffectiveQty],T_PlannedOrders[Part Name],$A1021,T_PlannedOrders[WeekIndex],5)=0,"",SUMIFS(T_PlannedOrders[EffectiveQty],T_PlannedOrders[Part Name],$A1021,T_PlannedOrders[WeekIndex],5)&amp;" ("&amp;TEXT(SUMPRODUCT(MAX((T_PlannedOrders[Part Name]=$A1021)*(T_PlannedOrders[WeekIndex]=5)*(T_PlannedOrders[EffectiveQty]&gt;0)*T_PlannedOrders[Order_Month])),"m月")&amp;"発注)")</f>
        <v/>
      </c>
      <c r="I1029">
        <f>IF(SUMIFS(T_PlannedOrders[EffectiveQty],T_PlannedOrders[Part Name],$A1021,T_PlannedOrders[WeekIndex],6)=0,"",SUMIFS(T_PlannedOrders[EffectiveQty],T_PlannedOrders[Part Name],$A1021,T_PlannedOrders[WeekIndex],6)&amp;" ("&amp;TEXT(SUMPRODUCT(MAX((T_PlannedOrders[Part Name]=$A1021)*(T_PlannedOrders[WeekIndex]=6)*(T_PlannedOrders[EffectiveQty]&gt;0)*T_PlannedOrders[Order_Month])),"m月")&amp;"発注)")</f>
        <v/>
      </c>
      <c r="J1029">
        <f>IF(SUMIFS(T_PlannedOrders[EffectiveQty],T_PlannedOrders[Part Name],$A1021,T_PlannedOrders[WeekIndex],7)=0,"",SUMIFS(T_PlannedOrders[EffectiveQty],T_PlannedOrders[Part Name],$A1021,T_PlannedOrders[WeekIndex],7)&amp;" ("&amp;TEXT(SUMPRODUCT(MAX((T_PlannedOrders[Part Name]=$A1021)*(T_PlannedOrders[WeekIndex]=7)*(T_PlannedOrders[EffectiveQty]&gt;0)*T_PlannedOrders[Order_Month])),"m月")&amp;"発注)")</f>
        <v/>
      </c>
      <c r="K1029">
        <f>IF(SUMIFS(T_PlannedOrders[EffectiveQty],T_PlannedOrders[Part Name],$A1021,T_PlannedOrders[WeekIndex],8)=0,"",SUMIFS(T_PlannedOrders[EffectiveQty],T_PlannedOrders[Part Name],$A1021,T_PlannedOrders[WeekIndex],8)&amp;" ("&amp;TEXT(SUMPRODUCT(MAX((T_PlannedOrders[Part Name]=$A1021)*(T_PlannedOrders[WeekIndex]=8)*(T_PlannedOrders[EffectiveQty]&gt;0)*T_PlannedOrders[Order_Month])),"m月")&amp;"発注)")</f>
        <v/>
      </c>
      <c r="L1029">
        <f>IF(SUMIFS(T_PlannedOrders[EffectiveQty],T_PlannedOrders[Part Name],$A1021,T_PlannedOrders[WeekIndex],9)=0,"",SUMIFS(T_PlannedOrders[EffectiveQty],T_PlannedOrders[Part Name],$A1021,T_PlannedOrders[WeekIndex],9)&amp;" ("&amp;TEXT(SUMPRODUCT(MAX((T_PlannedOrders[Part Name]=$A1021)*(T_PlannedOrders[WeekIndex]=9)*(T_PlannedOrders[EffectiveQty]&gt;0)*T_PlannedOrders[Order_Month])),"m月")&amp;"発注)")</f>
        <v/>
      </c>
      <c r="M1029">
        <f>IF(SUMIFS(T_PlannedOrders[EffectiveQty],T_PlannedOrders[Part Name],$A1021,T_PlannedOrders[WeekIndex],10)=0,"",SUMIFS(T_PlannedOrders[EffectiveQty],T_PlannedOrders[Part Name],$A1021,T_PlannedOrders[WeekIndex],10)&amp;" ("&amp;TEXT(SUMPRODUCT(MAX((T_PlannedOrders[Part Name]=$A1021)*(T_PlannedOrders[WeekIndex]=10)*(T_PlannedOrders[EffectiveQty]&gt;0)*T_PlannedOrders[Order_Month])),"m月")&amp;"発注)")</f>
        <v/>
      </c>
      <c r="N1029">
        <f>IF(SUMIFS(T_PlannedOrders[EffectiveQty],T_PlannedOrders[Part Name],$A1021,T_PlannedOrders[WeekIndex],11)=0,"",SUMIFS(T_PlannedOrders[EffectiveQty],T_PlannedOrders[Part Name],$A1021,T_PlannedOrders[WeekIndex],11)&amp;" ("&amp;TEXT(SUMPRODUCT(MAX((T_PlannedOrders[Part Name]=$A1021)*(T_PlannedOrders[WeekIndex]=11)*(T_PlannedOrders[EffectiveQty]&gt;0)*T_PlannedOrders[Order_Month])),"m月")&amp;"発注)")</f>
        <v/>
      </c>
      <c r="O1029">
        <f>IF(SUMIFS(T_PlannedOrders[EffectiveQty],T_PlannedOrders[Part Name],$A1021,T_PlannedOrders[WeekIndex],12)=0,"",SUMIFS(T_PlannedOrders[EffectiveQty],T_PlannedOrders[Part Name],$A1021,T_PlannedOrders[WeekIndex],12)&amp;" ("&amp;TEXT(SUMPRODUCT(MAX((T_PlannedOrders[Part Name]=$A1021)*(T_PlannedOrders[WeekIndex]=12)*(T_PlannedOrders[EffectiveQty]&gt;0)*T_PlannedOrders[Order_Month])),"m月")&amp;"発注)")</f>
        <v/>
      </c>
      <c r="P1029">
        <f>IF(SUMIFS(T_PlannedOrders[EffectiveQty],T_PlannedOrders[Part Name],$A1021,T_PlannedOrders[WeekIndex],13)=0,"",SUMIFS(T_PlannedOrders[EffectiveQty],T_PlannedOrders[Part Name],$A1021,T_PlannedOrders[WeekIndex],13)&amp;" ("&amp;TEXT(SUMPRODUCT(MAX((T_PlannedOrders[Part Name]=$A1021)*(T_PlannedOrders[WeekIndex]=13)*(T_PlannedOrders[EffectiveQty]&gt;0)*T_PlannedOrders[Order_Month])),"m月")&amp;"発注)")</f>
        <v/>
      </c>
      <c r="Q1029">
        <f>IF(SUMIFS(T_PlannedOrders[EffectiveQty],T_PlannedOrders[Part Name],$A1021,T_PlannedOrders[WeekIndex],14)=0,"",SUMIFS(T_PlannedOrders[EffectiveQty],T_PlannedOrders[Part Name],$A1021,T_PlannedOrders[WeekIndex],14)&amp;" ("&amp;TEXT(SUMPRODUCT(MAX((T_PlannedOrders[Part Name]=$A1021)*(T_PlannedOrders[WeekIndex]=14)*(T_PlannedOrders[EffectiveQty]&gt;0)*T_PlannedOrders[Order_Month])),"m月")&amp;"発注)")</f>
        <v/>
      </c>
      <c r="R1029">
        <f>IF(SUMIFS(T_PlannedOrders[EffectiveQty],T_PlannedOrders[Part Name],$A1021,T_PlannedOrders[WeekIndex],15)=0,"",SUMIFS(T_PlannedOrders[EffectiveQty],T_PlannedOrders[Part Name],$A1021,T_PlannedOrders[WeekIndex],15)&amp;" ("&amp;TEXT(SUMPRODUCT(MAX((T_PlannedOrders[Part Name]=$A1021)*(T_PlannedOrders[WeekIndex]=15)*(T_PlannedOrders[EffectiveQty]&gt;0)*T_PlannedOrders[Order_Month])),"m月")&amp;"発注)")</f>
        <v/>
      </c>
      <c r="S1029">
        <f>IF(SUMIFS(T_PlannedOrders[EffectiveQty],T_PlannedOrders[Part Name],$A1021,T_PlannedOrders[WeekIndex],16)=0,"",SUMIFS(T_PlannedOrders[EffectiveQty],T_PlannedOrders[Part Name],$A1021,T_PlannedOrders[WeekIndex],16)&amp;" ("&amp;TEXT(SUMPRODUCT(MAX((T_PlannedOrders[Part Name]=$A1021)*(T_PlannedOrders[WeekIndex]=16)*(T_PlannedOrders[EffectiveQty]&gt;0)*T_PlannedOrders[Order_Month])),"m月")&amp;"発注)")</f>
        <v/>
      </c>
      <c r="T1029">
        <f>IF(SUMIFS(T_PlannedOrders[EffectiveQty],T_PlannedOrders[Part Name],$A1021,T_PlannedOrders[WeekIndex],17)=0,"",SUMIFS(T_PlannedOrders[EffectiveQty],T_PlannedOrders[Part Name],$A1021,T_PlannedOrders[WeekIndex],17)&amp;" ("&amp;TEXT(SUMPRODUCT(MAX((T_PlannedOrders[Part Name]=$A1021)*(T_PlannedOrders[WeekIndex]=17)*(T_PlannedOrders[EffectiveQty]&gt;0)*T_PlannedOrders[Order_Month])),"m月")&amp;"発注)")</f>
        <v/>
      </c>
      <c r="U1029">
        <f>IF(SUMIFS(T_PlannedOrders[EffectiveQty],T_PlannedOrders[Part Name],$A1021,T_PlannedOrders[WeekIndex],18)=0,"",SUMIFS(T_PlannedOrders[EffectiveQty],T_PlannedOrders[Part Name],$A1021,T_PlannedOrders[WeekIndex],18)&amp;" ("&amp;TEXT(SUMPRODUCT(MAX((T_PlannedOrders[Part Name]=$A1021)*(T_PlannedOrders[WeekIndex]=18)*(T_PlannedOrders[EffectiveQty]&gt;0)*T_PlannedOrders[Order_Month])),"m月")&amp;"発注)")</f>
        <v/>
      </c>
      <c r="V1029">
        <f>IF(SUMIFS(T_PlannedOrders[EffectiveQty],T_PlannedOrders[Part Name],$A1021,T_PlannedOrders[WeekIndex],19)=0,"",SUMIFS(T_PlannedOrders[EffectiveQty],T_PlannedOrders[Part Name],$A1021,T_PlannedOrders[WeekIndex],19)&amp;" ("&amp;TEXT(SUMPRODUCT(MAX((T_PlannedOrders[Part Name]=$A1021)*(T_PlannedOrders[WeekIndex]=19)*(T_PlannedOrders[EffectiveQty]&gt;0)*T_PlannedOrders[Order_Month])),"m月")&amp;"発注)")</f>
        <v/>
      </c>
      <c r="W1029">
        <f>IF(SUMIFS(T_PlannedOrders[EffectiveQty],T_PlannedOrders[Part Name],$A1021,T_PlannedOrders[WeekIndex],20)=0,"",SUMIFS(T_PlannedOrders[EffectiveQty],T_PlannedOrders[Part Name],$A1021,T_PlannedOrders[WeekIndex],20)&amp;" ("&amp;TEXT(SUMPRODUCT(MAX((T_PlannedOrders[Part Name]=$A1021)*(T_PlannedOrders[WeekIndex]=20)*(T_PlannedOrders[EffectiveQty]&gt;0)*T_PlannedOrders[Order_Month])),"m月")&amp;"発注)")</f>
        <v/>
      </c>
      <c r="X1029">
        <f>IF(SUMIFS(T_PlannedOrders[EffectiveQty],T_PlannedOrders[Part Name],$A1021,T_PlannedOrders[WeekIndex],21)=0,"",SUMIFS(T_PlannedOrders[EffectiveQty],T_PlannedOrders[Part Name],$A1021,T_PlannedOrders[WeekIndex],21)&amp;" ("&amp;TEXT(SUMPRODUCT(MAX((T_PlannedOrders[Part Name]=$A1021)*(T_PlannedOrders[WeekIndex]=21)*(T_PlannedOrders[EffectiveQty]&gt;0)*T_PlannedOrders[Order_Month])),"m月")&amp;"発注)")</f>
        <v/>
      </c>
      <c r="Y1029">
        <f>IF(SUMIFS(T_PlannedOrders[EffectiveQty],T_PlannedOrders[Part Name],$A1021,T_PlannedOrders[WeekIndex],22)=0,"",SUMIFS(T_PlannedOrders[EffectiveQty],T_PlannedOrders[Part Name],$A1021,T_PlannedOrders[WeekIndex],22)&amp;" ("&amp;TEXT(SUMPRODUCT(MAX((T_PlannedOrders[Part Name]=$A1021)*(T_PlannedOrders[WeekIndex]=22)*(T_PlannedOrders[EffectiveQty]&gt;0)*T_PlannedOrders[Order_Month])),"m月")&amp;"発注)")</f>
        <v/>
      </c>
      <c r="Z1029">
        <f>IF(SUMIFS(T_PlannedOrders[EffectiveQty],T_PlannedOrders[Part Name],$A1021,T_PlannedOrders[WeekIndex],23)=0,"",SUMIFS(T_PlannedOrders[EffectiveQty],T_PlannedOrders[Part Name],$A1021,T_PlannedOrders[WeekIndex],23)&amp;" ("&amp;TEXT(SUMPRODUCT(MAX((T_PlannedOrders[Part Name]=$A1021)*(T_PlannedOrders[WeekIndex]=23)*(T_PlannedOrders[EffectiveQty]&gt;0)*T_PlannedOrders[Order_Month])),"m月")&amp;"発注)")</f>
        <v/>
      </c>
      <c r="AA1029">
        <f>IF(SUMIFS(T_PlannedOrders[EffectiveQty],T_PlannedOrders[Part Name],$A1021,T_PlannedOrders[WeekIndex],24)=0,"",SUMIFS(T_PlannedOrders[EffectiveQty],T_PlannedOrders[Part Name],$A1021,T_PlannedOrders[WeekIndex],24)&amp;" ("&amp;TEXT(SUMPRODUCT(MAX((T_PlannedOrders[Part Name]=$A1021)*(T_PlannedOrders[WeekIndex]=24)*(T_PlannedOrders[EffectiveQty]&gt;0)*T_PlannedOrders[Order_Month])),"m月")&amp;"発注)")</f>
        <v/>
      </c>
      <c r="AB1029">
        <f>IF(SUMIFS(T_PlannedOrders[EffectiveQty],T_PlannedOrders[Part Name],$A1021,T_PlannedOrders[WeekIndex],25)=0,"",SUMIFS(T_PlannedOrders[EffectiveQty],T_PlannedOrders[Part Name],$A1021,T_PlannedOrders[WeekIndex],25)&amp;" ("&amp;TEXT(SUMPRODUCT(MAX((T_PlannedOrders[Part Name]=$A1021)*(T_PlannedOrders[WeekIndex]=25)*(T_PlannedOrders[EffectiveQty]&gt;0)*T_PlannedOrders[Order_Month])),"m月")&amp;"発注)")</f>
        <v/>
      </c>
      <c r="AC1029">
        <f>IF(SUMIFS(T_PlannedOrders[EffectiveQty],T_PlannedOrders[Part Name],$A1021,T_PlannedOrders[WeekIndex],26)=0,"",SUMIFS(T_PlannedOrders[EffectiveQty],T_PlannedOrders[Part Name],$A1021,T_PlannedOrders[WeekIndex],26)&amp;" ("&amp;TEXT(SUMPRODUCT(MAX((T_PlannedOrders[Part Name]=$A1021)*(T_PlannedOrders[WeekIndex]=26)*(T_PlannedOrders[EffectiveQty]&gt;0)*T_PlannedOrders[Order_Month])),"m月")&amp;"発注)")</f>
        <v/>
      </c>
      <c r="AD1029">
        <f>IF(SUMIFS(T_PlannedOrders[EffectiveQty],T_PlannedOrders[Part Name],$A1021,T_PlannedOrders[WeekIndex],27)=0,"",SUMIFS(T_PlannedOrders[EffectiveQty],T_PlannedOrders[Part Name],$A1021,T_PlannedOrders[WeekIndex],27)&amp;" ("&amp;TEXT(SUMPRODUCT(MAX((T_PlannedOrders[Part Name]=$A1021)*(T_PlannedOrders[WeekIndex]=27)*(T_PlannedOrders[EffectiveQty]&gt;0)*T_PlannedOrders[Order_Month])),"m月")&amp;"発注)")</f>
        <v/>
      </c>
      <c r="AE1029">
        <f>IF(SUMIFS(T_PlannedOrders[EffectiveQty],T_PlannedOrders[Part Name],$A1021,T_PlannedOrders[WeekIndex],28)=0,"",SUMIFS(T_PlannedOrders[EffectiveQty],T_PlannedOrders[Part Name],$A1021,T_PlannedOrders[WeekIndex],28)&amp;" ("&amp;TEXT(SUMPRODUCT(MAX((T_PlannedOrders[Part Name]=$A1021)*(T_PlannedOrders[WeekIndex]=28)*(T_PlannedOrders[EffectiveQty]&gt;0)*T_PlannedOrders[Order_Month])),"m月")&amp;"発注)")</f>
        <v/>
      </c>
      <c r="AF1029">
        <f>IF(SUMIFS(T_PlannedOrders[EffectiveQty],T_PlannedOrders[Part Name],$A1021,T_PlannedOrders[WeekIndex],29)=0,"",SUMIFS(T_PlannedOrders[EffectiveQty],T_PlannedOrders[Part Name],$A1021,T_PlannedOrders[WeekIndex],29)&amp;" ("&amp;TEXT(SUMPRODUCT(MAX((T_PlannedOrders[Part Name]=$A1021)*(T_PlannedOrders[WeekIndex]=29)*(T_PlannedOrders[EffectiveQty]&gt;0)*T_PlannedOrders[Order_Month])),"m月")&amp;"発注)")</f>
        <v/>
      </c>
      <c r="AG1029">
        <f>IF(SUMIFS(T_PlannedOrders[EffectiveQty],T_PlannedOrders[Part Name],$A1021,T_PlannedOrders[WeekIndex],30)=0,"",SUMIFS(T_PlannedOrders[EffectiveQty],T_PlannedOrders[Part Name],$A1021,T_PlannedOrders[WeekIndex],30)&amp;" ("&amp;TEXT(SUMPRODUCT(MAX((T_PlannedOrders[Part Name]=$A1021)*(T_PlannedOrders[WeekIndex]=30)*(T_PlannedOrders[EffectiveQty]&gt;0)*T_PlannedOrders[Order_Month])),"m月")&amp;"発注)")</f>
        <v/>
      </c>
      <c r="AH1029">
        <f>IF(SUMIFS(T_PlannedOrders[EffectiveQty],T_PlannedOrders[Part Name],$A1021,T_PlannedOrders[WeekIndex],31)=0,"",SUMIFS(T_PlannedOrders[EffectiveQty],T_PlannedOrders[Part Name],$A1021,T_PlannedOrders[WeekIndex],31)&amp;" ("&amp;TEXT(SUMPRODUCT(MAX((T_PlannedOrders[Part Name]=$A1021)*(T_PlannedOrders[WeekIndex]=31)*(T_PlannedOrders[EffectiveQty]&gt;0)*T_PlannedOrders[Order_Month])),"m月")&amp;"発注)")</f>
        <v/>
      </c>
      <c r="AI1029">
        <f>IF(SUMIFS(T_PlannedOrders[EffectiveQty],T_PlannedOrders[Part Name],$A1021,T_PlannedOrders[WeekIndex],32)=0,"",SUMIFS(T_PlannedOrders[EffectiveQty],T_PlannedOrders[Part Name],$A1021,T_PlannedOrders[WeekIndex],32)&amp;" ("&amp;TEXT(SUMPRODUCT(MAX((T_PlannedOrders[Part Name]=$A1021)*(T_PlannedOrders[WeekIndex]=32)*(T_PlannedOrders[EffectiveQty]&gt;0)*T_PlannedOrders[Order_Month])),"m月")&amp;"発注)")</f>
        <v/>
      </c>
      <c r="AJ1029">
        <f>IF(SUMIFS(T_PlannedOrders[EffectiveQty],T_PlannedOrders[Part Name],$A1021,T_PlannedOrders[WeekIndex],33)=0,"",SUMIFS(T_PlannedOrders[EffectiveQty],T_PlannedOrders[Part Name],$A1021,T_PlannedOrders[WeekIndex],33)&amp;" ("&amp;TEXT(SUMPRODUCT(MAX((T_PlannedOrders[Part Name]=$A1021)*(T_PlannedOrders[WeekIndex]=33)*(T_PlannedOrders[EffectiveQty]&gt;0)*T_PlannedOrders[Order_Month])),"m月")&amp;"発注)")</f>
        <v/>
      </c>
      <c r="AK1029">
        <f>IF(SUMIFS(T_PlannedOrders[EffectiveQty],T_PlannedOrders[Part Name],$A1021,T_PlannedOrders[WeekIndex],34)=0,"",SUMIFS(T_PlannedOrders[EffectiveQty],T_PlannedOrders[Part Name],$A1021,T_PlannedOrders[WeekIndex],34)&amp;" ("&amp;TEXT(SUMPRODUCT(MAX((T_PlannedOrders[Part Name]=$A1021)*(T_PlannedOrders[WeekIndex]=34)*(T_PlannedOrders[EffectiveQty]&gt;0)*T_PlannedOrders[Order_Month])),"m月")&amp;"発注)")</f>
        <v/>
      </c>
      <c r="AL1029">
        <f>IF(SUMIFS(T_PlannedOrders[EffectiveQty],T_PlannedOrders[Part Name],$A1021,T_PlannedOrders[WeekIndex],35)=0,"",SUMIFS(T_PlannedOrders[EffectiveQty],T_PlannedOrders[Part Name],$A1021,T_PlannedOrders[WeekIndex],35)&amp;" ("&amp;TEXT(SUMPRODUCT(MAX((T_PlannedOrders[Part Name]=$A1021)*(T_PlannedOrders[WeekIndex]=35)*(T_PlannedOrders[EffectiveQty]&gt;0)*T_PlannedOrders[Order_Month])),"m月")&amp;"発注)")</f>
        <v/>
      </c>
      <c r="AM1029">
        <f>IF(SUMIFS(T_PlannedOrders[EffectiveQty],T_PlannedOrders[Part Name],$A1021,T_PlannedOrders[WeekIndex],36)=0,"",SUMIFS(T_PlannedOrders[EffectiveQty],T_PlannedOrders[Part Name],$A1021,T_PlannedOrders[WeekIndex],36)&amp;" ("&amp;TEXT(SUMPRODUCT(MAX((T_PlannedOrders[Part Name]=$A1021)*(T_PlannedOrders[WeekIndex]=36)*(T_PlannedOrders[EffectiveQty]&gt;0)*T_PlannedOrders[Order_Month])),"m月")&amp;"発注)")</f>
        <v/>
      </c>
      <c r="AN1029">
        <f>IF(SUMIFS(T_PlannedOrders[EffectiveQty],T_PlannedOrders[Part Name],$A1021,T_PlannedOrders[WeekIndex],37)=0,"",SUMIFS(T_PlannedOrders[EffectiveQty],T_PlannedOrders[Part Name],$A1021,T_PlannedOrders[WeekIndex],37)&amp;" ("&amp;TEXT(SUMPRODUCT(MAX((T_PlannedOrders[Part Name]=$A1021)*(T_PlannedOrders[WeekIndex]=37)*(T_PlannedOrders[EffectiveQty]&gt;0)*T_PlannedOrders[Order_Month])),"m月")&amp;"発注)")</f>
        <v/>
      </c>
      <c r="AO1029">
        <f>IF(SUMIFS(T_PlannedOrders[EffectiveQty],T_PlannedOrders[Part Name],$A1021,T_PlannedOrders[WeekIndex],38)=0,"",SUMIFS(T_PlannedOrders[EffectiveQty],T_PlannedOrders[Part Name],$A1021,T_PlannedOrders[WeekIndex],38)&amp;" ("&amp;TEXT(SUMPRODUCT(MAX((T_PlannedOrders[Part Name]=$A1021)*(T_PlannedOrders[WeekIndex]=38)*(T_PlannedOrders[EffectiveQty]&gt;0)*T_PlannedOrders[Order_Month])),"m月")&amp;"発注)")</f>
        <v/>
      </c>
      <c r="AP1029">
        <f>IF(SUMIFS(T_PlannedOrders[EffectiveQty],T_PlannedOrders[Part Name],$A1021,T_PlannedOrders[WeekIndex],39)=0,"",SUMIFS(T_PlannedOrders[EffectiveQty],T_PlannedOrders[Part Name],$A1021,T_PlannedOrders[WeekIndex],39)&amp;" ("&amp;TEXT(SUMPRODUCT(MAX((T_PlannedOrders[Part Name]=$A1021)*(T_PlannedOrders[WeekIndex]=39)*(T_PlannedOrders[EffectiveQty]&gt;0)*T_PlannedOrders[Order_Month])),"m月")&amp;"発注)")</f>
        <v/>
      </c>
      <c r="AQ1029">
        <f>IF(SUMIFS(T_PlannedOrders[EffectiveQty],T_PlannedOrders[Part Name],$A1021,T_PlannedOrders[WeekIndex],40)=0,"",SUMIFS(T_PlannedOrders[EffectiveQty],T_PlannedOrders[Part Name],$A1021,T_PlannedOrders[WeekIndex],40)&amp;" ("&amp;TEXT(SUMPRODUCT(MAX((T_PlannedOrders[Part Name]=$A1021)*(T_PlannedOrders[WeekIndex]=40)*(T_PlannedOrders[EffectiveQty]&gt;0)*T_PlannedOrders[Order_Month])),"m月")&amp;"発注)")</f>
        <v/>
      </c>
      <c r="AR1029">
        <f>IF(SUMIFS(T_PlannedOrders[EffectiveQty],T_PlannedOrders[Part Name],$A1021,T_PlannedOrders[WeekIndex],41)=0,"",SUMIFS(T_PlannedOrders[EffectiveQty],T_PlannedOrders[Part Name],$A1021,T_PlannedOrders[WeekIndex],41)&amp;" ("&amp;TEXT(SUMPRODUCT(MAX((T_PlannedOrders[Part Name]=$A1021)*(T_PlannedOrders[WeekIndex]=41)*(T_PlannedOrders[EffectiveQty]&gt;0)*T_PlannedOrders[Order_Month])),"m月")&amp;"発注)")</f>
        <v/>
      </c>
      <c r="AS1029">
        <f>IF(SUMIFS(T_PlannedOrders[EffectiveQty],T_PlannedOrders[Part Name],$A1021,T_PlannedOrders[WeekIndex],42)=0,"",SUMIFS(T_PlannedOrders[EffectiveQty],T_PlannedOrders[Part Name],$A1021,T_PlannedOrders[WeekIndex],42)&amp;" ("&amp;TEXT(SUMPRODUCT(MAX((T_PlannedOrders[Part Name]=$A1021)*(T_PlannedOrders[WeekIndex]=42)*(T_PlannedOrders[EffectiveQty]&gt;0)*T_PlannedOrders[Order_Month])),"m月")&amp;"発注)")</f>
        <v/>
      </c>
      <c r="AT1029">
        <f>IF(SUMIFS(T_PlannedOrders[EffectiveQty],T_PlannedOrders[Part Name],$A1021,T_PlannedOrders[WeekIndex],43)=0,"",SUMIFS(T_PlannedOrders[EffectiveQty],T_PlannedOrders[Part Name],$A1021,T_PlannedOrders[WeekIndex],43)&amp;" ("&amp;TEXT(SUMPRODUCT(MAX((T_PlannedOrders[Part Name]=$A1021)*(T_PlannedOrders[WeekIndex]=43)*(T_PlannedOrders[EffectiveQty]&gt;0)*T_PlannedOrders[Order_Month])),"m月")&amp;"発注)")</f>
        <v/>
      </c>
      <c r="AU1029">
        <f>IF(SUMIFS(T_PlannedOrders[EffectiveQty],T_PlannedOrders[Part Name],$A1021,T_PlannedOrders[WeekIndex],44)=0,"",SUMIFS(T_PlannedOrders[EffectiveQty],T_PlannedOrders[Part Name],$A1021,T_PlannedOrders[WeekIndex],44)&amp;" ("&amp;TEXT(SUMPRODUCT(MAX((T_PlannedOrders[Part Name]=$A1021)*(T_PlannedOrders[WeekIndex]=44)*(T_PlannedOrders[EffectiveQty]&gt;0)*T_PlannedOrders[Order_Month])),"m月")&amp;"発注)")</f>
        <v/>
      </c>
      <c r="AV1029">
        <f>IF(SUMIFS(T_PlannedOrders[EffectiveQty],T_PlannedOrders[Part Name],$A1021,T_PlannedOrders[WeekIndex],45)=0,"",SUMIFS(T_PlannedOrders[EffectiveQty],T_PlannedOrders[Part Name],$A1021,T_PlannedOrders[WeekIndex],45)&amp;" ("&amp;TEXT(SUMPRODUCT(MAX((T_PlannedOrders[Part Name]=$A1021)*(T_PlannedOrders[WeekIndex]=45)*(T_PlannedOrders[EffectiveQty]&gt;0)*T_PlannedOrders[Order_Month])),"m月")&amp;"発注)")</f>
        <v/>
      </c>
      <c r="AW1029">
        <f>IF(SUMIFS(T_PlannedOrders[EffectiveQty],T_PlannedOrders[Part Name],$A1021,T_PlannedOrders[WeekIndex],46)=0,"",SUMIFS(T_PlannedOrders[EffectiveQty],T_PlannedOrders[Part Name],$A1021,T_PlannedOrders[WeekIndex],46)&amp;" ("&amp;TEXT(SUMPRODUCT(MAX((T_PlannedOrders[Part Name]=$A1021)*(T_PlannedOrders[WeekIndex]=46)*(T_PlannedOrders[EffectiveQty]&gt;0)*T_PlannedOrders[Order_Month])),"m月")&amp;"発注)")</f>
        <v/>
      </c>
      <c r="AX1029">
        <f>IF(SUMIFS(T_PlannedOrders[EffectiveQty],T_PlannedOrders[Part Name],$A1021,T_PlannedOrders[WeekIndex],47)=0,"",SUMIFS(T_PlannedOrders[EffectiveQty],T_PlannedOrders[Part Name],$A1021,T_PlannedOrders[WeekIndex],47)&amp;" ("&amp;TEXT(SUMPRODUCT(MAX((T_PlannedOrders[Part Name]=$A1021)*(T_PlannedOrders[WeekIndex]=47)*(T_PlannedOrders[EffectiveQty]&gt;0)*T_PlannedOrders[Order_Month])),"m月")&amp;"発注)")</f>
        <v/>
      </c>
      <c r="AY1029">
        <f>IF(SUMIFS(T_PlannedOrders[EffectiveQty],T_PlannedOrders[Part Name],$A1021,T_PlannedOrders[WeekIndex],48)=0,"",SUMIFS(T_PlannedOrders[EffectiveQty],T_PlannedOrders[Part Name],$A1021,T_PlannedOrders[WeekIndex],48)&amp;" ("&amp;TEXT(SUMPRODUCT(MAX((T_PlannedOrders[Part Name]=$A1021)*(T_PlannedOrders[WeekIndex]=48)*(T_PlannedOrders[EffectiveQty]&gt;0)*T_PlannedOrders[Order_Month])),"m月")&amp;"発注)")</f>
        <v/>
      </c>
      <c r="AZ1029">
        <f>IF(SUMIFS(T_PlannedOrders[EffectiveQty],T_PlannedOrders[Part Name],$A1021,T_PlannedOrders[WeekIndex],49)=0,"",SUMIFS(T_PlannedOrders[EffectiveQty],T_PlannedOrders[Part Name],$A1021,T_PlannedOrders[WeekIndex],49)&amp;" ("&amp;TEXT(SUMPRODUCT(MAX((T_PlannedOrders[Part Name]=$A1021)*(T_PlannedOrders[WeekIndex]=49)*(T_PlannedOrders[EffectiveQty]&gt;0)*T_PlannedOrders[Order_Month])),"m月")&amp;"発注)")</f>
        <v/>
      </c>
      <c r="BA1029">
        <f>IF(SUMIFS(T_PlannedOrders[EffectiveQty],T_PlannedOrders[Part Name],$A1021,T_PlannedOrders[WeekIndex],50)=0,"",SUMIFS(T_PlannedOrders[EffectiveQty],T_PlannedOrders[Part Name],$A1021,T_PlannedOrders[WeekIndex],50)&amp;" ("&amp;TEXT(SUMPRODUCT(MAX((T_PlannedOrders[Part Name]=$A1021)*(T_PlannedOrders[WeekIndex]=50)*(T_PlannedOrders[EffectiveQty]&gt;0)*T_PlannedOrders[Order_Month])),"m月")&amp;"発注)")</f>
        <v/>
      </c>
      <c r="BB1029">
        <f>IF(SUMIFS(T_PlannedOrders[EffectiveQty],T_PlannedOrders[Part Name],$A1021,T_PlannedOrders[WeekIndex],51)=0,"",SUMIFS(T_PlannedOrders[EffectiveQty],T_PlannedOrders[Part Name],$A1021,T_PlannedOrders[WeekIndex],51)&amp;" ("&amp;TEXT(SUMPRODUCT(MAX((T_PlannedOrders[Part Name]=$A1021)*(T_PlannedOrders[WeekIndex]=51)*(T_PlannedOrders[EffectiveQty]&gt;0)*T_PlannedOrders[Order_Month])),"m月")&amp;"発注)")</f>
        <v/>
      </c>
      <c r="BC1029">
        <f>IF(SUMIFS(T_PlannedOrders[EffectiveQty],T_PlannedOrders[Part Name],$A1021,T_PlannedOrders[WeekIndex],52)=0,"",SUMIFS(T_PlannedOrders[EffectiveQty],T_PlannedOrders[Part Name],$A1021,T_PlannedOrders[WeekIndex],52)&amp;" ("&amp;TEXT(SUMPRODUCT(MAX((T_PlannedOrders[Part Name]=$A1021)*(T_PlannedOrders[WeekIndex]=52)*(T_PlannedOrders[EffectiveQty]&gt;0)*T_PlannedOrders[Order_Month])),"m月")&amp;"発注)")</f>
        <v/>
      </c>
      <c r="BD1029">
        <f>IF(SUMIFS(T_PlannedOrders[EffectiveQty],T_PlannedOrders[Part Name],$A1021,T_PlannedOrders[WeekIndex],53)=0,"",SUMIFS(T_PlannedOrders[EffectiveQty],T_PlannedOrders[Part Name],$A1021,T_PlannedOrders[WeekIndex],53)&amp;" ("&amp;TEXT(SUMPRODUCT(MAX((T_PlannedOrders[Part Name]=$A1021)*(T_PlannedOrders[WeekIndex]=53)*(T_PlannedOrders[EffectiveQty]&gt;0)*T_PlannedOrders[Order_Month])),"m月")&amp;"発注)")</f>
        <v/>
      </c>
      <c r="BE1029">
        <f>IF(SUMIFS(T_PlannedOrders[EffectiveQty],T_PlannedOrders[Part Name],$A1021,T_PlannedOrders[WeekIndex],54)=0,"",SUMIFS(T_PlannedOrders[EffectiveQty],T_PlannedOrders[Part Name],$A1021,T_PlannedOrders[WeekIndex],54)&amp;" ("&amp;TEXT(SUMPRODUCT(MAX((T_PlannedOrders[Part Name]=$A1021)*(T_PlannedOrders[WeekIndex]=54)*(T_PlannedOrders[EffectiveQty]&gt;0)*T_PlannedOrders[Order_Month])),"m月")&amp;"発注)")</f>
        <v/>
      </c>
      <c r="BF1029">
        <f>IF(SUMIFS(T_PlannedOrders[EffectiveQty],T_PlannedOrders[Part Name],$A1021,T_PlannedOrders[WeekIndex],55)=0,"",SUMIFS(T_PlannedOrders[EffectiveQty],T_PlannedOrders[Part Name],$A1021,T_PlannedOrders[WeekIndex],55)&amp;" ("&amp;TEXT(SUMPRODUCT(MAX((T_PlannedOrders[Part Name]=$A1021)*(T_PlannedOrders[WeekIndex]=55)*(T_PlannedOrders[EffectiveQty]&gt;0)*T_PlannedOrders[Order_Month])),"m月")&amp;"発注)")</f>
        <v/>
      </c>
      <c r="BG1029">
        <f>IF(SUMIFS(T_PlannedOrders[EffectiveQty],T_PlannedOrders[Part Name],$A1021,T_PlannedOrders[WeekIndex],56)=0,"",SUMIFS(T_PlannedOrders[EffectiveQty],T_PlannedOrders[Part Name],$A1021,T_PlannedOrders[WeekIndex],56)&amp;" ("&amp;TEXT(SUMPRODUCT(MAX((T_PlannedOrders[Part Name]=$A1021)*(T_PlannedOrders[WeekIndex]=56)*(T_PlannedOrders[EffectiveQty]&gt;0)*T_PlannedOrders[Order_Month])),"m月")&amp;"発注)")</f>
        <v/>
      </c>
      <c r="BH1029">
        <f>IF(SUMIFS(T_PlannedOrders[EffectiveQty],T_PlannedOrders[Part Name],$A1021,T_PlannedOrders[WeekIndex],57)=0,"",SUMIFS(T_PlannedOrders[EffectiveQty],T_PlannedOrders[Part Name],$A1021,T_PlannedOrders[WeekIndex],57)&amp;" ("&amp;TEXT(SUMPRODUCT(MAX((T_PlannedOrders[Part Name]=$A1021)*(T_PlannedOrders[WeekIndex]=57)*(T_PlannedOrders[EffectiveQty]&gt;0)*T_PlannedOrders[Order_Month])),"m月")&amp;"発注)")</f>
        <v/>
      </c>
      <c r="BI1029">
        <f>IF(SUMIFS(T_PlannedOrders[EffectiveQty],T_PlannedOrders[Part Name],$A1021,T_PlannedOrders[WeekIndex],58)=0,"",SUMIFS(T_PlannedOrders[EffectiveQty],T_PlannedOrders[Part Name],$A1021,T_PlannedOrders[WeekIndex],58)&amp;" ("&amp;TEXT(SUMPRODUCT(MAX((T_PlannedOrders[Part Name]=$A1021)*(T_PlannedOrders[WeekIndex]=58)*(T_PlannedOrders[EffectiveQty]&gt;0)*T_PlannedOrders[Order_Month])),"m月")&amp;"発注)")</f>
        <v/>
      </c>
      <c r="BJ1029">
        <f>IF(SUMIFS(T_PlannedOrders[EffectiveQty],T_PlannedOrders[Part Name],$A1021,T_PlannedOrders[WeekIndex],59)=0,"",SUMIFS(T_PlannedOrders[EffectiveQty],T_PlannedOrders[Part Name],$A1021,T_PlannedOrders[WeekIndex],59)&amp;" ("&amp;TEXT(SUMPRODUCT(MAX((T_PlannedOrders[Part Name]=$A1021)*(T_PlannedOrders[WeekIndex]=59)*(T_PlannedOrders[EffectiveQty]&gt;0)*T_PlannedOrders[Order_Month])),"m月")&amp;"発注)")</f>
        <v/>
      </c>
      <c r="BK1029">
        <f>IF(SUMIFS(T_PlannedOrders[EffectiveQty],T_PlannedOrders[Part Name],$A1021,T_PlannedOrders[WeekIndex],60)=0,"",SUMIFS(T_PlannedOrders[EffectiveQty],T_PlannedOrders[Part Name],$A1021,T_PlannedOrders[WeekIndex],60)&amp;" ("&amp;TEXT(SUMPRODUCT(MAX((T_PlannedOrders[Part Name]=$A1021)*(T_PlannedOrders[WeekIndex]=60)*(T_PlannedOrders[EffectiveQty]&gt;0)*T_PlannedOrders[Order_Month])),"m月")&amp;"発注)")</f>
        <v/>
      </c>
      <c r="BL1029">
        <f>IF(SUMIFS(T_PlannedOrders[EffectiveQty],T_PlannedOrders[Part Name],$A1021,T_PlannedOrders[WeekIndex],61)=0,"",SUMIFS(T_PlannedOrders[EffectiveQty],T_PlannedOrders[Part Name],$A1021,T_PlannedOrders[WeekIndex],61)&amp;" ("&amp;TEXT(SUMPRODUCT(MAX((T_PlannedOrders[Part Name]=$A1021)*(T_PlannedOrders[WeekIndex]=61)*(T_PlannedOrders[EffectiveQty]&gt;0)*T_PlannedOrders[Order_Month])),"m月")&amp;"発注)")</f>
        <v/>
      </c>
      <c r="BM1029">
        <f>IF(SUMIFS(T_PlannedOrders[EffectiveQty],T_PlannedOrders[Part Name],$A1021,T_PlannedOrders[WeekIndex],62)=0,"",SUMIFS(T_PlannedOrders[EffectiveQty],T_PlannedOrders[Part Name],$A1021,T_PlannedOrders[WeekIndex],62)&amp;" ("&amp;TEXT(SUMPRODUCT(MAX((T_PlannedOrders[Part Name]=$A1021)*(T_PlannedOrders[WeekIndex]=62)*(T_PlannedOrders[EffectiveQty]&gt;0)*T_PlannedOrders[Order_Month])),"m月")&amp;"発注)")</f>
        <v/>
      </c>
      <c r="BN1029">
        <f>IF(SUMIFS(T_PlannedOrders[EffectiveQty],T_PlannedOrders[Part Name],$A1021,T_PlannedOrders[WeekIndex],63)=0,"",SUMIFS(T_PlannedOrders[EffectiveQty],T_PlannedOrders[Part Name],$A1021,T_PlannedOrders[WeekIndex],63)&amp;" ("&amp;TEXT(SUMPRODUCT(MAX((T_PlannedOrders[Part Name]=$A1021)*(T_PlannedOrders[WeekIndex]=63)*(T_PlannedOrders[EffectiveQty]&gt;0)*T_PlannedOrders[Order_Month])),"m月")&amp;"発注)")</f>
        <v/>
      </c>
      <c r="BO1029">
        <f>IF(SUMIFS(T_PlannedOrders[EffectiveQty],T_PlannedOrders[Part Name],$A1021,T_PlannedOrders[WeekIndex],64)=0,"",SUMIFS(T_PlannedOrders[EffectiveQty],T_PlannedOrders[Part Name],$A1021,T_PlannedOrders[WeekIndex],64)&amp;" ("&amp;TEXT(SUMPRODUCT(MAX((T_PlannedOrders[Part Name]=$A1021)*(T_PlannedOrders[WeekIndex]=64)*(T_PlannedOrders[EffectiveQty]&gt;0)*T_PlannedOrders[Order_Month])),"m月")&amp;"発注)")</f>
        <v/>
      </c>
      <c r="BP1029">
        <f>IF(SUMIFS(T_PlannedOrders[EffectiveQty],T_PlannedOrders[Part Name],$A1021,T_PlannedOrders[WeekIndex],65)=0,"",SUMIFS(T_PlannedOrders[EffectiveQty],T_PlannedOrders[Part Name],$A1021,T_PlannedOrders[WeekIndex],65)&amp;" ("&amp;TEXT(SUMPRODUCT(MAX((T_PlannedOrders[Part Name]=$A1021)*(T_PlannedOrders[WeekIndex]=65)*(T_PlannedOrders[EffectiveQty]&gt;0)*T_PlannedOrders[Order_Month])),"m月")&amp;"発注)")</f>
        <v/>
      </c>
      <c r="BQ1029">
        <f>IF(SUMIFS(T_PlannedOrders[EffectiveQty],T_PlannedOrders[Part Name],$A1021,T_PlannedOrders[WeekIndex],66)=0,"",SUMIFS(T_PlannedOrders[EffectiveQty],T_PlannedOrders[Part Name],$A1021,T_PlannedOrders[WeekIndex],66)&amp;" ("&amp;TEXT(SUMPRODUCT(MAX((T_PlannedOrders[Part Name]=$A1021)*(T_PlannedOrders[WeekIndex]=66)*(T_PlannedOrders[EffectiveQty]&gt;0)*T_PlannedOrders[Order_Month])),"m月")&amp;"発注)")</f>
        <v/>
      </c>
      <c r="BR1029">
        <f>IF(SUMIFS(T_PlannedOrders[EffectiveQty],T_PlannedOrders[Part Name],$A1021,T_PlannedOrders[WeekIndex],67)=0,"",SUMIFS(T_PlannedOrders[EffectiveQty],T_PlannedOrders[Part Name],$A1021,T_PlannedOrders[WeekIndex],67)&amp;" ("&amp;TEXT(SUMPRODUCT(MAX((T_PlannedOrders[Part Name]=$A1021)*(T_PlannedOrders[WeekIndex]=67)*(T_PlannedOrders[EffectiveQty]&gt;0)*T_PlannedOrders[Order_Month])),"m月")&amp;"発注)")</f>
        <v/>
      </c>
      <c r="BS1029">
        <f>IF(SUMIFS(T_PlannedOrders[EffectiveQty],T_PlannedOrders[Part Name],$A1021,T_PlannedOrders[WeekIndex],68)=0,"",SUMIFS(T_PlannedOrders[EffectiveQty],T_PlannedOrders[Part Name],$A1021,T_PlannedOrders[WeekIndex],68)&amp;" ("&amp;TEXT(SUMPRODUCT(MAX((T_PlannedOrders[Part Name]=$A1021)*(T_PlannedOrders[WeekIndex]=68)*(T_PlannedOrders[EffectiveQty]&gt;0)*T_PlannedOrders[Order_Month])),"m月")&amp;"発注)")</f>
        <v/>
      </c>
      <c r="BT1029">
        <f>IF(SUMIFS(T_PlannedOrders[EffectiveQty],T_PlannedOrders[Part Name],$A1021,T_PlannedOrders[WeekIndex],69)=0,"",SUMIFS(T_PlannedOrders[EffectiveQty],T_PlannedOrders[Part Name],$A1021,T_PlannedOrders[WeekIndex],69)&amp;" ("&amp;TEXT(SUMPRODUCT(MAX((T_PlannedOrders[Part Name]=$A1021)*(T_PlannedOrders[WeekIndex]=69)*(T_PlannedOrders[EffectiveQty]&gt;0)*T_PlannedOrders[Order_Month])),"m月")&amp;"発注)")</f>
        <v/>
      </c>
      <c r="BU1029">
        <f>IF(SUMIFS(T_PlannedOrders[EffectiveQty],T_PlannedOrders[Part Name],$A1021,T_PlannedOrders[WeekIndex],70)=0,"",SUMIFS(T_PlannedOrders[EffectiveQty],T_PlannedOrders[Part Name],$A1021,T_PlannedOrders[WeekIndex],70)&amp;" ("&amp;TEXT(SUMPRODUCT(MAX((T_PlannedOrders[Part Name]=$A1021)*(T_PlannedOrders[WeekIndex]=70)*(T_PlannedOrders[EffectiveQty]&gt;0)*T_PlannedOrders[Order_Month])),"m月")&amp;"発注)")</f>
        <v/>
      </c>
      <c r="BV1029">
        <f>IF(SUMIFS(T_PlannedOrders[EffectiveQty],T_PlannedOrders[Part Name],$A1021,T_PlannedOrders[WeekIndex],71)=0,"",SUMIFS(T_PlannedOrders[EffectiveQty],T_PlannedOrders[Part Name],$A1021,T_PlannedOrders[WeekIndex],71)&amp;" ("&amp;TEXT(SUMPRODUCT(MAX((T_PlannedOrders[Part Name]=$A1021)*(T_PlannedOrders[WeekIndex]=71)*(T_PlannedOrders[EffectiveQty]&gt;0)*T_PlannedOrders[Order_Month])),"m月")&amp;"発注)")</f>
        <v/>
      </c>
      <c r="BW1029">
        <f>IF(SUMIFS(T_PlannedOrders[EffectiveQty],T_PlannedOrders[Part Name],$A1021,T_PlannedOrders[WeekIndex],72)=0,"",SUMIFS(T_PlannedOrders[EffectiveQty],T_PlannedOrders[Part Name],$A1021,T_PlannedOrders[WeekIndex],72)&amp;" ("&amp;TEXT(SUMPRODUCT(MAX((T_PlannedOrders[Part Name]=$A1021)*(T_PlannedOrders[WeekIndex]=72)*(T_PlannedOrders[EffectiveQty]&gt;0)*T_PlannedOrders[Order_Month])),"m月")&amp;"発注)")</f>
        <v/>
      </c>
      <c r="BX1029">
        <f>IF(SUMIFS(T_PlannedOrders[EffectiveQty],T_PlannedOrders[Part Name],$A1021,T_PlannedOrders[WeekIndex],73)=0,"",SUMIFS(T_PlannedOrders[EffectiveQty],T_PlannedOrders[Part Name],$A1021,T_PlannedOrders[WeekIndex],73)&amp;" ("&amp;TEXT(SUMPRODUCT(MAX((T_PlannedOrders[Part Name]=$A1021)*(T_PlannedOrders[WeekIndex]=73)*(T_PlannedOrders[EffectiveQty]&gt;0)*T_PlannedOrders[Order_Month])),"m月")&amp;"発注)")</f>
        <v/>
      </c>
      <c r="BY1029">
        <f>IF(SUMIFS(T_PlannedOrders[EffectiveQty],T_PlannedOrders[Part Name],$A1021,T_PlannedOrders[WeekIndex],74)=0,"",SUMIFS(T_PlannedOrders[EffectiveQty],T_PlannedOrders[Part Name],$A1021,T_PlannedOrders[WeekIndex],74)&amp;" ("&amp;TEXT(SUMPRODUCT(MAX((T_PlannedOrders[Part Name]=$A1021)*(T_PlannedOrders[WeekIndex]=74)*(T_PlannedOrders[EffectiveQty]&gt;0)*T_PlannedOrders[Order_Month])),"m月")&amp;"発注)")</f>
        <v/>
      </c>
      <c r="BZ1029">
        <f>IF(SUMIFS(T_PlannedOrders[EffectiveQty],T_PlannedOrders[Part Name],$A1021,T_PlannedOrders[WeekIndex],75)=0,"",SUMIFS(T_PlannedOrders[EffectiveQty],T_PlannedOrders[Part Name],$A1021,T_PlannedOrders[WeekIndex],75)&amp;" ("&amp;TEXT(SUMPRODUCT(MAX((T_PlannedOrders[Part Name]=$A1021)*(T_PlannedOrders[WeekIndex]=75)*(T_PlannedOrders[EffectiveQty]&gt;0)*T_PlannedOrders[Order_Month])),"m月")&amp;"発注)")</f>
        <v/>
      </c>
      <c r="CA1029">
        <f>IF(SUMIFS(T_PlannedOrders[EffectiveQty],T_PlannedOrders[Part Name],$A1021,T_PlannedOrders[WeekIndex],76)=0,"",SUMIFS(T_PlannedOrders[EffectiveQty],T_PlannedOrders[Part Name],$A1021,T_PlannedOrders[WeekIndex],76)&amp;" ("&amp;TEXT(SUMPRODUCT(MAX((T_PlannedOrders[Part Name]=$A1021)*(T_PlannedOrders[WeekIndex]=76)*(T_PlannedOrders[EffectiveQty]&gt;0)*T_PlannedOrders[Order_Month])),"m月")&amp;"発注)")</f>
        <v/>
      </c>
      <c r="CB1029">
        <f>IF(SUMIFS(T_PlannedOrders[EffectiveQty],T_PlannedOrders[Part Name],$A1021,T_PlannedOrders[WeekIndex],77)=0,"",SUMIFS(T_PlannedOrders[EffectiveQty],T_PlannedOrders[Part Name],$A1021,T_PlannedOrders[WeekIndex],77)&amp;" ("&amp;TEXT(SUMPRODUCT(MAX((T_PlannedOrders[Part Name]=$A1021)*(T_PlannedOrders[WeekIndex]=77)*(T_PlannedOrders[EffectiveQty]&gt;0)*T_PlannedOrders[Order_Month])),"m月")&amp;"発注)")</f>
        <v/>
      </c>
      <c r="CC1029">
        <f>IF(SUMIFS(T_PlannedOrders[EffectiveQty],T_PlannedOrders[Part Name],$A1021,T_PlannedOrders[WeekIndex],78)=0,"",SUMIFS(T_PlannedOrders[EffectiveQty],T_PlannedOrders[Part Name],$A1021,T_PlannedOrders[WeekIndex],78)&amp;" ("&amp;TEXT(SUMPRODUCT(MAX((T_PlannedOrders[Part Name]=$A1021)*(T_PlannedOrders[WeekIndex]=78)*(T_PlannedOrders[EffectiveQty]&gt;0)*T_PlannedOrders[Order_Month])),"m月")&amp;"発注)")</f>
        <v/>
      </c>
      <c r="CD1029">
        <f>IF(SUMIFS(T_PlannedOrders[EffectiveQty],T_PlannedOrders[Part Name],$A1021,T_PlannedOrders[WeekIndex],79)=0,"",SUMIFS(T_PlannedOrders[EffectiveQty],T_PlannedOrders[Part Name],$A1021,T_PlannedOrders[WeekIndex],79)&amp;" ("&amp;TEXT(SUMPRODUCT(MAX((T_PlannedOrders[Part Name]=$A1021)*(T_PlannedOrders[WeekIndex]=79)*(T_PlannedOrders[EffectiveQty]&gt;0)*T_PlannedOrders[Order_Month])),"m月")&amp;"発注)")</f>
        <v/>
      </c>
      <c r="CE1029">
        <f>IF(SUMIFS(T_PlannedOrders[EffectiveQty],T_PlannedOrders[Part Name],$A1021,T_PlannedOrders[WeekIndex],80)=0,"",SUMIFS(T_PlannedOrders[EffectiveQty],T_PlannedOrders[Part Name],$A1021,T_PlannedOrders[WeekIndex],80)&amp;" ("&amp;TEXT(SUMPRODUCT(MAX((T_PlannedOrders[Part Name]=$A1021)*(T_PlannedOrders[WeekIndex]=80)*(T_PlannedOrders[EffectiveQty]&gt;0)*T_PlannedOrders[Order_Month])),"m月")&amp;"発注)")</f>
        <v/>
      </c>
      <c r="CF1029">
        <f>IF(SUMIFS(T_PlannedOrders[EffectiveQty],T_PlannedOrders[Part Name],$A1021,T_PlannedOrders[WeekIndex],81)=0,"",SUMIFS(T_PlannedOrders[EffectiveQty],T_PlannedOrders[Part Name],$A1021,T_PlannedOrders[WeekIndex],81)&amp;" ("&amp;TEXT(SUMPRODUCT(MAX((T_PlannedOrders[Part Name]=$A1021)*(T_PlannedOrders[WeekIndex]=81)*(T_PlannedOrders[EffectiveQty]&gt;0)*T_PlannedOrders[Order_Month])),"m月")&amp;"発注)")</f>
        <v/>
      </c>
      <c r="CG1029">
        <f>IF(SUMIFS(T_PlannedOrders[EffectiveQty],T_PlannedOrders[Part Name],$A1021,T_PlannedOrders[WeekIndex],82)=0,"",SUMIFS(T_PlannedOrders[EffectiveQty],T_PlannedOrders[Part Name],$A1021,T_PlannedOrders[WeekIndex],82)&amp;" ("&amp;TEXT(SUMPRODUCT(MAX((T_PlannedOrders[Part Name]=$A1021)*(T_PlannedOrders[WeekIndex]=82)*(T_PlannedOrders[EffectiveQty]&gt;0)*T_PlannedOrders[Order_Month])),"m月")&amp;"発注)")</f>
        <v/>
      </c>
      <c r="CH1029">
        <f>IF(SUMIFS(T_PlannedOrders[EffectiveQty],T_PlannedOrders[Part Name],$A1021,T_PlannedOrders[WeekIndex],83)=0,"",SUMIFS(T_PlannedOrders[EffectiveQty],T_PlannedOrders[Part Name],$A1021,T_PlannedOrders[WeekIndex],83)&amp;" ("&amp;TEXT(SUMPRODUCT(MAX((T_PlannedOrders[Part Name]=$A1021)*(T_PlannedOrders[WeekIndex]=83)*(T_PlannedOrders[EffectiveQty]&gt;0)*T_PlannedOrders[Order_Month])),"m月")&amp;"発注)")</f>
        <v/>
      </c>
      <c r="CI1029">
        <f>IF(SUMIFS(T_PlannedOrders[EffectiveQty],T_PlannedOrders[Part Name],$A1021,T_PlannedOrders[WeekIndex],84)=0,"",SUMIFS(T_PlannedOrders[EffectiveQty],T_PlannedOrders[Part Name],$A1021,T_PlannedOrders[WeekIndex],84)&amp;" ("&amp;TEXT(SUMPRODUCT(MAX((T_PlannedOrders[Part Name]=$A1021)*(T_PlannedOrders[WeekIndex]=84)*(T_PlannedOrders[EffectiveQty]&gt;0)*T_PlannedOrders[Order_Month])),"m月")&amp;"発注)")</f>
        <v/>
      </c>
      <c r="CJ1029">
        <f>IF(SUMIFS(T_PlannedOrders[EffectiveQty],T_PlannedOrders[Part Name],$A1021,T_PlannedOrders[WeekIndex],85)=0,"",SUMIFS(T_PlannedOrders[EffectiveQty],T_PlannedOrders[Part Name],$A1021,T_PlannedOrders[WeekIndex],85)&amp;" ("&amp;TEXT(SUMPRODUCT(MAX((T_PlannedOrders[Part Name]=$A1021)*(T_PlannedOrders[WeekIndex]=85)*(T_PlannedOrders[EffectiveQty]&gt;0)*T_PlannedOrders[Order_Month])),"m月")&amp;"発注)")</f>
        <v/>
      </c>
      <c r="CK1029">
        <f>IF(SUMIFS(T_PlannedOrders[EffectiveQty],T_PlannedOrders[Part Name],$A1021,T_PlannedOrders[WeekIndex],86)=0,"",SUMIFS(T_PlannedOrders[EffectiveQty],T_PlannedOrders[Part Name],$A1021,T_PlannedOrders[WeekIndex],86)&amp;" ("&amp;TEXT(SUMPRODUCT(MAX((T_PlannedOrders[Part Name]=$A1021)*(T_PlannedOrders[WeekIndex]=86)*(T_PlannedOrders[EffectiveQty]&gt;0)*T_PlannedOrders[Order_Month])),"m月")&amp;"発注)")</f>
        <v/>
      </c>
      <c r="CL1029">
        <f>IF(SUMIFS(T_PlannedOrders[EffectiveQty],T_PlannedOrders[Part Name],$A1021,T_PlannedOrders[WeekIndex],87)=0,"",SUMIFS(T_PlannedOrders[EffectiveQty],T_PlannedOrders[Part Name],$A1021,T_PlannedOrders[WeekIndex],87)&amp;" ("&amp;TEXT(SUMPRODUCT(MAX((T_PlannedOrders[Part Name]=$A1021)*(T_PlannedOrders[WeekIndex]=87)*(T_PlannedOrders[EffectiveQty]&gt;0)*T_PlannedOrders[Order_Month])),"m月")&amp;"発注)")</f>
        <v/>
      </c>
      <c r="CM1029">
        <f>IF(SUMIFS(T_PlannedOrders[EffectiveQty],T_PlannedOrders[Part Name],$A1021,T_PlannedOrders[WeekIndex],88)=0,"",SUMIFS(T_PlannedOrders[EffectiveQty],T_PlannedOrders[Part Name],$A1021,T_PlannedOrders[WeekIndex],88)&amp;" ("&amp;TEXT(SUMPRODUCT(MAX((T_PlannedOrders[Part Name]=$A1021)*(T_PlannedOrders[WeekIndex]=88)*(T_PlannedOrders[EffectiveQty]&gt;0)*T_PlannedOrders[Order_Month])),"m月")&amp;"発注)")</f>
        <v/>
      </c>
      <c r="CN1029">
        <f>IF(SUMIFS(T_PlannedOrders[EffectiveQty],T_PlannedOrders[Part Name],$A1021,T_PlannedOrders[WeekIndex],89)=0,"",SUMIFS(T_PlannedOrders[EffectiveQty],T_PlannedOrders[Part Name],$A1021,T_PlannedOrders[WeekIndex],89)&amp;" ("&amp;TEXT(SUMPRODUCT(MAX((T_PlannedOrders[Part Name]=$A1021)*(T_PlannedOrders[WeekIndex]=89)*(T_PlannedOrders[EffectiveQty]&gt;0)*T_PlannedOrders[Order_Month])),"m月")&amp;"発注)")</f>
        <v/>
      </c>
      <c r="CO1029">
        <f>IF(SUMIFS(T_PlannedOrders[EffectiveQty],T_PlannedOrders[Part Name],$A1021,T_PlannedOrders[WeekIndex],90)=0,"",SUMIFS(T_PlannedOrders[EffectiveQty],T_PlannedOrders[Part Name],$A1021,T_PlannedOrders[WeekIndex],90)&amp;" ("&amp;TEXT(SUMPRODUCT(MAX((T_PlannedOrders[Part Name]=$A1021)*(T_PlannedOrders[WeekIndex]=90)*(T_PlannedOrders[EffectiveQty]&gt;0)*T_PlannedOrders[Order_Month])),"m月")&amp;"発注)")</f>
        <v/>
      </c>
      <c r="CP1029">
        <f>IF(SUMIFS(T_PlannedOrders[EffectiveQty],T_PlannedOrders[Part Name],$A1021,T_PlannedOrders[WeekIndex],91)=0,"",SUMIFS(T_PlannedOrders[EffectiveQty],T_PlannedOrders[Part Name],$A1021,T_PlannedOrders[WeekIndex],91)&amp;" ("&amp;TEXT(SUMPRODUCT(MAX((T_PlannedOrders[Part Name]=$A1021)*(T_PlannedOrders[WeekIndex]=91)*(T_PlannedOrders[EffectiveQty]&gt;0)*T_PlannedOrders[Order_Month])),"m月")&amp;"発注)")</f>
        <v/>
      </c>
      <c r="CQ1029">
        <f>IF(SUMIFS(T_PlannedOrders[EffectiveQty],T_PlannedOrders[Part Name],$A1021,T_PlannedOrders[WeekIndex],92)=0,"",SUMIFS(T_PlannedOrders[EffectiveQty],T_PlannedOrders[Part Name],$A1021,T_PlannedOrders[WeekIndex],92)&amp;" ("&amp;TEXT(SUMPRODUCT(MAX((T_PlannedOrders[Part Name]=$A1021)*(T_PlannedOrders[WeekIndex]=92)*(T_PlannedOrders[EffectiveQty]&gt;0)*T_PlannedOrders[Order_Month])),"m月")&amp;"発注)")</f>
        <v/>
      </c>
      <c r="CR1029">
        <f>IF(SUMIFS(T_PlannedOrders[EffectiveQty],T_PlannedOrders[Part Name],$A1021,T_PlannedOrders[WeekIndex],93)=0,"",SUMIFS(T_PlannedOrders[EffectiveQty],T_PlannedOrders[Part Name],$A1021,T_PlannedOrders[WeekIndex],93)&amp;" ("&amp;TEXT(SUMPRODUCT(MAX((T_PlannedOrders[Part Name]=$A1021)*(T_PlannedOrders[WeekIndex]=93)*(T_PlannedOrders[EffectiveQty]&gt;0)*T_PlannedOrders[Order_Month])),"m月")&amp;"発注)")</f>
        <v/>
      </c>
      <c r="CS1029">
        <f>IF(SUMIFS(T_PlannedOrders[EffectiveQty],T_PlannedOrders[Part Name],$A1021,T_PlannedOrders[WeekIndex],94)=0,"",SUMIFS(T_PlannedOrders[EffectiveQty],T_PlannedOrders[Part Name],$A1021,T_PlannedOrders[WeekIndex],94)&amp;" ("&amp;TEXT(SUMPRODUCT(MAX((T_PlannedOrders[Part Name]=$A1021)*(T_PlannedOrders[WeekIndex]=94)*(T_PlannedOrders[EffectiveQty]&gt;0)*T_PlannedOrders[Order_Month])),"m月")&amp;"発注)")</f>
        <v/>
      </c>
      <c r="CT1029">
        <f>IF(SUMIFS(T_PlannedOrders[EffectiveQty],T_PlannedOrders[Part Name],$A1021,T_PlannedOrders[WeekIndex],95)=0,"",SUMIFS(T_PlannedOrders[EffectiveQty],T_PlannedOrders[Part Name],$A1021,T_PlannedOrders[WeekIndex],95)&amp;" ("&amp;TEXT(SUMPRODUCT(MAX((T_PlannedOrders[Part Name]=$A1021)*(T_PlannedOrders[WeekIndex]=95)*(T_PlannedOrders[EffectiveQty]&gt;0)*T_PlannedOrders[Order_Month])),"m月")&amp;"発注)")</f>
        <v/>
      </c>
      <c r="CU1029">
        <f>IF(SUMIFS(T_PlannedOrders[EffectiveQty],T_PlannedOrders[Part Name],$A1021,T_PlannedOrders[WeekIndex],96)=0,"",SUMIFS(T_PlannedOrders[EffectiveQty],T_PlannedOrders[Part Name],$A1021,T_PlannedOrders[WeekIndex],96)&amp;" ("&amp;TEXT(SUMPRODUCT(MAX((T_PlannedOrders[Part Name]=$A1021)*(T_PlannedOrders[WeekIndex]=96)*(T_PlannedOrders[EffectiveQty]&gt;0)*T_PlannedOrders[Order_Month])),"m月")&amp;"発注)")</f>
        <v/>
      </c>
      <c r="CV1029">
        <f>IF(SUMIFS(T_PlannedOrders[EffectiveQty],T_PlannedOrders[Part Name],$A1021,T_PlannedOrders[WeekIndex],97)=0,"",SUMIFS(T_PlannedOrders[EffectiveQty],T_PlannedOrders[Part Name],$A1021,T_PlannedOrders[WeekIndex],97)&amp;" ("&amp;TEXT(SUMPRODUCT(MAX((T_PlannedOrders[Part Name]=$A1021)*(T_PlannedOrders[WeekIndex]=97)*(T_PlannedOrders[EffectiveQty]&gt;0)*T_PlannedOrders[Order_Month])),"m月")&amp;"発注)")</f>
        <v/>
      </c>
      <c r="CW1029">
        <f>IF(SUMIFS(T_PlannedOrders[EffectiveQty],T_PlannedOrders[Part Name],$A1021,T_PlannedOrders[WeekIndex],98)=0,"",SUMIFS(T_PlannedOrders[EffectiveQty],T_PlannedOrders[Part Name],$A1021,T_PlannedOrders[WeekIndex],98)&amp;" ("&amp;TEXT(SUMPRODUCT(MAX((T_PlannedOrders[Part Name]=$A1021)*(T_PlannedOrders[WeekIndex]=98)*(T_PlannedOrders[EffectiveQty]&gt;0)*T_PlannedOrders[Order_Month])),"m月")&amp;"発注)")</f>
        <v/>
      </c>
      <c r="CX1029">
        <f>IF(SUMIFS(T_PlannedOrders[EffectiveQty],T_PlannedOrders[Part Name],$A1021,T_PlannedOrders[WeekIndex],99)=0,"",SUMIFS(T_PlannedOrders[EffectiveQty],T_PlannedOrders[Part Name],$A1021,T_PlannedOrders[WeekIndex],99)&amp;" ("&amp;TEXT(SUMPRODUCT(MAX((T_PlannedOrders[Part Name]=$A1021)*(T_PlannedOrders[WeekIndex]=99)*(T_PlannedOrders[EffectiveQty]&gt;0)*T_PlannedOrders[Order_Month])),"m月")&amp;"発注)")</f>
        <v/>
      </c>
      <c r="CY1029">
        <f>IF(SUMIFS(T_PlannedOrders[EffectiveQty],T_PlannedOrders[Part Name],$A1021,T_PlannedOrders[WeekIndex],100)=0,"",SUMIFS(T_PlannedOrders[EffectiveQty],T_PlannedOrders[Part Name],$A1021,T_PlannedOrders[WeekIndex],100)&amp;" ("&amp;TEXT(SUMPRODUCT(MAX((T_PlannedOrders[Part Name]=$A1021)*(T_PlannedOrders[WeekIndex]=100)*(T_PlannedOrders[EffectiveQty]&gt;0)*T_PlannedOrders[Order_Month])),"m月")&amp;"発注)")</f>
        <v/>
      </c>
      <c r="CZ1029">
        <f>IF(SUMIFS(T_PlannedOrders[EffectiveQty],T_PlannedOrders[Part Name],$A1021,T_PlannedOrders[WeekIndex],101)=0,"",SUMIFS(T_PlannedOrders[EffectiveQty],T_PlannedOrders[Part Name],$A1021,T_PlannedOrders[WeekIndex],101)&amp;" ("&amp;TEXT(SUMPRODUCT(MAX((T_PlannedOrders[Part Name]=$A1021)*(T_PlannedOrders[WeekIndex]=101)*(T_PlannedOrders[EffectiveQty]&gt;0)*T_PlannedOrders[Order_Month])),"m月")&amp;"発注)")</f>
        <v/>
      </c>
      <c r="DA1029">
        <f>IF(SUMIFS(T_PlannedOrders[EffectiveQty],T_PlannedOrders[Part Name],$A1021,T_PlannedOrders[WeekIndex],102)=0,"",SUMIFS(T_PlannedOrders[EffectiveQty],T_PlannedOrders[Part Name],$A1021,T_PlannedOrders[WeekIndex],102)&amp;" ("&amp;TEXT(SUMPRODUCT(MAX((T_PlannedOrders[Part Name]=$A1021)*(T_PlannedOrders[WeekIndex]=102)*(T_PlannedOrders[EffectiveQty]&gt;0)*T_PlannedOrders[Order_Month])),"m月")&amp;"発注)")</f>
        <v/>
      </c>
      <c r="DB1029">
        <f>IF(SUMIFS(T_PlannedOrders[EffectiveQty],T_PlannedOrders[Part Name],$A1021,T_PlannedOrders[WeekIndex],103)=0,"",SUMIFS(T_PlannedOrders[EffectiveQty],T_PlannedOrders[Part Name],$A1021,T_PlannedOrders[WeekIndex],103)&amp;" ("&amp;TEXT(SUMPRODUCT(MAX((T_PlannedOrders[Part Name]=$A1021)*(T_PlannedOrders[WeekIndex]=103)*(T_PlannedOrders[EffectiveQty]&gt;0)*T_PlannedOrders[Order_Month])),"m月")&amp;"発注)")</f>
        <v/>
      </c>
      <c r="DC1029">
        <f>IF(SUMIFS(T_PlannedOrders[EffectiveQty],T_PlannedOrders[Part Name],$A1021,T_PlannedOrders[WeekIndex],104)=0,"",SUMIFS(T_PlannedOrders[EffectiveQty],T_PlannedOrders[Part Name],$A1021,T_PlannedOrders[WeekIndex],104)&amp;" ("&amp;TEXT(SUMPRODUCT(MAX((T_PlannedOrders[Part Name]=$A1021)*(T_PlannedOrders[WeekIndex]=104)*(T_PlannedOrders[EffectiveQty]&gt;0)*T_PlannedOrders[Order_Month])),"m月")&amp;"発注)")</f>
        <v/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3" t="inlineStr">
        <is>
          <t>（発注の目安はDashboardの基準在庫[下限/上限]と色分けを参照）</t>
        </is>
      </c>
    </row>
    <row r="1033">
      <c r="A1033" s="21" t="inlineStr">
        <is>
          <t>CHEM-1770</t>
        </is>
      </c>
      <c r="B1033" s="21" t="inlineStr">
        <is>
          <t>RCT39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TPP-635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TSP-903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>
        <f>IF(SUMIFS(T_PlannedOrders[EffectiveQty],T_PlannedOrders[Part Name],$A1033,T_PlannedOrders[WeekIndex],1)=0,"",SUMIFS(T_PlannedOrders[EffectiveQty],T_PlannedOrders[Part Name],$A1033,T_PlannedOrders[WeekIndex],1)&amp;" ("&amp;TEXT(SUMPRODUCT(MAX((T_PlannedOrders[Part Name]=$A1033)*(T_PlannedOrders[WeekIndex]=1)*(T_PlannedOrders[EffectiveQty]&gt;0)*T_PlannedOrders[Order_Month])),"m月")&amp;"発注)")</f>
        <v/>
      </c>
      <c r="E1041">
        <f>IF(SUMIFS(T_PlannedOrders[EffectiveQty],T_PlannedOrders[Part Name],$A1033,T_PlannedOrders[WeekIndex],2)=0,"",SUMIFS(T_PlannedOrders[EffectiveQty],T_PlannedOrders[Part Name],$A1033,T_PlannedOrders[WeekIndex],2)&amp;" ("&amp;TEXT(SUMPRODUCT(MAX((T_PlannedOrders[Part Name]=$A1033)*(T_PlannedOrders[WeekIndex]=2)*(T_PlannedOrders[EffectiveQty]&gt;0)*T_PlannedOrders[Order_Month])),"m月")&amp;"発注)")</f>
        <v/>
      </c>
      <c r="F1041">
        <f>IF(SUMIFS(T_PlannedOrders[EffectiveQty],T_PlannedOrders[Part Name],$A1033,T_PlannedOrders[WeekIndex],3)=0,"",SUMIFS(T_PlannedOrders[EffectiveQty],T_PlannedOrders[Part Name],$A1033,T_PlannedOrders[WeekIndex],3)&amp;" ("&amp;TEXT(SUMPRODUCT(MAX((T_PlannedOrders[Part Name]=$A1033)*(T_PlannedOrders[WeekIndex]=3)*(T_PlannedOrders[EffectiveQty]&gt;0)*T_PlannedOrders[Order_Month])),"m月")&amp;"発注)")</f>
        <v/>
      </c>
      <c r="G1041">
        <f>IF(SUMIFS(T_PlannedOrders[EffectiveQty],T_PlannedOrders[Part Name],$A1033,T_PlannedOrders[WeekIndex],4)=0,"",SUMIFS(T_PlannedOrders[EffectiveQty],T_PlannedOrders[Part Name],$A1033,T_PlannedOrders[WeekIndex],4)&amp;" ("&amp;TEXT(SUMPRODUCT(MAX((T_PlannedOrders[Part Name]=$A1033)*(T_PlannedOrders[WeekIndex]=4)*(T_PlannedOrders[EffectiveQty]&gt;0)*T_PlannedOrders[Order_Month])),"m月")&amp;"発注)")</f>
        <v/>
      </c>
      <c r="H1041">
        <f>IF(SUMIFS(T_PlannedOrders[EffectiveQty],T_PlannedOrders[Part Name],$A1033,T_PlannedOrders[WeekIndex],5)=0,"",SUMIFS(T_PlannedOrders[EffectiveQty],T_PlannedOrders[Part Name],$A1033,T_PlannedOrders[WeekIndex],5)&amp;" ("&amp;TEXT(SUMPRODUCT(MAX((T_PlannedOrders[Part Name]=$A1033)*(T_PlannedOrders[WeekIndex]=5)*(T_PlannedOrders[EffectiveQty]&gt;0)*T_PlannedOrders[Order_Month])),"m月")&amp;"発注)")</f>
        <v/>
      </c>
      <c r="I1041">
        <f>IF(SUMIFS(T_PlannedOrders[EffectiveQty],T_PlannedOrders[Part Name],$A1033,T_PlannedOrders[WeekIndex],6)=0,"",SUMIFS(T_PlannedOrders[EffectiveQty],T_PlannedOrders[Part Name],$A1033,T_PlannedOrders[WeekIndex],6)&amp;" ("&amp;TEXT(SUMPRODUCT(MAX((T_PlannedOrders[Part Name]=$A1033)*(T_PlannedOrders[WeekIndex]=6)*(T_PlannedOrders[EffectiveQty]&gt;0)*T_PlannedOrders[Order_Month])),"m月")&amp;"発注)")</f>
        <v/>
      </c>
      <c r="J1041">
        <f>IF(SUMIFS(T_PlannedOrders[EffectiveQty],T_PlannedOrders[Part Name],$A1033,T_PlannedOrders[WeekIndex],7)=0,"",SUMIFS(T_PlannedOrders[EffectiveQty],T_PlannedOrders[Part Name],$A1033,T_PlannedOrders[WeekIndex],7)&amp;" ("&amp;TEXT(SUMPRODUCT(MAX((T_PlannedOrders[Part Name]=$A1033)*(T_PlannedOrders[WeekIndex]=7)*(T_PlannedOrders[EffectiveQty]&gt;0)*T_PlannedOrders[Order_Month])),"m月")&amp;"発注)")</f>
        <v/>
      </c>
      <c r="K1041">
        <f>IF(SUMIFS(T_PlannedOrders[EffectiveQty],T_PlannedOrders[Part Name],$A1033,T_PlannedOrders[WeekIndex],8)=0,"",SUMIFS(T_PlannedOrders[EffectiveQty],T_PlannedOrders[Part Name],$A1033,T_PlannedOrders[WeekIndex],8)&amp;" ("&amp;TEXT(SUMPRODUCT(MAX((T_PlannedOrders[Part Name]=$A1033)*(T_PlannedOrders[WeekIndex]=8)*(T_PlannedOrders[EffectiveQty]&gt;0)*T_PlannedOrders[Order_Month])),"m月")&amp;"発注)")</f>
        <v/>
      </c>
      <c r="L1041">
        <f>IF(SUMIFS(T_PlannedOrders[EffectiveQty],T_PlannedOrders[Part Name],$A1033,T_PlannedOrders[WeekIndex],9)=0,"",SUMIFS(T_PlannedOrders[EffectiveQty],T_PlannedOrders[Part Name],$A1033,T_PlannedOrders[WeekIndex],9)&amp;" ("&amp;TEXT(SUMPRODUCT(MAX((T_PlannedOrders[Part Name]=$A1033)*(T_PlannedOrders[WeekIndex]=9)*(T_PlannedOrders[EffectiveQty]&gt;0)*T_PlannedOrders[Order_Month])),"m月")&amp;"発注)")</f>
        <v/>
      </c>
      <c r="M1041">
        <f>IF(SUMIFS(T_PlannedOrders[EffectiveQty],T_PlannedOrders[Part Name],$A1033,T_PlannedOrders[WeekIndex],10)=0,"",SUMIFS(T_PlannedOrders[EffectiveQty],T_PlannedOrders[Part Name],$A1033,T_PlannedOrders[WeekIndex],10)&amp;" ("&amp;TEXT(SUMPRODUCT(MAX((T_PlannedOrders[Part Name]=$A1033)*(T_PlannedOrders[WeekIndex]=10)*(T_PlannedOrders[EffectiveQty]&gt;0)*T_PlannedOrders[Order_Month])),"m月")&amp;"発注)")</f>
        <v/>
      </c>
      <c r="N1041">
        <f>IF(SUMIFS(T_PlannedOrders[EffectiveQty],T_PlannedOrders[Part Name],$A1033,T_PlannedOrders[WeekIndex],11)=0,"",SUMIFS(T_PlannedOrders[EffectiveQty],T_PlannedOrders[Part Name],$A1033,T_PlannedOrders[WeekIndex],11)&amp;" ("&amp;TEXT(SUMPRODUCT(MAX((T_PlannedOrders[Part Name]=$A1033)*(T_PlannedOrders[WeekIndex]=11)*(T_PlannedOrders[EffectiveQty]&gt;0)*T_PlannedOrders[Order_Month])),"m月")&amp;"発注)")</f>
        <v/>
      </c>
      <c r="O1041">
        <f>IF(SUMIFS(T_PlannedOrders[EffectiveQty],T_PlannedOrders[Part Name],$A1033,T_PlannedOrders[WeekIndex],12)=0,"",SUMIFS(T_PlannedOrders[EffectiveQty],T_PlannedOrders[Part Name],$A1033,T_PlannedOrders[WeekIndex],12)&amp;" ("&amp;TEXT(SUMPRODUCT(MAX((T_PlannedOrders[Part Name]=$A1033)*(T_PlannedOrders[WeekIndex]=12)*(T_PlannedOrders[EffectiveQty]&gt;0)*T_PlannedOrders[Order_Month])),"m月")&amp;"発注)")</f>
        <v/>
      </c>
      <c r="P1041">
        <f>IF(SUMIFS(T_PlannedOrders[EffectiveQty],T_PlannedOrders[Part Name],$A1033,T_PlannedOrders[WeekIndex],13)=0,"",SUMIFS(T_PlannedOrders[EffectiveQty],T_PlannedOrders[Part Name],$A1033,T_PlannedOrders[WeekIndex],13)&amp;" ("&amp;TEXT(SUMPRODUCT(MAX((T_PlannedOrders[Part Name]=$A1033)*(T_PlannedOrders[WeekIndex]=13)*(T_PlannedOrders[EffectiveQty]&gt;0)*T_PlannedOrders[Order_Month])),"m月")&amp;"発注)")</f>
        <v/>
      </c>
      <c r="Q1041">
        <f>IF(SUMIFS(T_PlannedOrders[EffectiveQty],T_PlannedOrders[Part Name],$A1033,T_PlannedOrders[WeekIndex],14)=0,"",SUMIFS(T_PlannedOrders[EffectiveQty],T_PlannedOrders[Part Name],$A1033,T_PlannedOrders[WeekIndex],14)&amp;" ("&amp;TEXT(SUMPRODUCT(MAX((T_PlannedOrders[Part Name]=$A1033)*(T_PlannedOrders[WeekIndex]=14)*(T_PlannedOrders[EffectiveQty]&gt;0)*T_PlannedOrders[Order_Month])),"m月")&amp;"発注)")</f>
        <v/>
      </c>
      <c r="R1041">
        <f>IF(SUMIFS(T_PlannedOrders[EffectiveQty],T_PlannedOrders[Part Name],$A1033,T_PlannedOrders[WeekIndex],15)=0,"",SUMIFS(T_PlannedOrders[EffectiveQty],T_PlannedOrders[Part Name],$A1033,T_PlannedOrders[WeekIndex],15)&amp;" ("&amp;TEXT(SUMPRODUCT(MAX((T_PlannedOrders[Part Name]=$A1033)*(T_PlannedOrders[WeekIndex]=15)*(T_PlannedOrders[EffectiveQty]&gt;0)*T_PlannedOrders[Order_Month])),"m月")&amp;"発注)")</f>
        <v/>
      </c>
      <c r="S1041">
        <f>IF(SUMIFS(T_PlannedOrders[EffectiveQty],T_PlannedOrders[Part Name],$A1033,T_PlannedOrders[WeekIndex],16)=0,"",SUMIFS(T_PlannedOrders[EffectiveQty],T_PlannedOrders[Part Name],$A1033,T_PlannedOrders[WeekIndex],16)&amp;" ("&amp;TEXT(SUMPRODUCT(MAX((T_PlannedOrders[Part Name]=$A1033)*(T_PlannedOrders[WeekIndex]=16)*(T_PlannedOrders[EffectiveQty]&gt;0)*T_PlannedOrders[Order_Month])),"m月")&amp;"発注)")</f>
        <v/>
      </c>
      <c r="T1041">
        <f>IF(SUMIFS(T_PlannedOrders[EffectiveQty],T_PlannedOrders[Part Name],$A1033,T_PlannedOrders[WeekIndex],17)=0,"",SUMIFS(T_PlannedOrders[EffectiveQty],T_PlannedOrders[Part Name],$A1033,T_PlannedOrders[WeekIndex],17)&amp;" ("&amp;TEXT(SUMPRODUCT(MAX((T_PlannedOrders[Part Name]=$A1033)*(T_PlannedOrders[WeekIndex]=17)*(T_PlannedOrders[EffectiveQty]&gt;0)*T_PlannedOrders[Order_Month])),"m月")&amp;"発注)")</f>
        <v/>
      </c>
      <c r="U1041">
        <f>IF(SUMIFS(T_PlannedOrders[EffectiveQty],T_PlannedOrders[Part Name],$A1033,T_PlannedOrders[WeekIndex],18)=0,"",SUMIFS(T_PlannedOrders[EffectiveQty],T_PlannedOrders[Part Name],$A1033,T_PlannedOrders[WeekIndex],18)&amp;" ("&amp;TEXT(SUMPRODUCT(MAX((T_PlannedOrders[Part Name]=$A1033)*(T_PlannedOrders[WeekIndex]=18)*(T_PlannedOrders[EffectiveQty]&gt;0)*T_PlannedOrders[Order_Month])),"m月")&amp;"発注)")</f>
        <v/>
      </c>
      <c r="V1041">
        <f>IF(SUMIFS(T_PlannedOrders[EffectiveQty],T_PlannedOrders[Part Name],$A1033,T_PlannedOrders[WeekIndex],19)=0,"",SUMIFS(T_PlannedOrders[EffectiveQty],T_PlannedOrders[Part Name],$A1033,T_PlannedOrders[WeekIndex],19)&amp;" ("&amp;TEXT(SUMPRODUCT(MAX((T_PlannedOrders[Part Name]=$A1033)*(T_PlannedOrders[WeekIndex]=19)*(T_PlannedOrders[EffectiveQty]&gt;0)*T_PlannedOrders[Order_Month])),"m月")&amp;"発注)")</f>
        <v/>
      </c>
      <c r="W1041">
        <f>IF(SUMIFS(T_PlannedOrders[EffectiveQty],T_PlannedOrders[Part Name],$A1033,T_PlannedOrders[WeekIndex],20)=0,"",SUMIFS(T_PlannedOrders[EffectiveQty],T_PlannedOrders[Part Name],$A1033,T_PlannedOrders[WeekIndex],20)&amp;" ("&amp;TEXT(SUMPRODUCT(MAX((T_PlannedOrders[Part Name]=$A1033)*(T_PlannedOrders[WeekIndex]=20)*(T_PlannedOrders[EffectiveQty]&gt;0)*T_PlannedOrders[Order_Month])),"m月")&amp;"発注)")</f>
        <v/>
      </c>
      <c r="X1041">
        <f>IF(SUMIFS(T_PlannedOrders[EffectiveQty],T_PlannedOrders[Part Name],$A1033,T_PlannedOrders[WeekIndex],21)=0,"",SUMIFS(T_PlannedOrders[EffectiveQty],T_PlannedOrders[Part Name],$A1033,T_PlannedOrders[WeekIndex],21)&amp;" ("&amp;TEXT(SUMPRODUCT(MAX((T_PlannedOrders[Part Name]=$A1033)*(T_PlannedOrders[WeekIndex]=21)*(T_PlannedOrders[EffectiveQty]&gt;0)*T_PlannedOrders[Order_Month])),"m月")&amp;"発注)")</f>
        <v/>
      </c>
      <c r="Y1041">
        <f>IF(SUMIFS(T_PlannedOrders[EffectiveQty],T_PlannedOrders[Part Name],$A1033,T_PlannedOrders[WeekIndex],22)=0,"",SUMIFS(T_PlannedOrders[EffectiveQty],T_PlannedOrders[Part Name],$A1033,T_PlannedOrders[WeekIndex],22)&amp;" ("&amp;TEXT(SUMPRODUCT(MAX((T_PlannedOrders[Part Name]=$A1033)*(T_PlannedOrders[WeekIndex]=22)*(T_PlannedOrders[EffectiveQty]&gt;0)*T_PlannedOrders[Order_Month])),"m月")&amp;"発注)")</f>
        <v/>
      </c>
      <c r="Z1041">
        <f>IF(SUMIFS(T_PlannedOrders[EffectiveQty],T_PlannedOrders[Part Name],$A1033,T_PlannedOrders[WeekIndex],23)=0,"",SUMIFS(T_PlannedOrders[EffectiveQty],T_PlannedOrders[Part Name],$A1033,T_PlannedOrders[WeekIndex],23)&amp;" ("&amp;TEXT(SUMPRODUCT(MAX((T_PlannedOrders[Part Name]=$A1033)*(T_PlannedOrders[WeekIndex]=23)*(T_PlannedOrders[EffectiveQty]&gt;0)*T_PlannedOrders[Order_Month])),"m月")&amp;"発注)")</f>
        <v/>
      </c>
      <c r="AA1041">
        <f>IF(SUMIFS(T_PlannedOrders[EffectiveQty],T_PlannedOrders[Part Name],$A1033,T_PlannedOrders[WeekIndex],24)=0,"",SUMIFS(T_PlannedOrders[EffectiveQty],T_PlannedOrders[Part Name],$A1033,T_PlannedOrders[WeekIndex],24)&amp;" ("&amp;TEXT(SUMPRODUCT(MAX((T_PlannedOrders[Part Name]=$A1033)*(T_PlannedOrders[WeekIndex]=24)*(T_PlannedOrders[EffectiveQty]&gt;0)*T_PlannedOrders[Order_Month])),"m月")&amp;"発注)")</f>
        <v/>
      </c>
      <c r="AB1041">
        <f>IF(SUMIFS(T_PlannedOrders[EffectiveQty],T_PlannedOrders[Part Name],$A1033,T_PlannedOrders[WeekIndex],25)=0,"",SUMIFS(T_PlannedOrders[EffectiveQty],T_PlannedOrders[Part Name],$A1033,T_PlannedOrders[WeekIndex],25)&amp;" ("&amp;TEXT(SUMPRODUCT(MAX((T_PlannedOrders[Part Name]=$A1033)*(T_PlannedOrders[WeekIndex]=25)*(T_PlannedOrders[EffectiveQty]&gt;0)*T_PlannedOrders[Order_Month])),"m月")&amp;"発注)")</f>
        <v/>
      </c>
      <c r="AC1041">
        <f>IF(SUMIFS(T_PlannedOrders[EffectiveQty],T_PlannedOrders[Part Name],$A1033,T_PlannedOrders[WeekIndex],26)=0,"",SUMIFS(T_PlannedOrders[EffectiveQty],T_PlannedOrders[Part Name],$A1033,T_PlannedOrders[WeekIndex],26)&amp;" ("&amp;TEXT(SUMPRODUCT(MAX((T_PlannedOrders[Part Name]=$A1033)*(T_PlannedOrders[WeekIndex]=26)*(T_PlannedOrders[EffectiveQty]&gt;0)*T_PlannedOrders[Order_Month])),"m月")&amp;"発注)")</f>
        <v/>
      </c>
      <c r="AD1041">
        <f>IF(SUMIFS(T_PlannedOrders[EffectiveQty],T_PlannedOrders[Part Name],$A1033,T_PlannedOrders[WeekIndex],27)=0,"",SUMIFS(T_PlannedOrders[EffectiveQty],T_PlannedOrders[Part Name],$A1033,T_PlannedOrders[WeekIndex],27)&amp;" ("&amp;TEXT(SUMPRODUCT(MAX((T_PlannedOrders[Part Name]=$A1033)*(T_PlannedOrders[WeekIndex]=27)*(T_PlannedOrders[EffectiveQty]&gt;0)*T_PlannedOrders[Order_Month])),"m月")&amp;"発注)")</f>
        <v/>
      </c>
      <c r="AE1041">
        <f>IF(SUMIFS(T_PlannedOrders[EffectiveQty],T_PlannedOrders[Part Name],$A1033,T_PlannedOrders[WeekIndex],28)=0,"",SUMIFS(T_PlannedOrders[EffectiveQty],T_PlannedOrders[Part Name],$A1033,T_PlannedOrders[WeekIndex],28)&amp;" ("&amp;TEXT(SUMPRODUCT(MAX((T_PlannedOrders[Part Name]=$A1033)*(T_PlannedOrders[WeekIndex]=28)*(T_PlannedOrders[EffectiveQty]&gt;0)*T_PlannedOrders[Order_Month])),"m月")&amp;"発注)")</f>
        <v/>
      </c>
      <c r="AF1041">
        <f>IF(SUMIFS(T_PlannedOrders[EffectiveQty],T_PlannedOrders[Part Name],$A1033,T_PlannedOrders[WeekIndex],29)=0,"",SUMIFS(T_PlannedOrders[EffectiveQty],T_PlannedOrders[Part Name],$A1033,T_PlannedOrders[WeekIndex],29)&amp;" ("&amp;TEXT(SUMPRODUCT(MAX((T_PlannedOrders[Part Name]=$A1033)*(T_PlannedOrders[WeekIndex]=29)*(T_PlannedOrders[EffectiveQty]&gt;0)*T_PlannedOrders[Order_Month])),"m月")&amp;"発注)")</f>
        <v/>
      </c>
      <c r="AG1041">
        <f>IF(SUMIFS(T_PlannedOrders[EffectiveQty],T_PlannedOrders[Part Name],$A1033,T_PlannedOrders[WeekIndex],30)=0,"",SUMIFS(T_PlannedOrders[EffectiveQty],T_PlannedOrders[Part Name],$A1033,T_PlannedOrders[WeekIndex],30)&amp;" ("&amp;TEXT(SUMPRODUCT(MAX((T_PlannedOrders[Part Name]=$A1033)*(T_PlannedOrders[WeekIndex]=30)*(T_PlannedOrders[EffectiveQty]&gt;0)*T_PlannedOrders[Order_Month])),"m月")&amp;"発注)")</f>
        <v/>
      </c>
      <c r="AH1041">
        <f>IF(SUMIFS(T_PlannedOrders[EffectiveQty],T_PlannedOrders[Part Name],$A1033,T_PlannedOrders[WeekIndex],31)=0,"",SUMIFS(T_PlannedOrders[EffectiveQty],T_PlannedOrders[Part Name],$A1033,T_PlannedOrders[WeekIndex],31)&amp;" ("&amp;TEXT(SUMPRODUCT(MAX((T_PlannedOrders[Part Name]=$A1033)*(T_PlannedOrders[WeekIndex]=31)*(T_PlannedOrders[EffectiveQty]&gt;0)*T_PlannedOrders[Order_Month])),"m月")&amp;"発注)")</f>
        <v/>
      </c>
      <c r="AI1041">
        <f>IF(SUMIFS(T_PlannedOrders[EffectiveQty],T_PlannedOrders[Part Name],$A1033,T_PlannedOrders[WeekIndex],32)=0,"",SUMIFS(T_PlannedOrders[EffectiveQty],T_PlannedOrders[Part Name],$A1033,T_PlannedOrders[WeekIndex],32)&amp;" ("&amp;TEXT(SUMPRODUCT(MAX((T_PlannedOrders[Part Name]=$A1033)*(T_PlannedOrders[WeekIndex]=32)*(T_PlannedOrders[EffectiveQty]&gt;0)*T_PlannedOrders[Order_Month])),"m月")&amp;"発注)")</f>
        <v/>
      </c>
      <c r="AJ1041">
        <f>IF(SUMIFS(T_PlannedOrders[EffectiveQty],T_PlannedOrders[Part Name],$A1033,T_PlannedOrders[WeekIndex],33)=0,"",SUMIFS(T_PlannedOrders[EffectiveQty],T_PlannedOrders[Part Name],$A1033,T_PlannedOrders[WeekIndex],33)&amp;" ("&amp;TEXT(SUMPRODUCT(MAX((T_PlannedOrders[Part Name]=$A1033)*(T_PlannedOrders[WeekIndex]=33)*(T_PlannedOrders[EffectiveQty]&gt;0)*T_PlannedOrders[Order_Month])),"m月")&amp;"発注)")</f>
        <v/>
      </c>
      <c r="AK1041">
        <f>IF(SUMIFS(T_PlannedOrders[EffectiveQty],T_PlannedOrders[Part Name],$A1033,T_PlannedOrders[WeekIndex],34)=0,"",SUMIFS(T_PlannedOrders[EffectiveQty],T_PlannedOrders[Part Name],$A1033,T_PlannedOrders[WeekIndex],34)&amp;" ("&amp;TEXT(SUMPRODUCT(MAX((T_PlannedOrders[Part Name]=$A1033)*(T_PlannedOrders[WeekIndex]=34)*(T_PlannedOrders[EffectiveQty]&gt;0)*T_PlannedOrders[Order_Month])),"m月")&amp;"発注)")</f>
        <v/>
      </c>
      <c r="AL1041">
        <f>IF(SUMIFS(T_PlannedOrders[EffectiveQty],T_PlannedOrders[Part Name],$A1033,T_PlannedOrders[WeekIndex],35)=0,"",SUMIFS(T_PlannedOrders[EffectiveQty],T_PlannedOrders[Part Name],$A1033,T_PlannedOrders[WeekIndex],35)&amp;" ("&amp;TEXT(SUMPRODUCT(MAX((T_PlannedOrders[Part Name]=$A1033)*(T_PlannedOrders[WeekIndex]=35)*(T_PlannedOrders[EffectiveQty]&gt;0)*T_PlannedOrders[Order_Month])),"m月")&amp;"発注)")</f>
        <v/>
      </c>
      <c r="AM1041">
        <f>IF(SUMIFS(T_PlannedOrders[EffectiveQty],T_PlannedOrders[Part Name],$A1033,T_PlannedOrders[WeekIndex],36)=0,"",SUMIFS(T_PlannedOrders[EffectiveQty],T_PlannedOrders[Part Name],$A1033,T_PlannedOrders[WeekIndex],36)&amp;" ("&amp;TEXT(SUMPRODUCT(MAX((T_PlannedOrders[Part Name]=$A1033)*(T_PlannedOrders[WeekIndex]=36)*(T_PlannedOrders[EffectiveQty]&gt;0)*T_PlannedOrders[Order_Month])),"m月")&amp;"発注)")</f>
        <v/>
      </c>
      <c r="AN1041">
        <f>IF(SUMIFS(T_PlannedOrders[EffectiveQty],T_PlannedOrders[Part Name],$A1033,T_PlannedOrders[WeekIndex],37)=0,"",SUMIFS(T_PlannedOrders[EffectiveQty],T_PlannedOrders[Part Name],$A1033,T_PlannedOrders[WeekIndex],37)&amp;" ("&amp;TEXT(SUMPRODUCT(MAX((T_PlannedOrders[Part Name]=$A1033)*(T_PlannedOrders[WeekIndex]=37)*(T_PlannedOrders[EffectiveQty]&gt;0)*T_PlannedOrders[Order_Month])),"m月")&amp;"発注)")</f>
        <v/>
      </c>
      <c r="AO1041">
        <f>IF(SUMIFS(T_PlannedOrders[EffectiveQty],T_PlannedOrders[Part Name],$A1033,T_PlannedOrders[WeekIndex],38)=0,"",SUMIFS(T_PlannedOrders[EffectiveQty],T_PlannedOrders[Part Name],$A1033,T_PlannedOrders[WeekIndex],38)&amp;" ("&amp;TEXT(SUMPRODUCT(MAX((T_PlannedOrders[Part Name]=$A1033)*(T_PlannedOrders[WeekIndex]=38)*(T_PlannedOrders[EffectiveQty]&gt;0)*T_PlannedOrders[Order_Month])),"m月")&amp;"発注)")</f>
        <v/>
      </c>
      <c r="AP1041">
        <f>IF(SUMIFS(T_PlannedOrders[EffectiveQty],T_PlannedOrders[Part Name],$A1033,T_PlannedOrders[WeekIndex],39)=0,"",SUMIFS(T_PlannedOrders[EffectiveQty],T_PlannedOrders[Part Name],$A1033,T_PlannedOrders[WeekIndex],39)&amp;" ("&amp;TEXT(SUMPRODUCT(MAX((T_PlannedOrders[Part Name]=$A1033)*(T_PlannedOrders[WeekIndex]=39)*(T_PlannedOrders[EffectiveQty]&gt;0)*T_PlannedOrders[Order_Month])),"m月")&amp;"発注)")</f>
        <v/>
      </c>
      <c r="AQ1041">
        <f>IF(SUMIFS(T_PlannedOrders[EffectiveQty],T_PlannedOrders[Part Name],$A1033,T_PlannedOrders[WeekIndex],40)=0,"",SUMIFS(T_PlannedOrders[EffectiveQty],T_PlannedOrders[Part Name],$A1033,T_PlannedOrders[WeekIndex],40)&amp;" ("&amp;TEXT(SUMPRODUCT(MAX((T_PlannedOrders[Part Name]=$A1033)*(T_PlannedOrders[WeekIndex]=40)*(T_PlannedOrders[EffectiveQty]&gt;0)*T_PlannedOrders[Order_Month])),"m月")&amp;"発注)")</f>
        <v/>
      </c>
      <c r="AR1041">
        <f>IF(SUMIFS(T_PlannedOrders[EffectiveQty],T_PlannedOrders[Part Name],$A1033,T_PlannedOrders[WeekIndex],41)=0,"",SUMIFS(T_PlannedOrders[EffectiveQty],T_PlannedOrders[Part Name],$A1033,T_PlannedOrders[WeekIndex],41)&amp;" ("&amp;TEXT(SUMPRODUCT(MAX((T_PlannedOrders[Part Name]=$A1033)*(T_PlannedOrders[WeekIndex]=41)*(T_PlannedOrders[EffectiveQty]&gt;0)*T_PlannedOrders[Order_Month])),"m月")&amp;"発注)")</f>
        <v/>
      </c>
      <c r="AS1041">
        <f>IF(SUMIFS(T_PlannedOrders[EffectiveQty],T_PlannedOrders[Part Name],$A1033,T_PlannedOrders[WeekIndex],42)=0,"",SUMIFS(T_PlannedOrders[EffectiveQty],T_PlannedOrders[Part Name],$A1033,T_PlannedOrders[WeekIndex],42)&amp;" ("&amp;TEXT(SUMPRODUCT(MAX((T_PlannedOrders[Part Name]=$A1033)*(T_PlannedOrders[WeekIndex]=42)*(T_PlannedOrders[EffectiveQty]&gt;0)*T_PlannedOrders[Order_Month])),"m月")&amp;"発注)")</f>
        <v/>
      </c>
      <c r="AT1041">
        <f>IF(SUMIFS(T_PlannedOrders[EffectiveQty],T_PlannedOrders[Part Name],$A1033,T_PlannedOrders[WeekIndex],43)=0,"",SUMIFS(T_PlannedOrders[EffectiveQty],T_PlannedOrders[Part Name],$A1033,T_PlannedOrders[WeekIndex],43)&amp;" ("&amp;TEXT(SUMPRODUCT(MAX((T_PlannedOrders[Part Name]=$A1033)*(T_PlannedOrders[WeekIndex]=43)*(T_PlannedOrders[EffectiveQty]&gt;0)*T_PlannedOrders[Order_Month])),"m月")&amp;"発注)")</f>
        <v/>
      </c>
      <c r="AU1041">
        <f>IF(SUMIFS(T_PlannedOrders[EffectiveQty],T_PlannedOrders[Part Name],$A1033,T_PlannedOrders[WeekIndex],44)=0,"",SUMIFS(T_PlannedOrders[EffectiveQty],T_PlannedOrders[Part Name],$A1033,T_PlannedOrders[WeekIndex],44)&amp;" ("&amp;TEXT(SUMPRODUCT(MAX((T_PlannedOrders[Part Name]=$A1033)*(T_PlannedOrders[WeekIndex]=44)*(T_PlannedOrders[EffectiveQty]&gt;0)*T_PlannedOrders[Order_Month])),"m月")&amp;"発注)")</f>
        <v/>
      </c>
      <c r="AV1041">
        <f>IF(SUMIFS(T_PlannedOrders[EffectiveQty],T_PlannedOrders[Part Name],$A1033,T_PlannedOrders[WeekIndex],45)=0,"",SUMIFS(T_PlannedOrders[EffectiveQty],T_PlannedOrders[Part Name],$A1033,T_PlannedOrders[WeekIndex],45)&amp;" ("&amp;TEXT(SUMPRODUCT(MAX((T_PlannedOrders[Part Name]=$A1033)*(T_PlannedOrders[WeekIndex]=45)*(T_PlannedOrders[EffectiveQty]&gt;0)*T_PlannedOrders[Order_Month])),"m月")&amp;"発注)")</f>
        <v/>
      </c>
      <c r="AW1041">
        <f>IF(SUMIFS(T_PlannedOrders[EffectiveQty],T_PlannedOrders[Part Name],$A1033,T_PlannedOrders[WeekIndex],46)=0,"",SUMIFS(T_PlannedOrders[EffectiveQty],T_PlannedOrders[Part Name],$A1033,T_PlannedOrders[WeekIndex],46)&amp;" ("&amp;TEXT(SUMPRODUCT(MAX((T_PlannedOrders[Part Name]=$A1033)*(T_PlannedOrders[WeekIndex]=46)*(T_PlannedOrders[EffectiveQty]&gt;0)*T_PlannedOrders[Order_Month])),"m月")&amp;"発注)")</f>
        <v/>
      </c>
      <c r="AX1041">
        <f>IF(SUMIFS(T_PlannedOrders[EffectiveQty],T_PlannedOrders[Part Name],$A1033,T_PlannedOrders[WeekIndex],47)=0,"",SUMIFS(T_PlannedOrders[EffectiveQty],T_PlannedOrders[Part Name],$A1033,T_PlannedOrders[WeekIndex],47)&amp;" ("&amp;TEXT(SUMPRODUCT(MAX((T_PlannedOrders[Part Name]=$A1033)*(T_PlannedOrders[WeekIndex]=47)*(T_PlannedOrders[EffectiveQty]&gt;0)*T_PlannedOrders[Order_Month])),"m月")&amp;"発注)")</f>
        <v/>
      </c>
      <c r="AY1041">
        <f>IF(SUMIFS(T_PlannedOrders[EffectiveQty],T_PlannedOrders[Part Name],$A1033,T_PlannedOrders[WeekIndex],48)=0,"",SUMIFS(T_PlannedOrders[EffectiveQty],T_PlannedOrders[Part Name],$A1033,T_PlannedOrders[WeekIndex],48)&amp;" ("&amp;TEXT(SUMPRODUCT(MAX((T_PlannedOrders[Part Name]=$A1033)*(T_PlannedOrders[WeekIndex]=48)*(T_PlannedOrders[EffectiveQty]&gt;0)*T_PlannedOrders[Order_Month])),"m月")&amp;"発注)")</f>
        <v/>
      </c>
      <c r="AZ1041">
        <f>IF(SUMIFS(T_PlannedOrders[EffectiveQty],T_PlannedOrders[Part Name],$A1033,T_PlannedOrders[WeekIndex],49)=0,"",SUMIFS(T_PlannedOrders[EffectiveQty],T_PlannedOrders[Part Name],$A1033,T_PlannedOrders[WeekIndex],49)&amp;" ("&amp;TEXT(SUMPRODUCT(MAX((T_PlannedOrders[Part Name]=$A1033)*(T_PlannedOrders[WeekIndex]=49)*(T_PlannedOrders[EffectiveQty]&gt;0)*T_PlannedOrders[Order_Month])),"m月")&amp;"発注)")</f>
        <v/>
      </c>
      <c r="BA1041">
        <f>IF(SUMIFS(T_PlannedOrders[EffectiveQty],T_PlannedOrders[Part Name],$A1033,T_PlannedOrders[WeekIndex],50)=0,"",SUMIFS(T_PlannedOrders[EffectiveQty],T_PlannedOrders[Part Name],$A1033,T_PlannedOrders[WeekIndex],50)&amp;" ("&amp;TEXT(SUMPRODUCT(MAX((T_PlannedOrders[Part Name]=$A1033)*(T_PlannedOrders[WeekIndex]=50)*(T_PlannedOrders[EffectiveQty]&gt;0)*T_PlannedOrders[Order_Month])),"m月")&amp;"発注)")</f>
        <v/>
      </c>
      <c r="BB1041">
        <f>IF(SUMIFS(T_PlannedOrders[EffectiveQty],T_PlannedOrders[Part Name],$A1033,T_PlannedOrders[WeekIndex],51)=0,"",SUMIFS(T_PlannedOrders[EffectiveQty],T_PlannedOrders[Part Name],$A1033,T_PlannedOrders[WeekIndex],51)&amp;" ("&amp;TEXT(SUMPRODUCT(MAX((T_PlannedOrders[Part Name]=$A1033)*(T_PlannedOrders[WeekIndex]=51)*(T_PlannedOrders[EffectiveQty]&gt;0)*T_PlannedOrders[Order_Month])),"m月")&amp;"発注)")</f>
        <v/>
      </c>
      <c r="BC1041">
        <f>IF(SUMIFS(T_PlannedOrders[EffectiveQty],T_PlannedOrders[Part Name],$A1033,T_PlannedOrders[WeekIndex],52)=0,"",SUMIFS(T_PlannedOrders[EffectiveQty],T_PlannedOrders[Part Name],$A1033,T_PlannedOrders[WeekIndex],52)&amp;" ("&amp;TEXT(SUMPRODUCT(MAX((T_PlannedOrders[Part Name]=$A1033)*(T_PlannedOrders[WeekIndex]=52)*(T_PlannedOrders[EffectiveQty]&gt;0)*T_PlannedOrders[Order_Month])),"m月")&amp;"発注)")</f>
        <v/>
      </c>
      <c r="BD1041">
        <f>IF(SUMIFS(T_PlannedOrders[EffectiveQty],T_PlannedOrders[Part Name],$A1033,T_PlannedOrders[WeekIndex],53)=0,"",SUMIFS(T_PlannedOrders[EffectiveQty],T_PlannedOrders[Part Name],$A1033,T_PlannedOrders[WeekIndex],53)&amp;" ("&amp;TEXT(SUMPRODUCT(MAX((T_PlannedOrders[Part Name]=$A1033)*(T_PlannedOrders[WeekIndex]=53)*(T_PlannedOrders[EffectiveQty]&gt;0)*T_PlannedOrders[Order_Month])),"m月")&amp;"発注)")</f>
        <v/>
      </c>
      <c r="BE1041">
        <f>IF(SUMIFS(T_PlannedOrders[EffectiveQty],T_PlannedOrders[Part Name],$A1033,T_PlannedOrders[WeekIndex],54)=0,"",SUMIFS(T_PlannedOrders[EffectiveQty],T_PlannedOrders[Part Name],$A1033,T_PlannedOrders[WeekIndex],54)&amp;" ("&amp;TEXT(SUMPRODUCT(MAX((T_PlannedOrders[Part Name]=$A1033)*(T_PlannedOrders[WeekIndex]=54)*(T_PlannedOrders[EffectiveQty]&gt;0)*T_PlannedOrders[Order_Month])),"m月")&amp;"発注)")</f>
        <v/>
      </c>
      <c r="BF1041">
        <f>IF(SUMIFS(T_PlannedOrders[EffectiveQty],T_PlannedOrders[Part Name],$A1033,T_PlannedOrders[WeekIndex],55)=0,"",SUMIFS(T_PlannedOrders[EffectiveQty],T_PlannedOrders[Part Name],$A1033,T_PlannedOrders[WeekIndex],55)&amp;" ("&amp;TEXT(SUMPRODUCT(MAX((T_PlannedOrders[Part Name]=$A1033)*(T_PlannedOrders[WeekIndex]=55)*(T_PlannedOrders[EffectiveQty]&gt;0)*T_PlannedOrders[Order_Month])),"m月")&amp;"発注)")</f>
        <v/>
      </c>
      <c r="BG1041">
        <f>IF(SUMIFS(T_PlannedOrders[EffectiveQty],T_PlannedOrders[Part Name],$A1033,T_PlannedOrders[WeekIndex],56)=0,"",SUMIFS(T_PlannedOrders[EffectiveQty],T_PlannedOrders[Part Name],$A1033,T_PlannedOrders[WeekIndex],56)&amp;" ("&amp;TEXT(SUMPRODUCT(MAX((T_PlannedOrders[Part Name]=$A1033)*(T_PlannedOrders[WeekIndex]=56)*(T_PlannedOrders[EffectiveQty]&gt;0)*T_PlannedOrders[Order_Month])),"m月")&amp;"発注)")</f>
        <v/>
      </c>
      <c r="BH1041">
        <f>IF(SUMIFS(T_PlannedOrders[EffectiveQty],T_PlannedOrders[Part Name],$A1033,T_PlannedOrders[WeekIndex],57)=0,"",SUMIFS(T_PlannedOrders[EffectiveQty],T_PlannedOrders[Part Name],$A1033,T_PlannedOrders[WeekIndex],57)&amp;" ("&amp;TEXT(SUMPRODUCT(MAX((T_PlannedOrders[Part Name]=$A1033)*(T_PlannedOrders[WeekIndex]=57)*(T_PlannedOrders[EffectiveQty]&gt;0)*T_PlannedOrders[Order_Month])),"m月")&amp;"発注)")</f>
        <v/>
      </c>
      <c r="BI1041">
        <f>IF(SUMIFS(T_PlannedOrders[EffectiveQty],T_PlannedOrders[Part Name],$A1033,T_PlannedOrders[WeekIndex],58)=0,"",SUMIFS(T_PlannedOrders[EffectiveQty],T_PlannedOrders[Part Name],$A1033,T_PlannedOrders[WeekIndex],58)&amp;" ("&amp;TEXT(SUMPRODUCT(MAX((T_PlannedOrders[Part Name]=$A1033)*(T_PlannedOrders[WeekIndex]=58)*(T_PlannedOrders[EffectiveQty]&gt;0)*T_PlannedOrders[Order_Month])),"m月")&amp;"発注)")</f>
        <v/>
      </c>
      <c r="BJ1041">
        <f>IF(SUMIFS(T_PlannedOrders[EffectiveQty],T_PlannedOrders[Part Name],$A1033,T_PlannedOrders[WeekIndex],59)=0,"",SUMIFS(T_PlannedOrders[EffectiveQty],T_PlannedOrders[Part Name],$A1033,T_PlannedOrders[WeekIndex],59)&amp;" ("&amp;TEXT(SUMPRODUCT(MAX((T_PlannedOrders[Part Name]=$A1033)*(T_PlannedOrders[WeekIndex]=59)*(T_PlannedOrders[EffectiveQty]&gt;0)*T_PlannedOrders[Order_Month])),"m月")&amp;"発注)")</f>
        <v/>
      </c>
      <c r="BK1041">
        <f>IF(SUMIFS(T_PlannedOrders[EffectiveQty],T_PlannedOrders[Part Name],$A1033,T_PlannedOrders[WeekIndex],60)=0,"",SUMIFS(T_PlannedOrders[EffectiveQty],T_PlannedOrders[Part Name],$A1033,T_PlannedOrders[WeekIndex],60)&amp;" ("&amp;TEXT(SUMPRODUCT(MAX((T_PlannedOrders[Part Name]=$A1033)*(T_PlannedOrders[WeekIndex]=60)*(T_PlannedOrders[EffectiveQty]&gt;0)*T_PlannedOrders[Order_Month])),"m月")&amp;"発注)")</f>
        <v/>
      </c>
      <c r="BL1041">
        <f>IF(SUMIFS(T_PlannedOrders[EffectiveQty],T_PlannedOrders[Part Name],$A1033,T_PlannedOrders[WeekIndex],61)=0,"",SUMIFS(T_PlannedOrders[EffectiveQty],T_PlannedOrders[Part Name],$A1033,T_PlannedOrders[WeekIndex],61)&amp;" ("&amp;TEXT(SUMPRODUCT(MAX((T_PlannedOrders[Part Name]=$A1033)*(T_PlannedOrders[WeekIndex]=61)*(T_PlannedOrders[EffectiveQty]&gt;0)*T_PlannedOrders[Order_Month])),"m月")&amp;"発注)")</f>
        <v/>
      </c>
      <c r="BM1041">
        <f>IF(SUMIFS(T_PlannedOrders[EffectiveQty],T_PlannedOrders[Part Name],$A1033,T_PlannedOrders[WeekIndex],62)=0,"",SUMIFS(T_PlannedOrders[EffectiveQty],T_PlannedOrders[Part Name],$A1033,T_PlannedOrders[WeekIndex],62)&amp;" ("&amp;TEXT(SUMPRODUCT(MAX((T_PlannedOrders[Part Name]=$A1033)*(T_PlannedOrders[WeekIndex]=62)*(T_PlannedOrders[EffectiveQty]&gt;0)*T_PlannedOrders[Order_Month])),"m月")&amp;"発注)")</f>
        <v/>
      </c>
      <c r="BN1041">
        <f>IF(SUMIFS(T_PlannedOrders[EffectiveQty],T_PlannedOrders[Part Name],$A1033,T_PlannedOrders[WeekIndex],63)=0,"",SUMIFS(T_PlannedOrders[EffectiveQty],T_PlannedOrders[Part Name],$A1033,T_PlannedOrders[WeekIndex],63)&amp;" ("&amp;TEXT(SUMPRODUCT(MAX((T_PlannedOrders[Part Name]=$A1033)*(T_PlannedOrders[WeekIndex]=63)*(T_PlannedOrders[EffectiveQty]&gt;0)*T_PlannedOrders[Order_Month])),"m月")&amp;"発注)")</f>
        <v/>
      </c>
      <c r="BO1041">
        <f>IF(SUMIFS(T_PlannedOrders[EffectiveQty],T_PlannedOrders[Part Name],$A1033,T_PlannedOrders[WeekIndex],64)=0,"",SUMIFS(T_PlannedOrders[EffectiveQty],T_PlannedOrders[Part Name],$A1033,T_PlannedOrders[WeekIndex],64)&amp;" ("&amp;TEXT(SUMPRODUCT(MAX((T_PlannedOrders[Part Name]=$A1033)*(T_PlannedOrders[WeekIndex]=64)*(T_PlannedOrders[EffectiveQty]&gt;0)*T_PlannedOrders[Order_Month])),"m月")&amp;"発注)")</f>
        <v/>
      </c>
      <c r="BP1041">
        <f>IF(SUMIFS(T_PlannedOrders[EffectiveQty],T_PlannedOrders[Part Name],$A1033,T_PlannedOrders[WeekIndex],65)=0,"",SUMIFS(T_PlannedOrders[EffectiveQty],T_PlannedOrders[Part Name],$A1033,T_PlannedOrders[WeekIndex],65)&amp;" ("&amp;TEXT(SUMPRODUCT(MAX((T_PlannedOrders[Part Name]=$A1033)*(T_PlannedOrders[WeekIndex]=65)*(T_PlannedOrders[EffectiveQty]&gt;0)*T_PlannedOrders[Order_Month])),"m月")&amp;"発注)")</f>
        <v/>
      </c>
      <c r="BQ1041">
        <f>IF(SUMIFS(T_PlannedOrders[EffectiveQty],T_PlannedOrders[Part Name],$A1033,T_PlannedOrders[WeekIndex],66)=0,"",SUMIFS(T_PlannedOrders[EffectiveQty],T_PlannedOrders[Part Name],$A1033,T_PlannedOrders[WeekIndex],66)&amp;" ("&amp;TEXT(SUMPRODUCT(MAX((T_PlannedOrders[Part Name]=$A1033)*(T_PlannedOrders[WeekIndex]=66)*(T_PlannedOrders[EffectiveQty]&gt;0)*T_PlannedOrders[Order_Month])),"m月")&amp;"発注)")</f>
        <v/>
      </c>
      <c r="BR1041">
        <f>IF(SUMIFS(T_PlannedOrders[EffectiveQty],T_PlannedOrders[Part Name],$A1033,T_PlannedOrders[WeekIndex],67)=0,"",SUMIFS(T_PlannedOrders[EffectiveQty],T_PlannedOrders[Part Name],$A1033,T_PlannedOrders[WeekIndex],67)&amp;" ("&amp;TEXT(SUMPRODUCT(MAX((T_PlannedOrders[Part Name]=$A1033)*(T_PlannedOrders[WeekIndex]=67)*(T_PlannedOrders[EffectiveQty]&gt;0)*T_PlannedOrders[Order_Month])),"m月")&amp;"発注)")</f>
        <v/>
      </c>
      <c r="BS1041">
        <f>IF(SUMIFS(T_PlannedOrders[EffectiveQty],T_PlannedOrders[Part Name],$A1033,T_PlannedOrders[WeekIndex],68)=0,"",SUMIFS(T_PlannedOrders[EffectiveQty],T_PlannedOrders[Part Name],$A1033,T_PlannedOrders[WeekIndex],68)&amp;" ("&amp;TEXT(SUMPRODUCT(MAX((T_PlannedOrders[Part Name]=$A1033)*(T_PlannedOrders[WeekIndex]=68)*(T_PlannedOrders[EffectiveQty]&gt;0)*T_PlannedOrders[Order_Month])),"m月")&amp;"発注)")</f>
        <v/>
      </c>
      <c r="BT1041">
        <f>IF(SUMIFS(T_PlannedOrders[EffectiveQty],T_PlannedOrders[Part Name],$A1033,T_PlannedOrders[WeekIndex],69)=0,"",SUMIFS(T_PlannedOrders[EffectiveQty],T_PlannedOrders[Part Name],$A1033,T_PlannedOrders[WeekIndex],69)&amp;" ("&amp;TEXT(SUMPRODUCT(MAX((T_PlannedOrders[Part Name]=$A1033)*(T_PlannedOrders[WeekIndex]=69)*(T_PlannedOrders[EffectiveQty]&gt;0)*T_PlannedOrders[Order_Month])),"m月")&amp;"発注)")</f>
        <v/>
      </c>
      <c r="BU1041">
        <f>IF(SUMIFS(T_PlannedOrders[EffectiveQty],T_PlannedOrders[Part Name],$A1033,T_PlannedOrders[WeekIndex],70)=0,"",SUMIFS(T_PlannedOrders[EffectiveQty],T_PlannedOrders[Part Name],$A1033,T_PlannedOrders[WeekIndex],70)&amp;" ("&amp;TEXT(SUMPRODUCT(MAX((T_PlannedOrders[Part Name]=$A1033)*(T_PlannedOrders[WeekIndex]=70)*(T_PlannedOrders[EffectiveQty]&gt;0)*T_PlannedOrders[Order_Month])),"m月")&amp;"発注)")</f>
        <v/>
      </c>
      <c r="BV1041">
        <f>IF(SUMIFS(T_PlannedOrders[EffectiveQty],T_PlannedOrders[Part Name],$A1033,T_PlannedOrders[WeekIndex],71)=0,"",SUMIFS(T_PlannedOrders[EffectiveQty],T_PlannedOrders[Part Name],$A1033,T_PlannedOrders[WeekIndex],71)&amp;" ("&amp;TEXT(SUMPRODUCT(MAX((T_PlannedOrders[Part Name]=$A1033)*(T_PlannedOrders[WeekIndex]=71)*(T_PlannedOrders[EffectiveQty]&gt;0)*T_PlannedOrders[Order_Month])),"m月")&amp;"発注)")</f>
        <v/>
      </c>
      <c r="BW1041">
        <f>IF(SUMIFS(T_PlannedOrders[EffectiveQty],T_PlannedOrders[Part Name],$A1033,T_PlannedOrders[WeekIndex],72)=0,"",SUMIFS(T_PlannedOrders[EffectiveQty],T_PlannedOrders[Part Name],$A1033,T_PlannedOrders[WeekIndex],72)&amp;" ("&amp;TEXT(SUMPRODUCT(MAX((T_PlannedOrders[Part Name]=$A1033)*(T_PlannedOrders[WeekIndex]=72)*(T_PlannedOrders[EffectiveQty]&gt;0)*T_PlannedOrders[Order_Month])),"m月")&amp;"発注)")</f>
        <v/>
      </c>
      <c r="BX1041">
        <f>IF(SUMIFS(T_PlannedOrders[EffectiveQty],T_PlannedOrders[Part Name],$A1033,T_PlannedOrders[WeekIndex],73)=0,"",SUMIFS(T_PlannedOrders[EffectiveQty],T_PlannedOrders[Part Name],$A1033,T_PlannedOrders[WeekIndex],73)&amp;" ("&amp;TEXT(SUMPRODUCT(MAX((T_PlannedOrders[Part Name]=$A1033)*(T_PlannedOrders[WeekIndex]=73)*(T_PlannedOrders[EffectiveQty]&gt;0)*T_PlannedOrders[Order_Month])),"m月")&amp;"発注)")</f>
        <v/>
      </c>
      <c r="BY1041">
        <f>IF(SUMIFS(T_PlannedOrders[EffectiveQty],T_PlannedOrders[Part Name],$A1033,T_PlannedOrders[WeekIndex],74)=0,"",SUMIFS(T_PlannedOrders[EffectiveQty],T_PlannedOrders[Part Name],$A1033,T_PlannedOrders[WeekIndex],74)&amp;" ("&amp;TEXT(SUMPRODUCT(MAX((T_PlannedOrders[Part Name]=$A1033)*(T_PlannedOrders[WeekIndex]=74)*(T_PlannedOrders[EffectiveQty]&gt;0)*T_PlannedOrders[Order_Month])),"m月")&amp;"発注)")</f>
        <v/>
      </c>
      <c r="BZ1041">
        <f>IF(SUMIFS(T_PlannedOrders[EffectiveQty],T_PlannedOrders[Part Name],$A1033,T_PlannedOrders[WeekIndex],75)=0,"",SUMIFS(T_PlannedOrders[EffectiveQty],T_PlannedOrders[Part Name],$A1033,T_PlannedOrders[WeekIndex],75)&amp;" ("&amp;TEXT(SUMPRODUCT(MAX((T_PlannedOrders[Part Name]=$A1033)*(T_PlannedOrders[WeekIndex]=75)*(T_PlannedOrders[EffectiveQty]&gt;0)*T_PlannedOrders[Order_Month])),"m月")&amp;"発注)")</f>
        <v/>
      </c>
      <c r="CA1041">
        <f>IF(SUMIFS(T_PlannedOrders[EffectiveQty],T_PlannedOrders[Part Name],$A1033,T_PlannedOrders[WeekIndex],76)=0,"",SUMIFS(T_PlannedOrders[EffectiveQty],T_PlannedOrders[Part Name],$A1033,T_PlannedOrders[WeekIndex],76)&amp;" ("&amp;TEXT(SUMPRODUCT(MAX((T_PlannedOrders[Part Name]=$A1033)*(T_PlannedOrders[WeekIndex]=76)*(T_PlannedOrders[EffectiveQty]&gt;0)*T_PlannedOrders[Order_Month])),"m月")&amp;"発注)")</f>
        <v/>
      </c>
      <c r="CB1041">
        <f>IF(SUMIFS(T_PlannedOrders[EffectiveQty],T_PlannedOrders[Part Name],$A1033,T_PlannedOrders[WeekIndex],77)=0,"",SUMIFS(T_PlannedOrders[EffectiveQty],T_PlannedOrders[Part Name],$A1033,T_PlannedOrders[WeekIndex],77)&amp;" ("&amp;TEXT(SUMPRODUCT(MAX((T_PlannedOrders[Part Name]=$A1033)*(T_PlannedOrders[WeekIndex]=77)*(T_PlannedOrders[EffectiveQty]&gt;0)*T_PlannedOrders[Order_Month])),"m月")&amp;"発注)")</f>
        <v/>
      </c>
      <c r="CC1041">
        <f>IF(SUMIFS(T_PlannedOrders[EffectiveQty],T_PlannedOrders[Part Name],$A1033,T_PlannedOrders[WeekIndex],78)=0,"",SUMIFS(T_PlannedOrders[EffectiveQty],T_PlannedOrders[Part Name],$A1033,T_PlannedOrders[WeekIndex],78)&amp;" ("&amp;TEXT(SUMPRODUCT(MAX((T_PlannedOrders[Part Name]=$A1033)*(T_PlannedOrders[WeekIndex]=78)*(T_PlannedOrders[EffectiveQty]&gt;0)*T_PlannedOrders[Order_Month])),"m月")&amp;"発注)")</f>
        <v/>
      </c>
      <c r="CD1041">
        <f>IF(SUMIFS(T_PlannedOrders[EffectiveQty],T_PlannedOrders[Part Name],$A1033,T_PlannedOrders[WeekIndex],79)=0,"",SUMIFS(T_PlannedOrders[EffectiveQty],T_PlannedOrders[Part Name],$A1033,T_PlannedOrders[WeekIndex],79)&amp;" ("&amp;TEXT(SUMPRODUCT(MAX((T_PlannedOrders[Part Name]=$A1033)*(T_PlannedOrders[WeekIndex]=79)*(T_PlannedOrders[EffectiveQty]&gt;0)*T_PlannedOrders[Order_Month])),"m月")&amp;"発注)")</f>
        <v/>
      </c>
      <c r="CE1041">
        <f>IF(SUMIFS(T_PlannedOrders[EffectiveQty],T_PlannedOrders[Part Name],$A1033,T_PlannedOrders[WeekIndex],80)=0,"",SUMIFS(T_PlannedOrders[EffectiveQty],T_PlannedOrders[Part Name],$A1033,T_PlannedOrders[WeekIndex],80)&amp;" ("&amp;TEXT(SUMPRODUCT(MAX((T_PlannedOrders[Part Name]=$A1033)*(T_PlannedOrders[WeekIndex]=80)*(T_PlannedOrders[EffectiveQty]&gt;0)*T_PlannedOrders[Order_Month])),"m月")&amp;"発注)")</f>
        <v/>
      </c>
      <c r="CF1041">
        <f>IF(SUMIFS(T_PlannedOrders[EffectiveQty],T_PlannedOrders[Part Name],$A1033,T_PlannedOrders[WeekIndex],81)=0,"",SUMIFS(T_PlannedOrders[EffectiveQty],T_PlannedOrders[Part Name],$A1033,T_PlannedOrders[WeekIndex],81)&amp;" ("&amp;TEXT(SUMPRODUCT(MAX((T_PlannedOrders[Part Name]=$A1033)*(T_PlannedOrders[WeekIndex]=81)*(T_PlannedOrders[EffectiveQty]&gt;0)*T_PlannedOrders[Order_Month])),"m月")&amp;"発注)")</f>
        <v/>
      </c>
      <c r="CG1041">
        <f>IF(SUMIFS(T_PlannedOrders[EffectiveQty],T_PlannedOrders[Part Name],$A1033,T_PlannedOrders[WeekIndex],82)=0,"",SUMIFS(T_PlannedOrders[EffectiveQty],T_PlannedOrders[Part Name],$A1033,T_PlannedOrders[WeekIndex],82)&amp;" ("&amp;TEXT(SUMPRODUCT(MAX((T_PlannedOrders[Part Name]=$A1033)*(T_PlannedOrders[WeekIndex]=82)*(T_PlannedOrders[EffectiveQty]&gt;0)*T_PlannedOrders[Order_Month])),"m月")&amp;"発注)")</f>
        <v/>
      </c>
      <c r="CH1041">
        <f>IF(SUMIFS(T_PlannedOrders[EffectiveQty],T_PlannedOrders[Part Name],$A1033,T_PlannedOrders[WeekIndex],83)=0,"",SUMIFS(T_PlannedOrders[EffectiveQty],T_PlannedOrders[Part Name],$A1033,T_PlannedOrders[WeekIndex],83)&amp;" ("&amp;TEXT(SUMPRODUCT(MAX((T_PlannedOrders[Part Name]=$A1033)*(T_PlannedOrders[WeekIndex]=83)*(T_PlannedOrders[EffectiveQty]&gt;0)*T_PlannedOrders[Order_Month])),"m月")&amp;"発注)")</f>
        <v/>
      </c>
      <c r="CI1041">
        <f>IF(SUMIFS(T_PlannedOrders[EffectiveQty],T_PlannedOrders[Part Name],$A1033,T_PlannedOrders[WeekIndex],84)=0,"",SUMIFS(T_PlannedOrders[EffectiveQty],T_PlannedOrders[Part Name],$A1033,T_PlannedOrders[WeekIndex],84)&amp;" ("&amp;TEXT(SUMPRODUCT(MAX((T_PlannedOrders[Part Name]=$A1033)*(T_PlannedOrders[WeekIndex]=84)*(T_PlannedOrders[EffectiveQty]&gt;0)*T_PlannedOrders[Order_Month])),"m月")&amp;"発注)")</f>
        <v/>
      </c>
      <c r="CJ1041">
        <f>IF(SUMIFS(T_PlannedOrders[EffectiveQty],T_PlannedOrders[Part Name],$A1033,T_PlannedOrders[WeekIndex],85)=0,"",SUMIFS(T_PlannedOrders[EffectiveQty],T_PlannedOrders[Part Name],$A1033,T_PlannedOrders[WeekIndex],85)&amp;" ("&amp;TEXT(SUMPRODUCT(MAX((T_PlannedOrders[Part Name]=$A1033)*(T_PlannedOrders[WeekIndex]=85)*(T_PlannedOrders[EffectiveQty]&gt;0)*T_PlannedOrders[Order_Month])),"m月")&amp;"発注)")</f>
        <v/>
      </c>
      <c r="CK1041">
        <f>IF(SUMIFS(T_PlannedOrders[EffectiveQty],T_PlannedOrders[Part Name],$A1033,T_PlannedOrders[WeekIndex],86)=0,"",SUMIFS(T_PlannedOrders[EffectiveQty],T_PlannedOrders[Part Name],$A1033,T_PlannedOrders[WeekIndex],86)&amp;" ("&amp;TEXT(SUMPRODUCT(MAX((T_PlannedOrders[Part Name]=$A1033)*(T_PlannedOrders[WeekIndex]=86)*(T_PlannedOrders[EffectiveQty]&gt;0)*T_PlannedOrders[Order_Month])),"m月")&amp;"発注)")</f>
        <v/>
      </c>
      <c r="CL1041">
        <f>IF(SUMIFS(T_PlannedOrders[EffectiveQty],T_PlannedOrders[Part Name],$A1033,T_PlannedOrders[WeekIndex],87)=0,"",SUMIFS(T_PlannedOrders[EffectiveQty],T_PlannedOrders[Part Name],$A1033,T_PlannedOrders[WeekIndex],87)&amp;" ("&amp;TEXT(SUMPRODUCT(MAX((T_PlannedOrders[Part Name]=$A1033)*(T_PlannedOrders[WeekIndex]=87)*(T_PlannedOrders[EffectiveQty]&gt;0)*T_PlannedOrders[Order_Month])),"m月")&amp;"発注)")</f>
        <v/>
      </c>
      <c r="CM1041">
        <f>IF(SUMIFS(T_PlannedOrders[EffectiveQty],T_PlannedOrders[Part Name],$A1033,T_PlannedOrders[WeekIndex],88)=0,"",SUMIFS(T_PlannedOrders[EffectiveQty],T_PlannedOrders[Part Name],$A1033,T_PlannedOrders[WeekIndex],88)&amp;" ("&amp;TEXT(SUMPRODUCT(MAX((T_PlannedOrders[Part Name]=$A1033)*(T_PlannedOrders[WeekIndex]=88)*(T_PlannedOrders[EffectiveQty]&gt;0)*T_PlannedOrders[Order_Month])),"m月")&amp;"発注)")</f>
        <v/>
      </c>
      <c r="CN1041">
        <f>IF(SUMIFS(T_PlannedOrders[EffectiveQty],T_PlannedOrders[Part Name],$A1033,T_PlannedOrders[WeekIndex],89)=0,"",SUMIFS(T_PlannedOrders[EffectiveQty],T_PlannedOrders[Part Name],$A1033,T_PlannedOrders[WeekIndex],89)&amp;" ("&amp;TEXT(SUMPRODUCT(MAX((T_PlannedOrders[Part Name]=$A1033)*(T_PlannedOrders[WeekIndex]=89)*(T_PlannedOrders[EffectiveQty]&gt;0)*T_PlannedOrders[Order_Month])),"m月")&amp;"発注)")</f>
        <v/>
      </c>
      <c r="CO1041">
        <f>IF(SUMIFS(T_PlannedOrders[EffectiveQty],T_PlannedOrders[Part Name],$A1033,T_PlannedOrders[WeekIndex],90)=0,"",SUMIFS(T_PlannedOrders[EffectiveQty],T_PlannedOrders[Part Name],$A1033,T_PlannedOrders[WeekIndex],90)&amp;" ("&amp;TEXT(SUMPRODUCT(MAX((T_PlannedOrders[Part Name]=$A1033)*(T_PlannedOrders[WeekIndex]=90)*(T_PlannedOrders[EffectiveQty]&gt;0)*T_PlannedOrders[Order_Month])),"m月")&amp;"発注)")</f>
        <v/>
      </c>
      <c r="CP1041">
        <f>IF(SUMIFS(T_PlannedOrders[EffectiveQty],T_PlannedOrders[Part Name],$A1033,T_PlannedOrders[WeekIndex],91)=0,"",SUMIFS(T_PlannedOrders[EffectiveQty],T_PlannedOrders[Part Name],$A1033,T_PlannedOrders[WeekIndex],91)&amp;" ("&amp;TEXT(SUMPRODUCT(MAX((T_PlannedOrders[Part Name]=$A1033)*(T_PlannedOrders[WeekIndex]=91)*(T_PlannedOrders[EffectiveQty]&gt;0)*T_PlannedOrders[Order_Month])),"m月")&amp;"発注)")</f>
        <v/>
      </c>
      <c r="CQ1041">
        <f>IF(SUMIFS(T_PlannedOrders[EffectiveQty],T_PlannedOrders[Part Name],$A1033,T_PlannedOrders[WeekIndex],92)=0,"",SUMIFS(T_PlannedOrders[EffectiveQty],T_PlannedOrders[Part Name],$A1033,T_PlannedOrders[WeekIndex],92)&amp;" ("&amp;TEXT(SUMPRODUCT(MAX((T_PlannedOrders[Part Name]=$A1033)*(T_PlannedOrders[WeekIndex]=92)*(T_PlannedOrders[EffectiveQty]&gt;0)*T_PlannedOrders[Order_Month])),"m月")&amp;"発注)")</f>
        <v/>
      </c>
      <c r="CR1041">
        <f>IF(SUMIFS(T_PlannedOrders[EffectiveQty],T_PlannedOrders[Part Name],$A1033,T_PlannedOrders[WeekIndex],93)=0,"",SUMIFS(T_PlannedOrders[EffectiveQty],T_PlannedOrders[Part Name],$A1033,T_PlannedOrders[WeekIndex],93)&amp;" ("&amp;TEXT(SUMPRODUCT(MAX((T_PlannedOrders[Part Name]=$A1033)*(T_PlannedOrders[WeekIndex]=93)*(T_PlannedOrders[EffectiveQty]&gt;0)*T_PlannedOrders[Order_Month])),"m月")&amp;"発注)")</f>
        <v/>
      </c>
      <c r="CS1041">
        <f>IF(SUMIFS(T_PlannedOrders[EffectiveQty],T_PlannedOrders[Part Name],$A1033,T_PlannedOrders[WeekIndex],94)=0,"",SUMIFS(T_PlannedOrders[EffectiveQty],T_PlannedOrders[Part Name],$A1033,T_PlannedOrders[WeekIndex],94)&amp;" ("&amp;TEXT(SUMPRODUCT(MAX((T_PlannedOrders[Part Name]=$A1033)*(T_PlannedOrders[WeekIndex]=94)*(T_PlannedOrders[EffectiveQty]&gt;0)*T_PlannedOrders[Order_Month])),"m月")&amp;"発注)")</f>
        <v/>
      </c>
      <c r="CT1041">
        <f>IF(SUMIFS(T_PlannedOrders[EffectiveQty],T_PlannedOrders[Part Name],$A1033,T_PlannedOrders[WeekIndex],95)=0,"",SUMIFS(T_PlannedOrders[EffectiveQty],T_PlannedOrders[Part Name],$A1033,T_PlannedOrders[WeekIndex],95)&amp;" ("&amp;TEXT(SUMPRODUCT(MAX((T_PlannedOrders[Part Name]=$A1033)*(T_PlannedOrders[WeekIndex]=95)*(T_PlannedOrders[EffectiveQty]&gt;0)*T_PlannedOrders[Order_Month])),"m月")&amp;"発注)")</f>
        <v/>
      </c>
      <c r="CU1041">
        <f>IF(SUMIFS(T_PlannedOrders[EffectiveQty],T_PlannedOrders[Part Name],$A1033,T_PlannedOrders[WeekIndex],96)=0,"",SUMIFS(T_PlannedOrders[EffectiveQty],T_PlannedOrders[Part Name],$A1033,T_PlannedOrders[WeekIndex],96)&amp;" ("&amp;TEXT(SUMPRODUCT(MAX((T_PlannedOrders[Part Name]=$A1033)*(T_PlannedOrders[WeekIndex]=96)*(T_PlannedOrders[EffectiveQty]&gt;0)*T_PlannedOrders[Order_Month])),"m月")&amp;"発注)")</f>
        <v/>
      </c>
      <c r="CV1041">
        <f>IF(SUMIFS(T_PlannedOrders[EffectiveQty],T_PlannedOrders[Part Name],$A1033,T_PlannedOrders[WeekIndex],97)=0,"",SUMIFS(T_PlannedOrders[EffectiveQty],T_PlannedOrders[Part Name],$A1033,T_PlannedOrders[WeekIndex],97)&amp;" ("&amp;TEXT(SUMPRODUCT(MAX((T_PlannedOrders[Part Name]=$A1033)*(T_PlannedOrders[WeekIndex]=97)*(T_PlannedOrders[EffectiveQty]&gt;0)*T_PlannedOrders[Order_Month])),"m月")&amp;"発注)")</f>
        <v/>
      </c>
      <c r="CW1041">
        <f>IF(SUMIFS(T_PlannedOrders[EffectiveQty],T_PlannedOrders[Part Name],$A1033,T_PlannedOrders[WeekIndex],98)=0,"",SUMIFS(T_PlannedOrders[EffectiveQty],T_PlannedOrders[Part Name],$A1033,T_PlannedOrders[WeekIndex],98)&amp;" ("&amp;TEXT(SUMPRODUCT(MAX((T_PlannedOrders[Part Name]=$A1033)*(T_PlannedOrders[WeekIndex]=98)*(T_PlannedOrders[EffectiveQty]&gt;0)*T_PlannedOrders[Order_Month])),"m月")&amp;"発注)")</f>
        <v/>
      </c>
      <c r="CX1041">
        <f>IF(SUMIFS(T_PlannedOrders[EffectiveQty],T_PlannedOrders[Part Name],$A1033,T_PlannedOrders[WeekIndex],99)=0,"",SUMIFS(T_PlannedOrders[EffectiveQty],T_PlannedOrders[Part Name],$A1033,T_PlannedOrders[WeekIndex],99)&amp;" ("&amp;TEXT(SUMPRODUCT(MAX((T_PlannedOrders[Part Name]=$A1033)*(T_PlannedOrders[WeekIndex]=99)*(T_PlannedOrders[EffectiveQty]&gt;0)*T_PlannedOrders[Order_Month])),"m月")&amp;"発注)")</f>
        <v/>
      </c>
      <c r="CY1041">
        <f>IF(SUMIFS(T_PlannedOrders[EffectiveQty],T_PlannedOrders[Part Name],$A1033,T_PlannedOrders[WeekIndex],100)=0,"",SUMIFS(T_PlannedOrders[EffectiveQty],T_PlannedOrders[Part Name],$A1033,T_PlannedOrders[WeekIndex],100)&amp;" ("&amp;TEXT(SUMPRODUCT(MAX((T_PlannedOrders[Part Name]=$A1033)*(T_PlannedOrders[WeekIndex]=100)*(T_PlannedOrders[EffectiveQty]&gt;0)*T_PlannedOrders[Order_Month])),"m月")&amp;"発注)")</f>
        <v/>
      </c>
      <c r="CZ1041">
        <f>IF(SUMIFS(T_PlannedOrders[EffectiveQty],T_PlannedOrders[Part Name],$A1033,T_PlannedOrders[WeekIndex],101)=0,"",SUMIFS(T_PlannedOrders[EffectiveQty],T_PlannedOrders[Part Name],$A1033,T_PlannedOrders[WeekIndex],101)&amp;" ("&amp;TEXT(SUMPRODUCT(MAX((T_PlannedOrders[Part Name]=$A1033)*(T_PlannedOrders[WeekIndex]=101)*(T_PlannedOrders[EffectiveQty]&gt;0)*T_PlannedOrders[Order_Month])),"m月")&amp;"発注)")</f>
        <v/>
      </c>
      <c r="DA1041">
        <f>IF(SUMIFS(T_PlannedOrders[EffectiveQty],T_PlannedOrders[Part Name],$A1033,T_PlannedOrders[WeekIndex],102)=0,"",SUMIFS(T_PlannedOrders[EffectiveQty],T_PlannedOrders[Part Name],$A1033,T_PlannedOrders[WeekIndex],102)&amp;" ("&amp;TEXT(SUMPRODUCT(MAX((T_PlannedOrders[Part Name]=$A1033)*(T_PlannedOrders[WeekIndex]=102)*(T_PlannedOrders[EffectiveQty]&gt;0)*T_PlannedOrders[Order_Month])),"m月")&amp;"発注)")</f>
        <v/>
      </c>
      <c r="DB1041">
        <f>IF(SUMIFS(T_PlannedOrders[EffectiveQty],T_PlannedOrders[Part Name],$A1033,T_PlannedOrders[WeekIndex],103)=0,"",SUMIFS(T_PlannedOrders[EffectiveQty],T_PlannedOrders[Part Name],$A1033,T_PlannedOrders[WeekIndex],103)&amp;" ("&amp;TEXT(SUMPRODUCT(MAX((T_PlannedOrders[Part Name]=$A1033)*(T_PlannedOrders[WeekIndex]=103)*(T_PlannedOrders[EffectiveQty]&gt;0)*T_PlannedOrders[Order_Month])),"m月")&amp;"発注)")</f>
        <v/>
      </c>
      <c r="DC1041">
        <f>IF(SUMIFS(T_PlannedOrders[EffectiveQty],T_PlannedOrders[Part Name],$A1033,T_PlannedOrders[WeekIndex],104)=0,"",SUMIFS(T_PlannedOrders[EffectiveQty],T_PlannedOrders[Part Name],$A1033,T_PlannedOrders[WeekIndex],104)&amp;" ("&amp;TEXT(SUMPRODUCT(MAX((T_PlannedOrders[Part Name]=$A1033)*(T_PlannedOrders[WeekIndex]=104)*(T_PlannedOrders[EffectiveQty]&gt;0)*T_PlannedOrders[Order_Month])),"m月")&amp;"発注)")</f>
        <v/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3" t="inlineStr">
        <is>
          <t>（発注の目安はDashboardの基準在庫[下限/上限]と色分けを参照）</t>
        </is>
      </c>
    </row>
    <row r="1045">
      <c r="A1045" s="21" t="inlineStr">
        <is>
          <t>CHEM-1430</t>
        </is>
      </c>
      <c r="B1045" s="21" t="inlineStr">
        <is>
          <t>RCT22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TSP-050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TSP-078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TSP-080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Name],$A1045)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TSP-105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Name],$A1045)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t="inlineStr">
        <is>
          <t>TSP-225</t>
        </is>
      </c>
      <c r="C1054" t="inlineStr">
        <is>
          <t>No. of batches</t>
        </is>
      </c>
      <c r="D1054">
        <f>IFERROR(INDEX(PP_Grid[#Data],$DD1054,2),0)</f>
        <v/>
      </c>
      <c r="E1054">
        <f>IFERROR(INDEX(PP_Grid[#Data],$DD1054,3),0)</f>
        <v/>
      </c>
      <c r="F1054">
        <f>IFERROR(INDEX(PP_Grid[#Data],$DD1054,4),0)</f>
        <v/>
      </c>
      <c r="G1054">
        <f>IFERROR(INDEX(PP_Grid[#Data],$DD1054,5),0)</f>
        <v/>
      </c>
      <c r="H1054">
        <f>IFERROR(INDEX(PP_Grid[#Data],$DD1054,6),0)</f>
        <v/>
      </c>
      <c r="I1054">
        <f>IFERROR(INDEX(PP_Grid[#Data],$DD1054,7),0)</f>
        <v/>
      </c>
      <c r="J1054">
        <f>IFERROR(INDEX(PP_Grid[#Data],$DD1054,8),0)</f>
        <v/>
      </c>
      <c r="K1054">
        <f>IFERROR(INDEX(PP_Grid[#Data],$DD1054,9),0)</f>
        <v/>
      </c>
      <c r="L1054">
        <f>IFERROR(INDEX(PP_Grid[#Data],$DD1054,10),0)</f>
        <v/>
      </c>
      <c r="M1054">
        <f>IFERROR(INDEX(PP_Grid[#Data],$DD1054,11),0)</f>
        <v/>
      </c>
      <c r="N1054">
        <f>IFERROR(INDEX(PP_Grid[#Data],$DD1054,12),0)</f>
        <v/>
      </c>
      <c r="O1054">
        <f>IFERROR(INDEX(PP_Grid[#Data],$DD1054,13),0)</f>
        <v/>
      </c>
      <c r="P1054">
        <f>IFERROR(INDEX(PP_Grid[#Data],$DD1054,14),0)</f>
        <v/>
      </c>
      <c r="Q1054">
        <f>IFERROR(INDEX(PP_Grid[#Data],$DD1054,15),0)</f>
        <v/>
      </c>
      <c r="R1054">
        <f>IFERROR(INDEX(PP_Grid[#Data],$DD1054,16),0)</f>
        <v/>
      </c>
      <c r="S1054">
        <f>IFERROR(INDEX(PP_Grid[#Data],$DD1054,17),0)</f>
        <v/>
      </c>
      <c r="T1054">
        <f>IFERROR(INDEX(PP_Grid[#Data],$DD1054,18),0)</f>
        <v/>
      </c>
      <c r="U1054">
        <f>IFERROR(INDEX(PP_Grid[#Data],$DD1054,19),0)</f>
        <v/>
      </c>
      <c r="V1054">
        <f>IFERROR(INDEX(PP_Grid[#Data],$DD1054,20),0)</f>
        <v/>
      </c>
      <c r="W1054">
        <f>IFERROR(INDEX(PP_Grid[#Data],$DD1054,21),0)</f>
        <v/>
      </c>
      <c r="X1054">
        <f>IFERROR(INDEX(PP_Grid[#Data],$DD1054,22),0)</f>
        <v/>
      </c>
      <c r="Y1054">
        <f>IFERROR(INDEX(PP_Grid[#Data],$DD1054,23),0)</f>
        <v/>
      </c>
      <c r="Z1054">
        <f>IFERROR(INDEX(PP_Grid[#Data],$DD1054,24),0)</f>
        <v/>
      </c>
      <c r="AA1054">
        <f>IFERROR(INDEX(PP_Grid[#Data],$DD1054,25),0)</f>
        <v/>
      </c>
      <c r="AB1054">
        <f>IFERROR(INDEX(PP_Grid[#Data],$DD1054,26),0)</f>
        <v/>
      </c>
      <c r="AC1054">
        <f>IFERROR(INDEX(PP_Grid[#Data],$DD1054,27),0)</f>
        <v/>
      </c>
      <c r="AD1054">
        <f>IFERROR(INDEX(PP_Grid[#Data],$DD1054,28),0)</f>
        <v/>
      </c>
      <c r="AE1054">
        <f>IFERROR(INDEX(PP_Grid[#Data],$DD1054,29),0)</f>
        <v/>
      </c>
      <c r="AF1054">
        <f>IFERROR(INDEX(PP_Grid[#Data],$DD1054,30),0)</f>
        <v/>
      </c>
      <c r="AG1054">
        <f>IFERROR(INDEX(PP_Grid[#Data],$DD1054,31),0)</f>
        <v/>
      </c>
      <c r="AH1054">
        <f>IFERROR(INDEX(PP_Grid[#Data],$DD1054,32),0)</f>
        <v/>
      </c>
      <c r="AI1054">
        <f>IFERROR(INDEX(PP_Grid[#Data],$DD1054,33),0)</f>
        <v/>
      </c>
      <c r="AJ1054">
        <f>IFERROR(INDEX(PP_Grid[#Data],$DD1054,34),0)</f>
        <v/>
      </c>
      <c r="AK1054">
        <f>IFERROR(INDEX(PP_Grid[#Data],$DD1054,35),0)</f>
        <v/>
      </c>
      <c r="AL1054">
        <f>IFERROR(INDEX(PP_Grid[#Data],$DD1054,36),0)</f>
        <v/>
      </c>
      <c r="AM1054">
        <f>IFERROR(INDEX(PP_Grid[#Data],$DD1054,37),0)</f>
        <v/>
      </c>
      <c r="AN1054">
        <f>IFERROR(INDEX(PP_Grid[#Data],$DD1054,38),0)</f>
        <v/>
      </c>
      <c r="AO1054">
        <f>IFERROR(INDEX(PP_Grid[#Data],$DD1054,39),0)</f>
        <v/>
      </c>
      <c r="AP1054">
        <f>IFERROR(INDEX(PP_Grid[#Data],$DD1054,40),0)</f>
        <v/>
      </c>
      <c r="AQ1054">
        <f>IFERROR(INDEX(PP_Grid[#Data],$DD1054,41),0)</f>
        <v/>
      </c>
      <c r="AR1054">
        <f>IFERROR(INDEX(PP_Grid[#Data],$DD1054,42),0)</f>
        <v/>
      </c>
      <c r="AS1054">
        <f>IFERROR(INDEX(PP_Grid[#Data],$DD1054,43),0)</f>
        <v/>
      </c>
      <c r="AT1054">
        <f>IFERROR(INDEX(PP_Grid[#Data],$DD1054,44),0)</f>
        <v/>
      </c>
      <c r="AU1054">
        <f>IFERROR(INDEX(PP_Grid[#Data],$DD1054,45),0)</f>
        <v/>
      </c>
      <c r="AV1054">
        <f>IFERROR(INDEX(PP_Grid[#Data],$DD1054,46),0)</f>
        <v/>
      </c>
      <c r="AW1054">
        <f>IFERROR(INDEX(PP_Grid[#Data],$DD1054,47),0)</f>
        <v/>
      </c>
      <c r="AX1054">
        <f>IFERROR(INDEX(PP_Grid[#Data],$DD1054,48),0)</f>
        <v/>
      </c>
      <c r="AY1054">
        <f>IFERROR(INDEX(PP_Grid[#Data],$DD1054,49),0)</f>
        <v/>
      </c>
      <c r="AZ1054">
        <f>IFERROR(INDEX(PP_Grid[#Data],$DD1054,50),0)</f>
        <v/>
      </c>
      <c r="BA1054">
        <f>IFERROR(INDEX(PP_Grid[#Data],$DD1054,51),0)</f>
        <v/>
      </c>
      <c r="BB1054">
        <f>IFERROR(INDEX(PP_Grid[#Data],$DD1054,52),0)</f>
        <v/>
      </c>
      <c r="BC1054">
        <f>IFERROR(INDEX(PP_Grid[#Data],$DD1054,53),0)</f>
        <v/>
      </c>
      <c r="BD1054">
        <f>IFERROR(INDEX(PP_Grid[#Data],$DD1054,54),0)</f>
        <v/>
      </c>
      <c r="BE1054">
        <f>IFERROR(INDEX(PP_Grid[#Data],$DD1054,55),0)</f>
        <v/>
      </c>
      <c r="BF1054">
        <f>IFERROR(INDEX(PP_Grid[#Data],$DD1054,56),0)</f>
        <v/>
      </c>
      <c r="BG1054">
        <f>IFERROR(INDEX(PP_Grid[#Data],$DD1054,57),0)</f>
        <v/>
      </c>
      <c r="BH1054">
        <f>IFERROR(INDEX(PP_Grid[#Data],$DD1054,58),0)</f>
        <v/>
      </c>
      <c r="BI1054">
        <f>IFERROR(INDEX(PP_Grid[#Data],$DD1054,59),0)</f>
        <v/>
      </c>
      <c r="BJ1054">
        <f>IFERROR(INDEX(PP_Grid[#Data],$DD1054,60),0)</f>
        <v/>
      </c>
      <c r="BK1054">
        <f>IFERROR(INDEX(PP_Grid[#Data],$DD1054,61),0)</f>
        <v/>
      </c>
      <c r="BL1054">
        <f>IFERROR(INDEX(PP_Grid[#Data],$DD1054,62),0)</f>
        <v/>
      </c>
      <c r="BM1054">
        <f>IFERROR(INDEX(PP_Grid[#Data],$DD1054,63),0)</f>
        <v/>
      </c>
      <c r="BN1054">
        <f>IFERROR(INDEX(PP_Grid[#Data],$DD1054,64),0)</f>
        <v/>
      </c>
      <c r="BO1054">
        <f>IFERROR(INDEX(PP_Grid[#Data],$DD1054,65),0)</f>
        <v/>
      </c>
      <c r="BP1054">
        <f>IFERROR(INDEX(PP_Grid[#Data],$DD1054,66),0)</f>
        <v/>
      </c>
      <c r="BQ1054">
        <f>IFERROR(INDEX(PP_Grid[#Data],$DD1054,67),0)</f>
        <v/>
      </c>
      <c r="BR1054">
        <f>IFERROR(INDEX(PP_Grid[#Data],$DD1054,68),0)</f>
        <v/>
      </c>
      <c r="BS1054">
        <f>IFERROR(INDEX(PP_Grid[#Data],$DD1054,69),0)</f>
        <v/>
      </c>
      <c r="BT1054">
        <f>IFERROR(INDEX(PP_Grid[#Data],$DD1054,70),0)</f>
        <v/>
      </c>
      <c r="BU1054">
        <f>IFERROR(INDEX(PP_Grid[#Data],$DD1054,71),0)</f>
        <v/>
      </c>
      <c r="BV1054">
        <f>IFERROR(INDEX(PP_Grid[#Data],$DD1054,72),0)</f>
        <v/>
      </c>
      <c r="BW1054">
        <f>IFERROR(INDEX(PP_Grid[#Data],$DD1054,73),0)</f>
        <v/>
      </c>
      <c r="BX1054">
        <f>IFERROR(INDEX(PP_Grid[#Data],$DD1054,74),0)</f>
        <v/>
      </c>
      <c r="BY1054">
        <f>IFERROR(INDEX(PP_Grid[#Data],$DD1054,75),0)</f>
        <v/>
      </c>
      <c r="BZ1054">
        <f>IFERROR(INDEX(PP_Grid[#Data],$DD1054,76),0)</f>
        <v/>
      </c>
      <c r="CA1054">
        <f>IFERROR(INDEX(PP_Grid[#Data],$DD1054,77),0)</f>
        <v/>
      </c>
      <c r="CB1054">
        <f>IFERROR(INDEX(PP_Grid[#Data],$DD1054,78),0)</f>
        <v/>
      </c>
      <c r="CC1054">
        <f>IFERROR(INDEX(PP_Grid[#Data],$DD1054,79),0)</f>
        <v/>
      </c>
      <c r="CD1054">
        <f>IFERROR(INDEX(PP_Grid[#Data],$DD1054,80),0)</f>
        <v/>
      </c>
      <c r="CE1054">
        <f>IFERROR(INDEX(PP_Grid[#Data],$DD1054,81),0)</f>
        <v/>
      </c>
      <c r="CF1054">
        <f>IFERROR(INDEX(PP_Grid[#Data],$DD1054,82),0)</f>
        <v/>
      </c>
      <c r="CG1054">
        <f>IFERROR(INDEX(PP_Grid[#Data],$DD1054,83),0)</f>
        <v/>
      </c>
      <c r="CH1054">
        <f>IFERROR(INDEX(PP_Grid[#Data],$DD1054,84),0)</f>
        <v/>
      </c>
      <c r="CI1054">
        <f>IFERROR(INDEX(PP_Grid[#Data],$DD1054,85),0)</f>
        <v/>
      </c>
      <c r="CJ1054">
        <f>IFERROR(INDEX(PP_Grid[#Data],$DD1054,86),0)</f>
        <v/>
      </c>
      <c r="CK1054">
        <f>IFERROR(INDEX(PP_Grid[#Data],$DD1054,87),0)</f>
        <v/>
      </c>
      <c r="CL1054">
        <f>IFERROR(INDEX(PP_Grid[#Data],$DD1054,88),0)</f>
        <v/>
      </c>
      <c r="CM1054">
        <f>IFERROR(INDEX(PP_Grid[#Data],$DD1054,89),0)</f>
        <v/>
      </c>
      <c r="CN1054">
        <f>IFERROR(INDEX(PP_Grid[#Data],$DD1054,90),0)</f>
        <v/>
      </c>
      <c r="CO1054">
        <f>IFERROR(INDEX(PP_Grid[#Data],$DD1054,91),0)</f>
        <v/>
      </c>
      <c r="CP1054">
        <f>IFERROR(INDEX(PP_Grid[#Data],$DD1054,92),0)</f>
        <v/>
      </c>
      <c r="CQ1054">
        <f>IFERROR(INDEX(PP_Grid[#Data],$DD1054,93),0)</f>
        <v/>
      </c>
      <c r="CR1054">
        <f>IFERROR(INDEX(PP_Grid[#Data],$DD1054,94),0)</f>
        <v/>
      </c>
      <c r="CS1054">
        <f>IFERROR(INDEX(PP_Grid[#Data],$DD1054,95),0)</f>
        <v/>
      </c>
      <c r="CT1054">
        <f>IFERROR(INDEX(PP_Grid[#Data],$DD1054,96),0)</f>
        <v/>
      </c>
      <c r="CU1054">
        <f>IFERROR(INDEX(PP_Grid[#Data],$DD1054,97),0)</f>
        <v/>
      </c>
      <c r="CV1054">
        <f>IFERROR(INDEX(PP_Grid[#Data],$DD1054,98),0)</f>
        <v/>
      </c>
      <c r="CW1054">
        <f>IFERROR(INDEX(PP_Grid[#Data],$DD1054,99),0)</f>
        <v/>
      </c>
      <c r="CX1054">
        <f>IFERROR(INDEX(PP_Grid[#Data],$DD1054,100),0)</f>
        <v/>
      </c>
      <c r="CY1054">
        <f>IFERROR(INDEX(PP_Grid[#Data],$DD1054,101),0)</f>
        <v/>
      </c>
      <c r="CZ1054">
        <f>IFERROR(INDEX(PP_Grid[#Data],$DD1054,102),0)</f>
        <v/>
      </c>
      <c r="DA1054">
        <f>IFERROR(INDEX(PP_Grid[#Data],$DD1054,103),0)</f>
        <v/>
      </c>
      <c r="DB1054">
        <f>IFERROR(INDEX(PP_Grid[#Data],$DD1054,104),0)</f>
        <v/>
      </c>
      <c r="DC1054">
        <f>IFERROR(INDEX(PP_Grid[#Data],$DD1054,105),0)</f>
        <v/>
      </c>
      <c r="DD1054" s="12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SUMIFS(M_BOM[RM_Qty_Per_Batch],M_BOM[Intermediate],$B1054,M_BOM[Part Name],$A1045)</f>
        <v/>
      </c>
      <c r="D1055">
        <f>$C1055*D1054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</row>
    <row r="1056">
      <c r="B1056" s="5" t="inlineStr">
        <is>
          <t>合計使用量(kg)/週</t>
        </is>
      </c>
      <c r="D1056">
        <f>'Grid_Requirement'!B46</f>
        <v/>
      </c>
      <c r="E1056">
        <f>'Grid_Requirement'!C46</f>
        <v/>
      </c>
      <c r="F1056">
        <f>'Grid_Requirement'!D46</f>
        <v/>
      </c>
      <c r="G1056">
        <f>'Grid_Requirement'!E46</f>
        <v/>
      </c>
      <c r="H1056">
        <f>'Grid_Requirement'!F46</f>
        <v/>
      </c>
      <c r="I1056">
        <f>'Grid_Requirement'!G46</f>
        <v/>
      </c>
      <c r="J1056">
        <f>'Grid_Requirement'!H46</f>
        <v/>
      </c>
      <c r="K1056">
        <f>'Grid_Requirement'!I46</f>
        <v/>
      </c>
      <c r="L1056">
        <f>'Grid_Requirement'!J46</f>
        <v/>
      </c>
      <c r="M1056">
        <f>'Grid_Requirement'!K46</f>
        <v/>
      </c>
      <c r="N1056">
        <f>'Grid_Requirement'!L46</f>
        <v/>
      </c>
      <c r="O1056">
        <f>'Grid_Requirement'!M46</f>
        <v/>
      </c>
      <c r="P1056">
        <f>'Grid_Requirement'!N46</f>
        <v/>
      </c>
      <c r="Q1056">
        <f>'Grid_Requirement'!O46</f>
        <v/>
      </c>
      <c r="R1056">
        <f>'Grid_Requirement'!P46</f>
        <v/>
      </c>
      <c r="S1056">
        <f>'Grid_Requirement'!Q46</f>
        <v/>
      </c>
      <c r="T1056">
        <f>'Grid_Requirement'!R46</f>
        <v/>
      </c>
      <c r="U1056">
        <f>'Grid_Requirement'!S46</f>
        <v/>
      </c>
      <c r="V1056">
        <f>'Grid_Requirement'!T46</f>
        <v/>
      </c>
      <c r="W1056">
        <f>'Grid_Requirement'!U46</f>
        <v/>
      </c>
      <c r="X1056">
        <f>'Grid_Requirement'!V46</f>
        <v/>
      </c>
      <c r="Y1056">
        <f>'Grid_Requirement'!W46</f>
        <v/>
      </c>
      <c r="Z1056">
        <f>'Grid_Requirement'!X46</f>
        <v/>
      </c>
      <c r="AA1056">
        <f>'Grid_Requirement'!Y46</f>
        <v/>
      </c>
      <c r="AB1056">
        <f>'Grid_Requirement'!Z46</f>
        <v/>
      </c>
      <c r="AC1056">
        <f>'Grid_Requirement'!AA46</f>
        <v/>
      </c>
      <c r="AD1056">
        <f>'Grid_Requirement'!AB46</f>
        <v/>
      </c>
      <c r="AE1056">
        <f>'Grid_Requirement'!AC46</f>
        <v/>
      </c>
      <c r="AF1056">
        <f>'Grid_Requirement'!AD46</f>
        <v/>
      </c>
      <c r="AG1056">
        <f>'Grid_Requirement'!AE46</f>
        <v/>
      </c>
      <c r="AH1056">
        <f>'Grid_Requirement'!AF46</f>
        <v/>
      </c>
      <c r="AI1056">
        <f>'Grid_Requirement'!AG46</f>
        <v/>
      </c>
      <c r="AJ1056">
        <f>'Grid_Requirement'!AH46</f>
        <v/>
      </c>
      <c r="AK1056">
        <f>'Grid_Requirement'!AI46</f>
        <v/>
      </c>
      <c r="AL1056">
        <f>'Grid_Requirement'!AJ46</f>
        <v/>
      </c>
      <c r="AM1056">
        <f>'Grid_Requirement'!AK46</f>
        <v/>
      </c>
      <c r="AN1056">
        <f>'Grid_Requirement'!AL46</f>
        <v/>
      </c>
      <c r="AO1056">
        <f>'Grid_Requirement'!AM46</f>
        <v/>
      </c>
      <c r="AP1056">
        <f>'Grid_Requirement'!AN46</f>
        <v/>
      </c>
      <c r="AQ1056">
        <f>'Grid_Requirement'!AO46</f>
        <v/>
      </c>
      <c r="AR1056">
        <f>'Grid_Requirement'!AP46</f>
        <v/>
      </c>
      <c r="AS1056">
        <f>'Grid_Requirement'!AQ46</f>
        <v/>
      </c>
      <c r="AT1056">
        <f>'Grid_Requirement'!AR46</f>
        <v/>
      </c>
      <c r="AU1056">
        <f>'Grid_Requirement'!AS46</f>
        <v/>
      </c>
      <c r="AV1056">
        <f>'Grid_Requirement'!AT46</f>
        <v/>
      </c>
      <c r="AW1056">
        <f>'Grid_Requirement'!AU46</f>
        <v/>
      </c>
      <c r="AX1056">
        <f>'Grid_Requirement'!AV46</f>
        <v/>
      </c>
      <c r="AY1056">
        <f>'Grid_Requirement'!AW46</f>
        <v/>
      </c>
      <c r="AZ1056">
        <f>'Grid_Requirement'!AX46</f>
        <v/>
      </c>
      <c r="BA1056">
        <f>'Grid_Requirement'!AY46</f>
        <v/>
      </c>
      <c r="BB1056">
        <f>'Grid_Requirement'!AZ46</f>
        <v/>
      </c>
      <c r="BC1056">
        <f>'Grid_Requirement'!BA46</f>
        <v/>
      </c>
      <c r="BD1056">
        <f>'Grid_Requirement'!BB46</f>
        <v/>
      </c>
      <c r="BE1056">
        <f>'Grid_Requirement'!BC46</f>
        <v/>
      </c>
      <c r="BF1056">
        <f>'Grid_Requirement'!BD46</f>
        <v/>
      </c>
      <c r="BG1056">
        <f>'Grid_Requirement'!BE46</f>
        <v/>
      </c>
      <c r="BH1056">
        <f>'Grid_Requirement'!BF46</f>
        <v/>
      </c>
      <c r="BI1056">
        <f>'Grid_Requirement'!BG46</f>
        <v/>
      </c>
      <c r="BJ1056">
        <f>'Grid_Requirement'!BH46</f>
        <v/>
      </c>
      <c r="BK1056">
        <f>'Grid_Requirement'!BI46</f>
        <v/>
      </c>
      <c r="BL1056">
        <f>'Grid_Requirement'!BJ46</f>
        <v/>
      </c>
      <c r="BM1056">
        <f>'Grid_Requirement'!BK46</f>
        <v/>
      </c>
      <c r="BN1056">
        <f>'Grid_Requirement'!BL46</f>
        <v/>
      </c>
      <c r="BO1056">
        <f>'Grid_Requirement'!BM46</f>
        <v/>
      </c>
      <c r="BP1056">
        <f>'Grid_Requirement'!BN46</f>
        <v/>
      </c>
      <c r="BQ1056">
        <f>'Grid_Requirement'!BO46</f>
        <v/>
      </c>
      <c r="BR1056">
        <f>'Grid_Requirement'!BP46</f>
        <v/>
      </c>
      <c r="BS1056">
        <f>'Grid_Requirement'!BQ46</f>
        <v/>
      </c>
      <c r="BT1056">
        <f>'Grid_Requirement'!BR46</f>
        <v/>
      </c>
      <c r="BU1056">
        <f>'Grid_Requirement'!BS46</f>
        <v/>
      </c>
      <c r="BV1056">
        <f>'Grid_Requirement'!BT46</f>
        <v/>
      </c>
      <c r="BW1056">
        <f>'Grid_Requirement'!BU46</f>
        <v/>
      </c>
      <c r="BX1056">
        <f>'Grid_Requirement'!BV46</f>
        <v/>
      </c>
      <c r="BY1056">
        <f>'Grid_Requirement'!BW46</f>
        <v/>
      </c>
      <c r="BZ1056">
        <f>'Grid_Requirement'!BX46</f>
        <v/>
      </c>
      <c r="CA1056">
        <f>'Grid_Requirement'!BY46</f>
        <v/>
      </c>
      <c r="CB1056">
        <f>'Grid_Requirement'!BZ46</f>
        <v/>
      </c>
      <c r="CC1056">
        <f>'Grid_Requirement'!CA46</f>
        <v/>
      </c>
      <c r="CD1056">
        <f>'Grid_Requirement'!CB46</f>
        <v/>
      </c>
      <c r="CE1056">
        <f>'Grid_Requirement'!CC46</f>
        <v/>
      </c>
      <c r="CF1056">
        <f>'Grid_Requirement'!CD46</f>
        <v/>
      </c>
      <c r="CG1056">
        <f>'Grid_Requirement'!CE46</f>
        <v/>
      </c>
      <c r="CH1056">
        <f>'Grid_Requirement'!CF46</f>
        <v/>
      </c>
      <c r="CI1056">
        <f>'Grid_Requirement'!CG46</f>
        <v/>
      </c>
      <c r="CJ1056">
        <f>'Grid_Requirement'!CH46</f>
        <v/>
      </c>
      <c r="CK1056">
        <f>'Grid_Requirement'!CI46</f>
        <v/>
      </c>
      <c r="CL1056">
        <f>'Grid_Requirement'!CJ46</f>
        <v/>
      </c>
      <c r="CM1056">
        <f>'Grid_Requirement'!CK46</f>
        <v/>
      </c>
      <c r="CN1056">
        <f>'Grid_Requirement'!CL46</f>
        <v/>
      </c>
      <c r="CO1056">
        <f>'Grid_Requirement'!CM46</f>
        <v/>
      </c>
      <c r="CP1056">
        <f>'Grid_Requirement'!CN46</f>
        <v/>
      </c>
      <c r="CQ1056">
        <f>'Grid_Requirement'!CO46</f>
        <v/>
      </c>
      <c r="CR1056">
        <f>'Grid_Requirement'!CP46</f>
        <v/>
      </c>
      <c r="CS1056">
        <f>'Grid_Requirement'!CQ46</f>
        <v/>
      </c>
      <c r="CT1056">
        <f>'Grid_Requirement'!CR46</f>
        <v/>
      </c>
      <c r="CU1056">
        <f>'Grid_Requirement'!CS46</f>
        <v/>
      </c>
      <c r="CV1056">
        <f>'Grid_Requirement'!CT46</f>
        <v/>
      </c>
      <c r="CW1056">
        <f>'Grid_Requirement'!CU46</f>
        <v/>
      </c>
      <c r="CX1056">
        <f>'Grid_Requirement'!CV46</f>
        <v/>
      </c>
      <c r="CY1056">
        <f>'Grid_Requirement'!CW46</f>
        <v/>
      </c>
      <c r="CZ1056">
        <f>'Grid_Requirement'!CX46</f>
        <v/>
      </c>
      <c r="DA1056">
        <f>'Grid_Requirement'!CY46</f>
        <v/>
      </c>
      <c r="DB1056">
        <f>'Grid_Requirement'!CZ46</f>
        <v/>
      </c>
      <c r="DC1056">
        <f>'Grid_Requirement'!DA46</f>
        <v/>
      </c>
    </row>
    <row r="1057">
      <c r="B1057" t="inlineStr">
        <is>
          <t>TTAF在庫(実績,kg)</t>
        </is>
      </c>
      <c r="D1057">
        <f>'T_TTAFStock'!B50</f>
        <v/>
      </c>
      <c r="E1057">
        <f>'T_TTAFStock'!C50</f>
        <v/>
      </c>
      <c r="F1057">
        <f>'T_TTAFStock'!D50</f>
        <v/>
      </c>
      <c r="G1057">
        <f>'T_TTAFStock'!E50</f>
        <v/>
      </c>
      <c r="H1057">
        <f>'T_TTAFStock'!F50</f>
        <v/>
      </c>
      <c r="I1057">
        <f>'T_TTAFStock'!G50</f>
        <v/>
      </c>
      <c r="J1057">
        <f>'T_TTAFStock'!H50</f>
        <v/>
      </c>
      <c r="K1057">
        <f>'T_TTAFStock'!I50</f>
        <v/>
      </c>
      <c r="L1057">
        <f>'T_TTAFStock'!J50</f>
        <v/>
      </c>
      <c r="M1057">
        <f>'T_TTAFStock'!K50</f>
        <v/>
      </c>
      <c r="N1057">
        <f>'T_TTAFStock'!L50</f>
        <v/>
      </c>
      <c r="O1057">
        <f>'T_TTAFStock'!M50</f>
        <v/>
      </c>
      <c r="P1057">
        <f>'T_TTAFStock'!N50</f>
        <v/>
      </c>
      <c r="Q1057">
        <f>'T_TTAFStock'!O50</f>
        <v/>
      </c>
      <c r="R1057">
        <f>'T_TTAFStock'!P50</f>
        <v/>
      </c>
      <c r="S1057">
        <f>'T_TTAFStock'!Q50</f>
        <v/>
      </c>
      <c r="T1057">
        <f>'T_TTAFStock'!R50</f>
        <v/>
      </c>
      <c r="U1057">
        <f>'T_TTAFStock'!S50</f>
        <v/>
      </c>
      <c r="V1057">
        <f>'T_TTAFStock'!T50</f>
        <v/>
      </c>
      <c r="W1057">
        <f>'T_TTAFStock'!U50</f>
        <v/>
      </c>
      <c r="X1057">
        <f>'T_TTAFStock'!V50</f>
        <v/>
      </c>
      <c r="Y1057">
        <f>'T_TTAFStock'!W50</f>
        <v/>
      </c>
      <c r="Z1057">
        <f>'T_TTAFStock'!X50</f>
        <v/>
      </c>
      <c r="AA1057">
        <f>'T_TTAFStock'!Y50</f>
        <v/>
      </c>
      <c r="AB1057">
        <f>'T_TTAFStock'!Z50</f>
        <v/>
      </c>
      <c r="AC1057">
        <f>'T_TTAFStock'!AA50</f>
        <v/>
      </c>
      <c r="AD1057">
        <f>'T_TTAFStock'!AB50</f>
        <v/>
      </c>
      <c r="AE1057">
        <f>'T_TTAFStock'!AC50</f>
        <v/>
      </c>
      <c r="AF1057">
        <f>'T_TTAFStock'!AD50</f>
        <v/>
      </c>
      <c r="AG1057">
        <f>'T_TTAFStock'!AE50</f>
        <v/>
      </c>
      <c r="AH1057">
        <f>'T_TTAFStock'!AF50</f>
        <v/>
      </c>
      <c r="AI1057">
        <f>'T_TTAFStock'!AG50</f>
        <v/>
      </c>
      <c r="AJ1057">
        <f>'T_TTAFStock'!AH50</f>
        <v/>
      </c>
      <c r="AK1057">
        <f>'T_TTAFStock'!AI50</f>
        <v/>
      </c>
      <c r="AL1057">
        <f>'T_TTAFStock'!AJ50</f>
        <v/>
      </c>
      <c r="AM1057">
        <f>'T_TTAFStock'!AK50</f>
        <v/>
      </c>
      <c r="AN1057">
        <f>'T_TTAFStock'!AL50</f>
        <v/>
      </c>
      <c r="AO1057">
        <f>'T_TTAFStock'!AM50</f>
        <v/>
      </c>
      <c r="AP1057">
        <f>'T_TTAFStock'!AN50</f>
        <v/>
      </c>
      <c r="AQ1057">
        <f>'T_TTAFStock'!AO50</f>
        <v/>
      </c>
      <c r="AR1057">
        <f>'T_TTAFStock'!AP50</f>
        <v/>
      </c>
      <c r="AS1057">
        <f>'T_TTAFStock'!AQ50</f>
        <v/>
      </c>
      <c r="AT1057">
        <f>'T_TTAFStock'!AR50</f>
        <v/>
      </c>
      <c r="AU1057">
        <f>'T_TTAFStock'!AS50</f>
        <v/>
      </c>
      <c r="AV1057">
        <f>'T_TTAFStock'!AT50</f>
        <v/>
      </c>
      <c r="AW1057">
        <f>'T_TTAFStock'!AU50</f>
        <v/>
      </c>
      <c r="AX1057">
        <f>'T_TTAFStock'!AV50</f>
        <v/>
      </c>
      <c r="AY1057">
        <f>'T_TTAFStock'!AW50</f>
        <v/>
      </c>
      <c r="AZ1057">
        <f>'T_TTAFStock'!AX50</f>
        <v/>
      </c>
      <c r="BA1057">
        <f>'T_TTAFStock'!AY50</f>
        <v/>
      </c>
      <c r="BB1057">
        <f>'T_TTAFStock'!AZ50</f>
        <v/>
      </c>
      <c r="BC1057">
        <f>'T_TTAFStock'!BA50</f>
        <v/>
      </c>
      <c r="BD1057">
        <f>'T_TTAFStock'!BB50</f>
        <v/>
      </c>
      <c r="BE1057">
        <f>'T_TTAFStock'!BC50</f>
        <v/>
      </c>
      <c r="BF1057">
        <f>'T_TTAFStock'!BD50</f>
        <v/>
      </c>
      <c r="BG1057">
        <f>'T_TTAFStock'!BE50</f>
        <v/>
      </c>
      <c r="BH1057">
        <f>'T_TTAFStock'!BF50</f>
        <v/>
      </c>
      <c r="BI1057">
        <f>'T_TTAFStock'!BG50</f>
        <v/>
      </c>
      <c r="BJ1057">
        <f>'T_TTAFStock'!BH50</f>
        <v/>
      </c>
      <c r="BK1057">
        <f>'T_TTAFStock'!BI50</f>
        <v/>
      </c>
      <c r="BL1057">
        <f>'T_TTAFStock'!BJ50</f>
        <v/>
      </c>
      <c r="BM1057">
        <f>'T_TTAFStock'!BK50</f>
        <v/>
      </c>
      <c r="BN1057">
        <f>'T_TTAFStock'!BL50</f>
        <v/>
      </c>
      <c r="BO1057">
        <f>'T_TTAFStock'!BM50</f>
        <v/>
      </c>
      <c r="BP1057">
        <f>'T_TTAFStock'!BN50</f>
        <v/>
      </c>
      <c r="BQ1057">
        <f>'T_TTAFStock'!BO50</f>
        <v/>
      </c>
      <c r="BR1057">
        <f>'T_TTAFStock'!BP50</f>
        <v/>
      </c>
      <c r="BS1057">
        <f>'T_TTAFStock'!BQ50</f>
        <v/>
      </c>
      <c r="BT1057">
        <f>'T_TTAFStock'!BR50</f>
        <v/>
      </c>
      <c r="BU1057">
        <f>'T_TTAFStock'!BS50</f>
        <v/>
      </c>
      <c r="BV1057">
        <f>'T_TTAFStock'!BT50</f>
        <v/>
      </c>
      <c r="BW1057">
        <f>'T_TTAFStock'!BU50</f>
        <v/>
      </c>
      <c r="BX1057">
        <f>'T_TTAFStock'!BV50</f>
        <v/>
      </c>
      <c r="BY1057">
        <f>'T_TTAFStock'!BW50</f>
        <v/>
      </c>
      <c r="BZ1057">
        <f>'T_TTAFStock'!BX50</f>
        <v/>
      </c>
      <c r="CA1057">
        <f>'T_TTAFStock'!BY50</f>
        <v/>
      </c>
      <c r="CB1057">
        <f>'T_TTAFStock'!BZ50</f>
        <v/>
      </c>
      <c r="CC1057">
        <f>'T_TTAFStock'!CA50</f>
        <v/>
      </c>
      <c r="CD1057">
        <f>'T_TTAFStock'!CB50</f>
        <v/>
      </c>
      <c r="CE1057">
        <f>'T_TTAFStock'!CC50</f>
        <v/>
      </c>
      <c r="CF1057">
        <f>'T_TTAFStock'!CD50</f>
        <v/>
      </c>
      <c r="CG1057">
        <f>'T_TTAFStock'!CE50</f>
        <v/>
      </c>
      <c r="CH1057">
        <f>'T_TTAFStock'!CF50</f>
        <v/>
      </c>
      <c r="CI1057">
        <f>'T_TTAFStock'!CG50</f>
        <v/>
      </c>
      <c r="CJ1057">
        <f>'T_TTAFStock'!CH50</f>
        <v/>
      </c>
      <c r="CK1057">
        <f>'T_TTAFStock'!CI50</f>
        <v/>
      </c>
      <c r="CL1057">
        <f>'T_TTAFStock'!CJ50</f>
        <v/>
      </c>
      <c r="CM1057">
        <f>'T_TTAFStock'!CK50</f>
        <v/>
      </c>
      <c r="CN1057">
        <f>'T_TTAFStock'!CL50</f>
        <v/>
      </c>
      <c r="CO1057">
        <f>'T_TTAFStock'!CM50</f>
        <v/>
      </c>
      <c r="CP1057">
        <f>'T_TTAFStock'!CN50</f>
        <v/>
      </c>
      <c r="CQ1057">
        <f>'T_TTAFStock'!CO50</f>
        <v/>
      </c>
      <c r="CR1057">
        <f>'T_TTAFStock'!CP50</f>
        <v/>
      </c>
      <c r="CS1057">
        <f>'T_TTAFStock'!CQ50</f>
        <v/>
      </c>
      <c r="CT1057">
        <f>'T_TTAFStock'!CR50</f>
        <v/>
      </c>
      <c r="CU1057">
        <f>'T_TTAFStock'!CS50</f>
        <v/>
      </c>
      <c r="CV1057">
        <f>'T_TTAFStock'!CT50</f>
        <v/>
      </c>
      <c r="CW1057">
        <f>'T_TTAFStock'!CU50</f>
        <v/>
      </c>
      <c r="CX1057">
        <f>'T_TTAFStock'!CV50</f>
        <v/>
      </c>
      <c r="CY1057">
        <f>'T_TTAFStock'!CW50</f>
        <v/>
      </c>
      <c r="CZ1057">
        <f>'T_TTAFStock'!CX50</f>
        <v/>
      </c>
      <c r="DA1057">
        <f>'T_TTAFStock'!CY50</f>
        <v/>
      </c>
      <c r="DB1057">
        <f>'T_TTAFStock'!CZ50</f>
        <v/>
      </c>
      <c r="DC1057">
        <f>'T_TTAFStock'!DA50</f>
        <v/>
      </c>
    </row>
    <row r="1058">
      <c r="B1058" t="inlineStr">
        <is>
          <t>自社在庫(実績,kg)</t>
        </is>
      </c>
      <c r="D1058">
        <f>'T_SelfStock'!B50</f>
        <v/>
      </c>
      <c r="E1058">
        <f>'T_SelfStock'!C50</f>
        <v/>
      </c>
      <c r="F1058">
        <f>'T_SelfStock'!D50</f>
        <v/>
      </c>
      <c r="G1058">
        <f>'T_SelfStock'!E50</f>
        <v/>
      </c>
      <c r="H1058">
        <f>'T_SelfStock'!F50</f>
        <v/>
      </c>
      <c r="I1058">
        <f>'T_SelfStock'!G50</f>
        <v/>
      </c>
      <c r="J1058">
        <f>'T_SelfStock'!H50</f>
        <v/>
      </c>
      <c r="K1058">
        <f>'T_SelfStock'!I50</f>
        <v/>
      </c>
      <c r="L1058">
        <f>'T_SelfStock'!J50</f>
        <v/>
      </c>
      <c r="M1058">
        <f>'T_SelfStock'!K50</f>
        <v/>
      </c>
      <c r="N1058">
        <f>'T_SelfStock'!L50</f>
        <v/>
      </c>
      <c r="O1058">
        <f>'T_SelfStock'!M50</f>
        <v/>
      </c>
      <c r="P1058">
        <f>'T_SelfStock'!N50</f>
        <v/>
      </c>
      <c r="Q1058">
        <f>'T_SelfStock'!O50</f>
        <v/>
      </c>
      <c r="R1058">
        <f>'T_SelfStock'!P50</f>
        <v/>
      </c>
      <c r="S1058">
        <f>'T_SelfStock'!Q50</f>
        <v/>
      </c>
      <c r="T1058">
        <f>'T_SelfStock'!R50</f>
        <v/>
      </c>
      <c r="U1058">
        <f>'T_SelfStock'!S50</f>
        <v/>
      </c>
      <c r="V1058">
        <f>'T_SelfStock'!T50</f>
        <v/>
      </c>
      <c r="W1058">
        <f>'T_SelfStock'!U50</f>
        <v/>
      </c>
      <c r="X1058">
        <f>'T_SelfStock'!V50</f>
        <v/>
      </c>
      <c r="Y1058">
        <f>'T_SelfStock'!W50</f>
        <v/>
      </c>
      <c r="Z1058">
        <f>'T_SelfStock'!X50</f>
        <v/>
      </c>
      <c r="AA1058">
        <f>'T_SelfStock'!Y50</f>
        <v/>
      </c>
      <c r="AB1058">
        <f>'T_SelfStock'!Z50</f>
        <v/>
      </c>
      <c r="AC1058">
        <f>'T_SelfStock'!AA50</f>
        <v/>
      </c>
      <c r="AD1058">
        <f>'T_SelfStock'!AB50</f>
        <v/>
      </c>
      <c r="AE1058">
        <f>'T_SelfStock'!AC50</f>
        <v/>
      </c>
      <c r="AF1058">
        <f>'T_SelfStock'!AD50</f>
        <v/>
      </c>
      <c r="AG1058">
        <f>'T_SelfStock'!AE50</f>
        <v/>
      </c>
      <c r="AH1058">
        <f>'T_SelfStock'!AF50</f>
        <v/>
      </c>
      <c r="AI1058">
        <f>'T_SelfStock'!AG50</f>
        <v/>
      </c>
      <c r="AJ1058">
        <f>'T_SelfStock'!AH50</f>
        <v/>
      </c>
      <c r="AK1058">
        <f>'T_SelfStock'!AI50</f>
        <v/>
      </c>
      <c r="AL1058">
        <f>'T_SelfStock'!AJ50</f>
        <v/>
      </c>
      <c r="AM1058">
        <f>'T_SelfStock'!AK50</f>
        <v/>
      </c>
      <c r="AN1058">
        <f>'T_SelfStock'!AL50</f>
        <v/>
      </c>
      <c r="AO1058">
        <f>'T_SelfStock'!AM50</f>
        <v/>
      </c>
      <c r="AP1058">
        <f>'T_SelfStock'!AN50</f>
        <v/>
      </c>
      <c r="AQ1058">
        <f>'T_SelfStock'!AO50</f>
        <v/>
      </c>
      <c r="AR1058">
        <f>'T_SelfStock'!AP50</f>
        <v/>
      </c>
      <c r="AS1058">
        <f>'T_SelfStock'!AQ50</f>
        <v/>
      </c>
      <c r="AT1058">
        <f>'T_SelfStock'!AR50</f>
        <v/>
      </c>
      <c r="AU1058">
        <f>'T_SelfStock'!AS50</f>
        <v/>
      </c>
      <c r="AV1058">
        <f>'T_SelfStock'!AT50</f>
        <v/>
      </c>
      <c r="AW1058">
        <f>'T_SelfStock'!AU50</f>
        <v/>
      </c>
      <c r="AX1058">
        <f>'T_SelfStock'!AV50</f>
        <v/>
      </c>
      <c r="AY1058">
        <f>'T_SelfStock'!AW50</f>
        <v/>
      </c>
      <c r="AZ1058">
        <f>'T_SelfStock'!AX50</f>
        <v/>
      </c>
      <c r="BA1058">
        <f>'T_SelfStock'!AY50</f>
        <v/>
      </c>
      <c r="BB1058">
        <f>'T_SelfStock'!AZ50</f>
        <v/>
      </c>
      <c r="BC1058">
        <f>'T_SelfStock'!BA50</f>
        <v/>
      </c>
      <c r="BD1058">
        <f>'T_SelfStock'!BB50</f>
        <v/>
      </c>
      <c r="BE1058">
        <f>'T_SelfStock'!BC50</f>
        <v/>
      </c>
      <c r="BF1058">
        <f>'T_SelfStock'!BD50</f>
        <v/>
      </c>
      <c r="BG1058">
        <f>'T_SelfStock'!BE50</f>
        <v/>
      </c>
      <c r="BH1058">
        <f>'T_SelfStock'!BF50</f>
        <v/>
      </c>
      <c r="BI1058">
        <f>'T_SelfStock'!BG50</f>
        <v/>
      </c>
      <c r="BJ1058">
        <f>'T_SelfStock'!BH50</f>
        <v/>
      </c>
      <c r="BK1058">
        <f>'T_SelfStock'!BI50</f>
        <v/>
      </c>
      <c r="BL1058">
        <f>'T_SelfStock'!BJ50</f>
        <v/>
      </c>
      <c r="BM1058">
        <f>'T_SelfStock'!BK50</f>
        <v/>
      </c>
      <c r="BN1058">
        <f>'T_SelfStock'!BL50</f>
        <v/>
      </c>
      <c r="BO1058">
        <f>'T_SelfStock'!BM50</f>
        <v/>
      </c>
      <c r="BP1058">
        <f>'T_SelfStock'!BN50</f>
        <v/>
      </c>
      <c r="BQ1058">
        <f>'T_SelfStock'!BO50</f>
        <v/>
      </c>
      <c r="BR1058">
        <f>'T_SelfStock'!BP50</f>
        <v/>
      </c>
      <c r="BS1058">
        <f>'T_SelfStock'!BQ50</f>
        <v/>
      </c>
      <c r="BT1058">
        <f>'T_SelfStock'!BR50</f>
        <v/>
      </c>
      <c r="BU1058">
        <f>'T_SelfStock'!BS50</f>
        <v/>
      </c>
      <c r="BV1058">
        <f>'T_SelfStock'!BT50</f>
        <v/>
      </c>
      <c r="BW1058">
        <f>'T_SelfStock'!BU50</f>
        <v/>
      </c>
      <c r="BX1058">
        <f>'T_SelfStock'!BV50</f>
        <v/>
      </c>
      <c r="BY1058">
        <f>'T_SelfStock'!BW50</f>
        <v/>
      </c>
      <c r="BZ1058">
        <f>'T_SelfStock'!BX50</f>
        <v/>
      </c>
      <c r="CA1058">
        <f>'T_SelfStock'!BY50</f>
        <v/>
      </c>
      <c r="CB1058">
        <f>'T_SelfStock'!BZ50</f>
        <v/>
      </c>
      <c r="CC1058">
        <f>'T_SelfStock'!CA50</f>
        <v/>
      </c>
      <c r="CD1058">
        <f>'T_SelfStock'!CB50</f>
        <v/>
      </c>
      <c r="CE1058">
        <f>'T_SelfStock'!CC50</f>
        <v/>
      </c>
      <c r="CF1058">
        <f>'T_SelfStock'!CD50</f>
        <v/>
      </c>
      <c r="CG1058">
        <f>'T_SelfStock'!CE50</f>
        <v/>
      </c>
      <c r="CH1058">
        <f>'T_SelfStock'!CF50</f>
        <v/>
      </c>
      <c r="CI1058">
        <f>'T_SelfStock'!CG50</f>
        <v/>
      </c>
      <c r="CJ1058">
        <f>'T_SelfStock'!CH50</f>
        <v/>
      </c>
      <c r="CK1058">
        <f>'T_SelfStock'!CI50</f>
        <v/>
      </c>
      <c r="CL1058">
        <f>'T_SelfStock'!CJ50</f>
        <v/>
      </c>
      <c r="CM1058">
        <f>'T_SelfStock'!CK50</f>
        <v/>
      </c>
      <c r="CN1058">
        <f>'T_SelfStock'!CL50</f>
        <v/>
      </c>
      <c r="CO1058">
        <f>'T_SelfStock'!CM50</f>
        <v/>
      </c>
      <c r="CP1058">
        <f>'T_SelfStock'!CN50</f>
        <v/>
      </c>
      <c r="CQ1058">
        <f>'T_SelfStock'!CO50</f>
        <v/>
      </c>
      <c r="CR1058">
        <f>'T_SelfStock'!CP50</f>
        <v/>
      </c>
      <c r="CS1058">
        <f>'T_SelfStock'!CQ50</f>
        <v/>
      </c>
      <c r="CT1058">
        <f>'T_SelfStock'!CR50</f>
        <v/>
      </c>
      <c r="CU1058">
        <f>'T_SelfStock'!CS50</f>
        <v/>
      </c>
      <c r="CV1058">
        <f>'T_SelfStock'!CT50</f>
        <v/>
      </c>
      <c r="CW1058">
        <f>'T_SelfStock'!CU50</f>
        <v/>
      </c>
      <c r="CX1058">
        <f>'T_SelfStock'!CV50</f>
        <v/>
      </c>
      <c r="CY1058">
        <f>'T_SelfStock'!CW50</f>
        <v/>
      </c>
      <c r="CZ1058">
        <f>'T_SelfStock'!CX50</f>
        <v/>
      </c>
      <c r="DA1058">
        <f>'T_SelfStock'!CY50</f>
        <v/>
      </c>
      <c r="DB1058">
        <f>'T_SelfStock'!CZ50</f>
        <v/>
      </c>
      <c r="DC1058">
        <f>'T_SelfStock'!DA50</f>
        <v/>
      </c>
    </row>
    <row r="1059">
      <c r="B1059" t="inlineStr">
        <is>
          <t>Order(発注予定,kg)</t>
        </is>
      </c>
      <c r="D1059">
        <f>IF(SUMIFS(T_PlannedOrders[EffectiveQty],T_PlannedOrders[Part Name],$A1045,T_PlannedOrders[WeekIndex],1)=0,"",SUMIFS(T_PlannedOrders[EffectiveQty],T_PlannedOrders[Part Name],$A1045,T_PlannedOrders[WeekIndex],1)&amp;" ("&amp;TEXT(SUMPRODUCT(MAX((T_PlannedOrders[Part Name]=$A1045)*(T_PlannedOrders[WeekIndex]=1)*(T_PlannedOrders[EffectiveQty]&gt;0)*T_PlannedOrders[Order_Month])),"m月")&amp;"発注)")</f>
        <v/>
      </c>
      <c r="E1059">
        <f>IF(SUMIFS(T_PlannedOrders[EffectiveQty],T_PlannedOrders[Part Name],$A1045,T_PlannedOrders[WeekIndex],2)=0,"",SUMIFS(T_PlannedOrders[EffectiveQty],T_PlannedOrders[Part Name],$A1045,T_PlannedOrders[WeekIndex],2)&amp;" ("&amp;TEXT(SUMPRODUCT(MAX((T_PlannedOrders[Part Name]=$A1045)*(T_PlannedOrders[WeekIndex]=2)*(T_PlannedOrders[EffectiveQty]&gt;0)*T_PlannedOrders[Order_Month])),"m月")&amp;"発注)")</f>
        <v/>
      </c>
      <c r="F1059">
        <f>IF(SUMIFS(T_PlannedOrders[EffectiveQty],T_PlannedOrders[Part Name],$A1045,T_PlannedOrders[WeekIndex],3)=0,"",SUMIFS(T_PlannedOrders[EffectiveQty],T_PlannedOrders[Part Name],$A1045,T_PlannedOrders[WeekIndex],3)&amp;" ("&amp;TEXT(SUMPRODUCT(MAX((T_PlannedOrders[Part Name]=$A1045)*(T_PlannedOrders[WeekIndex]=3)*(T_PlannedOrders[EffectiveQty]&gt;0)*T_PlannedOrders[Order_Month])),"m月")&amp;"発注)")</f>
        <v/>
      </c>
      <c r="G1059">
        <f>IF(SUMIFS(T_PlannedOrders[EffectiveQty],T_PlannedOrders[Part Name],$A1045,T_PlannedOrders[WeekIndex],4)=0,"",SUMIFS(T_PlannedOrders[EffectiveQty],T_PlannedOrders[Part Name],$A1045,T_PlannedOrders[WeekIndex],4)&amp;" ("&amp;TEXT(SUMPRODUCT(MAX((T_PlannedOrders[Part Name]=$A1045)*(T_PlannedOrders[WeekIndex]=4)*(T_PlannedOrders[EffectiveQty]&gt;0)*T_PlannedOrders[Order_Month])),"m月")&amp;"発注)")</f>
        <v/>
      </c>
      <c r="H1059">
        <f>IF(SUMIFS(T_PlannedOrders[EffectiveQty],T_PlannedOrders[Part Name],$A1045,T_PlannedOrders[WeekIndex],5)=0,"",SUMIFS(T_PlannedOrders[EffectiveQty],T_PlannedOrders[Part Name],$A1045,T_PlannedOrders[WeekIndex],5)&amp;" ("&amp;TEXT(SUMPRODUCT(MAX((T_PlannedOrders[Part Name]=$A1045)*(T_PlannedOrders[WeekIndex]=5)*(T_PlannedOrders[EffectiveQty]&gt;0)*T_PlannedOrders[Order_Month])),"m月")&amp;"発注)")</f>
        <v/>
      </c>
      <c r="I1059">
        <f>IF(SUMIFS(T_PlannedOrders[EffectiveQty],T_PlannedOrders[Part Name],$A1045,T_PlannedOrders[WeekIndex],6)=0,"",SUMIFS(T_PlannedOrders[EffectiveQty],T_PlannedOrders[Part Name],$A1045,T_PlannedOrders[WeekIndex],6)&amp;" ("&amp;TEXT(SUMPRODUCT(MAX((T_PlannedOrders[Part Name]=$A1045)*(T_PlannedOrders[WeekIndex]=6)*(T_PlannedOrders[EffectiveQty]&gt;0)*T_PlannedOrders[Order_Month])),"m月")&amp;"発注)")</f>
        <v/>
      </c>
      <c r="J1059">
        <f>IF(SUMIFS(T_PlannedOrders[EffectiveQty],T_PlannedOrders[Part Name],$A1045,T_PlannedOrders[WeekIndex],7)=0,"",SUMIFS(T_PlannedOrders[EffectiveQty],T_PlannedOrders[Part Name],$A1045,T_PlannedOrders[WeekIndex],7)&amp;" ("&amp;TEXT(SUMPRODUCT(MAX((T_PlannedOrders[Part Name]=$A1045)*(T_PlannedOrders[WeekIndex]=7)*(T_PlannedOrders[EffectiveQty]&gt;0)*T_PlannedOrders[Order_Month])),"m月")&amp;"発注)")</f>
        <v/>
      </c>
      <c r="K1059">
        <f>IF(SUMIFS(T_PlannedOrders[EffectiveQty],T_PlannedOrders[Part Name],$A1045,T_PlannedOrders[WeekIndex],8)=0,"",SUMIFS(T_PlannedOrders[EffectiveQty],T_PlannedOrders[Part Name],$A1045,T_PlannedOrders[WeekIndex],8)&amp;" ("&amp;TEXT(SUMPRODUCT(MAX((T_PlannedOrders[Part Name]=$A1045)*(T_PlannedOrders[WeekIndex]=8)*(T_PlannedOrders[EffectiveQty]&gt;0)*T_PlannedOrders[Order_Month])),"m月")&amp;"発注)")</f>
        <v/>
      </c>
      <c r="L1059">
        <f>IF(SUMIFS(T_PlannedOrders[EffectiveQty],T_PlannedOrders[Part Name],$A1045,T_PlannedOrders[WeekIndex],9)=0,"",SUMIFS(T_PlannedOrders[EffectiveQty],T_PlannedOrders[Part Name],$A1045,T_PlannedOrders[WeekIndex],9)&amp;" ("&amp;TEXT(SUMPRODUCT(MAX((T_PlannedOrders[Part Name]=$A1045)*(T_PlannedOrders[WeekIndex]=9)*(T_PlannedOrders[EffectiveQty]&gt;0)*T_PlannedOrders[Order_Month])),"m月")&amp;"発注)")</f>
        <v/>
      </c>
      <c r="M1059">
        <f>IF(SUMIFS(T_PlannedOrders[EffectiveQty],T_PlannedOrders[Part Name],$A1045,T_PlannedOrders[WeekIndex],10)=0,"",SUMIFS(T_PlannedOrders[EffectiveQty],T_PlannedOrders[Part Name],$A1045,T_PlannedOrders[WeekIndex],10)&amp;" ("&amp;TEXT(SUMPRODUCT(MAX((T_PlannedOrders[Part Name]=$A1045)*(T_PlannedOrders[WeekIndex]=10)*(T_PlannedOrders[EffectiveQty]&gt;0)*T_PlannedOrders[Order_Month])),"m月")&amp;"発注)")</f>
        <v/>
      </c>
      <c r="N1059">
        <f>IF(SUMIFS(T_PlannedOrders[EffectiveQty],T_PlannedOrders[Part Name],$A1045,T_PlannedOrders[WeekIndex],11)=0,"",SUMIFS(T_PlannedOrders[EffectiveQty],T_PlannedOrders[Part Name],$A1045,T_PlannedOrders[WeekIndex],11)&amp;" ("&amp;TEXT(SUMPRODUCT(MAX((T_PlannedOrders[Part Name]=$A1045)*(T_PlannedOrders[WeekIndex]=11)*(T_PlannedOrders[EffectiveQty]&gt;0)*T_PlannedOrders[Order_Month])),"m月")&amp;"発注)")</f>
        <v/>
      </c>
      <c r="O1059">
        <f>IF(SUMIFS(T_PlannedOrders[EffectiveQty],T_PlannedOrders[Part Name],$A1045,T_PlannedOrders[WeekIndex],12)=0,"",SUMIFS(T_PlannedOrders[EffectiveQty],T_PlannedOrders[Part Name],$A1045,T_PlannedOrders[WeekIndex],12)&amp;" ("&amp;TEXT(SUMPRODUCT(MAX((T_PlannedOrders[Part Name]=$A1045)*(T_PlannedOrders[WeekIndex]=12)*(T_PlannedOrders[EffectiveQty]&gt;0)*T_PlannedOrders[Order_Month])),"m月")&amp;"発注)")</f>
        <v/>
      </c>
      <c r="P1059">
        <f>IF(SUMIFS(T_PlannedOrders[EffectiveQty],T_PlannedOrders[Part Name],$A1045,T_PlannedOrders[WeekIndex],13)=0,"",SUMIFS(T_PlannedOrders[EffectiveQty],T_PlannedOrders[Part Name],$A1045,T_PlannedOrders[WeekIndex],13)&amp;" ("&amp;TEXT(SUMPRODUCT(MAX((T_PlannedOrders[Part Name]=$A1045)*(T_PlannedOrders[WeekIndex]=13)*(T_PlannedOrders[EffectiveQty]&gt;0)*T_PlannedOrders[Order_Month])),"m月")&amp;"発注)")</f>
        <v/>
      </c>
      <c r="Q1059">
        <f>IF(SUMIFS(T_PlannedOrders[EffectiveQty],T_PlannedOrders[Part Name],$A1045,T_PlannedOrders[WeekIndex],14)=0,"",SUMIFS(T_PlannedOrders[EffectiveQty],T_PlannedOrders[Part Name],$A1045,T_PlannedOrders[WeekIndex],14)&amp;" ("&amp;TEXT(SUMPRODUCT(MAX((T_PlannedOrders[Part Name]=$A1045)*(T_PlannedOrders[WeekIndex]=14)*(T_PlannedOrders[EffectiveQty]&gt;0)*T_PlannedOrders[Order_Month])),"m月")&amp;"発注)")</f>
        <v/>
      </c>
      <c r="R1059">
        <f>IF(SUMIFS(T_PlannedOrders[EffectiveQty],T_PlannedOrders[Part Name],$A1045,T_PlannedOrders[WeekIndex],15)=0,"",SUMIFS(T_PlannedOrders[EffectiveQty],T_PlannedOrders[Part Name],$A1045,T_PlannedOrders[WeekIndex],15)&amp;" ("&amp;TEXT(SUMPRODUCT(MAX((T_PlannedOrders[Part Name]=$A1045)*(T_PlannedOrders[WeekIndex]=15)*(T_PlannedOrders[EffectiveQty]&gt;0)*T_PlannedOrders[Order_Month])),"m月")&amp;"発注)")</f>
        <v/>
      </c>
      <c r="S1059">
        <f>IF(SUMIFS(T_PlannedOrders[EffectiveQty],T_PlannedOrders[Part Name],$A1045,T_PlannedOrders[WeekIndex],16)=0,"",SUMIFS(T_PlannedOrders[EffectiveQty],T_PlannedOrders[Part Name],$A1045,T_PlannedOrders[WeekIndex],16)&amp;" ("&amp;TEXT(SUMPRODUCT(MAX((T_PlannedOrders[Part Name]=$A1045)*(T_PlannedOrders[WeekIndex]=16)*(T_PlannedOrders[EffectiveQty]&gt;0)*T_PlannedOrders[Order_Month])),"m月")&amp;"発注)")</f>
        <v/>
      </c>
      <c r="T1059">
        <f>IF(SUMIFS(T_PlannedOrders[EffectiveQty],T_PlannedOrders[Part Name],$A1045,T_PlannedOrders[WeekIndex],17)=0,"",SUMIFS(T_PlannedOrders[EffectiveQty],T_PlannedOrders[Part Name],$A1045,T_PlannedOrders[WeekIndex],17)&amp;" ("&amp;TEXT(SUMPRODUCT(MAX((T_PlannedOrders[Part Name]=$A1045)*(T_PlannedOrders[WeekIndex]=17)*(T_PlannedOrders[EffectiveQty]&gt;0)*T_PlannedOrders[Order_Month])),"m月")&amp;"発注)")</f>
        <v/>
      </c>
      <c r="U1059">
        <f>IF(SUMIFS(T_PlannedOrders[EffectiveQty],T_PlannedOrders[Part Name],$A1045,T_PlannedOrders[WeekIndex],18)=0,"",SUMIFS(T_PlannedOrders[EffectiveQty],T_PlannedOrders[Part Name],$A1045,T_PlannedOrders[WeekIndex],18)&amp;" ("&amp;TEXT(SUMPRODUCT(MAX((T_PlannedOrders[Part Name]=$A1045)*(T_PlannedOrders[WeekIndex]=18)*(T_PlannedOrders[EffectiveQty]&gt;0)*T_PlannedOrders[Order_Month])),"m月")&amp;"発注)")</f>
        <v/>
      </c>
      <c r="V1059">
        <f>IF(SUMIFS(T_PlannedOrders[EffectiveQty],T_PlannedOrders[Part Name],$A1045,T_PlannedOrders[WeekIndex],19)=0,"",SUMIFS(T_PlannedOrders[EffectiveQty],T_PlannedOrders[Part Name],$A1045,T_PlannedOrders[WeekIndex],19)&amp;" ("&amp;TEXT(SUMPRODUCT(MAX((T_PlannedOrders[Part Name]=$A1045)*(T_PlannedOrders[WeekIndex]=19)*(T_PlannedOrders[EffectiveQty]&gt;0)*T_PlannedOrders[Order_Month])),"m月")&amp;"発注)")</f>
        <v/>
      </c>
      <c r="W1059">
        <f>IF(SUMIFS(T_PlannedOrders[EffectiveQty],T_PlannedOrders[Part Name],$A1045,T_PlannedOrders[WeekIndex],20)=0,"",SUMIFS(T_PlannedOrders[EffectiveQty],T_PlannedOrders[Part Name],$A1045,T_PlannedOrders[WeekIndex],20)&amp;" ("&amp;TEXT(SUMPRODUCT(MAX((T_PlannedOrders[Part Name]=$A1045)*(T_PlannedOrders[WeekIndex]=20)*(T_PlannedOrders[EffectiveQty]&gt;0)*T_PlannedOrders[Order_Month])),"m月")&amp;"発注)")</f>
        <v/>
      </c>
      <c r="X1059">
        <f>IF(SUMIFS(T_PlannedOrders[EffectiveQty],T_PlannedOrders[Part Name],$A1045,T_PlannedOrders[WeekIndex],21)=0,"",SUMIFS(T_PlannedOrders[EffectiveQty],T_PlannedOrders[Part Name],$A1045,T_PlannedOrders[WeekIndex],21)&amp;" ("&amp;TEXT(SUMPRODUCT(MAX((T_PlannedOrders[Part Name]=$A1045)*(T_PlannedOrders[WeekIndex]=21)*(T_PlannedOrders[EffectiveQty]&gt;0)*T_PlannedOrders[Order_Month])),"m月")&amp;"発注)")</f>
        <v/>
      </c>
      <c r="Y1059">
        <f>IF(SUMIFS(T_PlannedOrders[EffectiveQty],T_PlannedOrders[Part Name],$A1045,T_PlannedOrders[WeekIndex],22)=0,"",SUMIFS(T_PlannedOrders[EffectiveQty],T_PlannedOrders[Part Name],$A1045,T_PlannedOrders[WeekIndex],22)&amp;" ("&amp;TEXT(SUMPRODUCT(MAX((T_PlannedOrders[Part Name]=$A1045)*(T_PlannedOrders[WeekIndex]=22)*(T_PlannedOrders[EffectiveQty]&gt;0)*T_PlannedOrders[Order_Month])),"m月")&amp;"発注)")</f>
        <v/>
      </c>
      <c r="Z1059">
        <f>IF(SUMIFS(T_PlannedOrders[EffectiveQty],T_PlannedOrders[Part Name],$A1045,T_PlannedOrders[WeekIndex],23)=0,"",SUMIFS(T_PlannedOrders[EffectiveQty],T_PlannedOrders[Part Name],$A1045,T_PlannedOrders[WeekIndex],23)&amp;" ("&amp;TEXT(SUMPRODUCT(MAX((T_PlannedOrders[Part Name]=$A1045)*(T_PlannedOrders[WeekIndex]=23)*(T_PlannedOrders[EffectiveQty]&gt;0)*T_PlannedOrders[Order_Month])),"m月")&amp;"発注)")</f>
        <v/>
      </c>
      <c r="AA1059">
        <f>IF(SUMIFS(T_PlannedOrders[EffectiveQty],T_PlannedOrders[Part Name],$A1045,T_PlannedOrders[WeekIndex],24)=0,"",SUMIFS(T_PlannedOrders[EffectiveQty],T_PlannedOrders[Part Name],$A1045,T_PlannedOrders[WeekIndex],24)&amp;" ("&amp;TEXT(SUMPRODUCT(MAX((T_PlannedOrders[Part Name]=$A1045)*(T_PlannedOrders[WeekIndex]=24)*(T_PlannedOrders[EffectiveQty]&gt;0)*T_PlannedOrders[Order_Month])),"m月")&amp;"発注)")</f>
        <v/>
      </c>
      <c r="AB1059">
        <f>IF(SUMIFS(T_PlannedOrders[EffectiveQty],T_PlannedOrders[Part Name],$A1045,T_PlannedOrders[WeekIndex],25)=0,"",SUMIFS(T_PlannedOrders[EffectiveQty],T_PlannedOrders[Part Name],$A1045,T_PlannedOrders[WeekIndex],25)&amp;" ("&amp;TEXT(SUMPRODUCT(MAX((T_PlannedOrders[Part Name]=$A1045)*(T_PlannedOrders[WeekIndex]=25)*(T_PlannedOrders[EffectiveQty]&gt;0)*T_PlannedOrders[Order_Month])),"m月")&amp;"発注)")</f>
        <v/>
      </c>
      <c r="AC1059">
        <f>IF(SUMIFS(T_PlannedOrders[EffectiveQty],T_PlannedOrders[Part Name],$A1045,T_PlannedOrders[WeekIndex],26)=0,"",SUMIFS(T_PlannedOrders[EffectiveQty],T_PlannedOrders[Part Name],$A1045,T_PlannedOrders[WeekIndex],26)&amp;" ("&amp;TEXT(SUMPRODUCT(MAX((T_PlannedOrders[Part Name]=$A1045)*(T_PlannedOrders[WeekIndex]=26)*(T_PlannedOrders[EffectiveQty]&gt;0)*T_PlannedOrders[Order_Month])),"m月")&amp;"発注)")</f>
        <v/>
      </c>
      <c r="AD1059">
        <f>IF(SUMIFS(T_PlannedOrders[EffectiveQty],T_PlannedOrders[Part Name],$A1045,T_PlannedOrders[WeekIndex],27)=0,"",SUMIFS(T_PlannedOrders[EffectiveQty],T_PlannedOrders[Part Name],$A1045,T_PlannedOrders[WeekIndex],27)&amp;" ("&amp;TEXT(SUMPRODUCT(MAX((T_PlannedOrders[Part Name]=$A1045)*(T_PlannedOrders[WeekIndex]=27)*(T_PlannedOrders[EffectiveQty]&gt;0)*T_PlannedOrders[Order_Month])),"m月")&amp;"発注)")</f>
        <v/>
      </c>
      <c r="AE1059">
        <f>IF(SUMIFS(T_PlannedOrders[EffectiveQty],T_PlannedOrders[Part Name],$A1045,T_PlannedOrders[WeekIndex],28)=0,"",SUMIFS(T_PlannedOrders[EffectiveQty],T_PlannedOrders[Part Name],$A1045,T_PlannedOrders[WeekIndex],28)&amp;" ("&amp;TEXT(SUMPRODUCT(MAX((T_PlannedOrders[Part Name]=$A1045)*(T_PlannedOrders[WeekIndex]=28)*(T_PlannedOrders[EffectiveQty]&gt;0)*T_PlannedOrders[Order_Month])),"m月")&amp;"発注)")</f>
        <v/>
      </c>
      <c r="AF1059">
        <f>IF(SUMIFS(T_PlannedOrders[EffectiveQty],T_PlannedOrders[Part Name],$A1045,T_PlannedOrders[WeekIndex],29)=0,"",SUMIFS(T_PlannedOrders[EffectiveQty],T_PlannedOrders[Part Name],$A1045,T_PlannedOrders[WeekIndex],29)&amp;" ("&amp;TEXT(SUMPRODUCT(MAX((T_PlannedOrders[Part Name]=$A1045)*(T_PlannedOrders[WeekIndex]=29)*(T_PlannedOrders[EffectiveQty]&gt;0)*T_PlannedOrders[Order_Month])),"m月")&amp;"発注)")</f>
        <v/>
      </c>
      <c r="AG1059">
        <f>IF(SUMIFS(T_PlannedOrders[EffectiveQty],T_PlannedOrders[Part Name],$A1045,T_PlannedOrders[WeekIndex],30)=0,"",SUMIFS(T_PlannedOrders[EffectiveQty],T_PlannedOrders[Part Name],$A1045,T_PlannedOrders[WeekIndex],30)&amp;" ("&amp;TEXT(SUMPRODUCT(MAX((T_PlannedOrders[Part Name]=$A1045)*(T_PlannedOrders[WeekIndex]=30)*(T_PlannedOrders[EffectiveQty]&gt;0)*T_PlannedOrders[Order_Month])),"m月")&amp;"発注)")</f>
        <v/>
      </c>
      <c r="AH1059">
        <f>IF(SUMIFS(T_PlannedOrders[EffectiveQty],T_PlannedOrders[Part Name],$A1045,T_PlannedOrders[WeekIndex],31)=0,"",SUMIFS(T_PlannedOrders[EffectiveQty],T_PlannedOrders[Part Name],$A1045,T_PlannedOrders[WeekIndex],31)&amp;" ("&amp;TEXT(SUMPRODUCT(MAX((T_PlannedOrders[Part Name]=$A1045)*(T_PlannedOrders[WeekIndex]=31)*(T_PlannedOrders[EffectiveQty]&gt;0)*T_PlannedOrders[Order_Month])),"m月")&amp;"発注)")</f>
        <v/>
      </c>
      <c r="AI1059">
        <f>IF(SUMIFS(T_PlannedOrders[EffectiveQty],T_PlannedOrders[Part Name],$A1045,T_PlannedOrders[WeekIndex],32)=0,"",SUMIFS(T_PlannedOrders[EffectiveQty],T_PlannedOrders[Part Name],$A1045,T_PlannedOrders[WeekIndex],32)&amp;" ("&amp;TEXT(SUMPRODUCT(MAX((T_PlannedOrders[Part Name]=$A1045)*(T_PlannedOrders[WeekIndex]=32)*(T_PlannedOrders[EffectiveQty]&gt;0)*T_PlannedOrders[Order_Month])),"m月")&amp;"発注)")</f>
        <v/>
      </c>
      <c r="AJ1059">
        <f>IF(SUMIFS(T_PlannedOrders[EffectiveQty],T_PlannedOrders[Part Name],$A1045,T_PlannedOrders[WeekIndex],33)=0,"",SUMIFS(T_PlannedOrders[EffectiveQty],T_PlannedOrders[Part Name],$A1045,T_PlannedOrders[WeekIndex],33)&amp;" ("&amp;TEXT(SUMPRODUCT(MAX((T_PlannedOrders[Part Name]=$A1045)*(T_PlannedOrders[WeekIndex]=33)*(T_PlannedOrders[EffectiveQty]&gt;0)*T_PlannedOrders[Order_Month])),"m月")&amp;"発注)")</f>
        <v/>
      </c>
      <c r="AK1059">
        <f>IF(SUMIFS(T_PlannedOrders[EffectiveQty],T_PlannedOrders[Part Name],$A1045,T_PlannedOrders[WeekIndex],34)=0,"",SUMIFS(T_PlannedOrders[EffectiveQty],T_PlannedOrders[Part Name],$A1045,T_PlannedOrders[WeekIndex],34)&amp;" ("&amp;TEXT(SUMPRODUCT(MAX((T_PlannedOrders[Part Name]=$A1045)*(T_PlannedOrders[WeekIndex]=34)*(T_PlannedOrders[EffectiveQty]&gt;0)*T_PlannedOrders[Order_Month])),"m月")&amp;"発注)")</f>
        <v/>
      </c>
      <c r="AL1059">
        <f>IF(SUMIFS(T_PlannedOrders[EffectiveQty],T_PlannedOrders[Part Name],$A1045,T_PlannedOrders[WeekIndex],35)=0,"",SUMIFS(T_PlannedOrders[EffectiveQty],T_PlannedOrders[Part Name],$A1045,T_PlannedOrders[WeekIndex],35)&amp;" ("&amp;TEXT(SUMPRODUCT(MAX((T_PlannedOrders[Part Name]=$A1045)*(T_PlannedOrders[WeekIndex]=35)*(T_PlannedOrders[EffectiveQty]&gt;0)*T_PlannedOrders[Order_Month])),"m月")&amp;"発注)")</f>
        <v/>
      </c>
      <c r="AM1059">
        <f>IF(SUMIFS(T_PlannedOrders[EffectiveQty],T_PlannedOrders[Part Name],$A1045,T_PlannedOrders[WeekIndex],36)=0,"",SUMIFS(T_PlannedOrders[EffectiveQty],T_PlannedOrders[Part Name],$A1045,T_PlannedOrders[WeekIndex],36)&amp;" ("&amp;TEXT(SUMPRODUCT(MAX((T_PlannedOrders[Part Name]=$A1045)*(T_PlannedOrders[WeekIndex]=36)*(T_PlannedOrders[EffectiveQty]&gt;0)*T_PlannedOrders[Order_Month])),"m月")&amp;"発注)")</f>
        <v/>
      </c>
      <c r="AN1059">
        <f>IF(SUMIFS(T_PlannedOrders[EffectiveQty],T_PlannedOrders[Part Name],$A1045,T_PlannedOrders[WeekIndex],37)=0,"",SUMIFS(T_PlannedOrders[EffectiveQty],T_PlannedOrders[Part Name],$A1045,T_PlannedOrders[WeekIndex],37)&amp;" ("&amp;TEXT(SUMPRODUCT(MAX((T_PlannedOrders[Part Name]=$A1045)*(T_PlannedOrders[WeekIndex]=37)*(T_PlannedOrders[EffectiveQty]&gt;0)*T_PlannedOrders[Order_Month])),"m月")&amp;"発注)")</f>
        <v/>
      </c>
      <c r="AO1059">
        <f>IF(SUMIFS(T_PlannedOrders[EffectiveQty],T_PlannedOrders[Part Name],$A1045,T_PlannedOrders[WeekIndex],38)=0,"",SUMIFS(T_PlannedOrders[EffectiveQty],T_PlannedOrders[Part Name],$A1045,T_PlannedOrders[WeekIndex],38)&amp;" ("&amp;TEXT(SUMPRODUCT(MAX((T_PlannedOrders[Part Name]=$A1045)*(T_PlannedOrders[WeekIndex]=38)*(T_PlannedOrders[EffectiveQty]&gt;0)*T_PlannedOrders[Order_Month])),"m月")&amp;"発注)")</f>
        <v/>
      </c>
      <c r="AP1059">
        <f>IF(SUMIFS(T_PlannedOrders[EffectiveQty],T_PlannedOrders[Part Name],$A1045,T_PlannedOrders[WeekIndex],39)=0,"",SUMIFS(T_PlannedOrders[EffectiveQty],T_PlannedOrders[Part Name],$A1045,T_PlannedOrders[WeekIndex],39)&amp;" ("&amp;TEXT(SUMPRODUCT(MAX((T_PlannedOrders[Part Name]=$A1045)*(T_PlannedOrders[WeekIndex]=39)*(T_PlannedOrders[EffectiveQty]&gt;0)*T_PlannedOrders[Order_Month])),"m月")&amp;"発注)")</f>
        <v/>
      </c>
      <c r="AQ1059">
        <f>IF(SUMIFS(T_PlannedOrders[EffectiveQty],T_PlannedOrders[Part Name],$A1045,T_PlannedOrders[WeekIndex],40)=0,"",SUMIFS(T_PlannedOrders[EffectiveQty],T_PlannedOrders[Part Name],$A1045,T_PlannedOrders[WeekIndex],40)&amp;" ("&amp;TEXT(SUMPRODUCT(MAX((T_PlannedOrders[Part Name]=$A1045)*(T_PlannedOrders[WeekIndex]=40)*(T_PlannedOrders[EffectiveQty]&gt;0)*T_PlannedOrders[Order_Month])),"m月")&amp;"発注)")</f>
        <v/>
      </c>
      <c r="AR1059">
        <f>IF(SUMIFS(T_PlannedOrders[EffectiveQty],T_PlannedOrders[Part Name],$A1045,T_PlannedOrders[WeekIndex],41)=0,"",SUMIFS(T_PlannedOrders[EffectiveQty],T_PlannedOrders[Part Name],$A1045,T_PlannedOrders[WeekIndex],41)&amp;" ("&amp;TEXT(SUMPRODUCT(MAX((T_PlannedOrders[Part Name]=$A1045)*(T_PlannedOrders[WeekIndex]=41)*(T_PlannedOrders[EffectiveQty]&gt;0)*T_PlannedOrders[Order_Month])),"m月")&amp;"発注)")</f>
        <v/>
      </c>
      <c r="AS1059">
        <f>IF(SUMIFS(T_PlannedOrders[EffectiveQty],T_PlannedOrders[Part Name],$A1045,T_PlannedOrders[WeekIndex],42)=0,"",SUMIFS(T_PlannedOrders[EffectiveQty],T_PlannedOrders[Part Name],$A1045,T_PlannedOrders[WeekIndex],42)&amp;" ("&amp;TEXT(SUMPRODUCT(MAX((T_PlannedOrders[Part Name]=$A1045)*(T_PlannedOrders[WeekIndex]=42)*(T_PlannedOrders[EffectiveQty]&gt;0)*T_PlannedOrders[Order_Month])),"m月")&amp;"発注)")</f>
        <v/>
      </c>
      <c r="AT1059">
        <f>IF(SUMIFS(T_PlannedOrders[EffectiveQty],T_PlannedOrders[Part Name],$A1045,T_PlannedOrders[WeekIndex],43)=0,"",SUMIFS(T_PlannedOrders[EffectiveQty],T_PlannedOrders[Part Name],$A1045,T_PlannedOrders[WeekIndex],43)&amp;" ("&amp;TEXT(SUMPRODUCT(MAX((T_PlannedOrders[Part Name]=$A1045)*(T_PlannedOrders[WeekIndex]=43)*(T_PlannedOrders[EffectiveQty]&gt;0)*T_PlannedOrders[Order_Month])),"m月")&amp;"発注)")</f>
        <v/>
      </c>
      <c r="AU1059">
        <f>IF(SUMIFS(T_PlannedOrders[EffectiveQty],T_PlannedOrders[Part Name],$A1045,T_PlannedOrders[WeekIndex],44)=0,"",SUMIFS(T_PlannedOrders[EffectiveQty],T_PlannedOrders[Part Name],$A1045,T_PlannedOrders[WeekIndex],44)&amp;" ("&amp;TEXT(SUMPRODUCT(MAX((T_PlannedOrders[Part Name]=$A1045)*(T_PlannedOrders[WeekIndex]=44)*(T_PlannedOrders[EffectiveQty]&gt;0)*T_PlannedOrders[Order_Month])),"m月")&amp;"発注)")</f>
        <v/>
      </c>
      <c r="AV1059">
        <f>IF(SUMIFS(T_PlannedOrders[EffectiveQty],T_PlannedOrders[Part Name],$A1045,T_PlannedOrders[WeekIndex],45)=0,"",SUMIFS(T_PlannedOrders[EffectiveQty],T_PlannedOrders[Part Name],$A1045,T_PlannedOrders[WeekIndex],45)&amp;" ("&amp;TEXT(SUMPRODUCT(MAX((T_PlannedOrders[Part Name]=$A1045)*(T_PlannedOrders[WeekIndex]=45)*(T_PlannedOrders[EffectiveQty]&gt;0)*T_PlannedOrders[Order_Month])),"m月")&amp;"発注)")</f>
        <v/>
      </c>
      <c r="AW1059">
        <f>IF(SUMIFS(T_PlannedOrders[EffectiveQty],T_PlannedOrders[Part Name],$A1045,T_PlannedOrders[WeekIndex],46)=0,"",SUMIFS(T_PlannedOrders[EffectiveQty],T_PlannedOrders[Part Name],$A1045,T_PlannedOrders[WeekIndex],46)&amp;" ("&amp;TEXT(SUMPRODUCT(MAX((T_PlannedOrders[Part Name]=$A1045)*(T_PlannedOrders[WeekIndex]=46)*(T_PlannedOrders[EffectiveQty]&gt;0)*T_PlannedOrders[Order_Month])),"m月")&amp;"発注)")</f>
        <v/>
      </c>
      <c r="AX1059">
        <f>IF(SUMIFS(T_PlannedOrders[EffectiveQty],T_PlannedOrders[Part Name],$A1045,T_PlannedOrders[WeekIndex],47)=0,"",SUMIFS(T_PlannedOrders[EffectiveQty],T_PlannedOrders[Part Name],$A1045,T_PlannedOrders[WeekIndex],47)&amp;" ("&amp;TEXT(SUMPRODUCT(MAX((T_PlannedOrders[Part Name]=$A1045)*(T_PlannedOrders[WeekIndex]=47)*(T_PlannedOrders[EffectiveQty]&gt;0)*T_PlannedOrders[Order_Month])),"m月")&amp;"発注)")</f>
        <v/>
      </c>
      <c r="AY1059">
        <f>IF(SUMIFS(T_PlannedOrders[EffectiveQty],T_PlannedOrders[Part Name],$A1045,T_PlannedOrders[WeekIndex],48)=0,"",SUMIFS(T_PlannedOrders[EffectiveQty],T_PlannedOrders[Part Name],$A1045,T_PlannedOrders[WeekIndex],48)&amp;" ("&amp;TEXT(SUMPRODUCT(MAX((T_PlannedOrders[Part Name]=$A1045)*(T_PlannedOrders[WeekIndex]=48)*(T_PlannedOrders[EffectiveQty]&gt;0)*T_PlannedOrders[Order_Month])),"m月")&amp;"発注)")</f>
        <v/>
      </c>
      <c r="AZ1059">
        <f>IF(SUMIFS(T_PlannedOrders[EffectiveQty],T_PlannedOrders[Part Name],$A1045,T_PlannedOrders[WeekIndex],49)=0,"",SUMIFS(T_PlannedOrders[EffectiveQty],T_PlannedOrders[Part Name],$A1045,T_PlannedOrders[WeekIndex],49)&amp;" ("&amp;TEXT(SUMPRODUCT(MAX((T_PlannedOrders[Part Name]=$A1045)*(T_PlannedOrders[WeekIndex]=49)*(T_PlannedOrders[EffectiveQty]&gt;0)*T_PlannedOrders[Order_Month])),"m月")&amp;"発注)")</f>
        <v/>
      </c>
      <c r="BA1059">
        <f>IF(SUMIFS(T_PlannedOrders[EffectiveQty],T_PlannedOrders[Part Name],$A1045,T_PlannedOrders[WeekIndex],50)=0,"",SUMIFS(T_PlannedOrders[EffectiveQty],T_PlannedOrders[Part Name],$A1045,T_PlannedOrders[WeekIndex],50)&amp;" ("&amp;TEXT(SUMPRODUCT(MAX((T_PlannedOrders[Part Name]=$A1045)*(T_PlannedOrders[WeekIndex]=50)*(T_PlannedOrders[EffectiveQty]&gt;0)*T_PlannedOrders[Order_Month])),"m月")&amp;"発注)")</f>
        <v/>
      </c>
      <c r="BB1059">
        <f>IF(SUMIFS(T_PlannedOrders[EffectiveQty],T_PlannedOrders[Part Name],$A1045,T_PlannedOrders[WeekIndex],51)=0,"",SUMIFS(T_PlannedOrders[EffectiveQty],T_PlannedOrders[Part Name],$A1045,T_PlannedOrders[WeekIndex],51)&amp;" ("&amp;TEXT(SUMPRODUCT(MAX((T_PlannedOrders[Part Name]=$A1045)*(T_PlannedOrders[WeekIndex]=51)*(T_PlannedOrders[EffectiveQty]&gt;0)*T_PlannedOrders[Order_Month])),"m月")&amp;"発注)")</f>
        <v/>
      </c>
      <c r="BC1059">
        <f>IF(SUMIFS(T_PlannedOrders[EffectiveQty],T_PlannedOrders[Part Name],$A1045,T_PlannedOrders[WeekIndex],52)=0,"",SUMIFS(T_PlannedOrders[EffectiveQty],T_PlannedOrders[Part Name],$A1045,T_PlannedOrders[WeekIndex],52)&amp;" ("&amp;TEXT(SUMPRODUCT(MAX((T_PlannedOrders[Part Name]=$A1045)*(T_PlannedOrders[WeekIndex]=52)*(T_PlannedOrders[EffectiveQty]&gt;0)*T_PlannedOrders[Order_Month])),"m月")&amp;"発注)")</f>
        <v/>
      </c>
      <c r="BD1059">
        <f>IF(SUMIFS(T_PlannedOrders[EffectiveQty],T_PlannedOrders[Part Name],$A1045,T_PlannedOrders[WeekIndex],53)=0,"",SUMIFS(T_PlannedOrders[EffectiveQty],T_PlannedOrders[Part Name],$A1045,T_PlannedOrders[WeekIndex],53)&amp;" ("&amp;TEXT(SUMPRODUCT(MAX((T_PlannedOrders[Part Name]=$A1045)*(T_PlannedOrders[WeekIndex]=53)*(T_PlannedOrders[EffectiveQty]&gt;0)*T_PlannedOrders[Order_Month])),"m月")&amp;"発注)")</f>
        <v/>
      </c>
      <c r="BE1059">
        <f>IF(SUMIFS(T_PlannedOrders[EffectiveQty],T_PlannedOrders[Part Name],$A1045,T_PlannedOrders[WeekIndex],54)=0,"",SUMIFS(T_PlannedOrders[EffectiveQty],T_PlannedOrders[Part Name],$A1045,T_PlannedOrders[WeekIndex],54)&amp;" ("&amp;TEXT(SUMPRODUCT(MAX((T_PlannedOrders[Part Name]=$A1045)*(T_PlannedOrders[WeekIndex]=54)*(T_PlannedOrders[EffectiveQty]&gt;0)*T_PlannedOrders[Order_Month])),"m月")&amp;"発注)")</f>
        <v/>
      </c>
      <c r="BF1059">
        <f>IF(SUMIFS(T_PlannedOrders[EffectiveQty],T_PlannedOrders[Part Name],$A1045,T_PlannedOrders[WeekIndex],55)=0,"",SUMIFS(T_PlannedOrders[EffectiveQty],T_PlannedOrders[Part Name],$A1045,T_PlannedOrders[WeekIndex],55)&amp;" ("&amp;TEXT(SUMPRODUCT(MAX((T_PlannedOrders[Part Name]=$A1045)*(T_PlannedOrders[WeekIndex]=55)*(T_PlannedOrders[EffectiveQty]&gt;0)*T_PlannedOrders[Order_Month])),"m月")&amp;"発注)")</f>
        <v/>
      </c>
      <c r="BG1059">
        <f>IF(SUMIFS(T_PlannedOrders[EffectiveQty],T_PlannedOrders[Part Name],$A1045,T_PlannedOrders[WeekIndex],56)=0,"",SUMIFS(T_PlannedOrders[EffectiveQty],T_PlannedOrders[Part Name],$A1045,T_PlannedOrders[WeekIndex],56)&amp;" ("&amp;TEXT(SUMPRODUCT(MAX((T_PlannedOrders[Part Name]=$A1045)*(T_PlannedOrders[WeekIndex]=56)*(T_PlannedOrders[EffectiveQty]&gt;0)*T_PlannedOrders[Order_Month])),"m月")&amp;"発注)")</f>
        <v/>
      </c>
      <c r="BH1059">
        <f>IF(SUMIFS(T_PlannedOrders[EffectiveQty],T_PlannedOrders[Part Name],$A1045,T_PlannedOrders[WeekIndex],57)=0,"",SUMIFS(T_PlannedOrders[EffectiveQty],T_PlannedOrders[Part Name],$A1045,T_PlannedOrders[WeekIndex],57)&amp;" ("&amp;TEXT(SUMPRODUCT(MAX((T_PlannedOrders[Part Name]=$A1045)*(T_PlannedOrders[WeekIndex]=57)*(T_PlannedOrders[EffectiveQty]&gt;0)*T_PlannedOrders[Order_Month])),"m月")&amp;"発注)")</f>
        <v/>
      </c>
      <c r="BI1059">
        <f>IF(SUMIFS(T_PlannedOrders[EffectiveQty],T_PlannedOrders[Part Name],$A1045,T_PlannedOrders[WeekIndex],58)=0,"",SUMIFS(T_PlannedOrders[EffectiveQty],T_PlannedOrders[Part Name],$A1045,T_PlannedOrders[WeekIndex],58)&amp;" ("&amp;TEXT(SUMPRODUCT(MAX((T_PlannedOrders[Part Name]=$A1045)*(T_PlannedOrders[WeekIndex]=58)*(T_PlannedOrders[EffectiveQty]&gt;0)*T_PlannedOrders[Order_Month])),"m月")&amp;"発注)")</f>
        <v/>
      </c>
      <c r="BJ1059">
        <f>IF(SUMIFS(T_PlannedOrders[EffectiveQty],T_PlannedOrders[Part Name],$A1045,T_PlannedOrders[WeekIndex],59)=0,"",SUMIFS(T_PlannedOrders[EffectiveQty],T_PlannedOrders[Part Name],$A1045,T_PlannedOrders[WeekIndex],59)&amp;" ("&amp;TEXT(SUMPRODUCT(MAX((T_PlannedOrders[Part Name]=$A1045)*(T_PlannedOrders[WeekIndex]=59)*(T_PlannedOrders[EffectiveQty]&gt;0)*T_PlannedOrders[Order_Month])),"m月")&amp;"発注)")</f>
        <v/>
      </c>
      <c r="BK1059">
        <f>IF(SUMIFS(T_PlannedOrders[EffectiveQty],T_PlannedOrders[Part Name],$A1045,T_PlannedOrders[WeekIndex],60)=0,"",SUMIFS(T_PlannedOrders[EffectiveQty],T_PlannedOrders[Part Name],$A1045,T_PlannedOrders[WeekIndex],60)&amp;" ("&amp;TEXT(SUMPRODUCT(MAX((T_PlannedOrders[Part Name]=$A1045)*(T_PlannedOrders[WeekIndex]=60)*(T_PlannedOrders[EffectiveQty]&gt;0)*T_PlannedOrders[Order_Month])),"m月")&amp;"発注)")</f>
        <v/>
      </c>
      <c r="BL1059">
        <f>IF(SUMIFS(T_PlannedOrders[EffectiveQty],T_PlannedOrders[Part Name],$A1045,T_PlannedOrders[WeekIndex],61)=0,"",SUMIFS(T_PlannedOrders[EffectiveQty],T_PlannedOrders[Part Name],$A1045,T_PlannedOrders[WeekIndex],61)&amp;" ("&amp;TEXT(SUMPRODUCT(MAX((T_PlannedOrders[Part Name]=$A1045)*(T_PlannedOrders[WeekIndex]=61)*(T_PlannedOrders[EffectiveQty]&gt;0)*T_PlannedOrders[Order_Month])),"m月")&amp;"発注)")</f>
        <v/>
      </c>
      <c r="BM1059">
        <f>IF(SUMIFS(T_PlannedOrders[EffectiveQty],T_PlannedOrders[Part Name],$A1045,T_PlannedOrders[WeekIndex],62)=0,"",SUMIFS(T_PlannedOrders[EffectiveQty],T_PlannedOrders[Part Name],$A1045,T_PlannedOrders[WeekIndex],62)&amp;" ("&amp;TEXT(SUMPRODUCT(MAX((T_PlannedOrders[Part Name]=$A1045)*(T_PlannedOrders[WeekIndex]=62)*(T_PlannedOrders[EffectiveQty]&gt;0)*T_PlannedOrders[Order_Month])),"m月")&amp;"発注)")</f>
        <v/>
      </c>
      <c r="BN1059">
        <f>IF(SUMIFS(T_PlannedOrders[EffectiveQty],T_PlannedOrders[Part Name],$A1045,T_PlannedOrders[WeekIndex],63)=0,"",SUMIFS(T_PlannedOrders[EffectiveQty],T_PlannedOrders[Part Name],$A1045,T_PlannedOrders[WeekIndex],63)&amp;" ("&amp;TEXT(SUMPRODUCT(MAX((T_PlannedOrders[Part Name]=$A1045)*(T_PlannedOrders[WeekIndex]=63)*(T_PlannedOrders[EffectiveQty]&gt;0)*T_PlannedOrders[Order_Month])),"m月")&amp;"発注)")</f>
        <v/>
      </c>
      <c r="BO1059">
        <f>IF(SUMIFS(T_PlannedOrders[EffectiveQty],T_PlannedOrders[Part Name],$A1045,T_PlannedOrders[WeekIndex],64)=0,"",SUMIFS(T_PlannedOrders[EffectiveQty],T_PlannedOrders[Part Name],$A1045,T_PlannedOrders[WeekIndex],64)&amp;" ("&amp;TEXT(SUMPRODUCT(MAX((T_PlannedOrders[Part Name]=$A1045)*(T_PlannedOrders[WeekIndex]=64)*(T_PlannedOrders[EffectiveQty]&gt;0)*T_PlannedOrders[Order_Month])),"m月")&amp;"発注)")</f>
        <v/>
      </c>
      <c r="BP1059">
        <f>IF(SUMIFS(T_PlannedOrders[EffectiveQty],T_PlannedOrders[Part Name],$A1045,T_PlannedOrders[WeekIndex],65)=0,"",SUMIFS(T_PlannedOrders[EffectiveQty],T_PlannedOrders[Part Name],$A1045,T_PlannedOrders[WeekIndex],65)&amp;" ("&amp;TEXT(SUMPRODUCT(MAX((T_PlannedOrders[Part Name]=$A1045)*(T_PlannedOrders[WeekIndex]=65)*(T_PlannedOrders[EffectiveQty]&gt;0)*T_PlannedOrders[Order_Month])),"m月")&amp;"発注)")</f>
        <v/>
      </c>
      <c r="BQ1059">
        <f>IF(SUMIFS(T_PlannedOrders[EffectiveQty],T_PlannedOrders[Part Name],$A1045,T_PlannedOrders[WeekIndex],66)=0,"",SUMIFS(T_PlannedOrders[EffectiveQty],T_PlannedOrders[Part Name],$A1045,T_PlannedOrders[WeekIndex],66)&amp;" ("&amp;TEXT(SUMPRODUCT(MAX((T_PlannedOrders[Part Name]=$A1045)*(T_PlannedOrders[WeekIndex]=66)*(T_PlannedOrders[EffectiveQty]&gt;0)*T_PlannedOrders[Order_Month])),"m月")&amp;"発注)")</f>
        <v/>
      </c>
      <c r="BR1059">
        <f>IF(SUMIFS(T_PlannedOrders[EffectiveQty],T_PlannedOrders[Part Name],$A1045,T_PlannedOrders[WeekIndex],67)=0,"",SUMIFS(T_PlannedOrders[EffectiveQty],T_PlannedOrders[Part Name],$A1045,T_PlannedOrders[WeekIndex],67)&amp;" ("&amp;TEXT(SUMPRODUCT(MAX((T_PlannedOrders[Part Name]=$A1045)*(T_PlannedOrders[WeekIndex]=67)*(T_PlannedOrders[EffectiveQty]&gt;0)*T_PlannedOrders[Order_Month])),"m月")&amp;"発注)")</f>
        <v/>
      </c>
      <c r="BS1059">
        <f>IF(SUMIFS(T_PlannedOrders[EffectiveQty],T_PlannedOrders[Part Name],$A1045,T_PlannedOrders[WeekIndex],68)=0,"",SUMIFS(T_PlannedOrders[EffectiveQty],T_PlannedOrders[Part Name],$A1045,T_PlannedOrders[WeekIndex],68)&amp;" ("&amp;TEXT(SUMPRODUCT(MAX((T_PlannedOrders[Part Name]=$A1045)*(T_PlannedOrders[WeekIndex]=68)*(T_PlannedOrders[EffectiveQty]&gt;0)*T_PlannedOrders[Order_Month])),"m月")&amp;"発注)")</f>
        <v/>
      </c>
      <c r="BT1059">
        <f>IF(SUMIFS(T_PlannedOrders[EffectiveQty],T_PlannedOrders[Part Name],$A1045,T_PlannedOrders[WeekIndex],69)=0,"",SUMIFS(T_PlannedOrders[EffectiveQty],T_PlannedOrders[Part Name],$A1045,T_PlannedOrders[WeekIndex],69)&amp;" ("&amp;TEXT(SUMPRODUCT(MAX((T_PlannedOrders[Part Name]=$A1045)*(T_PlannedOrders[WeekIndex]=69)*(T_PlannedOrders[EffectiveQty]&gt;0)*T_PlannedOrders[Order_Month])),"m月")&amp;"発注)")</f>
        <v/>
      </c>
      <c r="BU1059">
        <f>IF(SUMIFS(T_PlannedOrders[EffectiveQty],T_PlannedOrders[Part Name],$A1045,T_PlannedOrders[WeekIndex],70)=0,"",SUMIFS(T_PlannedOrders[EffectiveQty],T_PlannedOrders[Part Name],$A1045,T_PlannedOrders[WeekIndex],70)&amp;" ("&amp;TEXT(SUMPRODUCT(MAX((T_PlannedOrders[Part Name]=$A1045)*(T_PlannedOrders[WeekIndex]=70)*(T_PlannedOrders[EffectiveQty]&gt;0)*T_PlannedOrders[Order_Month])),"m月")&amp;"発注)")</f>
        <v/>
      </c>
      <c r="BV1059">
        <f>IF(SUMIFS(T_PlannedOrders[EffectiveQty],T_PlannedOrders[Part Name],$A1045,T_PlannedOrders[WeekIndex],71)=0,"",SUMIFS(T_PlannedOrders[EffectiveQty],T_PlannedOrders[Part Name],$A1045,T_PlannedOrders[WeekIndex],71)&amp;" ("&amp;TEXT(SUMPRODUCT(MAX((T_PlannedOrders[Part Name]=$A1045)*(T_PlannedOrders[WeekIndex]=71)*(T_PlannedOrders[EffectiveQty]&gt;0)*T_PlannedOrders[Order_Month])),"m月")&amp;"発注)")</f>
        <v/>
      </c>
      <c r="BW1059">
        <f>IF(SUMIFS(T_PlannedOrders[EffectiveQty],T_PlannedOrders[Part Name],$A1045,T_PlannedOrders[WeekIndex],72)=0,"",SUMIFS(T_PlannedOrders[EffectiveQty],T_PlannedOrders[Part Name],$A1045,T_PlannedOrders[WeekIndex],72)&amp;" ("&amp;TEXT(SUMPRODUCT(MAX((T_PlannedOrders[Part Name]=$A1045)*(T_PlannedOrders[WeekIndex]=72)*(T_PlannedOrders[EffectiveQty]&gt;0)*T_PlannedOrders[Order_Month])),"m月")&amp;"発注)")</f>
        <v/>
      </c>
      <c r="BX1059">
        <f>IF(SUMIFS(T_PlannedOrders[EffectiveQty],T_PlannedOrders[Part Name],$A1045,T_PlannedOrders[WeekIndex],73)=0,"",SUMIFS(T_PlannedOrders[EffectiveQty],T_PlannedOrders[Part Name],$A1045,T_PlannedOrders[WeekIndex],73)&amp;" ("&amp;TEXT(SUMPRODUCT(MAX((T_PlannedOrders[Part Name]=$A1045)*(T_PlannedOrders[WeekIndex]=73)*(T_PlannedOrders[EffectiveQty]&gt;0)*T_PlannedOrders[Order_Month])),"m月")&amp;"発注)")</f>
        <v/>
      </c>
      <c r="BY1059">
        <f>IF(SUMIFS(T_PlannedOrders[EffectiveQty],T_PlannedOrders[Part Name],$A1045,T_PlannedOrders[WeekIndex],74)=0,"",SUMIFS(T_PlannedOrders[EffectiveQty],T_PlannedOrders[Part Name],$A1045,T_PlannedOrders[WeekIndex],74)&amp;" ("&amp;TEXT(SUMPRODUCT(MAX((T_PlannedOrders[Part Name]=$A1045)*(T_PlannedOrders[WeekIndex]=74)*(T_PlannedOrders[EffectiveQty]&gt;0)*T_PlannedOrders[Order_Month])),"m月")&amp;"発注)")</f>
        <v/>
      </c>
      <c r="BZ1059">
        <f>IF(SUMIFS(T_PlannedOrders[EffectiveQty],T_PlannedOrders[Part Name],$A1045,T_PlannedOrders[WeekIndex],75)=0,"",SUMIFS(T_PlannedOrders[EffectiveQty],T_PlannedOrders[Part Name],$A1045,T_PlannedOrders[WeekIndex],75)&amp;" ("&amp;TEXT(SUMPRODUCT(MAX((T_PlannedOrders[Part Name]=$A1045)*(T_PlannedOrders[WeekIndex]=75)*(T_PlannedOrders[EffectiveQty]&gt;0)*T_PlannedOrders[Order_Month])),"m月")&amp;"発注)")</f>
        <v/>
      </c>
      <c r="CA1059">
        <f>IF(SUMIFS(T_PlannedOrders[EffectiveQty],T_PlannedOrders[Part Name],$A1045,T_PlannedOrders[WeekIndex],76)=0,"",SUMIFS(T_PlannedOrders[EffectiveQty],T_PlannedOrders[Part Name],$A1045,T_PlannedOrders[WeekIndex],76)&amp;" ("&amp;TEXT(SUMPRODUCT(MAX((T_PlannedOrders[Part Name]=$A1045)*(T_PlannedOrders[WeekIndex]=76)*(T_PlannedOrders[EffectiveQty]&gt;0)*T_PlannedOrders[Order_Month])),"m月")&amp;"発注)")</f>
        <v/>
      </c>
      <c r="CB1059">
        <f>IF(SUMIFS(T_PlannedOrders[EffectiveQty],T_PlannedOrders[Part Name],$A1045,T_PlannedOrders[WeekIndex],77)=0,"",SUMIFS(T_PlannedOrders[EffectiveQty],T_PlannedOrders[Part Name],$A1045,T_PlannedOrders[WeekIndex],77)&amp;" ("&amp;TEXT(SUMPRODUCT(MAX((T_PlannedOrders[Part Name]=$A1045)*(T_PlannedOrders[WeekIndex]=77)*(T_PlannedOrders[EffectiveQty]&gt;0)*T_PlannedOrders[Order_Month])),"m月")&amp;"発注)")</f>
        <v/>
      </c>
      <c r="CC1059">
        <f>IF(SUMIFS(T_PlannedOrders[EffectiveQty],T_PlannedOrders[Part Name],$A1045,T_PlannedOrders[WeekIndex],78)=0,"",SUMIFS(T_PlannedOrders[EffectiveQty],T_PlannedOrders[Part Name],$A1045,T_PlannedOrders[WeekIndex],78)&amp;" ("&amp;TEXT(SUMPRODUCT(MAX((T_PlannedOrders[Part Name]=$A1045)*(T_PlannedOrders[WeekIndex]=78)*(T_PlannedOrders[EffectiveQty]&gt;0)*T_PlannedOrders[Order_Month])),"m月")&amp;"発注)")</f>
        <v/>
      </c>
      <c r="CD1059">
        <f>IF(SUMIFS(T_PlannedOrders[EffectiveQty],T_PlannedOrders[Part Name],$A1045,T_PlannedOrders[WeekIndex],79)=0,"",SUMIFS(T_PlannedOrders[EffectiveQty],T_PlannedOrders[Part Name],$A1045,T_PlannedOrders[WeekIndex],79)&amp;" ("&amp;TEXT(SUMPRODUCT(MAX((T_PlannedOrders[Part Name]=$A1045)*(T_PlannedOrders[WeekIndex]=79)*(T_PlannedOrders[EffectiveQty]&gt;0)*T_PlannedOrders[Order_Month])),"m月")&amp;"発注)")</f>
        <v/>
      </c>
      <c r="CE1059">
        <f>IF(SUMIFS(T_PlannedOrders[EffectiveQty],T_PlannedOrders[Part Name],$A1045,T_PlannedOrders[WeekIndex],80)=0,"",SUMIFS(T_PlannedOrders[EffectiveQty],T_PlannedOrders[Part Name],$A1045,T_PlannedOrders[WeekIndex],80)&amp;" ("&amp;TEXT(SUMPRODUCT(MAX((T_PlannedOrders[Part Name]=$A1045)*(T_PlannedOrders[WeekIndex]=80)*(T_PlannedOrders[EffectiveQty]&gt;0)*T_PlannedOrders[Order_Month])),"m月")&amp;"発注)")</f>
        <v/>
      </c>
      <c r="CF1059">
        <f>IF(SUMIFS(T_PlannedOrders[EffectiveQty],T_PlannedOrders[Part Name],$A1045,T_PlannedOrders[WeekIndex],81)=0,"",SUMIFS(T_PlannedOrders[EffectiveQty],T_PlannedOrders[Part Name],$A1045,T_PlannedOrders[WeekIndex],81)&amp;" ("&amp;TEXT(SUMPRODUCT(MAX((T_PlannedOrders[Part Name]=$A1045)*(T_PlannedOrders[WeekIndex]=81)*(T_PlannedOrders[EffectiveQty]&gt;0)*T_PlannedOrders[Order_Month])),"m月")&amp;"発注)")</f>
        <v/>
      </c>
      <c r="CG1059">
        <f>IF(SUMIFS(T_PlannedOrders[EffectiveQty],T_PlannedOrders[Part Name],$A1045,T_PlannedOrders[WeekIndex],82)=0,"",SUMIFS(T_PlannedOrders[EffectiveQty],T_PlannedOrders[Part Name],$A1045,T_PlannedOrders[WeekIndex],82)&amp;" ("&amp;TEXT(SUMPRODUCT(MAX((T_PlannedOrders[Part Name]=$A1045)*(T_PlannedOrders[WeekIndex]=82)*(T_PlannedOrders[EffectiveQty]&gt;0)*T_PlannedOrders[Order_Month])),"m月")&amp;"発注)")</f>
        <v/>
      </c>
      <c r="CH1059">
        <f>IF(SUMIFS(T_PlannedOrders[EffectiveQty],T_PlannedOrders[Part Name],$A1045,T_PlannedOrders[WeekIndex],83)=0,"",SUMIFS(T_PlannedOrders[EffectiveQty],T_PlannedOrders[Part Name],$A1045,T_PlannedOrders[WeekIndex],83)&amp;" ("&amp;TEXT(SUMPRODUCT(MAX((T_PlannedOrders[Part Name]=$A1045)*(T_PlannedOrders[WeekIndex]=83)*(T_PlannedOrders[EffectiveQty]&gt;0)*T_PlannedOrders[Order_Month])),"m月")&amp;"発注)")</f>
        <v/>
      </c>
      <c r="CI1059">
        <f>IF(SUMIFS(T_PlannedOrders[EffectiveQty],T_PlannedOrders[Part Name],$A1045,T_PlannedOrders[WeekIndex],84)=0,"",SUMIFS(T_PlannedOrders[EffectiveQty],T_PlannedOrders[Part Name],$A1045,T_PlannedOrders[WeekIndex],84)&amp;" ("&amp;TEXT(SUMPRODUCT(MAX((T_PlannedOrders[Part Name]=$A1045)*(T_PlannedOrders[WeekIndex]=84)*(T_PlannedOrders[EffectiveQty]&gt;0)*T_PlannedOrders[Order_Month])),"m月")&amp;"発注)")</f>
        <v/>
      </c>
      <c r="CJ1059">
        <f>IF(SUMIFS(T_PlannedOrders[EffectiveQty],T_PlannedOrders[Part Name],$A1045,T_PlannedOrders[WeekIndex],85)=0,"",SUMIFS(T_PlannedOrders[EffectiveQty],T_PlannedOrders[Part Name],$A1045,T_PlannedOrders[WeekIndex],85)&amp;" ("&amp;TEXT(SUMPRODUCT(MAX((T_PlannedOrders[Part Name]=$A1045)*(T_PlannedOrders[WeekIndex]=85)*(T_PlannedOrders[EffectiveQty]&gt;0)*T_PlannedOrders[Order_Month])),"m月")&amp;"発注)")</f>
        <v/>
      </c>
      <c r="CK1059">
        <f>IF(SUMIFS(T_PlannedOrders[EffectiveQty],T_PlannedOrders[Part Name],$A1045,T_PlannedOrders[WeekIndex],86)=0,"",SUMIFS(T_PlannedOrders[EffectiveQty],T_PlannedOrders[Part Name],$A1045,T_PlannedOrders[WeekIndex],86)&amp;" ("&amp;TEXT(SUMPRODUCT(MAX((T_PlannedOrders[Part Name]=$A1045)*(T_PlannedOrders[WeekIndex]=86)*(T_PlannedOrders[EffectiveQty]&gt;0)*T_PlannedOrders[Order_Month])),"m月")&amp;"発注)")</f>
        <v/>
      </c>
      <c r="CL1059">
        <f>IF(SUMIFS(T_PlannedOrders[EffectiveQty],T_PlannedOrders[Part Name],$A1045,T_PlannedOrders[WeekIndex],87)=0,"",SUMIFS(T_PlannedOrders[EffectiveQty],T_PlannedOrders[Part Name],$A1045,T_PlannedOrders[WeekIndex],87)&amp;" ("&amp;TEXT(SUMPRODUCT(MAX((T_PlannedOrders[Part Name]=$A1045)*(T_PlannedOrders[WeekIndex]=87)*(T_PlannedOrders[EffectiveQty]&gt;0)*T_PlannedOrders[Order_Month])),"m月")&amp;"発注)")</f>
        <v/>
      </c>
      <c r="CM1059">
        <f>IF(SUMIFS(T_PlannedOrders[EffectiveQty],T_PlannedOrders[Part Name],$A1045,T_PlannedOrders[WeekIndex],88)=0,"",SUMIFS(T_PlannedOrders[EffectiveQty],T_PlannedOrders[Part Name],$A1045,T_PlannedOrders[WeekIndex],88)&amp;" ("&amp;TEXT(SUMPRODUCT(MAX((T_PlannedOrders[Part Name]=$A1045)*(T_PlannedOrders[WeekIndex]=88)*(T_PlannedOrders[EffectiveQty]&gt;0)*T_PlannedOrders[Order_Month])),"m月")&amp;"発注)")</f>
        <v/>
      </c>
      <c r="CN1059">
        <f>IF(SUMIFS(T_PlannedOrders[EffectiveQty],T_PlannedOrders[Part Name],$A1045,T_PlannedOrders[WeekIndex],89)=0,"",SUMIFS(T_PlannedOrders[EffectiveQty],T_PlannedOrders[Part Name],$A1045,T_PlannedOrders[WeekIndex],89)&amp;" ("&amp;TEXT(SUMPRODUCT(MAX((T_PlannedOrders[Part Name]=$A1045)*(T_PlannedOrders[WeekIndex]=89)*(T_PlannedOrders[EffectiveQty]&gt;0)*T_PlannedOrders[Order_Month])),"m月")&amp;"発注)")</f>
        <v/>
      </c>
      <c r="CO1059">
        <f>IF(SUMIFS(T_PlannedOrders[EffectiveQty],T_PlannedOrders[Part Name],$A1045,T_PlannedOrders[WeekIndex],90)=0,"",SUMIFS(T_PlannedOrders[EffectiveQty],T_PlannedOrders[Part Name],$A1045,T_PlannedOrders[WeekIndex],90)&amp;" ("&amp;TEXT(SUMPRODUCT(MAX((T_PlannedOrders[Part Name]=$A1045)*(T_PlannedOrders[WeekIndex]=90)*(T_PlannedOrders[EffectiveQty]&gt;0)*T_PlannedOrders[Order_Month])),"m月")&amp;"発注)")</f>
        <v/>
      </c>
      <c r="CP1059">
        <f>IF(SUMIFS(T_PlannedOrders[EffectiveQty],T_PlannedOrders[Part Name],$A1045,T_PlannedOrders[WeekIndex],91)=0,"",SUMIFS(T_PlannedOrders[EffectiveQty],T_PlannedOrders[Part Name],$A1045,T_PlannedOrders[WeekIndex],91)&amp;" ("&amp;TEXT(SUMPRODUCT(MAX((T_PlannedOrders[Part Name]=$A1045)*(T_PlannedOrders[WeekIndex]=91)*(T_PlannedOrders[EffectiveQty]&gt;0)*T_PlannedOrders[Order_Month])),"m月")&amp;"発注)")</f>
        <v/>
      </c>
      <c r="CQ1059">
        <f>IF(SUMIFS(T_PlannedOrders[EffectiveQty],T_PlannedOrders[Part Name],$A1045,T_PlannedOrders[WeekIndex],92)=0,"",SUMIFS(T_PlannedOrders[EffectiveQty],T_PlannedOrders[Part Name],$A1045,T_PlannedOrders[WeekIndex],92)&amp;" ("&amp;TEXT(SUMPRODUCT(MAX((T_PlannedOrders[Part Name]=$A1045)*(T_PlannedOrders[WeekIndex]=92)*(T_PlannedOrders[EffectiveQty]&gt;0)*T_PlannedOrders[Order_Month])),"m月")&amp;"発注)")</f>
        <v/>
      </c>
      <c r="CR1059">
        <f>IF(SUMIFS(T_PlannedOrders[EffectiveQty],T_PlannedOrders[Part Name],$A1045,T_PlannedOrders[WeekIndex],93)=0,"",SUMIFS(T_PlannedOrders[EffectiveQty],T_PlannedOrders[Part Name],$A1045,T_PlannedOrders[WeekIndex],93)&amp;" ("&amp;TEXT(SUMPRODUCT(MAX((T_PlannedOrders[Part Name]=$A1045)*(T_PlannedOrders[WeekIndex]=93)*(T_PlannedOrders[EffectiveQty]&gt;0)*T_PlannedOrders[Order_Month])),"m月")&amp;"発注)")</f>
        <v/>
      </c>
      <c r="CS1059">
        <f>IF(SUMIFS(T_PlannedOrders[EffectiveQty],T_PlannedOrders[Part Name],$A1045,T_PlannedOrders[WeekIndex],94)=0,"",SUMIFS(T_PlannedOrders[EffectiveQty],T_PlannedOrders[Part Name],$A1045,T_PlannedOrders[WeekIndex],94)&amp;" ("&amp;TEXT(SUMPRODUCT(MAX((T_PlannedOrders[Part Name]=$A1045)*(T_PlannedOrders[WeekIndex]=94)*(T_PlannedOrders[EffectiveQty]&gt;0)*T_PlannedOrders[Order_Month])),"m月")&amp;"発注)")</f>
        <v/>
      </c>
      <c r="CT1059">
        <f>IF(SUMIFS(T_PlannedOrders[EffectiveQty],T_PlannedOrders[Part Name],$A1045,T_PlannedOrders[WeekIndex],95)=0,"",SUMIFS(T_PlannedOrders[EffectiveQty],T_PlannedOrders[Part Name],$A1045,T_PlannedOrders[WeekIndex],95)&amp;" ("&amp;TEXT(SUMPRODUCT(MAX((T_PlannedOrders[Part Name]=$A1045)*(T_PlannedOrders[WeekIndex]=95)*(T_PlannedOrders[EffectiveQty]&gt;0)*T_PlannedOrders[Order_Month])),"m月")&amp;"発注)")</f>
        <v/>
      </c>
      <c r="CU1059">
        <f>IF(SUMIFS(T_PlannedOrders[EffectiveQty],T_PlannedOrders[Part Name],$A1045,T_PlannedOrders[WeekIndex],96)=0,"",SUMIFS(T_PlannedOrders[EffectiveQty],T_PlannedOrders[Part Name],$A1045,T_PlannedOrders[WeekIndex],96)&amp;" ("&amp;TEXT(SUMPRODUCT(MAX((T_PlannedOrders[Part Name]=$A1045)*(T_PlannedOrders[WeekIndex]=96)*(T_PlannedOrders[EffectiveQty]&gt;0)*T_PlannedOrders[Order_Month])),"m月")&amp;"発注)")</f>
        <v/>
      </c>
      <c r="CV1059">
        <f>IF(SUMIFS(T_PlannedOrders[EffectiveQty],T_PlannedOrders[Part Name],$A1045,T_PlannedOrders[WeekIndex],97)=0,"",SUMIFS(T_PlannedOrders[EffectiveQty],T_PlannedOrders[Part Name],$A1045,T_PlannedOrders[WeekIndex],97)&amp;" ("&amp;TEXT(SUMPRODUCT(MAX((T_PlannedOrders[Part Name]=$A1045)*(T_PlannedOrders[WeekIndex]=97)*(T_PlannedOrders[EffectiveQty]&gt;0)*T_PlannedOrders[Order_Month])),"m月")&amp;"発注)")</f>
        <v/>
      </c>
      <c r="CW1059">
        <f>IF(SUMIFS(T_PlannedOrders[EffectiveQty],T_PlannedOrders[Part Name],$A1045,T_PlannedOrders[WeekIndex],98)=0,"",SUMIFS(T_PlannedOrders[EffectiveQty],T_PlannedOrders[Part Name],$A1045,T_PlannedOrders[WeekIndex],98)&amp;" ("&amp;TEXT(SUMPRODUCT(MAX((T_PlannedOrders[Part Name]=$A1045)*(T_PlannedOrders[WeekIndex]=98)*(T_PlannedOrders[EffectiveQty]&gt;0)*T_PlannedOrders[Order_Month])),"m月")&amp;"発注)")</f>
        <v/>
      </c>
      <c r="CX1059">
        <f>IF(SUMIFS(T_PlannedOrders[EffectiveQty],T_PlannedOrders[Part Name],$A1045,T_PlannedOrders[WeekIndex],99)=0,"",SUMIFS(T_PlannedOrders[EffectiveQty],T_PlannedOrders[Part Name],$A1045,T_PlannedOrders[WeekIndex],99)&amp;" ("&amp;TEXT(SUMPRODUCT(MAX((T_PlannedOrders[Part Name]=$A1045)*(T_PlannedOrders[WeekIndex]=99)*(T_PlannedOrders[EffectiveQty]&gt;0)*T_PlannedOrders[Order_Month])),"m月")&amp;"発注)")</f>
        <v/>
      </c>
      <c r="CY1059">
        <f>IF(SUMIFS(T_PlannedOrders[EffectiveQty],T_PlannedOrders[Part Name],$A1045,T_PlannedOrders[WeekIndex],100)=0,"",SUMIFS(T_PlannedOrders[EffectiveQty],T_PlannedOrders[Part Name],$A1045,T_PlannedOrders[WeekIndex],100)&amp;" ("&amp;TEXT(SUMPRODUCT(MAX((T_PlannedOrders[Part Name]=$A1045)*(T_PlannedOrders[WeekIndex]=100)*(T_PlannedOrders[EffectiveQty]&gt;0)*T_PlannedOrders[Order_Month])),"m月")&amp;"発注)")</f>
        <v/>
      </c>
      <c r="CZ1059">
        <f>IF(SUMIFS(T_PlannedOrders[EffectiveQty],T_PlannedOrders[Part Name],$A1045,T_PlannedOrders[WeekIndex],101)=0,"",SUMIFS(T_PlannedOrders[EffectiveQty],T_PlannedOrders[Part Name],$A1045,T_PlannedOrders[WeekIndex],101)&amp;" ("&amp;TEXT(SUMPRODUCT(MAX((T_PlannedOrders[Part Name]=$A1045)*(T_PlannedOrders[WeekIndex]=101)*(T_PlannedOrders[EffectiveQty]&gt;0)*T_PlannedOrders[Order_Month])),"m月")&amp;"発注)")</f>
        <v/>
      </c>
      <c r="DA1059">
        <f>IF(SUMIFS(T_PlannedOrders[EffectiveQty],T_PlannedOrders[Part Name],$A1045,T_PlannedOrders[WeekIndex],102)=0,"",SUMIFS(T_PlannedOrders[EffectiveQty],T_PlannedOrders[Part Name],$A1045,T_PlannedOrders[WeekIndex],102)&amp;" ("&amp;TEXT(SUMPRODUCT(MAX((T_PlannedOrders[Part Name]=$A1045)*(T_PlannedOrders[WeekIndex]=102)*(T_PlannedOrders[EffectiveQty]&gt;0)*T_PlannedOrders[Order_Month])),"m月")&amp;"発注)")</f>
        <v/>
      </c>
      <c r="DB1059">
        <f>IF(SUMIFS(T_PlannedOrders[EffectiveQty],T_PlannedOrders[Part Name],$A1045,T_PlannedOrders[WeekIndex],103)=0,"",SUMIFS(T_PlannedOrders[EffectiveQty],T_PlannedOrders[Part Name],$A1045,T_PlannedOrders[WeekIndex],103)&amp;" ("&amp;TEXT(SUMPRODUCT(MAX((T_PlannedOrders[Part Name]=$A1045)*(T_PlannedOrders[WeekIndex]=103)*(T_PlannedOrders[EffectiveQty]&gt;0)*T_PlannedOrders[Order_Month])),"m月")&amp;"発注)")</f>
        <v/>
      </c>
      <c r="DC1059">
        <f>IF(SUMIFS(T_PlannedOrders[EffectiveQty],T_PlannedOrders[Part Name],$A1045,T_PlannedOrders[WeekIndex],104)=0,"",SUMIFS(T_PlannedOrders[EffectiveQty],T_PlannedOrders[Part Name],$A1045,T_PlannedOrders[WeekIndex],104)&amp;" ("&amp;TEXT(SUMPRODUCT(MAX((T_PlannedOrders[Part Name]=$A1045)*(T_PlannedOrders[WeekIndex]=104)*(T_PlannedOrders[EffectiveQty]&gt;0)*T_PlannedOrders[Order_Month])),"m月")&amp;"発注)")</f>
        <v/>
      </c>
    </row>
    <row r="1060">
      <c r="B1060" s="5" t="inlineStr">
        <is>
          <t>合計在庫(週末時点,kg)</t>
        </is>
      </c>
      <c r="D1060">
        <f>'Grid_Stock'!B46</f>
        <v/>
      </c>
      <c r="E1060">
        <f>'Grid_Stock'!C46</f>
        <v/>
      </c>
      <c r="F1060">
        <f>'Grid_Stock'!D46</f>
        <v/>
      </c>
      <c r="G1060">
        <f>'Grid_Stock'!E46</f>
        <v/>
      </c>
      <c r="H1060">
        <f>'Grid_Stock'!F46</f>
        <v/>
      </c>
      <c r="I1060">
        <f>'Grid_Stock'!G46</f>
        <v/>
      </c>
      <c r="J1060">
        <f>'Grid_Stock'!H46</f>
        <v/>
      </c>
      <c r="K1060">
        <f>'Grid_Stock'!I46</f>
        <v/>
      </c>
      <c r="L1060">
        <f>'Grid_Stock'!J46</f>
        <v/>
      </c>
      <c r="M1060">
        <f>'Grid_Stock'!K46</f>
        <v/>
      </c>
      <c r="N1060">
        <f>'Grid_Stock'!L46</f>
        <v/>
      </c>
      <c r="O1060">
        <f>'Grid_Stock'!M46</f>
        <v/>
      </c>
      <c r="P1060">
        <f>'Grid_Stock'!N46</f>
        <v/>
      </c>
      <c r="Q1060">
        <f>'Grid_Stock'!O46</f>
        <v/>
      </c>
      <c r="R1060">
        <f>'Grid_Stock'!P46</f>
        <v/>
      </c>
      <c r="S1060">
        <f>'Grid_Stock'!Q46</f>
        <v/>
      </c>
      <c r="T1060">
        <f>'Grid_Stock'!R46</f>
        <v/>
      </c>
      <c r="U1060">
        <f>'Grid_Stock'!S46</f>
        <v/>
      </c>
      <c r="V1060">
        <f>'Grid_Stock'!T46</f>
        <v/>
      </c>
      <c r="W1060">
        <f>'Grid_Stock'!U46</f>
        <v/>
      </c>
      <c r="X1060">
        <f>'Grid_Stock'!V46</f>
        <v/>
      </c>
      <c r="Y1060">
        <f>'Grid_Stock'!W46</f>
        <v/>
      </c>
      <c r="Z1060">
        <f>'Grid_Stock'!X46</f>
        <v/>
      </c>
      <c r="AA1060">
        <f>'Grid_Stock'!Y46</f>
        <v/>
      </c>
      <c r="AB1060">
        <f>'Grid_Stock'!Z46</f>
        <v/>
      </c>
      <c r="AC1060">
        <f>'Grid_Stock'!AA46</f>
        <v/>
      </c>
      <c r="AD1060">
        <f>'Grid_Stock'!AB46</f>
        <v/>
      </c>
      <c r="AE1060">
        <f>'Grid_Stock'!AC46</f>
        <v/>
      </c>
      <c r="AF1060">
        <f>'Grid_Stock'!AD46</f>
        <v/>
      </c>
      <c r="AG1060">
        <f>'Grid_Stock'!AE46</f>
        <v/>
      </c>
      <c r="AH1060">
        <f>'Grid_Stock'!AF46</f>
        <v/>
      </c>
      <c r="AI1060">
        <f>'Grid_Stock'!AG46</f>
        <v/>
      </c>
      <c r="AJ1060">
        <f>'Grid_Stock'!AH46</f>
        <v/>
      </c>
      <c r="AK1060">
        <f>'Grid_Stock'!AI46</f>
        <v/>
      </c>
      <c r="AL1060">
        <f>'Grid_Stock'!AJ46</f>
        <v/>
      </c>
      <c r="AM1060">
        <f>'Grid_Stock'!AK46</f>
        <v/>
      </c>
      <c r="AN1060">
        <f>'Grid_Stock'!AL46</f>
        <v/>
      </c>
      <c r="AO1060">
        <f>'Grid_Stock'!AM46</f>
        <v/>
      </c>
      <c r="AP1060">
        <f>'Grid_Stock'!AN46</f>
        <v/>
      </c>
      <c r="AQ1060">
        <f>'Grid_Stock'!AO46</f>
        <v/>
      </c>
      <c r="AR1060">
        <f>'Grid_Stock'!AP46</f>
        <v/>
      </c>
      <c r="AS1060">
        <f>'Grid_Stock'!AQ46</f>
        <v/>
      </c>
      <c r="AT1060">
        <f>'Grid_Stock'!AR46</f>
        <v/>
      </c>
      <c r="AU1060">
        <f>'Grid_Stock'!AS46</f>
        <v/>
      </c>
      <c r="AV1060">
        <f>'Grid_Stock'!AT46</f>
        <v/>
      </c>
      <c r="AW1060">
        <f>'Grid_Stock'!AU46</f>
        <v/>
      </c>
      <c r="AX1060">
        <f>'Grid_Stock'!AV46</f>
        <v/>
      </c>
      <c r="AY1060">
        <f>'Grid_Stock'!AW46</f>
        <v/>
      </c>
      <c r="AZ1060">
        <f>'Grid_Stock'!AX46</f>
        <v/>
      </c>
      <c r="BA1060">
        <f>'Grid_Stock'!AY46</f>
        <v/>
      </c>
      <c r="BB1060">
        <f>'Grid_Stock'!AZ46</f>
        <v/>
      </c>
      <c r="BC1060">
        <f>'Grid_Stock'!BA46</f>
        <v/>
      </c>
      <c r="BD1060">
        <f>'Grid_Stock'!BB46</f>
        <v/>
      </c>
      <c r="BE1060">
        <f>'Grid_Stock'!BC46</f>
        <v/>
      </c>
      <c r="BF1060">
        <f>'Grid_Stock'!BD46</f>
        <v/>
      </c>
      <c r="BG1060">
        <f>'Grid_Stock'!BE46</f>
        <v/>
      </c>
      <c r="BH1060">
        <f>'Grid_Stock'!BF46</f>
        <v/>
      </c>
      <c r="BI1060">
        <f>'Grid_Stock'!BG46</f>
        <v/>
      </c>
      <c r="BJ1060">
        <f>'Grid_Stock'!BH46</f>
        <v/>
      </c>
      <c r="BK1060">
        <f>'Grid_Stock'!BI46</f>
        <v/>
      </c>
      <c r="BL1060">
        <f>'Grid_Stock'!BJ46</f>
        <v/>
      </c>
      <c r="BM1060">
        <f>'Grid_Stock'!BK46</f>
        <v/>
      </c>
      <c r="BN1060">
        <f>'Grid_Stock'!BL46</f>
        <v/>
      </c>
      <c r="BO1060">
        <f>'Grid_Stock'!BM46</f>
        <v/>
      </c>
      <c r="BP1060">
        <f>'Grid_Stock'!BN46</f>
        <v/>
      </c>
      <c r="BQ1060">
        <f>'Grid_Stock'!BO46</f>
        <v/>
      </c>
      <c r="BR1060">
        <f>'Grid_Stock'!BP46</f>
        <v/>
      </c>
      <c r="BS1060">
        <f>'Grid_Stock'!BQ46</f>
        <v/>
      </c>
      <c r="BT1060">
        <f>'Grid_Stock'!BR46</f>
        <v/>
      </c>
      <c r="BU1060">
        <f>'Grid_Stock'!BS46</f>
        <v/>
      </c>
      <c r="BV1060">
        <f>'Grid_Stock'!BT46</f>
        <v/>
      </c>
      <c r="BW1060">
        <f>'Grid_Stock'!BU46</f>
        <v/>
      </c>
      <c r="BX1060">
        <f>'Grid_Stock'!BV46</f>
        <v/>
      </c>
      <c r="BY1060">
        <f>'Grid_Stock'!BW46</f>
        <v/>
      </c>
      <c r="BZ1060">
        <f>'Grid_Stock'!BX46</f>
        <v/>
      </c>
      <c r="CA1060">
        <f>'Grid_Stock'!BY46</f>
        <v/>
      </c>
      <c r="CB1060">
        <f>'Grid_Stock'!BZ46</f>
        <v/>
      </c>
      <c r="CC1060">
        <f>'Grid_Stock'!CA46</f>
        <v/>
      </c>
      <c r="CD1060">
        <f>'Grid_Stock'!CB46</f>
        <v/>
      </c>
      <c r="CE1060">
        <f>'Grid_Stock'!CC46</f>
        <v/>
      </c>
      <c r="CF1060">
        <f>'Grid_Stock'!CD46</f>
        <v/>
      </c>
      <c r="CG1060">
        <f>'Grid_Stock'!CE46</f>
        <v/>
      </c>
      <c r="CH1060">
        <f>'Grid_Stock'!CF46</f>
        <v/>
      </c>
      <c r="CI1060">
        <f>'Grid_Stock'!CG46</f>
        <v/>
      </c>
      <c r="CJ1060">
        <f>'Grid_Stock'!CH46</f>
        <v/>
      </c>
      <c r="CK1060">
        <f>'Grid_Stock'!CI46</f>
        <v/>
      </c>
      <c r="CL1060">
        <f>'Grid_Stock'!CJ46</f>
        <v/>
      </c>
      <c r="CM1060">
        <f>'Grid_Stock'!CK46</f>
        <v/>
      </c>
      <c r="CN1060">
        <f>'Grid_Stock'!CL46</f>
        <v/>
      </c>
      <c r="CO1060">
        <f>'Grid_Stock'!CM46</f>
        <v/>
      </c>
      <c r="CP1060">
        <f>'Grid_Stock'!CN46</f>
        <v/>
      </c>
      <c r="CQ1060">
        <f>'Grid_Stock'!CO46</f>
        <v/>
      </c>
      <c r="CR1060">
        <f>'Grid_Stock'!CP46</f>
        <v/>
      </c>
      <c r="CS1060">
        <f>'Grid_Stock'!CQ46</f>
        <v/>
      </c>
      <c r="CT1060">
        <f>'Grid_Stock'!CR46</f>
        <v/>
      </c>
      <c r="CU1060">
        <f>'Grid_Stock'!CS46</f>
        <v/>
      </c>
      <c r="CV1060">
        <f>'Grid_Stock'!CT46</f>
        <v/>
      </c>
      <c r="CW1060">
        <f>'Grid_Stock'!CU46</f>
        <v/>
      </c>
      <c r="CX1060">
        <f>'Grid_Stock'!CV46</f>
        <v/>
      </c>
      <c r="CY1060">
        <f>'Grid_Stock'!CW46</f>
        <v/>
      </c>
      <c r="CZ1060">
        <f>'Grid_Stock'!CX46</f>
        <v/>
      </c>
      <c r="DA1060">
        <f>'Grid_Stock'!CY46</f>
        <v/>
      </c>
      <c r="DB1060">
        <f>'Grid_Stock'!CZ46</f>
        <v/>
      </c>
      <c r="DC1060">
        <f>'Grid_Stock'!DA46</f>
        <v/>
      </c>
    </row>
    <row r="1061">
      <c r="B1061" s="23" t="inlineStr">
        <is>
          <t>（発注の目安はDashboardの基準在庫[下限/上限]と色分けを参照）</t>
        </is>
      </c>
    </row>
    <row r="1063">
      <c r="A1063" s="21" t="inlineStr">
        <is>
          <t>CHEM-1470</t>
        </is>
      </c>
      <c r="B1063" s="21" t="inlineStr">
        <is>
          <t>Aluminium Oxide [SCFA-100] - NO LANTHANUM</t>
        </is>
      </c>
      <c r="C1063" s="22" t="n"/>
      <c r="D1063" s="21" t="n"/>
      <c r="E1063" s="21" t="n"/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  <c r="AA1063" s="21" t="n"/>
      <c r="AB1063" s="21" t="n"/>
      <c r="AC1063" s="21" t="n"/>
      <c r="AD1063" s="21" t="n"/>
      <c r="AE1063" s="21" t="n"/>
      <c r="AF1063" s="21" t="n"/>
      <c r="AG1063" s="21" t="n"/>
      <c r="AH1063" s="21" t="n"/>
      <c r="AI1063" s="21" t="n"/>
      <c r="AJ1063" s="21" t="n"/>
      <c r="AK1063" s="21" t="n"/>
      <c r="AL1063" s="21" t="n"/>
      <c r="AM1063" s="21" t="n"/>
      <c r="AN1063" s="21" t="n"/>
      <c r="AO1063" s="21" t="n"/>
      <c r="AP1063" s="21" t="n"/>
      <c r="AQ1063" s="21" t="n"/>
      <c r="AR1063" s="21" t="n"/>
      <c r="AS1063" s="21" t="n"/>
      <c r="AT1063" s="21" t="n"/>
      <c r="AU1063" s="21" t="n"/>
      <c r="AV1063" s="21" t="n"/>
      <c r="AW1063" s="21" t="n"/>
      <c r="AX1063" s="21" t="n"/>
      <c r="AY1063" s="21" t="n"/>
      <c r="AZ1063" s="21" t="n"/>
      <c r="BA1063" s="21" t="n"/>
      <c r="BB1063" s="21" t="n"/>
      <c r="BC1063" s="21" t="n"/>
      <c r="BD1063" s="21" t="n"/>
      <c r="BE1063" s="21" t="n"/>
      <c r="BF1063" s="21" t="n"/>
      <c r="BG1063" s="21" t="n"/>
      <c r="BH1063" s="21" t="n"/>
      <c r="BI1063" s="21" t="n"/>
      <c r="BJ1063" s="21" t="n"/>
      <c r="BK1063" s="21" t="n"/>
      <c r="BL1063" s="21" t="n"/>
      <c r="BM1063" s="21" t="n"/>
      <c r="BN1063" s="21" t="n"/>
      <c r="BO1063" s="21" t="n"/>
      <c r="BP1063" s="21" t="n"/>
      <c r="BQ1063" s="21" t="n"/>
      <c r="BR1063" s="21" t="n"/>
      <c r="BS1063" s="21" t="n"/>
      <c r="BT1063" s="21" t="n"/>
      <c r="BU1063" s="21" t="n"/>
      <c r="BV1063" s="21" t="n"/>
      <c r="BW1063" s="21" t="n"/>
      <c r="BX1063" s="21" t="n"/>
      <c r="BY1063" s="21" t="n"/>
      <c r="BZ1063" s="21" t="n"/>
      <c r="CA1063" s="21" t="n"/>
      <c r="CB1063" s="21" t="n"/>
      <c r="CC1063" s="21" t="n"/>
      <c r="CD1063" s="21" t="n"/>
      <c r="CE1063" s="21" t="n"/>
      <c r="CF1063" s="21" t="n"/>
      <c r="CG1063" s="21" t="n"/>
      <c r="CH1063" s="21" t="n"/>
      <c r="CI1063" s="21" t="n"/>
      <c r="CJ1063" s="21" t="n"/>
      <c r="CK1063" s="21" t="n"/>
      <c r="CL1063" s="21" t="n"/>
      <c r="CM1063" s="21" t="n"/>
      <c r="CN1063" s="21" t="n"/>
      <c r="CO1063" s="21" t="n"/>
      <c r="CP1063" s="21" t="n"/>
      <c r="CQ1063" s="21" t="n"/>
      <c r="CR1063" s="21" t="n"/>
      <c r="CS1063" s="21" t="n"/>
      <c r="CT1063" s="21" t="n"/>
      <c r="CU1063" s="21" t="n"/>
      <c r="CV1063" s="21" t="n"/>
      <c r="CW1063" s="21" t="n"/>
      <c r="CX1063" s="21" t="n"/>
      <c r="CY1063" s="21" t="n"/>
      <c r="CZ1063" s="21" t="n"/>
      <c r="DA1063" s="21" t="n"/>
      <c r="DB1063" s="21" t="n"/>
      <c r="DC1063" s="21" t="n"/>
    </row>
    <row r="1064">
      <c r="B1064" t="inlineStr">
        <is>
          <t>TSP-224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Name],$A1063)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Name],$A1063)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>
        <f>IF(SUMIFS(T_PlannedOrders[EffectiveQty],T_PlannedOrders[Part Name],$A1063,T_PlannedOrders[WeekIndex],1)=0,"",SUMIFS(T_PlannedOrders[EffectiveQty],T_PlannedOrders[Part Name],$A1063,T_PlannedOrders[WeekIndex],1)&amp;" ("&amp;TEXT(SUMPRODUCT(MAX((T_PlannedOrders[Part Name]=$A1063)*(T_PlannedOrders[WeekIndex]=1)*(T_PlannedOrders[EffectiveQty]&gt;0)*T_PlannedOrders[Order_Month])),"m月")&amp;"発注)")</f>
        <v/>
      </c>
      <c r="E1071">
        <f>IF(SUMIFS(T_PlannedOrders[EffectiveQty],T_PlannedOrders[Part Name],$A1063,T_PlannedOrders[WeekIndex],2)=0,"",SUMIFS(T_PlannedOrders[EffectiveQty],T_PlannedOrders[Part Name],$A1063,T_PlannedOrders[WeekIndex],2)&amp;" ("&amp;TEXT(SUMPRODUCT(MAX((T_PlannedOrders[Part Name]=$A1063)*(T_PlannedOrders[WeekIndex]=2)*(T_PlannedOrders[EffectiveQty]&gt;0)*T_PlannedOrders[Order_Month])),"m月")&amp;"発注)")</f>
        <v/>
      </c>
      <c r="F1071">
        <f>IF(SUMIFS(T_PlannedOrders[EffectiveQty],T_PlannedOrders[Part Name],$A1063,T_PlannedOrders[WeekIndex],3)=0,"",SUMIFS(T_PlannedOrders[EffectiveQty],T_PlannedOrders[Part Name],$A1063,T_PlannedOrders[WeekIndex],3)&amp;" ("&amp;TEXT(SUMPRODUCT(MAX((T_PlannedOrders[Part Name]=$A1063)*(T_PlannedOrders[WeekIndex]=3)*(T_PlannedOrders[EffectiveQty]&gt;0)*T_PlannedOrders[Order_Month])),"m月")&amp;"発注)")</f>
        <v/>
      </c>
      <c r="G1071">
        <f>IF(SUMIFS(T_PlannedOrders[EffectiveQty],T_PlannedOrders[Part Name],$A1063,T_PlannedOrders[WeekIndex],4)=0,"",SUMIFS(T_PlannedOrders[EffectiveQty],T_PlannedOrders[Part Name],$A1063,T_PlannedOrders[WeekIndex],4)&amp;" ("&amp;TEXT(SUMPRODUCT(MAX((T_PlannedOrders[Part Name]=$A1063)*(T_PlannedOrders[WeekIndex]=4)*(T_PlannedOrders[EffectiveQty]&gt;0)*T_PlannedOrders[Order_Month])),"m月")&amp;"発注)")</f>
        <v/>
      </c>
      <c r="H1071">
        <f>IF(SUMIFS(T_PlannedOrders[EffectiveQty],T_PlannedOrders[Part Name],$A1063,T_PlannedOrders[WeekIndex],5)=0,"",SUMIFS(T_PlannedOrders[EffectiveQty],T_PlannedOrders[Part Name],$A1063,T_PlannedOrders[WeekIndex],5)&amp;" ("&amp;TEXT(SUMPRODUCT(MAX((T_PlannedOrders[Part Name]=$A1063)*(T_PlannedOrders[WeekIndex]=5)*(T_PlannedOrders[EffectiveQty]&gt;0)*T_PlannedOrders[Order_Month])),"m月")&amp;"発注)")</f>
        <v/>
      </c>
      <c r="I1071">
        <f>IF(SUMIFS(T_PlannedOrders[EffectiveQty],T_PlannedOrders[Part Name],$A1063,T_PlannedOrders[WeekIndex],6)=0,"",SUMIFS(T_PlannedOrders[EffectiveQty],T_PlannedOrders[Part Name],$A1063,T_PlannedOrders[WeekIndex],6)&amp;" ("&amp;TEXT(SUMPRODUCT(MAX((T_PlannedOrders[Part Name]=$A1063)*(T_PlannedOrders[WeekIndex]=6)*(T_PlannedOrders[EffectiveQty]&gt;0)*T_PlannedOrders[Order_Month])),"m月")&amp;"発注)")</f>
        <v/>
      </c>
      <c r="J1071">
        <f>IF(SUMIFS(T_PlannedOrders[EffectiveQty],T_PlannedOrders[Part Name],$A1063,T_PlannedOrders[WeekIndex],7)=0,"",SUMIFS(T_PlannedOrders[EffectiveQty],T_PlannedOrders[Part Name],$A1063,T_PlannedOrders[WeekIndex],7)&amp;" ("&amp;TEXT(SUMPRODUCT(MAX((T_PlannedOrders[Part Name]=$A1063)*(T_PlannedOrders[WeekIndex]=7)*(T_PlannedOrders[EffectiveQty]&gt;0)*T_PlannedOrders[Order_Month])),"m月")&amp;"発注)")</f>
        <v/>
      </c>
      <c r="K1071">
        <f>IF(SUMIFS(T_PlannedOrders[EffectiveQty],T_PlannedOrders[Part Name],$A1063,T_PlannedOrders[WeekIndex],8)=0,"",SUMIFS(T_PlannedOrders[EffectiveQty],T_PlannedOrders[Part Name],$A1063,T_PlannedOrders[WeekIndex],8)&amp;" ("&amp;TEXT(SUMPRODUCT(MAX((T_PlannedOrders[Part Name]=$A1063)*(T_PlannedOrders[WeekIndex]=8)*(T_PlannedOrders[EffectiveQty]&gt;0)*T_PlannedOrders[Order_Month])),"m月")&amp;"発注)")</f>
        <v/>
      </c>
      <c r="L1071">
        <f>IF(SUMIFS(T_PlannedOrders[EffectiveQty],T_PlannedOrders[Part Name],$A1063,T_PlannedOrders[WeekIndex],9)=0,"",SUMIFS(T_PlannedOrders[EffectiveQty],T_PlannedOrders[Part Name],$A1063,T_PlannedOrders[WeekIndex],9)&amp;" ("&amp;TEXT(SUMPRODUCT(MAX((T_PlannedOrders[Part Name]=$A1063)*(T_PlannedOrders[WeekIndex]=9)*(T_PlannedOrders[EffectiveQty]&gt;0)*T_PlannedOrders[Order_Month])),"m月")&amp;"発注)")</f>
        <v/>
      </c>
      <c r="M1071">
        <f>IF(SUMIFS(T_PlannedOrders[EffectiveQty],T_PlannedOrders[Part Name],$A1063,T_PlannedOrders[WeekIndex],10)=0,"",SUMIFS(T_PlannedOrders[EffectiveQty],T_PlannedOrders[Part Name],$A1063,T_PlannedOrders[WeekIndex],10)&amp;" ("&amp;TEXT(SUMPRODUCT(MAX((T_PlannedOrders[Part Name]=$A1063)*(T_PlannedOrders[WeekIndex]=10)*(T_PlannedOrders[EffectiveQty]&gt;0)*T_PlannedOrders[Order_Month])),"m月")&amp;"発注)")</f>
        <v/>
      </c>
      <c r="N1071">
        <f>IF(SUMIFS(T_PlannedOrders[EffectiveQty],T_PlannedOrders[Part Name],$A1063,T_PlannedOrders[WeekIndex],11)=0,"",SUMIFS(T_PlannedOrders[EffectiveQty],T_PlannedOrders[Part Name],$A1063,T_PlannedOrders[WeekIndex],11)&amp;" ("&amp;TEXT(SUMPRODUCT(MAX((T_PlannedOrders[Part Name]=$A1063)*(T_PlannedOrders[WeekIndex]=11)*(T_PlannedOrders[EffectiveQty]&gt;0)*T_PlannedOrders[Order_Month])),"m月")&amp;"発注)")</f>
        <v/>
      </c>
      <c r="O1071">
        <f>IF(SUMIFS(T_PlannedOrders[EffectiveQty],T_PlannedOrders[Part Name],$A1063,T_PlannedOrders[WeekIndex],12)=0,"",SUMIFS(T_PlannedOrders[EffectiveQty],T_PlannedOrders[Part Name],$A1063,T_PlannedOrders[WeekIndex],12)&amp;" ("&amp;TEXT(SUMPRODUCT(MAX((T_PlannedOrders[Part Name]=$A1063)*(T_PlannedOrders[WeekIndex]=12)*(T_PlannedOrders[EffectiveQty]&gt;0)*T_PlannedOrders[Order_Month])),"m月")&amp;"発注)")</f>
        <v/>
      </c>
      <c r="P1071">
        <f>IF(SUMIFS(T_PlannedOrders[EffectiveQty],T_PlannedOrders[Part Name],$A1063,T_PlannedOrders[WeekIndex],13)=0,"",SUMIFS(T_PlannedOrders[EffectiveQty],T_PlannedOrders[Part Name],$A1063,T_PlannedOrders[WeekIndex],13)&amp;" ("&amp;TEXT(SUMPRODUCT(MAX((T_PlannedOrders[Part Name]=$A1063)*(T_PlannedOrders[WeekIndex]=13)*(T_PlannedOrders[EffectiveQty]&gt;0)*T_PlannedOrders[Order_Month])),"m月")&amp;"発注)")</f>
        <v/>
      </c>
      <c r="Q1071">
        <f>IF(SUMIFS(T_PlannedOrders[EffectiveQty],T_PlannedOrders[Part Name],$A1063,T_PlannedOrders[WeekIndex],14)=0,"",SUMIFS(T_PlannedOrders[EffectiveQty],T_PlannedOrders[Part Name],$A1063,T_PlannedOrders[WeekIndex],14)&amp;" ("&amp;TEXT(SUMPRODUCT(MAX((T_PlannedOrders[Part Name]=$A1063)*(T_PlannedOrders[WeekIndex]=14)*(T_PlannedOrders[EffectiveQty]&gt;0)*T_PlannedOrders[Order_Month])),"m月")&amp;"発注)")</f>
        <v/>
      </c>
      <c r="R1071">
        <f>IF(SUMIFS(T_PlannedOrders[EffectiveQty],T_PlannedOrders[Part Name],$A1063,T_PlannedOrders[WeekIndex],15)=0,"",SUMIFS(T_PlannedOrders[EffectiveQty],T_PlannedOrders[Part Name],$A1063,T_PlannedOrders[WeekIndex],15)&amp;" ("&amp;TEXT(SUMPRODUCT(MAX((T_PlannedOrders[Part Name]=$A1063)*(T_PlannedOrders[WeekIndex]=15)*(T_PlannedOrders[EffectiveQty]&gt;0)*T_PlannedOrders[Order_Month])),"m月")&amp;"発注)")</f>
        <v/>
      </c>
      <c r="S1071">
        <f>IF(SUMIFS(T_PlannedOrders[EffectiveQty],T_PlannedOrders[Part Name],$A1063,T_PlannedOrders[WeekIndex],16)=0,"",SUMIFS(T_PlannedOrders[EffectiveQty],T_PlannedOrders[Part Name],$A1063,T_PlannedOrders[WeekIndex],16)&amp;" ("&amp;TEXT(SUMPRODUCT(MAX((T_PlannedOrders[Part Name]=$A1063)*(T_PlannedOrders[WeekIndex]=16)*(T_PlannedOrders[EffectiveQty]&gt;0)*T_PlannedOrders[Order_Month])),"m月")&amp;"発注)")</f>
        <v/>
      </c>
      <c r="T1071">
        <f>IF(SUMIFS(T_PlannedOrders[EffectiveQty],T_PlannedOrders[Part Name],$A1063,T_PlannedOrders[WeekIndex],17)=0,"",SUMIFS(T_PlannedOrders[EffectiveQty],T_PlannedOrders[Part Name],$A1063,T_PlannedOrders[WeekIndex],17)&amp;" ("&amp;TEXT(SUMPRODUCT(MAX((T_PlannedOrders[Part Name]=$A1063)*(T_PlannedOrders[WeekIndex]=17)*(T_PlannedOrders[EffectiveQty]&gt;0)*T_PlannedOrders[Order_Month])),"m月")&amp;"発注)")</f>
        <v/>
      </c>
      <c r="U1071">
        <f>IF(SUMIFS(T_PlannedOrders[EffectiveQty],T_PlannedOrders[Part Name],$A1063,T_PlannedOrders[WeekIndex],18)=0,"",SUMIFS(T_PlannedOrders[EffectiveQty],T_PlannedOrders[Part Name],$A1063,T_PlannedOrders[WeekIndex],18)&amp;" ("&amp;TEXT(SUMPRODUCT(MAX((T_PlannedOrders[Part Name]=$A1063)*(T_PlannedOrders[WeekIndex]=18)*(T_PlannedOrders[EffectiveQty]&gt;0)*T_PlannedOrders[Order_Month])),"m月")&amp;"発注)")</f>
        <v/>
      </c>
      <c r="V1071">
        <f>IF(SUMIFS(T_PlannedOrders[EffectiveQty],T_PlannedOrders[Part Name],$A1063,T_PlannedOrders[WeekIndex],19)=0,"",SUMIFS(T_PlannedOrders[EffectiveQty],T_PlannedOrders[Part Name],$A1063,T_PlannedOrders[WeekIndex],19)&amp;" ("&amp;TEXT(SUMPRODUCT(MAX((T_PlannedOrders[Part Name]=$A1063)*(T_PlannedOrders[WeekIndex]=19)*(T_PlannedOrders[EffectiveQty]&gt;0)*T_PlannedOrders[Order_Month])),"m月")&amp;"発注)")</f>
        <v/>
      </c>
      <c r="W1071">
        <f>IF(SUMIFS(T_PlannedOrders[EffectiveQty],T_PlannedOrders[Part Name],$A1063,T_PlannedOrders[WeekIndex],20)=0,"",SUMIFS(T_PlannedOrders[EffectiveQty],T_PlannedOrders[Part Name],$A1063,T_PlannedOrders[WeekIndex],20)&amp;" ("&amp;TEXT(SUMPRODUCT(MAX((T_PlannedOrders[Part Name]=$A1063)*(T_PlannedOrders[WeekIndex]=20)*(T_PlannedOrders[EffectiveQty]&gt;0)*T_PlannedOrders[Order_Month])),"m月")&amp;"発注)")</f>
        <v/>
      </c>
      <c r="X1071">
        <f>IF(SUMIFS(T_PlannedOrders[EffectiveQty],T_PlannedOrders[Part Name],$A1063,T_PlannedOrders[WeekIndex],21)=0,"",SUMIFS(T_PlannedOrders[EffectiveQty],T_PlannedOrders[Part Name],$A1063,T_PlannedOrders[WeekIndex],21)&amp;" ("&amp;TEXT(SUMPRODUCT(MAX((T_PlannedOrders[Part Name]=$A1063)*(T_PlannedOrders[WeekIndex]=21)*(T_PlannedOrders[EffectiveQty]&gt;0)*T_PlannedOrders[Order_Month])),"m月")&amp;"発注)")</f>
        <v/>
      </c>
      <c r="Y1071">
        <f>IF(SUMIFS(T_PlannedOrders[EffectiveQty],T_PlannedOrders[Part Name],$A1063,T_PlannedOrders[WeekIndex],22)=0,"",SUMIFS(T_PlannedOrders[EffectiveQty],T_PlannedOrders[Part Name],$A1063,T_PlannedOrders[WeekIndex],22)&amp;" ("&amp;TEXT(SUMPRODUCT(MAX((T_PlannedOrders[Part Name]=$A1063)*(T_PlannedOrders[WeekIndex]=22)*(T_PlannedOrders[EffectiveQty]&gt;0)*T_PlannedOrders[Order_Month])),"m月")&amp;"発注)")</f>
        <v/>
      </c>
      <c r="Z1071">
        <f>IF(SUMIFS(T_PlannedOrders[EffectiveQty],T_PlannedOrders[Part Name],$A1063,T_PlannedOrders[WeekIndex],23)=0,"",SUMIFS(T_PlannedOrders[EffectiveQty],T_PlannedOrders[Part Name],$A1063,T_PlannedOrders[WeekIndex],23)&amp;" ("&amp;TEXT(SUMPRODUCT(MAX((T_PlannedOrders[Part Name]=$A1063)*(T_PlannedOrders[WeekIndex]=23)*(T_PlannedOrders[EffectiveQty]&gt;0)*T_PlannedOrders[Order_Month])),"m月")&amp;"発注)")</f>
        <v/>
      </c>
      <c r="AA1071">
        <f>IF(SUMIFS(T_PlannedOrders[EffectiveQty],T_PlannedOrders[Part Name],$A1063,T_PlannedOrders[WeekIndex],24)=0,"",SUMIFS(T_PlannedOrders[EffectiveQty],T_PlannedOrders[Part Name],$A1063,T_PlannedOrders[WeekIndex],24)&amp;" ("&amp;TEXT(SUMPRODUCT(MAX((T_PlannedOrders[Part Name]=$A1063)*(T_PlannedOrders[WeekIndex]=24)*(T_PlannedOrders[EffectiveQty]&gt;0)*T_PlannedOrders[Order_Month])),"m月")&amp;"発注)")</f>
        <v/>
      </c>
      <c r="AB1071">
        <f>IF(SUMIFS(T_PlannedOrders[EffectiveQty],T_PlannedOrders[Part Name],$A1063,T_PlannedOrders[WeekIndex],25)=0,"",SUMIFS(T_PlannedOrders[EffectiveQty],T_PlannedOrders[Part Name],$A1063,T_PlannedOrders[WeekIndex],25)&amp;" ("&amp;TEXT(SUMPRODUCT(MAX((T_PlannedOrders[Part Name]=$A1063)*(T_PlannedOrders[WeekIndex]=25)*(T_PlannedOrders[EffectiveQty]&gt;0)*T_PlannedOrders[Order_Month])),"m月")&amp;"発注)")</f>
        <v/>
      </c>
      <c r="AC1071">
        <f>IF(SUMIFS(T_PlannedOrders[EffectiveQty],T_PlannedOrders[Part Name],$A1063,T_PlannedOrders[WeekIndex],26)=0,"",SUMIFS(T_PlannedOrders[EffectiveQty],T_PlannedOrders[Part Name],$A1063,T_PlannedOrders[WeekIndex],26)&amp;" ("&amp;TEXT(SUMPRODUCT(MAX((T_PlannedOrders[Part Name]=$A1063)*(T_PlannedOrders[WeekIndex]=26)*(T_PlannedOrders[EffectiveQty]&gt;0)*T_PlannedOrders[Order_Month])),"m月")&amp;"発注)")</f>
        <v/>
      </c>
      <c r="AD1071">
        <f>IF(SUMIFS(T_PlannedOrders[EffectiveQty],T_PlannedOrders[Part Name],$A1063,T_PlannedOrders[WeekIndex],27)=0,"",SUMIFS(T_PlannedOrders[EffectiveQty],T_PlannedOrders[Part Name],$A1063,T_PlannedOrders[WeekIndex],27)&amp;" ("&amp;TEXT(SUMPRODUCT(MAX((T_PlannedOrders[Part Name]=$A1063)*(T_PlannedOrders[WeekIndex]=27)*(T_PlannedOrders[EffectiveQty]&gt;0)*T_PlannedOrders[Order_Month])),"m月")&amp;"発注)")</f>
        <v/>
      </c>
      <c r="AE1071">
        <f>IF(SUMIFS(T_PlannedOrders[EffectiveQty],T_PlannedOrders[Part Name],$A1063,T_PlannedOrders[WeekIndex],28)=0,"",SUMIFS(T_PlannedOrders[EffectiveQty],T_PlannedOrders[Part Name],$A1063,T_PlannedOrders[WeekIndex],28)&amp;" ("&amp;TEXT(SUMPRODUCT(MAX((T_PlannedOrders[Part Name]=$A1063)*(T_PlannedOrders[WeekIndex]=28)*(T_PlannedOrders[EffectiveQty]&gt;0)*T_PlannedOrders[Order_Month])),"m月")&amp;"発注)")</f>
        <v/>
      </c>
      <c r="AF1071">
        <f>IF(SUMIFS(T_PlannedOrders[EffectiveQty],T_PlannedOrders[Part Name],$A1063,T_PlannedOrders[WeekIndex],29)=0,"",SUMIFS(T_PlannedOrders[EffectiveQty],T_PlannedOrders[Part Name],$A1063,T_PlannedOrders[WeekIndex],29)&amp;" ("&amp;TEXT(SUMPRODUCT(MAX((T_PlannedOrders[Part Name]=$A1063)*(T_PlannedOrders[WeekIndex]=29)*(T_PlannedOrders[EffectiveQty]&gt;0)*T_PlannedOrders[Order_Month])),"m月")&amp;"発注)")</f>
        <v/>
      </c>
      <c r="AG1071">
        <f>IF(SUMIFS(T_PlannedOrders[EffectiveQty],T_PlannedOrders[Part Name],$A1063,T_PlannedOrders[WeekIndex],30)=0,"",SUMIFS(T_PlannedOrders[EffectiveQty],T_PlannedOrders[Part Name],$A1063,T_PlannedOrders[WeekIndex],30)&amp;" ("&amp;TEXT(SUMPRODUCT(MAX((T_PlannedOrders[Part Name]=$A1063)*(T_PlannedOrders[WeekIndex]=30)*(T_PlannedOrders[EffectiveQty]&gt;0)*T_PlannedOrders[Order_Month])),"m月")&amp;"発注)")</f>
        <v/>
      </c>
      <c r="AH1071">
        <f>IF(SUMIFS(T_PlannedOrders[EffectiveQty],T_PlannedOrders[Part Name],$A1063,T_PlannedOrders[WeekIndex],31)=0,"",SUMIFS(T_PlannedOrders[EffectiveQty],T_PlannedOrders[Part Name],$A1063,T_PlannedOrders[WeekIndex],31)&amp;" ("&amp;TEXT(SUMPRODUCT(MAX((T_PlannedOrders[Part Name]=$A1063)*(T_PlannedOrders[WeekIndex]=31)*(T_PlannedOrders[EffectiveQty]&gt;0)*T_PlannedOrders[Order_Month])),"m月")&amp;"発注)")</f>
        <v/>
      </c>
      <c r="AI1071">
        <f>IF(SUMIFS(T_PlannedOrders[EffectiveQty],T_PlannedOrders[Part Name],$A1063,T_PlannedOrders[WeekIndex],32)=0,"",SUMIFS(T_PlannedOrders[EffectiveQty],T_PlannedOrders[Part Name],$A1063,T_PlannedOrders[WeekIndex],32)&amp;" ("&amp;TEXT(SUMPRODUCT(MAX((T_PlannedOrders[Part Name]=$A1063)*(T_PlannedOrders[WeekIndex]=32)*(T_PlannedOrders[EffectiveQty]&gt;0)*T_PlannedOrders[Order_Month])),"m月")&amp;"発注)")</f>
        <v/>
      </c>
      <c r="AJ1071">
        <f>IF(SUMIFS(T_PlannedOrders[EffectiveQty],T_PlannedOrders[Part Name],$A1063,T_PlannedOrders[WeekIndex],33)=0,"",SUMIFS(T_PlannedOrders[EffectiveQty],T_PlannedOrders[Part Name],$A1063,T_PlannedOrders[WeekIndex],33)&amp;" ("&amp;TEXT(SUMPRODUCT(MAX((T_PlannedOrders[Part Name]=$A1063)*(T_PlannedOrders[WeekIndex]=33)*(T_PlannedOrders[EffectiveQty]&gt;0)*T_PlannedOrders[Order_Month])),"m月")&amp;"発注)")</f>
        <v/>
      </c>
      <c r="AK1071">
        <f>IF(SUMIFS(T_PlannedOrders[EffectiveQty],T_PlannedOrders[Part Name],$A1063,T_PlannedOrders[WeekIndex],34)=0,"",SUMIFS(T_PlannedOrders[EffectiveQty],T_PlannedOrders[Part Name],$A1063,T_PlannedOrders[WeekIndex],34)&amp;" ("&amp;TEXT(SUMPRODUCT(MAX((T_PlannedOrders[Part Name]=$A1063)*(T_PlannedOrders[WeekIndex]=34)*(T_PlannedOrders[EffectiveQty]&gt;0)*T_PlannedOrders[Order_Month])),"m月")&amp;"発注)")</f>
        <v/>
      </c>
      <c r="AL1071">
        <f>IF(SUMIFS(T_PlannedOrders[EffectiveQty],T_PlannedOrders[Part Name],$A1063,T_PlannedOrders[WeekIndex],35)=0,"",SUMIFS(T_PlannedOrders[EffectiveQty],T_PlannedOrders[Part Name],$A1063,T_PlannedOrders[WeekIndex],35)&amp;" ("&amp;TEXT(SUMPRODUCT(MAX((T_PlannedOrders[Part Name]=$A1063)*(T_PlannedOrders[WeekIndex]=35)*(T_PlannedOrders[EffectiveQty]&gt;0)*T_PlannedOrders[Order_Month])),"m月")&amp;"発注)")</f>
        <v/>
      </c>
      <c r="AM1071">
        <f>IF(SUMIFS(T_PlannedOrders[EffectiveQty],T_PlannedOrders[Part Name],$A1063,T_PlannedOrders[WeekIndex],36)=0,"",SUMIFS(T_PlannedOrders[EffectiveQty],T_PlannedOrders[Part Name],$A1063,T_PlannedOrders[WeekIndex],36)&amp;" ("&amp;TEXT(SUMPRODUCT(MAX((T_PlannedOrders[Part Name]=$A1063)*(T_PlannedOrders[WeekIndex]=36)*(T_PlannedOrders[EffectiveQty]&gt;0)*T_PlannedOrders[Order_Month])),"m月")&amp;"発注)")</f>
        <v/>
      </c>
      <c r="AN1071">
        <f>IF(SUMIFS(T_PlannedOrders[EffectiveQty],T_PlannedOrders[Part Name],$A1063,T_PlannedOrders[WeekIndex],37)=0,"",SUMIFS(T_PlannedOrders[EffectiveQty],T_PlannedOrders[Part Name],$A1063,T_PlannedOrders[WeekIndex],37)&amp;" ("&amp;TEXT(SUMPRODUCT(MAX((T_PlannedOrders[Part Name]=$A1063)*(T_PlannedOrders[WeekIndex]=37)*(T_PlannedOrders[EffectiveQty]&gt;0)*T_PlannedOrders[Order_Month])),"m月")&amp;"発注)")</f>
        <v/>
      </c>
      <c r="AO1071">
        <f>IF(SUMIFS(T_PlannedOrders[EffectiveQty],T_PlannedOrders[Part Name],$A1063,T_PlannedOrders[WeekIndex],38)=0,"",SUMIFS(T_PlannedOrders[EffectiveQty],T_PlannedOrders[Part Name],$A1063,T_PlannedOrders[WeekIndex],38)&amp;" ("&amp;TEXT(SUMPRODUCT(MAX((T_PlannedOrders[Part Name]=$A1063)*(T_PlannedOrders[WeekIndex]=38)*(T_PlannedOrders[EffectiveQty]&gt;0)*T_PlannedOrders[Order_Month])),"m月")&amp;"発注)")</f>
        <v/>
      </c>
      <c r="AP1071">
        <f>IF(SUMIFS(T_PlannedOrders[EffectiveQty],T_PlannedOrders[Part Name],$A1063,T_PlannedOrders[WeekIndex],39)=0,"",SUMIFS(T_PlannedOrders[EffectiveQty],T_PlannedOrders[Part Name],$A1063,T_PlannedOrders[WeekIndex],39)&amp;" ("&amp;TEXT(SUMPRODUCT(MAX((T_PlannedOrders[Part Name]=$A1063)*(T_PlannedOrders[WeekIndex]=39)*(T_PlannedOrders[EffectiveQty]&gt;0)*T_PlannedOrders[Order_Month])),"m月")&amp;"発注)")</f>
        <v/>
      </c>
      <c r="AQ1071">
        <f>IF(SUMIFS(T_PlannedOrders[EffectiveQty],T_PlannedOrders[Part Name],$A1063,T_PlannedOrders[WeekIndex],40)=0,"",SUMIFS(T_PlannedOrders[EffectiveQty],T_PlannedOrders[Part Name],$A1063,T_PlannedOrders[WeekIndex],40)&amp;" ("&amp;TEXT(SUMPRODUCT(MAX((T_PlannedOrders[Part Name]=$A1063)*(T_PlannedOrders[WeekIndex]=40)*(T_PlannedOrders[EffectiveQty]&gt;0)*T_PlannedOrders[Order_Month])),"m月")&amp;"発注)")</f>
        <v/>
      </c>
      <c r="AR1071">
        <f>IF(SUMIFS(T_PlannedOrders[EffectiveQty],T_PlannedOrders[Part Name],$A1063,T_PlannedOrders[WeekIndex],41)=0,"",SUMIFS(T_PlannedOrders[EffectiveQty],T_PlannedOrders[Part Name],$A1063,T_PlannedOrders[WeekIndex],41)&amp;" ("&amp;TEXT(SUMPRODUCT(MAX((T_PlannedOrders[Part Name]=$A1063)*(T_PlannedOrders[WeekIndex]=41)*(T_PlannedOrders[EffectiveQty]&gt;0)*T_PlannedOrders[Order_Month])),"m月")&amp;"発注)")</f>
        <v/>
      </c>
      <c r="AS1071">
        <f>IF(SUMIFS(T_PlannedOrders[EffectiveQty],T_PlannedOrders[Part Name],$A1063,T_PlannedOrders[WeekIndex],42)=0,"",SUMIFS(T_PlannedOrders[EffectiveQty],T_PlannedOrders[Part Name],$A1063,T_PlannedOrders[WeekIndex],42)&amp;" ("&amp;TEXT(SUMPRODUCT(MAX((T_PlannedOrders[Part Name]=$A1063)*(T_PlannedOrders[WeekIndex]=42)*(T_PlannedOrders[EffectiveQty]&gt;0)*T_PlannedOrders[Order_Month])),"m月")&amp;"発注)")</f>
        <v/>
      </c>
      <c r="AT1071">
        <f>IF(SUMIFS(T_PlannedOrders[EffectiveQty],T_PlannedOrders[Part Name],$A1063,T_PlannedOrders[WeekIndex],43)=0,"",SUMIFS(T_PlannedOrders[EffectiveQty],T_PlannedOrders[Part Name],$A1063,T_PlannedOrders[WeekIndex],43)&amp;" ("&amp;TEXT(SUMPRODUCT(MAX((T_PlannedOrders[Part Name]=$A1063)*(T_PlannedOrders[WeekIndex]=43)*(T_PlannedOrders[EffectiveQty]&gt;0)*T_PlannedOrders[Order_Month])),"m月")&amp;"発注)")</f>
        <v/>
      </c>
      <c r="AU1071">
        <f>IF(SUMIFS(T_PlannedOrders[EffectiveQty],T_PlannedOrders[Part Name],$A1063,T_PlannedOrders[WeekIndex],44)=0,"",SUMIFS(T_PlannedOrders[EffectiveQty],T_PlannedOrders[Part Name],$A1063,T_PlannedOrders[WeekIndex],44)&amp;" ("&amp;TEXT(SUMPRODUCT(MAX((T_PlannedOrders[Part Name]=$A1063)*(T_PlannedOrders[WeekIndex]=44)*(T_PlannedOrders[EffectiveQty]&gt;0)*T_PlannedOrders[Order_Month])),"m月")&amp;"発注)")</f>
        <v/>
      </c>
      <c r="AV1071">
        <f>IF(SUMIFS(T_PlannedOrders[EffectiveQty],T_PlannedOrders[Part Name],$A1063,T_PlannedOrders[WeekIndex],45)=0,"",SUMIFS(T_PlannedOrders[EffectiveQty],T_PlannedOrders[Part Name],$A1063,T_PlannedOrders[WeekIndex],45)&amp;" ("&amp;TEXT(SUMPRODUCT(MAX((T_PlannedOrders[Part Name]=$A1063)*(T_PlannedOrders[WeekIndex]=45)*(T_PlannedOrders[EffectiveQty]&gt;0)*T_PlannedOrders[Order_Month])),"m月")&amp;"発注)")</f>
        <v/>
      </c>
      <c r="AW1071">
        <f>IF(SUMIFS(T_PlannedOrders[EffectiveQty],T_PlannedOrders[Part Name],$A1063,T_PlannedOrders[WeekIndex],46)=0,"",SUMIFS(T_PlannedOrders[EffectiveQty],T_PlannedOrders[Part Name],$A1063,T_PlannedOrders[WeekIndex],46)&amp;" ("&amp;TEXT(SUMPRODUCT(MAX((T_PlannedOrders[Part Name]=$A1063)*(T_PlannedOrders[WeekIndex]=46)*(T_PlannedOrders[EffectiveQty]&gt;0)*T_PlannedOrders[Order_Month])),"m月")&amp;"発注)")</f>
        <v/>
      </c>
      <c r="AX1071">
        <f>IF(SUMIFS(T_PlannedOrders[EffectiveQty],T_PlannedOrders[Part Name],$A1063,T_PlannedOrders[WeekIndex],47)=0,"",SUMIFS(T_PlannedOrders[EffectiveQty],T_PlannedOrders[Part Name],$A1063,T_PlannedOrders[WeekIndex],47)&amp;" ("&amp;TEXT(SUMPRODUCT(MAX((T_PlannedOrders[Part Name]=$A1063)*(T_PlannedOrders[WeekIndex]=47)*(T_PlannedOrders[EffectiveQty]&gt;0)*T_PlannedOrders[Order_Month])),"m月")&amp;"発注)")</f>
        <v/>
      </c>
      <c r="AY1071">
        <f>IF(SUMIFS(T_PlannedOrders[EffectiveQty],T_PlannedOrders[Part Name],$A1063,T_PlannedOrders[WeekIndex],48)=0,"",SUMIFS(T_PlannedOrders[EffectiveQty],T_PlannedOrders[Part Name],$A1063,T_PlannedOrders[WeekIndex],48)&amp;" ("&amp;TEXT(SUMPRODUCT(MAX((T_PlannedOrders[Part Name]=$A1063)*(T_PlannedOrders[WeekIndex]=48)*(T_PlannedOrders[EffectiveQty]&gt;0)*T_PlannedOrders[Order_Month])),"m月")&amp;"発注)")</f>
        <v/>
      </c>
      <c r="AZ1071">
        <f>IF(SUMIFS(T_PlannedOrders[EffectiveQty],T_PlannedOrders[Part Name],$A1063,T_PlannedOrders[WeekIndex],49)=0,"",SUMIFS(T_PlannedOrders[EffectiveQty],T_PlannedOrders[Part Name],$A1063,T_PlannedOrders[WeekIndex],49)&amp;" ("&amp;TEXT(SUMPRODUCT(MAX((T_PlannedOrders[Part Name]=$A1063)*(T_PlannedOrders[WeekIndex]=49)*(T_PlannedOrders[EffectiveQty]&gt;0)*T_PlannedOrders[Order_Month])),"m月")&amp;"発注)")</f>
        <v/>
      </c>
      <c r="BA1071">
        <f>IF(SUMIFS(T_PlannedOrders[EffectiveQty],T_PlannedOrders[Part Name],$A1063,T_PlannedOrders[WeekIndex],50)=0,"",SUMIFS(T_PlannedOrders[EffectiveQty],T_PlannedOrders[Part Name],$A1063,T_PlannedOrders[WeekIndex],50)&amp;" ("&amp;TEXT(SUMPRODUCT(MAX((T_PlannedOrders[Part Name]=$A1063)*(T_PlannedOrders[WeekIndex]=50)*(T_PlannedOrders[EffectiveQty]&gt;0)*T_PlannedOrders[Order_Month])),"m月")&amp;"発注)")</f>
        <v/>
      </c>
      <c r="BB1071">
        <f>IF(SUMIFS(T_PlannedOrders[EffectiveQty],T_PlannedOrders[Part Name],$A1063,T_PlannedOrders[WeekIndex],51)=0,"",SUMIFS(T_PlannedOrders[EffectiveQty],T_PlannedOrders[Part Name],$A1063,T_PlannedOrders[WeekIndex],51)&amp;" ("&amp;TEXT(SUMPRODUCT(MAX((T_PlannedOrders[Part Name]=$A1063)*(T_PlannedOrders[WeekIndex]=51)*(T_PlannedOrders[EffectiveQty]&gt;0)*T_PlannedOrders[Order_Month])),"m月")&amp;"発注)")</f>
        <v/>
      </c>
      <c r="BC1071">
        <f>IF(SUMIFS(T_PlannedOrders[EffectiveQty],T_PlannedOrders[Part Name],$A1063,T_PlannedOrders[WeekIndex],52)=0,"",SUMIFS(T_PlannedOrders[EffectiveQty],T_PlannedOrders[Part Name],$A1063,T_PlannedOrders[WeekIndex],52)&amp;" ("&amp;TEXT(SUMPRODUCT(MAX((T_PlannedOrders[Part Name]=$A1063)*(T_PlannedOrders[WeekIndex]=52)*(T_PlannedOrders[EffectiveQty]&gt;0)*T_PlannedOrders[Order_Month])),"m月")&amp;"発注)")</f>
        <v/>
      </c>
      <c r="BD1071">
        <f>IF(SUMIFS(T_PlannedOrders[EffectiveQty],T_PlannedOrders[Part Name],$A1063,T_PlannedOrders[WeekIndex],53)=0,"",SUMIFS(T_PlannedOrders[EffectiveQty],T_PlannedOrders[Part Name],$A1063,T_PlannedOrders[WeekIndex],53)&amp;" ("&amp;TEXT(SUMPRODUCT(MAX((T_PlannedOrders[Part Name]=$A1063)*(T_PlannedOrders[WeekIndex]=53)*(T_PlannedOrders[EffectiveQty]&gt;0)*T_PlannedOrders[Order_Month])),"m月")&amp;"発注)")</f>
        <v/>
      </c>
      <c r="BE1071">
        <f>IF(SUMIFS(T_PlannedOrders[EffectiveQty],T_PlannedOrders[Part Name],$A1063,T_PlannedOrders[WeekIndex],54)=0,"",SUMIFS(T_PlannedOrders[EffectiveQty],T_PlannedOrders[Part Name],$A1063,T_PlannedOrders[WeekIndex],54)&amp;" ("&amp;TEXT(SUMPRODUCT(MAX((T_PlannedOrders[Part Name]=$A1063)*(T_PlannedOrders[WeekIndex]=54)*(T_PlannedOrders[EffectiveQty]&gt;0)*T_PlannedOrders[Order_Month])),"m月")&amp;"発注)")</f>
        <v/>
      </c>
      <c r="BF1071">
        <f>IF(SUMIFS(T_PlannedOrders[EffectiveQty],T_PlannedOrders[Part Name],$A1063,T_PlannedOrders[WeekIndex],55)=0,"",SUMIFS(T_PlannedOrders[EffectiveQty],T_PlannedOrders[Part Name],$A1063,T_PlannedOrders[WeekIndex],55)&amp;" ("&amp;TEXT(SUMPRODUCT(MAX((T_PlannedOrders[Part Name]=$A1063)*(T_PlannedOrders[WeekIndex]=55)*(T_PlannedOrders[EffectiveQty]&gt;0)*T_PlannedOrders[Order_Month])),"m月")&amp;"発注)")</f>
        <v/>
      </c>
      <c r="BG1071">
        <f>IF(SUMIFS(T_PlannedOrders[EffectiveQty],T_PlannedOrders[Part Name],$A1063,T_PlannedOrders[WeekIndex],56)=0,"",SUMIFS(T_PlannedOrders[EffectiveQty],T_PlannedOrders[Part Name],$A1063,T_PlannedOrders[WeekIndex],56)&amp;" ("&amp;TEXT(SUMPRODUCT(MAX((T_PlannedOrders[Part Name]=$A1063)*(T_PlannedOrders[WeekIndex]=56)*(T_PlannedOrders[EffectiveQty]&gt;0)*T_PlannedOrders[Order_Month])),"m月")&amp;"発注)")</f>
        <v/>
      </c>
      <c r="BH1071">
        <f>IF(SUMIFS(T_PlannedOrders[EffectiveQty],T_PlannedOrders[Part Name],$A1063,T_PlannedOrders[WeekIndex],57)=0,"",SUMIFS(T_PlannedOrders[EffectiveQty],T_PlannedOrders[Part Name],$A1063,T_PlannedOrders[WeekIndex],57)&amp;" ("&amp;TEXT(SUMPRODUCT(MAX((T_PlannedOrders[Part Name]=$A1063)*(T_PlannedOrders[WeekIndex]=57)*(T_PlannedOrders[EffectiveQty]&gt;0)*T_PlannedOrders[Order_Month])),"m月")&amp;"発注)")</f>
        <v/>
      </c>
      <c r="BI1071">
        <f>IF(SUMIFS(T_PlannedOrders[EffectiveQty],T_PlannedOrders[Part Name],$A1063,T_PlannedOrders[WeekIndex],58)=0,"",SUMIFS(T_PlannedOrders[EffectiveQty],T_PlannedOrders[Part Name],$A1063,T_PlannedOrders[WeekIndex],58)&amp;" ("&amp;TEXT(SUMPRODUCT(MAX((T_PlannedOrders[Part Name]=$A1063)*(T_PlannedOrders[WeekIndex]=58)*(T_PlannedOrders[EffectiveQty]&gt;0)*T_PlannedOrders[Order_Month])),"m月")&amp;"発注)")</f>
        <v/>
      </c>
      <c r="BJ1071">
        <f>IF(SUMIFS(T_PlannedOrders[EffectiveQty],T_PlannedOrders[Part Name],$A1063,T_PlannedOrders[WeekIndex],59)=0,"",SUMIFS(T_PlannedOrders[EffectiveQty],T_PlannedOrders[Part Name],$A1063,T_PlannedOrders[WeekIndex],59)&amp;" ("&amp;TEXT(SUMPRODUCT(MAX((T_PlannedOrders[Part Name]=$A1063)*(T_PlannedOrders[WeekIndex]=59)*(T_PlannedOrders[EffectiveQty]&gt;0)*T_PlannedOrders[Order_Month])),"m月")&amp;"発注)")</f>
        <v/>
      </c>
      <c r="BK1071">
        <f>IF(SUMIFS(T_PlannedOrders[EffectiveQty],T_PlannedOrders[Part Name],$A1063,T_PlannedOrders[WeekIndex],60)=0,"",SUMIFS(T_PlannedOrders[EffectiveQty],T_PlannedOrders[Part Name],$A1063,T_PlannedOrders[WeekIndex],60)&amp;" ("&amp;TEXT(SUMPRODUCT(MAX((T_PlannedOrders[Part Name]=$A1063)*(T_PlannedOrders[WeekIndex]=60)*(T_PlannedOrders[EffectiveQty]&gt;0)*T_PlannedOrders[Order_Month])),"m月")&amp;"発注)")</f>
        <v/>
      </c>
      <c r="BL1071">
        <f>IF(SUMIFS(T_PlannedOrders[EffectiveQty],T_PlannedOrders[Part Name],$A1063,T_PlannedOrders[WeekIndex],61)=0,"",SUMIFS(T_PlannedOrders[EffectiveQty],T_PlannedOrders[Part Name],$A1063,T_PlannedOrders[WeekIndex],61)&amp;" ("&amp;TEXT(SUMPRODUCT(MAX((T_PlannedOrders[Part Name]=$A1063)*(T_PlannedOrders[WeekIndex]=61)*(T_PlannedOrders[EffectiveQty]&gt;0)*T_PlannedOrders[Order_Month])),"m月")&amp;"発注)")</f>
        <v/>
      </c>
      <c r="BM1071">
        <f>IF(SUMIFS(T_PlannedOrders[EffectiveQty],T_PlannedOrders[Part Name],$A1063,T_PlannedOrders[WeekIndex],62)=0,"",SUMIFS(T_PlannedOrders[EffectiveQty],T_PlannedOrders[Part Name],$A1063,T_PlannedOrders[WeekIndex],62)&amp;" ("&amp;TEXT(SUMPRODUCT(MAX((T_PlannedOrders[Part Name]=$A1063)*(T_PlannedOrders[WeekIndex]=62)*(T_PlannedOrders[EffectiveQty]&gt;0)*T_PlannedOrders[Order_Month])),"m月")&amp;"発注)")</f>
        <v/>
      </c>
      <c r="BN1071">
        <f>IF(SUMIFS(T_PlannedOrders[EffectiveQty],T_PlannedOrders[Part Name],$A1063,T_PlannedOrders[WeekIndex],63)=0,"",SUMIFS(T_PlannedOrders[EffectiveQty],T_PlannedOrders[Part Name],$A1063,T_PlannedOrders[WeekIndex],63)&amp;" ("&amp;TEXT(SUMPRODUCT(MAX((T_PlannedOrders[Part Name]=$A1063)*(T_PlannedOrders[WeekIndex]=63)*(T_PlannedOrders[EffectiveQty]&gt;0)*T_PlannedOrders[Order_Month])),"m月")&amp;"発注)")</f>
        <v/>
      </c>
      <c r="BO1071">
        <f>IF(SUMIFS(T_PlannedOrders[EffectiveQty],T_PlannedOrders[Part Name],$A1063,T_PlannedOrders[WeekIndex],64)=0,"",SUMIFS(T_PlannedOrders[EffectiveQty],T_PlannedOrders[Part Name],$A1063,T_PlannedOrders[WeekIndex],64)&amp;" ("&amp;TEXT(SUMPRODUCT(MAX((T_PlannedOrders[Part Name]=$A1063)*(T_PlannedOrders[WeekIndex]=64)*(T_PlannedOrders[EffectiveQty]&gt;0)*T_PlannedOrders[Order_Month])),"m月")&amp;"発注)")</f>
        <v/>
      </c>
      <c r="BP1071">
        <f>IF(SUMIFS(T_PlannedOrders[EffectiveQty],T_PlannedOrders[Part Name],$A1063,T_PlannedOrders[WeekIndex],65)=0,"",SUMIFS(T_PlannedOrders[EffectiveQty],T_PlannedOrders[Part Name],$A1063,T_PlannedOrders[WeekIndex],65)&amp;" ("&amp;TEXT(SUMPRODUCT(MAX((T_PlannedOrders[Part Name]=$A1063)*(T_PlannedOrders[WeekIndex]=65)*(T_PlannedOrders[EffectiveQty]&gt;0)*T_PlannedOrders[Order_Month])),"m月")&amp;"発注)")</f>
        <v/>
      </c>
      <c r="BQ1071">
        <f>IF(SUMIFS(T_PlannedOrders[EffectiveQty],T_PlannedOrders[Part Name],$A1063,T_PlannedOrders[WeekIndex],66)=0,"",SUMIFS(T_PlannedOrders[EffectiveQty],T_PlannedOrders[Part Name],$A1063,T_PlannedOrders[WeekIndex],66)&amp;" ("&amp;TEXT(SUMPRODUCT(MAX((T_PlannedOrders[Part Name]=$A1063)*(T_PlannedOrders[WeekIndex]=66)*(T_PlannedOrders[EffectiveQty]&gt;0)*T_PlannedOrders[Order_Month])),"m月")&amp;"発注)")</f>
        <v/>
      </c>
      <c r="BR1071">
        <f>IF(SUMIFS(T_PlannedOrders[EffectiveQty],T_PlannedOrders[Part Name],$A1063,T_PlannedOrders[WeekIndex],67)=0,"",SUMIFS(T_PlannedOrders[EffectiveQty],T_PlannedOrders[Part Name],$A1063,T_PlannedOrders[WeekIndex],67)&amp;" ("&amp;TEXT(SUMPRODUCT(MAX((T_PlannedOrders[Part Name]=$A1063)*(T_PlannedOrders[WeekIndex]=67)*(T_PlannedOrders[EffectiveQty]&gt;0)*T_PlannedOrders[Order_Month])),"m月")&amp;"発注)")</f>
        <v/>
      </c>
      <c r="BS1071">
        <f>IF(SUMIFS(T_PlannedOrders[EffectiveQty],T_PlannedOrders[Part Name],$A1063,T_PlannedOrders[WeekIndex],68)=0,"",SUMIFS(T_PlannedOrders[EffectiveQty],T_PlannedOrders[Part Name],$A1063,T_PlannedOrders[WeekIndex],68)&amp;" ("&amp;TEXT(SUMPRODUCT(MAX((T_PlannedOrders[Part Name]=$A1063)*(T_PlannedOrders[WeekIndex]=68)*(T_PlannedOrders[EffectiveQty]&gt;0)*T_PlannedOrders[Order_Month])),"m月")&amp;"発注)")</f>
        <v/>
      </c>
      <c r="BT1071">
        <f>IF(SUMIFS(T_PlannedOrders[EffectiveQty],T_PlannedOrders[Part Name],$A1063,T_PlannedOrders[WeekIndex],69)=0,"",SUMIFS(T_PlannedOrders[EffectiveQty],T_PlannedOrders[Part Name],$A1063,T_PlannedOrders[WeekIndex],69)&amp;" ("&amp;TEXT(SUMPRODUCT(MAX((T_PlannedOrders[Part Name]=$A1063)*(T_PlannedOrders[WeekIndex]=69)*(T_PlannedOrders[EffectiveQty]&gt;0)*T_PlannedOrders[Order_Month])),"m月")&amp;"発注)")</f>
        <v/>
      </c>
      <c r="BU1071">
        <f>IF(SUMIFS(T_PlannedOrders[EffectiveQty],T_PlannedOrders[Part Name],$A1063,T_PlannedOrders[WeekIndex],70)=0,"",SUMIFS(T_PlannedOrders[EffectiveQty],T_PlannedOrders[Part Name],$A1063,T_PlannedOrders[WeekIndex],70)&amp;" ("&amp;TEXT(SUMPRODUCT(MAX((T_PlannedOrders[Part Name]=$A1063)*(T_PlannedOrders[WeekIndex]=70)*(T_PlannedOrders[EffectiveQty]&gt;0)*T_PlannedOrders[Order_Month])),"m月")&amp;"発注)")</f>
        <v/>
      </c>
      <c r="BV1071">
        <f>IF(SUMIFS(T_PlannedOrders[EffectiveQty],T_PlannedOrders[Part Name],$A1063,T_PlannedOrders[WeekIndex],71)=0,"",SUMIFS(T_PlannedOrders[EffectiveQty],T_PlannedOrders[Part Name],$A1063,T_PlannedOrders[WeekIndex],71)&amp;" ("&amp;TEXT(SUMPRODUCT(MAX((T_PlannedOrders[Part Name]=$A1063)*(T_PlannedOrders[WeekIndex]=71)*(T_PlannedOrders[EffectiveQty]&gt;0)*T_PlannedOrders[Order_Month])),"m月")&amp;"発注)")</f>
        <v/>
      </c>
      <c r="BW1071">
        <f>IF(SUMIFS(T_PlannedOrders[EffectiveQty],T_PlannedOrders[Part Name],$A1063,T_PlannedOrders[WeekIndex],72)=0,"",SUMIFS(T_PlannedOrders[EffectiveQty],T_PlannedOrders[Part Name],$A1063,T_PlannedOrders[WeekIndex],72)&amp;" ("&amp;TEXT(SUMPRODUCT(MAX((T_PlannedOrders[Part Name]=$A1063)*(T_PlannedOrders[WeekIndex]=72)*(T_PlannedOrders[EffectiveQty]&gt;0)*T_PlannedOrders[Order_Month])),"m月")&amp;"発注)")</f>
        <v/>
      </c>
      <c r="BX1071">
        <f>IF(SUMIFS(T_PlannedOrders[EffectiveQty],T_PlannedOrders[Part Name],$A1063,T_PlannedOrders[WeekIndex],73)=0,"",SUMIFS(T_PlannedOrders[EffectiveQty],T_PlannedOrders[Part Name],$A1063,T_PlannedOrders[WeekIndex],73)&amp;" ("&amp;TEXT(SUMPRODUCT(MAX((T_PlannedOrders[Part Name]=$A1063)*(T_PlannedOrders[WeekIndex]=73)*(T_PlannedOrders[EffectiveQty]&gt;0)*T_PlannedOrders[Order_Month])),"m月")&amp;"発注)")</f>
        <v/>
      </c>
      <c r="BY1071">
        <f>IF(SUMIFS(T_PlannedOrders[EffectiveQty],T_PlannedOrders[Part Name],$A1063,T_PlannedOrders[WeekIndex],74)=0,"",SUMIFS(T_PlannedOrders[EffectiveQty],T_PlannedOrders[Part Name],$A1063,T_PlannedOrders[WeekIndex],74)&amp;" ("&amp;TEXT(SUMPRODUCT(MAX((T_PlannedOrders[Part Name]=$A1063)*(T_PlannedOrders[WeekIndex]=74)*(T_PlannedOrders[EffectiveQty]&gt;0)*T_PlannedOrders[Order_Month])),"m月")&amp;"発注)")</f>
        <v/>
      </c>
      <c r="BZ1071">
        <f>IF(SUMIFS(T_PlannedOrders[EffectiveQty],T_PlannedOrders[Part Name],$A1063,T_PlannedOrders[WeekIndex],75)=0,"",SUMIFS(T_PlannedOrders[EffectiveQty],T_PlannedOrders[Part Name],$A1063,T_PlannedOrders[WeekIndex],75)&amp;" ("&amp;TEXT(SUMPRODUCT(MAX((T_PlannedOrders[Part Name]=$A1063)*(T_PlannedOrders[WeekIndex]=75)*(T_PlannedOrders[EffectiveQty]&gt;0)*T_PlannedOrders[Order_Month])),"m月")&amp;"発注)")</f>
        <v/>
      </c>
      <c r="CA1071">
        <f>IF(SUMIFS(T_PlannedOrders[EffectiveQty],T_PlannedOrders[Part Name],$A1063,T_PlannedOrders[WeekIndex],76)=0,"",SUMIFS(T_PlannedOrders[EffectiveQty],T_PlannedOrders[Part Name],$A1063,T_PlannedOrders[WeekIndex],76)&amp;" ("&amp;TEXT(SUMPRODUCT(MAX((T_PlannedOrders[Part Name]=$A1063)*(T_PlannedOrders[WeekIndex]=76)*(T_PlannedOrders[EffectiveQty]&gt;0)*T_PlannedOrders[Order_Month])),"m月")&amp;"発注)")</f>
        <v/>
      </c>
      <c r="CB1071">
        <f>IF(SUMIFS(T_PlannedOrders[EffectiveQty],T_PlannedOrders[Part Name],$A1063,T_PlannedOrders[WeekIndex],77)=0,"",SUMIFS(T_PlannedOrders[EffectiveQty],T_PlannedOrders[Part Name],$A1063,T_PlannedOrders[WeekIndex],77)&amp;" ("&amp;TEXT(SUMPRODUCT(MAX((T_PlannedOrders[Part Name]=$A1063)*(T_PlannedOrders[WeekIndex]=77)*(T_PlannedOrders[EffectiveQty]&gt;0)*T_PlannedOrders[Order_Month])),"m月")&amp;"発注)")</f>
        <v/>
      </c>
      <c r="CC1071">
        <f>IF(SUMIFS(T_PlannedOrders[EffectiveQty],T_PlannedOrders[Part Name],$A1063,T_PlannedOrders[WeekIndex],78)=0,"",SUMIFS(T_PlannedOrders[EffectiveQty],T_PlannedOrders[Part Name],$A1063,T_PlannedOrders[WeekIndex],78)&amp;" ("&amp;TEXT(SUMPRODUCT(MAX((T_PlannedOrders[Part Name]=$A1063)*(T_PlannedOrders[WeekIndex]=78)*(T_PlannedOrders[EffectiveQty]&gt;0)*T_PlannedOrders[Order_Month])),"m月")&amp;"発注)")</f>
        <v/>
      </c>
      <c r="CD1071">
        <f>IF(SUMIFS(T_PlannedOrders[EffectiveQty],T_PlannedOrders[Part Name],$A1063,T_PlannedOrders[WeekIndex],79)=0,"",SUMIFS(T_PlannedOrders[EffectiveQty],T_PlannedOrders[Part Name],$A1063,T_PlannedOrders[WeekIndex],79)&amp;" ("&amp;TEXT(SUMPRODUCT(MAX((T_PlannedOrders[Part Name]=$A1063)*(T_PlannedOrders[WeekIndex]=79)*(T_PlannedOrders[EffectiveQty]&gt;0)*T_PlannedOrders[Order_Month])),"m月")&amp;"発注)")</f>
        <v/>
      </c>
      <c r="CE1071">
        <f>IF(SUMIFS(T_PlannedOrders[EffectiveQty],T_PlannedOrders[Part Name],$A1063,T_PlannedOrders[WeekIndex],80)=0,"",SUMIFS(T_PlannedOrders[EffectiveQty],T_PlannedOrders[Part Name],$A1063,T_PlannedOrders[WeekIndex],80)&amp;" ("&amp;TEXT(SUMPRODUCT(MAX((T_PlannedOrders[Part Name]=$A1063)*(T_PlannedOrders[WeekIndex]=80)*(T_PlannedOrders[EffectiveQty]&gt;0)*T_PlannedOrders[Order_Month])),"m月")&amp;"発注)")</f>
        <v/>
      </c>
      <c r="CF1071">
        <f>IF(SUMIFS(T_PlannedOrders[EffectiveQty],T_PlannedOrders[Part Name],$A1063,T_PlannedOrders[WeekIndex],81)=0,"",SUMIFS(T_PlannedOrders[EffectiveQty],T_PlannedOrders[Part Name],$A1063,T_PlannedOrders[WeekIndex],81)&amp;" ("&amp;TEXT(SUMPRODUCT(MAX((T_PlannedOrders[Part Name]=$A1063)*(T_PlannedOrders[WeekIndex]=81)*(T_PlannedOrders[EffectiveQty]&gt;0)*T_PlannedOrders[Order_Month])),"m月")&amp;"発注)")</f>
        <v/>
      </c>
      <c r="CG1071">
        <f>IF(SUMIFS(T_PlannedOrders[EffectiveQty],T_PlannedOrders[Part Name],$A1063,T_PlannedOrders[WeekIndex],82)=0,"",SUMIFS(T_PlannedOrders[EffectiveQty],T_PlannedOrders[Part Name],$A1063,T_PlannedOrders[WeekIndex],82)&amp;" ("&amp;TEXT(SUMPRODUCT(MAX((T_PlannedOrders[Part Name]=$A1063)*(T_PlannedOrders[WeekIndex]=82)*(T_PlannedOrders[EffectiveQty]&gt;0)*T_PlannedOrders[Order_Month])),"m月")&amp;"発注)")</f>
        <v/>
      </c>
      <c r="CH1071">
        <f>IF(SUMIFS(T_PlannedOrders[EffectiveQty],T_PlannedOrders[Part Name],$A1063,T_PlannedOrders[WeekIndex],83)=0,"",SUMIFS(T_PlannedOrders[EffectiveQty],T_PlannedOrders[Part Name],$A1063,T_PlannedOrders[WeekIndex],83)&amp;" ("&amp;TEXT(SUMPRODUCT(MAX((T_PlannedOrders[Part Name]=$A1063)*(T_PlannedOrders[WeekIndex]=83)*(T_PlannedOrders[EffectiveQty]&gt;0)*T_PlannedOrders[Order_Month])),"m月")&amp;"発注)")</f>
        <v/>
      </c>
      <c r="CI1071">
        <f>IF(SUMIFS(T_PlannedOrders[EffectiveQty],T_PlannedOrders[Part Name],$A1063,T_PlannedOrders[WeekIndex],84)=0,"",SUMIFS(T_PlannedOrders[EffectiveQty],T_PlannedOrders[Part Name],$A1063,T_PlannedOrders[WeekIndex],84)&amp;" ("&amp;TEXT(SUMPRODUCT(MAX((T_PlannedOrders[Part Name]=$A1063)*(T_PlannedOrders[WeekIndex]=84)*(T_PlannedOrders[EffectiveQty]&gt;0)*T_PlannedOrders[Order_Month])),"m月")&amp;"発注)")</f>
        <v/>
      </c>
      <c r="CJ1071">
        <f>IF(SUMIFS(T_PlannedOrders[EffectiveQty],T_PlannedOrders[Part Name],$A1063,T_PlannedOrders[WeekIndex],85)=0,"",SUMIFS(T_PlannedOrders[EffectiveQty],T_PlannedOrders[Part Name],$A1063,T_PlannedOrders[WeekIndex],85)&amp;" ("&amp;TEXT(SUMPRODUCT(MAX((T_PlannedOrders[Part Name]=$A1063)*(T_PlannedOrders[WeekIndex]=85)*(T_PlannedOrders[EffectiveQty]&gt;0)*T_PlannedOrders[Order_Month])),"m月")&amp;"発注)")</f>
        <v/>
      </c>
      <c r="CK1071">
        <f>IF(SUMIFS(T_PlannedOrders[EffectiveQty],T_PlannedOrders[Part Name],$A1063,T_PlannedOrders[WeekIndex],86)=0,"",SUMIFS(T_PlannedOrders[EffectiveQty],T_PlannedOrders[Part Name],$A1063,T_PlannedOrders[WeekIndex],86)&amp;" ("&amp;TEXT(SUMPRODUCT(MAX((T_PlannedOrders[Part Name]=$A1063)*(T_PlannedOrders[WeekIndex]=86)*(T_PlannedOrders[EffectiveQty]&gt;0)*T_PlannedOrders[Order_Month])),"m月")&amp;"発注)")</f>
        <v/>
      </c>
      <c r="CL1071">
        <f>IF(SUMIFS(T_PlannedOrders[EffectiveQty],T_PlannedOrders[Part Name],$A1063,T_PlannedOrders[WeekIndex],87)=0,"",SUMIFS(T_PlannedOrders[EffectiveQty],T_PlannedOrders[Part Name],$A1063,T_PlannedOrders[WeekIndex],87)&amp;" ("&amp;TEXT(SUMPRODUCT(MAX((T_PlannedOrders[Part Name]=$A1063)*(T_PlannedOrders[WeekIndex]=87)*(T_PlannedOrders[EffectiveQty]&gt;0)*T_PlannedOrders[Order_Month])),"m月")&amp;"発注)")</f>
        <v/>
      </c>
      <c r="CM1071">
        <f>IF(SUMIFS(T_PlannedOrders[EffectiveQty],T_PlannedOrders[Part Name],$A1063,T_PlannedOrders[WeekIndex],88)=0,"",SUMIFS(T_PlannedOrders[EffectiveQty],T_PlannedOrders[Part Name],$A1063,T_PlannedOrders[WeekIndex],88)&amp;" ("&amp;TEXT(SUMPRODUCT(MAX((T_PlannedOrders[Part Name]=$A1063)*(T_PlannedOrders[WeekIndex]=88)*(T_PlannedOrders[EffectiveQty]&gt;0)*T_PlannedOrders[Order_Month])),"m月")&amp;"発注)")</f>
        <v/>
      </c>
      <c r="CN1071">
        <f>IF(SUMIFS(T_PlannedOrders[EffectiveQty],T_PlannedOrders[Part Name],$A1063,T_PlannedOrders[WeekIndex],89)=0,"",SUMIFS(T_PlannedOrders[EffectiveQty],T_PlannedOrders[Part Name],$A1063,T_PlannedOrders[WeekIndex],89)&amp;" ("&amp;TEXT(SUMPRODUCT(MAX((T_PlannedOrders[Part Name]=$A1063)*(T_PlannedOrders[WeekIndex]=89)*(T_PlannedOrders[EffectiveQty]&gt;0)*T_PlannedOrders[Order_Month])),"m月")&amp;"発注)")</f>
        <v/>
      </c>
      <c r="CO1071">
        <f>IF(SUMIFS(T_PlannedOrders[EffectiveQty],T_PlannedOrders[Part Name],$A1063,T_PlannedOrders[WeekIndex],90)=0,"",SUMIFS(T_PlannedOrders[EffectiveQty],T_PlannedOrders[Part Name],$A1063,T_PlannedOrders[WeekIndex],90)&amp;" ("&amp;TEXT(SUMPRODUCT(MAX((T_PlannedOrders[Part Name]=$A1063)*(T_PlannedOrders[WeekIndex]=90)*(T_PlannedOrders[EffectiveQty]&gt;0)*T_PlannedOrders[Order_Month])),"m月")&amp;"発注)")</f>
        <v/>
      </c>
      <c r="CP1071">
        <f>IF(SUMIFS(T_PlannedOrders[EffectiveQty],T_PlannedOrders[Part Name],$A1063,T_PlannedOrders[WeekIndex],91)=0,"",SUMIFS(T_PlannedOrders[EffectiveQty],T_PlannedOrders[Part Name],$A1063,T_PlannedOrders[WeekIndex],91)&amp;" ("&amp;TEXT(SUMPRODUCT(MAX((T_PlannedOrders[Part Name]=$A1063)*(T_PlannedOrders[WeekIndex]=91)*(T_PlannedOrders[EffectiveQty]&gt;0)*T_PlannedOrders[Order_Month])),"m月")&amp;"発注)")</f>
        <v/>
      </c>
      <c r="CQ1071">
        <f>IF(SUMIFS(T_PlannedOrders[EffectiveQty],T_PlannedOrders[Part Name],$A1063,T_PlannedOrders[WeekIndex],92)=0,"",SUMIFS(T_PlannedOrders[EffectiveQty],T_PlannedOrders[Part Name],$A1063,T_PlannedOrders[WeekIndex],92)&amp;" ("&amp;TEXT(SUMPRODUCT(MAX((T_PlannedOrders[Part Name]=$A1063)*(T_PlannedOrders[WeekIndex]=92)*(T_PlannedOrders[EffectiveQty]&gt;0)*T_PlannedOrders[Order_Month])),"m月")&amp;"発注)")</f>
        <v/>
      </c>
      <c r="CR1071">
        <f>IF(SUMIFS(T_PlannedOrders[EffectiveQty],T_PlannedOrders[Part Name],$A1063,T_PlannedOrders[WeekIndex],93)=0,"",SUMIFS(T_PlannedOrders[EffectiveQty],T_PlannedOrders[Part Name],$A1063,T_PlannedOrders[WeekIndex],93)&amp;" ("&amp;TEXT(SUMPRODUCT(MAX((T_PlannedOrders[Part Name]=$A1063)*(T_PlannedOrders[WeekIndex]=93)*(T_PlannedOrders[EffectiveQty]&gt;0)*T_PlannedOrders[Order_Month])),"m月")&amp;"発注)")</f>
        <v/>
      </c>
      <c r="CS1071">
        <f>IF(SUMIFS(T_PlannedOrders[EffectiveQty],T_PlannedOrders[Part Name],$A1063,T_PlannedOrders[WeekIndex],94)=0,"",SUMIFS(T_PlannedOrders[EffectiveQty],T_PlannedOrders[Part Name],$A1063,T_PlannedOrders[WeekIndex],94)&amp;" ("&amp;TEXT(SUMPRODUCT(MAX((T_PlannedOrders[Part Name]=$A1063)*(T_PlannedOrders[WeekIndex]=94)*(T_PlannedOrders[EffectiveQty]&gt;0)*T_PlannedOrders[Order_Month])),"m月")&amp;"発注)")</f>
        <v/>
      </c>
      <c r="CT1071">
        <f>IF(SUMIFS(T_PlannedOrders[EffectiveQty],T_PlannedOrders[Part Name],$A1063,T_PlannedOrders[WeekIndex],95)=0,"",SUMIFS(T_PlannedOrders[EffectiveQty],T_PlannedOrders[Part Name],$A1063,T_PlannedOrders[WeekIndex],95)&amp;" ("&amp;TEXT(SUMPRODUCT(MAX((T_PlannedOrders[Part Name]=$A1063)*(T_PlannedOrders[WeekIndex]=95)*(T_PlannedOrders[EffectiveQty]&gt;0)*T_PlannedOrders[Order_Month])),"m月")&amp;"発注)")</f>
        <v/>
      </c>
      <c r="CU1071">
        <f>IF(SUMIFS(T_PlannedOrders[EffectiveQty],T_PlannedOrders[Part Name],$A1063,T_PlannedOrders[WeekIndex],96)=0,"",SUMIFS(T_PlannedOrders[EffectiveQty],T_PlannedOrders[Part Name],$A1063,T_PlannedOrders[WeekIndex],96)&amp;" ("&amp;TEXT(SUMPRODUCT(MAX((T_PlannedOrders[Part Name]=$A1063)*(T_PlannedOrders[WeekIndex]=96)*(T_PlannedOrders[EffectiveQty]&gt;0)*T_PlannedOrders[Order_Month])),"m月")&amp;"発注)")</f>
        <v/>
      </c>
      <c r="CV1071">
        <f>IF(SUMIFS(T_PlannedOrders[EffectiveQty],T_PlannedOrders[Part Name],$A1063,T_PlannedOrders[WeekIndex],97)=0,"",SUMIFS(T_PlannedOrders[EffectiveQty],T_PlannedOrders[Part Name],$A1063,T_PlannedOrders[WeekIndex],97)&amp;" ("&amp;TEXT(SUMPRODUCT(MAX((T_PlannedOrders[Part Name]=$A1063)*(T_PlannedOrders[WeekIndex]=97)*(T_PlannedOrders[EffectiveQty]&gt;0)*T_PlannedOrders[Order_Month])),"m月")&amp;"発注)")</f>
        <v/>
      </c>
      <c r="CW1071">
        <f>IF(SUMIFS(T_PlannedOrders[EffectiveQty],T_PlannedOrders[Part Name],$A1063,T_PlannedOrders[WeekIndex],98)=0,"",SUMIFS(T_PlannedOrders[EffectiveQty],T_PlannedOrders[Part Name],$A1063,T_PlannedOrders[WeekIndex],98)&amp;" ("&amp;TEXT(SUMPRODUCT(MAX((T_PlannedOrders[Part Name]=$A1063)*(T_PlannedOrders[WeekIndex]=98)*(T_PlannedOrders[EffectiveQty]&gt;0)*T_PlannedOrders[Order_Month])),"m月")&amp;"発注)")</f>
        <v/>
      </c>
      <c r="CX1071">
        <f>IF(SUMIFS(T_PlannedOrders[EffectiveQty],T_PlannedOrders[Part Name],$A1063,T_PlannedOrders[WeekIndex],99)=0,"",SUMIFS(T_PlannedOrders[EffectiveQty],T_PlannedOrders[Part Name],$A1063,T_PlannedOrders[WeekIndex],99)&amp;" ("&amp;TEXT(SUMPRODUCT(MAX((T_PlannedOrders[Part Name]=$A1063)*(T_PlannedOrders[WeekIndex]=99)*(T_PlannedOrders[EffectiveQty]&gt;0)*T_PlannedOrders[Order_Month])),"m月")&amp;"発注)")</f>
        <v/>
      </c>
      <c r="CY1071">
        <f>IF(SUMIFS(T_PlannedOrders[EffectiveQty],T_PlannedOrders[Part Name],$A1063,T_PlannedOrders[WeekIndex],100)=0,"",SUMIFS(T_PlannedOrders[EffectiveQty],T_PlannedOrders[Part Name],$A1063,T_PlannedOrders[WeekIndex],100)&amp;" ("&amp;TEXT(SUMPRODUCT(MAX((T_PlannedOrders[Part Name]=$A1063)*(T_PlannedOrders[WeekIndex]=100)*(T_PlannedOrders[EffectiveQty]&gt;0)*T_PlannedOrders[Order_Month])),"m月")&amp;"発注)")</f>
        <v/>
      </c>
      <c r="CZ1071">
        <f>IF(SUMIFS(T_PlannedOrders[EffectiveQty],T_PlannedOrders[Part Name],$A1063,T_PlannedOrders[WeekIndex],101)=0,"",SUMIFS(T_PlannedOrders[EffectiveQty],T_PlannedOrders[Part Name],$A1063,T_PlannedOrders[WeekIndex],101)&amp;" ("&amp;TEXT(SUMPRODUCT(MAX((T_PlannedOrders[Part Name]=$A1063)*(T_PlannedOrders[WeekIndex]=101)*(T_PlannedOrders[EffectiveQty]&gt;0)*T_PlannedOrders[Order_Month])),"m月")&amp;"発注)")</f>
        <v/>
      </c>
      <c r="DA1071">
        <f>IF(SUMIFS(T_PlannedOrders[EffectiveQty],T_PlannedOrders[Part Name],$A1063,T_PlannedOrders[WeekIndex],102)=0,"",SUMIFS(T_PlannedOrders[EffectiveQty],T_PlannedOrders[Part Name],$A1063,T_PlannedOrders[WeekIndex],102)&amp;" ("&amp;TEXT(SUMPRODUCT(MAX((T_PlannedOrders[Part Name]=$A1063)*(T_PlannedOrders[WeekIndex]=102)*(T_PlannedOrders[EffectiveQty]&gt;0)*T_PlannedOrders[Order_Month])),"m月")&amp;"発注)")</f>
        <v/>
      </c>
      <c r="DB1071">
        <f>IF(SUMIFS(T_PlannedOrders[EffectiveQty],T_PlannedOrders[Part Name],$A1063,T_PlannedOrders[WeekIndex],103)=0,"",SUMIFS(T_PlannedOrders[EffectiveQty],T_PlannedOrders[Part Name],$A1063,T_PlannedOrders[WeekIndex],103)&amp;" ("&amp;TEXT(SUMPRODUCT(MAX((T_PlannedOrders[Part Name]=$A1063)*(T_PlannedOrders[WeekIndex]=103)*(T_PlannedOrders[EffectiveQty]&gt;0)*T_PlannedOrders[Order_Month])),"m月")&amp;"発注)")</f>
        <v/>
      </c>
      <c r="DC1071">
        <f>IF(SUMIFS(T_PlannedOrders[EffectiveQty],T_PlannedOrders[Part Name],$A1063,T_PlannedOrders[WeekIndex],104)=0,"",SUMIFS(T_PlannedOrders[EffectiveQty],T_PlannedOrders[Part Name],$A1063,T_PlannedOrders[WeekIndex],104)&amp;" ("&amp;TEXT(SUMPRODUCT(MAX((T_PlannedOrders[Part Name]=$A1063)*(T_PlannedOrders[WeekIndex]=104)*(T_PlannedOrders[EffectiveQty]&gt;0)*T_PlannedOrders[Order_Month])),"m月")&amp;"発注)")</f>
        <v/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3" t="inlineStr">
        <is>
          <t>（発注の目安はDashboardの基準在庫[下限/上限]と色分けを参照）</t>
        </is>
      </c>
    </row>
    <row r="1075">
      <c r="A1075" s="21" t="inlineStr">
        <is>
          <t>CHEM-1010</t>
        </is>
      </c>
      <c r="B1075" s="21" t="inlineStr">
        <is>
          <t>Sodium Carbonate Anhydrous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SOL-20P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TPP-699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t="inlineStr">
        <is>
          <t>TPP-700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Name],$A1075)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t="inlineStr">
        <is>
          <t>TPP-701</t>
        </is>
      </c>
      <c r="C1082" t="inlineStr">
        <is>
          <t>No. of batches</t>
        </is>
      </c>
      <c r="D1082">
        <f>IFERROR(INDEX(PP_Grid[#Data],$DD1082,2),0)</f>
        <v/>
      </c>
      <c r="E1082">
        <f>IFERROR(INDEX(PP_Grid[#Data],$DD1082,3),0)</f>
        <v/>
      </c>
      <c r="F1082">
        <f>IFERROR(INDEX(PP_Grid[#Data],$DD1082,4),0)</f>
        <v/>
      </c>
      <c r="G1082">
        <f>IFERROR(INDEX(PP_Grid[#Data],$DD1082,5),0)</f>
        <v/>
      </c>
      <c r="H1082">
        <f>IFERROR(INDEX(PP_Grid[#Data],$DD1082,6),0)</f>
        <v/>
      </c>
      <c r="I1082">
        <f>IFERROR(INDEX(PP_Grid[#Data],$DD1082,7),0)</f>
        <v/>
      </c>
      <c r="J1082">
        <f>IFERROR(INDEX(PP_Grid[#Data],$DD1082,8),0)</f>
        <v/>
      </c>
      <c r="K1082">
        <f>IFERROR(INDEX(PP_Grid[#Data],$DD1082,9),0)</f>
        <v/>
      </c>
      <c r="L1082">
        <f>IFERROR(INDEX(PP_Grid[#Data],$DD1082,10),0)</f>
        <v/>
      </c>
      <c r="M1082">
        <f>IFERROR(INDEX(PP_Grid[#Data],$DD1082,11),0)</f>
        <v/>
      </c>
      <c r="N1082">
        <f>IFERROR(INDEX(PP_Grid[#Data],$DD1082,12),0)</f>
        <v/>
      </c>
      <c r="O1082">
        <f>IFERROR(INDEX(PP_Grid[#Data],$DD1082,13),0)</f>
        <v/>
      </c>
      <c r="P1082">
        <f>IFERROR(INDEX(PP_Grid[#Data],$DD1082,14),0)</f>
        <v/>
      </c>
      <c r="Q1082">
        <f>IFERROR(INDEX(PP_Grid[#Data],$DD1082,15),0)</f>
        <v/>
      </c>
      <c r="R1082">
        <f>IFERROR(INDEX(PP_Grid[#Data],$DD1082,16),0)</f>
        <v/>
      </c>
      <c r="S1082">
        <f>IFERROR(INDEX(PP_Grid[#Data],$DD1082,17),0)</f>
        <v/>
      </c>
      <c r="T1082">
        <f>IFERROR(INDEX(PP_Grid[#Data],$DD1082,18),0)</f>
        <v/>
      </c>
      <c r="U1082">
        <f>IFERROR(INDEX(PP_Grid[#Data],$DD1082,19),0)</f>
        <v/>
      </c>
      <c r="V1082">
        <f>IFERROR(INDEX(PP_Grid[#Data],$DD1082,20),0)</f>
        <v/>
      </c>
      <c r="W1082">
        <f>IFERROR(INDEX(PP_Grid[#Data],$DD1082,21),0)</f>
        <v/>
      </c>
      <c r="X1082">
        <f>IFERROR(INDEX(PP_Grid[#Data],$DD1082,22),0)</f>
        <v/>
      </c>
      <c r="Y1082">
        <f>IFERROR(INDEX(PP_Grid[#Data],$DD1082,23),0)</f>
        <v/>
      </c>
      <c r="Z1082">
        <f>IFERROR(INDEX(PP_Grid[#Data],$DD1082,24),0)</f>
        <v/>
      </c>
      <c r="AA1082">
        <f>IFERROR(INDEX(PP_Grid[#Data],$DD1082,25),0)</f>
        <v/>
      </c>
      <c r="AB1082">
        <f>IFERROR(INDEX(PP_Grid[#Data],$DD1082,26),0)</f>
        <v/>
      </c>
      <c r="AC1082">
        <f>IFERROR(INDEX(PP_Grid[#Data],$DD1082,27),0)</f>
        <v/>
      </c>
      <c r="AD1082">
        <f>IFERROR(INDEX(PP_Grid[#Data],$DD1082,28),0)</f>
        <v/>
      </c>
      <c r="AE1082">
        <f>IFERROR(INDEX(PP_Grid[#Data],$DD1082,29),0)</f>
        <v/>
      </c>
      <c r="AF1082">
        <f>IFERROR(INDEX(PP_Grid[#Data],$DD1082,30),0)</f>
        <v/>
      </c>
      <c r="AG1082">
        <f>IFERROR(INDEX(PP_Grid[#Data],$DD1082,31),0)</f>
        <v/>
      </c>
      <c r="AH1082">
        <f>IFERROR(INDEX(PP_Grid[#Data],$DD1082,32),0)</f>
        <v/>
      </c>
      <c r="AI1082">
        <f>IFERROR(INDEX(PP_Grid[#Data],$DD1082,33),0)</f>
        <v/>
      </c>
      <c r="AJ1082">
        <f>IFERROR(INDEX(PP_Grid[#Data],$DD1082,34),0)</f>
        <v/>
      </c>
      <c r="AK1082">
        <f>IFERROR(INDEX(PP_Grid[#Data],$DD1082,35),0)</f>
        <v/>
      </c>
      <c r="AL1082">
        <f>IFERROR(INDEX(PP_Grid[#Data],$DD1082,36),0)</f>
        <v/>
      </c>
      <c r="AM1082">
        <f>IFERROR(INDEX(PP_Grid[#Data],$DD1082,37),0)</f>
        <v/>
      </c>
      <c r="AN1082">
        <f>IFERROR(INDEX(PP_Grid[#Data],$DD1082,38),0)</f>
        <v/>
      </c>
      <c r="AO1082">
        <f>IFERROR(INDEX(PP_Grid[#Data],$DD1082,39),0)</f>
        <v/>
      </c>
      <c r="AP1082">
        <f>IFERROR(INDEX(PP_Grid[#Data],$DD1082,40),0)</f>
        <v/>
      </c>
      <c r="AQ1082">
        <f>IFERROR(INDEX(PP_Grid[#Data],$DD1082,41),0)</f>
        <v/>
      </c>
      <c r="AR1082">
        <f>IFERROR(INDEX(PP_Grid[#Data],$DD1082,42),0)</f>
        <v/>
      </c>
      <c r="AS1082">
        <f>IFERROR(INDEX(PP_Grid[#Data],$DD1082,43),0)</f>
        <v/>
      </c>
      <c r="AT1082">
        <f>IFERROR(INDEX(PP_Grid[#Data],$DD1082,44),0)</f>
        <v/>
      </c>
      <c r="AU1082">
        <f>IFERROR(INDEX(PP_Grid[#Data],$DD1082,45),0)</f>
        <v/>
      </c>
      <c r="AV1082">
        <f>IFERROR(INDEX(PP_Grid[#Data],$DD1082,46),0)</f>
        <v/>
      </c>
      <c r="AW1082">
        <f>IFERROR(INDEX(PP_Grid[#Data],$DD1082,47),0)</f>
        <v/>
      </c>
      <c r="AX1082">
        <f>IFERROR(INDEX(PP_Grid[#Data],$DD1082,48),0)</f>
        <v/>
      </c>
      <c r="AY1082">
        <f>IFERROR(INDEX(PP_Grid[#Data],$DD1082,49),0)</f>
        <v/>
      </c>
      <c r="AZ1082">
        <f>IFERROR(INDEX(PP_Grid[#Data],$DD1082,50),0)</f>
        <v/>
      </c>
      <c r="BA1082">
        <f>IFERROR(INDEX(PP_Grid[#Data],$DD1082,51),0)</f>
        <v/>
      </c>
      <c r="BB1082">
        <f>IFERROR(INDEX(PP_Grid[#Data],$DD1082,52),0)</f>
        <v/>
      </c>
      <c r="BC1082">
        <f>IFERROR(INDEX(PP_Grid[#Data],$DD1082,53),0)</f>
        <v/>
      </c>
      <c r="BD1082">
        <f>IFERROR(INDEX(PP_Grid[#Data],$DD1082,54),0)</f>
        <v/>
      </c>
      <c r="BE1082">
        <f>IFERROR(INDEX(PP_Grid[#Data],$DD1082,55),0)</f>
        <v/>
      </c>
      <c r="BF1082">
        <f>IFERROR(INDEX(PP_Grid[#Data],$DD1082,56),0)</f>
        <v/>
      </c>
      <c r="BG1082">
        <f>IFERROR(INDEX(PP_Grid[#Data],$DD1082,57),0)</f>
        <v/>
      </c>
      <c r="BH1082">
        <f>IFERROR(INDEX(PP_Grid[#Data],$DD1082,58),0)</f>
        <v/>
      </c>
      <c r="BI1082">
        <f>IFERROR(INDEX(PP_Grid[#Data],$DD1082,59),0)</f>
        <v/>
      </c>
      <c r="BJ1082">
        <f>IFERROR(INDEX(PP_Grid[#Data],$DD1082,60),0)</f>
        <v/>
      </c>
      <c r="BK1082">
        <f>IFERROR(INDEX(PP_Grid[#Data],$DD1082,61),0)</f>
        <v/>
      </c>
      <c r="BL1082">
        <f>IFERROR(INDEX(PP_Grid[#Data],$DD1082,62),0)</f>
        <v/>
      </c>
      <c r="BM1082">
        <f>IFERROR(INDEX(PP_Grid[#Data],$DD1082,63),0)</f>
        <v/>
      </c>
      <c r="BN1082">
        <f>IFERROR(INDEX(PP_Grid[#Data],$DD1082,64),0)</f>
        <v/>
      </c>
      <c r="BO1082">
        <f>IFERROR(INDEX(PP_Grid[#Data],$DD1082,65),0)</f>
        <v/>
      </c>
      <c r="BP1082">
        <f>IFERROR(INDEX(PP_Grid[#Data],$DD1082,66),0)</f>
        <v/>
      </c>
      <c r="BQ1082">
        <f>IFERROR(INDEX(PP_Grid[#Data],$DD1082,67),0)</f>
        <v/>
      </c>
      <c r="BR1082">
        <f>IFERROR(INDEX(PP_Grid[#Data],$DD1082,68),0)</f>
        <v/>
      </c>
      <c r="BS1082">
        <f>IFERROR(INDEX(PP_Grid[#Data],$DD1082,69),0)</f>
        <v/>
      </c>
      <c r="BT1082">
        <f>IFERROR(INDEX(PP_Grid[#Data],$DD1082,70),0)</f>
        <v/>
      </c>
      <c r="BU1082">
        <f>IFERROR(INDEX(PP_Grid[#Data],$DD1082,71),0)</f>
        <v/>
      </c>
      <c r="BV1082">
        <f>IFERROR(INDEX(PP_Grid[#Data],$DD1082,72),0)</f>
        <v/>
      </c>
      <c r="BW1082">
        <f>IFERROR(INDEX(PP_Grid[#Data],$DD1082,73),0)</f>
        <v/>
      </c>
      <c r="BX1082">
        <f>IFERROR(INDEX(PP_Grid[#Data],$DD1082,74),0)</f>
        <v/>
      </c>
      <c r="BY1082">
        <f>IFERROR(INDEX(PP_Grid[#Data],$DD1082,75),0)</f>
        <v/>
      </c>
      <c r="BZ1082">
        <f>IFERROR(INDEX(PP_Grid[#Data],$DD1082,76),0)</f>
        <v/>
      </c>
      <c r="CA1082">
        <f>IFERROR(INDEX(PP_Grid[#Data],$DD1082,77),0)</f>
        <v/>
      </c>
      <c r="CB1082">
        <f>IFERROR(INDEX(PP_Grid[#Data],$DD1082,78),0)</f>
        <v/>
      </c>
      <c r="CC1082">
        <f>IFERROR(INDEX(PP_Grid[#Data],$DD1082,79),0)</f>
        <v/>
      </c>
      <c r="CD1082">
        <f>IFERROR(INDEX(PP_Grid[#Data],$DD1082,80),0)</f>
        <v/>
      </c>
      <c r="CE1082">
        <f>IFERROR(INDEX(PP_Grid[#Data],$DD1082,81),0)</f>
        <v/>
      </c>
      <c r="CF1082">
        <f>IFERROR(INDEX(PP_Grid[#Data],$DD1082,82),0)</f>
        <v/>
      </c>
      <c r="CG1082">
        <f>IFERROR(INDEX(PP_Grid[#Data],$DD1082,83),0)</f>
        <v/>
      </c>
      <c r="CH1082">
        <f>IFERROR(INDEX(PP_Grid[#Data],$DD1082,84),0)</f>
        <v/>
      </c>
      <c r="CI1082">
        <f>IFERROR(INDEX(PP_Grid[#Data],$DD1082,85),0)</f>
        <v/>
      </c>
      <c r="CJ1082">
        <f>IFERROR(INDEX(PP_Grid[#Data],$DD1082,86),0)</f>
        <v/>
      </c>
      <c r="CK1082">
        <f>IFERROR(INDEX(PP_Grid[#Data],$DD1082,87),0)</f>
        <v/>
      </c>
      <c r="CL1082">
        <f>IFERROR(INDEX(PP_Grid[#Data],$DD1082,88),0)</f>
        <v/>
      </c>
      <c r="CM1082">
        <f>IFERROR(INDEX(PP_Grid[#Data],$DD1082,89),0)</f>
        <v/>
      </c>
      <c r="CN1082">
        <f>IFERROR(INDEX(PP_Grid[#Data],$DD1082,90),0)</f>
        <v/>
      </c>
      <c r="CO1082">
        <f>IFERROR(INDEX(PP_Grid[#Data],$DD1082,91),0)</f>
        <v/>
      </c>
      <c r="CP1082">
        <f>IFERROR(INDEX(PP_Grid[#Data],$DD1082,92),0)</f>
        <v/>
      </c>
      <c r="CQ1082">
        <f>IFERROR(INDEX(PP_Grid[#Data],$DD1082,93),0)</f>
        <v/>
      </c>
      <c r="CR1082">
        <f>IFERROR(INDEX(PP_Grid[#Data],$DD1082,94),0)</f>
        <v/>
      </c>
      <c r="CS1082">
        <f>IFERROR(INDEX(PP_Grid[#Data],$DD1082,95),0)</f>
        <v/>
      </c>
      <c r="CT1082">
        <f>IFERROR(INDEX(PP_Grid[#Data],$DD1082,96),0)</f>
        <v/>
      </c>
      <c r="CU1082">
        <f>IFERROR(INDEX(PP_Grid[#Data],$DD1082,97),0)</f>
        <v/>
      </c>
      <c r="CV1082">
        <f>IFERROR(INDEX(PP_Grid[#Data],$DD1082,98),0)</f>
        <v/>
      </c>
      <c r="CW1082">
        <f>IFERROR(INDEX(PP_Grid[#Data],$DD1082,99),0)</f>
        <v/>
      </c>
      <c r="CX1082">
        <f>IFERROR(INDEX(PP_Grid[#Data],$DD1082,100),0)</f>
        <v/>
      </c>
      <c r="CY1082">
        <f>IFERROR(INDEX(PP_Grid[#Data],$DD1082,101),0)</f>
        <v/>
      </c>
      <c r="CZ1082">
        <f>IFERROR(INDEX(PP_Grid[#Data],$DD1082,102),0)</f>
        <v/>
      </c>
      <c r="DA1082">
        <f>IFERROR(INDEX(PP_Grid[#Data],$DD1082,103),0)</f>
        <v/>
      </c>
      <c r="DB1082">
        <f>IFERROR(INDEX(PP_Grid[#Data],$DD1082,104),0)</f>
        <v/>
      </c>
      <c r="DC1082">
        <f>IFERROR(INDEX(PP_Grid[#Data],$DD1082,105),0)</f>
        <v/>
      </c>
      <c r="DD1082" s="12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SUMIFS(M_BOM[RM_Qty_Per_Batch],M_BOM[Intermediate],$B1082,M_BOM[Part Name],$A1075)</f>
        <v/>
      </c>
      <c r="D1083">
        <f>$C1083*D1082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</row>
    <row r="1084">
      <c r="B1084" t="inlineStr">
        <is>
          <t>TPP-825</t>
        </is>
      </c>
      <c r="C1084" t="inlineStr">
        <is>
          <t>No. of batches</t>
        </is>
      </c>
      <c r="D1084">
        <f>IFERROR(INDEX(PP_Grid[#Data],$DD1084,2),0)</f>
        <v/>
      </c>
      <c r="E1084">
        <f>IFERROR(INDEX(PP_Grid[#Data],$DD1084,3),0)</f>
        <v/>
      </c>
      <c r="F1084">
        <f>IFERROR(INDEX(PP_Grid[#Data],$DD1084,4),0)</f>
        <v/>
      </c>
      <c r="G1084">
        <f>IFERROR(INDEX(PP_Grid[#Data],$DD1084,5),0)</f>
        <v/>
      </c>
      <c r="H1084">
        <f>IFERROR(INDEX(PP_Grid[#Data],$DD1084,6),0)</f>
        <v/>
      </c>
      <c r="I1084">
        <f>IFERROR(INDEX(PP_Grid[#Data],$DD1084,7),0)</f>
        <v/>
      </c>
      <c r="J1084">
        <f>IFERROR(INDEX(PP_Grid[#Data],$DD1084,8),0)</f>
        <v/>
      </c>
      <c r="K1084">
        <f>IFERROR(INDEX(PP_Grid[#Data],$DD1084,9),0)</f>
        <v/>
      </c>
      <c r="L1084">
        <f>IFERROR(INDEX(PP_Grid[#Data],$DD1084,10),0)</f>
        <v/>
      </c>
      <c r="M1084">
        <f>IFERROR(INDEX(PP_Grid[#Data],$DD1084,11),0)</f>
        <v/>
      </c>
      <c r="N1084">
        <f>IFERROR(INDEX(PP_Grid[#Data],$DD1084,12),0)</f>
        <v/>
      </c>
      <c r="O1084">
        <f>IFERROR(INDEX(PP_Grid[#Data],$DD1084,13),0)</f>
        <v/>
      </c>
      <c r="P1084">
        <f>IFERROR(INDEX(PP_Grid[#Data],$DD1084,14),0)</f>
        <v/>
      </c>
      <c r="Q1084">
        <f>IFERROR(INDEX(PP_Grid[#Data],$DD1084,15),0)</f>
        <v/>
      </c>
      <c r="R1084">
        <f>IFERROR(INDEX(PP_Grid[#Data],$DD1084,16),0)</f>
        <v/>
      </c>
      <c r="S1084">
        <f>IFERROR(INDEX(PP_Grid[#Data],$DD1084,17),0)</f>
        <v/>
      </c>
      <c r="T1084">
        <f>IFERROR(INDEX(PP_Grid[#Data],$DD1084,18),0)</f>
        <v/>
      </c>
      <c r="U1084">
        <f>IFERROR(INDEX(PP_Grid[#Data],$DD1084,19),0)</f>
        <v/>
      </c>
      <c r="V1084">
        <f>IFERROR(INDEX(PP_Grid[#Data],$DD1084,20),0)</f>
        <v/>
      </c>
      <c r="W1084">
        <f>IFERROR(INDEX(PP_Grid[#Data],$DD1084,21),0)</f>
        <v/>
      </c>
      <c r="X1084">
        <f>IFERROR(INDEX(PP_Grid[#Data],$DD1084,22),0)</f>
        <v/>
      </c>
      <c r="Y1084">
        <f>IFERROR(INDEX(PP_Grid[#Data],$DD1084,23),0)</f>
        <v/>
      </c>
      <c r="Z1084">
        <f>IFERROR(INDEX(PP_Grid[#Data],$DD1084,24),0)</f>
        <v/>
      </c>
      <c r="AA1084">
        <f>IFERROR(INDEX(PP_Grid[#Data],$DD1084,25),0)</f>
        <v/>
      </c>
      <c r="AB1084">
        <f>IFERROR(INDEX(PP_Grid[#Data],$DD1084,26),0)</f>
        <v/>
      </c>
      <c r="AC1084">
        <f>IFERROR(INDEX(PP_Grid[#Data],$DD1084,27),0)</f>
        <v/>
      </c>
      <c r="AD1084">
        <f>IFERROR(INDEX(PP_Grid[#Data],$DD1084,28),0)</f>
        <v/>
      </c>
      <c r="AE1084">
        <f>IFERROR(INDEX(PP_Grid[#Data],$DD1084,29),0)</f>
        <v/>
      </c>
      <c r="AF1084">
        <f>IFERROR(INDEX(PP_Grid[#Data],$DD1084,30),0)</f>
        <v/>
      </c>
      <c r="AG1084">
        <f>IFERROR(INDEX(PP_Grid[#Data],$DD1084,31),0)</f>
        <v/>
      </c>
      <c r="AH1084">
        <f>IFERROR(INDEX(PP_Grid[#Data],$DD1084,32),0)</f>
        <v/>
      </c>
      <c r="AI1084">
        <f>IFERROR(INDEX(PP_Grid[#Data],$DD1084,33),0)</f>
        <v/>
      </c>
      <c r="AJ1084">
        <f>IFERROR(INDEX(PP_Grid[#Data],$DD1084,34),0)</f>
        <v/>
      </c>
      <c r="AK1084">
        <f>IFERROR(INDEX(PP_Grid[#Data],$DD1084,35),0)</f>
        <v/>
      </c>
      <c r="AL1084">
        <f>IFERROR(INDEX(PP_Grid[#Data],$DD1084,36),0)</f>
        <v/>
      </c>
      <c r="AM1084">
        <f>IFERROR(INDEX(PP_Grid[#Data],$DD1084,37),0)</f>
        <v/>
      </c>
      <c r="AN1084">
        <f>IFERROR(INDEX(PP_Grid[#Data],$DD1084,38),0)</f>
        <v/>
      </c>
      <c r="AO1084">
        <f>IFERROR(INDEX(PP_Grid[#Data],$DD1084,39),0)</f>
        <v/>
      </c>
      <c r="AP1084">
        <f>IFERROR(INDEX(PP_Grid[#Data],$DD1084,40),0)</f>
        <v/>
      </c>
      <c r="AQ1084">
        <f>IFERROR(INDEX(PP_Grid[#Data],$DD1084,41),0)</f>
        <v/>
      </c>
      <c r="AR1084">
        <f>IFERROR(INDEX(PP_Grid[#Data],$DD1084,42),0)</f>
        <v/>
      </c>
      <c r="AS1084">
        <f>IFERROR(INDEX(PP_Grid[#Data],$DD1084,43),0)</f>
        <v/>
      </c>
      <c r="AT1084">
        <f>IFERROR(INDEX(PP_Grid[#Data],$DD1084,44),0)</f>
        <v/>
      </c>
      <c r="AU1084">
        <f>IFERROR(INDEX(PP_Grid[#Data],$DD1084,45),0)</f>
        <v/>
      </c>
      <c r="AV1084">
        <f>IFERROR(INDEX(PP_Grid[#Data],$DD1084,46),0)</f>
        <v/>
      </c>
      <c r="AW1084">
        <f>IFERROR(INDEX(PP_Grid[#Data],$DD1084,47),0)</f>
        <v/>
      </c>
      <c r="AX1084">
        <f>IFERROR(INDEX(PP_Grid[#Data],$DD1084,48),0)</f>
        <v/>
      </c>
      <c r="AY1084">
        <f>IFERROR(INDEX(PP_Grid[#Data],$DD1084,49),0)</f>
        <v/>
      </c>
      <c r="AZ1084">
        <f>IFERROR(INDEX(PP_Grid[#Data],$DD1084,50),0)</f>
        <v/>
      </c>
      <c r="BA1084">
        <f>IFERROR(INDEX(PP_Grid[#Data],$DD1084,51),0)</f>
        <v/>
      </c>
      <c r="BB1084">
        <f>IFERROR(INDEX(PP_Grid[#Data],$DD1084,52),0)</f>
        <v/>
      </c>
      <c r="BC1084">
        <f>IFERROR(INDEX(PP_Grid[#Data],$DD1084,53),0)</f>
        <v/>
      </c>
      <c r="BD1084">
        <f>IFERROR(INDEX(PP_Grid[#Data],$DD1084,54),0)</f>
        <v/>
      </c>
      <c r="BE1084">
        <f>IFERROR(INDEX(PP_Grid[#Data],$DD1084,55),0)</f>
        <v/>
      </c>
      <c r="BF1084">
        <f>IFERROR(INDEX(PP_Grid[#Data],$DD1084,56),0)</f>
        <v/>
      </c>
      <c r="BG1084">
        <f>IFERROR(INDEX(PP_Grid[#Data],$DD1084,57),0)</f>
        <v/>
      </c>
      <c r="BH1084">
        <f>IFERROR(INDEX(PP_Grid[#Data],$DD1084,58),0)</f>
        <v/>
      </c>
      <c r="BI1084">
        <f>IFERROR(INDEX(PP_Grid[#Data],$DD1084,59),0)</f>
        <v/>
      </c>
      <c r="BJ1084">
        <f>IFERROR(INDEX(PP_Grid[#Data],$DD1084,60),0)</f>
        <v/>
      </c>
      <c r="BK1084">
        <f>IFERROR(INDEX(PP_Grid[#Data],$DD1084,61),0)</f>
        <v/>
      </c>
      <c r="BL1084">
        <f>IFERROR(INDEX(PP_Grid[#Data],$DD1084,62),0)</f>
        <v/>
      </c>
      <c r="BM1084">
        <f>IFERROR(INDEX(PP_Grid[#Data],$DD1084,63),0)</f>
        <v/>
      </c>
      <c r="BN1084">
        <f>IFERROR(INDEX(PP_Grid[#Data],$DD1084,64),0)</f>
        <v/>
      </c>
      <c r="BO1084">
        <f>IFERROR(INDEX(PP_Grid[#Data],$DD1084,65),0)</f>
        <v/>
      </c>
      <c r="BP1084">
        <f>IFERROR(INDEX(PP_Grid[#Data],$DD1084,66),0)</f>
        <v/>
      </c>
      <c r="BQ1084">
        <f>IFERROR(INDEX(PP_Grid[#Data],$DD1084,67),0)</f>
        <v/>
      </c>
      <c r="BR1084">
        <f>IFERROR(INDEX(PP_Grid[#Data],$DD1084,68),0)</f>
        <v/>
      </c>
      <c r="BS1084">
        <f>IFERROR(INDEX(PP_Grid[#Data],$DD1084,69),0)</f>
        <v/>
      </c>
      <c r="BT1084">
        <f>IFERROR(INDEX(PP_Grid[#Data],$DD1084,70),0)</f>
        <v/>
      </c>
      <c r="BU1084">
        <f>IFERROR(INDEX(PP_Grid[#Data],$DD1084,71),0)</f>
        <v/>
      </c>
      <c r="BV1084">
        <f>IFERROR(INDEX(PP_Grid[#Data],$DD1084,72),0)</f>
        <v/>
      </c>
      <c r="BW1084">
        <f>IFERROR(INDEX(PP_Grid[#Data],$DD1084,73),0)</f>
        <v/>
      </c>
      <c r="BX1084">
        <f>IFERROR(INDEX(PP_Grid[#Data],$DD1084,74),0)</f>
        <v/>
      </c>
      <c r="BY1084">
        <f>IFERROR(INDEX(PP_Grid[#Data],$DD1084,75),0)</f>
        <v/>
      </c>
      <c r="BZ1084">
        <f>IFERROR(INDEX(PP_Grid[#Data],$DD1084,76),0)</f>
        <v/>
      </c>
      <c r="CA1084">
        <f>IFERROR(INDEX(PP_Grid[#Data],$DD1084,77),0)</f>
        <v/>
      </c>
      <c r="CB1084">
        <f>IFERROR(INDEX(PP_Grid[#Data],$DD1084,78),0)</f>
        <v/>
      </c>
      <c r="CC1084">
        <f>IFERROR(INDEX(PP_Grid[#Data],$DD1084,79),0)</f>
        <v/>
      </c>
      <c r="CD1084">
        <f>IFERROR(INDEX(PP_Grid[#Data],$DD1084,80),0)</f>
        <v/>
      </c>
      <c r="CE1084">
        <f>IFERROR(INDEX(PP_Grid[#Data],$DD1084,81),0)</f>
        <v/>
      </c>
      <c r="CF1084">
        <f>IFERROR(INDEX(PP_Grid[#Data],$DD1084,82),0)</f>
        <v/>
      </c>
      <c r="CG1084">
        <f>IFERROR(INDEX(PP_Grid[#Data],$DD1084,83),0)</f>
        <v/>
      </c>
      <c r="CH1084">
        <f>IFERROR(INDEX(PP_Grid[#Data],$DD1084,84),0)</f>
        <v/>
      </c>
      <c r="CI1084">
        <f>IFERROR(INDEX(PP_Grid[#Data],$DD1084,85),0)</f>
        <v/>
      </c>
      <c r="CJ1084">
        <f>IFERROR(INDEX(PP_Grid[#Data],$DD1084,86),0)</f>
        <v/>
      </c>
      <c r="CK1084">
        <f>IFERROR(INDEX(PP_Grid[#Data],$DD1084,87),0)</f>
        <v/>
      </c>
      <c r="CL1084">
        <f>IFERROR(INDEX(PP_Grid[#Data],$DD1084,88),0)</f>
        <v/>
      </c>
      <c r="CM1084">
        <f>IFERROR(INDEX(PP_Grid[#Data],$DD1084,89),0)</f>
        <v/>
      </c>
      <c r="CN1084">
        <f>IFERROR(INDEX(PP_Grid[#Data],$DD1084,90),0)</f>
        <v/>
      </c>
      <c r="CO1084">
        <f>IFERROR(INDEX(PP_Grid[#Data],$DD1084,91),0)</f>
        <v/>
      </c>
      <c r="CP1084">
        <f>IFERROR(INDEX(PP_Grid[#Data],$DD1084,92),0)</f>
        <v/>
      </c>
      <c r="CQ1084">
        <f>IFERROR(INDEX(PP_Grid[#Data],$DD1084,93),0)</f>
        <v/>
      </c>
      <c r="CR1084">
        <f>IFERROR(INDEX(PP_Grid[#Data],$DD1084,94),0)</f>
        <v/>
      </c>
      <c r="CS1084">
        <f>IFERROR(INDEX(PP_Grid[#Data],$DD1084,95),0)</f>
        <v/>
      </c>
      <c r="CT1084">
        <f>IFERROR(INDEX(PP_Grid[#Data],$DD1084,96),0)</f>
        <v/>
      </c>
      <c r="CU1084">
        <f>IFERROR(INDEX(PP_Grid[#Data],$DD1084,97),0)</f>
        <v/>
      </c>
      <c r="CV1084">
        <f>IFERROR(INDEX(PP_Grid[#Data],$DD1084,98),0)</f>
        <v/>
      </c>
      <c r="CW1084">
        <f>IFERROR(INDEX(PP_Grid[#Data],$DD1084,99),0)</f>
        <v/>
      </c>
      <c r="CX1084">
        <f>IFERROR(INDEX(PP_Grid[#Data],$DD1084,100),0)</f>
        <v/>
      </c>
      <c r="CY1084">
        <f>IFERROR(INDEX(PP_Grid[#Data],$DD1084,101),0)</f>
        <v/>
      </c>
      <c r="CZ1084">
        <f>IFERROR(INDEX(PP_Grid[#Data],$DD1084,102),0)</f>
        <v/>
      </c>
      <c r="DA1084">
        <f>IFERROR(INDEX(PP_Grid[#Data],$DD1084,103),0)</f>
        <v/>
      </c>
      <c r="DB1084">
        <f>IFERROR(INDEX(PP_Grid[#Data],$DD1084,104),0)</f>
        <v/>
      </c>
      <c r="DC1084">
        <f>IFERROR(INDEX(PP_Grid[#Data],$DD1084,105),0)</f>
        <v/>
      </c>
      <c r="DD1084" s="12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SUMIFS(M_BOM[RM_Qty_Per_Batch],M_BOM[Intermediate],$B1084,M_BOM[Part Name],$A1075)</f>
        <v/>
      </c>
      <c r="D1085">
        <f>$C1085*D1084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</row>
    <row r="1086">
      <c r="B1086" t="inlineStr">
        <is>
          <t>TSP-049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Name],$A1075)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TSP-067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Name],$A1075)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TSP-069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Name],$A1075)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TSP-224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Name],$A1075)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TSP-668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Name],$A1075)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TSP-669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Name],$A1075)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TSP-670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Name],$A1075)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TSP-828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Name],$A1075)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s="5" t="inlineStr">
        <is>
          <t>合計使用量(kg)/週</t>
        </is>
      </c>
      <c r="D1102">
        <f>'Grid_Requirement'!B48</f>
        <v/>
      </c>
      <c r="E1102">
        <f>'Grid_Requirement'!C48</f>
        <v/>
      </c>
      <c r="F1102">
        <f>'Grid_Requirement'!D48</f>
        <v/>
      </c>
      <c r="G1102">
        <f>'Grid_Requirement'!E48</f>
        <v/>
      </c>
      <c r="H1102">
        <f>'Grid_Requirement'!F48</f>
        <v/>
      </c>
      <c r="I1102">
        <f>'Grid_Requirement'!G48</f>
        <v/>
      </c>
      <c r="J1102">
        <f>'Grid_Requirement'!H48</f>
        <v/>
      </c>
      <c r="K1102">
        <f>'Grid_Requirement'!I48</f>
        <v/>
      </c>
      <c r="L1102">
        <f>'Grid_Requirement'!J48</f>
        <v/>
      </c>
      <c r="M1102">
        <f>'Grid_Requirement'!K48</f>
        <v/>
      </c>
      <c r="N1102">
        <f>'Grid_Requirement'!L48</f>
        <v/>
      </c>
      <c r="O1102">
        <f>'Grid_Requirement'!M48</f>
        <v/>
      </c>
      <c r="P1102">
        <f>'Grid_Requirement'!N48</f>
        <v/>
      </c>
      <c r="Q1102">
        <f>'Grid_Requirement'!O48</f>
        <v/>
      </c>
      <c r="R1102">
        <f>'Grid_Requirement'!P48</f>
        <v/>
      </c>
      <c r="S1102">
        <f>'Grid_Requirement'!Q48</f>
        <v/>
      </c>
      <c r="T1102">
        <f>'Grid_Requirement'!R48</f>
        <v/>
      </c>
      <c r="U1102">
        <f>'Grid_Requirement'!S48</f>
        <v/>
      </c>
      <c r="V1102">
        <f>'Grid_Requirement'!T48</f>
        <v/>
      </c>
      <c r="W1102">
        <f>'Grid_Requirement'!U48</f>
        <v/>
      </c>
      <c r="X1102">
        <f>'Grid_Requirement'!V48</f>
        <v/>
      </c>
      <c r="Y1102">
        <f>'Grid_Requirement'!W48</f>
        <v/>
      </c>
      <c r="Z1102">
        <f>'Grid_Requirement'!X48</f>
        <v/>
      </c>
      <c r="AA1102">
        <f>'Grid_Requirement'!Y48</f>
        <v/>
      </c>
      <c r="AB1102">
        <f>'Grid_Requirement'!Z48</f>
        <v/>
      </c>
      <c r="AC1102">
        <f>'Grid_Requirement'!AA48</f>
        <v/>
      </c>
      <c r="AD1102">
        <f>'Grid_Requirement'!AB48</f>
        <v/>
      </c>
      <c r="AE1102">
        <f>'Grid_Requirement'!AC48</f>
        <v/>
      </c>
      <c r="AF1102">
        <f>'Grid_Requirement'!AD48</f>
        <v/>
      </c>
      <c r="AG1102">
        <f>'Grid_Requirement'!AE48</f>
        <v/>
      </c>
      <c r="AH1102">
        <f>'Grid_Requirement'!AF48</f>
        <v/>
      </c>
      <c r="AI1102">
        <f>'Grid_Requirement'!AG48</f>
        <v/>
      </c>
      <c r="AJ1102">
        <f>'Grid_Requirement'!AH48</f>
        <v/>
      </c>
      <c r="AK1102">
        <f>'Grid_Requirement'!AI48</f>
        <v/>
      </c>
      <c r="AL1102">
        <f>'Grid_Requirement'!AJ48</f>
        <v/>
      </c>
      <c r="AM1102">
        <f>'Grid_Requirement'!AK48</f>
        <v/>
      </c>
      <c r="AN1102">
        <f>'Grid_Requirement'!AL48</f>
        <v/>
      </c>
      <c r="AO1102">
        <f>'Grid_Requirement'!AM48</f>
        <v/>
      </c>
      <c r="AP1102">
        <f>'Grid_Requirement'!AN48</f>
        <v/>
      </c>
      <c r="AQ1102">
        <f>'Grid_Requirement'!AO48</f>
        <v/>
      </c>
      <c r="AR1102">
        <f>'Grid_Requirement'!AP48</f>
        <v/>
      </c>
      <c r="AS1102">
        <f>'Grid_Requirement'!AQ48</f>
        <v/>
      </c>
      <c r="AT1102">
        <f>'Grid_Requirement'!AR48</f>
        <v/>
      </c>
      <c r="AU1102">
        <f>'Grid_Requirement'!AS48</f>
        <v/>
      </c>
      <c r="AV1102">
        <f>'Grid_Requirement'!AT48</f>
        <v/>
      </c>
      <c r="AW1102">
        <f>'Grid_Requirement'!AU48</f>
        <v/>
      </c>
      <c r="AX1102">
        <f>'Grid_Requirement'!AV48</f>
        <v/>
      </c>
      <c r="AY1102">
        <f>'Grid_Requirement'!AW48</f>
        <v/>
      </c>
      <c r="AZ1102">
        <f>'Grid_Requirement'!AX48</f>
        <v/>
      </c>
      <c r="BA1102">
        <f>'Grid_Requirement'!AY48</f>
        <v/>
      </c>
      <c r="BB1102">
        <f>'Grid_Requirement'!AZ48</f>
        <v/>
      </c>
      <c r="BC1102">
        <f>'Grid_Requirement'!BA48</f>
        <v/>
      </c>
      <c r="BD1102">
        <f>'Grid_Requirement'!BB48</f>
        <v/>
      </c>
      <c r="BE1102">
        <f>'Grid_Requirement'!BC48</f>
        <v/>
      </c>
      <c r="BF1102">
        <f>'Grid_Requirement'!BD48</f>
        <v/>
      </c>
      <c r="BG1102">
        <f>'Grid_Requirement'!BE48</f>
        <v/>
      </c>
      <c r="BH1102">
        <f>'Grid_Requirement'!BF48</f>
        <v/>
      </c>
      <c r="BI1102">
        <f>'Grid_Requirement'!BG48</f>
        <v/>
      </c>
      <c r="BJ1102">
        <f>'Grid_Requirement'!BH48</f>
        <v/>
      </c>
      <c r="BK1102">
        <f>'Grid_Requirement'!BI48</f>
        <v/>
      </c>
      <c r="BL1102">
        <f>'Grid_Requirement'!BJ48</f>
        <v/>
      </c>
      <c r="BM1102">
        <f>'Grid_Requirement'!BK48</f>
        <v/>
      </c>
      <c r="BN1102">
        <f>'Grid_Requirement'!BL48</f>
        <v/>
      </c>
      <c r="BO1102">
        <f>'Grid_Requirement'!BM48</f>
        <v/>
      </c>
      <c r="BP1102">
        <f>'Grid_Requirement'!BN48</f>
        <v/>
      </c>
      <c r="BQ1102">
        <f>'Grid_Requirement'!BO48</f>
        <v/>
      </c>
      <c r="BR1102">
        <f>'Grid_Requirement'!BP48</f>
        <v/>
      </c>
      <c r="BS1102">
        <f>'Grid_Requirement'!BQ48</f>
        <v/>
      </c>
      <c r="BT1102">
        <f>'Grid_Requirement'!BR48</f>
        <v/>
      </c>
      <c r="BU1102">
        <f>'Grid_Requirement'!BS48</f>
        <v/>
      </c>
      <c r="BV1102">
        <f>'Grid_Requirement'!BT48</f>
        <v/>
      </c>
      <c r="BW1102">
        <f>'Grid_Requirement'!BU48</f>
        <v/>
      </c>
      <c r="BX1102">
        <f>'Grid_Requirement'!BV48</f>
        <v/>
      </c>
      <c r="BY1102">
        <f>'Grid_Requirement'!BW48</f>
        <v/>
      </c>
      <c r="BZ1102">
        <f>'Grid_Requirement'!BX48</f>
        <v/>
      </c>
      <c r="CA1102">
        <f>'Grid_Requirement'!BY48</f>
        <v/>
      </c>
      <c r="CB1102">
        <f>'Grid_Requirement'!BZ48</f>
        <v/>
      </c>
      <c r="CC1102">
        <f>'Grid_Requirement'!CA48</f>
        <v/>
      </c>
      <c r="CD1102">
        <f>'Grid_Requirement'!CB48</f>
        <v/>
      </c>
      <c r="CE1102">
        <f>'Grid_Requirement'!CC48</f>
        <v/>
      </c>
      <c r="CF1102">
        <f>'Grid_Requirement'!CD48</f>
        <v/>
      </c>
      <c r="CG1102">
        <f>'Grid_Requirement'!CE48</f>
        <v/>
      </c>
      <c r="CH1102">
        <f>'Grid_Requirement'!CF48</f>
        <v/>
      </c>
      <c r="CI1102">
        <f>'Grid_Requirement'!CG48</f>
        <v/>
      </c>
      <c r="CJ1102">
        <f>'Grid_Requirement'!CH48</f>
        <v/>
      </c>
      <c r="CK1102">
        <f>'Grid_Requirement'!CI48</f>
        <v/>
      </c>
      <c r="CL1102">
        <f>'Grid_Requirement'!CJ48</f>
        <v/>
      </c>
      <c r="CM1102">
        <f>'Grid_Requirement'!CK48</f>
        <v/>
      </c>
      <c r="CN1102">
        <f>'Grid_Requirement'!CL48</f>
        <v/>
      </c>
      <c r="CO1102">
        <f>'Grid_Requirement'!CM48</f>
        <v/>
      </c>
      <c r="CP1102">
        <f>'Grid_Requirement'!CN48</f>
        <v/>
      </c>
      <c r="CQ1102">
        <f>'Grid_Requirement'!CO48</f>
        <v/>
      </c>
      <c r="CR1102">
        <f>'Grid_Requirement'!CP48</f>
        <v/>
      </c>
      <c r="CS1102">
        <f>'Grid_Requirement'!CQ48</f>
        <v/>
      </c>
      <c r="CT1102">
        <f>'Grid_Requirement'!CR48</f>
        <v/>
      </c>
      <c r="CU1102">
        <f>'Grid_Requirement'!CS48</f>
        <v/>
      </c>
      <c r="CV1102">
        <f>'Grid_Requirement'!CT48</f>
        <v/>
      </c>
      <c r="CW1102">
        <f>'Grid_Requirement'!CU48</f>
        <v/>
      </c>
      <c r="CX1102">
        <f>'Grid_Requirement'!CV48</f>
        <v/>
      </c>
      <c r="CY1102">
        <f>'Grid_Requirement'!CW48</f>
        <v/>
      </c>
      <c r="CZ1102">
        <f>'Grid_Requirement'!CX48</f>
        <v/>
      </c>
      <c r="DA1102">
        <f>'Grid_Requirement'!CY48</f>
        <v/>
      </c>
      <c r="DB1102">
        <f>'Grid_Requirement'!CZ48</f>
        <v/>
      </c>
      <c r="DC1102">
        <f>'Grid_Requirement'!DA48</f>
        <v/>
      </c>
    </row>
    <row r="1103">
      <c r="B1103" t="inlineStr">
        <is>
          <t>TTAF在庫(実績,kg)</t>
        </is>
      </c>
      <c r="D1103">
        <f>'T_TTAFStock'!B52</f>
        <v/>
      </c>
      <c r="E1103">
        <f>'T_TTAFStock'!C52</f>
        <v/>
      </c>
      <c r="F1103">
        <f>'T_TTAFStock'!D52</f>
        <v/>
      </c>
      <c r="G1103">
        <f>'T_TTAFStock'!E52</f>
        <v/>
      </c>
      <c r="H1103">
        <f>'T_TTAFStock'!F52</f>
        <v/>
      </c>
      <c r="I1103">
        <f>'T_TTAFStock'!G52</f>
        <v/>
      </c>
      <c r="J1103">
        <f>'T_TTAFStock'!H52</f>
        <v/>
      </c>
      <c r="K1103">
        <f>'T_TTAFStock'!I52</f>
        <v/>
      </c>
      <c r="L1103">
        <f>'T_TTAFStock'!J52</f>
        <v/>
      </c>
      <c r="M1103">
        <f>'T_TTAFStock'!K52</f>
        <v/>
      </c>
      <c r="N1103">
        <f>'T_TTAFStock'!L52</f>
        <v/>
      </c>
      <c r="O1103">
        <f>'T_TTAFStock'!M52</f>
        <v/>
      </c>
      <c r="P1103">
        <f>'T_TTAFStock'!N52</f>
        <v/>
      </c>
      <c r="Q1103">
        <f>'T_TTAFStock'!O52</f>
        <v/>
      </c>
      <c r="R1103">
        <f>'T_TTAFStock'!P52</f>
        <v/>
      </c>
      <c r="S1103">
        <f>'T_TTAFStock'!Q52</f>
        <v/>
      </c>
      <c r="T1103">
        <f>'T_TTAFStock'!R52</f>
        <v/>
      </c>
      <c r="U1103">
        <f>'T_TTAFStock'!S52</f>
        <v/>
      </c>
      <c r="V1103">
        <f>'T_TTAFStock'!T52</f>
        <v/>
      </c>
      <c r="W1103">
        <f>'T_TTAFStock'!U52</f>
        <v/>
      </c>
      <c r="X1103">
        <f>'T_TTAFStock'!V52</f>
        <v/>
      </c>
      <c r="Y1103">
        <f>'T_TTAFStock'!W52</f>
        <v/>
      </c>
      <c r="Z1103">
        <f>'T_TTAFStock'!X52</f>
        <v/>
      </c>
      <c r="AA1103">
        <f>'T_TTAFStock'!Y52</f>
        <v/>
      </c>
      <c r="AB1103">
        <f>'T_TTAFStock'!Z52</f>
        <v/>
      </c>
      <c r="AC1103">
        <f>'T_TTAFStock'!AA52</f>
        <v/>
      </c>
      <c r="AD1103">
        <f>'T_TTAFStock'!AB52</f>
        <v/>
      </c>
      <c r="AE1103">
        <f>'T_TTAFStock'!AC52</f>
        <v/>
      </c>
      <c r="AF1103">
        <f>'T_TTAFStock'!AD52</f>
        <v/>
      </c>
      <c r="AG1103">
        <f>'T_TTAFStock'!AE52</f>
        <v/>
      </c>
      <c r="AH1103">
        <f>'T_TTAFStock'!AF52</f>
        <v/>
      </c>
      <c r="AI1103">
        <f>'T_TTAFStock'!AG52</f>
        <v/>
      </c>
      <c r="AJ1103">
        <f>'T_TTAFStock'!AH52</f>
        <v/>
      </c>
      <c r="AK1103">
        <f>'T_TTAFStock'!AI52</f>
        <v/>
      </c>
      <c r="AL1103">
        <f>'T_TTAFStock'!AJ52</f>
        <v/>
      </c>
      <c r="AM1103">
        <f>'T_TTAFStock'!AK52</f>
        <v/>
      </c>
      <c r="AN1103">
        <f>'T_TTAFStock'!AL52</f>
        <v/>
      </c>
      <c r="AO1103">
        <f>'T_TTAFStock'!AM52</f>
        <v/>
      </c>
      <c r="AP1103">
        <f>'T_TTAFStock'!AN52</f>
        <v/>
      </c>
      <c r="AQ1103">
        <f>'T_TTAFStock'!AO52</f>
        <v/>
      </c>
      <c r="AR1103">
        <f>'T_TTAFStock'!AP52</f>
        <v/>
      </c>
      <c r="AS1103">
        <f>'T_TTAFStock'!AQ52</f>
        <v/>
      </c>
      <c r="AT1103">
        <f>'T_TTAFStock'!AR52</f>
        <v/>
      </c>
      <c r="AU1103">
        <f>'T_TTAFStock'!AS52</f>
        <v/>
      </c>
      <c r="AV1103">
        <f>'T_TTAFStock'!AT52</f>
        <v/>
      </c>
      <c r="AW1103">
        <f>'T_TTAFStock'!AU52</f>
        <v/>
      </c>
      <c r="AX1103">
        <f>'T_TTAFStock'!AV52</f>
        <v/>
      </c>
      <c r="AY1103">
        <f>'T_TTAFStock'!AW52</f>
        <v/>
      </c>
      <c r="AZ1103">
        <f>'T_TTAFStock'!AX52</f>
        <v/>
      </c>
      <c r="BA1103">
        <f>'T_TTAFStock'!AY52</f>
        <v/>
      </c>
      <c r="BB1103">
        <f>'T_TTAFStock'!AZ52</f>
        <v/>
      </c>
      <c r="BC1103">
        <f>'T_TTAFStock'!BA52</f>
        <v/>
      </c>
      <c r="BD1103">
        <f>'T_TTAFStock'!BB52</f>
        <v/>
      </c>
      <c r="BE1103">
        <f>'T_TTAFStock'!BC52</f>
        <v/>
      </c>
      <c r="BF1103">
        <f>'T_TTAFStock'!BD52</f>
        <v/>
      </c>
      <c r="BG1103">
        <f>'T_TTAFStock'!BE52</f>
        <v/>
      </c>
      <c r="BH1103">
        <f>'T_TTAFStock'!BF52</f>
        <v/>
      </c>
      <c r="BI1103">
        <f>'T_TTAFStock'!BG52</f>
        <v/>
      </c>
      <c r="BJ1103">
        <f>'T_TTAFStock'!BH52</f>
        <v/>
      </c>
      <c r="BK1103">
        <f>'T_TTAFStock'!BI52</f>
        <v/>
      </c>
      <c r="BL1103">
        <f>'T_TTAFStock'!BJ52</f>
        <v/>
      </c>
      <c r="BM1103">
        <f>'T_TTAFStock'!BK52</f>
        <v/>
      </c>
      <c r="BN1103">
        <f>'T_TTAFStock'!BL52</f>
        <v/>
      </c>
      <c r="BO1103">
        <f>'T_TTAFStock'!BM52</f>
        <v/>
      </c>
      <c r="BP1103">
        <f>'T_TTAFStock'!BN52</f>
        <v/>
      </c>
      <c r="BQ1103">
        <f>'T_TTAFStock'!BO52</f>
        <v/>
      </c>
      <c r="BR1103">
        <f>'T_TTAFStock'!BP52</f>
        <v/>
      </c>
      <c r="BS1103">
        <f>'T_TTAFStock'!BQ52</f>
        <v/>
      </c>
      <c r="BT1103">
        <f>'T_TTAFStock'!BR52</f>
        <v/>
      </c>
      <c r="BU1103">
        <f>'T_TTAFStock'!BS52</f>
        <v/>
      </c>
      <c r="BV1103">
        <f>'T_TTAFStock'!BT52</f>
        <v/>
      </c>
      <c r="BW1103">
        <f>'T_TTAFStock'!BU52</f>
        <v/>
      </c>
      <c r="BX1103">
        <f>'T_TTAFStock'!BV52</f>
        <v/>
      </c>
      <c r="BY1103">
        <f>'T_TTAFStock'!BW52</f>
        <v/>
      </c>
      <c r="BZ1103">
        <f>'T_TTAFStock'!BX52</f>
        <v/>
      </c>
      <c r="CA1103">
        <f>'T_TTAFStock'!BY52</f>
        <v/>
      </c>
      <c r="CB1103">
        <f>'T_TTAFStock'!BZ52</f>
        <v/>
      </c>
      <c r="CC1103">
        <f>'T_TTAFStock'!CA52</f>
        <v/>
      </c>
      <c r="CD1103">
        <f>'T_TTAFStock'!CB52</f>
        <v/>
      </c>
      <c r="CE1103">
        <f>'T_TTAFStock'!CC52</f>
        <v/>
      </c>
      <c r="CF1103">
        <f>'T_TTAFStock'!CD52</f>
        <v/>
      </c>
      <c r="CG1103">
        <f>'T_TTAFStock'!CE52</f>
        <v/>
      </c>
      <c r="CH1103">
        <f>'T_TTAFStock'!CF52</f>
        <v/>
      </c>
      <c r="CI1103">
        <f>'T_TTAFStock'!CG52</f>
        <v/>
      </c>
      <c r="CJ1103">
        <f>'T_TTAFStock'!CH52</f>
        <v/>
      </c>
      <c r="CK1103">
        <f>'T_TTAFStock'!CI52</f>
        <v/>
      </c>
      <c r="CL1103">
        <f>'T_TTAFStock'!CJ52</f>
        <v/>
      </c>
      <c r="CM1103">
        <f>'T_TTAFStock'!CK52</f>
        <v/>
      </c>
      <c r="CN1103">
        <f>'T_TTAFStock'!CL52</f>
        <v/>
      </c>
      <c r="CO1103">
        <f>'T_TTAFStock'!CM52</f>
        <v/>
      </c>
      <c r="CP1103">
        <f>'T_TTAFStock'!CN52</f>
        <v/>
      </c>
      <c r="CQ1103">
        <f>'T_TTAFStock'!CO52</f>
        <v/>
      </c>
      <c r="CR1103">
        <f>'T_TTAFStock'!CP52</f>
        <v/>
      </c>
      <c r="CS1103">
        <f>'T_TTAFStock'!CQ52</f>
        <v/>
      </c>
      <c r="CT1103">
        <f>'T_TTAFStock'!CR52</f>
        <v/>
      </c>
      <c r="CU1103">
        <f>'T_TTAFStock'!CS52</f>
        <v/>
      </c>
      <c r="CV1103">
        <f>'T_TTAFStock'!CT52</f>
        <v/>
      </c>
      <c r="CW1103">
        <f>'T_TTAFStock'!CU52</f>
        <v/>
      </c>
      <c r="CX1103">
        <f>'T_TTAFStock'!CV52</f>
        <v/>
      </c>
      <c r="CY1103">
        <f>'T_TTAFStock'!CW52</f>
        <v/>
      </c>
      <c r="CZ1103">
        <f>'T_TTAFStock'!CX52</f>
        <v/>
      </c>
      <c r="DA1103">
        <f>'T_TTAFStock'!CY52</f>
        <v/>
      </c>
      <c r="DB1103">
        <f>'T_TTAFStock'!CZ52</f>
        <v/>
      </c>
      <c r="DC1103">
        <f>'T_TTAFStock'!DA52</f>
        <v/>
      </c>
    </row>
    <row r="1104">
      <c r="B1104" t="inlineStr">
        <is>
          <t>自社在庫(実績,kg)</t>
        </is>
      </c>
      <c r="D1104">
        <f>'T_SelfStock'!B52</f>
        <v/>
      </c>
      <c r="E1104">
        <f>'T_SelfStock'!C52</f>
        <v/>
      </c>
      <c r="F1104">
        <f>'T_SelfStock'!D52</f>
        <v/>
      </c>
      <c r="G1104">
        <f>'T_SelfStock'!E52</f>
        <v/>
      </c>
      <c r="H1104">
        <f>'T_SelfStock'!F52</f>
        <v/>
      </c>
      <c r="I1104">
        <f>'T_SelfStock'!G52</f>
        <v/>
      </c>
      <c r="J1104">
        <f>'T_SelfStock'!H52</f>
        <v/>
      </c>
      <c r="K1104">
        <f>'T_SelfStock'!I52</f>
        <v/>
      </c>
      <c r="L1104">
        <f>'T_SelfStock'!J52</f>
        <v/>
      </c>
      <c r="M1104">
        <f>'T_SelfStock'!K52</f>
        <v/>
      </c>
      <c r="N1104">
        <f>'T_SelfStock'!L52</f>
        <v/>
      </c>
      <c r="O1104">
        <f>'T_SelfStock'!M52</f>
        <v/>
      </c>
      <c r="P1104">
        <f>'T_SelfStock'!N52</f>
        <v/>
      </c>
      <c r="Q1104">
        <f>'T_SelfStock'!O52</f>
        <v/>
      </c>
      <c r="R1104">
        <f>'T_SelfStock'!P52</f>
        <v/>
      </c>
      <c r="S1104">
        <f>'T_SelfStock'!Q52</f>
        <v/>
      </c>
      <c r="T1104">
        <f>'T_SelfStock'!R52</f>
        <v/>
      </c>
      <c r="U1104">
        <f>'T_SelfStock'!S52</f>
        <v/>
      </c>
      <c r="V1104">
        <f>'T_SelfStock'!T52</f>
        <v/>
      </c>
      <c r="W1104">
        <f>'T_SelfStock'!U52</f>
        <v/>
      </c>
      <c r="X1104">
        <f>'T_SelfStock'!V52</f>
        <v/>
      </c>
      <c r="Y1104">
        <f>'T_SelfStock'!W52</f>
        <v/>
      </c>
      <c r="Z1104">
        <f>'T_SelfStock'!X52</f>
        <v/>
      </c>
      <c r="AA1104">
        <f>'T_SelfStock'!Y52</f>
        <v/>
      </c>
      <c r="AB1104">
        <f>'T_SelfStock'!Z52</f>
        <v/>
      </c>
      <c r="AC1104">
        <f>'T_SelfStock'!AA52</f>
        <v/>
      </c>
      <c r="AD1104">
        <f>'T_SelfStock'!AB52</f>
        <v/>
      </c>
      <c r="AE1104">
        <f>'T_SelfStock'!AC52</f>
        <v/>
      </c>
      <c r="AF1104">
        <f>'T_SelfStock'!AD52</f>
        <v/>
      </c>
      <c r="AG1104">
        <f>'T_SelfStock'!AE52</f>
        <v/>
      </c>
      <c r="AH1104">
        <f>'T_SelfStock'!AF52</f>
        <v/>
      </c>
      <c r="AI1104">
        <f>'T_SelfStock'!AG52</f>
        <v/>
      </c>
      <c r="AJ1104">
        <f>'T_SelfStock'!AH52</f>
        <v/>
      </c>
      <c r="AK1104">
        <f>'T_SelfStock'!AI52</f>
        <v/>
      </c>
      <c r="AL1104">
        <f>'T_SelfStock'!AJ52</f>
        <v/>
      </c>
      <c r="AM1104">
        <f>'T_SelfStock'!AK52</f>
        <v/>
      </c>
      <c r="AN1104">
        <f>'T_SelfStock'!AL52</f>
        <v/>
      </c>
      <c r="AO1104">
        <f>'T_SelfStock'!AM52</f>
        <v/>
      </c>
      <c r="AP1104">
        <f>'T_SelfStock'!AN52</f>
        <v/>
      </c>
      <c r="AQ1104">
        <f>'T_SelfStock'!AO52</f>
        <v/>
      </c>
      <c r="AR1104">
        <f>'T_SelfStock'!AP52</f>
        <v/>
      </c>
      <c r="AS1104">
        <f>'T_SelfStock'!AQ52</f>
        <v/>
      </c>
      <c r="AT1104">
        <f>'T_SelfStock'!AR52</f>
        <v/>
      </c>
      <c r="AU1104">
        <f>'T_SelfStock'!AS52</f>
        <v/>
      </c>
      <c r="AV1104">
        <f>'T_SelfStock'!AT52</f>
        <v/>
      </c>
      <c r="AW1104">
        <f>'T_SelfStock'!AU52</f>
        <v/>
      </c>
      <c r="AX1104">
        <f>'T_SelfStock'!AV52</f>
        <v/>
      </c>
      <c r="AY1104">
        <f>'T_SelfStock'!AW52</f>
        <v/>
      </c>
      <c r="AZ1104">
        <f>'T_SelfStock'!AX52</f>
        <v/>
      </c>
      <c r="BA1104">
        <f>'T_SelfStock'!AY52</f>
        <v/>
      </c>
      <c r="BB1104">
        <f>'T_SelfStock'!AZ52</f>
        <v/>
      </c>
      <c r="BC1104">
        <f>'T_SelfStock'!BA52</f>
        <v/>
      </c>
      <c r="BD1104">
        <f>'T_SelfStock'!BB52</f>
        <v/>
      </c>
      <c r="BE1104">
        <f>'T_SelfStock'!BC52</f>
        <v/>
      </c>
      <c r="BF1104">
        <f>'T_SelfStock'!BD52</f>
        <v/>
      </c>
      <c r="BG1104">
        <f>'T_SelfStock'!BE52</f>
        <v/>
      </c>
      <c r="BH1104">
        <f>'T_SelfStock'!BF52</f>
        <v/>
      </c>
      <c r="BI1104">
        <f>'T_SelfStock'!BG52</f>
        <v/>
      </c>
      <c r="BJ1104">
        <f>'T_SelfStock'!BH52</f>
        <v/>
      </c>
      <c r="BK1104">
        <f>'T_SelfStock'!BI52</f>
        <v/>
      </c>
      <c r="BL1104">
        <f>'T_SelfStock'!BJ52</f>
        <v/>
      </c>
      <c r="BM1104">
        <f>'T_SelfStock'!BK52</f>
        <v/>
      </c>
      <c r="BN1104">
        <f>'T_SelfStock'!BL52</f>
        <v/>
      </c>
      <c r="BO1104">
        <f>'T_SelfStock'!BM52</f>
        <v/>
      </c>
      <c r="BP1104">
        <f>'T_SelfStock'!BN52</f>
        <v/>
      </c>
      <c r="BQ1104">
        <f>'T_SelfStock'!BO52</f>
        <v/>
      </c>
      <c r="BR1104">
        <f>'T_SelfStock'!BP52</f>
        <v/>
      </c>
      <c r="BS1104">
        <f>'T_SelfStock'!BQ52</f>
        <v/>
      </c>
      <c r="BT1104">
        <f>'T_SelfStock'!BR52</f>
        <v/>
      </c>
      <c r="BU1104">
        <f>'T_SelfStock'!BS52</f>
        <v/>
      </c>
      <c r="BV1104">
        <f>'T_SelfStock'!BT52</f>
        <v/>
      </c>
      <c r="BW1104">
        <f>'T_SelfStock'!BU52</f>
        <v/>
      </c>
      <c r="BX1104">
        <f>'T_SelfStock'!BV52</f>
        <v/>
      </c>
      <c r="BY1104">
        <f>'T_SelfStock'!BW52</f>
        <v/>
      </c>
      <c r="BZ1104">
        <f>'T_SelfStock'!BX52</f>
        <v/>
      </c>
      <c r="CA1104">
        <f>'T_SelfStock'!BY52</f>
        <v/>
      </c>
      <c r="CB1104">
        <f>'T_SelfStock'!BZ52</f>
        <v/>
      </c>
      <c r="CC1104">
        <f>'T_SelfStock'!CA52</f>
        <v/>
      </c>
      <c r="CD1104">
        <f>'T_SelfStock'!CB52</f>
        <v/>
      </c>
      <c r="CE1104">
        <f>'T_SelfStock'!CC52</f>
        <v/>
      </c>
      <c r="CF1104">
        <f>'T_SelfStock'!CD52</f>
        <v/>
      </c>
      <c r="CG1104">
        <f>'T_SelfStock'!CE52</f>
        <v/>
      </c>
      <c r="CH1104">
        <f>'T_SelfStock'!CF52</f>
        <v/>
      </c>
      <c r="CI1104">
        <f>'T_SelfStock'!CG52</f>
        <v/>
      </c>
      <c r="CJ1104">
        <f>'T_SelfStock'!CH52</f>
        <v/>
      </c>
      <c r="CK1104">
        <f>'T_SelfStock'!CI52</f>
        <v/>
      </c>
      <c r="CL1104">
        <f>'T_SelfStock'!CJ52</f>
        <v/>
      </c>
      <c r="CM1104">
        <f>'T_SelfStock'!CK52</f>
        <v/>
      </c>
      <c r="CN1104">
        <f>'T_SelfStock'!CL52</f>
        <v/>
      </c>
      <c r="CO1104">
        <f>'T_SelfStock'!CM52</f>
        <v/>
      </c>
      <c r="CP1104">
        <f>'T_SelfStock'!CN52</f>
        <v/>
      </c>
      <c r="CQ1104">
        <f>'T_SelfStock'!CO52</f>
        <v/>
      </c>
      <c r="CR1104">
        <f>'T_SelfStock'!CP52</f>
        <v/>
      </c>
      <c r="CS1104">
        <f>'T_SelfStock'!CQ52</f>
        <v/>
      </c>
      <c r="CT1104">
        <f>'T_SelfStock'!CR52</f>
        <v/>
      </c>
      <c r="CU1104">
        <f>'T_SelfStock'!CS52</f>
        <v/>
      </c>
      <c r="CV1104">
        <f>'T_SelfStock'!CT52</f>
        <v/>
      </c>
      <c r="CW1104">
        <f>'T_SelfStock'!CU52</f>
        <v/>
      </c>
      <c r="CX1104">
        <f>'T_SelfStock'!CV52</f>
        <v/>
      </c>
      <c r="CY1104">
        <f>'T_SelfStock'!CW52</f>
        <v/>
      </c>
      <c r="CZ1104">
        <f>'T_SelfStock'!CX52</f>
        <v/>
      </c>
      <c r="DA1104">
        <f>'T_SelfStock'!CY52</f>
        <v/>
      </c>
      <c r="DB1104">
        <f>'T_SelfStock'!CZ52</f>
        <v/>
      </c>
      <c r="DC1104">
        <f>'T_SelfStock'!DA52</f>
        <v/>
      </c>
    </row>
    <row r="1105">
      <c r="B1105" t="inlineStr">
        <is>
          <t>Order(発注予定,kg)</t>
        </is>
      </c>
      <c r="D1105">
        <f>IF(SUMIFS(T_PlannedOrders[EffectiveQty],T_PlannedOrders[Part Name],$A1075,T_PlannedOrders[WeekIndex],1)=0,"",SUMIFS(T_PlannedOrders[EffectiveQty],T_PlannedOrders[Part Name],$A1075,T_PlannedOrders[WeekIndex],1)&amp;" ("&amp;TEXT(SUMPRODUCT(MAX((T_PlannedOrders[Part Name]=$A1075)*(T_PlannedOrders[WeekIndex]=1)*(T_PlannedOrders[EffectiveQty]&gt;0)*T_PlannedOrders[Order_Month])),"m月")&amp;"発注)")</f>
        <v/>
      </c>
      <c r="E1105">
        <f>IF(SUMIFS(T_PlannedOrders[EffectiveQty],T_PlannedOrders[Part Name],$A1075,T_PlannedOrders[WeekIndex],2)=0,"",SUMIFS(T_PlannedOrders[EffectiveQty],T_PlannedOrders[Part Name],$A1075,T_PlannedOrders[WeekIndex],2)&amp;" ("&amp;TEXT(SUMPRODUCT(MAX((T_PlannedOrders[Part Name]=$A1075)*(T_PlannedOrders[WeekIndex]=2)*(T_PlannedOrders[EffectiveQty]&gt;0)*T_PlannedOrders[Order_Month])),"m月")&amp;"発注)")</f>
        <v/>
      </c>
      <c r="F1105">
        <f>IF(SUMIFS(T_PlannedOrders[EffectiveQty],T_PlannedOrders[Part Name],$A1075,T_PlannedOrders[WeekIndex],3)=0,"",SUMIFS(T_PlannedOrders[EffectiveQty],T_PlannedOrders[Part Name],$A1075,T_PlannedOrders[WeekIndex],3)&amp;" ("&amp;TEXT(SUMPRODUCT(MAX((T_PlannedOrders[Part Name]=$A1075)*(T_PlannedOrders[WeekIndex]=3)*(T_PlannedOrders[EffectiveQty]&gt;0)*T_PlannedOrders[Order_Month])),"m月")&amp;"発注)")</f>
        <v/>
      </c>
      <c r="G1105">
        <f>IF(SUMIFS(T_PlannedOrders[EffectiveQty],T_PlannedOrders[Part Name],$A1075,T_PlannedOrders[WeekIndex],4)=0,"",SUMIFS(T_PlannedOrders[EffectiveQty],T_PlannedOrders[Part Name],$A1075,T_PlannedOrders[WeekIndex],4)&amp;" ("&amp;TEXT(SUMPRODUCT(MAX((T_PlannedOrders[Part Name]=$A1075)*(T_PlannedOrders[WeekIndex]=4)*(T_PlannedOrders[EffectiveQty]&gt;0)*T_PlannedOrders[Order_Month])),"m月")&amp;"発注)")</f>
        <v/>
      </c>
      <c r="H1105">
        <f>IF(SUMIFS(T_PlannedOrders[EffectiveQty],T_PlannedOrders[Part Name],$A1075,T_PlannedOrders[WeekIndex],5)=0,"",SUMIFS(T_PlannedOrders[EffectiveQty],T_PlannedOrders[Part Name],$A1075,T_PlannedOrders[WeekIndex],5)&amp;" ("&amp;TEXT(SUMPRODUCT(MAX((T_PlannedOrders[Part Name]=$A1075)*(T_PlannedOrders[WeekIndex]=5)*(T_PlannedOrders[EffectiveQty]&gt;0)*T_PlannedOrders[Order_Month])),"m月")&amp;"発注)")</f>
        <v/>
      </c>
      <c r="I1105">
        <f>IF(SUMIFS(T_PlannedOrders[EffectiveQty],T_PlannedOrders[Part Name],$A1075,T_PlannedOrders[WeekIndex],6)=0,"",SUMIFS(T_PlannedOrders[EffectiveQty],T_PlannedOrders[Part Name],$A1075,T_PlannedOrders[WeekIndex],6)&amp;" ("&amp;TEXT(SUMPRODUCT(MAX((T_PlannedOrders[Part Name]=$A1075)*(T_PlannedOrders[WeekIndex]=6)*(T_PlannedOrders[EffectiveQty]&gt;0)*T_PlannedOrders[Order_Month])),"m月")&amp;"発注)")</f>
        <v/>
      </c>
      <c r="J1105">
        <f>IF(SUMIFS(T_PlannedOrders[EffectiveQty],T_PlannedOrders[Part Name],$A1075,T_PlannedOrders[WeekIndex],7)=0,"",SUMIFS(T_PlannedOrders[EffectiveQty],T_PlannedOrders[Part Name],$A1075,T_PlannedOrders[WeekIndex],7)&amp;" ("&amp;TEXT(SUMPRODUCT(MAX((T_PlannedOrders[Part Name]=$A1075)*(T_PlannedOrders[WeekIndex]=7)*(T_PlannedOrders[EffectiveQty]&gt;0)*T_PlannedOrders[Order_Month])),"m月")&amp;"発注)")</f>
        <v/>
      </c>
      <c r="K1105">
        <f>IF(SUMIFS(T_PlannedOrders[EffectiveQty],T_PlannedOrders[Part Name],$A1075,T_PlannedOrders[WeekIndex],8)=0,"",SUMIFS(T_PlannedOrders[EffectiveQty],T_PlannedOrders[Part Name],$A1075,T_PlannedOrders[WeekIndex],8)&amp;" ("&amp;TEXT(SUMPRODUCT(MAX((T_PlannedOrders[Part Name]=$A1075)*(T_PlannedOrders[WeekIndex]=8)*(T_PlannedOrders[EffectiveQty]&gt;0)*T_PlannedOrders[Order_Month])),"m月")&amp;"発注)")</f>
        <v/>
      </c>
      <c r="L1105">
        <f>IF(SUMIFS(T_PlannedOrders[EffectiveQty],T_PlannedOrders[Part Name],$A1075,T_PlannedOrders[WeekIndex],9)=0,"",SUMIFS(T_PlannedOrders[EffectiveQty],T_PlannedOrders[Part Name],$A1075,T_PlannedOrders[WeekIndex],9)&amp;" ("&amp;TEXT(SUMPRODUCT(MAX((T_PlannedOrders[Part Name]=$A1075)*(T_PlannedOrders[WeekIndex]=9)*(T_PlannedOrders[EffectiveQty]&gt;0)*T_PlannedOrders[Order_Month])),"m月")&amp;"発注)")</f>
        <v/>
      </c>
      <c r="M1105">
        <f>IF(SUMIFS(T_PlannedOrders[EffectiveQty],T_PlannedOrders[Part Name],$A1075,T_PlannedOrders[WeekIndex],10)=0,"",SUMIFS(T_PlannedOrders[EffectiveQty],T_PlannedOrders[Part Name],$A1075,T_PlannedOrders[WeekIndex],10)&amp;" ("&amp;TEXT(SUMPRODUCT(MAX((T_PlannedOrders[Part Name]=$A1075)*(T_PlannedOrders[WeekIndex]=10)*(T_PlannedOrders[EffectiveQty]&gt;0)*T_PlannedOrders[Order_Month])),"m月")&amp;"発注)")</f>
        <v/>
      </c>
      <c r="N1105">
        <f>IF(SUMIFS(T_PlannedOrders[EffectiveQty],T_PlannedOrders[Part Name],$A1075,T_PlannedOrders[WeekIndex],11)=0,"",SUMIFS(T_PlannedOrders[EffectiveQty],T_PlannedOrders[Part Name],$A1075,T_PlannedOrders[WeekIndex],11)&amp;" ("&amp;TEXT(SUMPRODUCT(MAX((T_PlannedOrders[Part Name]=$A1075)*(T_PlannedOrders[WeekIndex]=11)*(T_PlannedOrders[EffectiveQty]&gt;0)*T_PlannedOrders[Order_Month])),"m月")&amp;"発注)")</f>
        <v/>
      </c>
      <c r="O1105">
        <f>IF(SUMIFS(T_PlannedOrders[EffectiveQty],T_PlannedOrders[Part Name],$A1075,T_PlannedOrders[WeekIndex],12)=0,"",SUMIFS(T_PlannedOrders[EffectiveQty],T_PlannedOrders[Part Name],$A1075,T_PlannedOrders[WeekIndex],12)&amp;" ("&amp;TEXT(SUMPRODUCT(MAX((T_PlannedOrders[Part Name]=$A1075)*(T_PlannedOrders[WeekIndex]=12)*(T_PlannedOrders[EffectiveQty]&gt;0)*T_PlannedOrders[Order_Month])),"m月")&amp;"発注)")</f>
        <v/>
      </c>
      <c r="P1105">
        <f>IF(SUMIFS(T_PlannedOrders[EffectiveQty],T_PlannedOrders[Part Name],$A1075,T_PlannedOrders[WeekIndex],13)=0,"",SUMIFS(T_PlannedOrders[EffectiveQty],T_PlannedOrders[Part Name],$A1075,T_PlannedOrders[WeekIndex],13)&amp;" ("&amp;TEXT(SUMPRODUCT(MAX((T_PlannedOrders[Part Name]=$A1075)*(T_PlannedOrders[WeekIndex]=13)*(T_PlannedOrders[EffectiveQty]&gt;0)*T_PlannedOrders[Order_Month])),"m月")&amp;"発注)")</f>
        <v/>
      </c>
      <c r="Q1105">
        <f>IF(SUMIFS(T_PlannedOrders[EffectiveQty],T_PlannedOrders[Part Name],$A1075,T_PlannedOrders[WeekIndex],14)=0,"",SUMIFS(T_PlannedOrders[EffectiveQty],T_PlannedOrders[Part Name],$A1075,T_PlannedOrders[WeekIndex],14)&amp;" ("&amp;TEXT(SUMPRODUCT(MAX((T_PlannedOrders[Part Name]=$A1075)*(T_PlannedOrders[WeekIndex]=14)*(T_PlannedOrders[EffectiveQty]&gt;0)*T_PlannedOrders[Order_Month])),"m月")&amp;"発注)")</f>
        <v/>
      </c>
      <c r="R1105">
        <f>IF(SUMIFS(T_PlannedOrders[EffectiveQty],T_PlannedOrders[Part Name],$A1075,T_PlannedOrders[WeekIndex],15)=0,"",SUMIFS(T_PlannedOrders[EffectiveQty],T_PlannedOrders[Part Name],$A1075,T_PlannedOrders[WeekIndex],15)&amp;" ("&amp;TEXT(SUMPRODUCT(MAX((T_PlannedOrders[Part Name]=$A1075)*(T_PlannedOrders[WeekIndex]=15)*(T_PlannedOrders[EffectiveQty]&gt;0)*T_PlannedOrders[Order_Month])),"m月")&amp;"発注)")</f>
        <v/>
      </c>
      <c r="S1105">
        <f>IF(SUMIFS(T_PlannedOrders[EffectiveQty],T_PlannedOrders[Part Name],$A1075,T_PlannedOrders[WeekIndex],16)=0,"",SUMIFS(T_PlannedOrders[EffectiveQty],T_PlannedOrders[Part Name],$A1075,T_PlannedOrders[WeekIndex],16)&amp;" ("&amp;TEXT(SUMPRODUCT(MAX((T_PlannedOrders[Part Name]=$A1075)*(T_PlannedOrders[WeekIndex]=16)*(T_PlannedOrders[EffectiveQty]&gt;0)*T_PlannedOrders[Order_Month])),"m月")&amp;"発注)")</f>
        <v/>
      </c>
      <c r="T1105">
        <f>IF(SUMIFS(T_PlannedOrders[EffectiveQty],T_PlannedOrders[Part Name],$A1075,T_PlannedOrders[WeekIndex],17)=0,"",SUMIFS(T_PlannedOrders[EffectiveQty],T_PlannedOrders[Part Name],$A1075,T_PlannedOrders[WeekIndex],17)&amp;" ("&amp;TEXT(SUMPRODUCT(MAX((T_PlannedOrders[Part Name]=$A1075)*(T_PlannedOrders[WeekIndex]=17)*(T_PlannedOrders[EffectiveQty]&gt;0)*T_PlannedOrders[Order_Month])),"m月")&amp;"発注)")</f>
        <v/>
      </c>
      <c r="U1105">
        <f>IF(SUMIFS(T_PlannedOrders[EffectiveQty],T_PlannedOrders[Part Name],$A1075,T_PlannedOrders[WeekIndex],18)=0,"",SUMIFS(T_PlannedOrders[EffectiveQty],T_PlannedOrders[Part Name],$A1075,T_PlannedOrders[WeekIndex],18)&amp;" ("&amp;TEXT(SUMPRODUCT(MAX((T_PlannedOrders[Part Name]=$A1075)*(T_PlannedOrders[WeekIndex]=18)*(T_PlannedOrders[EffectiveQty]&gt;0)*T_PlannedOrders[Order_Month])),"m月")&amp;"発注)")</f>
        <v/>
      </c>
      <c r="V1105">
        <f>IF(SUMIFS(T_PlannedOrders[EffectiveQty],T_PlannedOrders[Part Name],$A1075,T_PlannedOrders[WeekIndex],19)=0,"",SUMIFS(T_PlannedOrders[EffectiveQty],T_PlannedOrders[Part Name],$A1075,T_PlannedOrders[WeekIndex],19)&amp;" ("&amp;TEXT(SUMPRODUCT(MAX((T_PlannedOrders[Part Name]=$A1075)*(T_PlannedOrders[WeekIndex]=19)*(T_PlannedOrders[EffectiveQty]&gt;0)*T_PlannedOrders[Order_Month])),"m月")&amp;"発注)")</f>
        <v/>
      </c>
      <c r="W1105">
        <f>IF(SUMIFS(T_PlannedOrders[EffectiveQty],T_PlannedOrders[Part Name],$A1075,T_PlannedOrders[WeekIndex],20)=0,"",SUMIFS(T_PlannedOrders[EffectiveQty],T_PlannedOrders[Part Name],$A1075,T_PlannedOrders[WeekIndex],20)&amp;" ("&amp;TEXT(SUMPRODUCT(MAX((T_PlannedOrders[Part Name]=$A1075)*(T_PlannedOrders[WeekIndex]=20)*(T_PlannedOrders[EffectiveQty]&gt;0)*T_PlannedOrders[Order_Month])),"m月")&amp;"発注)")</f>
        <v/>
      </c>
      <c r="X1105">
        <f>IF(SUMIFS(T_PlannedOrders[EffectiveQty],T_PlannedOrders[Part Name],$A1075,T_PlannedOrders[WeekIndex],21)=0,"",SUMIFS(T_PlannedOrders[EffectiveQty],T_PlannedOrders[Part Name],$A1075,T_PlannedOrders[WeekIndex],21)&amp;" ("&amp;TEXT(SUMPRODUCT(MAX((T_PlannedOrders[Part Name]=$A1075)*(T_PlannedOrders[WeekIndex]=21)*(T_PlannedOrders[EffectiveQty]&gt;0)*T_PlannedOrders[Order_Month])),"m月")&amp;"発注)")</f>
        <v/>
      </c>
      <c r="Y1105">
        <f>IF(SUMIFS(T_PlannedOrders[EffectiveQty],T_PlannedOrders[Part Name],$A1075,T_PlannedOrders[WeekIndex],22)=0,"",SUMIFS(T_PlannedOrders[EffectiveQty],T_PlannedOrders[Part Name],$A1075,T_PlannedOrders[WeekIndex],22)&amp;" ("&amp;TEXT(SUMPRODUCT(MAX((T_PlannedOrders[Part Name]=$A1075)*(T_PlannedOrders[WeekIndex]=22)*(T_PlannedOrders[EffectiveQty]&gt;0)*T_PlannedOrders[Order_Month])),"m月")&amp;"発注)")</f>
        <v/>
      </c>
      <c r="Z1105">
        <f>IF(SUMIFS(T_PlannedOrders[EffectiveQty],T_PlannedOrders[Part Name],$A1075,T_PlannedOrders[WeekIndex],23)=0,"",SUMIFS(T_PlannedOrders[EffectiveQty],T_PlannedOrders[Part Name],$A1075,T_PlannedOrders[WeekIndex],23)&amp;" ("&amp;TEXT(SUMPRODUCT(MAX((T_PlannedOrders[Part Name]=$A1075)*(T_PlannedOrders[WeekIndex]=23)*(T_PlannedOrders[EffectiveQty]&gt;0)*T_PlannedOrders[Order_Month])),"m月")&amp;"発注)")</f>
        <v/>
      </c>
      <c r="AA1105">
        <f>IF(SUMIFS(T_PlannedOrders[EffectiveQty],T_PlannedOrders[Part Name],$A1075,T_PlannedOrders[WeekIndex],24)=0,"",SUMIFS(T_PlannedOrders[EffectiveQty],T_PlannedOrders[Part Name],$A1075,T_PlannedOrders[WeekIndex],24)&amp;" ("&amp;TEXT(SUMPRODUCT(MAX((T_PlannedOrders[Part Name]=$A1075)*(T_PlannedOrders[WeekIndex]=24)*(T_PlannedOrders[EffectiveQty]&gt;0)*T_PlannedOrders[Order_Month])),"m月")&amp;"発注)")</f>
        <v/>
      </c>
      <c r="AB1105">
        <f>IF(SUMIFS(T_PlannedOrders[EffectiveQty],T_PlannedOrders[Part Name],$A1075,T_PlannedOrders[WeekIndex],25)=0,"",SUMIFS(T_PlannedOrders[EffectiveQty],T_PlannedOrders[Part Name],$A1075,T_PlannedOrders[WeekIndex],25)&amp;" ("&amp;TEXT(SUMPRODUCT(MAX((T_PlannedOrders[Part Name]=$A1075)*(T_PlannedOrders[WeekIndex]=25)*(T_PlannedOrders[EffectiveQty]&gt;0)*T_PlannedOrders[Order_Month])),"m月")&amp;"発注)")</f>
        <v/>
      </c>
      <c r="AC1105">
        <f>IF(SUMIFS(T_PlannedOrders[EffectiveQty],T_PlannedOrders[Part Name],$A1075,T_PlannedOrders[WeekIndex],26)=0,"",SUMIFS(T_PlannedOrders[EffectiveQty],T_PlannedOrders[Part Name],$A1075,T_PlannedOrders[WeekIndex],26)&amp;" ("&amp;TEXT(SUMPRODUCT(MAX((T_PlannedOrders[Part Name]=$A1075)*(T_PlannedOrders[WeekIndex]=26)*(T_PlannedOrders[EffectiveQty]&gt;0)*T_PlannedOrders[Order_Month])),"m月")&amp;"発注)")</f>
        <v/>
      </c>
      <c r="AD1105">
        <f>IF(SUMIFS(T_PlannedOrders[EffectiveQty],T_PlannedOrders[Part Name],$A1075,T_PlannedOrders[WeekIndex],27)=0,"",SUMIFS(T_PlannedOrders[EffectiveQty],T_PlannedOrders[Part Name],$A1075,T_PlannedOrders[WeekIndex],27)&amp;" ("&amp;TEXT(SUMPRODUCT(MAX((T_PlannedOrders[Part Name]=$A1075)*(T_PlannedOrders[WeekIndex]=27)*(T_PlannedOrders[EffectiveQty]&gt;0)*T_PlannedOrders[Order_Month])),"m月")&amp;"発注)")</f>
        <v/>
      </c>
      <c r="AE1105">
        <f>IF(SUMIFS(T_PlannedOrders[EffectiveQty],T_PlannedOrders[Part Name],$A1075,T_PlannedOrders[WeekIndex],28)=0,"",SUMIFS(T_PlannedOrders[EffectiveQty],T_PlannedOrders[Part Name],$A1075,T_PlannedOrders[WeekIndex],28)&amp;" ("&amp;TEXT(SUMPRODUCT(MAX((T_PlannedOrders[Part Name]=$A1075)*(T_PlannedOrders[WeekIndex]=28)*(T_PlannedOrders[EffectiveQty]&gt;0)*T_PlannedOrders[Order_Month])),"m月")&amp;"発注)")</f>
        <v/>
      </c>
      <c r="AF1105">
        <f>IF(SUMIFS(T_PlannedOrders[EffectiveQty],T_PlannedOrders[Part Name],$A1075,T_PlannedOrders[WeekIndex],29)=0,"",SUMIFS(T_PlannedOrders[EffectiveQty],T_PlannedOrders[Part Name],$A1075,T_PlannedOrders[WeekIndex],29)&amp;" ("&amp;TEXT(SUMPRODUCT(MAX((T_PlannedOrders[Part Name]=$A1075)*(T_PlannedOrders[WeekIndex]=29)*(T_PlannedOrders[EffectiveQty]&gt;0)*T_PlannedOrders[Order_Month])),"m月")&amp;"発注)")</f>
        <v/>
      </c>
      <c r="AG1105">
        <f>IF(SUMIFS(T_PlannedOrders[EffectiveQty],T_PlannedOrders[Part Name],$A1075,T_PlannedOrders[WeekIndex],30)=0,"",SUMIFS(T_PlannedOrders[EffectiveQty],T_PlannedOrders[Part Name],$A1075,T_PlannedOrders[WeekIndex],30)&amp;" ("&amp;TEXT(SUMPRODUCT(MAX((T_PlannedOrders[Part Name]=$A1075)*(T_PlannedOrders[WeekIndex]=30)*(T_PlannedOrders[EffectiveQty]&gt;0)*T_PlannedOrders[Order_Month])),"m月")&amp;"発注)")</f>
        <v/>
      </c>
      <c r="AH1105">
        <f>IF(SUMIFS(T_PlannedOrders[EffectiveQty],T_PlannedOrders[Part Name],$A1075,T_PlannedOrders[WeekIndex],31)=0,"",SUMIFS(T_PlannedOrders[EffectiveQty],T_PlannedOrders[Part Name],$A1075,T_PlannedOrders[WeekIndex],31)&amp;" ("&amp;TEXT(SUMPRODUCT(MAX((T_PlannedOrders[Part Name]=$A1075)*(T_PlannedOrders[WeekIndex]=31)*(T_PlannedOrders[EffectiveQty]&gt;0)*T_PlannedOrders[Order_Month])),"m月")&amp;"発注)")</f>
        <v/>
      </c>
      <c r="AI1105">
        <f>IF(SUMIFS(T_PlannedOrders[EffectiveQty],T_PlannedOrders[Part Name],$A1075,T_PlannedOrders[WeekIndex],32)=0,"",SUMIFS(T_PlannedOrders[EffectiveQty],T_PlannedOrders[Part Name],$A1075,T_PlannedOrders[WeekIndex],32)&amp;" ("&amp;TEXT(SUMPRODUCT(MAX((T_PlannedOrders[Part Name]=$A1075)*(T_PlannedOrders[WeekIndex]=32)*(T_PlannedOrders[EffectiveQty]&gt;0)*T_PlannedOrders[Order_Month])),"m月")&amp;"発注)")</f>
        <v/>
      </c>
      <c r="AJ1105">
        <f>IF(SUMIFS(T_PlannedOrders[EffectiveQty],T_PlannedOrders[Part Name],$A1075,T_PlannedOrders[WeekIndex],33)=0,"",SUMIFS(T_PlannedOrders[EffectiveQty],T_PlannedOrders[Part Name],$A1075,T_PlannedOrders[WeekIndex],33)&amp;" ("&amp;TEXT(SUMPRODUCT(MAX((T_PlannedOrders[Part Name]=$A1075)*(T_PlannedOrders[WeekIndex]=33)*(T_PlannedOrders[EffectiveQty]&gt;0)*T_PlannedOrders[Order_Month])),"m月")&amp;"発注)")</f>
        <v/>
      </c>
      <c r="AK1105">
        <f>IF(SUMIFS(T_PlannedOrders[EffectiveQty],T_PlannedOrders[Part Name],$A1075,T_PlannedOrders[WeekIndex],34)=0,"",SUMIFS(T_PlannedOrders[EffectiveQty],T_PlannedOrders[Part Name],$A1075,T_PlannedOrders[WeekIndex],34)&amp;" ("&amp;TEXT(SUMPRODUCT(MAX((T_PlannedOrders[Part Name]=$A1075)*(T_PlannedOrders[WeekIndex]=34)*(T_PlannedOrders[EffectiveQty]&gt;0)*T_PlannedOrders[Order_Month])),"m月")&amp;"発注)")</f>
        <v/>
      </c>
      <c r="AL1105">
        <f>IF(SUMIFS(T_PlannedOrders[EffectiveQty],T_PlannedOrders[Part Name],$A1075,T_PlannedOrders[WeekIndex],35)=0,"",SUMIFS(T_PlannedOrders[EffectiveQty],T_PlannedOrders[Part Name],$A1075,T_PlannedOrders[WeekIndex],35)&amp;" ("&amp;TEXT(SUMPRODUCT(MAX((T_PlannedOrders[Part Name]=$A1075)*(T_PlannedOrders[WeekIndex]=35)*(T_PlannedOrders[EffectiveQty]&gt;0)*T_PlannedOrders[Order_Month])),"m月")&amp;"発注)")</f>
        <v/>
      </c>
      <c r="AM1105">
        <f>IF(SUMIFS(T_PlannedOrders[EffectiveQty],T_PlannedOrders[Part Name],$A1075,T_PlannedOrders[WeekIndex],36)=0,"",SUMIFS(T_PlannedOrders[EffectiveQty],T_PlannedOrders[Part Name],$A1075,T_PlannedOrders[WeekIndex],36)&amp;" ("&amp;TEXT(SUMPRODUCT(MAX((T_PlannedOrders[Part Name]=$A1075)*(T_PlannedOrders[WeekIndex]=36)*(T_PlannedOrders[EffectiveQty]&gt;0)*T_PlannedOrders[Order_Month])),"m月")&amp;"発注)")</f>
        <v/>
      </c>
      <c r="AN1105">
        <f>IF(SUMIFS(T_PlannedOrders[EffectiveQty],T_PlannedOrders[Part Name],$A1075,T_PlannedOrders[WeekIndex],37)=0,"",SUMIFS(T_PlannedOrders[EffectiveQty],T_PlannedOrders[Part Name],$A1075,T_PlannedOrders[WeekIndex],37)&amp;" ("&amp;TEXT(SUMPRODUCT(MAX((T_PlannedOrders[Part Name]=$A1075)*(T_PlannedOrders[WeekIndex]=37)*(T_PlannedOrders[EffectiveQty]&gt;0)*T_PlannedOrders[Order_Month])),"m月")&amp;"発注)")</f>
        <v/>
      </c>
      <c r="AO1105">
        <f>IF(SUMIFS(T_PlannedOrders[EffectiveQty],T_PlannedOrders[Part Name],$A1075,T_PlannedOrders[WeekIndex],38)=0,"",SUMIFS(T_PlannedOrders[EffectiveQty],T_PlannedOrders[Part Name],$A1075,T_PlannedOrders[WeekIndex],38)&amp;" ("&amp;TEXT(SUMPRODUCT(MAX((T_PlannedOrders[Part Name]=$A1075)*(T_PlannedOrders[WeekIndex]=38)*(T_PlannedOrders[EffectiveQty]&gt;0)*T_PlannedOrders[Order_Month])),"m月")&amp;"発注)")</f>
        <v/>
      </c>
      <c r="AP1105">
        <f>IF(SUMIFS(T_PlannedOrders[EffectiveQty],T_PlannedOrders[Part Name],$A1075,T_PlannedOrders[WeekIndex],39)=0,"",SUMIFS(T_PlannedOrders[EffectiveQty],T_PlannedOrders[Part Name],$A1075,T_PlannedOrders[WeekIndex],39)&amp;" ("&amp;TEXT(SUMPRODUCT(MAX((T_PlannedOrders[Part Name]=$A1075)*(T_PlannedOrders[WeekIndex]=39)*(T_PlannedOrders[EffectiveQty]&gt;0)*T_PlannedOrders[Order_Month])),"m月")&amp;"発注)")</f>
        <v/>
      </c>
      <c r="AQ1105">
        <f>IF(SUMIFS(T_PlannedOrders[EffectiveQty],T_PlannedOrders[Part Name],$A1075,T_PlannedOrders[WeekIndex],40)=0,"",SUMIFS(T_PlannedOrders[EffectiveQty],T_PlannedOrders[Part Name],$A1075,T_PlannedOrders[WeekIndex],40)&amp;" ("&amp;TEXT(SUMPRODUCT(MAX((T_PlannedOrders[Part Name]=$A1075)*(T_PlannedOrders[WeekIndex]=40)*(T_PlannedOrders[EffectiveQty]&gt;0)*T_PlannedOrders[Order_Month])),"m月")&amp;"発注)")</f>
        <v/>
      </c>
      <c r="AR1105">
        <f>IF(SUMIFS(T_PlannedOrders[EffectiveQty],T_PlannedOrders[Part Name],$A1075,T_PlannedOrders[WeekIndex],41)=0,"",SUMIFS(T_PlannedOrders[EffectiveQty],T_PlannedOrders[Part Name],$A1075,T_PlannedOrders[WeekIndex],41)&amp;" ("&amp;TEXT(SUMPRODUCT(MAX((T_PlannedOrders[Part Name]=$A1075)*(T_PlannedOrders[WeekIndex]=41)*(T_PlannedOrders[EffectiveQty]&gt;0)*T_PlannedOrders[Order_Month])),"m月")&amp;"発注)")</f>
        <v/>
      </c>
      <c r="AS1105">
        <f>IF(SUMIFS(T_PlannedOrders[EffectiveQty],T_PlannedOrders[Part Name],$A1075,T_PlannedOrders[WeekIndex],42)=0,"",SUMIFS(T_PlannedOrders[EffectiveQty],T_PlannedOrders[Part Name],$A1075,T_PlannedOrders[WeekIndex],42)&amp;" ("&amp;TEXT(SUMPRODUCT(MAX((T_PlannedOrders[Part Name]=$A1075)*(T_PlannedOrders[WeekIndex]=42)*(T_PlannedOrders[EffectiveQty]&gt;0)*T_PlannedOrders[Order_Month])),"m月")&amp;"発注)")</f>
        <v/>
      </c>
      <c r="AT1105">
        <f>IF(SUMIFS(T_PlannedOrders[EffectiveQty],T_PlannedOrders[Part Name],$A1075,T_PlannedOrders[WeekIndex],43)=0,"",SUMIFS(T_PlannedOrders[EffectiveQty],T_PlannedOrders[Part Name],$A1075,T_PlannedOrders[WeekIndex],43)&amp;" ("&amp;TEXT(SUMPRODUCT(MAX((T_PlannedOrders[Part Name]=$A1075)*(T_PlannedOrders[WeekIndex]=43)*(T_PlannedOrders[EffectiveQty]&gt;0)*T_PlannedOrders[Order_Month])),"m月")&amp;"発注)")</f>
        <v/>
      </c>
      <c r="AU1105">
        <f>IF(SUMIFS(T_PlannedOrders[EffectiveQty],T_PlannedOrders[Part Name],$A1075,T_PlannedOrders[WeekIndex],44)=0,"",SUMIFS(T_PlannedOrders[EffectiveQty],T_PlannedOrders[Part Name],$A1075,T_PlannedOrders[WeekIndex],44)&amp;" ("&amp;TEXT(SUMPRODUCT(MAX((T_PlannedOrders[Part Name]=$A1075)*(T_PlannedOrders[WeekIndex]=44)*(T_PlannedOrders[EffectiveQty]&gt;0)*T_PlannedOrders[Order_Month])),"m月")&amp;"発注)")</f>
        <v/>
      </c>
      <c r="AV1105">
        <f>IF(SUMIFS(T_PlannedOrders[EffectiveQty],T_PlannedOrders[Part Name],$A1075,T_PlannedOrders[WeekIndex],45)=0,"",SUMIFS(T_PlannedOrders[EffectiveQty],T_PlannedOrders[Part Name],$A1075,T_PlannedOrders[WeekIndex],45)&amp;" ("&amp;TEXT(SUMPRODUCT(MAX((T_PlannedOrders[Part Name]=$A1075)*(T_PlannedOrders[WeekIndex]=45)*(T_PlannedOrders[EffectiveQty]&gt;0)*T_PlannedOrders[Order_Month])),"m月")&amp;"発注)")</f>
        <v/>
      </c>
      <c r="AW1105">
        <f>IF(SUMIFS(T_PlannedOrders[EffectiveQty],T_PlannedOrders[Part Name],$A1075,T_PlannedOrders[WeekIndex],46)=0,"",SUMIFS(T_PlannedOrders[EffectiveQty],T_PlannedOrders[Part Name],$A1075,T_PlannedOrders[WeekIndex],46)&amp;" ("&amp;TEXT(SUMPRODUCT(MAX((T_PlannedOrders[Part Name]=$A1075)*(T_PlannedOrders[WeekIndex]=46)*(T_PlannedOrders[EffectiveQty]&gt;0)*T_PlannedOrders[Order_Month])),"m月")&amp;"発注)")</f>
        <v/>
      </c>
      <c r="AX1105">
        <f>IF(SUMIFS(T_PlannedOrders[EffectiveQty],T_PlannedOrders[Part Name],$A1075,T_PlannedOrders[WeekIndex],47)=0,"",SUMIFS(T_PlannedOrders[EffectiveQty],T_PlannedOrders[Part Name],$A1075,T_PlannedOrders[WeekIndex],47)&amp;" ("&amp;TEXT(SUMPRODUCT(MAX((T_PlannedOrders[Part Name]=$A1075)*(T_PlannedOrders[WeekIndex]=47)*(T_PlannedOrders[EffectiveQty]&gt;0)*T_PlannedOrders[Order_Month])),"m月")&amp;"発注)")</f>
        <v/>
      </c>
      <c r="AY1105">
        <f>IF(SUMIFS(T_PlannedOrders[EffectiveQty],T_PlannedOrders[Part Name],$A1075,T_PlannedOrders[WeekIndex],48)=0,"",SUMIFS(T_PlannedOrders[EffectiveQty],T_PlannedOrders[Part Name],$A1075,T_PlannedOrders[WeekIndex],48)&amp;" ("&amp;TEXT(SUMPRODUCT(MAX((T_PlannedOrders[Part Name]=$A1075)*(T_PlannedOrders[WeekIndex]=48)*(T_PlannedOrders[EffectiveQty]&gt;0)*T_PlannedOrders[Order_Month])),"m月")&amp;"発注)")</f>
        <v/>
      </c>
      <c r="AZ1105">
        <f>IF(SUMIFS(T_PlannedOrders[EffectiveQty],T_PlannedOrders[Part Name],$A1075,T_PlannedOrders[WeekIndex],49)=0,"",SUMIFS(T_PlannedOrders[EffectiveQty],T_PlannedOrders[Part Name],$A1075,T_PlannedOrders[WeekIndex],49)&amp;" ("&amp;TEXT(SUMPRODUCT(MAX((T_PlannedOrders[Part Name]=$A1075)*(T_PlannedOrders[WeekIndex]=49)*(T_PlannedOrders[EffectiveQty]&gt;0)*T_PlannedOrders[Order_Month])),"m月")&amp;"発注)")</f>
        <v/>
      </c>
      <c r="BA1105">
        <f>IF(SUMIFS(T_PlannedOrders[EffectiveQty],T_PlannedOrders[Part Name],$A1075,T_PlannedOrders[WeekIndex],50)=0,"",SUMIFS(T_PlannedOrders[EffectiveQty],T_PlannedOrders[Part Name],$A1075,T_PlannedOrders[WeekIndex],50)&amp;" ("&amp;TEXT(SUMPRODUCT(MAX((T_PlannedOrders[Part Name]=$A1075)*(T_PlannedOrders[WeekIndex]=50)*(T_PlannedOrders[EffectiveQty]&gt;0)*T_PlannedOrders[Order_Month])),"m月")&amp;"発注)")</f>
        <v/>
      </c>
      <c r="BB1105">
        <f>IF(SUMIFS(T_PlannedOrders[EffectiveQty],T_PlannedOrders[Part Name],$A1075,T_PlannedOrders[WeekIndex],51)=0,"",SUMIFS(T_PlannedOrders[EffectiveQty],T_PlannedOrders[Part Name],$A1075,T_PlannedOrders[WeekIndex],51)&amp;" ("&amp;TEXT(SUMPRODUCT(MAX((T_PlannedOrders[Part Name]=$A1075)*(T_PlannedOrders[WeekIndex]=51)*(T_PlannedOrders[EffectiveQty]&gt;0)*T_PlannedOrders[Order_Month])),"m月")&amp;"発注)")</f>
        <v/>
      </c>
      <c r="BC1105">
        <f>IF(SUMIFS(T_PlannedOrders[EffectiveQty],T_PlannedOrders[Part Name],$A1075,T_PlannedOrders[WeekIndex],52)=0,"",SUMIFS(T_PlannedOrders[EffectiveQty],T_PlannedOrders[Part Name],$A1075,T_PlannedOrders[WeekIndex],52)&amp;" ("&amp;TEXT(SUMPRODUCT(MAX((T_PlannedOrders[Part Name]=$A1075)*(T_PlannedOrders[WeekIndex]=52)*(T_PlannedOrders[EffectiveQty]&gt;0)*T_PlannedOrders[Order_Month])),"m月")&amp;"発注)")</f>
        <v/>
      </c>
      <c r="BD1105">
        <f>IF(SUMIFS(T_PlannedOrders[EffectiveQty],T_PlannedOrders[Part Name],$A1075,T_PlannedOrders[WeekIndex],53)=0,"",SUMIFS(T_PlannedOrders[EffectiveQty],T_PlannedOrders[Part Name],$A1075,T_PlannedOrders[WeekIndex],53)&amp;" ("&amp;TEXT(SUMPRODUCT(MAX((T_PlannedOrders[Part Name]=$A1075)*(T_PlannedOrders[WeekIndex]=53)*(T_PlannedOrders[EffectiveQty]&gt;0)*T_PlannedOrders[Order_Month])),"m月")&amp;"発注)")</f>
        <v/>
      </c>
      <c r="BE1105">
        <f>IF(SUMIFS(T_PlannedOrders[EffectiveQty],T_PlannedOrders[Part Name],$A1075,T_PlannedOrders[WeekIndex],54)=0,"",SUMIFS(T_PlannedOrders[EffectiveQty],T_PlannedOrders[Part Name],$A1075,T_PlannedOrders[WeekIndex],54)&amp;" ("&amp;TEXT(SUMPRODUCT(MAX((T_PlannedOrders[Part Name]=$A1075)*(T_PlannedOrders[WeekIndex]=54)*(T_PlannedOrders[EffectiveQty]&gt;0)*T_PlannedOrders[Order_Month])),"m月")&amp;"発注)")</f>
        <v/>
      </c>
      <c r="BF1105">
        <f>IF(SUMIFS(T_PlannedOrders[EffectiveQty],T_PlannedOrders[Part Name],$A1075,T_PlannedOrders[WeekIndex],55)=0,"",SUMIFS(T_PlannedOrders[EffectiveQty],T_PlannedOrders[Part Name],$A1075,T_PlannedOrders[WeekIndex],55)&amp;" ("&amp;TEXT(SUMPRODUCT(MAX((T_PlannedOrders[Part Name]=$A1075)*(T_PlannedOrders[WeekIndex]=55)*(T_PlannedOrders[EffectiveQty]&gt;0)*T_PlannedOrders[Order_Month])),"m月")&amp;"発注)")</f>
        <v/>
      </c>
      <c r="BG1105">
        <f>IF(SUMIFS(T_PlannedOrders[EffectiveQty],T_PlannedOrders[Part Name],$A1075,T_PlannedOrders[WeekIndex],56)=0,"",SUMIFS(T_PlannedOrders[EffectiveQty],T_PlannedOrders[Part Name],$A1075,T_PlannedOrders[WeekIndex],56)&amp;" ("&amp;TEXT(SUMPRODUCT(MAX((T_PlannedOrders[Part Name]=$A1075)*(T_PlannedOrders[WeekIndex]=56)*(T_PlannedOrders[EffectiveQty]&gt;0)*T_PlannedOrders[Order_Month])),"m月")&amp;"発注)")</f>
        <v/>
      </c>
      <c r="BH1105">
        <f>IF(SUMIFS(T_PlannedOrders[EffectiveQty],T_PlannedOrders[Part Name],$A1075,T_PlannedOrders[WeekIndex],57)=0,"",SUMIFS(T_PlannedOrders[EffectiveQty],T_PlannedOrders[Part Name],$A1075,T_PlannedOrders[WeekIndex],57)&amp;" ("&amp;TEXT(SUMPRODUCT(MAX((T_PlannedOrders[Part Name]=$A1075)*(T_PlannedOrders[WeekIndex]=57)*(T_PlannedOrders[EffectiveQty]&gt;0)*T_PlannedOrders[Order_Month])),"m月")&amp;"発注)")</f>
        <v/>
      </c>
      <c r="BI1105">
        <f>IF(SUMIFS(T_PlannedOrders[EffectiveQty],T_PlannedOrders[Part Name],$A1075,T_PlannedOrders[WeekIndex],58)=0,"",SUMIFS(T_PlannedOrders[EffectiveQty],T_PlannedOrders[Part Name],$A1075,T_PlannedOrders[WeekIndex],58)&amp;" ("&amp;TEXT(SUMPRODUCT(MAX((T_PlannedOrders[Part Name]=$A1075)*(T_PlannedOrders[WeekIndex]=58)*(T_PlannedOrders[EffectiveQty]&gt;0)*T_PlannedOrders[Order_Month])),"m月")&amp;"発注)")</f>
        <v/>
      </c>
      <c r="BJ1105">
        <f>IF(SUMIFS(T_PlannedOrders[EffectiveQty],T_PlannedOrders[Part Name],$A1075,T_PlannedOrders[WeekIndex],59)=0,"",SUMIFS(T_PlannedOrders[EffectiveQty],T_PlannedOrders[Part Name],$A1075,T_PlannedOrders[WeekIndex],59)&amp;" ("&amp;TEXT(SUMPRODUCT(MAX((T_PlannedOrders[Part Name]=$A1075)*(T_PlannedOrders[WeekIndex]=59)*(T_PlannedOrders[EffectiveQty]&gt;0)*T_PlannedOrders[Order_Month])),"m月")&amp;"発注)")</f>
        <v/>
      </c>
      <c r="BK1105">
        <f>IF(SUMIFS(T_PlannedOrders[EffectiveQty],T_PlannedOrders[Part Name],$A1075,T_PlannedOrders[WeekIndex],60)=0,"",SUMIFS(T_PlannedOrders[EffectiveQty],T_PlannedOrders[Part Name],$A1075,T_PlannedOrders[WeekIndex],60)&amp;" ("&amp;TEXT(SUMPRODUCT(MAX((T_PlannedOrders[Part Name]=$A1075)*(T_PlannedOrders[WeekIndex]=60)*(T_PlannedOrders[EffectiveQty]&gt;0)*T_PlannedOrders[Order_Month])),"m月")&amp;"発注)")</f>
        <v/>
      </c>
      <c r="BL1105">
        <f>IF(SUMIFS(T_PlannedOrders[EffectiveQty],T_PlannedOrders[Part Name],$A1075,T_PlannedOrders[WeekIndex],61)=0,"",SUMIFS(T_PlannedOrders[EffectiveQty],T_PlannedOrders[Part Name],$A1075,T_PlannedOrders[WeekIndex],61)&amp;" ("&amp;TEXT(SUMPRODUCT(MAX((T_PlannedOrders[Part Name]=$A1075)*(T_PlannedOrders[WeekIndex]=61)*(T_PlannedOrders[EffectiveQty]&gt;0)*T_PlannedOrders[Order_Month])),"m月")&amp;"発注)")</f>
        <v/>
      </c>
      <c r="BM1105">
        <f>IF(SUMIFS(T_PlannedOrders[EffectiveQty],T_PlannedOrders[Part Name],$A1075,T_PlannedOrders[WeekIndex],62)=0,"",SUMIFS(T_PlannedOrders[EffectiveQty],T_PlannedOrders[Part Name],$A1075,T_PlannedOrders[WeekIndex],62)&amp;" ("&amp;TEXT(SUMPRODUCT(MAX((T_PlannedOrders[Part Name]=$A1075)*(T_PlannedOrders[WeekIndex]=62)*(T_PlannedOrders[EffectiveQty]&gt;0)*T_PlannedOrders[Order_Month])),"m月")&amp;"発注)")</f>
        <v/>
      </c>
      <c r="BN1105">
        <f>IF(SUMIFS(T_PlannedOrders[EffectiveQty],T_PlannedOrders[Part Name],$A1075,T_PlannedOrders[WeekIndex],63)=0,"",SUMIFS(T_PlannedOrders[EffectiveQty],T_PlannedOrders[Part Name],$A1075,T_PlannedOrders[WeekIndex],63)&amp;" ("&amp;TEXT(SUMPRODUCT(MAX((T_PlannedOrders[Part Name]=$A1075)*(T_PlannedOrders[WeekIndex]=63)*(T_PlannedOrders[EffectiveQty]&gt;0)*T_PlannedOrders[Order_Month])),"m月")&amp;"発注)")</f>
        <v/>
      </c>
      <c r="BO1105">
        <f>IF(SUMIFS(T_PlannedOrders[EffectiveQty],T_PlannedOrders[Part Name],$A1075,T_PlannedOrders[WeekIndex],64)=0,"",SUMIFS(T_PlannedOrders[EffectiveQty],T_PlannedOrders[Part Name],$A1075,T_PlannedOrders[WeekIndex],64)&amp;" ("&amp;TEXT(SUMPRODUCT(MAX((T_PlannedOrders[Part Name]=$A1075)*(T_PlannedOrders[WeekIndex]=64)*(T_PlannedOrders[EffectiveQty]&gt;0)*T_PlannedOrders[Order_Month])),"m月")&amp;"発注)")</f>
        <v/>
      </c>
      <c r="BP1105">
        <f>IF(SUMIFS(T_PlannedOrders[EffectiveQty],T_PlannedOrders[Part Name],$A1075,T_PlannedOrders[WeekIndex],65)=0,"",SUMIFS(T_PlannedOrders[EffectiveQty],T_PlannedOrders[Part Name],$A1075,T_PlannedOrders[WeekIndex],65)&amp;" ("&amp;TEXT(SUMPRODUCT(MAX((T_PlannedOrders[Part Name]=$A1075)*(T_PlannedOrders[WeekIndex]=65)*(T_PlannedOrders[EffectiveQty]&gt;0)*T_PlannedOrders[Order_Month])),"m月")&amp;"発注)")</f>
        <v/>
      </c>
      <c r="BQ1105">
        <f>IF(SUMIFS(T_PlannedOrders[EffectiveQty],T_PlannedOrders[Part Name],$A1075,T_PlannedOrders[WeekIndex],66)=0,"",SUMIFS(T_PlannedOrders[EffectiveQty],T_PlannedOrders[Part Name],$A1075,T_PlannedOrders[WeekIndex],66)&amp;" ("&amp;TEXT(SUMPRODUCT(MAX((T_PlannedOrders[Part Name]=$A1075)*(T_PlannedOrders[WeekIndex]=66)*(T_PlannedOrders[EffectiveQty]&gt;0)*T_PlannedOrders[Order_Month])),"m月")&amp;"発注)")</f>
        <v/>
      </c>
      <c r="BR1105">
        <f>IF(SUMIFS(T_PlannedOrders[EffectiveQty],T_PlannedOrders[Part Name],$A1075,T_PlannedOrders[WeekIndex],67)=0,"",SUMIFS(T_PlannedOrders[EffectiveQty],T_PlannedOrders[Part Name],$A1075,T_PlannedOrders[WeekIndex],67)&amp;" ("&amp;TEXT(SUMPRODUCT(MAX((T_PlannedOrders[Part Name]=$A1075)*(T_PlannedOrders[WeekIndex]=67)*(T_PlannedOrders[EffectiveQty]&gt;0)*T_PlannedOrders[Order_Month])),"m月")&amp;"発注)")</f>
        <v/>
      </c>
      <c r="BS1105">
        <f>IF(SUMIFS(T_PlannedOrders[EffectiveQty],T_PlannedOrders[Part Name],$A1075,T_PlannedOrders[WeekIndex],68)=0,"",SUMIFS(T_PlannedOrders[EffectiveQty],T_PlannedOrders[Part Name],$A1075,T_PlannedOrders[WeekIndex],68)&amp;" ("&amp;TEXT(SUMPRODUCT(MAX((T_PlannedOrders[Part Name]=$A1075)*(T_PlannedOrders[WeekIndex]=68)*(T_PlannedOrders[EffectiveQty]&gt;0)*T_PlannedOrders[Order_Month])),"m月")&amp;"発注)")</f>
        <v/>
      </c>
      <c r="BT1105">
        <f>IF(SUMIFS(T_PlannedOrders[EffectiveQty],T_PlannedOrders[Part Name],$A1075,T_PlannedOrders[WeekIndex],69)=0,"",SUMIFS(T_PlannedOrders[EffectiveQty],T_PlannedOrders[Part Name],$A1075,T_PlannedOrders[WeekIndex],69)&amp;" ("&amp;TEXT(SUMPRODUCT(MAX((T_PlannedOrders[Part Name]=$A1075)*(T_PlannedOrders[WeekIndex]=69)*(T_PlannedOrders[EffectiveQty]&gt;0)*T_PlannedOrders[Order_Month])),"m月")&amp;"発注)")</f>
        <v/>
      </c>
      <c r="BU1105">
        <f>IF(SUMIFS(T_PlannedOrders[EffectiveQty],T_PlannedOrders[Part Name],$A1075,T_PlannedOrders[WeekIndex],70)=0,"",SUMIFS(T_PlannedOrders[EffectiveQty],T_PlannedOrders[Part Name],$A1075,T_PlannedOrders[WeekIndex],70)&amp;" ("&amp;TEXT(SUMPRODUCT(MAX((T_PlannedOrders[Part Name]=$A1075)*(T_PlannedOrders[WeekIndex]=70)*(T_PlannedOrders[EffectiveQty]&gt;0)*T_PlannedOrders[Order_Month])),"m月")&amp;"発注)")</f>
        <v/>
      </c>
      <c r="BV1105">
        <f>IF(SUMIFS(T_PlannedOrders[EffectiveQty],T_PlannedOrders[Part Name],$A1075,T_PlannedOrders[WeekIndex],71)=0,"",SUMIFS(T_PlannedOrders[EffectiveQty],T_PlannedOrders[Part Name],$A1075,T_PlannedOrders[WeekIndex],71)&amp;" ("&amp;TEXT(SUMPRODUCT(MAX((T_PlannedOrders[Part Name]=$A1075)*(T_PlannedOrders[WeekIndex]=71)*(T_PlannedOrders[EffectiveQty]&gt;0)*T_PlannedOrders[Order_Month])),"m月")&amp;"発注)")</f>
        <v/>
      </c>
      <c r="BW1105">
        <f>IF(SUMIFS(T_PlannedOrders[EffectiveQty],T_PlannedOrders[Part Name],$A1075,T_PlannedOrders[WeekIndex],72)=0,"",SUMIFS(T_PlannedOrders[EffectiveQty],T_PlannedOrders[Part Name],$A1075,T_PlannedOrders[WeekIndex],72)&amp;" ("&amp;TEXT(SUMPRODUCT(MAX((T_PlannedOrders[Part Name]=$A1075)*(T_PlannedOrders[WeekIndex]=72)*(T_PlannedOrders[EffectiveQty]&gt;0)*T_PlannedOrders[Order_Month])),"m月")&amp;"発注)")</f>
        <v/>
      </c>
      <c r="BX1105">
        <f>IF(SUMIFS(T_PlannedOrders[EffectiveQty],T_PlannedOrders[Part Name],$A1075,T_PlannedOrders[WeekIndex],73)=0,"",SUMIFS(T_PlannedOrders[EffectiveQty],T_PlannedOrders[Part Name],$A1075,T_PlannedOrders[WeekIndex],73)&amp;" ("&amp;TEXT(SUMPRODUCT(MAX((T_PlannedOrders[Part Name]=$A1075)*(T_PlannedOrders[WeekIndex]=73)*(T_PlannedOrders[EffectiveQty]&gt;0)*T_PlannedOrders[Order_Month])),"m月")&amp;"発注)")</f>
        <v/>
      </c>
      <c r="BY1105">
        <f>IF(SUMIFS(T_PlannedOrders[EffectiveQty],T_PlannedOrders[Part Name],$A1075,T_PlannedOrders[WeekIndex],74)=0,"",SUMIFS(T_PlannedOrders[EffectiveQty],T_PlannedOrders[Part Name],$A1075,T_PlannedOrders[WeekIndex],74)&amp;" ("&amp;TEXT(SUMPRODUCT(MAX((T_PlannedOrders[Part Name]=$A1075)*(T_PlannedOrders[WeekIndex]=74)*(T_PlannedOrders[EffectiveQty]&gt;0)*T_PlannedOrders[Order_Month])),"m月")&amp;"発注)")</f>
        <v/>
      </c>
      <c r="BZ1105">
        <f>IF(SUMIFS(T_PlannedOrders[EffectiveQty],T_PlannedOrders[Part Name],$A1075,T_PlannedOrders[WeekIndex],75)=0,"",SUMIFS(T_PlannedOrders[EffectiveQty],T_PlannedOrders[Part Name],$A1075,T_PlannedOrders[WeekIndex],75)&amp;" ("&amp;TEXT(SUMPRODUCT(MAX((T_PlannedOrders[Part Name]=$A1075)*(T_PlannedOrders[WeekIndex]=75)*(T_PlannedOrders[EffectiveQty]&gt;0)*T_PlannedOrders[Order_Month])),"m月")&amp;"発注)")</f>
        <v/>
      </c>
      <c r="CA1105">
        <f>IF(SUMIFS(T_PlannedOrders[EffectiveQty],T_PlannedOrders[Part Name],$A1075,T_PlannedOrders[WeekIndex],76)=0,"",SUMIFS(T_PlannedOrders[EffectiveQty],T_PlannedOrders[Part Name],$A1075,T_PlannedOrders[WeekIndex],76)&amp;" ("&amp;TEXT(SUMPRODUCT(MAX((T_PlannedOrders[Part Name]=$A1075)*(T_PlannedOrders[WeekIndex]=76)*(T_PlannedOrders[EffectiveQty]&gt;0)*T_PlannedOrders[Order_Month])),"m月")&amp;"発注)")</f>
        <v/>
      </c>
      <c r="CB1105">
        <f>IF(SUMIFS(T_PlannedOrders[EffectiveQty],T_PlannedOrders[Part Name],$A1075,T_PlannedOrders[WeekIndex],77)=0,"",SUMIFS(T_PlannedOrders[EffectiveQty],T_PlannedOrders[Part Name],$A1075,T_PlannedOrders[WeekIndex],77)&amp;" ("&amp;TEXT(SUMPRODUCT(MAX((T_PlannedOrders[Part Name]=$A1075)*(T_PlannedOrders[WeekIndex]=77)*(T_PlannedOrders[EffectiveQty]&gt;0)*T_PlannedOrders[Order_Month])),"m月")&amp;"発注)")</f>
        <v/>
      </c>
      <c r="CC1105">
        <f>IF(SUMIFS(T_PlannedOrders[EffectiveQty],T_PlannedOrders[Part Name],$A1075,T_PlannedOrders[WeekIndex],78)=0,"",SUMIFS(T_PlannedOrders[EffectiveQty],T_PlannedOrders[Part Name],$A1075,T_PlannedOrders[WeekIndex],78)&amp;" ("&amp;TEXT(SUMPRODUCT(MAX((T_PlannedOrders[Part Name]=$A1075)*(T_PlannedOrders[WeekIndex]=78)*(T_PlannedOrders[EffectiveQty]&gt;0)*T_PlannedOrders[Order_Month])),"m月")&amp;"発注)")</f>
        <v/>
      </c>
      <c r="CD1105">
        <f>IF(SUMIFS(T_PlannedOrders[EffectiveQty],T_PlannedOrders[Part Name],$A1075,T_PlannedOrders[WeekIndex],79)=0,"",SUMIFS(T_PlannedOrders[EffectiveQty],T_PlannedOrders[Part Name],$A1075,T_PlannedOrders[WeekIndex],79)&amp;" ("&amp;TEXT(SUMPRODUCT(MAX((T_PlannedOrders[Part Name]=$A1075)*(T_PlannedOrders[WeekIndex]=79)*(T_PlannedOrders[EffectiveQty]&gt;0)*T_PlannedOrders[Order_Month])),"m月")&amp;"発注)")</f>
        <v/>
      </c>
      <c r="CE1105">
        <f>IF(SUMIFS(T_PlannedOrders[EffectiveQty],T_PlannedOrders[Part Name],$A1075,T_PlannedOrders[WeekIndex],80)=0,"",SUMIFS(T_PlannedOrders[EffectiveQty],T_PlannedOrders[Part Name],$A1075,T_PlannedOrders[WeekIndex],80)&amp;" ("&amp;TEXT(SUMPRODUCT(MAX((T_PlannedOrders[Part Name]=$A1075)*(T_PlannedOrders[WeekIndex]=80)*(T_PlannedOrders[EffectiveQty]&gt;0)*T_PlannedOrders[Order_Month])),"m月")&amp;"発注)")</f>
        <v/>
      </c>
      <c r="CF1105">
        <f>IF(SUMIFS(T_PlannedOrders[EffectiveQty],T_PlannedOrders[Part Name],$A1075,T_PlannedOrders[WeekIndex],81)=0,"",SUMIFS(T_PlannedOrders[EffectiveQty],T_PlannedOrders[Part Name],$A1075,T_PlannedOrders[WeekIndex],81)&amp;" ("&amp;TEXT(SUMPRODUCT(MAX((T_PlannedOrders[Part Name]=$A1075)*(T_PlannedOrders[WeekIndex]=81)*(T_PlannedOrders[EffectiveQty]&gt;0)*T_PlannedOrders[Order_Month])),"m月")&amp;"発注)")</f>
        <v/>
      </c>
      <c r="CG1105">
        <f>IF(SUMIFS(T_PlannedOrders[EffectiveQty],T_PlannedOrders[Part Name],$A1075,T_PlannedOrders[WeekIndex],82)=0,"",SUMIFS(T_PlannedOrders[EffectiveQty],T_PlannedOrders[Part Name],$A1075,T_PlannedOrders[WeekIndex],82)&amp;" ("&amp;TEXT(SUMPRODUCT(MAX((T_PlannedOrders[Part Name]=$A1075)*(T_PlannedOrders[WeekIndex]=82)*(T_PlannedOrders[EffectiveQty]&gt;0)*T_PlannedOrders[Order_Month])),"m月")&amp;"発注)")</f>
        <v/>
      </c>
      <c r="CH1105">
        <f>IF(SUMIFS(T_PlannedOrders[EffectiveQty],T_PlannedOrders[Part Name],$A1075,T_PlannedOrders[WeekIndex],83)=0,"",SUMIFS(T_PlannedOrders[EffectiveQty],T_PlannedOrders[Part Name],$A1075,T_PlannedOrders[WeekIndex],83)&amp;" ("&amp;TEXT(SUMPRODUCT(MAX((T_PlannedOrders[Part Name]=$A1075)*(T_PlannedOrders[WeekIndex]=83)*(T_PlannedOrders[EffectiveQty]&gt;0)*T_PlannedOrders[Order_Month])),"m月")&amp;"発注)")</f>
        <v/>
      </c>
      <c r="CI1105">
        <f>IF(SUMIFS(T_PlannedOrders[EffectiveQty],T_PlannedOrders[Part Name],$A1075,T_PlannedOrders[WeekIndex],84)=0,"",SUMIFS(T_PlannedOrders[EffectiveQty],T_PlannedOrders[Part Name],$A1075,T_PlannedOrders[WeekIndex],84)&amp;" ("&amp;TEXT(SUMPRODUCT(MAX((T_PlannedOrders[Part Name]=$A1075)*(T_PlannedOrders[WeekIndex]=84)*(T_PlannedOrders[EffectiveQty]&gt;0)*T_PlannedOrders[Order_Month])),"m月")&amp;"発注)")</f>
        <v/>
      </c>
      <c r="CJ1105">
        <f>IF(SUMIFS(T_PlannedOrders[EffectiveQty],T_PlannedOrders[Part Name],$A1075,T_PlannedOrders[WeekIndex],85)=0,"",SUMIFS(T_PlannedOrders[EffectiveQty],T_PlannedOrders[Part Name],$A1075,T_PlannedOrders[WeekIndex],85)&amp;" ("&amp;TEXT(SUMPRODUCT(MAX((T_PlannedOrders[Part Name]=$A1075)*(T_PlannedOrders[WeekIndex]=85)*(T_PlannedOrders[EffectiveQty]&gt;0)*T_PlannedOrders[Order_Month])),"m月")&amp;"発注)")</f>
        <v/>
      </c>
      <c r="CK1105">
        <f>IF(SUMIFS(T_PlannedOrders[EffectiveQty],T_PlannedOrders[Part Name],$A1075,T_PlannedOrders[WeekIndex],86)=0,"",SUMIFS(T_PlannedOrders[EffectiveQty],T_PlannedOrders[Part Name],$A1075,T_PlannedOrders[WeekIndex],86)&amp;" ("&amp;TEXT(SUMPRODUCT(MAX((T_PlannedOrders[Part Name]=$A1075)*(T_PlannedOrders[WeekIndex]=86)*(T_PlannedOrders[EffectiveQty]&gt;0)*T_PlannedOrders[Order_Month])),"m月")&amp;"発注)")</f>
        <v/>
      </c>
      <c r="CL1105">
        <f>IF(SUMIFS(T_PlannedOrders[EffectiveQty],T_PlannedOrders[Part Name],$A1075,T_PlannedOrders[WeekIndex],87)=0,"",SUMIFS(T_PlannedOrders[EffectiveQty],T_PlannedOrders[Part Name],$A1075,T_PlannedOrders[WeekIndex],87)&amp;" ("&amp;TEXT(SUMPRODUCT(MAX((T_PlannedOrders[Part Name]=$A1075)*(T_PlannedOrders[WeekIndex]=87)*(T_PlannedOrders[EffectiveQty]&gt;0)*T_PlannedOrders[Order_Month])),"m月")&amp;"発注)")</f>
        <v/>
      </c>
      <c r="CM1105">
        <f>IF(SUMIFS(T_PlannedOrders[EffectiveQty],T_PlannedOrders[Part Name],$A1075,T_PlannedOrders[WeekIndex],88)=0,"",SUMIFS(T_PlannedOrders[EffectiveQty],T_PlannedOrders[Part Name],$A1075,T_PlannedOrders[WeekIndex],88)&amp;" ("&amp;TEXT(SUMPRODUCT(MAX((T_PlannedOrders[Part Name]=$A1075)*(T_PlannedOrders[WeekIndex]=88)*(T_PlannedOrders[EffectiveQty]&gt;0)*T_PlannedOrders[Order_Month])),"m月")&amp;"発注)")</f>
        <v/>
      </c>
      <c r="CN1105">
        <f>IF(SUMIFS(T_PlannedOrders[EffectiveQty],T_PlannedOrders[Part Name],$A1075,T_PlannedOrders[WeekIndex],89)=0,"",SUMIFS(T_PlannedOrders[EffectiveQty],T_PlannedOrders[Part Name],$A1075,T_PlannedOrders[WeekIndex],89)&amp;" ("&amp;TEXT(SUMPRODUCT(MAX((T_PlannedOrders[Part Name]=$A1075)*(T_PlannedOrders[WeekIndex]=89)*(T_PlannedOrders[EffectiveQty]&gt;0)*T_PlannedOrders[Order_Month])),"m月")&amp;"発注)")</f>
        <v/>
      </c>
      <c r="CO1105">
        <f>IF(SUMIFS(T_PlannedOrders[EffectiveQty],T_PlannedOrders[Part Name],$A1075,T_PlannedOrders[WeekIndex],90)=0,"",SUMIFS(T_PlannedOrders[EffectiveQty],T_PlannedOrders[Part Name],$A1075,T_PlannedOrders[WeekIndex],90)&amp;" ("&amp;TEXT(SUMPRODUCT(MAX((T_PlannedOrders[Part Name]=$A1075)*(T_PlannedOrders[WeekIndex]=90)*(T_PlannedOrders[EffectiveQty]&gt;0)*T_PlannedOrders[Order_Month])),"m月")&amp;"発注)")</f>
        <v/>
      </c>
      <c r="CP1105">
        <f>IF(SUMIFS(T_PlannedOrders[EffectiveQty],T_PlannedOrders[Part Name],$A1075,T_PlannedOrders[WeekIndex],91)=0,"",SUMIFS(T_PlannedOrders[EffectiveQty],T_PlannedOrders[Part Name],$A1075,T_PlannedOrders[WeekIndex],91)&amp;" ("&amp;TEXT(SUMPRODUCT(MAX((T_PlannedOrders[Part Name]=$A1075)*(T_PlannedOrders[WeekIndex]=91)*(T_PlannedOrders[EffectiveQty]&gt;0)*T_PlannedOrders[Order_Month])),"m月")&amp;"発注)")</f>
        <v/>
      </c>
      <c r="CQ1105">
        <f>IF(SUMIFS(T_PlannedOrders[EffectiveQty],T_PlannedOrders[Part Name],$A1075,T_PlannedOrders[WeekIndex],92)=0,"",SUMIFS(T_PlannedOrders[EffectiveQty],T_PlannedOrders[Part Name],$A1075,T_PlannedOrders[WeekIndex],92)&amp;" ("&amp;TEXT(SUMPRODUCT(MAX((T_PlannedOrders[Part Name]=$A1075)*(T_PlannedOrders[WeekIndex]=92)*(T_PlannedOrders[EffectiveQty]&gt;0)*T_PlannedOrders[Order_Month])),"m月")&amp;"発注)")</f>
        <v/>
      </c>
      <c r="CR1105">
        <f>IF(SUMIFS(T_PlannedOrders[EffectiveQty],T_PlannedOrders[Part Name],$A1075,T_PlannedOrders[WeekIndex],93)=0,"",SUMIFS(T_PlannedOrders[EffectiveQty],T_PlannedOrders[Part Name],$A1075,T_PlannedOrders[WeekIndex],93)&amp;" ("&amp;TEXT(SUMPRODUCT(MAX((T_PlannedOrders[Part Name]=$A1075)*(T_PlannedOrders[WeekIndex]=93)*(T_PlannedOrders[EffectiveQty]&gt;0)*T_PlannedOrders[Order_Month])),"m月")&amp;"発注)")</f>
        <v/>
      </c>
      <c r="CS1105">
        <f>IF(SUMIFS(T_PlannedOrders[EffectiveQty],T_PlannedOrders[Part Name],$A1075,T_PlannedOrders[WeekIndex],94)=0,"",SUMIFS(T_PlannedOrders[EffectiveQty],T_PlannedOrders[Part Name],$A1075,T_PlannedOrders[WeekIndex],94)&amp;" ("&amp;TEXT(SUMPRODUCT(MAX((T_PlannedOrders[Part Name]=$A1075)*(T_PlannedOrders[WeekIndex]=94)*(T_PlannedOrders[EffectiveQty]&gt;0)*T_PlannedOrders[Order_Month])),"m月")&amp;"発注)")</f>
        <v/>
      </c>
      <c r="CT1105">
        <f>IF(SUMIFS(T_PlannedOrders[EffectiveQty],T_PlannedOrders[Part Name],$A1075,T_PlannedOrders[WeekIndex],95)=0,"",SUMIFS(T_PlannedOrders[EffectiveQty],T_PlannedOrders[Part Name],$A1075,T_PlannedOrders[WeekIndex],95)&amp;" ("&amp;TEXT(SUMPRODUCT(MAX((T_PlannedOrders[Part Name]=$A1075)*(T_PlannedOrders[WeekIndex]=95)*(T_PlannedOrders[EffectiveQty]&gt;0)*T_PlannedOrders[Order_Month])),"m月")&amp;"発注)")</f>
        <v/>
      </c>
      <c r="CU1105">
        <f>IF(SUMIFS(T_PlannedOrders[EffectiveQty],T_PlannedOrders[Part Name],$A1075,T_PlannedOrders[WeekIndex],96)=0,"",SUMIFS(T_PlannedOrders[EffectiveQty],T_PlannedOrders[Part Name],$A1075,T_PlannedOrders[WeekIndex],96)&amp;" ("&amp;TEXT(SUMPRODUCT(MAX((T_PlannedOrders[Part Name]=$A1075)*(T_PlannedOrders[WeekIndex]=96)*(T_PlannedOrders[EffectiveQty]&gt;0)*T_PlannedOrders[Order_Month])),"m月")&amp;"発注)")</f>
        <v/>
      </c>
      <c r="CV1105">
        <f>IF(SUMIFS(T_PlannedOrders[EffectiveQty],T_PlannedOrders[Part Name],$A1075,T_PlannedOrders[WeekIndex],97)=0,"",SUMIFS(T_PlannedOrders[EffectiveQty],T_PlannedOrders[Part Name],$A1075,T_PlannedOrders[WeekIndex],97)&amp;" ("&amp;TEXT(SUMPRODUCT(MAX((T_PlannedOrders[Part Name]=$A1075)*(T_PlannedOrders[WeekIndex]=97)*(T_PlannedOrders[EffectiveQty]&gt;0)*T_PlannedOrders[Order_Month])),"m月")&amp;"発注)")</f>
        <v/>
      </c>
      <c r="CW1105">
        <f>IF(SUMIFS(T_PlannedOrders[EffectiveQty],T_PlannedOrders[Part Name],$A1075,T_PlannedOrders[WeekIndex],98)=0,"",SUMIFS(T_PlannedOrders[EffectiveQty],T_PlannedOrders[Part Name],$A1075,T_PlannedOrders[WeekIndex],98)&amp;" ("&amp;TEXT(SUMPRODUCT(MAX((T_PlannedOrders[Part Name]=$A1075)*(T_PlannedOrders[WeekIndex]=98)*(T_PlannedOrders[EffectiveQty]&gt;0)*T_PlannedOrders[Order_Month])),"m月")&amp;"発注)")</f>
        <v/>
      </c>
      <c r="CX1105">
        <f>IF(SUMIFS(T_PlannedOrders[EffectiveQty],T_PlannedOrders[Part Name],$A1075,T_PlannedOrders[WeekIndex],99)=0,"",SUMIFS(T_PlannedOrders[EffectiveQty],T_PlannedOrders[Part Name],$A1075,T_PlannedOrders[WeekIndex],99)&amp;" ("&amp;TEXT(SUMPRODUCT(MAX((T_PlannedOrders[Part Name]=$A1075)*(T_PlannedOrders[WeekIndex]=99)*(T_PlannedOrders[EffectiveQty]&gt;0)*T_PlannedOrders[Order_Month])),"m月")&amp;"発注)")</f>
        <v/>
      </c>
      <c r="CY1105">
        <f>IF(SUMIFS(T_PlannedOrders[EffectiveQty],T_PlannedOrders[Part Name],$A1075,T_PlannedOrders[WeekIndex],100)=0,"",SUMIFS(T_PlannedOrders[EffectiveQty],T_PlannedOrders[Part Name],$A1075,T_PlannedOrders[WeekIndex],100)&amp;" ("&amp;TEXT(SUMPRODUCT(MAX((T_PlannedOrders[Part Name]=$A1075)*(T_PlannedOrders[WeekIndex]=100)*(T_PlannedOrders[EffectiveQty]&gt;0)*T_PlannedOrders[Order_Month])),"m月")&amp;"発注)")</f>
        <v/>
      </c>
      <c r="CZ1105">
        <f>IF(SUMIFS(T_PlannedOrders[EffectiveQty],T_PlannedOrders[Part Name],$A1075,T_PlannedOrders[WeekIndex],101)=0,"",SUMIFS(T_PlannedOrders[EffectiveQty],T_PlannedOrders[Part Name],$A1075,T_PlannedOrders[WeekIndex],101)&amp;" ("&amp;TEXT(SUMPRODUCT(MAX((T_PlannedOrders[Part Name]=$A1075)*(T_PlannedOrders[WeekIndex]=101)*(T_PlannedOrders[EffectiveQty]&gt;0)*T_PlannedOrders[Order_Month])),"m月")&amp;"発注)")</f>
        <v/>
      </c>
      <c r="DA1105">
        <f>IF(SUMIFS(T_PlannedOrders[EffectiveQty],T_PlannedOrders[Part Name],$A1075,T_PlannedOrders[WeekIndex],102)=0,"",SUMIFS(T_PlannedOrders[EffectiveQty],T_PlannedOrders[Part Name],$A1075,T_PlannedOrders[WeekIndex],102)&amp;" ("&amp;TEXT(SUMPRODUCT(MAX((T_PlannedOrders[Part Name]=$A1075)*(T_PlannedOrders[WeekIndex]=102)*(T_PlannedOrders[EffectiveQty]&gt;0)*T_PlannedOrders[Order_Month])),"m月")&amp;"発注)")</f>
        <v/>
      </c>
      <c r="DB1105">
        <f>IF(SUMIFS(T_PlannedOrders[EffectiveQty],T_PlannedOrders[Part Name],$A1075,T_PlannedOrders[WeekIndex],103)=0,"",SUMIFS(T_PlannedOrders[EffectiveQty],T_PlannedOrders[Part Name],$A1075,T_PlannedOrders[WeekIndex],103)&amp;" ("&amp;TEXT(SUMPRODUCT(MAX((T_PlannedOrders[Part Name]=$A1075)*(T_PlannedOrders[WeekIndex]=103)*(T_PlannedOrders[EffectiveQty]&gt;0)*T_PlannedOrders[Order_Month])),"m月")&amp;"発注)")</f>
        <v/>
      </c>
      <c r="DC1105">
        <f>IF(SUMIFS(T_PlannedOrders[EffectiveQty],T_PlannedOrders[Part Name],$A1075,T_PlannedOrders[WeekIndex],104)=0,"",SUMIFS(T_PlannedOrders[EffectiveQty],T_PlannedOrders[Part Name],$A1075,T_PlannedOrders[WeekIndex],104)&amp;" ("&amp;TEXT(SUMPRODUCT(MAX((T_PlannedOrders[Part Name]=$A1075)*(T_PlannedOrders[WeekIndex]=104)*(T_PlannedOrders[EffectiveQty]&gt;0)*T_PlannedOrders[Order_Month])),"m月")&amp;"発注)")</f>
        <v/>
      </c>
    </row>
    <row r="1106">
      <c r="B1106" s="5" t="inlineStr">
        <is>
          <t>合計在庫(週末時点,kg)</t>
        </is>
      </c>
      <c r="D1106">
        <f>'Grid_Stock'!B48</f>
        <v/>
      </c>
      <c r="E1106">
        <f>'Grid_Stock'!C48</f>
        <v/>
      </c>
      <c r="F1106">
        <f>'Grid_Stock'!D48</f>
        <v/>
      </c>
      <c r="G1106">
        <f>'Grid_Stock'!E48</f>
        <v/>
      </c>
      <c r="H1106">
        <f>'Grid_Stock'!F48</f>
        <v/>
      </c>
      <c r="I1106">
        <f>'Grid_Stock'!G48</f>
        <v/>
      </c>
      <c r="J1106">
        <f>'Grid_Stock'!H48</f>
        <v/>
      </c>
      <c r="K1106">
        <f>'Grid_Stock'!I48</f>
        <v/>
      </c>
      <c r="L1106">
        <f>'Grid_Stock'!J48</f>
        <v/>
      </c>
      <c r="M1106">
        <f>'Grid_Stock'!K48</f>
        <v/>
      </c>
      <c r="N1106">
        <f>'Grid_Stock'!L48</f>
        <v/>
      </c>
      <c r="O1106">
        <f>'Grid_Stock'!M48</f>
        <v/>
      </c>
      <c r="P1106">
        <f>'Grid_Stock'!N48</f>
        <v/>
      </c>
      <c r="Q1106">
        <f>'Grid_Stock'!O48</f>
        <v/>
      </c>
      <c r="R1106">
        <f>'Grid_Stock'!P48</f>
        <v/>
      </c>
      <c r="S1106">
        <f>'Grid_Stock'!Q48</f>
        <v/>
      </c>
      <c r="T1106">
        <f>'Grid_Stock'!R48</f>
        <v/>
      </c>
      <c r="U1106">
        <f>'Grid_Stock'!S48</f>
        <v/>
      </c>
      <c r="V1106">
        <f>'Grid_Stock'!T48</f>
        <v/>
      </c>
      <c r="W1106">
        <f>'Grid_Stock'!U48</f>
        <v/>
      </c>
      <c r="X1106">
        <f>'Grid_Stock'!V48</f>
        <v/>
      </c>
      <c r="Y1106">
        <f>'Grid_Stock'!W48</f>
        <v/>
      </c>
      <c r="Z1106">
        <f>'Grid_Stock'!X48</f>
        <v/>
      </c>
      <c r="AA1106">
        <f>'Grid_Stock'!Y48</f>
        <v/>
      </c>
      <c r="AB1106">
        <f>'Grid_Stock'!Z48</f>
        <v/>
      </c>
      <c r="AC1106">
        <f>'Grid_Stock'!AA48</f>
        <v/>
      </c>
      <c r="AD1106">
        <f>'Grid_Stock'!AB48</f>
        <v/>
      </c>
      <c r="AE1106">
        <f>'Grid_Stock'!AC48</f>
        <v/>
      </c>
      <c r="AF1106">
        <f>'Grid_Stock'!AD48</f>
        <v/>
      </c>
      <c r="AG1106">
        <f>'Grid_Stock'!AE48</f>
        <v/>
      </c>
      <c r="AH1106">
        <f>'Grid_Stock'!AF48</f>
        <v/>
      </c>
      <c r="AI1106">
        <f>'Grid_Stock'!AG48</f>
        <v/>
      </c>
      <c r="AJ1106">
        <f>'Grid_Stock'!AH48</f>
        <v/>
      </c>
      <c r="AK1106">
        <f>'Grid_Stock'!AI48</f>
        <v/>
      </c>
      <c r="AL1106">
        <f>'Grid_Stock'!AJ48</f>
        <v/>
      </c>
      <c r="AM1106">
        <f>'Grid_Stock'!AK48</f>
        <v/>
      </c>
      <c r="AN1106">
        <f>'Grid_Stock'!AL48</f>
        <v/>
      </c>
      <c r="AO1106">
        <f>'Grid_Stock'!AM48</f>
        <v/>
      </c>
      <c r="AP1106">
        <f>'Grid_Stock'!AN48</f>
        <v/>
      </c>
      <c r="AQ1106">
        <f>'Grid_Stock'!AO48</f>
        <v/>
      </c>
      <c r="AR1106">
        <f>'Grid_Stock'!AP48</f>
        <v/>
      </c>
      <c r="AS1106">
        <f>'Grid_Stock'!AQ48</f>
        <v/>
      </c>
      <c r="AT1106">
        <f>'Grid_Stock'!AR48</f>
        <v/>
      </c>
      <c r="AU1106">
        <f>'Grid_Stock'!AS48</f>
        <v/>
      </c>
      <c r="AV1106">
        <f>'Grid_Stock'!AT48</f>
        <v/>
      </c>
      <c r="AW1106">
        <f>'Grid_Stock'!AU48</f>
        <v/>
      </c>
      <c r="AX1106">
        <f>'Grid_Stock'!AV48</f>
        <v/>
      </c>
      <c r="AY1106">
        <f>'Grid_Stock'!AW48</f>
        <v/>
      </c>
      <c r="AZ1106">
        <f>'Grid_Stock'!AX48</f>
        <v/>
      </c>
      <c r="BA1106">
        <f>'Grid_Stock'!AY48</f>
        <v/>
      </c>
      <c r="BB1106">
        <f>'Grid_Stock'!AZ48</f>
        <v/>
      </c>
      <c r="BC1106">
        <f>'Grid_Stock'!BA48</f>
        <v/>
      </c>
      <c r="BD1106">
        <f>'Grid_Stock'!BB48</f>
        <v/>
      </c>
      <c r="BE1106">
        <f>'Grid_Stock'!BC48</f>
        <v/>
      </c>
      <c r="BF1106">
        <f>'Grid_Stock'!BD48</f>
        <v/>
      </c>
      <c r="BG1106">
        <f>'Grid_Stock'!BE48</f>
        <v/>
      </c>
      <c r="BH1106">
        <f>'Grid_Stock'!BF48</f>
        <v/>
      </c>
      <c r="BI1106">
        <f>'Grid_Stock'!BG48</f>
        <v/>
      </c>
      <c r="BJ1106">
        <f>'Grid_Stock'!BH48</f>
        <v/>
      </c>
      <c r="BK1106">
        <f>'Grid_Stock'!BI48</f>
        <v/>
      </c>
      <c r="BL1106">
        <f>'Grid_Stock'!BJ48</f>
        <v/>
      </c>
      <c r="BM1106">
        <f>'Grid_Stock'!BK48</f>
        <v/>
      </c>
      <c r="BN1106">
        <f>'Grid_Stock'!BL48</f>
        <v/>
      </c>
      <c r="BO1106">
        <f>'Grid_Stock'!BM48</f>
        <v/>
      </c>
      <c r="BP1106">
        <f>'Grid_Stock'!BN48</f>
        <v/>
      </c>
      <c r="BQ1106">
        <f>'Grid_Stock'!BO48</f>
        <v/>
      </c>
      <c r="BR1106">
        <f>'Grid_Stock'!BP48</f>
        <v/>
      </c>
      <c r="BS1106">
        <f>'Grid_Stock'!BQ48</f>
        <v/>
      </c>
      <c r="BT1106">
        <f>'Grid_Stock'!BR48</f>
        <v/>
      </c>
      <c r="BU1106">
        <f>'Grid_Stock'!BS48</f>
        <v/>
      </c>
      <c r="BV1106">
        <f>'Grid_Stock'!BT48</f>
        <v/>
      </c>
      <c r="BW1106">
        <f>'Grid_Stock'!BU48</f>
        <v/>
      </c>
      <c r="BX1106">
        <f>'Grid_Stock'!BV48</f>
        <v/>
      </c>
      <c r="BY1106">
        <f>'Grid_Stock'!BW48</f>
        <v/>
      </c>
      <c r="BZ1106">
        <f>'Grid_Stock'!BX48</f>
        <v/>
      </c>
      <c r="CA1106">
        <f>'Grid_Stock'!BY48</f>
        <v/>
      </c>
      <c r="CB1106">
        <f>'Grid_Stock'!BZ48</f>
        <v/>
      </c>
      <c r="CC1106">
        <f>'Grid_Stock'!CA48</f>
        <v/>
      </c>
      <c r="CD1106">
        <f>'Grid_Stock'!CB48</f>
        <v/>
      </c>
      <c r="CE1106">
        <f>'Grid_Stock'!CC48</f>
        <v/>
      </c>
      <c r="CF1106">
        <f>'Grid_Stock'!CD48</f>
        <v/>
      </c>
      <c r="CG1106">
        <f>'Grid_Stock'!CE48</f>
        <v/>
      </c>
      <c r="CH1106">
        <f>'Grid_Stock'!CF48</f>
        <v/>
      </c>
      <c r="CI1106">
        <f>'Grid_Stock'!CG48</f>
        <v/>
      </c>
      <c r="CJ1106">
        <f>'Grid_Stock'!CH48</f>
        <v/>
      </c>
      <c r="CK1106">
        <f>'Grid_Stock'!CI48</f>
        <v/>
      </c>
      <c r="CL1106">
        <f>'Grid_Stock'!CJ48</f>
        <v/>
      </c>
      <c r="CM1106">
        <f>'Grid_Stock'!CK48</f>
        <v/>
      </c>
      <c r="CN1106">
        <f>'Grid_Stock'!CL48</f>
        <v/>
      </c>
      <c r="CO1106">
        <f>'Grid_Stock'!CM48</f>
        <v/>
      </c>
      <c r="CP1106">
        <f>'Grid_Stock'!CN48</f>
        <v/>
      </c>
      <c r="CQ1106">
        <f>'Grid_Stock'!CO48</f>
        <v/>
      </c>
      <c r="CR1106">
        <f>'Grid_Stock'!CP48</f>
        <v/>
      </c>
      <c r="CS1106">
        <f>'Grid_Stock'!CQ48</f>
        <v/>
      </c>
      <c r="CT1106">
        <f>'Grid_Stock'!CR48</f>
        <v/>
      </c>
      <c r="CU1106">
        <f>'Grid_Stock'!CS48</f>
        <v/>
      </c>
      <c r="CV1106">
        <f>'Grid_Stock'!CT48</f>
        <v/>
      </c>
      <c r="CW1106">
        <f>'Grid_Stock'!CU48</f>
        <v/>
      </c>
      <c r="CX1106">
        <f>'Grid_Stock'!CV48</f>
        <v/>
      </c>
      <c r="CY1106">
        <f>'Grid_Stock'!CW48</f>
        <v/>
      </c>
      <c r="CZ1106">
        <f>'Grid_Stock'!CX48</f>
        <v/>
      </c>
      <c r="DA1106">
        <f>'Grid_Stock'!CY48</f>
        <v/>
      </c>
      <c r="DB1106">
        <f>'Grid_Stock'!CZ48</f>
        <v/>
      </c>
      <c r="DC1106">
        <f>'Grid_Stock'!DA48</f>
        <v/>
      </c>
    </row>
    <row r="1107">
      <c r="B1107" s="23" t="inlineStr">
        <is>
          <t>（発注の目安はDashboardの基準在庫[下限/上限]と色分けを参照）</t>
        </is>
      </c>
    </row>
    <row r="1109">
      <c r="A1109" s="21" t="inlineStr">
        <is>
          <t>CHEM-1760</t>
        </is>
      </c>
      <c r="B1109" s="21" t="inlineStr">
        <is>
          <t>Pigment TC RED FD (A)</t>
        </is>
      </c>
      <c r="C1109" s="22" t="n"/>
      <c r="D1109" s="21" t="n"/>
      <c r="E1109" s="21" t="n"/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  <c r="AA1109" s="21" t="n"/>
      <c r="AB1109" s="21" t="n"/>
      <c r="AC1109" s="21" t="n"/>
      <c r="AD1109" s="21" t="n"/>
      <c r="AE1109" s="21" t="n"/>
      <c r="AF1109" s="21" t="n"/>
      <c r="AG1109" s="21" t="n"/>
      <c r="AH1109" s="21" t="n"/>
      <c r="AI1109" s="21" t="n"/>
      <c r="AJ1109" s="21" t="n"/>
      <c r="AK1109" s="21" t="n"/>
      <c r="AL1109" s="21" t="n"/>
      <c r="AM1109" s="21" t="n"/>
      <c r="AN1109" s="21" t="n"/>
      <c r="AO1109" s="21" t="n"/>
      <c r="AP1109" s="21" t="n"/>
      <c r="AQ1109" s="21" t="n"/>
      <c r="AR1109" s="21" t="n"/>
      <c r="AS1109" s="21" t="n"/>
      <c r="AT1109" s="21" t="n"/>
      <c r="AU1109" s="21" t="n"/>
      <c r="AV1109" s="21" t="n"/>
      <c r="AW1109" s="21" t="n"/>
      <c r="AX1109" s="21" t="n"/>
      <c r="AY1109" s="21" t="n"/>
      <c r="AZ1109" s="21" t="n"/>
      <c r="BA1109" s="21" t="n"/>
      <c r="BB1109" s="21" t="n"/>
      <c r="BC1109" s="21" t="n"/>
      <c r="BD1109" s="21" t="n"/>
      <c r="BE1109" s="21" t="n"/>
      <c r="BF1109" s="21" t="n"/>
      <c r="BG1109" s="21" t="n"/>
      <c r="BH1109" s="21" t="n"/>
      <c r="BI1109" s="21" t="n"/>
      <c r="BJ1109" s="21" t="n"/>
      <c r="BK1109" s="21" t="n"/>
      <c r="BL1109" s="21" t="n"/>
      <c r="BM1109" s="21" t="n"/>
      <c r="BN1109" s="21" t="n"/>
      <c r="BO1109" s="21" t="n"/>
      <c r="BP1109" s="21" t="n"/>
      <c r="BQ1109" s="21" t="n"/>
      <c r="BR1109" s="21" t="n"/>
      <c r="BS1109" s="21" t="n"/>
      <c r="BT1109" s="21" t="n"/>
      <c r="BU1109" s="21" t="n"/>
      <c r="BV1109" s="21" t="n"/>
      <c r="BW1109" s="21" t="n"/>
      <c r="BX1109" s="21" t="n"/>
      <c r="BY1109" s="21" t="n"/>
      <c r="BZ1109" s="21" t="n"/>
      <c r="CA1109" s="21" t="n"/>
      <c r="CB1109" s="21" t="n"/>
      <c r="CC1109" s="21" t="n"/>
      <c r="CD1109" s="21" t="n"/>
      <c r="CE1109" s="21" t="n"/>
      <c r="CF1109" s="21" t="n"/>
      <c r="CG1109" s="21" t="n"/>
      <c r="CH1109" s="21" t="n"/>
      <c r="CI1109" s="21" t="n"/>
      <c r="CJ1109" s="21" t="n"/>
      <c r="CK1109" s="21" t="n"/>
      <c r="CL1109" s="21" t="n"/>
      <c r="CM1109" s="21" t="n"/>
      <c r="CN1109" s="21" t="n"/>
      <c r="CO1109" s="21" t="n"/>
      <c r="CP1109" s="21" t="n"/>
      <c r="CQ1109" s="21" t="n"/>
      <c r="CR1109" s="21" t="n"/>
      <c r="CS1109" s="21" t="n"/>
      <c r="CT1109" s="21" t="n"/>
      <c r="CU1109" s="21" t="n"/>
      <c r="CV1109" s="21" t="n"/>
      <c r="CW1109" s="21" t="n"/>
      <c r="CX1109" s="21" t="n"/>
      <c r="CY1109" s="21" t="n"/>
      <c r="CZ1109" s="21" t="n"/>
      <c r="DA1109" s="21" t="n"/>
      <c r="DB1109" s="21" t="n"/>
      <c r="DC1109" s="21" t="n"/>
    </row>
    <row r="1110">
      <c r="B1110" t="inlineStr">
        <is>
          <t>TVS-267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TVS-500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Name],$A1109)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TVS-664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Name],$A1109)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TVS-833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Name],$A1109)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s="5" t="inlineStr">
        <is>
          <t>合計使用量(kg)/週</t>
        </is>
      </c>
      <c r="D1118">
        <f>'Grid_Requirement'!B49</f>
        <v/>
      </c>
      <c r="E1118">
        <f>'Grid_Requirement'!C49</f>
        <v/>
      </c>
      <c r="F1118">
        <f>'Grid_Requirement'!D49</f>
        <v/>
      </c>
      <c r="G1118">
        <f>'Grid_Requirement'!E49</f>
        <v/>
      </c>
      <c r="H1118">
        <f>'Grid_Requirement'!F49</f>
        <v/>
      </c>
      <c r="I1118">
        <f>'Grid_Requirement'!G49</f>
        <v/>
      </c>
      <c r="J1118">
        <f>'Grid_Requirement'!H49</f>
        <v/>
      </c>
      <c r="K1118">
        <f>'Grid_Requirement'!I49</f>
        <v/>
      </c>
      <c r="L1118">
        <f>'Grid_Requirement'!J49</f>
        <v/>
      </c>
      <c r="M1118">
        <f>'Grid_Requirement'!K49</f>
        <v/>
      </c>
      <c r="N1118">
        <f>'Grid_Requirement'!L49</f>
        <v/>
      </c>
      <c r="O1118">
        <f>'Grid_Requirement'!M49</f>
        <v/>
      </c>
      <c r="P1118">
        <f>'Grid_Requirement'!N49</f>
        <v/>
      </c>
      <c r="Q1118">
        <f>'Grid_Requirement'!O49</f>
        <v/>
      </c>
      <c r="R1118">
        <f>'Grid_Requirement'!P49</f>
        <v/>
      </c>
      <c r="S1118">
        <f>'Grid_Requirement'!Q49</f>
        <v/>
      </c>
      <c r="T1118">
        <f>'Grid_Requirement'!R49</f>
        <v/>
      </c>
      <c r="U1118">
        <f>'Grid_Requirement'!S49</f>
        <v/>
      </c>
      <c r="V1118">
        <f>'Grid_Requirement'!T49</f>
        <v/>
      </c>
      <c r="W1118">
        <f>'Grid_Requirement'!U49</f>
        <v/>
      </c>
      <c r="X1118">
        <f>'Grid_Requirement'!V49</f>
        <v/>
      </c>
      <c r="Y1118">
        <f>'Grid_Requirement'!W49</f>
        <v/>
      </c>
      <c r="Z1118">
        <f>'Grid_Requirement'!X49</f>
        <v/>
      </c>
      <c r="AA1118">
        <f>'Grid_Requirement'!Y49</f>
        <v/>
      </c>
      <c r="AB1118">
        <f>'Grid_Requirement'!Z49</f>
        <v/>
      </c>
      <c r="AC1118">
        <f>'Grid_Requirement'!AA49</f>
        <v/>
      </c>
      <c r="AD1118">
        <f>'Grid_Requirement'!AB49</f>
        <v/>
      </c>
      <c r="AE1118">
        <f>'Grid_Requirement'!AC49</f>
        <v/>
      </c>
      <c r="AF1118">
        <f>'Grid_Requirement'!AD49</f>
        <v/>
      </c>
      <c r="AG1118">
        <f>'Grid_Requirement'!AE49</f>
        <v/>
      </c>
      <c r="AH1118">
        <f>'Grid_Requirement'!AF49</f>
        <v/>
      </c>
      <c r="AI1118">
        <f>'Grid_Requirement'!AG49</f>
        <v/>
      </c>
      <c r="AJ1118">
        <f>'Grid_Requirement'!AH49</f>
        <v/>
      </c>
      <c r="AK1118">
        <f>'Grid_Requirement'!AI49</f>
        <v/>
      </c>
      <c r="AL1118">
        <f>'Grid_Requirement'!AJ49</f>
        <v/>
      </c>
      <c r="AM1118">
        <f>'Grid_Requirement'!AK49</f>
        <v/>
      </c>
      <c r="AN1118">
        <f>'Grid_Requirement'!AL49</f>
        <v/>
      </c>
      <c r="AO1118">
        <f>'Grid_Requirement'!AM49</f>
        <v/>
      </c>
      <c r="AP1118">
        <f>'Grid_Requirement'!AN49</f>
        <v/>
      </c>
      <c r="AQ1118">
        <f>'Grid_Requirement'!AO49</f>
        <v/>
      </c>
      <c r="AR1118">
        <f>'Grid_Requirement'!AP49</f>
        <v/>
      </c>
      <c r="AS1118">
        <f>'Grid_Requirement'!AQ49</f>
        <v/>
      </c>
      <c r="AT1118">
        <f>'Grid_Requirement'!AR49</f>
        <v/>
      </c>
      <c r="AU1118">
        <f>'Grid_Requirement'!AS49</f>
        <v/>
      </c>
      <c r="AV1118">
        <f>'Grid_Requirement'!AT49</f>
        <v/>
      </c>
      <c r="AW1118">
        <f>'Grid_Requirement'!AU49</f>
        <v/>
      </c>
      <c r="AX1118">
        <f>'Grid_Requirement'!AV49</f>
        <v/>
      </c>
      <c r="AY1118">
        <f>'Grid_Requirement'!AW49</f>
        <v/>
      </c>
      <c r="AZ1118">
        <f>'Grid_Requirement'!AX49</f>
        <v/>
      </c>
      <c r="BA1118">
        <f>'Grid_Requirement'!AY49</f>
        <v/>
      </c>
      <c r="BB1118">
        <f>'Grid_Requirement'!AZ49</f>
        <v/>
      </c>
      <c r="BC1118">
        <f>'Grid_Requirement'!BA49</f>
        <v/>
      </c>
      <c r="BD1118">
        <f>'Grid_Requirement'!BB49</f>
        <v/>
      </c>
      <c r="BE1118">
        <f>'Grid_Requirement'!BC49</f>
        <v/>
      </c>
      <c r="BF1118">
        <f>'Grid_Requirement'!BD49</f>
        <v/>
      </c>
      <c r="BG1118">
        <f>'Grid_Requirement'!BE49</f>
        <v/>
      </c>
      <c r="BH1118">
        <f>'Grid_Requirement'!BF49</f>
        <v/>
      </c>
      <c r="BI1118">
        <f>'Grid_Requirement'!BG49</f>
        <v/>
      </c>
      <c r="BJ1118">
        <f>'Grid_Requirement'!BH49</f>
        <v/>
      </c>
      <c r="BK1118">
        <f>'Grid_Requirement'!BI49</f>
        <v/>
      </c>
      <c r="BL1118">
        <f>'Grid_Requirement'!BJ49</f>
        <v/>
      </c>
      <c r="BM1118">
        <f>'Grid_Requirement'!BK49</f>
        <v/>
      </c>
      <c r="BN1118">
        <f>'Grid_Requirement'!BL49</f>
        <v/>
      </c>
      <c r="BO1118">
        <f>'Grid_Requirement'!BM49</f>
        <v/>
      </c>
      <c r="BP1118">
        <f>'Grid_Requirement'!BN49</f>
        <v/>
      </c>
      <c r="BQ1118">
        <f>'Grid_Requirement'!BO49</f>
        <v/>
      </c>
      <c r="BR1118">
        <f>'Grid_Requirement'!BP49</f>
        <v/>
      </c>
      <c r="BS1118">
        <f>'Grid_Requirement'!BQ49</f>
        <v/>
      </c>
      <c r="BT1118">
        <f>'Grid_Requirement'!BR49</f>
        <v/>
      </c>
      <c r="BU1118">
        <f>'Grid_Requirement'!BS49</f>
        <v/>
      </c>
      <c r="BV1118">
        <f>'Grid_Requirement'!BT49</f>
        <v/>
      </c>
      <c r="BW1118">
        <f>'Grid_Requirement'!BU49</f>
        <v/>
      </c>
      <c r="BX1118">
        <f>'Grid_Requirement'!BV49</f>
        <v/>
      </c>
      <c r="BY1118">
        <f>'Grid_Requirement'!BW49</f>
        <v/>
      </c>
      <c r="BZ1118">
        <f>'Grid_Requirement'!BX49</f>
        <v/>
      </c>
      <c r="CA1118">
        <f>'Grid_Requirement'!BY49</f>
        <v/>
      </c>
      <c r="CB1118">
        <f>'Grid_Requirement'!BZ49</f>
        <v/>
      </c>
      <c r="CC1118">
        <f>'Grid_Requirement'!CA49</f>
        <v/>
      </c>
      <c r="CD1118">
        <f>'Grid_Requirement'!CB49</f>
        <v/>
      </c>
      <c r="CE1118">
        <f>'Grid_Requirement'!CC49</f>
        <v/>
      </c>
      <c r="CF1118">
        <f>'Grid_Requirement'!CD49</f>
        <v/>
      </c>
      <c r="CG1118">
        <f>'Grid_Requirement'!CE49</f>
        <v/>
      </c>
      <c r="CH1118">
        <f>'Grid_Requirement'!CF49</f>
        <v/>
      </c>
      <c r="CI1118">
        <f>'Grid_Requirement'!CG49</f>
        <v/>
      </c>
      <c r="CJ1118">
        <f>'Grid_Requirement'!CH49</f>
        <v/>
      </c>
      <c r="CK1118">
        <f>'Grid_Requirement'!CI49</f>
        <v/>
      </c>
      <c r="CL1118">
        <f>'Grid_Requirement'!CJ49</f>
        <v/>
      </c>
      <c r="CM1118">
        <f>'Grid_Requirement'!CK49</f>
        <v/>
      </c>
      <c r="CN1118">
        <f>'Grid_Requirement'!CL49</f>
        <v/>
      </c>
      <c r="CO1118">
        <f>'Grid_Requirement'!CM49</f>
        <v/>
      </c>
      <c r="CP1118">
        <f>'Grid_Requirement'!CN49</f>
        <v/>
      </c>
      <c r="CQ1118">
        <f>'Grid_Requirement'!CO49</f>
        <v/>
      </c>
      <c r="CR1118">
        <f>'Grid_Requirement'!CP49</f>
        <v/>
      </c>
      <c r="CS1118">
        <f>'Grid_Requirement'!CQ49</f>
        <v/>
      </c>
      <c r="CT1118">
        <f>'Grid_Requirement'!CR49</f>
        <v/>
      </c>
      <c r="CU1118">
        <f>'Grid_Requirement'!CS49</f>
        <v/>
      </c>
      <c r="CV1118">
        <f>'Grid_Requirement'!CT49</f>
        <v/>
      </c>
      <c r="CW1118">
        <f>'Grid_Requirement'!CU49</f>
        <v/>
      </c>
      <c r="CX1118">
        <f>'Grid_Requirement'!CV49</f>
        <v/>
      </c>
      <c r="CY1118">
        <f>'Grid_Requirement'!CW49</f>
        <v/>
      </c>
      <c r="CZ1118">
        <f>'Grid_Requirement'!CX49</f>
        <v/>
      </c>
      <c r="DA1118">
        <f>'Grid_Requirement'!CY49</f>
        <v/>
      </c>
      <c r="DB1118">
        <f>'Grid_Requirement'!CZ49</f>
        <v/>
      </c>
      <c r="DC1118">
        <f>'Grid_Requirement'!DA49</f>
        <v/>
      </c>
    </row>
    <row r="1119">
      <c r="B1119" t="inlineStr">
        <is>
          <t>TTAF在庫(実績,kg)</t>
        </is>
      </c>
      <c r="D1119">
        <f>'T_TTAFStock'!B53</f>
        <v/>
      </c>
      <c r="E1119">
        <f>'T_TTAFStock'!C53</f>
        <v/>
      </c>
      <c r="F1119">
        <f>'T_TTAFStock'!D53</f>
        <v/>
      </c>
      <c r="G1119">
        <f>'T_TTAFStock'!E53</f>
        <v/>
      </c>
      <c r="H1119">
        <f>'T_TTAFStock'!F53</f>
        <v/>
      </c>
      <c r="I1119">
        <f>'T_TTAFStock'!G53</f>
        <v/>
      </c>
      <c r="J1119">
        <f>'T_TTAFStock'!H53</f>
        <v/>
      </c>
      <c r="K1119">
        <f>'T_TTAFStock'!I53</f>
        <v/>
      </c>
      <c r="L1119">
        <f>'T_TTAFStock'!J53</f>
        <v/>
      </c>
      <c r="M1119">
        <f>'T_TTAFStock'!K53</f>
        <v/>
      </c>
      <c r="N1119">
        <f>'T_TTAFStock'!L53</f>
        <v/>
      </c>
      <c r="O1119">
        <f>'T_TTAFStock'!M53</f>
        <v/>
      </c>
      <c r="P1119">
        <f>'T_TTAFStock'!N53</f>
        <v/>
      </c>
      <c r="Q1119">
        <f>'T_TTAFStock'!O53</f>
        <v/>
      </c>
      <c r="R1119">
        <f>'T_TTAFStock'!P53</f>
        <v/>
      </c>
      <c r="S1119">
        <f>'T_TTAFStock'!Q53</f>
        <v/>
      </c>
      <c r="T1119">
        <f>'T_TTAFStock'!R53</f>
        <v/>
      </c>
      <c r="U1119">
        <f>'T_TTAFStock'!S53</f>
        <v/>
      </c>
      <c r="V1119">
        <f>'T_TTAFStock'!T53</f>
        <v/>
      </c>
      <c r="W1119">
        <f>'T_TTAFStock'!U53</f>
        <v/>
      </c>
      <c r="X1119">
        <f>'T_TTAFStock'!V53</f>
        <v/>
      </c>
      <c r="Y1119">
        <f>'T_TTAFStock'!W53</f>
        <v/>
      </c>
      <c r="Z1119">
        <f>'T_TTAFStock'!X53</f>
        <v/>
      </c>
      <c r="AA1119">
        <f>'T_TTAFStock'!Y53</f>
        <v/>
      </c>
      <c r="AB1119">
        <f>'T_TTAFStock'!Z53</f>
        <v/>
      </c>
      <c r="AC1119">
        <f>'T_TTAFStock'!AA53</f>
        <v/>
      </c>
      <c r="AD1119">
        <f>'T_TTAFStock'!AB53</f>
        <v/>
      </c>
      <c r="AE1119">
        <f>'T_TTAFStock'!AC53</f>
        <v/>
      </c>
      <c r="AF1119">
        <f>'T_TTAFStock'!AD53</f>
        <v/>
      </c>
      <c r="AG1119">
        <f>'T_TTAFStock'!AE53</f>
        <v/>
      </c>
      <c r="AH1119">
        <f>'T_TTAFStock'!AF53</f>
        <v/>
      </c>
      <c r="AI1119">
        <f>'T_TTAFStock'!AG53</f>
        <v/>
      </c>
      <c r="AJ1119">
        <f>'T_TTAFStock'!AH53</f>
        <v/>
      </c>
      <c r="AK1119">
        <f>'T_TTAFStock'!AI53</f>
        <v/>
      </c>
      <c r="AL1119">
        <f>'T_TTAFStock'!AJ53</f>
        <v/>
      </c>
      <c r="AM1119">
        <f>'T_TTAFStock'!AK53</f>
        <v/>
      </c>
      <c r="AN1119">
        <f>'T_TTAFStock'!AL53</f>
        <v/>
      </c>
      <c r="AO1119">
        <f>'T_TTAFStock'!AM53</f>
        <v/>
      </c>
      <c r="AP1119">
        <f>'T_TTAFStock'!AN53</f>
        <v/>
      </c>
      <c r="AQ1119">
        <f>'T_TTAFStock'!AO53</f>
        <v/>
      </c>
      <c r="AR1119">
        <f>'T_TTAFStock'!AP53</f>
        <v/>
      </c>
      <c r="AS1119">
        <f>'T_TTAFStock'!AQ53</f>
        <v/>
      </c>
      <c r="AT1119">
        <f>'T_TTAFStock'!AR53</f>
        <v/>
      </c>
      <c r="AU1119">
        <f>'T_TTAFStock'!AS53</f>
        <v/>
      </c>
      <c r="AV1119">
        <f>'T_TTAFStock'!AT53</f>
        <v/>
      </c>
      <c r="AW1119">
        <f>'T_TTAFStock'!AU53</f>
        <v/>
      </c>
      <c r="AX1119">
        <f>'T_TTAFStock'!AV53</f>
        <v/>
      </c>
      <c r="AY1119">
        <f>'T_TTAFStock'!AW53</f>
        <v/>
      </c>
      <c r="AZ1119">
        <f>'T_TTAFStock'!AX53</f>
        <v/>
      </c>
      <c r="BA1119">
        <f>'T_TTAFStock'!AY53</f>
        <v/>
      </c>
      <c r="BB1119">
        <f>'T_TTAFStock'!AZ53</f>
        <v/>
      </c>
      <c r="BC1119">
        <f>'T_TTAFStock'!BA53</f>
        <v/>
      </c>
      <c r="BD1119">
        <f>'T_TTAFStock'!BB53</f>
        <v/>
      </c>
      <c r="BE1119">
        <f>'T_TTAFStock'!BC53</f>
        <v/>
      </c>
      <c r="BF1119">
        <f>'T_TTAFStock'!BD53</f>
        <v/>
      </c>
      <c r="BG1119">
        <f>'T_TTAFStock'!BE53</f>
        <v/>
      </c>
      <c r="BH1119">
        <f>'T_TTAFStock'!BF53</f>
        <v/>
      </c>
      <c r="BI1119">
        <f>'T_TTAFStock'!BG53</f>
        <v/>
      </c>
      <c r="BJ1119">
        <f>'T_TTAFStock'!BH53</f>
        <v/>
      </c>
      <c r="BK1119">
        <f>'T_TTAFStock'!BI53</f>
        <v/>
      </c>
      <c r="BL1119">
        <f>'T_TTAFStock'!BJ53</f>
        <v/>
      </c>
      <c r="BM1119">
        <f>'T_TTAFStock'!BK53</f>
        <v/>
      </c>
      <c r="BN1119">
        <f>'T_TTAFStock'!BL53</f>
        <v/>
      </c>
      <c r="BO1119">
        <f>'T_TTAFStock'!BM53</f>
        <v/>
      </c>
      <c r="BP1119">
        <f>'T_TTAFStock'!BN53</f>
        <v/>
      </c>
      <c r="BQ1119">
        <f>'T_TTAFStock'!BO53</f>
        <v/>
      </c>
      <c r="BR1119">
        <f>'T_TTAFStock'!BP53</f>
        <v/>
      </c>
      <c r="BS1119">
        <f>'T_TTAFStock'!BQ53</f>
        <v/>
      </c>
      <c r="BT1119">
        <f>'T_TTAFStock'!BR53</f>
        <v/>
      </c>
      <c r="BU1119">
        <f>'T_TTAFStock'!BS53</f>
        <v/>
      </c>
      <c r="BV1119">
        <f>'T_TTAFStock'!BT53</f>
        <v/>
      </c>
      <c r="BW1119">
        <f>'T_TTAFStock'!BU53</f>
        <v/>
      </c>
      <c r="BX1119">
        <f>'T_TTAFStock'!BV53</f>
        <v/>
      </c>
      <c r="BY1119">
        <f>'T_TTAFStock'!BW53</f>
        <v/>
      </c>
      <c r="BZ1119">
        <f>'T_TTAFStock'!BX53</f>
        <v/>
      </c>
      <c r="CA1119">
        <f>'T_TTAFStock'!BY53</f>
        <v/>
      </c>
      <c r="CB1119">
        <f>'T_TTAFStock'!BZ53</f>
        <v/>
      </c>
      <c r="CC1119">
        <f>'T_TTAFStock'!CA53</f>
        <v/>
      </c>
      <c r="CD1119">
        <f>'T_TTAFStock'!CB53</f>
        <v/>
      </c>
      <c r="CE1119">
        <f>'T_TTAFStock'!CC53</f>
        <v/>
      </c>
      <c r="CF1119">
        <f>'T_TTAFStock'!CD53</f>
        <v/>
      </c>
      <c r="CG1119">
        <f>'T_TTAFStock'!CE53</f>
        <v/>
      </c>
      <c r="CH1119">
        <f>'T_TTAFStock'!CF53</f>
        <v/>
      </c>
      <c r="CI1119">
        <f>'T_TTAFStock'!CG53</f>
        <v/>
      </c>
      <c r="CJ1119">
        <f>'T_TTAFStock'!CH53</f>
        <v/>
      </c>
      <c r="CK1119">
        <f>'T_TTAFStock'!CI53</f>
        <v/>
      </c>
      <c r="CL1119">
        <f>'T_TTAFStock'!CJ53</f>
        <v/>
      </c>
      <c r="CM1119">
        <f>'T_TTAFStock'!CK53</f>
        <v/>
      </c>
      <c r="CN1119">
        <f>'T_TTAFStock'!CL53</f>
        <v/>
      </c>
      <c r="CO1119">
        <f>'T_TTAFStock'!CM53</f>
        <v/>
      </c>
      <c r="CP1119">
        <f>'T_TTAFStock'!CN53</f>
        <v/>
      </c>
      <c r="CQ1119">
        <f>'T_TTAFStock'!CO53</f>
        <v/>
      </c>
      <c r="CR1119">
        <f>'T_TTAFStock'!CP53</f>
        <v/>
      </c>
      <c r="CS1119">
        <f>'T_TTAFStock'!CQ53</f>
        <v/>
      </c>
      <c r="CT1119">
        <f>'T_TTAFStock'!CR53</f>
        <v/>
      </c>
      <c r="CU1119">
        <f>'T_TTAFStock'!CS53</f>
        <v/>
      </c>
      <c r="CV1119">
        <f>'T_TTAFStock'!CT53</f>
        <v/>
      </c>
      <c r="CW1119">
        <f>'T_TTAFStock'!CU53</f>
        <v/>
      </c>
      <c r="CX1119">
        <f>'T_TTAFStock'!CV53</f>
        <v/>
      </c>
      <c r="CY1119">
        <f>'T_TTAFStock'!CW53</f>
        <v/>
      </c>
      <c r="CZ1119">
        <f>'T_TTAFStock'!CX53</f>
        <v/>
      </c>
      <c r="DA1119">
        <f>'T_TTAFStock'!CY53</f>
        <v/>
      </c>
      <c r="DB1119">
        <f>'T_TTAFStock'!CZ53</f>
        <v/>
      </c>
      <c r="DC1119">
        <f>'T_TTAFStock'!DA53</f>
        <v/>
      </c>
    </row>
    <row r="1120">
      <c r="B1120" t="inlineStr">
        <is>
          <t>自社在庫(実績,kg)</t>
        </is>
      </c>
      <c r="D1120">
        <f>'T_SelfStock'!B53</f>
        <v/>
      </c>
      <c r="E1120">
        <f>'T_SelfStock'!C53</f>
        <v/>
      </c>
      <c r="F1120">
        <f>'T_SelfStock'!D53</f>
        <v/>
      </c>
      <c r="G1120">
        <f>'T_SelfStock'!E53</f>
        <v/>
      </c>
      <c r="H1120">
        <f>'T_SelfStock'!F53</f>
        <v/>
      </c>
      <c r="I1120">
        <f>'T_SelfStock'!G53</f>
        <v/>
      </c>
      <c r="J1120">
        <f>'T_SelfStock'!H53</f>
        <v/>
      </c>
      <c r="K1120">
        <f>'T_SelfStock'!I53</f>
        <v/>
      </c>
      <c r="L1120">
        <f>'T_SelfStock'!J53</f>
        <v/>
      </c>
      <c r="M1120">
        <f>'T_SelfStock'!K53</f>
        <v/>
      </c>
      <c r="N1120">
        <f>'T_SelfStock'!L53</f>
        <v/>
      </c>
      <c r="O1120">
        <f>'T_SelfStock'!M53</f>
        <v/>
      </c>
      <c r="P1120">
        <f>'T_SelfStock'!N53</f>
        <v/>
      </c>
      <c r="Q1120">
        <f>'T_SelfStock'!O53</f>
        <v/>
      </c>
      <c r="R1120">
        <f>'T_SelfStock'!P53</f>
        <v/>
      </c>
      <c r="S1120">
        <f>'T_SelfStock'!Q53</f>
        <v/>
      </c>
      <c r="T1120">
        <f>'T_SelfStock'!R53</f>
        <v/>
      </c>
      <c r="U1120">
        <f>'T_SelfStock'!S53</f>
        <v/>
      </c>
      <c r="V1120">
        <f>'T_SelfStock'!T53</f>
        <v/>
      </c>
      <c r="W1120">
        <f>'T_SelfStock'!U53</f>
        <v/>
      </c>
      <c r="X1120">
        <f>'T_SelfStock'!V53</f>
        <v/>
      </c>
      <c r="Y1120">
        <f>'T_SelfStock'!W53</f>
        <v/>
      </c>
      <c r="Z1120">
        <f>'T_SelfStock'!X53</f>
        <v/>
      </c>
      <c r="AA1120">
        <f>'T_SelfStock'!Y53</f>
        <v/>
      </c>
      <c r="AB1120">
        <f>'T_SelfStock'!Z53</f>
        <v/>
      </c>
      <c r="AC1120">
        <f>'T_SelfStock'!AA53</f>
        <v/>
      </c>
      <c r="AD1120">
        <f>'T_SelfStock'!AB53</f>
        <v/>
      </c>
      <c r="AE1120">
        <f>'T_SelfStock'!AC53</f>
        <v/>
      </c>
      <c r="AF1120">
        <f>'T_SelfStock'!AD53</f>
        <v/>
      </c>
      <c r="AG1120">
        <f>'T_SelfStock'!AE53</f>
        <v/>
      </c>
      <c r="AH1120">
        <f>'T_SelfStock'!AF53</f>
        <v/>
      </c>
      <c r="AI1120">
        <f>'T_SelfStock'!AG53</f>
        <v/>
      </c>
      <c r="AJ1120">
        <f>'T_SelfStock'!AH53</f>
        <v/>
      </c>
      <c r="AK1120">
        <f>'T_SelfStock'!AI53</f>
        <v/>
      </c>
      <c r="AL1120">
        <f>'T_SelfStock'!AJ53</f>
        <v/>
      </c>
      <c r="AM1120">
        <f>'T_SelfStock'!AK53</f>
        <v/>
      </c>
      <c r="AN1120">
        <f>'T_SelfStock'!AL53</f>
        <v/>
      </c>
      <c r="AO1120">
        <f>'T_SelfStock'!AM53</f>
        <v/>
      </c>
      <c r="AP1120">
        <f>'T_SelfStock'!AN53</f>
        <v/>
      </c>
      <c r="AQ1120">
        <f>'T_SelfStock'!AO53</f>
        <v/>
      </c>
      <c r="AR1120">
        <f>'T_SelfStock'!AP53</f>
        <v/>
      </c>
      <c r="AS1120">
        <f>'T_SelfStock'!AQ53</f>
        <v/>
      </c>
      <c r="AT1120">
        <f>'T_SelfStock'!AR53</f>
        <v/>
      </c>
      <c r="AU1120">
        <f>'T_SelfStock'!AS53</f>
        <v/>
      </c>
      <c r="AV1120">
        <f>'T_SelfStock'!AT53</f>
        <v/>
      </c>
      <c r="AW1120">
        <f>'T_SelfStock'!AU53</f>
        <v/>
      </c>
      <c r="AX1120">
        <f>'T_SelfStock'!AV53</f>
        <v/>
      </c>
      <c r="AY1120">
        <f>'T_SelfStock'!AW53</f>
        <v/>
      </c>
      <c r="AZ1120">
        <f>'T_SelfStock'!AX53</f>
        <v/>
      </c>
      <c r="BA1120">
        <f>'T_SelfStock'!AY53</f>
        <v/>
      </c>
      <c r="BB1120">
        <f>'T_SelfStock'!AZ53</f>
        <v/>
      </c>
      <c r="BC1120">
        <f>'T_SelfStock'!BA53</f>
        <v/>
      </c>
      <c r="BD1120">
        <f>'T_SelfStock'!BB53</f>
        <v/>
      </c>
      <c r="BE1120">
        <f>'T_SelfStock'!BC53</f>
        <v/>
      </c>
      <c r="BF1120">
        <f>'T_SelfStock'!BD53</f>
        <v/>
      </c>
      <c r="BG1120">
        <f>'T_SelfStock'!BE53</f>
        <v/>
      </c>
      <c r="BH1120">
        <f>'T_SelfStock'!BF53</f>
        <v/>
      </c>
      <c r="BI1120">
        <f>'T_SelfStock'!BG53</f>
        <v/>
      </c>
      <c r="BJ1120">
        <f>'T_SelfStock'!BH53</f>
        <v/>
      </c>
      <c r="BK1120">
        <f>'T_SelfStock'!BI53</f>
        <v/>
      </c>
      <c r="BL1120">
        <f>'T_SelfStock'!BJ53</f>
        <v/>
      </c>
      <c r="BM1120">
        <f>'T_SelfStock'!BK53</f>
        <v/>
      </c>
      <c r="BN1120">
        <f>'T_SelfStock'!BL53</f>
        <v/>
      </c>
      <c r="BO1120">
        <f>'T_SelfStock'!BM53</f>
        <v/>
      </c>
      <c r="BP1120">
        <f>'T_SelfStock'!BN53</f>
        <v/>
      </c>
      <c r="BQ1120">
        <f>'T_SelfStock'!BO53</f>
        <v/>
      </c>
      <c r="BR1120">
        <f>'T_SelfStock'!BP53</f>
        <v/>
      </c>
      <c r="BS1120">
        <f>'T_SelfStock'!BQ53</f>
        <v/>
      </c>
      <c r="BT1120">
        <f>'T_SelfStock'!BR53</f>
        <v/>
      </c>
      <c r="BU1120">
        <f>'T_SelfStock'!BS53</f>
        <v/>
      </c>
      <c r="BV1120">
        <f>'T_SelfStock'!BT53</f>
        <v/>
      </c>
      <c r="BW1120">
        <f>'T_SelfStock'!BU53</f>
        <v/>
      </c>
      <c r="BX1120">
        <f>'T_SelfStock'!BV53</f>
        <v/>
      </c>
      <c r="BY1120">
        <f>'T_SelfStock'!BW53</f>
        <v/>
      </c>
      <c r="BZ1120">
        <f>'T_SelfStock'!BX53</f>
        <v/>
      </c>
      <c r="CA1120">
        <f>'T_SelfStock'!BY53</f>
        <v/>
      </c>
      <c r="CB1120">
        <f>'T_SelfStock'!BZ53</f>
        <v/>
      </c>
      <c r="CC1120">
        <f>'T_SelfStock'!CA53</f>
        <v/>
      </c>
      <c r="CD1120">
        <f>'T_SelfStock'!CB53</f>
        <v/>
      </c>
      <c r="CE1120">
        <f>'T_SelfStock'!CC53</f>
        <v/>
      </c>
      <c r="CF1120">
        <f>'T_SelfStock'!CD53</f>
        <v/>
      </c>
      <c r="CG1120">
        <f>'T_SelfStock'!CE53</f>
        <v/>
      </c>
      <c r="CH1120">
        <f>'T_SelfStock'!CF53</f>
        <v/>
      </c>
      <c r="CI1120">
        <f>'T_SelfStock'!CG53</f>
        <v/>
      </c>
      <c r="CJ1120">
        <f>'T_SelfStock'!CH53</f>
        <v/>
      </c>
      <c r="CK1120">
        <f>'T_SelfStock'!CI53</f>
        <v/>
      </c>
      <c r="CL1120">
        <f>'T_SelfStock'!CJ53</f>
        <v/>
      </c>
      <c r="CM1120">
        <f>'T_SelfStock'!CK53</f>
        <v/>
      </c>
      <c r="CN1120">
        <f>'T_SelfStock'!CL53</f>
        <v/>
      </c>
      <c r="CO1120">
        <f>'T_SelfStock'!CM53</f>
        <v/>
      </c>
      <c r="CP1120">
        <f>'T_SelfStock'!CN53</f>
        <v/>
      </c>
      <c r="CQ1120">
        <f>'T_SelfStock'!CO53</f>
        <v/>
      </c>
      <c r="CR1120">
        <f>'T_SelfStock'!CP53</f>
        <v/>
      </c>
      <c r="CS1120">
        <f>'T_SelfStock'!CQ53</f>
        <v/>
      </c>
      <c r="CT1120">
        <f>'T_SelfStock'!CR53</f>
        <v/>
      </c>
      <c r="CU1120">
        <f>'T_SelfStock'!CS53</f>
        <v/>
      </c>
      <c r="CV1120">
        <f>'T_SelfStock'!CT53</f>
        <v/>
      </c>
      <c r="CW1120">
        <f>'T_SelfStock'!CU53</f>
        <v/>
      </c>
      <c r="CX1120">
        <f>'T_SelfStock'!CV53</f>
        <v/>
      </c>
      <c r="CY1120">
        <f>'T_SelfStock'!CW53</f>
        <v/>
      </c>
      <c r="CZ1120">
        <f>'T_SelfStock'!CX53</f>
        <v/>
      </c>
      <c r="DA1120">
        <f>'T_SelfStock'!CY53</f>
        <v/>
      </c>
      <c r="DB1120">
        <f>'T_SelfStock'!CZ53</f>
        <v/>
      </c>
      <c r="DC1120">
        <f>'T_SelfStock'!DA53</f>
        <v/>
      </c>
    </row>
    <row r="1121">
      <c r="B1121" t="inlineStr">
        <is>
          <t>Order(発注予定,kg)</t>
        </is>
      </c>
      <c r="D1121">
        <f>IF(SUMIFS(T_PlannedOrders[EffectiveQty],T_PlannedOrders[Part Name],$A1109,T_PlannedOrders[WeekIndex],1)=0,"",SUMIFS(T_PlannedOrders[EffectiveQty],T_PlannedOrders[Part Name],$A1109,T_PlannedOrders[WeekIndex],1)&amp;" ("&amp;TEXT(SUMPRODUCT(MAX((T_PlannedOrders[Part Name]=$A1109)*(T_PlannedOrders[WeekIndex]=1)*(T_PlannedOrders[EffectiveQty]&gt;0)*T_PlannedOrders[Order_Month])),"m月")&amp;"発注)")</f>
        <v/>
      </c>
      <c r="E1121">
        <f>IF(SUMIFS(T_PlannedOrders[EffectiveQty],T_PlannedOrders[Part Name],$A1109,T_PlannedOrders[WeekIndex],2)=0,"",SUMIFS(T_PlannedOrders[EffectiveQty],T_PlannedOrders[Part Name],$A1109,T_PlannedOrders[WeekIndex],2)&amp;" ("&amp;TEXT(SUMPRODUCT(MAX((T_PlannedOrders[Part Name]=$A1109)*(T_PlannedOrders[WeekIndex]=2)*(T_PlannedOrders[EffectiveQty]&gt;0)*T_PlannedOrders[Order_Month])),"m月")&amp;"発注)")</f>
        <v/>
      </c>
      <c r="F1121">
        <f>IF(SUMIFS(T_PlannedOrders[EffectiveQty],T_PlannedOrders[Part Name],$A1109,T_PlannedOrders[WeekIndex],3)=0,"",SUMIFS(T_PlannedOrders[EffectiveQty],T_PlannedOrders[Part Name],$A1109,T_PlannedOrders[WeekIndex],3)&amp;" ("&amp;TEXT(SUMPRODUCT(MAX((T_PlannedOrders[Part Name]=$A1109)*(T_PlannedOrders[WeekIndex]=3)*(T_PlannedOrders[EffectiveQty]&gt;0)*T_PlannedOrders[Order_Month])),"m月")&amp;"発注)")</f>
        <v/>
      </c>
      <c r="G1121">
        <f>IF(SUMIFS(T_PlannedOrders[EffectiveQty],T_PlannedOrders[Part Name],$A1109,T_PlannedOrders[WeekIndex],4)=0,"",SUMIFS(T_PlannedOrders[EffectiveQty],T_PlannedOrders[Part Name],$A1109,T_PlannedOrders[WeekIndex],4)&amp;" ("&amp;TEXT(SUMPRODUCT(MAX((T_PlannedOrders[Part Name]=$A1109)*(T_PlannedOrders[WeekIndex]=4)*(T_PlannedOrders[EffectiveQty]&gt;0)*T_PlannedOrders[Order_Month])),"m月")&amp;"発注)")</f>
        <v/>
      </c>
      <c r="H1121">
        <f>IF(SUMIFS(T_PlannedOrders[EffectiveQty],T_PlannedOrders[Part Name],$A1109,T_PlannedOrders[WeekIndex],5)=0,"",SUMIFS(T_PlannedOrders[EffectiveQty],T_PlannedOrders[Part Name],$A1109,T_PlannedOrders[WeekIndex],5)&amp;" ("&amp;TEXT(SUMPRODUCT(MAX((T_PlannedOrders[Part Name]=$A1109)*(T_PlannedOrders[WeekIndex]=5)*(T_PlannedOrders[EffectiveQty]&gt;0)*T_PlannedOrders[Order_Month])),"m月")&amp;"発注)")</f>
        <v/>
      </c>
      <c r="I1121">
        <f>IF(SUMIFS(T_PlannedOrders[EffectiveQty],T_PlannedOrders[Part Name],$A1109,T_PlannedOrders[WeekIndex],6)=0,"",SUMIFS(T_PlannedOrders[EffectiveQty],T_PlannedOrders[Part Name],$A1109,T_PlannedOrders[WeekIndex],6)&amp;" ("&amp;TEXT(SUMPRODUCT(MAX((T_PlannedOrders[Part Name]=$A1109)*(T_PlannedOrders[WeekIndex]=6)*(T_PlannedOrders[EffectiveQty]&gt;0)*T_PlannedOrders[Order_Month])),"m月")&amp;"発注)")</f>
        <v/>
      </c>
      <c r="J1121">
        <f>IF(SUMIFS(T_PlannedOrders[EffectiveQty],T_PlannedOrders[Part Name],$A1109,T_PlannedOrders[WeekIndex],7)=0,"",SUMIFS(T_PlannedOrders[EffectiveQty],T_PlannedOrders[Part Name],$A1109,T_PlannedOrders[WeekIndex],7)&amp;" ("&amp;TEXT(SUMPRODUCT(MAX((T_PlannedOrders[Part Name]=$A1109)*(T_PlannedOrders[WeekIndex]=7)*(T_PlannedOrders[EffectiveQty]&gt;0)*T_PlannedOrders[Order_Month])),"m月")&amp;"発注)")</f>
        <v/>
      </c>
      <c r="K1121">
        <f>IF(SUMIFS(T_PlannedOrders[EffectiveQty],T_PlannedOrders[Part Name],$A1109,T_PlannedOrders[WeekIndex],8)=0,"",SUMIFS(T_PlannedOrders[EffectiveQty],T_PlannedOrders[Part Name],$A1109,T_PlannedOrders[WeekIndex],8)&amp;" ("&amp;TEXT(SUMPRODUCT(MAX((T_PlannedOrders[Part Name]=$A1109)*(T_PlannedOrders[WeekIndex]=8)*(T_PlannedOrders[EffectiveQty]&gt;0)*T_PlannedOrders[Order_Month])),"m月")&amp;"発注)")</f>
        <v/>
      </c>
      <c r="L1121">
        <f>IF(SUMIFS(T_PlannedOrders[EffectiveQty],T_PlannedOrders[Part Name],$A1109,T_PlannedOrders[WeekIndex],9)=0,"",SUMIFS(T_PlannedOrders[EffectiveQty],T_PlannedOrders[Part Name],$A1109,T_PlannedOrders[WeekIndex],9)&amp;" ("&amp;TEXT(SUMPRODUCT(MAX((T_PlannedOrders[Part Name]=$A1109)*(T_PlannedOrders[WeekIndex]=9)*(T_PlannedOrders[EffectiveQty]&gt;0)*T_PlannedOrders[Order_Month])),"m月")&amp;"発注)")</f>
        <v/>
      </c>
      <c r="M1121">
        <f>IF(SUMIFS(T_PlannedOrders[EffectiveQty],T_PlannedOrders[Part Name],$A1109,T_PlannedOrders[WeekIndex],10)=0,"",SUMIFS(T_PlannedOrders[EffectiveQty],T_PlannedOrders[Part Name],$A1109,T_PlannedOrders[WeekIndex],10)&amp;" ("&amp;TEXT(SUMPRODUCT(MAX((T_PlannedOrders[Part Name]=$A1109)*(T_PlannedOrders[WeekIndex]=10)*(T_PlannedOrders[EffectiveQty]&gt;0)*T_PlannedOrders[Order_Month])),"m月")&amp;"発注)")</f>
        <v/>
      </c>
      <c r="N1121">
        <f>IF(SUMIFS(T_PlannedOrders[EffectiveQty],T_PlannedOrders[Part Name],$A1109,T_PlannedOrders[WeekIndex],11)=0,"",SUMIFS(T_PlannedOrders[EffectiveQty],T_PlannedOrders[Part Name],$A1109,T_PlannedOrders[WeekIndex],11)&amp;" ("&amp;TEXT(SUMPRODUCT(MAX((T_PlannedOrders[Part Name]=$A1109)*(T_PlannedOrders[WeekIndex]=11)*(T_PlannedOrders[EffectiveQty]&gt;0)*T_PlannedOrders[Order_Month])),"m月")&amp;"発注)")</f>
        <v/>
      </c>
      <c r="O1121">
        <f>IF(SUMIFS(T_PlannedOrders[EffectiveQty],T_PlannedOrders[Part Name],$A1109,T_PlannedOrders[WeekIndex],12)=0,"",SUMIFS(T_PlannedOrders[EffectiveQty],T_PlannedOrders[Part Name],$A1109,T_PlannedOrders[WeekIndex],12)&amp;" ("&amp;TEXT(SUMPRODUCT(MAX((T_PlannedOrders[Part Name]=$A1109)*(T_PlannedOrders[WeekIndex]=12)*(T_PlannedOrders[EffectiveQty]&gt;0)*T_PlannedOrders[Order_Month])),"m月")&amp;"発注)")</f>
        <v/>
      </c>
      <c r="P1121">
        <f>IF(SUMIFS(T_PlannedOrders[EffectiveQty],T_PlannedOrders[Part Name],$A1109,T_PlannedOrders[WeekIndex],13)=0,"",SUMIFS(T_PlannedOrders[EffectiveQty],T_PlannedOrders[Part Name],$A1109,T_PlannedOrders[WeekIndex],13)&amp;" ("&amp;TEXT(SUMPRODUCT(MAX((T_PlannedOrders[Part Name]=$A1109)*(T_PlannedOrders[WeekIndex]=13)*(T_PlannedOrders[EffectiveQty]&gt;0)*T_PlannedOrders[Order_Month])),"m月")&amp;"発注)")</f>
        <v/>
      </c>
      <c r="Q1121">
        <f>IF(SUMIFS(T_PlannedOrders[EffectiveQty],T_PlannedOrders[Part Name],$A1109,T_PlannedOrders[WeekIndex],14)=0,"",SUMIFS(T_PlannedOrders[EffectiveQty],T_PlannedOrders[Part Name],$A1109,T_PlannedOrders[WeekIndex],14)&amp;" ("&amp;TEXT(SUMPRODUCT(MAX((T_PlannedOrders[Part Name]=$A1109)*(T_PlannedOrders[WeekIndex]=14)*(T_PlannedOrders[EffectiveQty]&gt;0)*T_PlannedOrders[Order_Month])),"m月")&amp;"発注)")</f>
        <v/>
      </c>
      <c r="R1121">
        <f>IF(SUMIFS(T_PlannedOrders[EffectiveQty],T_PlannedOrders[Part Name],$A1109,T_PlannedOrders[WeekIndex],15)=0,"",SUMIFS(T_PlannedOrders[EffectiveQty],T_PlannedOrders[Part Name],$A1109,T_PlannedOrders[WeekIndex],15)&amp;" ("&amp;TEXT(SUMPRODUCT(MAX((T_PlannedOrders[Part Name]=$A1109)*(T_PlannedOrders[WeekIndex]=15)*(T_PlannedOrders[EffectiveQty]&gt;0)*T_PlannedOrders[Order_Month])),"m月")&amp;"発注)")</f>
        <v/>
      </c>
      <c r="S1121">
        <f>IF(SUMIFS(T_PlannedOrders[EffectiveQty],T_PlannedOrders[Part Name],$A1109,T_PlannedOrders[WeekIndex],16)=0,"",SUMIFS(T_PlannedOrders[EffectiveQty],T_PlannedOrders[Part Name],$A1109,T_PlannedOrders[WeekIndex],16)&amp;" ("&amp;TEXT(SUMPRODUCT(MAX((T_PlannedOrders[Part Name]=$A1109)*(T_PlannedOrders[WeekIndex]=16)*(T_PlannedOrders[EffectiveQty]&gt;0)*T_PlannedOrders[Order_Month])),"m月")&amp;"発注)")</f>
        <v/>
      </c>
      <c r="T1121">
        <f>IF(SUMIFS(T_PlannedOrders[EffectiveQty],T_PlannedOrders[Part Name],$A1109,T_PlannedOrders[WeekIndex],17)=0,"",SUMIFS(T_PlannedOrders[EffectiveQty],T_PlannedOrders[Part Name],$A1109,T_PlannedOrders[WeekIndex],17)&amp;" ("&amp;TEXT(SUMPRODUCT(MAX((T_PlannedOrders[Part Name]=$A1109)*(T_PlannedOrders[WeekIndex]=17)*(T_PlannedOrders[EffectiveQty]&gt;0)*T_PlannedOrders[Order_Month])),"m月")&amp;"発注)")</f>
        <v/>
      </c>
      <c r="U1121">
        <f>IF(SUMIFS(T_PlannedOrders[EffectiveQty],T_PlannedOrders[Part Name],$A1109,T_PlannedOrders[WeekIndex],18)=0,"",SUMIFS(T_PlannedOrders[EffectiveQty],T_PlannedOrders[Part Name],$A1109,T_PlannedOrders[WeekIndex],18)&amp;" ("&amp;TEXT(SUMPRODUCT(MAX((T_PlannedOrders[Part Name]=$A1109)*(T_PlannedOrders[WeekIndex]=18)*(T_PlannedOrders[EffectiveQty]&gt;0)*T_PlannedOrders[Order_Month])),"m月")&amp;"発注)")</f>
        <v/>
      </c>
      <c r="V1121">
        <f>IF(SUMIFS(T_PlannedOrders[EffectiveQty],T_PlannedOrders[Part Name],$A1109,T_PlannedOrders[WeekIndex],19)=0,"",SUMIFS(T_PlannedOrders[EffectiveQty],T_PlannedOrders[Part Name],$A1109,T_PlannedOrders[WeekIndex],19)&amp;" ("&amp;TEXT(SUMPRODUCT(MAX((T_PlannedOrders[Part Name]=$A1109)*(T_PlannedOrders[WeekIndex]=19)*(T_PlannedOrders[EffectiveQty]&gt;0)*T_PlannedOrders[Order_Month])),"m月")&amp;"発注)")</f>
        <v/>
      </c>
      <c r="W1121">
        <f>IF(SUMIFS(T_PlannedOrders[EffectiveQty],T_PlannedOrders[Part Name],$A1109,T_PlannedOrders[WeekIndex],20)=0,"",SUMIFS(T_PlannedOrders[EffectiveQty],T_PlannedOrders[Part Name],$A1109,T_PlannedOrders[WeekIndex],20)&amp;" ("&amp;TEXT(SUMPRODUCT(MAX((T_PlannedOrders[Part Name]=$A1109)*(T_PlannedOrders[WeekIndex]=20)*(T_PlannedOrders[EffectiveQty]&gt;0)*T_PlannedOrders[Order_Month])),"m月")&amp;"発注)")</f>
        <v/>
      </c>
      <c r="X1121">
        <f>IF(SUMIFS(T_PlannedOrders[EffectiveQty],T_PlannedOrders[Part Name],$A1109,T_PlannedOrders[WeekIndex],21)=0,"",SUMIFS(T_PlannedOrders[EffectiveQty],T_PlannedOrders[Part Name],$A1109,T_PlannedOrders[WeekIndex],21)&amp;" ("&amp;TEXT(SUMPRODUCT(MAX((T_PlannedOrders[Part Name]=$A1109)*(T_PlannedOrders[WeekIndex]=21)*(T_PlannedOrders[EffectiveQty]&gt;0)*T_PlannedOrders[Order_Month])),"m月")&amp;"発注)")</f>
        <v/>
      </c>
      <c r="Y1121">
        <f>IF(SUMIFS(T_PlannedOrders[EffectiveQty],T_PlannedOrders[Part Name],$A1109,T_PlannedOrders[WeekIndex],22)=0,"",SUMIFS(T_PlannedOrders[EffectiveQty],T_PlannedOrders[Part Name],$A1109,T_PlannedOrders[WeekIndex],22)&amp;" ("&amp;TEXT(SUMPRODUCT(MAX((T_PlannedOrders[Part Name]=$A1109)*(T_PlannedOrders[WeekIndex]=22)*(T_PlannedOrders[EffectiveQty]&gt;0)*T_PlannedOrders[Order_Month])),"m月")&amp;"発注)")</f>
        <v/>
      </c>
      <c r="Z1121">
        <f>IF(SUMIFS(T_PlannedOrders[EffectiveQty],T_PlannedOrders[Part Name],$A1109,T_PlannedOrders[WeekIndex],23)=0,"",SUMIFS(T_PlannedOrders[EffectiveQty],T_PlannedOrders[Part Name],$A1109,T_PlannedOrders[WeekIndex],23)&amp;" ("&amp;TEXT(SUMPRODUCT(MAX((T_PlannedOrders[Part Name]=$A1109)*(T_PlannedOrders[WeekIndex]=23)*(T_PlannedOrders[EffectiveQty]&gt;0)*T_PlannedOrders[Order_Month])),"m月")&amp;"発注)")</f>
        <v/>
      </c>
      <c r="AA1121">
        <f>IF(SUMIFS(T_PlannedOrders[EffectiveQty],T_PlannedOrders[Part Name],$A1109,T_PlannedOrders[WeekIndex],24)=0,"",SUMIFS(T_PlannedOrders[EffectiveQty],T_PlannedOrders[Part Name],$A1109,T_PlannedOrders[WeekIndex],24)&amp;" ("&amp;TEXT(SUMPRODUCT(MAX((T_PlannedOrders[Part Name]=$A1109)*(T_PlannedOrders[WeekIndex]=24)*(T_PlannedOrders[EffectiveQty]&gt;0)*T_PlannedOrders[Order_Month])),"m月")&amp;"発注)")</f>
        <v/>
      </c>
      <c r="AB1121">
        <f>IF(SUMIFS(T_PlannedOrders[EffectiveQty],T_PlannedOrders[Part Name],$A1109,T_PlannedOrders[WeekIndex],25)=0,"",SUMIFS(T_PlannedOrders[EffectiveQty],T_PlannedOrders[Part Name],$A1109,T_PlannedOrders[WeekIndex],25)&amp;" ("&amp;TEXT(SUMPRODUCT(MAX((T_PlannedOrders[Part Name]=$A1109)*(T_PlannedOrders[WeekIndex]=25)*(T_PlannedOrders[EffectiveQty]&gt;0)*T_PlannedOrders[Order_Month])),"m月")&amp;"発注)")</f>
        <v/>
      </c>
      <c r="AC1121">
        <f>IF(SUMIFS(T_PlannedOrders[EffectiveQty],T_PlannedOrders[Part Name],$A1109,T_PlannedOrders[WeekIndex],26)=0,"",SUMIFS(T_PlannedOrders[EffectiveQty],T_PlannedOrders[Part Name],$A1109,T_PlannedOrders[WeekIndex],26)&amp;" ("&amp;TEXT(SUMPRODUCT(MAX((T_PlannedOrders[Part Name]=$A1109)*(T_PlannedOrders[WeekIndex]=26)*(T_PlannedOrders[EffectiveQty]&gt;0)*T_PlannedOrders[Order_Month])),"m月")&amp;"発注)")</f>
        <v/>
      </c>
      <c r="AD1121">
        <f>IF(SUMIFS(T_PlannedOrders[EffectiveQty],T_PlannedOrders[Part Name],$A1109,T_PlannedOrders[WeekIndex],27)=0,"",SUMIFS(T_PlannedOrders[EffectiveQty],T_PlannedOrders[Part Name],$A1109,T_PlannedOrders[WeekIndex],27)&amp;" ("&amp;TEXT(SUMPRODUCT(MAX((T_PlannedOrders[Part Name]=$A1109)*(T_PlannedOrders[WeekIndex]=27)*(T_PlannedOrders[EffectiveQty]&gt;0)*T_PlannedOrders[Order_Month])),"m月")&amp;"発注)")</f>
        <v/>
      </c>
      <c r="AE1121">
        <f>IF(SUMIFS(T_PlannedOrders[EffectiveQty],T_PlannedOrders[Part Name],$A1109,T_PlannedOrders[WeekIndex],28)=0,"",SUMIFS(T_PlannedOrders[EffectiveQty],T_PlannedOrders[Part Name],$A1109,T_PlannedOrders[WeekIndex],28)&amp;" ("&amp;TEXT(SUMPRODUCT(MAX((T_PlannedOrders[Part Name]=$A1109)*(T_PlannedOrders[WeekIndex]=28)*(T_PlannedOrders[EffectiveQty]&gt;0)*T_PlannedOrders[Order_Month])),"m月")&amp;"発注)")</f>
        <v/>
      </c>
      <c r="AF1121">
        <f>IF(SUMIFS(T_PlannedOrders[EffectiveQty],T_PlannedOrders[Part Name],$A1109,T_PlannedOrders[WeekIndex],29)=0,"",SUMIFS(T_PlannedOrders[EffectiveQty],T_PlannedOrders[Part Name],$A1109,T_PlannedOrders[WeekIndex],29)&amp;" ("&amp;TEXT(SUMPRODUCT(MAX((T_PlannedOrders[Part Name]=$A1109)*(T_PlannedOrders[WeekIndex]=29)*(T_PlannedOrders[EffectiveQty]&gt;0)*T_PlannedOrders[Order_Month])),"m月")&amp;"発注)")</f>
        <v/>
      </c>
      <c r="AG1121">
        <f>IF(SUMIFS(T_PlannedOrders[EffectiveQty],T_PlannedOrders[Part Name],$A1109,T_PlannedOrders[WeekIndex],30)=0,"",SUMIFS(T_PlannedOrders[EffectiveQty],T_PlannedOrders[Part Name],$A1109,T_PlannedOrders[WeekIndex],30)&amp;" ("&amp;TEXT(SUMPRODUCT(MAX((T_PlannedOrders[Part Name]=$A1109)*(T_PlannedOrders[WeekIndex]=30)*(T_PlannedOrders[EffectiveQty]&gt;0)*T_PlannedOrders[Order_Month])),"m月")&amp;"発注)")</f>
        <v/>
      </c>
      <c r="AH1121">
        <f>IF(SUMIFS(T_PlannedOrders[EffectiveQty],T_PlannedOrders[Part Name],$A1109,T_PlannedOrders[WeekIndex],31)=0,"",SUMIFS(T_PlannedOrders[EffectiveQty],T_PlannedOrders[Part Name],$A1109,T_PlannedOrders[WeekIndex],31)&amp;" ("&amp;TEXT(SUMPRODUCT(MAX((T_PlannedOrders[Part Name]=$A1109)*(T_PlannedOrders[WeekIndex]=31)*(T_PlannedOrders[EffectiveQty]&gt;0)*T_PlannedOrders[Order_Month])),"m月")&amp;"発注)")</f>
        <v/>
      </c>
      <c r="AI1121">
        <f>IF(SUMIFS(T_PlannedOrders[EffectiveQty],T_PlannedOrders[Part Name],$A1109,T_PlannedOrders[WeekIndex],32)=0,"",SUMIFS(T_PlannedOrders[EffectiveQty],T_PlannedOrders[Part Name],$A1109,T_PlannedOrders[WeekIndex],32)&amp;" ("&amp;TEXT(SUMPRODUCT(MAX((T_PlannedOrders[Part Name]=$A1109)*(T_PlannedOrders[WeekIndex]=32)*(T_PlannedOrders[EffectiveQty]&gt;0)*T_PlannedOrders[Order_Month])),"m月")&amp;"発注)")</f>
        <v/>
      </c>
      <c r="AJ1121">
        <f>IF(SUMIFS(T_PlannedOrders[EffectiveQty],T_PlannedOrders[Part Name],$A1109,T_PlannedOrders[WeekIndex],33)=0,"",SUMIFS(T_PlannedOrders[EffectiveQty],T_PlannedOrders[Part Name],$A1109,T_PlannedOrders[WeekIndex],33)&amp;" ("&amp;TEXT(SUMPRODUCT(MAX((T_PlannedOrders[Part Name]=$A1109)*(T_PlannedOrders[WeekIndex]=33)*(T_PlannedOrders[EffectiveQty]&gt;0)*T_PlannedOrders[Order_Month])),"m月")&amp;"発注)")</f>
        <v/>
      </c>
      <c r="AK1121">
        <f>IF(SUMIFS(T_PlannedOrders[EffectiveQty],T_PlannedOrders[Part Name],$A1109,T_PlannedOrders[WeekIndex],34)=0,"",SUMIFS(T_PlannedOrders[EffectiveQty],T_PlannedOrders[Part Name],$A1109,T_PlannedOrders[WeekIndex],34)&amp;" ("&amp;TEXT(SUMPRODUCT(MAX((T_PlannedOrders[Part Name]=$A1109)*(T_PlannedOrders[WeekIndex]=34)*(T_PlannedOrders[EffectiveQty]&gt;0)*T_PlannedOrders[Order_Month])),"m月")&amp;"発注)")</f>
        <v/>
      </c>
      <c r="AL1121">
        <f>IF(SUMIFS(T_PlannedOrders[EffectiveQty],T_PlannedOrders[Part Name],$A1109,T_PlannedOrders[WeekIndex],35)=0,"",SUMIFS(T_PlannedOrders[EffectiveQty],T_PlannedOrders[Part Name],$A1109,T_PlannedOrders[WeekIndex],35)&amp;" ("&amp;TEXT(SUMPRODUCT(MAX((T_PlannedOrders[Part Name]=$A1109)*(T_PlannedOrders[WeekIndex]=35)*(T_PlannedOrders[EffectiveQty]&gt;0)*T_PlannedOrders[Order_Month])),"m月")&amp;"発注)")</f>
        <v/>
      </c>
      <c r="AM1121">
        <f>IF(SUMIFS(T_PlannedOrders[EffectiveQty],T_PlannedOrders[Part Name],$A1109,T_PlannedOrders[WeekIndex],36)=0,"",SUMIFS(T_PlannedOrders[EffectiveQty],T_PlannedOrders[Part Name],$A1109,T_PlannedOrders[WeekIndex],36)&amp;" ("&amp;TEXT(SUMPRODUCT(MAX((T_PlannedOrders[Part Name]=$A1109)*(T_PlannedOrders[WeekIndex]=36)*(T_PlannedOrders[EffectiveQty]&gt;0)*T_PlannedOrders[Order_Month])),"m月")&amp;"発注)")</f>
        <v/>
      </c>
      <c r="AN1121">
        <f>IF(SUMIFS(T_PlannedOrders[EffectiveQty],T_PlannedOrders[Part Name],$A1109,T_PlannedOrders[WeekIndex],37)=0,"",SUMIFS(T_PlannedOrders[EffectiveQty],T_PlannedOrders[Part Name],$A1109,T_PlannedOrders[WeekIndex],37)&amp;" ("&amp;TEXT(SUMPRODUCT(MAX((T_PlannedOrders[Part Name]=$A1109)*(T_PlannedOrders[WeekIndex]=37)*(T_PlannedOrders[EffectiveQty]&gt;0)*T_PlannedOrders[Order_Month])),"m月")&amp;"発注)")</f>
        <v/>
      </c>
      <c r="AO1121">
        <f>IF(SUMIFS(T_PlannedOrders[EffectiveQty],T_PlannedOrders[Part Name],$A1109,T_PlannedOrders[WeekIndex],38)=0,"",SUMIFS(T_PlannedOrders[EffectiveQty],T_PlannedOrders[Part Name],$A1109,T_PlannedOrders[WeekIndex],38)&amp;" ("&amp;TEXT(SUMPRODUCT(MAX((T_PlannedOrders[Part Name]=$A1109)*(T_PlannedOrders[WeekIndex]=38)*(T_PlannedOrders[EffectiveQty]&gt;0)*T_PlannedOrders[Order_Month])),"m月")&amp;"発注)")</f>
        <v/>
      </c>
      <c r="AP1121">
        <f>IF(SUMIFS(T_PlannedOrders[EffectiveQty],T_PlannedOrders[Part Name],$A1109,T_PlannedOrders[WeekIndex],39)=0,"",SUMIFS(T_PlannedOrders[EffectiveQty],T_PlannedOrders[Part Name],$A1109,T_PlannedOrders[WeekIndex],39)&amp;" ("&amp;TEXT(SUMPRODUCT(MAX((T_PlannedOrders[Part Name]=$A1109)*(T_PlannedOrders[WeekIndex]=39)*(T_PlannedOrders[EffectiveQty]&gt;0)*T_PlannedOrders[Order_Month])),"m月")&amp;"発注)")</f>
        <v/>
      </c>
      <c r="AQ1121">
        <f>IF(SUMIFS(T_PlannedOrders[EffectiveQty],T_PlannedOrders[Part Name],$A1109,T_PlannedOrders[WeekIndex],40)=0,"",SUMIFS(T_PlannedOrders[EffectiveQty],T_PlannedOrders[Part Name],$A1109,T_PlannedOrders[WeekIndex],40)&amp;" ("&amp;TEXT(SUMPRODUCT(MAX((T_PlannedOrders[Part Name]=$A1109)*(T_PlannedOrders[WeekIndex]=40)*(T_PlannedOrders[EffectiveQty]&gt;0)*T_PlannedOrders[Order_Month])),"m月")&amp;"発注)")</f>
        <v/>
      </c>
      <c r="AR1121">
        <f>IF(SUMIFS(T_PlannedOrders[EffectiveQty],T_PlannedOrders[Part Name],$A1109,T_PlannedOrders[WeekIndex],41)=0,"",SUMIFS(T_PlannedOrders[EffectiveQty],T_PlannedOrders[Part Name],$A1109,T_PlannedOrders[WeekIndex],41)&amp;" ("&amp;TEXT(SUMPRODUCT(MAX((T_PlannedOrders[Part Name]=$A1109)*(T_PlannedOrders[WeekIndex]=41)*(T_PlannedOrders[EffectiveQty]&gt;0)*T_PlannedOrders[Order_Month])),"m月")&amp;"発注)")</f>
        <v/>
      </c>
      <c r="AS1121">
        <f>IF(SUMIFS(T_PlannedOrders[EffectiveQty],T_PlannedOrders[Part Name],$A1109,T_PlannedOrders[WeekIndex],42)=0,"",SUMIFS(T_PlannedOrders[EffectiveQty],T_PlannedOrders[Part Name],$A1109,T_PlannedOrders[WeekIndex],42)&amp;" ("&amp;TEXT(SUMPRODUCT(MAX((T_PlannedOrders[Part Name]=$A1109)*(T_PlannedOrders[WeekIndex]=42)*(T_PlannedOrders[EffectiveQty]&gt;0)*T_PlannedOrders[Order_Month])),"m月")&amp;"発注)")</f>
        <v/>
      </c>
      <c r="AT1121">
        <f>IF(SUMIFS(T_PlannedOrders[EffectiveQty],T_PlannedOrders[Part Name],$A1109,T_PlannedOrders[WeekIndex],43)=0,"",SUMIFS(T_PlannedOrders[EffectiveQty],T_PlannedOrders[Part Name],$A1109,T_PlannedOrders[WeekIndex],43)&amp;" ("&amp;TEXT(SUMPRODUCT(MAX((T_PlannedOrders[Part Name]=$A1109)*(T_PlannedOrders[WeekIndex]=43)*(T_PlannedOrders[EffectiveQty]&gt;0)*T_PlannedOrders[Order_Month])),"m月")&amp;"発注)")</f>
        <v/>
      </c>
      <c r="AU1121">
        <f>IF(SUMIFS(T_PlannedOrders[EffectiveQty],T_PlannedOrders[Part Name],$A1109,T_PlannedOrders[WeekIndex],44)=0,"",SUMIFS(T_PlannedOrders[EffectiveQty],T_PlannedOrders[Part Name],$A1109,T_PlannedOrders[WeekIndex],44)&amp;" ("&amp;TEXT(SUMPRODUCT(MAX((T_PlannedOrders[Part Name]=$A1109)*(T_PlannedOrders[WeekIndex]=44)*(T_PlannedOrders[EffectiveQty]&gt;0)*T_PlannedOrders[Order_Month])),"m月")&amp;"発注)")</f>
        <v/>
      </c>
      <c r="AV1121">
        <f>IF(SUMIFS(T_PlannedOrders[EffectiveQty],T_PlannedOrders[Part Name],$A1109,T_PlannedOrders[WeekIndex],45)=0,"",SUMIFS(T_PlannedOrders[EffectiveQty],T_PlannedOrders[Part Name],$A1109,T_PlannedOrders[WeekIndex],45)&amp;" ("&amp;TEXT(SUMPRODUCT(MAX((T_PlannedOrders[Part Name]=$A1109)*(T_PlannedOrders[WeekIndex]=45)*(T_PlannedOrders[EffectiveQty]&gt;0)*T_PlannedOrders[Order_Month])),"m月")&amp;"発注)")</f>
        <v/>
      </c>
      <c r="AW1121">
        <f>IF(SUMIFS(T_PlannedOrders[EffectiveQty],T_PlannedOrders[Part Name],$A1109,T_PlannedOrders[WeekIndex],46)=0,"",SUMIFS(T_PlannedOrders[EffectiveQty],T_PlannedOrders[Part Name],$A1109,T_PlannedOrders[WeekIndex],46)&amp;" ("&amp;TEXT(SUMPRODUCT(MAX((T_PlannedOrders[Part Name]=$A1109)*(T_PlannedOrders[WeekIndex]=46)*(T_PlannedOrders[EffectiveQty]&gt;0)*T_PlannedOrders[Order_Month])),"m月")&amp;"発注)")</f>
        <v/>
      </c>
      <c r="AX1121">
        <f>IF(SUMIFS(T_PlannedOrders[EffectiveQty],T_PlannedOrders[Part Name],$A1109,T_PlannedOrders[WeekIndex],47)=0,"",SUMIFS(T_PlannedOrders[EffectiveQty],T_PlannedOrders[Part Name],$A1109,T_PlannedOrders[WeekIndex],47)&amp;" ("&amp;TEXT(SUMPRODUCT(MAX((T_PlannedOrders[Part Name]=$A1109)*(T_PlannedOrders[WeekIndex]=47)*(T_PlannedOrders[EffectiveQty]&gt;0)*T_PlannedOrders[Order_Month])),"m月")&amp;"発注)")</f>
        <v/>
      </c>
      <c r="AY1121">
        <f>IF(SUMIFS(T_PlannedOrders[EffectiveQty],T_PlannedOrders[Part Name],$A1109,T_PlannedOrders[WeekIndex],48)=0,"",SUMIFS(T_PlannedOrders[EffectiveQty],T_PlannedOrders[Part Name],$A1109,T_PlannedOrders[WeekIndex],48)&amp;" ("&amp;TEXT(SUMPRODUCT(MAX((T_PlannedOrders[Part Name]=$A1109)*(T_PlannedOrders[WeekIndex]=48)*(T_PlannedOrders[EffectiveQty]&gt;0)*T_PlannedOrders[Order_Month])),"m月")&amp;"発注)")</f>
        <v/>
      </c>
      <c r="AZ1121">
        <f>IF(SUMIFS(T_PlannedOrders[EffectiveQty],T_PlannedOrders[Part Name],$A1109,T_PlannedOrders[WeekIndex],49)=0,"",SUMIFS(T_PlannedOrders[EffectiveQty],T_PlannedOrders[Part Name],$A1109,T_PlannedOrders[WeekIndex],49)&amp;" ("&amp;TEXT(SUMPRODUCT(MAX((T_PlannedOrders[Part Name]=$A1109)*(T_PlannedOrders[WeekIndex]=49)*(T_PlannedOrders[EffectiveQty]&gt;0)*T_PlannedOrders[Order_Month])),"m月")&amp;"発注)")</f>
        <v/>
      </c>
      <c r="BA1121">
        <f>IF(SUMIFS(T_PlannedOrders[EffectiveQty],T_PlannedOrders[Part Name],$A1109,T_PlannedOrders[WeekIndex],50)=0,"",SUMIFS(T_PlannedOrders[EffectiveQty],T_PlannedOrders[Part Name],$A1109,T_PlannedOrders[WeekIndex],50)&amp;" ("&amp;TEXT(SUMPRODUCT(MAX((T_PlannedOrders[Part Name]=$A1109)*(T_PlannedOrders[WeekIndex]=50)*(T_PlannedOrders[EffectiveQty]&gt;0)*T_PlannedOrders[Order_Month])),"m月")&amp;"発注)")</f>
        <v/>
      </c>
      <c r="BB1121">
        <f>IF(SUMIFS(T_PlannedOrders[EffectiveQty],T_PlannedOrders[Part Name],$A1109,T_PlannedOrders[WeekIndex],51)=0,"",SUMIFS(T_PlannedOrders[EffectiveQty],T_PlannedOrders[Part Name],$A1109,T_PlannedOrders[WeekIndex],51)&amp;" ("&amp;TEXT(SUMPRODUCT(MAX((T_PlannedOrders[Part Name]=$A1109)*(T_PlannedOrders[WeekIndex]=51)*(T_PlannedOrders[EffectiveQty]&gt;0)*T_PlannedOrders[Order_Month])),"m月")&amp;"発注)")</f>
        <v/>
      </c>
      <c r="BC1121">
        <f>IF(SUMIFS(T_PlannedOrders[EffectiveQty],T_PlannedOrders[Part Name],$A1109,T_PlannedOrders[WeekIndex],52)=0,"",SUMIFS(T_PlannedOrders[EffectiveQty],T_PlannedOrders[Part Name],$A1109,T_PlannedOrders[WeekIndex],52)&amp;" ("&amp;TEXT(SUMPRODUCT(MAX((T_PlannedOrders[Part Name]=$A1109)*(T_PlannedOrders[WeekIndex]=52)*(T_PlannedOrders[EffectiveQty]&gt;0)*T_PlannedOrders[Order_Month])),"m月")&amp;"発注)")</f>
        <v/>
      </c>
      <c r="BD1121">
        <f>IF(SUMIFS(T_PlannedOrders[EffectiveQty],T_PlannedOrders[Part Name],$A1109,T_PlannedOrders[WeekIndex],53)=0,"",SUMIFS(T_PlannedOrders[EffectiveQty],T_PlannedOrders[Part Name],$A1109,T_PlannedOrders[WeekIndex],53)&amp;" ("&amp;TEXT(SUMPRODUCT(MAX((T_PlannedOrders[Part Name]=$A1109)*(T_PlannedOrders[WeekIndex]=53)*(T_PlannedOrders[EffectiveQty]&gt;0)*T_PlannedOrders[Order_Month])),"m月")&amp;"発注)")</f>
        <v/>
      </c>
      <c r="BE1121">
        <f>IF(SUMIFS(T_PlannedOrders[EffectiveQty],T_PlannedOrders[Part Name],$A1109,T_PlannedOrders[WeekIndex],54)=0,"",SUMIFS(T_PlannedOrders[EffectiveQty],T_PlannedOrders[Part Name],$A1109,T_PlannedOrders[WeekIndex],54)&amp;" ("&amp;TEXT(SUMPRODUCT(MAX((T_PlannedOrders[Part Name]=$A1109)*(T_PlannedOrders[WeekIndex]=54)*(T_PlannedOrders[EffectiveQty]&gt;0)*T_PlannedOrders[Order_Month])),"m月")&amp;"発注)")</f>
        <v/>
      </c>
      <c r="BF1121">
        <f>IF(SUMIFS(T_PlannedOrders[EffectiveQty],T_PlannedOrders[Part Name],$A1109,T_PlannedOrders[WeekIndex],55)=0,"",SUMIFS(T_PlannedOrders[EffectiveQty],T_PlannedOrders[Part Name],$A1109,T_PlannedOrders[WeekIndex],55)&amp;" ("&amp;TEXT(SUMPRODUCT(MAX((T_PlannedOrders[Part Name]=$A1109)*(T_PlannedOrders[WeekIndex]=55)*(T_PlannedOrders[EffectiveQty]&gt;0)*T_PlannedOrders[Order_Month])),"m月")&amp;"発注)")</f>
        <v/>
      </c>
      <c r="BG1121">
        <f>IF(SUMIFS(T_PlannedOrders[EffectiveQty],T_PlannedOrders[Part Name],$A1109,T_PlannedOrders[WeekIndex],56)=0,"",SUMIFS(T_PlannedOrders[EffectiveQty],T_PlannedOrders[Part Name],$A1109,T_PlannedOrders[WeekIndex],56)&amp;" ("&amp;TEXT(SUMPRODUCT(MAX((T_PlannedOrders[Part Name]=$A1109)*(T_PlannedOrders[WeekIndex]=56)*(T_PlannedOrders[EffectiveQty]&gt;0)*T_PlannedOrders[Order_Month])),"m月")&amp;"発注)")</f>
        <v/>
      </c>
      <c r="BH1121">
        <f>IF(SUMIFS(T_PlannedOrders[EffectiveQty],T_PlannedOrders[Part Name],$A1109,T_PlannedOrders[WeekIndex],57)=0,"",SUMIFS(T_PlannedOrders[EffectiveQty],T_PlannedOrders[Part Name],$A1109,T_PlannedOrders[WeekIndex],57)&amp;" ("&amp;TEXT(SUMPRODUCT(MAX((T_PlannedOrders[Part Name]=$A1109)*(T_PlannedOrders[WeekIndex]=57)*(T_PlannedOrders[EffectiveQty]&gt;0)*T_PlannedOrders[Order_Month])),"m月")&amp;"発注)")</f>
        <v/>
      </c>
      <c r="BI1121">
        <f>IF(SUMIFS(T_PlannedOrders[EffectiveQty],T_PlannedOrders[Part Name],$A1109,T_PlannedOrders[WeekIndex],58)=0,"",SUMIFS(T_PlannedOrders[EffectiveQty],T_PlannedOrders[Part Name],$A1109,T_PlannedOrders[WeekIndex],58)&amp;" ("&amp;TEXT(SUMPRODUCT(MAX((T_PlannedOrders[Part Name]=$A1109)*(T_PlannedOrders[WeekIndex]=58)*(T_PlannedOrders[EffectiveQty]&gt;0)*T_PlannedOrders[Order_Month])),"m月")&amp;"発注)")</f>
        <v/>
      </c>
      <c r="BJ1121">
        <f>IF(SUMIFS(T_PlannedOrders[EffectiveQty],T_PlannedOrders[Part Name],$A1109,T_PlannedOrders[WeekIndex],59)=0,"",SUMIFS(T_PlannedOrders[EffectiveQty],T_PlannedOrders[Part Name],$A1109,T_PlannedOrders[WeekIndex],59)&amp;" ("&amp;TEXT(SUMPRODUCT(MAX((T_PlannedOrders[Part Name]=$A1109)*(T_PlannedOrders[WeekIndex]=59)*(T_PlannedOrders[EffectiveQty]&gt;0)*T_PlannedOrders[Order_Month])),"m月")&amp;"発注)")</f>
        <v/>
      </c>
      <c r="BK1121">
        <f>IF(SUMIFS(T_PlannedOrders[EffectiveQty],T_PlannedOrders[Part Name],$A1109,T_PlannedOrders[WeekIndex],60)=0,"",SUMIFS(T_PlannedOrders[EffectiveQty],T_PlannedOrders[Part Name],$A1109,T_PlannedOrders[WeekIndex],60)&amp;" ("&amp;TEXT(SUMPRODUCT(MAX((T_PlannedOrders[Part Name]=$A1109)*(T_PlannedOrders[WeekIndex]=60)*(T_PlannedOrders[EffectiveQty]&gt;0)*T_PlannedOrders[Order_Month])),"m月")&amp;"発注)")</f>
        <v/>
      </c>
      <c r="BL1121">
        <f>IF(SUMIFS(T_PlannedOrders[EffectiveQty],T_PlannedOrders[Part Name],$A1109,T_PlannedOrders[WeekIndex],61)=0,"",SUMIFS(T_PlannedOrders[EffectiveQty],T_PlannedOrders[Part Name],$A1109,T_PlannedOrders[WeekIndex],61)&amp;" ("&amp;TEXT(SUMPRODUCT(MAX((T_PlannedOrders[Part Name]=$A1109)*(T_PlannedOrders[WeekIndex]=61)*(T_PlannedOrders[EffectiveQty]&gt;0)*T_PlannedOrders[Order_Month])),"m月")&amp;"発注)")</f>
        <v/>
      </c>
      <c r="BM1121">
        <f>IF(SUMIFS(T_PlannedOrders[EffectiveQty],T_PlannedOrders[Part Name],$A1109,T_PlannedOrders[WeekIndex],62)=0,"",SUMIFS(T_PlannedOrders[EffectiveQty],T_PlannedOrders[Part Name],$A1109,T_PlannedOrders[WeekIndex],62)&amp;" ("&amp;TEXT(SUMPRODUCT(MAX((T_PlannedOrders[Part Name]=$A1109)*(T_PlannedOrders[WeekIndex]=62)*(T_PlannedOrders[EffectiveQty]&gt;0)*T_PlannedOrders[Order_Month])),"m月")&amp;"発注)")</f>
        <v/>
      </c>
      <c r="BN1121">
        <f>IF(SUMIFS(T_PlannedOrders[EffectiveQty],T_PlannedOrders[Part Name],$A1109,T_PlannedOrders[WeekIndex],63)=0,"",SUMIFS(T_PlannedOrders[EffectiveQty],T_PlannedOrders[Part Name],$A1109,T_PlannedOrders[WeekIndex],63)&amp;" ("&amp;TEXT(SUMPRODUCT(MAX((T_PlannedOrders[Part Name]=$A1109)*(T_PlannedOrders[WeekIndex]=63)*(T_PlannedOrders[EffectiveQty]&gt;0)*T_PlannedOrders[Order_Month])),"m月")&amp;"発注)")</f>
        <v/>
      </c>
      <c r="BO1121">
        <f>IF(SUMIFS(T_PlannedOrders[EffectiveQty],T_PlannedOrders[Part Name],$A1109,T_PlannedOrders[WeekIndex],64)=0,"",SUMIFS(T_PlannedOrders[EffectiveQty],T_PlannedOrders[Part Name],$A1109,T_PlannedOrders[WeekIndex],64)&amp;" ("&amp;TEXT(SUMPRODUCT(MAX((T_PlannedOrders[Part Name]=$A1109)*(T_PlannedOrders[WeekIndex]=64)*(T_PlannedOrders[EffectiveQty]&gt;0)*T_PlannedOrders[Order_Month])),"m月")&amp;"発注)")</f>
        <v/>
      </c>
      <c r="BP1121">
        <f>IF(SUMIFS(T_PlannedOrders[EffectiveQty],T_PlannedOrders[Part Name],$A1109,T_PlannedOrders[WeekIndex],65)=0,"",SUMIFS(T_PlannedOrders[EffectiveQty],T_PlannedOrders[Part Name],$A1109,T_PlannedOrders[WeekIndex],65)&amp;" ("&amp;TEXT(SUMPRODUCT(MAX((T_PlannedOrders[Part Name]=$A1109)*(T_PlannedOrders[WeekIndex]=65)*(T_PlannedOrders[EffectiveQty]&gt;0)*T_PlannedOrders[Order_Month])),"m月")&amp;"発注)")</f>
        <v/>
      </c>
      <c r="BQ1121">
        <f>IF(SUMIFS(T_PlannedOrders[EffectiveQty],T_PlannedOrders[Part Name],$A1109,T_PlannedOrders[WeekIndex],66)=0,"",SUMIFS(T_PlannedOrders[EffectiveQty],T_PlannedOrders[Part Name],$A1109,T_PlannedOrders[WeekIndex],66)&amp;" ("&amp;TEXT(SUMPRODUCT(MAX((T_PlannedOrders[Part Name]=$A1109)*(T_PlannedOrders[WeekIndex]=66)*(T_PlannedOrders[EffectiveQty]&gt;0)*T_PlannedOrders[Order_Month])),"m月")&amp;"発注)")</f>
        <v/>
      </c>
      <c r="BR1121">
        <f>IF(SUMIFS(T_PlannedOrders[EffectiveQty],T_PlannedOrders[Part Name],$A1109,T_PlannedOrders[WeekIndex],67)=0,"",SUMIFS(T_PlannedOrders[EffectiveQty],T_PlannedOrders[Part Name],$A1109,T_PlannedOrders[WeekIndex],67)&amp;" ("&amp;TEXT(SUMPRODUCT(MAX((T_PlannedOrders[Part Name]=$A1109)*(T_PlannedOrders[WeekIndex]=67)*(T_PlannedOrders[EffectiveQty]&gt;0)*T_PlannedOrders[Order_Month])),"m月")&amp;"発注)")</f>
        <v/>
      </c>
      <c r="BS1121">
        <f>IF(SUMIFS(T_PlannedOrders[EffectiveQty],T_PlannedOrders[Part Name],$A1109,T_PlannedOrders[WeekIndex],68)=0,"",SUMIFS(T_PlannedOrders[EffectiveQty],T_PlannedOrders[Part Name],$A1109,T_PlannedOrders[WeekIndex],68)&amp;" ("&amp;TEXT(SUMPRODUCT(MAX((T_PlannedOrders[Part Name]=$A1109)*(T_PlannedOrders[WeekIndex]=68)*(T_PlannedOrders[EffectiveQty]&gt;0)*T_PlannedOrders[Order_Month])),"m月")&amp;"発注)")</f>
        <v/>
      </c>
      <c r="BT1121">
        <f>IF(SUMIFS(T_PlannedOrders[EffectiveQty],T_PlannedOrders[Part Name],$A1109,T_PlannedOrders[WeekIndex],69)=0,"",SUMIFS(T_PlannedOrders[EffectiveQty],T_PlannedOrders[Part Name],$A1109,T_PlannedOrders[WeekIndex],69)&amp;" ("&amp;TEXT(SUMPRODUCT(MAX((T_PlannedOrders[Part Name]=$A1109)*(T_PlannedOrders[WeekIndex]=69)*(T_PlannedOrders[EffectiveQty]&gt;0)*T_PlannedOrders[Order_Month])),"m月")&amp;"発注)")</f>
        <v/>
      </c>
      <c r="BU1121">
        <f>IF(SUMIFS(T_PlannedOrders[EffectiveQty],T_PlannedOrders[Part Name],$A1109,T_PlannedOrders[WeekIndex],70)=0,"",SUMIFS(T_PlannedOrders[EffectiveQty],T_PlannedOrders[Part Name],$A1109,T_PlannedOrders[WeekIndex],70)&amp;" ("&amp;TEXT(SUMPRODUCT(MAX((T_PlannedOrders[Part Name]=$A1109)*(T_PlannedOrders[WeekIndex]=70)*(T_PlannedOrders[EffectiveQty]&gt;0)*T_PlannedOrders[Order_Month])),"m月")&amp;"発注)")</f>
        <v/>
      </c>
      <c r="BV1121">
        <f>IF(SUMIFS(T_PlannedOrders[EffectiveQty],T_PlannedOrders[Part Name],$A1109,T_PlannedOrders[WeekIndex],71)=0,"",SUMIFS(T_PlannedOrders[EffectiveQty],T_PlannedOrders[Part Name],$A1109,T_PlannedOrders[WeekIndex],71)&amp;" ("&amp;TEXT(SUMPRODUCT(MAX((T_PlannedOrders[Part Name]=$A1109)*(T_PlannedOrders[WeekIndex]=71)*(T_PlannedOrders[EffectiveQty]&gt;0)*T_PlannedOrders[Order_Month])),"m月")&amp;"発注)")</f>
        <v/>
      </c>
      <c r="BW1121">
        <f>IF(SUMIFS(T_PlannedOrders[EffectiveQty],T_PlannedOrders[Part Name],$A1109,T_PlannedOrders[WeekIndex],72)=0,"",SUMIFS(T_PlannedOrders[EffectiveQty],T_PlannedOrders[Part Name],$A1109,T_PlannedOrders[WeekIndex],72)&amp;" ("&amp;TEXT(SUMPRODUCT(MAX((T_PlannedOrders[Part Name]=$A1109)*(T_PlannedOrders[WeekIndex]=72)*(T_PlannedOrders[EffectiveQty]&gt;0)*T_PlannedOrders[Order_Month])),"m月")&amp;"発注)")</f>
        <v/>
      </c>
      <c r="BX1121">
        <f>IF(SUMIFS(T_PlannedOrders[EffectiveQty],T_PlannedOrders[Part Name],$A1109,T_PlannedOrders[WeekIndex],73)=0,"",SUMIFS(T_PlannedOrders[EffectiveQty],T_PlannedOrders[Part Name],$A1109,T_PlannedOrders[WeekIndex],73)&amp;" ("&amp;TEXT(SUMPRODUCT(MAX((T_PlannedOrders[Part Name]=$A1109)*(T_PlannedOrders[WeekIndex]=73)*(T_PlannedOrders[EffectiveQty]&gt;0)*T_PlannedOrders[Order_Month])),"m月")&amp;"発注)")</f>
        <v/>
      </c>
      <c r="BY1121">
        <f>IF(SUMIFS(T_PlannedOrders[EffectiveQty],T_PlannedOrders[Part Name],$A1109,T_PlannedOrders[WeekIndex],74)=0,"",SUMIFS(T_PlannedOrders[EffectiveQty],T_PlannedOrders[Part Name],$A1109,T_PlannedOrders[WeekIndex],74)&amp;" ("&amp;TEXT(SUMPRODUCT(MAX((T_PlannedOrders[Part Name]=$A1109)*(T_PlannedOrders[WeekIndex]=74)*(T_PlannedOrders[EffectiveQty]&gt;0)*T_PlannedOrders[Order_Month])),"m月")&amp;"発注)")</f>
        <v/>
      </c>
      <c r="BZ1121">
        <f>IF(SUMIFS(T_PlannedOrders[EffectiveQty],T_PlannedOrders[Part Name],$A1109,T_PlannedOrders[WeekIndex],75)=0,"",SUMIFS(T_PlannedOrders[EffectiveQty],T_PlannedOrders[Part Name],$A1109,T_PlannedOrders[WeekIndex],75)&amp;" ("&amp;TEXT(SUMPRODUCT(MAX((T_PlannedOrders[Part Name]=$A1109)*(T_PlannedOrders[WeekIndex]=75)*(T_PlannedOrders[EffectiveQty]&gt;0)*T_PlannedOrders[Order_Month])),"m月")&amp;"発注)")</f>
        <v/>
      </c>
      <c r="CA1121">
        <f>IF(SUMIFS(T_PlannedOrders[EffectiveQty],T_PlannedOrders[Part Name],$A1109,T_PlannedOrders[WeekIndex],76)=0,"",SUMIFS(T_PlannedOrders[EffectiveQty],T_PlannedOrders[Part Name],$A1109,T_PlannedOrders[WeekIndex],76)&amp;" ("&amp;TEXT(SUMPRODUCT(MAX((T_PlannedOrders[Part Name]=$A1109)*(T_PlannedOrders[WeekIndex]=76)*(T_PlannedOrders[EffectiveQty]&gt;0)*T_PlannedOrders[Order_Month])),"m月")&amp;"発注)")</f>
        <v/>
      </c>
      <c r="CB1121">
        <f>IF(SUMIFS(T_PlannedOrders[EffectiveQty],T_PlannedOrders[Part Name],$A1109,T_PlannedOrders[WeekIndex],77)=0,"",SUMIFS(T_PlannedOrders[EffectiveQty],T_PlannedOrders[Part Name],$A1109,T_PlannedOrders[WeekIndex],77)&amp;" ("&amp;TEXT(SUMPRODUCT(MAX((T_PlannedOrders[Part Name]=$A1109)*(T_PlannedOrders[WeekIndex]=77)*(T_PlannedOrders[EffectiveQty]&gt;0)*T_PlannedOrders[Order_Month])),"m月")&amp;"発注)")</f>
        <v/>
      </c>
      <c r="CC1121">
        <f>IF(SUMIFS(T_PlannedOrders[EffectiveQty],T_PlannedOrders[Part Name],$A1109,T_PlannedOrders[WeekIndex],78)=0,"",SUMIFS(T_PlannedOrders[EffectiveQty],T_PlannedOrders[Part Name],$A1109,T_PlannedOrders[WeekIndex],78)&amp;" ("&amp;TEXT(SUMPRODUCT(MAX((T_PlannedOrders[Part Name]=$A1109)*(T_PlannedOrders[WeekIndex]=78)*(T_PlannedOrders[EffectiveQty]&gt;0)*T_PlannedOrders[Order_Month])),"m月")&amp;"発注)")</f>
        <v/>
      </c>
      <c r="CD1121">
        <f>IF(SUMIFS(T_PlannedOrders[EffectiveQty],T_PlannedOrders[Part Name],$A1109,T_PlannedOrders[WeekIndex],79)=0,"",SUMIFS(T_PlannedOrders[EffectiveQty],T_PlannedOrders[Part Name],$A1109,T_PlannedOrders[WeekIndex],79)&amp;" ("&amp;TEXT(SUMPRODUCT(MAX((T_PlannedOrders[Part Name]=$A1109)*(T_PlannedOrders[WeekIndex]=79)*(T_PlannedOrders[EffectiveQty]&gt;0)*T_PlannedOrders[Order_Month])),"m月")&amp;"発注)")</f>
        <v/>
      </c>
      <c r="CE1121">
        <f>IF(SUMIFS(T_PlannedOrders[EffectiveQty],T_PlannedOrders[Part Name],$A1109,T_PlannedOrders[WeekIndex],80)=0,"",SUMIFS(T_PlannedOrders[EffectiveQty],T_PlannedOrders[Part Name],$A1109,T_PlannedOrders[WeekIndex],80)&amp;" ("&amp;TEXT(SUMPRODUCT(MAX((T_PlannedOrders[Part Name]=$A1109)*(T_PlannedOrders[WeekIndex]=80)*(T_PlannedOrders[EffectiveQty]&gt;0)*T_PlannedOrders[Order_Month])),"m月")&amp;"発注)")</f>
        <v/>
      </c>
      <c r="CF1121">
        <f>IF(SUMIFS(T_PlannedOrders[EffectiveQty],T_PlannedOrders[Part Name],$A1109,T_PlannedOrders[WeekIndex],81)=0,"",SUMIFS(T_PlannedOrders[EffectiveQty],T_PlannedOrders[Part Name],$A1109,T_PlannedOrders[WeekIndex],81)&amp;" ("&amp;TEXT(SUMPRODUCT(MAX((T_PlannedOrders[Part Name]=$A1109)*(T_PlannedOrders[WeekIndex]=81)*(T_PlannedOrders[EffectiveQty]&gt;0)*T_PlannedOrders[Order_Month])),"m月")&amp;"発注)")</f>
        <v/>
      </c>
      <c r="CG1121">
        <f>IF(SUMIFS(T_PlannedOrders[EffectiveQty],T_PlannedOrders[Part Name],$A1109,T_PlannedOrders[WeekIndex],82)=0,"",SUMIFS(T_PlannedOrders[EffectiveQty],T_PlannedOrders[Part Name],$A1109,T_PlannedOrders[WeekIndex],82)&amp;" ("&amp;TEXT(SUMPRODUCT(MAX((T_PlannedOrders[Part Name]=$A1109)*(T_PlannedOrders[WeekIndex]=82)*(T_PlannedOrders[EffectiveQty]&gt;0)*T_PlannedOrders[Order_Month])),"m月")&amp;"発注)")</f>
        <v/>
      </c>
      <c r="CH1121">
        <f>IF(SUMIFS(T_PlannedOrders[EffectiveQty],T_PlannedOrders[Part Name],$A1109,T_PlannedOrders[WeekIndex],83)=0,"",SUMIFS(T_PlannedOrders[EffectiveQty],T_PlannedOrders[Part Name],$A1109,T_PlannedOrders[WeekIndex],83)&amp;" ("&amp;TEXT(SUMPRODUCT(MAX((T_PlannedOrders[Part Name]=$A1109)*(T_PlannedOrders[WeekIndex]=83)*(T_PlannedOrders[EffectiveQty]&gt;0)*T_PlannedOrders[Order_Month])),"m月")&amp;"発注)")</f>
        <v/>
      </c>
      <c r="CI1121">
        <f>IF(SUMIFS(T_PlannedOrders[EffectiveQty],T_PlannedOrders[Part Name],$A1109,T_PlannedOrders[WeekIndex],84)=0,"",SUMIFS(T_PlannedOrders[EffectiveQty],T_PlannedOrders[Part Name],$A1109,T_PlannedOrders[WeekIndex],84)&amp;" ("&amp;TEXT(SUMPRODUCT(MAX((T_PlannedOrders[Part Name]=$A1109)*(T_PlannedOrders[WeekIndex]=84)*(T_PlannedOrders[EffectiveQty]&gt;0)*T_PlannedOrders[Order_Month])),"m月")&amp;"発注)")</f>
        <v/>
      </c>
      <c r="CJ1121">
        <f>IF(SUMIFS(T_PlannedOrders[EffectiveQty],T_PlannedOrders[Part Name],$A1109,T_PlannedOrders[WeekIndex],85)=0,"",SUMIFS(T_PlannedOrders[EffectiveQty],T_PlannedOrders[Part Name],$A1109,T_PlannedOrders[WeekIndex],85)&amp;" ("&amp;TEXT(SUMPRODUCT(MAX((T_PlannedOrders[Part Name]=$A1109)*(T_PlannedOrders[WeekIndex]=85)*(T_PlannedOrders[EffectiveQty]&gt;0)*T_PlannedOrders[Order_Month])),"m月")&amp;"発注)")</f>
        <v/>
      </c>
      <c r="CK1121">
        <f>IF(SUMIFS(T_PlannedOrders[EffectiveQty],T_PlannedOrders[Part Name],$A1109,T_PlannedOrders[WeekIndex],86)=0,"",SUMIFS(T_PlannedOrders[EffectiveQty],T_PlannedOrders[Part Name],$A1109,T_PlannedOrders[WeekIndex],86)&amp;" ("&amp;TEXT(SUMPRODUCT(MAX((T_PlannedOrders[Part Name]=$A1109)*(T_PlannedOrders[WeekIndex]=86)*(T_PlannedOrders[EffectiveQty]&gt;0)*T_PlannedOrders[Order_Month])),"m月")&amp;"発注)")</f>
        <v/>
      </c>
      <c r="CL1121">
        <f>IF(SUMIFS(T_PlannedOrders[EffectiveQty],T_PlannedOrders[Part Name],$A1109,T_PlannedOrders[WeekIndex],87)=0,"",SUMIFS(T_PlannedOrders[EffectiveQty],T_PlannedOrders[Part Name],$A1109,T_PlannedOrders[WeekIndex],87)&amp;" ("&amp;TEXT(SUMPRODUCT(MAX((T_PlannedOrders[Part Name]=$A1109)*(T_PlannedOrders[WeekIndex]=87)*(T_PlannedOrders[EffectiveQty]&gt;0)*T_PlannedOrders[Order_Month])),"m月")&amp;"発注)")</f>
        <v/>
      </c>
      <c r="CM1121">
        <f>IF(SUMIFS(T_PlannedOrders[EffectiveQty],T_PlannedOrders[Part Name],$A1109,T_PlannedOrders[WeekIndex],88)=0,"",SUMIFS(T_PlannedOrders[EffectiveQty],T_PlannedOrders[Part Name],$A1109,T_PlannedOrders[WeekIndex],88)&amp;" ("&amp;TEXT(SUMPRODUCT(MAX((T_PlannedOrders[Part Name]=$A1109)*(T_PlannedOrders[WeekIndex]=88)*(T_PlannedOrders[EffectiveQty]&gt;0)*T_PlannedOrders[Order_Month])),"m月")&amp;"発注)")</f>
        <v/>
      </c>
      <c r="CN1121">
        <f>IF(SUMIFS(T_PlannedOrders[EffectiveQty],T_PlannedOrders[Part Name],$A1109,T_PlannedOrders[WeekIndex],89)=0,"",SUMIFS(T_PlannedOrders[EffectiveQty],T_PlannedOrders[Part Name],$A1109,T_PlannedOrders[WeekIndex],89)&amp;" ("&amp;TEXT(SUMPRODUCT(MAX((T_PlannedOrders[Part Name]=$A1109)*(T_PlannedOrders[WeekIndex]=89)*(T_PlannedOrders[EffectiveQty]&gt;0)*T_PlannedOrders[Order_Month])),"m月")&amp;"発注)")</f>
        <v/>
      </c>
      <c r="CO1121">
        <f>IF(SUMIFS(T_PlannedOrders[EffectiveQty],T_PlannedOrders[Part Name],$A1109,T_PlannedOrders[WeekIndex],90)=0,"",SUMIFS(T_PlannedOrders[EffectiveQty],T_PlannedOrders[Part Name],$A1109,T_PlannedOrders[WeekIndex],90)&amp;" ("&amp;TEXT(SUMPRODUCT(MAX((T_PlannedOrders[Part Name]=$A1109)*(T_PlannedOrders[WeekIndex]=90)*(T_PlannedOrders[EffectiveQty]&gt;0)*T_PlannedOrders[Order_Month])),"m月")&amp;"発注)")</f>
        <v/>
      </c>
      <c r="CP1121">
        <f>IF(SUMIFS(T_PlannedOrders[EffectiveQty],T_PlannedOrders[Part Name],$A1109,T_PlannedOrders[WeekIndex],91)=0,"",SUMIFS(T_PlannedOrders[EffectiveQty],T_PlannedOrders[Part Name],$A1109,T_PlannedOrders[WeekIndex],91)&amp;" ("&amp;TEXT(SUMPRODUCT(MAX((T_PlannedOrders[Part Name]=$A1109)*(T_PlannedOrders[WeekIndex]=91)*(T_PlannedOrders[EffectiveQty]&gt;0)*T_PlannedOrders[Order_Month])),"m月")&amp;"発注)")</f>
        <v/>
      </c>
      <c r="CQ1121">
        <f>IF(SUMIFS(T_PlannedOrders[EffectiveQty],T_PlannedOrders[Part Name],$A1109,T_PlannedOrders[WeekIndex],92)=0,"",SUMIFS(T_PlannedOrders[EffectiveQty],T_PlannedOrders[Part Name],$A1109,T_PlannedOrders[WeekIndex],92)&amp;" ("&amp;TEXT(SUMPRODUCT(MAX((T_PlannedOrders[Part Name]=$A1109)*(T_PlannedOrders[WeekIndex]=92)*(T_PlannedOrders[EffectiveQty]&gt;0)*T_PlannedOrders[Order_Month])),"m月")&amp;"発注)")</f>
        <v/>
      </c>
      <c r="CR1121">
        <f>IF(SUMIFS(T_PlannedOrders[EffectiveQty],T_PlannedOrders[Part Name],$A1109,T_PlannedOrders[WeekIndex],93)=0,"",SUMIFS(T_PlannedOrders[EffectiveQty],T_PlannedOrders[Part Name],$A1109,T_PlannedOrders[WeekIndex],93)&amp;" ("&amp;TEXT(SUMPRODUCT(MAX((T_PlannedOrders[Part Name]=$A1109)*(T_PlannedOrders[WeekIndex]=93)*(T_PlannedOrders[EffectiveQty]&gt;0)*T_PlannedOrders[Order_Month])),"m月")&amp;"発注)")</f>
        <v/>
      </c>
      <c r="CS1121">
        <f>IF(SUMIFS(T_PlannedOrders[EffectiveQty],T_PlannedOrders[Part Name],$A1109,T_PlannedOrders[WeekIndex],94)=0,"",SUMIFS(T_PlannedOrders[EffectiveQty],T_PlannedOrders[Part Name],$A1109,T_PlannedOrders[WeekIndex],94)&amp;" ("&amp;TEXT(SUMPRODUCT(MAX((T_PlannedOrders[Part Name]=$A1109)*(T_PlannedOrders[WeekIndex]=94)*(T_PlannedOrders[EffectiveQty]&gt;0)*T_PlannedOrders[Order_Month])),"m月")&amp;"発注)")</f>
        <v/>
      </c>
      <c r="CT1121">
        <f>IF(SUMIFS(T_PlannedOrders[EffectiveQty],T_PlannedOrders[Part Name],$A1109,T_PlannedOrders[WeekIndex],95)=0,"",SUMIFS(T_PlannedOrders[EffectiveQty],T_PlannedOrders[Part Name],$A1109,T_PlannedOrders[WeekIndex],95)&amp;" ("&amp;TEXT(SUMPRODUCT(MAX((T_PlannedOrders[Part Name]=$A1109)*(T_PlannedOrders[WeekIndex]=95)*(T_PlannedOrders[EffectiveQty]&gt;0)*T_PlannedOrders[Order_Month])),"m月")&amp;"発注)")</f>
        <v/>
      </c>
      <c r="CU1121">
        <f>IF(SUMIFS(T_PlannedOrders[EffectiveQty],T_PlannedOrders[Part Name],$A1109,T_PlannedOrders[WeekIndex],96)=0,"",SUMIFS(T_PlannedOrders[EffectiveQty],T_PlannedOrders[Part Name],$A1109,T_PlannedOrders[WeekIndex],96)&amp;" ("&amp;TEXT(SUMPRODUCT(MAX((T_PlannedOrders[Part Name]=$A1109)*(T_PlannedOrders[WeekIndex]=96)*(T_PlannedOrders[EffectiveQty]&gt;0)*T_PlannedOrders[Order_Month])),"m月")&amp;"発注)")</f>
        <v/>
      </c>
      <c r="CV1121">
        <f>IF(SUMIFS(T_PlannedOrders[EffectiveQty],T_PlannedOrders[Part Name],$A1109,T_PlannedOrders[WeekIndex],97)=0,"",SUMIFS(T_PlannedOrders[EffectiveQty],T_PlannedOrders[Part Name],$A1109,T_PlannedOrders[WeekIndex],97)&amp;" ("&amp;TEXT(SUMPRODUCT(MAX((T_PlannedOrders[Part Name]=$A1109)*(T_PlannedOrders[WeekIndex]=97)*(T_PlannedOrders[EffectiveQty]&gt;0)*T_PlannedOrders[Order_Month])),"m月")&amp;"発注)")</f>
        <v/>
      </c>
      <c r="CW1121">
        <f>IF(SUMIFS(T_PlannedOrders[EffectiveQty],T_PlannedOrders[Part Name],$A1109,T_PlannedOrders[WeekIndex],98)=0,"",SUMIFS(T_PlannedOrders[EffectiveQty],T_PlannedOrders[Part Name],$A1109,T_PlannedOrders[WeekIndex],98)&amp;" ("&amp;TEXT(SUMPRODUCT(MAX((T_PlannedOrders[Part Name]=$A1109)*(T_PlannedOrders[WeekIndex]=98)*(T_PlannedOrders[EffectiveQty]&gt;0)*T_PlannedOrders[Order_Month])),"m月")&amp;"発注)")</f>
        <v/>
      </c>
      <c r="CX1121">
        <f>IF(SUMIFS(T_PlannedOrders[EffectiveQty],T_PlannedOrders[Part Name],$A1109,T_PlannedOrders[WeekIndex],99)=0,"",SUMIFS(T_PlannedOrders[EffectiveQty],T_PlannedOrders[Part Name],$A1109,T_PlannedOrders[WeekIndex],99)&amp;" ("&amp;TEXT(SUMPRODUCT(MAX((T_PlannedOrders[Part Name]=$A1109)*(T_PlannedOrders[WeekIndex]=99)*(T_PlannedOrders[EffectiveQty]&gt;0)*T_PlannedOrders[Order_Month])),"m月")&amp;"発注)")</f>
        <v/>
      </c>
      <c r="CY1121">
        <f>IF(SUMIFS(T_PlannedOrders[EffectiveQty],T_PlannedOrders[Part Name],$A1109,T_PlannedOrders[WeekIndex],100)=0,"",SUMIFS(T_PlannedOrders[EffectiveQty],T_PlannedOrders[Part Name],$A1109,T_PlannedOrders[WeekIndex],100)&amp;" ("&amp;TEXT(SUMPRODUCT(MAX((T_PlannedOrders[Part Name]=$A1109)*(T_PlannedOrders[WeekIndex]=100)*(T_PlannedOrders[EffectiveQty]&gt;0)*T_PlannedOrders[Order_Month])),"m月")&amp;"発注)")</f>
        <v/>
      </c>
      <c r="CZ1121">
        <f>IF(SUMIFS(T_PlannedOrders[EffectiveQty],T_PlannedOrders[Part Name],$A1109,T_PlannedOrders[WeekIndex],101)=0,"",SUMIFS(T_PlannedOrders[EffectiveQty],T_PlannedOrders[Part Name],$A1109,T_PlannedOrders[WeekIndex],101)&amp;" ("&amp;TEXT(SUMPRODUCT(MAX((T_PlannedOrders[Part Name]=$A1109)*(T_PlannedOrders[WeekIndex]=101)*(T_PlannedOrders[EffectiveQty]&gt;0)*T_PlannedOrders[Order_Month])),"m月")&amp;"発注)")</f>
        <v/>
      </c>
      <c r="DA1121">
        <f>IF(SUMIFS(T_PlannedOrders[EffectiveQty],T_PlannedOrders[Part Name],$A1109,T_PlannedOrders[WeekIndex],102)=0,"",SUMIFS(T_PlannedOrders[EffectiveQty],T_PlannedOrders[Part Name],$A1109,T_PlannedOrders[WeekIndex],102)&amp;" ("&amp;TEXT(SUMPRODUCT(MAX((T_PlannedOrders[Part Name]=$A1109)*(T_PlannedOrders[WeekIndex]=102)*(T_PlannedOrders[EffectiveQty]&gt;0)*T_PlannedOrders[Order_Month])),"m月")&amp;"発注)")</f>
        <v/>
      </c>
      <c r="DB1121">
        <f>IF(SUMIFS(T_PlannedOrders[EffectiveQty],T_PlannedOrders[Part Name],$A1109,T_PlannedOrders[WeekIndex],103)=0,"",SUMIFS(T_PlannedOrders[EffectiveQty],T_PlannedOrders[Part Name],$A1109,T_PlannedOrders[WeekIndex],103)&amp;" ("&amp;TEXT(SUMPRODUCT(MAX((T_PlannedOrders[Part Name]=$A1109)*(T_PlannedOrders[WeekIndex]=103)*(T_PlannedOrders[EffectiveQty]&gt;0)*T_PlannedOrders[Order_Month])),"m月")&amp;"発注)")</f>
        <v/>
      </c>
      <c r="DC1121">
        <f>IF(SUMIFS(T_PlannedOrders[EffectiveQty],T_PlannedOrders[Part Name],$A1109,T_PlannedOrders[WeekIndex],104)=0,"",SUMIFS(T_PlannedOrders[EffectiveQty],T_PlannedOrders[Part Name],$A1109,T_PlannedOrders[WeekIndex],104)&amp;" ("&amp;TEXT(SUMPRODUCT(MAX((T_PlannedOrders[Part Name]=$A1109)*(T_PlannedOrders[WeekIndex]=104)*(T_PlannedOrders[EffectiveQty]&gt;0)*T_PlannedOrders[Order_Month])),"m月")&amp;"発注)")</f>
        <v/>
      </c>
    </row>
    <row r="1122">
      <c r="B1122" s="5" t="inlineStr">
        <is>
          <t>合計在庫(週末時点,kg)</t>
        </is>
      </c>
      <c r="D1122">
        <f>'Grid_Stock'!B49</f>
        <v/>
      </c>
      <c r="E1122">
        <f>'Grid_Stock'!C49</f>
        <v/>
      </c>
      <c r="F1122">
        <f>'Grid_Stock'!D49</f>
        <v/>
      </c>
      <c r="G1122">
        <f>'Grid_Stock'!E49</f>
        <v/>
      </c>
      <c r="H1122">
        <f>'Grid_Stock'!F49</f>
        <v/>
      </c>
      <c r="I1122">
        <f>'Grid_Stock'!G49</f>
        <v/>
      </c>
      <c r="J1122">
        <f>'Grid_Stock'!H49</f>
        <v/>
      </c>
      <c r="K1122">
        <f>'Grid_Stock'!I49</f>
        <v/>
      </c>
      <c r="L1122">
        <f>'Grid_Stock'!J49</f>
        <v/>
      </c>
      <c r="M1122">
        <f>'Grid_Stock'!K49</f>
        <v/>
      </c>
      <c r="N1122">
        <f>'Grid_Stock'!L49</f>
        <v/>
      </c>
      <c r="O1122">
        <f>'Grid_Stock'!M49</f>
        <v/>
      </c>
      <c r="P1122">
        <f>'Grid_Stock'!N49</f>
        <v/>
      </c>
      <c r="Q1122">
        <f>'Grid_Stock'!O49</f>
        <v/>
      </c>
      <c r="R1122">
        <f>'Grid_Stock'!P49</f>
        <v/>
      </c>
      <c r="S1122">
        <f>'Grid_Stock'!Q49</f>
        <v/>
      </c>
      <c r="T1122">
        <f>'Grid_Stock'!R49</f>
        <v/>
      </c>
      <c r="U1122">
        <f>'Grid_Stock'!S49</f>
        <v/>
      </c>
      <c r="V1122">
        <f>'Grid_Stock'!T49</f>
        <v/>
      </c>
      <c r="W1122">
        <f>'Grid_Stock'!U49</f>
        <v/>
      </c>
      <c r="X1122">
        <f>'Grid_Stock'!V49</f>
        <v/>
      </c>
      <c r="Y1122">
        <f>'Grid_Stock'!W49</f>
        <v/>
      </c>
      <c r="Z1122">
        <f>'Grid_Stock'!X49</f>
        <v/>
      </c>
      <c r="AA1122">
        <f>'Grid_Stock'!Y49</f>
        <v/>
      </c>
      <c r="AB1122">
        <f>'Grid_Stock'!Z49</f>
        <v/>
      </c>
      <c r="AC1122">
        <f>'Grid_Stock'!AA49</f>
        <v/>
      </c>
      <c r="AD1122">
        <f>'Grid_Stock'!AB49</f>
        <v/>
      </c>
      <c r="AE1122">
        <f>'Grid_Stock'!AC49</f>
        <v/>
      </c>
      <c r="AF1122">
        <f>'Grid_Stock'!AD49</f>
        <v/>
      </c>
      <c r="AG1122">
        <f>'Grid_Stock'!AE49</f>
        <v/>
      </c>
      <c r="AH1122">
        <f>'Grid_Stock'!AF49</f>
        <v/>
      </c>
      <c r="AI1122">
        <f>'Grid_Stock'!AG49</f>
        <v/>
      </c>
      <c r="AJ1122">
        <f>'Grid_Stock'!AH49</f>
        <v/>
      </c>
      <c r="AK1122">
        <f>'Grid_Stock'!AI49</f>
        <v/>
      </c>
      <c r="AL1122">
        <f>'Grid_Stock'!AJ49</f>
        <v/>
      </c>
      <c r="AM1122">
        <f>'Grid_Stock'!AK49</f>
        <v/>
      </c>
      <c r="AN1122">
        <f>'Grid_Stock'!AL49</f>
        <v/>
      </c>
      <c r="AO1122">
        <f>'Grid_Stock'!AM49</f>
        <v/>
      </c>
      <c r="AP1122">
        <f>'Grid_Stock'!AN49</f>
        <v/>
      </c>
      <c r="AQ1122">
        <f>'Grid_Stock'!AO49</f>
        <v/>
      </c>
      <c r="AR1122">
        <f>'Grid_Stock'!AP49</f>
        <v/>
      </c>
      <c r="AS1122">
        <f>'Grid_Stock'!AQ49</f>
        <v/>
      </c>
      <c r="AT1122">
        <f>'Grid_Stock'!AR49</f>
        <v/>
      </c>
      <c r="AU1122">
        <f>'Grid_Stock'!AS49</f>
        <v/>
      </c>
      <c r="AV1122">
        <f>'Grid_Stock'!AT49</f>
        <v/>
      </c>
      <c r="AW1122">
        <f>'Grid_Stock'!AU49</f>
        <v/>
      </c>
      <c r="AX1122">
        <f>'Grid_Stock'!AV49</f>
        <v/>
      </c>
      <c r="AY1122">
        <f>'Grid_Stock'!AW49</f>
        <v/>
      </c>
      <c r="AZ1122">
        <f>'Grid_Stock'!AX49</f>
        <v/>
      </c>
      <c r="BA1122">
        <f>'Grid_Stock'!AY49</f>
        <v/>
      </c>
      <c r="BB1122">
        <f>'Grid_Stock'!AZ49</f>
        <v/>
      </c>
      <c r="BC1122">
        <f>'Grid_Stock'!BA49</f>
        <v/>
      </c>
      <c r="BD1122">
        <f>'Grid_Stock'!BB49</f>
        <v/>
      </c>
      <c r="BE1122">
        <f>'Grid_Stock'!BC49</f>
        <v/>
      </c>
      <c r="BF1122">
        <f>'Grid_Stock'!BD49</f>
        <v/>
      </c>
      <c r="BG1122">
        <f>'Grid_Stock'!BE49</f>
        <v/>
      </c>
      <c r="BH1122">
        <f>'Grid_Stock'!BF49</f>
        <v/>
      </c>
      <c r="BI1122">
        <f>'Grid_Stock'!BG49</f>
        <v/>
      </c>
      <c r="BJ1122">
        <f>'Grid_Stock'!BH49</f>
        <v/>
      </c>
      <c r="BK1122">
        <f>'Grid_Stock'!BI49</f>
        <v/>
      </c>
      <c r="BL1122">
        <f>'Grid_Stock'!BJ49</f>
        <v/>
      </c>
      <c r="BM1122">
        <f>'Grid_Stock'!BK49</f>
        <v/>
      </c>
      <c r="BN1122">
        <f>'Grid_Stock'!BL49</f>
        <v/>
      </c>
      <c r="BO1122">
        <f>'Grid_Stock'!BM49</f>
        <v/>
      </c>
      <c r="BP1122">
        <f>'Grid_Stock'!BN49</f>
        <v/>
      </c>
      <c r="BQ1122">
        <f>'Grid_Stock'!BO49</f>
        <v/>
      </c>
      <c r="BR1122">
        <f>'Grid_Stock'!BP49</f>
        <v/>
      </c>
      <c r="BS1122">
        <f>'Grid_Stock'!BQ49</f>
        <v/>
      </c>
      <c r="BT1122">
        <f>'Grid_Stock'!BR49</f>
        <v/>
      </c>
      <c r="BU1122">
        <f>'Grid_Stock'!BS49</f>
        <v/>
      </c>
      <c r="BV1122">
        <f>'Grid_Stock'!BT49</f>
        <v/>
      </c>
      <c r="BW1122">
        <f>'Grid_Stock'!BU49</f>
        <v/>
      </c>
      <c r="BX1122">
        <f>'Grid_Stock'!BV49</f>
        <v/>
      </c>
      <c r="BY1122">
        <f>'Grid_Stock'!BW49</f>
        <v/>
      </c>
      <c r="BZ1122">
        <f>'Grid_Stock'!BX49</f>
        <v/>
      </c>
      <c r="CA1122">
        <f>'Grid_Stock'!BY49</f>
        <v/>
      </c>
      <c r="CB1122">
        <f>'Grid_Stock'!BZ49</f>
        <v/>
      </c>
      <c r="CC1122">
        <f>'Grid_Stock'!CA49</f>
        <v/>
      </c>
      <c r="CD1122">
        <f>'Grid_Stock'!CB49</f>
        <v/>
      </c>
      <c r="CE1122">
        <f>'Grid_Stock'!CC49</f>
        <v/>
      </c>
      <c r="CF1122">
        <f>'Grid_Stock'!CD49</f>
        <v/>
      </c>
      <c r="CG1122">
        <f>'Grid_Stock'!CE49</f>
        <v/>
      </c>
      <c r="CH1122">
        <f>'Grid_Stock'!CF49</f>
        <v/>
      </c>
      <c r="CI1122">
        <f>'Grid_Stock'!CG49</f>
        <v/>
      </c>
      <c r="CJ1122">
        <f>'Grid_Stock'!CH49</f>
        <v/>
      </c>
      <c r="CK1122">
        <f>'Grid_Stock'!CI49</f>
        <v/>
      </c>
      <c r="CL1122">
        <f>'Grid_Stock'!CJ49</f>
        <v/>
      </c>
      <c r="CM1122">
        <f>'Grid_Stock'!CK49</f>
        <v/>
      </c>
      <c r="CN1122">
        <f>'Grid_Stock'!CL49</f>
        <v/>
      </c>
      <c r="CO1122">
        <f>'Grid_Stock'!CM49</f>
        <v/>
      </c>
      <c r="CP1122">
        <f>'Grid_Stock'!CN49</f>
        <v/>
      </c>
      <c r="CQ1122">
        <f>'Grid_Stock'!CO49</f>
        <v/>
      </c>
      <c r="CR1122">
        <f>'Grid_Stock'!CP49</f>
        <v/>
      </c>
      <c r="CS1122">
        <f>'Grid_Stock'!CQ49</f>
        <v/>
      </c>
      <c r="CT1122">
        <f>'Grid_Stock'!CR49</f>
        <v/>
      </c>
      <c r="CU1122">
        <f>'Grid_Stock'!CS49</f>
        <v/>
      </c>
      <c r="CV1122">
        <f>'Grid_Stock'!CT49</f>
        <v/>
      </c>
      <c r="CW1122">
        <f>'Grid_Stock'!CU49</f>
        <v/>
      </c>
      <c r="CX1122">
        <f>'Grid_Stock'!CV49</f>
        <v/>
      </c>
      <c r="CY1122">
        <f>'Grid_Stock'!CW49</f>
        <v/>
      </c>
      <c r="CZ1122">
        <f>'Grid_Stock'!CX49</f>
        <v/>
      </c>
      <c r="DA1122">
        <f>'Grid_Stock'!CY49</f>
        <v/>
      </c>
      <c r="DB1122">
        <f>'Grid_Stock'!CZ49</f>
        <v/>
      </c>
      <c r="DC1122">
        <f>'Grid_Stock'!DA49</f>
        <v/>
      </c>
    </row>
    <row r="1123">
      <c r="B1123" s="23" t="inlineStr">
        <is>
          <t>（発注の目安はDashboardの基準在庫[下限/上限]と色分けを参照）</t>
        </is>
      </c>
    </row>
    <row r="1125">
      <c r="A1125" s="21" t="inlineStr">
        <is>
          <t>CHEM-1700</t>
        </is>
      </c>
      <c r="B1125" s="21" t="inlineStr">
        <is>
          <t>Tepyrus CT38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</row>
    <row r="1126">
      <c r="B1126" t="inlineStr">
        <is>
          <t>TSP-1388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TSP-1448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TSP-1449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TSP-1499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TSP-1555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Name],$A1125)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TSP-620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Name],$A1125)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TSP-623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Name],$A1125)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TSP-934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Name],$A1125)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TSP-935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Name],$A1125)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TSP-936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Name],$A1125)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TSP-937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Name],$A1125)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s="5" t="inlineStr">
        <is>
          <t>合計使用量(kg)/週</t>
        </is>
      </c>
      <c r="D1148">
        <f>'Grid_Requirement'!B50</f>
        <v/>
      </c>
      <c r="E1148">
        <f>'Grid_Requirement'!C50</f>
        <v/>
      </c>
      <c r="F1148">
        <f>'Grid_Requirement'!D50</f>
        <v/>
      </c>
      <c r="G1148">
        <f>'Grid_Requirement'!E50</f>
        <v/>
      </c>
      <c r="H1148">
        <f>'Grid_Requirement'!F50</f>
        <v/>
      </c>
      <c r="I1148">
        <f>'Grid_Requirement'!G50</f>
        <v/>
      </c>
      <c r="J1148">
        <f>'Grid_Requirement'!H50</f>
        <v/>
      </c>
      <c r="K1148">
        <f>'Grid_Requirement'!I50</f>
        <v/>
      </c>
      <c r="L1148">
        <f>'Grid_Requirement'!J50</f>
        <v/>
      </c>
      <c r="M1148">
        <f>'Grid_Requirement'!K50</f>
        <v/>
      </c>
      <c r="N1148">
        <f>'Grid_Requirement'!L50</f>
        <v/>
      </c>
      <c r="O1148">
        <f>'Grid_Requirement'!M50</f>
        <v/>
      </c>
      <c r="P1148">
        <f>'Grid_Requirement'!N50</f>
        <v/>
      </c>
      <c r="Q1148">
        <f>'Grid_Requirement'!O50</f>
        <v/>
      </c>
      <c r="R1148">
        <f>'Grid_Requirement'!P50</f>
        <v/>
      </c>
      <c r="S1148">
        <f>'Grid_Requirement'!Q50</f>
        <v/>
      </c>
      <c r="T1148">
        <f>'Grid_Requirement'!R50</f>
        <v/>
      </c>
      <c r="U1148">
        <f>'Grid_Requirement'!S50</f>
        <v/>
      </c>
      <c r="V1148">
        <f>'Grid_Requirement'!T50</f>
        <v/>
      </c>
      <c r="W1148">
        <f>'Grid_Requirement'!U50</f>
        <v/>
      </c>
      <c r="X1148">
        <f>'Grid_Requirement'!V50</f>
        <v/>
      </c>
      <c r="Y1148">
        <f>'Grid_Requirement'!W50</f>
        <v/>
      </c>
      <c r="Z1148">
        <f>'Grid_Requirement'!X50</f>
        <v/>
      </c>
      <c r="AA1148">
        <f>'Grid_Requirement'!Y50</f>
        <v/>
      </c>
      <c r="AB1148">
        <f>'Grid_Requirement'!Z50</f>
        <v/>
      </c>
      <c r="AC1148">
        <f>'Grid_Requirement'!AA50</f>
        <v/>
      </c>
      <c r="AD1148">
        <f>'Grid_Requirement'!AB50</f>
        <v/>
      </c>
      <c r="AE1148">
        <f>'Grid_Requirement'!AC50</f>
        <v/>
      </c>
      <c r="AF1148">
        <f>'Grid_Requirement'!AD50</f>
        <v/>
      </c>
      <c r="AG1148">
        <f>'Grid_Requirement'!AE50</f>
        <v/>
      </c>
      <c r="AH1148">
        <f>'Grid_Requirement'!AF50</f>
        <v/>
      </c>
      <c r="AI1148">
        <f>'Grid_Requirement'!AG50</f>
        <v/>
      </c>
      <c r="AJ1148">
        <f>'Grid_Requirement'!AH50</f>
        <v/>
      </c>
      <c r="AK1148">
        <f>'Grid_Requirement'!AI50</f>
        <v/>
      </c>
      <c r="AL1148">
        <f>'Grid_Requirement'!AJ50</f>
        <v/>
      </c>
      <c r="AM1148">
        <f>'Grid_Requirement'!AK50</f>
        <v/>
      </c>
      <c r="AN1148">
        <f>'Grid_Requirement'!AL50</f>
        <v/>
      </c>
      <c r="AO1148">
        <f>'Grid_Requirement'!AM50</f>
        <v/>
      </c>
      <c r="AP1148">
        <f>'Grid_Requirement'!AN50</f>
        <v/>
      </c>
      <c r="AQ1148">
        <f>'Grid_Requirement'!AO50</f>
        <v/>
      </c>
      <c r="AR1148">
        <f>'Grid_Requirement'!AP50</f>
        <v/>
      </c>
      <c r="AS1148">
        <f>'Grid_Requirement'!AQ50</f>
        <v/>
      </c>
      <c r="AT1148">
        <f>'Grid_Requirement'!AR50</f>
        <v/>
      </c>
      <c r="AU1148">
        <f>'Grid_Requirement'!AS50</f>
        <v/>
      </c>
      <c r="AV1148">
        <f>'Grid_Requirement'!AT50</f>
        <v/>
      </c>
      <c r="AW1148">
        <f>'Grid_Requirement'!AU50</f>
        <v/>
      </c>
      <c r="AX1148">
        <f>'Grid_Requirement'!AV50</f>
        <v/>
      </c>
      <c r="AY1148">
        <f>'Grid_Requirement'!AW50</f>
        <v/>
      </c>
      <c r="AZ1148">
        <f>'Grid_Requirement'!AX50</f>
        <v/>
      </c>
      <c r="BA1148">
        <f>'Grid_Requirement'!AY50</f>
        <v/>
      </c>
      <c r="BB1148">
        <f>'Grid_Requirement'!AZ50</f>
        <v/>
      </c>
      <c r="BC1148">
        <f>'Grid_Requirement'!BA50</f>
        <v/>
      </c>
      <c r="BD1148">
        <f>'Grid_Requirement'!BB50</f>
        <v/>
      </c>
      <c r="BE1148">
        <f>'Grid_Requirement'!BC50</f>
        <v/>
      </c>
      <c r="BF1148">
        <f>'Grid_Requirement'!BD50</f>
        <v/>
      </c>
      <c r="BG1148">
        <f>'Grid_Requirement'!BE50</f>
        <v/>
      </c>
      <c r="BH1148">
        <f>'Grid_Requirement'!BF50</f>
        <v/>
      </c>
      <c r="BI1148">
        <f>'Grid_Requirement'!BG50</f>
        <v/>
      </c>
      <c r="BJ1148">
        <f>'Grid_Requirement'!BH50</f>
        <v/>
      </c>
      <c r="BK1148">
        <f>'Grid_Requirement'!BI50</f>
        <v/>
      </c>
      <c r="BL1148">
        <f>'Grid_Requirement'!BJ50</f>
        <v/>
      </c>
      <c r="BM1148">
        <f>'Grid_Requirement'!BK50</f>
        <v/>
      </c>
      <c r="BN1148">
        <f>'Grid_Requirement'!BL50</f>
        <v/>
      </c>
      <c r="BO1148">
        <f>'Grid_Requirement'!BM50</f>
        <v/>
      </c>
      <c r="BP1148">
        <f>'Grid_Requirement'!BN50</f>
        <v/>
      </c>
      <c r="BQ1148">
        <f>'Grid_Requirement'!BO50</f>
        <v/>
      </c>
      <c r="BR1148">
        <f>'Grid_Requirement'!BP50</f>
        <v/>
      </c>
      <c r="BS1148">
        <f>'Grid_Requirement'!BQ50</f>
        <v/>
      </c>
      <c r="BT1148">
        <f>'Grid_Requirement'!BR50</f>
        <v/>
      </c>
      <c r="BU1148">
        <f>'Grid_Requirement'!BS50</f>
        <v/>
      </c>
      <c r="BV1148">
        <f>'Grid_Requirement'!BT50</f>
        <v/>
      </c>
      <c r="BW1148">
        <f>'Grid_Requirement'!BU50</f>
        <v/>
      </c>
      <c r="BX1148">
        <f>'Grid_Requirement'!BV50</f>
        <v/>
      </c>
      <c r="BY1148">
        <f>'Grid_Requirement'!BW50</f>
        <v/>
      </c>
      <c r="BZ1148">
        <f>'Grid_Requirement'!BX50</f>
        <v/>
      </c>
      <c r="CA1148">
        <f>'Grid_Requirement'!BY50</f>
        <v/>
      </c>
      <c r="CB1148">
        <f>'Grid_Requirement'!BZ50</f>
        <v/>
      </c>
      <c r="CC1148">
        <f>'Grid_Requirement'!CA50</f>
        <v/>
      </c>
      <c r="CD1148">
        <f>'Grid_Requirement'!CB50</f>
        <v/>
      </c>
      <c r="CE1148">
        <f>'Grid_Requirement'!CC50</f>
        <v/>
      </c>
      <c r="CF1148">
        <f>'Grid_Requirement'!CD50</f>
        <v/>
      </c>
      <c r="CG1148">
        <f>'Grid_Requirement'!CE50</f>
        <v/>
      </c>
      <c r="CH1148">
        <f>'Grid_Requirement'!CF50</f>
        <v/>
      </c>
      <c r="CI1148">
        <f>'Grid_Requirement'!CG50</f>
        <v/>
      </c>
      <c r="CJ1148">
        <f>'Grid_Requirement'!CH50</f>
        <v/>
      </c>
      <c r="CK1148">
        <f>'Grid_Requirement'!CI50</f>
        <v/>
      </c>
      <c r="CL1148">
        <f>'Grid_Requirement'!CJ50</f>
        <v/>
      </c>
      <c r="CM1148">
        <f>'Grid_Requirement'!CK50</f>
        <v/>
      </c>
      <c r="CN1148">
        <f>'Grid_Requirement'!CL50</f>
        <v/>
      </c>
      <c r="CO1148">
        <f>'Grid_Requirement'!CM50</f>
        <v/>
      </c>
      <c r="CP1148">
        <f>'Grid_Requirement'!CN50</f>
        <v/>
      </c>
      <c r="CQ1148">
        <f>'Grid_Requirement'!CO50</f>
        <v/>
      </c>
      <c r="CR1148">
        <f>'Grid_Requirement'!CP50</f>
        <v/>
      </c>
      <c r="CS1148">
        <f>'Grid_Requirement'!CQ50</f>
        <v/>
      </c>
      <c r="CT1148">
        <f>'Grid_Requirement'!CR50</f>
        <v/>
      </c>
      <c r="CU1148">
        <f>'Grid_Requirement'!CS50</f>
        <v/>
      </c>
      <c r="CV1148">
        <f>'Grid_Requirement'!CT50</f>
        <v/>
      </c>
      <c r="CW1148">
        <f>'Grid_Requirement'!CU50</f>
        <v/>
      </c>
      <c r="CX1148">
        <f>'Grid_Requirement'!CV50</f>
        <v/>
      </c>
      <c r="CY1148">
        <f>'Grid_Requirement'!CW50</f>
        <v/>
      </c>
      <c r="CZ1148">
        <f>'Grid_Requirement'!CX50</f>
        <v/>
      </c>
      <c r="DA1148">
        <f>'Grid_Requirement'!CY50</f>
        <v/>
      </c>
      <c r="DB1148">
        <f>'Grid_Requirement'!CZ50</f>
        <v/>
      </c>
      <c r="DC1148">
        <f>'Grid_Requirement'!DA50</f>
        <v/>
      </c>
    </row>
    <row r="1149">
      <c r="B1149" t="inlineStr">
        <is>
          <t>TTAF在庫(実績,kg)</t>
        </is>
      </c>
      <c r="D1149">
        <f>'T_TTAFStock'!B54</f>
        <v/>
      </c>
      <c r="E1149">
        <f>'T_TTAFStock'!C54</f>
        <v/>
      </c>
      <c r="F1149">
        <f>'T_TTAFStock'!D54</f>
        <v/>
      </c>
      <c r="G1149">
        <f>'T_TTAFStock'!E54</f>
        <v/>
      </c>
      <c r="H1149">
        <f>'T_TTAFStock'!F54</f>
        <v/>
      </c>
      <c r="I1149">
        <f>'T_TTAFStock'!G54</f>
        <v/>
      </c>
      <c r="J1149">
        <f>'T_TTAFStock'!H54</f>
        <v/>
      </c>
      <c r="K1149">
        <f>'T_TTAFStock'!I54</f>
        <v/>
      </c>
      <c r="L1149">
        <f>'T_TTAFStock'!J54</f>
        <v/>
      </c>
      <c r="M1149">
        <f>'T_TTAFStock'!K54</f>
        <v/>
      </c>
      <c r="N1149">
        <f>'T_TTAFStock'!L54</f>
        <v/>
      </c>
      <c r="O1149">
        <f>'T_TTAFStock'!M54</f>
        <v/>
      </c>
      <c r="P1149">
        <f>'T_TTAFStock'!N54</f>
        <v/>
      </c>
      <c r="Q1149">
        <f>'T_TTAFStock'!O54</f>
        <v/>
      </c>
      <c r="R1149">
        <f>'T_TTAFStock'!P54</f>
        <v/>
      </c>
      <c r="S1149">
        <f>'T_TTAFStock'!Q54</f>
        <v/>
      </c>
      <c r="T1149">
        <f>'T_TTAFStock'!R54</f>
        <v/>
      </c>
      <c r="U1149">
        <f>'T_TTAFStock'!S54</f>
        <v/>
      </c>
      <c r="V1149">
        <f>'T_TTAFStock'!T54</f>
        <v/>
      </c>
      <c r="W1149">
        <f>'T_TTAFStock'!U54</f>
        <v/>
      </c>
      <c r="X1149">
        <f>'T_TTAFStock'!V54</f>
        <v/>
      </c>
      <c r="Y1149">
        <f>'T_TTAFStock'!W54</f>
        <v/>
      </c>
      <c r="Z1149">
        <f>'T_TTAFStock'!X54</f>
        <v/>
      </c>
      <c r="AA1149">
        <f>'T_TTAFStock'!Y54</f>
        <v/>
      </c>
      <c r="AB1149">
        <f>'T_TTAFStock'!Z54</f>
        <v/>
      </c>
      <c r="AC1149">
        <f>'T_TTAFStock'!AA54</f>
        <v/>
      </c>
      <c r="AD1149">
        <f>'T_TTAFStock'!AB54</f>
        <v/>
      </c>
      <c r="AE1149">
        <f>'T_TTAFStock'!AC54</f>
        <v/>
      </c>
      <c r="AF1149">
        <f>'T_TTAFStock'!AD54</f>
        <v/>
      </c>
      <c r="AG1149">
        <f>'T_TTAFStock'!AE54</f>
        <v/>
      </c>
      <c r="AH1149">
        <f>'T_TTAFStock'!AF54</f>
        <v/>
      </c>
      <c r="AI1149">
        <f>'T_TTAFStock'!AG54</f>
        <v/>
      </c>
      <c r="AJ1149">
        <f>'T_TTAFStock'!AH54</f>
        <v/>
      </c>
      <c r="AK1149">
        <f>'T_TTAFStock'!AI54</f>
        <v/>
      </c>
      <c r="AL1149">
        <f>'T_TTAFStock'!AJ54</f>
        <v/>
      </c>
      <c r="AM1149">
        <f>'T_TTAFStock'!AK54</f>
        <v/>
      </c>
      <c r="AN1149">
        <f>'T_TTAFStock'!AL54</f>
        <v/>
      </c>
      <c r="AO1149">
        <f>'T_TTAFStock'!AM54</f>
        <v/>
      </c>
      <c r="AP1149">
        <f>'T_TTAFStock'!AN54</f>
        <v/>
      </c>
      <c r="AQ1149">
        <f>'T_TTAFStock'!AO54</f>
        <v/>
      </c>
      <c r="AR1149">
        <f>'T_TTAFStock'!AP54</f>
        <v/>
      </c>
      <c r="AS1149">
        <f>'T_TTAFStock'!AQ54</f>
        <v/>
      </c>
      <c r="AT1149">
        <f>'T_TTAFStock'!AR54</f>
        <v/>
      </c>
      <c r="AU1149">
        <f>'T_TTAFStock'!AS54</f>
        <v/>
      </c>
      <c r="AV1149">
        <f>'T_TTAFStock'!AT54</f>
        <v/>
      </c>
      <c r="AW1149">
        <f>'T_TTAFStock'!AU54</f>
        <v/>
      </c>
      <c r="AX1149">
        <f>'T_TTAFStock'!AV54</f>
        <v/>
      </c>
      <c r="AY1149">
        <f>'T_TTAFStock'!AW54</f>
        <v/>
      </c>
      <c r="AZ1149">
        <f>'T_TTAFStock'!AX54</f>
        <v/>
      </c>
      <c r="BA1149">
        <f>'T_TTAFStock'!AY54</f>
        <v/>
      </c>
      <c r="BB1149">
        <f>'T_TTAFStock'!AZ54</f>
        <v/>
      </c>
      <c r="BC1149">
        <f>'T_TTAFStock'!BA54</f>
        <v/>
      </c>
      <c r="BD1149">
        <f>'T_TTAFStock'!BB54</f>
        <v/>
      </c>
      <c r="BE1149">
        <f>'T_TTAFStock'!BC54</f>
        <v/>
      </c>
      <c r="BF1149">
        <f>'T_TTAFStock'!BD54</f>
        <v/>
      </c>
      <c r="BG1149">
        <f>'T_TTAFStock'!BE54</f>
        <v/>
      </c>
      <c r="BH1149">
        <f>'T_TTAFStock'!BF54</f>
        <v/>
      </c>
      <c r="BI1149">
        <f>'T_TTAFStock'!BG54</f>
        <v/>
      </c>
      <c r="BJ1149">
        <f>'T_TTAFStock'!BH54</f>
        <v/>
      </c>
      <c r="BK1149">
        <f>'T_TTAFStock'!BI54</f>
        <v/>
      </c>
      <c r="BL1149">
        <f>'T_TTAFStock'!BJ54</f>
        <v/>
      </c>
      <c r="BM1149">
        <f>'T_TTAFStock'!BK54</f>
        <v/>
      </c>
      <c r="BN1149">
        <f>'T_TTAFStock'!BL54</f>
        <v/>
      </c>
      <c r="BO1149">
        <f>'T_TTAFStock'!BM54</f>
        <v/>
      </c>
      <c r="BP1149">
        <f>'T_TTAFStock'!BN54</f>
        <v/>
      </c>
      <c r="BQ1149">
        <f>'T_TTAFStock'!BO54</f>
        <v/>
      </c>
      <c r="BR1149">
        <f>'T_TTAFStock'!BP54</f>
        <v/>
      </c>
      <c r="BS1149">
        <f>'T_TTAFStock'!BQ54</f>
        <v/>
      </c>
      <c r="BT1149">
        <f>'T_TTAFStock'!BR54</f>
        <v/>
      </c>
      <c r="BU1149">
        <f>'T_TTAFStock'!BS54</f>
        <v/>
      </c>
      <c r="BV1149">
        <f>'T_TTAFStock'!BT54</f>
        <v/>
      </c>
      <c r="BW1149">
        <f>'T_TTAFStock'!BU54</f>
        <v/>
      </c>
      <c r="BX1149">
        <f>'T_TTAFStock'!BV54</f>
        <v/>
      </c>
      <c r="BY1149">
        <f>'T_TTAFStock'!BW54</f>
        <v/>
      </c>
      <c r="BZ1149">
        <f>'T_TTAFStock'!BX54</f>
        <v/>
      </c>
      <c r="CA1149">
        <f>'T_TTAFStock'!BY54</f>
        <v/>
      </c>
      <c r="CB1149">
        <f>'T_TTAFStock'!BZ54</f>
        <v/>
      </c>
      <c r="CC1149">
        <f>'T_TTAFStock'!CA54</f>
        <v/>
      </c>
      <c r="CD1149">
        <f>'T_TTAFStock'!CB54</f>
        <v/>
      </c>
      <c r="CE1149">
        <f>'T_TTAFStock'!CC54</f>
        <v/>
      </c>
      <c r="CF1149">
        <f>'T_TTAFStock'!CD54</f>
        <v/>
      </c>
      <c r="CG1149">
        <f>'T_TTAFStock'!CE54</f>
        <v/>
      </c>
      <c r="CH1149">
        <f>'T_TTAFStock'!CF54</f>
        <v/>
      </c>
      <c r="CI1149">
        <f>'T_TTAFStock'!CG54</f>
        <v/>
      </c>
      <c r="CJ1149">
        <f>'T_TTAFStock'!CH54</f>
        <v/>
      </c>
      <c r="CK1149">
        <f>'T_TTAFStock'!CI54</f>
        <v/>
      </c>
      <c r="CL1149">
        <f>'T_TTAFStock'!CJ54</f>
        <v/>
      </c>
      <c r="CM1149">
        <f>'T_TTAFStock'!CK54</f>
        <v/>
      </c>
      <c r="CN1149">
        <f>'T_TTAFStock'!CL54</f>
        <v/>
      </c>
      <c r="CO1149">
        <f>'T_TTAFStock'!CM54</f>
        <v/>
      </c>
      <c r="CP1149">
        <f>'T_TTAFStock'!CN54</f>
        <v/>
      </c>
      <c r="CQ1149">
        <f>'T_TTAFStock'!CO54</f>
        <v/>
      </c>
      <c r="CR1149">
        <f>'T_TTAFStock'!CP54</f>
        <v/>
      </c>
      <c r="CS1149">
        <f>'T_TTAFStock'!CQ54</f>
        <v/>
      </c>
      <c r="CT1149">
        <f>'T_TTAFStock'!CR54</f>
        <v/>
      </c>
      <c r="CU1149">
        <f>'T_TTAFStock'!CS54</f>
        <v/>
      </c>
      <c r="CV1149">
        <f>'T_TTAFStock'!CT54</f>
        <v/>
      </c>
      <c r="CW1149">
        <f>'T_TTAFStock'!CU54</f>
        <v/>
      </c>
      <c r="CX1149">
        <f>'T_TTAFStock'!CV54</f>
        <v/>
      </c>
      <c r="CY1149">
        <f>'T_TTAFStock'!CW54</f>
        <v/>
      </c>
      <c r="CZ1149">
        <f>'T_TTAFStock'!CX54</f>
        <v/>
      </c>
      <c r="DA1149">
        <f>'T_TTAFStock'!CY54</f>
        <v/>
      </c>
      <c r="DB1149">
        <f>'T_TTAFStock'!CZ54</f>
        <v/>
      </c>
      <c r="DC1149">
        <f>'T_TTAFStock'!DA54</f>
        <v/>
      </c>
    </row>
    <row r="1150">
      <c r="B1150" t="inlineStr">
        <is>
          <t>自社在庫(実績,kg)</t>
        </is>
      </c>
      <c r="D1150">
        <f>'T_SelfStock'!B54</f>
        <v/>
      </c>
      <c r="E1150">
        <f>'T_SelfStock'!C54</f>
        <v/>
      </c>
      <c r="F1150">
        <f>'T_SelfStock'!D54</f>
        <v/>
      </c>
      <c r="G1150">
        <f>'T_SelfStock'!E54</f>
        <v/>
      </c>
      <c r="H1150">
        <f>'T_SelfStock'!F54</f>
        <v/>
      </c>
      <c r="I1150">
        <f>'T_SelfStock'!G54</f>
        <v/>
      </c>
      <c r="J1150">
        <f>'T_SelfStock'!H54</f>
        <v/>
      </c>
      <c r="K1150">
        <f>'T_SelfStock'!I54</f>
        <v/>
      </c>
      <c r="L1150">
        <f>'T_SelfStock'!J54</f>
        <v/>
      </c>
      <c r="M1150">
        <f>'T_SelfStock'!K54</f>
        <v/>
      </c>
      <c r="N1150">
        <f>'T_SelfStock'!L54</f>
        <v/>
      </c>
      <c r="O1150">
        <f>'T_SelfStock'!M54</f>
        <v/>
      </c>
      <c r="P1150">
        <f>'T_SelfStock'!N54</f>
        <v/>
      </c>
      <c r="Q1150">
        <f>'T_SelfStock'!O54</f>
        <v/>
      </c>
      <c r="R1150">
        <f>'T_SelfStock'!P54</f>
        <v/>
      </c>
      <c r="S1150">
        <f>'T_SelfStock'!Q54</f>
        <v/>
      </c>
      <c r="T1150">
        <f>'T_SelfStock'!R54</f>
        <v/>
      </c>
      <c r="U1150">
        <f>'T_SelfStock'!S54</f>
        <v/>
      </c>
      <c r="V1150">
        <f>'T_SelfStock'!T54</f>
        <v/>
      </c>
      <c r="W1150">
        <f>'T_SelfStock'!U54</f>
        <v/>
      </c>
      <c r="X1150">
        <f>'T_SelfStock'!V54</f>
        <v/>
      </c>
      <c r="Y1150">
        <f>'T_SelfStock'!W54</f>
        <v/>
      </c>
      <c r="Z1150">
        <f>'T_SelfStock'!X54</f>
        <v/>
      </c>
      <c r="AA1150">
        <f>'T_SelfStock'!Y54</f>
        <v/>
      </c>
      <c r="AB1150">
        <f>'T_SelfStock'!Z54</f>
        <v/>
      </c>
      <c r="AC1150">
        <f>'T_SelfStock'!AA54</f>
        <v/>
      </c>
      <c r="AD1150">
        <f>'T_SelfStock'!AB54</f>
        <v/>
      </c>
      <c r="AE1150">
        <f>'T_SelfStock'!AC54</f>
        <v/>
      </c>
      <c r="AF1150">
        <f>'T_SelfStock'!AD54</f>
        <v/>
      </c>
      <c r="AG1150">
        <f>'T_SelfStock'!AE54</f>
        <v/>
      </c>
      <c r="AH1150">
        <f>'T_SelfStock'!AF54</f>
        <v/>
      </c>
      <c r="AI1150">
        <f>'T_SelfStock'!AG54</f>
        <v/>
      </c>
      <c r="AJ1150">
        <f>'T_SelfStock'!AH54</f>
        <v/>
      </c>
      <c r="AK1150">
        <f>'T_SelfStock'!AI54</f>
        <v/>
      </c>
      <c r="AL1150">
        <f>'T_SelfStock'!AJ54</f>
        <v/>
      </c>
      <c r="AM1150">
        <f>'T_SelfStock'!AK54</f>
        <v/>
      </c>
      <c r="AN1150">
        <f>'T_SelfStock'!AL54</f>
        <v/>
      </c>
      <c r="AO1150">
        <f>'T_SelfStock'!AM54</f>
        <v/>
      </c>
      <c r="AP1150">
        <f>'T_SelfStock'!AN54</f>
        <v/>
      </c>
      <c r="AQ1150">
        <f>'T_SelfStock'!AO54</f>
        <v/>
      </c>
      <c r="AR1150">
        <f>'T_SelfStock'!AP54</f>
        <v/>
      </c>
      <c r="AS1150">
        <f>'T_SelfStock'!AQ54</f>
        <v/>
      </c>
      <c r="AT1150">
        <f>'T_SelfStock'!AR54</f>
        <v/>
      </c>
      <c r="AU1150">
        <f>'T_SelfStock'!AS54</f>
        <v/>
      </c>
      <c r="AV1150">
        <f>'T_SelfStock'!AT54</f>
        <v/>
      </c>
      <c r="AW1150">
        <f>'T_SelfStock'!AU54</f>
        <v/>
      </c>
      <c r="AX1150">
        <f>'T_SelfStock'!AV54</f>
        <v/>
      </c>
      <c r="AY1150">
        <f>'T_SelfStock'!AW54</f>
        <v/>
      </c>
      <c r="AZ1150">
        <f>'T_SelfStock'!AX54</f>
        <v/>
      </c>
      <c r="BA1150">
        <f>'T_SelfStock'!AY54</f>
        <v/>
      </c>
      <c r="BB1150">
        <f>'T_SelfStock'!AZ54</f>
        <v/>
      </c>
      <c r="BC1150">
        <f>'T_SelfStock'!BA54</f>
        <v/>
      </c>
      <c r="BD1150">
        <f>'T_SelfStock'!BB54</f>
        <v/>
      </c>
      <c r="BE1150">
        <f>'T_SelfStock'!BC54</f>
        <v/>
      </c>
      <c r="BF1150">
        <f>'T_SelfStock'!BD54</f>
        <v/>
      </c>
      <c r="BG1150">
        <f>'T_SelfStock'!BE54</f>
        <v/>
      </c>
      <c r="BH1150">
        <f>'T_SelfStock'!BF54</f>
        <v/>
      </c>
      <c r="BI1150">
        <f>'T_SelfStock'!BG54</f>
        <v/>
      </c>
      <c r="BJ1150">
        <f>'T_SelfStock'!BH54</f>
        <v/>
      </c>
      <c r="BK1150">
        <f>'T_SelfStock'!BI54</f>
        <v/>
      </c>
      <c r="BL1150">
        <f>'T_SelfStock'!BJ54</f>
        <v/>
      </c>
      <c r="BM1150">
        <f>'T_SelfStock'!BK54</f>
        <v/>
      </c>
      <c r="BN1150">
        <f>'T_SelfStock'!BL54</f>
        <v/>
      </c>
      <c r="BO1150">
        <f>'T_SelfStock'!BM54</f>
        <v/>
      </c>
      <c r="BP1150">
        <f>'T_SelfStock'!BN54</f>
        <v/>
      </c>
      <c r="BQ1150">
        <f>'T_SelfStock'!BO54</f>
        <v/>
      </c>
      <c r="BR1150">
        <f>'T_SelfStock'!BP54</f>
        <v/>
      </c>
      <c r="BS1150">
        <f>'T_SelfStock'!BQ54</f>
        <v/>
      </c>
      <c r="BT1150">
        <f>'T_SelfStock'!BR54</f>
        <v/>
      </c>
      <c r="BU1150">
        <f>'T_SelfStock'!BS54</f>
        <v/>
      </c>
      <c r="BV1150">
        <f>'T_SelfStock'!BT54</f>
        <v/>
      </c>
      <c r="BW1150">
        <f>'T_SelfStock'!BU54</f>
        <v/>
      </c>
      <c r="BX1150">
        <f>'T_SelfStock'!BV54</f>
        <v/>
      </c>
      <c r="BY1150">
        <f>'T_SelfStock'!BW54</f>
        <v/>
      </c>
      <c r="BZ1150">
        <f>'T_SelfStock'!BX54</f>
        <v/>
      </c>
      <c r="CA1150">
        <f>'T_SelfStock'!BY54</f>
        <v/>
      </c>
      <c r="CB1150">
        <f>'T_SelfStock'!BZ54</f>
        <v/>
      </c>
      <c r="CC1150">
        <f>'T_SelfStock'!CA54</f>
        <v/>
      </c>
      <c r="CD1150">
        <f>'T_SelfStock'!CB54</f>
        <v/>
      </c>
      <c r="CE1150">
        <f>'T_SelfStock'!CC54</f>
        <v/>
      </c>
      <c r="CF1150">
        <f>'T_SelfStock'!CD54</f>
        <v/>
      </c>
      <c r="CG1150">
        <f>'T_SelfStock'!CE54</f>
        <v/>
      </c>
      <c r="CH1150">
        <f>'T_SelfStock'!CF54</f>
        <v/>
      </c>
      <c r="CI1150">
        <f>'T_SelfStock'!CG54</f>
        <v/>
      </c>
      <c r="CJ1150">
        <f>'T_SelfStock'!CH54</f>
        <v/>
      </c>
      <c r="CK1150">
        <f>'T_SelfStock'!CI54</f>
        <v/>
      </c>
      <c r="CL1150">
        <f>'T_SelfStock'!CJ54</f>
        <v/>
      </c>
      <c r="CM1150">
        <f>'T_SelfStock'!CK54</f>
        <v/>
      </c>
      <c r="CN1150">
        <f>'T_SelfStock'!CL54</f>
        <v/>
      </c>
      <c r="CO1150">
        <f>'T_SelfStock'!CM54</f>
        <v/>
      </c>
      <c r="CP1150">
        <f>'T_SelfStock'!CN54</f>
        <v/>
      </c>
      <c r="CQ1150">
        <f>'T_SelfStock'!CO54</f>
        <v/>
      </c>
      <c r="CR1150">
        <f>'T_SelfStock'!CP54</f>
        <v/>
      </c>
      <c r="CS1150">
        <f>'T_SelfStock'!CQ54</f>
        <v/>
      </c>
      <c r="CT1150">
        <f>'T_SelfStock'!CR54</f>
        <v/>
      </c>
      <c r="CU1150">
        <f>'T_SelfStock'!CS54</f>
        <v/>
      </c>
      <c r="CV1150">
        <f>'T_SelfStock'!CT54</f>
        <v/>
      </c>
      <c r="CW1150">
        <f>'T_SelfStock'!CU54</f>
        <v/>
      </c>
      <c r="CX1150">
        <f>'T_SelfStock'!CV54</f>
        <v/>
      </c>
      <c r="CY1150">
        <f>'T_SelfStock'!CW54</f>
        <v/>
      </c>
      <c r="CZ1150">
        <f>'T_SelfStock'!CX54</f>
        <v/>
      </c>
      <c r="DA1150">
        <f>'T_SelfStock'!CY54</f>
        <v/>
      </c>
      <c r="DB1150">
        <f>'T_SelfStock'!CZ54</f>
        <v/>
      </c>
      <c r="DC1150">
        <f>'T_SelfStock'!DA54</f>
        <v/>
      </c>
    </row>
    <row r="1151">
      <c r="B1151" t="inlineStr">
        <is>
          <t>Order(発注予定,kg)</t>
        </is>
      </c>
      <c r="D1151">
        <f>IF(SUMIFS(T_PlannedOrders[EffectiveQty],T_PlannedOrders[Part Name],$A1125,T_PlannedOrders[WeekIndex],1)=0,"",SUMIFS(T_PlannedOrders[EffectiveQty],T_PlannedOrders[Part Name],$A1125,T_PlannedOrders[WeekIndex],1)&amp;" ("&amp;TEXT(SUMPRODUCT(MAX((T_PlannedOrders[Part Name]=$A1125)*(T_PlannedOrders[WeekIndex]=1)*(T_PlannedOrders[EffectiveQty]&gt;0)*T_PlannedOrders[Order_Month])),"m月")&amp;"発注)")</f>
        <v/>
      </c>
      <c r="E1151">
        <f>IF(SUMIFS(T_PlannedOrders[EffectiveQty],T_PlannedOrders[Part Name],$A1125,T_PlannedOrders[WeekIndex],2)=0,"",SUMIFS(T_PlannedOrders[EffectiveQty],T_PlannedOrders[Part Name],$A1125,T_PlannedOrders[WeekIndex],2)&amp;" ("&amp;TEXT(SUMPRODUCT(MAX((T_PlannedOrders[Part Name]=$A1125)*(T_PlannedOrders[WeekIndex]=2)*(T_PlannedOrders[EffectiveQty]&gt;0)*T_PlannedOrders[Order_Month])),"m月")&amp;"発注)")</f>
        <v/>
      </c>
      <c r="F1151">
        <f>IF(SUMIFS(T_PlannedOrders[EffectiveQty],T_PlannedOrders[Part Name],$A1125,T_PlannedOrders[WeekIndex],3)=0,"",SUMIFS(T_PlannedOrders[EffectiveQty],T_PlannedOrders[Part Name],$A1125,T_PlannedOrders[WeekIndex],3)&amp;" ("&amp;TEXT(SUMPRODUCT(MAX((T_PlannedOrders[Part Name]=$A1125)*(T_PlannedOrders[WeekIndex]=3)*(T_PlannedOrders[EffectiveQty]&gt;0)*T_PlannedOrders[Order_Month])),"m月")&amp;"発注)")</f>
        <v/>
      </c>
      <c r="G1151">
        <f>IF(SUMIFS(T_PlannedOrders[EffectiveQty],T_PlannedOrders[Part Name],$A1125,T_PlannedOrders[WeekIndex],4)=0,"",SUMIFS(T_PlannedOrders[EffectiveQty],T_PlannedOrders[Part Name],$A1125,T_PlannedOrders[WeekIndex],4)&amp;" ("&amp;TEXT(SUMPRODUCT(MAX((T_PlannedOrders[Part Name]=$A1125)*(T_PlannedOrders[WeekIndex]=4)*(T_PlannedOrders[EffectiveQty]&gt;0)*T_PlannedOrders[Order_Month])),"m月")&amp;"発注)")</f>
        <v/>
      </c>
      <c r="H1151">
        <f>IF(SUMIFS(T_PlannedOrders[EffectiveQty],T_PlannedOrders[Part Name],$A1125,T_PlannedOrders[WeekIndex],5)=0,"",SUMIFS(T_PlannedOrders[EffectiveQty],T_PlannedOrders[Part Name],$A1125,T_PlannedOrders[WeekIndex],5)&amp;" ("&amp;TEXT(SUMPRODUCT(MAX((T_PlannedOrders[Part Name]=$A1125)*(T_PlannedOrders[WeekIndex]=5)*(T_PlannedOrders[EffectiveQty]&gt;0)*T_PlannedOrders[Order_Month])),"m月")&amp;"発注)")</f>
        <v/>
      </c>
      <c r="I1151">
        <f>IF(SUMIFS(T_PlannedOrders[EffectiveQty],T_PlannedOrders[Part Name],$A1125,T_PlannedOrders[WeekIndex],6)=0,"",SUMIFS(T_PlannedOrders[EffectiveQty],T_PlannedOrders[Part Name],$A1125,T_PlannedOrders[WeekIndex],6)&amp;" ("&amp;TEXT(SUMPRODUCT(MAX((T_PlannedOrders[Part Name]=$A1125)*(T_PlannedOrders[WeekIndex]=6)*(T_PlannedOrders[EffectiveQty]&gt;0)*T_PlannedOrders[Order_Month])),"m月")&amp;"発注)")</f>
        <v/>
      </c>
      <c r="J1151">
        <f>IF(SUMIFS(T_PlannedOrders[EffectiveQty],T_PlannedOrders[Part Name],$A1125,T_PlannedOrders[WeekIndex],7)=0,"",SUMIFS(T_PlannedOrders[EffectiveQty],T_PlannedOrders[Part Name],$A1125,T_PlannedOrders[WeekIndex],7)&amp;" ("&amp;TEXT(SUMPRODUCT(MAX((T_PlannedOrders[Part Name]=$A1125)*(T_PlannedOrders[WeekIndex]=7)*(T_PlannedOrders[EffectiveQty]&gt;0)*T_PlannedOrders[Order_Month])),"m月")&amp;"発注)")</f>
        <v/>
      </c>
      <c r="K1151">
        <f>IF(SUMIFS(T_PlannedOrders[EffectiveQty],T_PlannedOrders[Part Name],$A1125,T_PlannedOrders[WeekIndex],8)=0,"",SUMIFS(T_PlannedOrders[EffectiveQty],T_PlannedOrders[Part Name],$A1125,T_PlannedOrders[WeekIndex],8)&amp;" ("&amp;TEXT(SUMPRODUCT(MAX((T_PlannedOrders[Part Name]=$A1125)*(T_PlannedOrders[WeekIndex]=8)*(T_PlannedOrders[EffectiveQty]&gt;0)*T_PlannedOrders[Order_Month])),"m月")&amp;"発注)")</f>
        <v/>
      </c>
      <c r="L1151">
        <f>IF(SUMIFS(T_PlannedOrders[EffectiveQty],T_PlannedOrders[Part Name],$A1125,T_PlannedOrders[WeekIndex],9)=0,"",SUMIFS(T_PlannedOrders[EffectiveQty],T_PlannedOrders[Part Name],$A1125,T_PlannedOrders[WeekIndex],9)&amp;" ("&amp;TEXT(SUMPRODUCT(MAX((T_PlannedOrders[Part Name]=$A1125)*(T_PlannedOrders[WeekIndex]=9)*(T_PlannedOrders[EffectiveQty]&gt;0)*T_PlannedOrders[Order_Month])),"m月")&amp;"発注)")</f>
        <v/>
      </c>
      <c r="M1151">
        <f>IF(SUMIFS(T_PlannedOrders[EffectiveQty],T_PlannedOrders[Part Name],$A1125,T_PlannedOrders[WeekIndex],10)=0,"",SUMIFS(T_PlannedOrders[EffectiveQty],T_PlannedOrders[Part Name],$A1125,T_PlannedOrders[WeekIndex],10)&amp;" ("&amp;TEXT(SUMPRODUCT(MAX((T_PlannedOrders[Part Name]=$A1125)*(T_PlannedOrders[WeekIndex]=10)*(T_PlannedOrders[EffectiveQty]&gt;0)*T_PlannedOrders[Order_Month])),"m月")&amp;"発注)")</f>
        <v/>
      </c>
      <c r="N1151">
        <f>IF(SUMIFS(T_PlannedOrders[EffectiveQty],T_PlannedOrders[Part Name],$A1125,T_PlannedOrders[WeekIndex],11)=0,"",SUMIFS(T_PlannedOrders[EffectiveQty],T_PlannedOrders[Part Name],$A1125,T_PlannedOrders[WeekIndex],11)&amp;" ("&amp;TEXT(SUMPRODUCT(MAX((T_PlannedOrders[Part Name]=$A1125)*(T_PlannedOrders[WeekIndex]=11)*(T_PlannedOrders[EffectiveQty]&gt;0)*T_PlannedOrders[Order_Month])),"m月")&amp;"発注)")</f>
        <v/>
      </c>
      <c r="O1151">
        <f>IF(SUMIFS(T_PlannedOrders[EffectiveQty],T_PlannedOrders[Part Name],$A1125,T_PlannedOrders[WeekIndex],12)=0,"",SUMIFS(T_PlannedOrders[EffectiveQty],T_PlannedOrders[Part Name],$A1125,T_PlannedOrders[WeekIndex],12)&amp;" ("&amp;TEXT(SUMPRODUCT(MAX((T_PlannedOrders[Part Name]=$A1125)*(T_PlannedOrders[WeekIndex]=12)*(T_PlannedOrders[EffectiveQty]&gt;0)*T_PlannedOrders[Order_Month])),"m月")&amp;"発注)")</f>
        <v/>
      </c>
      <c r="P1151">
        <f>IF(SUMIFS(T_PlannedOrders[EffectiveQty],T_PlannedOrders[Part Name],$A1125,T_PlannedOrders[WeekIndex],13)=0,"",SUMIFS(T_PlannedOrders[EffectiveQty],T_PlannedOrders[Part Name],$A1125,T_PlannedOrders[WeekIndex],13)&amp;" ("&amp;TEXT(SUMPRODUCT(MAX((T_PlannedOrders[Part Name]=$A1125)*(T_PlannedOrders[WeekIndex]=13)*(T_PlannedOrders[EffectiveQty]&gt;0)*T_PlannedOrders[Order_Month])),"m月")&amp;"発注)")</f>
        <v/>
      </c>
      <c r="Q1151">
        <f>IF(SUMIFS(T_PlannedOrders[EffectiveQty],T_PlannedOrders[Part Name],$A1125,T_PlannedOrders[WeekIndex],14)=0,"",SUMIFS(T_PlannedOrders[EffectiveQty],T_PlannedOrders[Part Name],$A1125,T_PlannedOrders[WeekIndex],14)&amp;" ("&amp;TEXT(SUMPRODUCT(MAX((T_PlannedOrders[Part Name]=$A1125)*(T_PlannedOrders[WeekIndex]=14)*(T_PlannedOrders[EffectiveQty]&gt;0)*T_PlannedOrders[Order_Month])),"m月")&amp;"発注)")</f>
        <v/>
      </c>
      <c r="R1151">
        <f>IF(SUMIFS(T_PlannedOrders[EffectiveQty],T_PlannedOrders[Part Name],$A1125,T_PlannedOrders[WeekIndex],15)=0,"",SUMIFS(T_PlannedOrders[EffectiveQty],T_PlannedOrders[Part Name],$A1125,T_PlannedOrders[WeekIndex],15)&amp;" ("&amp;TEXT(SUMPRODUCT(MAX((T_PlannedOrders[Part Name]=$A1125)*(T_PlannedOrders[WeekIndex]=15)*(T_PlannedOrders[EffectiveQty]&gt;0)*T_PlannedOrders[Order_Month])),"m月")&amp;"発注)")</f>
        <v/>
      </c>
      <c r="S1151">
        <f>IF(SUMIFS(T_PlannedOrders[EffectiveQty],T_PlannedOrders[Part Name],$A1125,T_PlannedOrders[WeekIndex],16)=0,"",SUMIFS(T_PlannedOrders[EffectiveQty],T_PlannedOrders[Part Name],$A1125,T_PlannedOrders[WeekIndex],16)&amp;" ("&amp;TEXT(SUMPRODUCT(MAX((T_PlannedOrders[Part Name]=$A1125)*(T_PlannedOrders[WeekIndex]=16)*(T_PlannedOrders[EffectiveQty]&gt;0)*T_PlannedOrders[Order_Month])),"m月")&amp;"発注)")</f>
        <v/>
      </c>
      <c r="T1151">
        <f>IF(SUMIFS(T_PlannedOrders[EffectiveQty],T_PlannedOrders[Part Name],$A1125,T_PlannedOrders[WeekIndex],17)=0,"",SUMIFS(T_PlannedOrders[EffectiveQty],T_PlannedOrders[Part Name],$A1125,T_PlannedOrders[WeekIndex],17)&amp;" ("&amp;TEXT(SUMPRODUCT(MAX((T_PlannedOrders[Part Name]=$A1125)*(T_PlannedOrders[WeekIndex]=17)*(T_PlannedOrders[EffectiveQty]&gt;0)*T_PlannedOrders[Order_Month])),"m月")&amp;"発注)")</f>
        <v/>
      </c>
      <c r="U1151">
        <f>IF(SUMIFS(T_PlannedOrders[EffectiveQty],T_PlannedOrders[Part Name],$A1125,T_PlannedOrders[WeekIndex],18)=0,"",SUMIFS(T_PlannedOrders[EffectiveQty],T_PlannedOrders[Part Name],$A1125,T_PlannedOrders[WeekIndex],18)&amp;" ("&amp;TEXT(SUMPRODUCT(MAX((T_PlannedOrders[Part Name]=$A1125)*(T_PlannedOrders[WeekIndex]=18)*(T_PlannedOrders[EffectiveQty]&gt;0)*T_PlannedOrders[Order_Month])),"m月")&amp;"発注)")</f>
        <v/>
      </c>
      <c r="V1151">
        <f>IF(SUMIFS(T_PlannedOrders[EffectiveQty],T_PlannedOrders[Part Name],$A1125,T_PlannedOrders[WeekIndex],19)=0,"",SUMIFS(T_PlannedOrders[EffectiveQty],T_PlannedOrders[Part Name],$A1125,T_PlannedOrders[WeekIndex],19)&amp;" ("&amp;TEXT(SUMPRODUCT(MAX((T_PlannedOrders[Part Name]=$A1125)*(T_PlannedOrders[WeekIndex]=19)*(T_PlannedOrders[EffectiveQty]&gt;0)*T_PlannedOrders[Order_Month])),"m月")&amp;"発注)")</f>
        <v/>
      </c>
      <c r="W1151">
        <f>IF(SUMIFS(T_PlannedOrders[EffectiveQty],T_PlannedOrders[Part Name],$A1125,T_PlannedOrders[WeekIndex],20)=0,"",SUMIFS(T_PlannedOrders[EffectiveQty],T_PlannedOrders[Part Name],$A1125,T_PlannedOrders[WeekIndex],20)&amp;" ("&amp;TEXT(SUMPRODUCT(MAX((T_PlannedOrders[Part Name]=$A1125)*(T_PlannedOrders[WeekIndex]=20)*(T_PlannedOrders[EffectiveQty]&gt;0)*T_PlannedOrders[Order_Month])),"m月")&amp;"発注)")</f>
        <v/>
      </c>
      <c r="X1151">
        <f>IF(SUMIFS(T_PlannedOrders[EffectiveQty],T_PlannedOrders[Part Name],$A1125,T_PlannedOrders[WeekIndex],21)=0,"",SUMIFS(T_PlannedOrders[EffectiveQty],T_PlannedOrders[Part Name],$A1125,T_PlannedOrders[WeekIndex],21)&amp;" ("&amp;TEXT(SUMPRODUCT(MAX((T_PlannedOrders[Part Name]=$A1125)*(T_PlannedOrders[WeekIndex]=21)*(T_PlannedOrders[EffectiveQty]&gt;0)*T_PlannedOrders[Order_Month])),"m月")&amp;"発注)")</f>
        <v/>
      </c>
      <c r="Y1151">
        <f>IF(SUMIFS(T_PlannedOrders[EffectiveQty],T_PlannedOrders[Part Name],$A1125,T_PlannedOrders[WeekIndex],22)=0,"",SUMIFS(T_PlannedOrders[EffectiveQty],T_PlannedOrders[Part Name],$A1125,T_PlannedOrders[WeekIndex],22)&amp;" ("&amp;TEXT(SUMPRODUCT(MAX((T_PlannedOrders[Part Name]=$A1125)*(T_PlannedOrders[WeekIndex]=22)*(T_PlannedOrders[EffectiveQty]&gt;0)*T_PlannedOrders[Order_Month])),"m月")&amp;"発注)")</f>
        <v/>
      </c>
      <c r="Z1151">
        <f>IF(SUMIFS(T_PlannedOrders[EffectiveQty],T_PlannedOrders[Part Name],$A1125,T_PlannedOrders[WeekIndex],23)=0,"",SUMIFS(T_PlannedOrders[EffectiveQty],T_PlannedOrders[Part Name],$A1125,T_PlannedOrders[WeekIndex],23)&amp;" ("&amp;TEXT(SUMPRODUCT(MAX((T_PlannedOrders[Part Name]=$A1125)*(T_PlannedOrders[WeekIndex]=23)*(T_PlannedOrders[EffectiveQty]&gt;0)*T_PlannedOrders[Order_Month])),"m月")&amp;"発注)")</f>
        <v/>
      </c>
      <c r="AA1151">
        <f>IF(SUMIFS(T_PlannedOrders[EffectiveQty],T_PlannedOrders[Part Name],$A1125,T_PlannedOrders[WeekIndex],24)=0,"",SUMIFS(T_PlannedOrders[EffectiveQty],T_PlannedOrders[Part Name],$A1125,T_PlannedOrders[WeekIndex],24)&amp;" ("&amp;TEXT(SUMPRODUCT(MAX((T_PlannedOrders[Part Name]=$A1125)*(T_PlannedOrders[WeekIndex]=24)*(T_PlannedOrders[EffectiveQty]&gt;0)*T_PlannedOrders[Order_Month])),"m月")&amp;"発注)")</f>
        <v/>
      </c>
      <c r="AB1151">
        <f>IF(SUMIFS(T_PlannedOrders[EffectiveQty],T_PlannedOrders[Part Name],$A1125,T_PlannedOrders[WeekIndex],25)=0,"",SUMIFS(T_PlannedOrders[EffectiveQty],T_PlannedOrders[Part Name],$A1125,T_PlannedOrders[WeekIndex],25)&amp;" ("&amp;TEXT(SUMPRODUCT(MAX((T_PlannedOrders[Part Name]=$A1125)*(T_PlannedOrders[WeekIndex]=25)*(T_PlannedOrders[EffectiveQty]&gt;0)*T_PlannedOrders[Order_Month])),"m月")&amp;"発注)")</f>
        <v/>
      </c>
      <c r="AC1151">
        <f>IF(SUMIFS(T_PlannedOrders[EffectiveQty],T_PlannedOrders[Part Name],$A1125,T_PlannedOrders[WeekIndex],26)=0,"",SUMIFS(T_PlannedOrders[EffectiveQty],T_PlannedOrders[Part Name],$A1125,T_PlannedOrders[WeekIndex],26)&amp;" ("&amp;TEXT(SUMPRODUCT(MAX((T_PlannedOrders[Part Name]=$A1125)*(T_PlannedOrders[WeekIndex]=26)*(T_PlannedOrders[EffectiveQty]&gt;0)*T_PlannedOrders[Order_Month])),"m月")&amp;"発注)")</f>
        <v/>
      </c>
      <c r="AD1151">
        <f>IF(SUMIFS(T_PlannedOrders[EffectiveQty],T_PlannedOrders[Part Name],$A1125,T_PlannedOrders[WeekIndex],27)=0,"",SUMIFS(T_PlannedOrders[EffectiveQty],T_PlannedOrders[Part Name],$A1125,T_PlannedOrders[WeekIndex],27)&amp;" ("&amp;TEXT(SUMPRODUCT(MAX((T_PlannedOrders[Part Name]=$A1125)*(T_PlannedOrders[WeekIndex]=27)*(T_PlannedOrders[EffectiveQty]&gt;0)*T_PlannedOrders[Order_Month])),"m月")&amp;"発注)")</f>
        <v/>
      </c>
      <c r="AE1151">
        <f>IF(SUMIFS(T_PlannedOrders[EffectiveQty],T_PlannedOrders[Part Name],$A1125,T_PlannedOrders[WeekIndex],28)=0,"",SUMIFS(T_PlannedOrders[EffectiveQty],T_PlannedOrders[Part Name],$A1125,T_PlannedOrders[WeekIndex],28)&amp;" ("&amp;TEXT(SUMPRODUCT(MAX((T_PlannedOrders[Part Name]=$A1125)*(T_PlannedOrders[WeekIndex]=28)*(T_PlannedOrders[EffectiveQty]&gt;0)*T_PlannedOrders[Order_Month])),"m月")&amp;"発注)")</f>
        <v/>
      </c>
      <c r="AF1151">
        <f>IF(SUMIFS(T_PlannedOrders[EffectiveQty],T_PlannedOrders[Part Name],$A1125,T_PlannedOrders[WeekIndex],29)=0,"",SUMIFS(T_PlannedOrders[EffectiveQty],T_PlannedOrders[Part Name],$A1125,T_PlannedOrders[WeekIndex],29)&amp;" ("&amp;TEXT(SUMPRODUCT(MAX((T_PlannedOrders[Part Name]=$A1125)*(T_PlannedOrders[WeekIndex]=29)*(T_PlannedOrders[EffectiveQty]&gt;0)*T_PlannedOrders[Order_Month])),"m月")&amp;"発注)")</f>
        <v/>
      </c>
      <c r="AG1151">
        <f>IF(SUMIFS(T_PlannedOrders[EffectiveQty],T_PlannedOrders[Part Name],$A1125,T_PlannedOrders[WeekIndex],30)=0,"",SUMIFS(T_PlannedOrders[EffectiveQty],T_PlannedOrders[Part Name],$A1125,T_PlannedOrders[WeekIndex],30)&amp;" ("&amp;TEXT(SUMPRODUCT(MAX((T_PlannedOrders[Part Name]=$A1125)*(T_PlannedOrders[WeekIndex]=30)*(T_PlannedOrders[EffectiveQty]&gt;0)*T_PlannedOrders[Order_Month])),"m月")&amp;"発注)")</f>
        <v/>
      </c>
      <c r="AH1151">
        <f>IF(SUMIFS(T_PlannedOrders[EffectiveQty],T_PlannedOrders[Part Name],$A1125,T_PlannedOrders[WeekIndex],31)=0,"",SUMIFS(T_PlannedOrders[EffectiveQty],T_PlannedOrders[Part Name],$A1125,T_PlannedOrders[WeekIndex],31)&amp;" ("&amp;TEXT(SUMPRODUCT(MAX((T_PlannedOrders[Part Name]=$A1125)*(T_PlannedOrders[WeekIndex]=31)*(T_PlannedOrders[EffectiveQty]&gt;0)*T_PlannedOrders[Order_Month])),"m月")&amp;"発注)")</f>
        <v/>
      </c>
      <c r="AI1151">
        <f>IF(SUMIFS(T_PlannedOrders[EffectiveQty],T_PlannedOrders[Part Name],$A1125,T_PlannedOrders[WeekIndex],32)=0,"",SUMIFS(T_PlannedOrders[EffectiveQty],T_PlannedOrders[Part Name],$A1125,T_PlannedOrders[WeekIndex],32)&amp;" ("&amp;TEXT(SUMPRODUCT(MAX((T_PlannedOrders[Part Name]=$A1125)*(T_PlannedOrders[WeekIndex]=32)*(T_PlannedOrders[EffectiveQty]&gt;0)*T_PlannedOrders[Order_Month])),"m月")&amp;"発注)")</f>
        <v/>
      </c>
      <c r="AJ1151">
        <f>IF(SUMIFS(T_PlannedOrders[EffectiveQty],T_PlannedOrders[Part Name],$A1125,T_PlannedOrders[WeekIndex],33)=0,"",SUMIFS(T_PlannedOrders[EffectiveQty],T_PlannedOrders[Part Name],$A1125,T_PlannedOrders[WeekIndex],33)&amp;" ("&amp;TEXT(SUMPRODUCT(MAX((T_PlannedOrders[Part Name]=$A1125)*(T_PlannedOrders[WeekIndex]=33)*(T_PlannedOrders[EffectiveQty]&gt;0)*T_PlannedOrders[Order_Month])),"m月")&amp;"発注)")</f>
        <v/>
      </c>
      <c r="AK1151">
        <f>IF(SUMIFS(T_PlannedOrders[EffectiveQty],T_PlannedOrders[Part Name],$A1125,T_PlannedOrders[WeekIndex],34)=0,"",SUMIFS(T_PlannedOrders[EffectiveQty],T_PlannedOrders[Part Name],$A1125,T_PlannedOrders[WeekIndex],34)&amp;" ("&amp;TEXT(SUMPRODUCT(MAX((T_PlannedOrders[Part Name]=$A1125)*(T_PlannedOrders[WeekIndex]=34)*(T_PlannedOrders[EffectiveQty]&gt;0)*T_PlannedOrders[Order_Month])),"m月")&amp;"発注)")</f>
        <v/>
      </c>
      <c r="AL1151">
        <f>IF(SUMIFS(T_PlannedOrders[EffectiveQty],T_PlannedOrders[Part Name],$A1125,T_PlannedOrders[WeekIndex],35)=0,"",SUMIFS(T_PlannedOrders[EffectiveQty],T_PlannedOrders[Part Name],$A1125,T_PlannedOrders[WeekIndex],35)&amp;" ("&amp;TEXT(SUMPRODUCT(MAX((T_PlannedOrders[Part Name]=$A1125)*(T_PlannedOrders[WeekIndex]=35)*(T_PlannedOrders[EffectiveQty]&gt;0)*T_PlannedOrders[Order_Month])),"m月")&amp;"発注)")</f>
        <v/>
      </c>
      <c r="AM1151">
        <f>IF(SUMIFS(T_PlannedOrders[EffectiveQty],T_PlannedOrders[Part Name],$A1125,T_PlannedOrders[WeekIndex],36)=0,"",SUMIFS(T_PlannedOrders[EffectiveQty],T_PlannedOrders[Part Name],$A1125,T_PlannedOrders[WeekIndex],36)&amp;" ("&amp;TEXT(SUMPRODUCT(MAX((T_PlannedOrders[Part Name]=$A1125)*(T_PlannedOrders[WeekIndex]=36)*(T_PlannedOrders[EffectiveQty]&gt;0)*T_PlannedOrders[Order_Month])),"m月")&amp;"発注)")</f>
        <v/>
      </c>
      <c r="AN1151">
        <f>IF(SUMIFS(T_PlannedOrders[EffectiveQty],T_PlannedOrders[Part Name],$A1125,T_PlannedOrders[WeekIndex],37)=0,"",SUMIFS(T_PlannedOrders[EffectiveQty],T_PlannedOrders[Part Name],$A1125,T_PlannedOrders[WeekIndex],37)&amp;" ("&amp;TEXT(SUMPRODUCT(MAX((T_PlannedOrders[Part Name]=$A1125)*(T_PlannedOrders[WeekIndex]=37)*(T_PlannedOrders[EffectiveQty]&gt;0)*T_PlannedOrders[Order_Month])),"m月")&amp;"発注)")</f>
        <v/>
      </c>
      <c r="AO1151">
        <f>IF(SUMIFS(T_PlannedOrders[EffectiveQty],T_PlannedOrders[Part Name],$A1125,T_PlannedOrders[WeekIndex],38)=0,"",SUMIFS(T_PlannedOrders[EffectiveQty],T_PlannedOrders[Part Name],$A1125,T_PlannedOrders[WeekIndex],38)&amp;" ("&amp;TEXT(SUMPRODUCT(MAX((T_PlannedOrders[Part Name]=$A1125)*(T_PlannedOrders[WeekIndex]=38)*(T_PlannedOrders[EffectiveQty]&gt;0)*T_PlannedOrders[Order_Month])),"m月")&amp;"発注)")</f>
        <v/>
      </c>
      <c r="AP1151">
        <f>IF(SUMIFS(T_PlannedOrders[EffectiveQty],T_PlannedOrders[Part Name],$A1125,T_PlannedOrders[WeekIndex],39)=0,"",SUMIFS(T_PlannedOrders[EffectiveQty],T_PlannedOrders[Part Name],$A1125,T_PlannedOrders[WeekIndex],39)&amp;" ("&amp;TEXT(SUMPRODUCT(MAX((T_PlannedOrders[Part Name]=$A1125)*(T_PlannedOrders[WeekIndex]=39)*(T_PlannedOrders[EffectiveQty]&gt;0)*T_PlannedOrders[Order_Month])),"m月")&amp;"発注)")</f>
        <v/>
      </c>
      <c r="AQ1151">
        <f>IF(SUMIFS(T_PlannedOrders[EffectiveQty],T_PlannedOrders[Part Name],$A1125,T_PlannedOrders[WeekIndex],40)=0,"",SUMIFS(T_PlannedOrders[EffectiveQty],T_PlannedOrders[Part Name],$A1125,T_PlannedOrders[WeekIndex],40)&amp;" ("&amp;TEXT(SUMPRODUCT(MAX((T_PlannedOrders[Part Name]=$A1125)*(T_PlannedOrders[WeekIndex]=40)*(T_PlannedOrders[EffectiveQty]&gt;0)*T_PlannedOrders[Order_Month])),"m月")&amp;"発注)")</f>
        <v/>
      </c>
      <c r="AR1151">
        <f>IF(SUMIFS(T_PlannedOrders[EffectiveQty],T_PlannedOrders[Part Name],$A1125,T_PlannedOrders[WeekIndex],41)=0,"",SUMIFS(T_PlannedOrders[EffectiveQty],T_PlannedOrders[Part Name],$A1125,T_PlannedOrders[WeekIndex],41)&amp;" ("&amp;TEXT(SUMPRODUCT(MAX((T_PlannedOrders[Part Name]=$A1125)*(T_PlannedOrders[WeekIndex]=41)*(T_PlannedOrders[EffectiveQty]&gt;0)*T_PlannedOrders[Order_Month])),"m月")&amp;"発注)")</f>
        <v/>
      </c>
      <c r="AS1151">
        <f>IF(SUMIFS(T_PlannedOrders[EffectiveQty],T_PlannedOrders[Part Name],$A1125,T_PlannedOrders[WeekIndex],42)=0,"",SUMIFS(T_PlannedOrders[EffectiveQty],T_PlannedOrders[Part Name],$A1125,T_PlannedOrders[WeekIndex],42)&amp;" ("&amp;TEXT(SUMPRODUCT(MAX((T_PlannedOrders[Part Name]=$A1125)*(T_PlannedOrders[WeekIndex]=42)*(T_PlannedOrders[EffectiveQty]&gt;0)*T_PlannedOrders[Order_Month])),"m月")&amp;"発注)")</f>
        <v/>
      </c>
      <c r="AT1151">
        <f>IF(SUMIFS(T_PlannedOrders[EffectiveQty],T_PlannedOrders[Part Name],$A1125,T_PlannedOrders[WeekIndex],43)=0,"",SUMIFS(T_PlannedOrders[EffectiveQty],T_PlannedOrders[Part Name],$A1125,T_PlannedOrders[WeekIndex],43)&amp;" ("&amp;TEXT(SUMPRODUCT(MAX((T_PlannedOrders[Part Name]=$A1125)*(T_PlannedOrders[WeekIndex]=43)*(T_PlannedOrders[EffectiveQty]&gt;0)*T_PlannedOrders[Order_Month])),"m月")&amp;"発注)")</f>
        <v/>
      </c>
      <c r="AU1151">
        <f>IF(SUMIFS(T_PlannedOrders[EffectiveQty],T_PlannedOrders[Part Name],$A1125,T_PlannedOrders[WeekIndex],44)=0,"",SUMIFS(T_PlannedOrders[EffectiveQty],T_PlannedOrders[Part Name],$A1125,T_PlannedOrders[WeekIndex],44)&amp;" ("&amp;TEXT(SUMPRODUCT(MAX((T_PlannedOrders[Part Name]=$A1125)*(T_PlannedOrders[WeekIndex]=44)*(T_PlannedOrders[EffectiveQty]&gt;0)*T_PlannedOrders[Order_Month])),"m月")&amp;"発注)")</f>
        <v/>
      </c>
      <c r="AV1151">
        <f>IF(SUMIFS(T_PlannedOrders[EffectiveQty],T_PlannedOrders[Part Name],$A1125,T_PlannedOrders[WeekIndex],45)=0,"",SUMIFS(T_PlannedOrders[EffectiveQty],T_PlannedOrders[Part Name],$A1125,T_PlannedOrders[WeekIndex],45)&amp;" ("&amp;TEXT(SUMPRODUCT(MAX((T_PlannedOrders[Part Name]=$A1125)*(T_PlannedOrders[WeekIndex]=45)*(T_PlannedOrders[EffectiveQty]&gt;0)*T_PlannedOrders[Order_Month])),"m月")&amp;"発注)")</f>
        <v/>
      </c>
      <c r="AW1151">
        <f>IF(SUMIFS(T_PlannedOrders[EffectiveQty],T_PlannedOrders[Part Name],$A1125,T_PlannedOrders[WeekIndex],46)=0,"",SUMIFS(T_PlannedOrders[EffectiveQty],T_PlannedOrders[Part Name],$A1125,T_PlannedOrders[WeekIndex],46)&amp;" ("&amp;TEXT(SUMPRODUCT(MAX((T_PlannedOrders[Part Name]=$A1125)*(T_PlannedOrders[WeekIndex]=46)*(T_PlannedOrders[EffectiveQty]&gt;0)*T_PlannedOrders[Order_Month])),"m月")&amp;"発注)")</f>
        <v/>
      </c>
      <c r="AX1151">
        <f>IF(SUMIFS(T_PlannedOrders[EffectiveQty],T_PlannedOrders[Part Name],$A1125,T_PlannedOrders[WeekIndex],47)=0,"",SUMIFS(T_PlannedOrders[EffectiveQty],T_PlannedOrders[Part Name],$A1125,T_PlannedOrders[WeekIndex],47)&amp;" ("&amp;TEXT(SUMPRODUCT(MAX((T_PlannedOrders[Part Name]=$A1125)*(T_PlannedOrders[WeekIndex]=47)*(T_PlannedOrders[EffectiveQty]&gt;0)*T_PlannedOrders[Order_Month])),"m月")&amp;"発注)")</f>
        <v/>
      </c>
      <c r="AY1151">
        <f>IF(SUMIFS(T_PlannedOrders[EffectiveQty],T_PlannedOrders[Part Name],$A1125,T_PlannedOrders[WeekIndex],48)=0,"",SUMIFS(T_PlannedOrders[EffectiveQty],T_PlannedOrders[Part Name],$A1125,T_PlannedOrders[WeekIndex],48)&amp;" ("&amp;TEXT(SUMPRODUCT(MAX((T_PlannedOrders[Part Name]=$A1125)*(T_PlannedOrders[WeekIndex]=48)*(T_PlannedOrders[EffectiveQty]&gt;0)*T_PlannedOrders[Order_Month])),"m月")&amp;"発注)")</f>
        <v/>
      </c>
      <c r="AZ1151">
        <f>IF(SUMIFS(T_PlannedOrders[EffectiveQty],T_PlannedOrders[Part Name],$A1125,T_PlannedOrders[WeekIndex],49)=0,"",SUMIFS(T_PlannedOrders[EffectiveQty],T_PlannedOrders[Part Name],$A1125,T_PlannedOrders[WeekIndex],49)&amp;" ("&amp;TEXT(SUMPRODUCT(MAX((T_PlannedOrders[Part Name]=$A1125)*(T_PlannedOrders[WeekIndex]=49)*(T_PlannedOrders[EffectiveQty]&gt;0)*T_PlannedOrders[Order_Month])),"m月")&amp;"発注)")</f>
        <v/>
      </c>
      <c r="BA1151">
        <f>IF(SUMIFS(T_PlannedOrders[EffectiveQty],T_PlannedOrders[Part Name],$A1125,T_PlannedOrders[WeekIndex],50)=0,"",SUMIFS(T_PlannedOrders[EffectiveQty],T_PlannedOrders[Part Name],$A1125,T_PlannedOrders[WeekIndex],50)&amp;" ("&amp;TEXT(SUMPRODUCT(MAX((T_PlannedOrders[Part Name]=$A1125)*(T_PlannedOrders[WeekIndex]=50)*(T_PlannedOrders[EffectiveQty]&gt;0)*T_PlannedOrders[Order_Month])),"m月")&amp;"発注)")</f>
        <v/>
      </c>
      <c r="BB1151">
        <f>IF(SUMIFS(T_PlannedOrders[EffectiveQty],T_PlannedOrders[Part Name],$A1125,T_PlannedOrders[WeekIndex],51)=0,"",SUMIFS(T_PlannedOrders[EffectiveQty],T_PlannedOrders[Part Name],$A1125,T_PlannedOrders[WeekIndex],51)&amp;" ("&amp;TEXT(SUMPRODUCT(MAX((T_PlannedOrders[Part Name]=$A1125)*(T_PlannedOrders[WeekIndex]=51)*(T_PlannedOrders[EffectiveQty]&gt;0)*T_PlannedOrders[Order_Month])),"m月")&amp;"発注)")</f>
        <v/>
      </c>
      <c r="BC1151">
        <f>IF(SUMIFS(T_PlannedOrders[EffectiveQty],T_PlannedOrders[Part Name],$A1125,T_PlannedOrders[WeekIndex],52)=0,"",SUMIFS(T_PlannedOrders[EffectiveQty],T_PlannedOrders[Part Name],$A1125,T_PlannedOrders[WeekIndex],52)&amp;" ("&amp;TEXT(SUMPRODUCT(MAX((T_PlannedOrders[Part Name]=$A1125)*(T_PlannedOrders[WeekIndex]=52)*(T_PlannedOrders[EffectiveQty]&gt;0)*T_PlannedOrders[Order_Month])),"m月")&amp;"発注)")</f>
        <v/>
      </c>
      <c r="BD1151">
        <f>IF(SUMIFS(T_PlannedOrders[EffectiveQty],T_PlannedOrders[Part Name],$A1125,T_PlannedOrders[WeekIndex],53)=0,"",SUMIFS(T_PlannedOrders[EffectiveQty],T_PlannedOrders[Part Name],$A1125,T_PlannedOrders[WeekIndex],53)&amp;" ("&amp;TEXT(SUMPRODUCT(MAX((T_PlannedOrders[Part Name]=$A1125)*(T_PlannedOrders[WeekIndex]=53)*(T_PlannedOrders[EffectiveQty]&gt;0)*T_PlannedOrders[Order_Month])),"m月")&amp;"発注)")</f>
        <v/>
      </c>
      <c r="BE1151">
        <f>IF(SUMIFS(T_PlannedOrders[EffectiveQty],T_PlannedOrders[Part Name],$A1125,T_PlannedOrders[WeekIndex],54)=0,"",SUMIFS(T_PlannedOrders[EffectiveQty],T_PlannedOrders[Part Name],$A1125,T_PlannedOrders[WeekIndex],54)&amp;" ("&amp;TEXT(SUMPRODUCT(MAX((T_PlannedOrders[Part Name]=$A1125)*(T_PlannedOrders[WeekIndex]=54)*(T_PlannedOrders[EffectiveQty]&gt;0)*T_PlannedOrders[Order_Month])),"m月")&amp;"発注)")</f>
        <v/>
      </c>
      <c r="BF1151">
        <f>IF(SUMIFS(T_PlannedOrders[EffectiveQty],T_PlannedOrders[Part Name],$A1125,T_PlannedOrders[WeekIndex],55)=0,"",SUMIFS(T_PlannedOrders[EffectiveQty],T_PlannedOrders[Part Name],$A1125,T_PlannedOrders[WeekIndex],55)&amp;" ("&amp;TEXT(SUMPRODUCT(MAX((T_PlannedOrders[Part Name]=$A1125)*(T_PlannedOrders[WeekIndex]=55)*(T_PlannedOrders[EffectiveQty]&gt;0)*T_PlannedOrders[Order_Month])),"m月")&amp;"発注)")</f>
        <v/>
      </c>
      <c r="BG1151">
        <f>IF(SUMIFS(T_PlannedOrders[EffectiveQty],T_PlannedOrders[Part Name],$A1125,T_PlannedOrders[WeekIndex],56)=0,"",SUMIFS(T_PlannedOrders[EffectiveQty],T_PlannedOrders[Part Name],$A1125,T_PlannedOrders[WeekIndex],56)&amp;" ("&amp;TEXT(SUMPRODUCT(MAX((T_PlannedOrders[Part Name]=$A1125)*(T_PlannedOrders[WeekIndex]=56)*(T_PlannedOrders[EffectiveQty]&gt;0)*T_PlannedOrders[Order_Month])),"m月")&amp;"発注)")</f>
        <v/>
      </c>
      <c r="BH1151">
        <f>IF(SUMIFS(T_PlannedOrders[EffectiveQty],T_PlannedOrders[Part Name],$A1125,T_PlannedOrders[WeekIndex],57)=0,"",SUMIFS(T_PlannedOrders[EffectiveQty],T_PlannedOrders[Part Name],$A1125,T_PlannedOrders[WeekIndex],57)&amp;" ("&amp;TEXT(SUMPRODUCT(MAX((T_PlannedOrders[Part Name]=$A1125)*(T_PlannedOrders[WeekIndex]=57)*(T_PlannedOrders[EffectiveQty]&gt;0)*T_PlannedOrders[Order_Month])),"m月")&amp;"発注)")</f>
        <v/>
      </c>
      <c r="BI1151">
        <f>IF(SUMIFS(T_PlannedOrders[EffectiveQty],T_PlannedOrders[Part Name],$A1125,T_PlannedOrders[WeekIndex],58)=0,"",SUMIFS(T_PlannedOrders[EffectiveQty],T_PlannedOrders[Part Name],$A1125,T_PlannedOrders[WeekIndex],58)&amp;" ("&amp;TEXT(SUMPRODUCT(MAX((T_PlannedOrders[Part Name]=$A1125)*(T_PlannedOrders[WeekIndex]=58)*(T_PlannedOrders[EffectiveQty]&gt;0)*T_PlannedOrders[Order_Month])),"m月")&amp;"発注)")</f>
        <v/>
      </c>
      <c r="BJ1151">
        <f>IF(SUMIFS(T_PlannedOrders[EffectiveQty],T_PlannedOrders[Part Name],$A1125,T_PlannedOrders[WeekIndex],59)=0,"",SUMIFS(T_PlannedOrders[EffectiveQty],T_PlannedOrders[Part Name],$A1125,T_PlannedOrders[WeekIndex],59)&amp;" ("&amp;TEXT(SUMPRODUCT(MAX((T_PlannedOrders[Part Name]=$A1125)*(T_PlannedOrders[WeekIndex]=59)*(T_PlannedOrders[EffectiveQty]&gt;0)*T_PlannedOrders[Order_Month])),"m月")&amp;"発注)")</f>
        <v/>
      </c>
      <c r="BK1151">
        <f>IF(SUMIFS(T_PlannedOrders[EffectiveQty],T_PlannedOrders[Part Name],$A1125,T_PlannedOrders[WeekIndex],60)=0,"",SUMIFS(T_PlannedOrders[EffectiveQty],T_PlannedOrders[Part Name],$A1125,T_PlannedOrders[WeekIndex],60)&amp;" ("&amp;TEXT(SUMPRODUCT(MAX((T_PlannedOrders[Part Name]=$A1125)*(T_PlannedOrders[WeekIndex]=60)*(T_PlannedOrders[EffectiveQty]&gt;0)*T_PlannedOrders[Order_Month])),"m月")&amp;"発注)")</f>
        <v/>
      </c>
      <c r="BL1151">
        <f>IF(SUMIFS(T_PlannedOrders[EffectiveQty],T_PlannedOrders[Part Name],$A1125,T_PlannedOrders[WeekIndex],61)=0,"",SUMIFS(T_PlannedOrders[EffectiveQty],T_PlannedOrders[Part Name],$A1125,T_PlannedOrders[WeekIndex],61)&amp;" ("&amp;TEXT(SUMPRODUCT(MAX((T_PlannedOrders[Part Name]=$A1125)*(T_PlannedOrders[WeekIndex]=61)*(T_PlannedOrders[EffectiveQty]&gt;0)*T_PlannedOrders[Order_Month])),"m月")&amp;"発注)")</f>
        <v/>
      </c>
      <c r="BM1151">
        <f>IF(SUMIFS(T_PlannedOrders[EffectiveQty],T_PlannedOrders[Part Name],$A1125,T_PlannedOrders[WeekIndex],62)=0,"",SUMIFS(T_PlannedOrders[EffectiveQty],T_PlannedOrders[Part Name],$A1125,T_PlannedOrders[WeekIndex],62)&amp;" ("&amp;TEXT(SUMPRODUCT(MAX((T_PlannedOrders[Part Name]=$A1125)*(T_PlannedOrders[WeekIndex]=62)*(T_PlannedOrders[EffectiveQty]&gt;0)*T_PlannedOrders[Order_Month])),"m月")&amp;"発注)")</f>
        <v/>
      </c>
      <c r="BN1151">
        <f>IF(SUMIFS(T_PlannedOrders[EffectiveQty],T_PlannedOrders[Part Name],$A1125,T_PlannedOrders[WeekIndex],63)=0,"",SUMIFS(T_PlannedOrders[EffectiveQty],T_PlannedOrders[Part Name],$A1125,T_PlannedOrders[WeekIndex],63)&amp;" ("&amp;TEXT(SUMPRODUCT(MAX((T_PlannedOrders[Part Name]=$A1125)*(T_PlannedOrders[WeekIndex]=63)*(T_PlannedOrders[EffectiveQty]&gt;0)*T_PlannedOrders[Order_Month])),"m月")&amp;"発注)")</f>
        <v/>
      </c>
      <c r="BO1151">
        <f>IF(SUMIFS(T_PlannedOrders[EffectiveQty],T_PlannedOrders[Part Name],$A1125,T_PlannedOrders[WeekIndex],64)=0,"",SUMIFS(T_PlannedOrders[EffectiveQty],T_PlannedOrders[Part Name],$A1125,T_PlannedOrders[WeekIndex],64)&amp;" ("&amp;TEXT(SUMPRODUCT(MAX((T_PlannedOrders[Part Name]=$A1125)*(T_PlannedOrders[WeekIndex]=64)*(T_PlannedOrders[EffectiveQty]&gt;0)*T_PlannedOrders[Order_Month])),"m月")&amp;"発注)")</f>
        <v/>
      </c>
      <c r="BP1151">
        <f>IF(SUMIFS(T_PlannedOrders[EffectiveQty],T_PlannedOrders[Part Name],$A1125,T_PlannedOrders[WeekIndex],65)=0,"",SUMIFS(T_PlannedOrders[EffectiveQty],T_PlannedOrders[Part Name],$A1125,T_PlannedOrders[WeekIndex],65)&amp;" ("&amp;TEXT(SUMPRODUCT(MAX((T_PlannedOrders[Part Name]=$A1125)*(T_PlannedOrders[WeekIndex]=65)*(T_PlannedOrders[EffectiveQty]&gt;0)*T_PlannedOrders[Order_Month])),"m月")&amp;"発注)")</f>
        <v/>
      </c>
      <c r="BQ1151">
        <f>IF(SUMIFS(T_PlannedOrders[EffectiveQty],T_PlannedOrders[Part Name],$A1125,T_PlannedOrders[WeekIndex],66)=0,"",SUMIFS(T_PlannedOrders[EffectiveQty],T_PlannedOrders[Part Name],$A1125,T_PlannedOrders[WeekIndex],66)&amp;" ("&amp;TEXT(SUMPRODUCT(MAX((T_PlannedOrders[Part Name]=$A1125)*(T_PlannedOrders[WeekIndex]=66)*(T_PlannedOrders[EffectiveQty]&gt;0)*T_PlannedOrders[Order_Month])),"m月")&amp;"発注)")</f>
        <v/>
      </c>
      <c r="BR1151">
        <f>IF(SUMIFS(T_PlannedOrders[EffectiveQty],T_PlannedOrders[Part Name],$A1125,T_PlannedOrders[WeekIndex],67)=0,"",SUMIFS(T_PlannedOrders[EffectiveQty],T_PlannedOrders[Part Name],$A1125,T_PlannedOrders[WeekIndex],67)&amp;" ("&amp;TEXT(SUMPRODUCT(MAX((T_PlannedOrders[Part Name]=$A1125)*(T_PlannedOrders[WeekIndex]=67)*(T_PlannedOrders[EffectiveQty]&gt;0)*T_PlannedOrders[Order_Month])),"m月")&amp;"発注)")</f>
        <v/>
      </c>
      <c r="BS1151">
        <f>IF(SUMIFS(T_PlannedOrders[EffectiveQty],T_PlannedOrders[Part Name],$A1125,T_PlannedOrders[WeekIndex],68)=0,"",SUMIFS(T_PlannedOrders[EffectiveQty],T_PlannedOrders[Part Name],$A1125,T_PlannedOrders[WeekIndex],68)&amp;" ("&amp;TEXT(SUMPRODUCT(MAX((T_PlannedOrders[Part Name]=$A1125)*(T_PlannedOrders[WeekIndex]=68)*(T_PlannedOrders[EffectiveQty]&gt;0)*T_PlannedOrders[Order_Month])),"m月")&amp;"発注)")</f>
        <v/>
      </c>
      <c r="BT1151">
        <f>IF(SUMIFS(T_PlannedOrders[EffectiveQty],T_PlannedOrders[Part Name],$A1125,T_PlannedOrders[WeekIndex],69)=0,"",SUMIFS(T_PlannedOrders[EffectiveQty],T_PlannedOrders[Part Name],$A1125,T_PlannedOrders[WeekIndex],69)&amp;" ("&amp;TEXT(SUMPRODUCT(MAX((T_PlannedOrders[Part Name]=$A1125)*(T_PlannedOrders[WeekIndex]=69)*(T_PlannedOrders[EffectiveQty]&gt;0)*T_PlannedOrders[Order_Month])),"m月")&amp;"発注)")</f>
        <v/>
      </c>
      <c r="BU1151">
        <f>IF(SUMIFS(T_PlannedOrders[EffectiveQty],T_PlannedOrders[Part Name],$A1125,T_PlannedOrders[WeekIndex],70)=0,"",SUMIFS(T_PlannedOrders[EffectiveQty],T_PlannedOrders[Part Name],$A1125,T_PlannedOrders[WeekIndex],70)&amp;" ("&amp;TEXT(SUMPRODUCT(MAX((T_PlannedOrders[Part Name]=$A1125)*(T_PlannedOrders[WeekIndex]=70)*(T_PlannedOrders[EffectiveQty]&gt;0)*T_PlannedOrders[Order_Month])),"m月")&amp;"発注)")</f>
        <v/>
      </c>
      <c r="BV1151">
        <f>IF(SUMIFS(T_PlannedOrders[EffectiveQty],T_PlannedOrders[Part Name],$A1125,T_PlannedOrders[WeekIndex],71)=0,"",SUMIFS(T_PlannedOrders[EffectiveQty],T_PlannedOrders[Part Name],$A1125,T_PlannedOrders[WeekIndex],71)&amp;" ("&amp;TEXT(SUMPRODUCT(MAX((T_PlannedOrders[Part Name]=$A1125)*(T_PlannedOrders[WeekIndex]=71)*(T_PlannedOrders[EffectiveQty]&gt;0)*T_PlannedOrders[Order_Month])),"m月")&amp;"発注)")</f>
        <v/>
      </c>
      <c r="BW1151">
        <f>IF(SUMIFS(T_PlannedOrders[EffectiveQty],T_PlannedOrders[Part Name],$A1125,T_PlannedOrders[WeekIndex],72)=0,"",SUMIFS(T_PlannedOrders[EffectiveQty],T_PlannedOrders[Part Name],$A1125,T_PlannedOrders[WeekIndex],72)&amp;" ("&amp;TEXT(SUMPRODUCT(MAX((T_PlannedOrders[Part Name]=$A1125)*(T_PlannedOrders[WeekIndex]=72)*(T_PlannedOrders[EffectiveQty]&gt;0)*T_PlannedOrders[Order_Month])),"m月")&amp;"発注)")</f>
        <v/>
      </c>
      <c r="BX1151">
        <f>IF(SUMIFS(T_PlannedOrders[EffectiveQty],T_PlannedOrders[Part Name],$A1125,T_PlannedOrders[WeekIndex],73)=0,"",SUMIFS(T_PlannedOrders[EffectiveQty],T_PlannedOrders[Part Name],$A1125,T_PlannedOrders[WeekIndex],73)&amp;" ("&amp;TEXT(SUMPRODUCT(MAX((T_PlannedOrders[Part Name]=$A1125)*(T_PlannedOrders[WeekIndex]=73)*(T_PlannedOrders[EffectiveQty]&gt;0)*T_PlannedOrders[Order_Month])),"m月")&amp;"発注)")</f>
        <v/>
      </c>
      <c r="BY1151">
        <f>IF(SUMIFS(T_PlannedOrders[EffectiveQty],T_PlannedOrders[Part Name],$A1125,T_PlannedOrders[WeekIndex],74)=0,"",SUMIFS(T_PlannedOrders[EffectiveQty],T_PlannedOrders[Part Name],$A1125,T_PlannedOrders[WeekIndex],74)&amp;" ("&amp;TEXT(SUMPRODUCT(MAX((T_PlannedOrders[Part Name]=$A1125)*(T_PlannedOrders[WeekIndex]=74)*(T_PlannedOrders[EffectiveQty]&gt;0)*T_PlannedOrders[Order_Month])),"m月")&amp;"発注)")</f>
        <v/>
      </c>
      <c r="BZ1151">
        <f>IF(SUMIFS(T_PlannedOrders[EffectiveQty],T_PlannedOrders[Part Name],$A1125,T_PlannedOrders[WeekIndex],75)=0,"",SUMIFS(T_PlannedOrders[EffectiveQty],T_PlannedOrders[Part Name],$A1125,T_PlannedOrders[WeekIndex],75)&amp;" ("&amp;TEXT(SUMPRODUCT(MAX((T_PlannedOrders[Part Name]=$A1125)*(T_PlannedOrders[WeekIndex]=75)*(T_PlannedOrders[EffectiveQty]&gt;0)*T_PlannedOrders[Order_Month])),"m月")&amp;"発注)")</f>
        <v/>
      </c>
      <c r="CA1151">
        <f>IF(SUMIFS(T_PlannedOrders[EffectiveQty],T_PlannedOrders[Part Name],$A1125,T_PlannedOrders[WeekIndex],76)=0,"",SUMIFS(T_PlannedOrders[EffectiveQty],T_PlannedOrders[Part Name],$A1125,T_PlannedOrders[WeekIndex],76)&amp;" ("&amp;TEXT(SUMPRODUCT(MAX((T_PlannedOrders[Part Name]=$A1125)*(T_PlannedOrders[WeekIndex]=76)*(T_PlannedOrders[EffectiveQty]&gt;0)*T_PlannedOrders[Order_Month])),"m月")&amp;"発注)")</f>
        <v/>
      </c>
      <c r="CB1151">
        <f>IF(SUMIFS(T_PlannedOrders[EffectiveQty],T_PlannedOrders[Part Name],$A1125,T_PlannedOrders[WeekIndex],77)=0,"",SUMIFS(T_PlannedOrders[EffectiveQty],T_PlannedOrders[Part Name],$A1125,T_PlannedOrders[WeekIndex],77)&amp;" ("&amp;TEXT(SUMPRODUCT(MAX((T_PlannedOrders[Part Name]=$A1125)*(T_PlannedOrders[WeekIndex]=77)*(T_PlannedOrders[EffectiveQty]&gt;0)*T_PlannedOrders[Order_Month])),"m月")&amp;"発注)")</f>
        <v/>
      </c>
      <c r="CC1151">
        <f>IF(SUMIFS(T_PlannedOrders[EffectiveQty],T_PlannedOrders[Part Name],$A1125,T_PlannedOrders[WeekIndex],78)=0,"",SUMIFS(T_PlannedOrders[EffectiveQty],T_PlannedOrders[Part Name],$A1125,T_PlannedOrders[WeekIndex],78)&amp;" ("&amp;TEXT(SUMPRODUCT(MAX((T_PlannedOrders[Part Name]=$A1125)*(T_PlannedOrders[WeekIndex]=78)*(T_PlannedOrders[EffectiveQty]&gt;0)*T_PlannedOrders[Order_Month])),"m月")&amp;"発注)")</f>
        <v/>
      </c>
      <c r="CD1151">
        <f>IF(SUMIFS(T_PlannedOrders[EffectiveQty],T_PlannedOrders[Part Name],$A1125,T_PlannedOrders[WeekIndex],79)=0,"",SUMIFS(T_PlannedOrders[EffectiveQty],T_PlannedOrders[Part Name],$A1125,T_PlannedOrders[WeekIndex],79)&amp;" ("&amp;TEXT(SUMPRODUCT(MAX((T_PlannedOrders[Part Name]=$A1125)*(T_PlannedOrders[WeekIndex]=79)*(T_PlannedOrders[EffectiveQty]&gt;0)*T_PlannedOrders[Order_Month])),"m月")&amp;"発注)")</f>
        <v/>
      </c>
      <c r="CE1151">
        <f>IF(SUMIFS(T_PlannedOrders[EffectiveQty],T_PlannedOrders[Part Name],$A1125,T_PlannedOrders[WeekIndex],80)=0,"",SUMIFS(T_PlannedOrders[EffectiveQty],T_PlannedOrders[Part Name],$A1125,T_PlannedOrders[WeekIndex],80)&amp;" ("&amp;TEXT(SUMPRODUCT(MAX((T_PlannedOrders[Part Name]=$A1125)*(T_PlannedOrders[WeekIndex]=80)*(T_PlannedOrders[EffectiveQty]&gt;0)*T_PlannedOrders[Order_Month])),"m月")&amp;"発注)")</f>
        <v/>
      </c>
      <c r="CF1151">
        <f>IF(SUMIFS(T_PlannedOrders[EffectiveQty],T_PlannedOrders[Part Name],$A1125,T_PlannedOrders[WeekIndex],81)=0,"",SUMIFS(T_PlannedOrders[EffectiveQty],T_PlannedOrders[Part Name],$A1125,T_PlannedOrders[WeekIndex],81)&amp;" ("&amp;TEXT(SUMPRODUCT(MAX((T_PlannedOrders[Part Name]=$A1125)*(T_PlannedOrders[WeekIndex]=81)*(T_PlannedOrders[EffectiveQty]&gt;0)*T_PlannedOrders[Order_Month])),"m月")&amp;"発注)")</f>
        <v/>
      </c>
      <c r="CG1151">
        <f>IF(SUMIFS(T_PlannedOrders[EffectiveQty],T_PlannedOrders[Part Name],$A1125,T_PlannedOrders[WeekIndex],82)=0,"",SUMIFS(T_PlannedOrders[EffectiveQty],T_PlannedOrders[Part Name],$A1125,T_PlannedOrders[WeekIndex],82)&amp;" ("&amp;TEXT(SUMPRODUCT(MAX((T_PlannedOrders[Part Name]=$A1125)*(T_PlannedOrders[WeekIndex]=82)*(T_PlannedOrders[EffectiveQty]&gt;0)*T_PlannedOrders[Order_Month])),"m月")&amp;"発注)")</f>
        <v/>
      </c>
      <c r="CH1151">
        <f>IF(SUMIFS(T_PlannedOrders[EffectiveQty],T_PlannedOrders[Part Name],$A1125,T_PlannedOrders[WeekIndex],83)=0,"",SUMIFS(T_PlannedOrders[EffectiveQty],T_PlannedOrders[Part Name],$A1125,T_PlannedOrders[WeekIndex],83)&amp;" ("&amp;TEXT(SUMPRODUCT(MAX((T_PlannedOrders[Part Name]=$A1125)*(T_PlannedOrders[WeekIndex]=83)*(T_PlannedOrders[EffectiveQty]&gt;0)*T_PlannedOrders[Order_Month])),"m月")&amp;"発注)")</f>
        <v/>
      </c>
      <c r="CI1151">
        <f>IF(SUMIFS(T_PlannedOrders[EffectiveQty],T_PlannedOrders[Part Name],$A1125,T_PlannedOrders[WeekIndex],84)=0,"",SUMIFS(T_PlannedOrders[EffectiveQty],T_PlannedOrders[Part Name],$A1125,T_PlannedOrders[WeekIndex],84)&amp;" ("&amp;TEXT(SUMPRODUCT(MAX((T_PlannedOrders[Part Name]=$A1125)*(T_PlannedOrders[WeekIndex]=84)*(T_PlannedOrders[EffectiveQty]&gt;0)*T_PlannedOrders[Order_Month])),"m月")&amp;"発注)")</f>
        <v/>
      </c>
      <c r="CJ1151">
        <f>IF(SUMIFS(T_PlannedOrders[EffectiveQty],T_PlannedOrders[Part Name],$A1125,T_PlannedOrders[WeekIndex],85)=0,"",SUMIFS(T_PlannedOrders[EffectiveQty],T_PlannedOrders[Part Name],$A1125,T_PlannedOrders[WeekIndex],85)&amp;" ("&amp;TEXT(SUMPRODUCT(MAX((T_PlannedOrders[Part Name]=$A1125)*(T_PlannedOrders[WeekIndex]=85)*(T_PlannedOrders[EffectiveQty]&gt;0)*T_PlannedOrders[Order_Month])),"m月")&amp;"発注)")</f>
        <v/>
      </c>
      <c r="CK1151">
        <f>IF(SUMIFS(T_PlannedOrders[EffectiveQty],T_PlannedOrders[Part Name],$A1125,T_PlannedOrders[WeekIndex],86)=0,"",SUMIFS(T_PlannedOrders[EffectiveQty],T_PlannedOrders[Part Name],$A1125,T_PlannedOrders[WeekIndex],86)&amp;" ("&amp;TEXT(SUMPRODUCT(MAX((T_PlannedOrders[Part Name]=$A1125)*(T_PlannedOrders[WeekIndex]=86)*(T_PlannedOrders[EffectiveQty]&gt;0)*T_PlannedOrders[Order_Month])),"m月")&amp;"発注)")</f>
        <v/>
      </c>
      <c r="CL1151">
        <f>IF(SUMIFS(T_PlannedOrders[EffectiveQty],T_PlannedOrders[Part Name],$A1125,T_PlannedOrders[WeekIndex],87)=0,"",SUMIFS(T_PlannedOrders[EffectiveQty],T_PlannedOrders[Part Name],$A1125,T_PlannedOrders[WeekIndex],87)&amp;" ("&amp;TEXT(SUMPRODUCT(MAX((T_PlannedOrders[Part Name]=$A1125)*(T_PlannedOrders[WeekIndex]=87)*(T_PlannedOrders[EffectiveQty]&gt;0)*T_PlannedOrders[Order_Month])),"m月")&amp;"発注)")</f>
        <v/>
      </c>
      <c r="CM1151">
        <f>IF(SUMIFS(T_PlannedOrders[EffectiveQty],T_PlannedOrders[Part Name],$A1125,T_PlannedOrders[WeekIndex],88)=0,"",SUMIFS(T_PlannedOrders[EffectiveQty],T_PlannedOrders[Part Name],$A1125,T_PlannedOrders[WeekIndex],88)&amp;" ("&amp;TEXT(SUMPRODUCT(MAX((T_PlannedOrders[Part Name]=$A1125)*(T_PlannedOrders[WeekIndex]=88)*(T_PlannedOrders[EffectiveQty]&gt;0)*T_PlannedOrders[Order_Month])),"m月")&amp;"発注)")</f>
        <v/>
      </c>
      <c r="CN1151">
        <f>IF(SUMIFS(T_PlannedOrders[EffectiveQty],T_PlannedOrders[Part Name],$A1125,T_PlannedOrders[WeekIndex],89)=0,"",SUMIFS(T_PlannedOrders[EffectiveQty],T_PlannedOrders[Part Name],$A1125,T_PlannedOrders[WeekIndex],89)&amp;" ("&amp;TEXT(SUMPRODUCT(MAX((T_PlannedOrders[Part Name]=$A1125)*(T_PlannedOrders[WeekIndex]=89)*(T_PlannedOrders[EffectiveQty]&gt;0)*T_PlannedOrders[Order_Month])),"m月")&amp;"発注)")</f>
        <v/>
      </c>
      <c r="CO1151">
        <f>IF(SUMIFS(T_PlannedOrders[EffectiveQty],T_PlannedOrders[Part Name],$A1125,T_PlannedOrders[WeekIndex],90)=0,"",SUMIFS(T_PlannedOrders[EffectiveQty],T_PlannedOrders[Part Name],$A1125,T_PlannedOrders[WeekIndex],90)&amp;" ("&amp;TEXT(SUMPRODUCT(MAX((T_PlannedOrders[Part Name]=$A1125)*(T_PlannedOrders[WeekIndex]=90)*(T_PlannedOrders[EffectiveQty]&gt;0)*T_PlannedOrders[Order_Month])),"m月")&amp;"発注)")</f>
        <v/>
      </c>
      <c r="CP1151">
        <f>IF(SUMIFS(T_PlannedOrders[EffectiveQty],T_PlannedOrders[Part Name],$A1125,T_PlannedOrders[WeekIndex],91)=0,"",SUMIFS(T_PlannedOrders[EffectiveQty],T_PlannedOrders[Part Name],$A1125,T_PlannedOrders[WeekIndex],91)&amp;" ("&amp;TEXT(SUMPRODUCT(MAX((T_PlannedOrders[Part Name]=$A1125)*(T_PlannedOrders[WeekIndex]=91)*(T_PlannedOrders[EffectiveQty]&gt;0)*T_PlannedOrders[Order_Month])),"m月")&amp;"発注)")</f>
        <v/>
      </c>
      <c r="CQ1151">
        <f>IF(SUMIFS(T_PlannedOrders[EffectiveQty],T_PlannedOrders[Part Name],$A1125,T_PlannedOrders[WeekIndex],92)=0,"",SUMIFS(T_PlannedOrders[EffectiveQty],T_PlannedOrders[Part Name],$A1125,T_PlannedOrders[WeekIndex],92)&amp;" ("&amp;TEXT(SUMPRODUCT(MAX((T_PlannedOrders[Part Name]=$A1125)*(T_PlannedOrders[WeekIndex]=92)*(T_PlannedOrders[EffectiveQty]&gt;0)*T_PlannedOrders[Order_Month])),"m月")&amp;"発注)")</f>
        <v/>
      </c>
      <c r="CR1151">
        <f>IF(SUMIFS(T_PlannedOrders[EffectiveQty],T_PlannedOrders[Part Name],$A1125,T_PlannedOrders[WeekIndex],93)=0,"",SUMIFS(T_PlannedOrders[EffectiveQty],T_PlannedOrders[Part Name],$A1125,T_PlannedOrders[WeekIndex],93)&amp;" ("&amp;TEXT(SUMPRODUCT(MAX((T_PlannedOrders[Part Name]=$A1125)*(T_PlannedOrders[WeekIndex]=93)*(T_PlannedOrders[EffectiveQty]&gt;0)*T_PlannedOrders[Order_Month])),"m月")&amp;"発注)")</f>
        <v/>
      </c>
      <c r="CS1151">
        <f>IF(SUMIFS(T_PlannedOrders[EffectiveQty],T_PlannedOrders[Part Name],$A1125,T_PlannedOrders[WeekIndex],94)=0,"",SUMIFS(T_PlannedOrders[EffectiveQty],T_PlannedOrders[Part Name],$A1125,T_PlannedOrders[WeekIndex],94)&amp;" ("&amp;TEXT(SUMPRODUCT(MAX((T_PlannedOrders[Part Name]=$A1125)*(T_PlannedOrders[WeekIndex]=94)*(T_PlannedOrders[EffectiveQty]&gt;0)*T_PlannedOrders[Order_Month])),"m月")&amp;"発注)")</f>
        <v/>
      </c>
      <c r="CT1151">
        <f>IF(SUMIFS(T_PlannedOrders[EffectiveQty],T_PlannedOrders[Part Name],$A1125,T_PlannedOrders[WeekIndex],95)=0,"",SUMIFS(T_PlannedOrders[EffectiveQty],T_PlannedOrders[Part Name],$A1125,T_PlannedOrders[WeekIndex],95)&amp;" ("&amp;TEXT(SUMPRODUCT(MAX((T_PlannedOrders[Part Name]=$A1125)*(T_PlannedOrders[WeekIndex]=95)*(T_PlannedOrders[EffectiveQty]&gt;0)*T_PlannedOrders[Order_Month])),"m月")&amp;"発注)")</f>
        <v/>
      </c>
      <c r="CU1151">
        <f>IF(SUMIFS(T_PlannedOrders[EffectiveQty],T_PlannedOrders[Part Name],$A1125,T_PlannedOrders[WeekIndex],96)=0,"",SUMIFS(T_PlannedOrders[EffectiveQty],T_PlannedOrders[Part Name],$A1125,T_PlannedOrders[WeekIndex],96)&amp;" ("&amp;TEXT(SUMPRODUCT(MAX((T_PlannedOrders[Part Name]=$A1125)*(T_PlannedOrders[WeekIndex]=96)*(T_PlannedOrders[EffectiveQty]&gt;0)*T_PlannedOrders[Order_Month])),"m月")&amp;"発注)")</f>
        <v/>
      </c>
      <c r="CV1151">
        <f>IF(SUMIFS(T_PlannedOrders[EffectiveQty],T_PlannedOrders[Part Name],$A1125,T_PlannedOrders[WeekIndex],97)=0,"",SUMIFS(T_PlannedOrders[EffectiveQty],T_PlannedOrders[Part Name],$A1125,T_PlannedOrders[WeekIndex],97)&amp;" ("&amp;TEXT(SUMPRODUCT(MAX((T_PlannedOrders[Part Name]=$A1125)*(T_PlannedOrders[WeekIndex]=97)*(T_PlannedOrders[EffectiveQty]&gt;0)*T_PlannedOrders[Order_Month])),"m月")&amp;"発注)")</f>
        <v/>
      </c>
      <c r="CW1151">
        <f>IF(SUMIFS(T_PlannedOrders[EffectiveQty],T_PlannedOrders[Part Name],$A1125,T_PlannedOrders[WeekIndex],98)=0,"",SUMIFS(T_PlannedOrders[EffectiveQty],T_PlannedOrders[Part Name],$A1125,T_PlannedOrders[WeekIndex],98)&amp;" ("&amp;TEXT(SUMPRODUCT(MAX((T_PlannedOrders[Part Name]=$A1125)*(T_PlannedOrders[WeekIndex]=98)*(T_PlannedOrders[EffectiveQty]&gt;0)*T_PlannedOrders[Order_Month])),"m月")&amp;"発注)")</f>
        <v/>
      </c>
      <c r="CX1151">
        <f>IF(SUMIFS(T_PlannedOrders[EffectiveQty],T_PlannedOrders[Part Name],$A1125,T_PlannedOrders[WeekIndex],99)=0,"",SUMIFS(T_PlannedOrders[EffectiveQty],T_PlannedOrders[Part Name],$A1125,T_PlannedOrders[WeekIndex],99)&amp;" ("&amp;TEXT(SUMPRODUCT(MAX((T_PlannedOrders[Part Name]=$A1125)*(T_PlannedOrders[WeekIndex]=99)*(T_PlannedOrders[EffectiveQty]&gt;0)*T_PlannedOrders[Order_Month])),"m月")&amp;"発注)")</f>
        <v/>
      </c>
      <c r="CY1151">
        <f>IF(SUMIFS(T_PlannedOrders[EffectiveQty],T_PlannedOrders[Part Name],$A1125,T_PlannedOrders[WeekIndex],100)=0,"",SUMIFS(T_PlannedOrders[EffectiveQty],T_PlannedOrders[Part Name],$A1125,T_PlannedOrders[WeekIndex],100)&amp;" ("&amp;TEXT(SUMPRODUCT(MAX((T_PlannedOrders[Part Name]=$A1125)*(T_PlannedOrders[WeekIndex]=100)*(T_PlannedOrders[EffectiveQty]&gt;0)*T_PlannedOrders[Order_Month])),"m月")&amp;"発注)")</f>
        <v/>
      </c>
      <c r="CZ1151">
        <f>IF(SUMIFS(T_PlannedOrders[EffectiveQty],T_PlannedOrders[Part Name],$A1125,T_PlannedOrders[WeekIndex],101)=0,"",SUMIFS(T_PlannedOrders[EffectiveQty],T_PlannedOrders[Part Name],$A1125,T_PlannedOrders[WeekIndex],101)&amp;" ("&amp;TEXT(SUMPRODUCT(MAX((T_PlannedOrders[Part Name]=$A1125)*(T_PlannedOrders[WeekIndex]=101)*(T_PlannedOrders[EffectiveQty]&gt;0)*T_PlannedOrders[Order_Month])),"m月")&amp;"発注)")</f>
        <v/>
      </c>
      <c r="DA1151">
        <f>IF(SUMIFS(T_PlannedOrders[EffectiveQty],T_PlannedOrders[Part Name],$A1125,T_PlannedOrders[WeekIndex],102)=0,"",SUMIFS(T_PlannedOrders[EffectiveQty],T_PlannedOrders[Part Name],$A1125,T_PlannedOrders[WeekIndex],102)&amp;" ("&amp;TEXT(SUMPRODUCT(MAX((T_PlannedOrders[Part Name]=$A1125)*(T_PlannedOrders[WeekIndex]=102)*(T_PlannedOrders[EffectiveQty]&gt;0)*T_PlannedOrders[Order_Month])),"m月")&amp;"発注)")</f>
        <v/>
      </c>
      <c r="DB1151">
        <f>IF(SUMIFS(T_PlannedOrders[EffectiveQty],T_PlannedOrders[Part Name],$A1125,T_PlannedOrders[WeekIndex],103)=0,"",SUMIFS(T_PlannedOrders[EffectiveQty],T_PlannedOrders[Part Name],$A1125,T_PlannedOrders[WeekIndex],103)&amp;" ("&amp;TEXT(SUMPRODUCT(MAX((T_PlannedOrders[Part Name]=$A1125)*(T_PlannedOrders[WeekIndex]=103)*(T_PlannedOrders[EffectiveQty]&gt;0)*T_PlannedOrders[Order_Month])),"m月")&amp;"発注)")</f>
        <v/>
      </c>
      <c r="DC1151">
        <f>IF(SUMIFS(T_PlannedOrders[EffectiveQty],T_PlannedOrders[Part Name],$A1125,T_PlannedOrders[WeekIndex],104)=0,"",SUMIFS(T_PlannedOrders[EffectiveQty],T_PlannedOrders[Part Name],$A1125,T_PlannedOrders[WeekIndex],104)&amp;" ("&amp;TEXT(SUMPRODUCT(MAX((T_PlannedOrders[Part Name]=$A1125)*(T_PlannedOrders[WeekIndex]=104)*(T_PlannedOrders[EffectiveQty]&gt;0)*T_PlannedOrders[Order_Month])),"m月")&amp;"発注)")</f>
        <v/>
      </c>
    </row>
    <row r="1152">
      <c r="B1152" s="5" t="inlineStr">
        <is>
          <t>合計在庫(週末時点,kg)</t>
        </is>
      </c>
      <c r="D1152">
        <f>'Grid_Stock'!B50</f>
        <v/>
      </c>
      <c r="E1152">
        <f>'Grid_Stock'!C50</f>
        <v/>
      </c>
      <c r="F1152">
        <f>'Grid_Stock'!D50</f>
        <v/>
      </c>
      <c r="G1152">
        <f>'Grid_Stock'!E50</f>
        <v/>
      </c>
      <c r="H1152">
        <f>'Grid_Stock'!F50</f>
        <v/>
      </c>
      <c r="I1152">
        <f>'Grid_Stock'!G50</f>
        <v/>
      </c>
      <c r="J1152">
        <f>'Grid_Stock'!H50</f>
        <v/>
      </c>
      <c r="K1152">
        <f>'Grid_Stock'!I50</f>
        <v/>
      </c>
      <c r="L1152">
        <f>'Grid_Stock'!J50</f>
        <v/>
      </c>
      <c r="M1152">
        <f>'Grid_Stock'!K50</f>
        <v/>
      </c>
      <c r="N1152">
        <f>'Grid_Stock'!L50</f>
        <v/>
      </c>
      <c r="O1152">
        <f>'Grid_Stock'!M50</f>
        <v/>
      </c>
      <c r="P1152">
        <f>'Grid_Stock'!N50</f>
        <v/>
      </c>
      <c r="Q1152">
        <f>'Grid_Stock'!O50</f>
        <v/>
      </c>
      <c r="R1152">
        <f>'Grid_Stock'!P50</f>
        <v/>
      </c>
      <c r="S1152">
        <f>'Grid_Stock'!Q50</f>
        <v/>
      </c>
      <c r="T1152">
        <f>'Grid_Stock'!R50</f>
        <v/>
      </c>
      <c r="U1152">
        <f>'Grid_Stock'!S50</f>
        <v/>
      </c>
      <c r="V1152">
        <f>'Grid_Stock'!T50</f>
        <v/>
      </c>
      <c r="W1152">
        <f>'Grid_Stock'!U50</f>
        <v/>
      </c>
      <c r="X1152">
        <f>'Grid_Stock'!V50</f>
        <v/>
      </c>
      <c r="Y1152">
        <f>'Grid_Stock'!W50</f>
        <v/>
      </c>
      <c r="Z1152">
        <f>'Grid_Stock'!X50</f>
        <v/>
      </c>
      <c r="AA1152">
        <f>'Grid_Stock'!Y50</f>
        <v/>
      </c>
      <c r="AB1152">
        <f>'Grid_Stock'!Z50</f>
        <v/>
      </c>
      <c r="AC1152">
        <f>'Grid_Stock'!AA50</f>
        <v/>
      </c>
      <c r="AD1152">
        <f>'Grid_Stock'!AB50</f>
        <v/>
      </c>
      <c r="AE1152">
        <f>'Grid_Stock'!AC50</f>
        <v/>
      </c>
      <c r="AF1152">
        <f>'Grid_Stock'!AD50</f>
        <v/>
      </c>
      <c r="AG1152">
        <f>'Grid_Stock'!AE50</f>
        <v/>
      </c>
      <c r="AH1152">
        <f>'Grid_Stock'!AF50</f>
        <v/>
      </c>
      <c r="AI1152">
        <f>'Grid_Stock'!AG50</f>
        <v/>
      </c>
      <c r="AJ1152">
        <f>'Grid_Stock'!AH50</f>
        <v/>
      </c>
      <c r="AK1152">
        <f>'Grid_Stock'!AI50</f>
        <v/>
      </c>
      <c r="AL1152">
        <f>'Grid_Stock'!AJ50</f>
        <v/>
      </c>
      <c r="AM1152">
        <f>'Grid_Stock'!AK50</f>
        <v/>
      </c>
      <c r="AN1152">
        <f>'Grid_Stock'!AL50</f>
        <v/>
      </c>
      <c r="AO1152">
        <f>'Grid_Stock'!AM50</f>
        <v/>
      </c>
      <c r="AP1152">
        <f>'Grid_Stock'!AN50</f>
        <v/>
      </c>
      <c r="AQ1152">
        <f>'Grid_Stock'!AO50</f>
        <v/>
      </c>
      <c r="AR1152">
        <f>'Grid_Stock'!AP50</f>
        <v/>
      </c>
      <c r="AS1152">
        <f>'Grid_Stock'!AQ50</f>
        <v/>
      </c>
      <c r="AT1152">
        <f>'Grid_Stock'!AR50</f>
        <v/>
      </c>
      <c r="AU1152">
        <f>'Grid_Stock'!AS50</f>
        <v/>
      </c>
      <c r="AV1152">
        <f>'Grid_Stock'!AT50</f>
        <v/>
      </c>
      <c r="AW1152">
        <f>'Grid_Stock'!AU50</f>
        <v/>
      </c>
      <c r="AX1152">
        <f>'Grid_Stock'!AV50</f>
        <v/>
      </c>
      <c r="AY1152">
        <f>'Grid_Stock'!AW50</f>
        <v/>
      </c>
      <c r="AZ1152">
        <f>'Grid_Stock'!AX50</f>
        <v/>
      </c>
      <c r="BA1152">
        <f>'Grid_Stock'!AY50</f>
        <v/>
      </c>
      <c r="BB1152">
        <f>'Grid_Stock'!AZ50</f>
        <v/>
      </c>
      <c r="BC1152">
        <f>'Grid_Stock'!BA50</f>
        <v/>
      </c>
      <c r="BD1152">
        <f>'Grid_Stock'!BB50</f>
        <v/>
      </c>
      <c r="BE1152">
        <f>'Grid_Stock'!BC50</f>
        <v/>
      </c>
      <c r="BF1152">
        <f>'Grid_Stock'!BD50</f>
        <v/>
      </c>
      <c r="BG1152">
        <f>'Grid_Stock'!BE50</f>
        <v/>
      </c>
      <c r="BH1152">
        <f>'Grid_Stock'!BF50</f>
        <v/>
      </c>
      <c r="BI1152">
        <f>'Grid_Stock'!BG50</f>
        <v/>
      </c>
      <c r="BJ1152">
        <f>'Grid_Stock'!BH50</f>
        <v/>
      </c>
      <c r="BK1152">
        <f>'Grid_Stock'!BI50</f>
        <v/>
      </c>
      <c r="BL1152">
        <f>'Grid_Stock'!BJ50</f>
        <v/>
      </c>
      <c r="BM1152">
        <f>'Grid_Stock'!BK50</f>
        <v/>
      </c>
      <c r="BN1152">
        <f>'Grid_Stock'!BL50</f>
        <v/>
      </c>
      <c r="BO1152">
        <f>'Grid_Stock'!BM50</f>
        <v/>
      </c>
      <c r="BP1152">
        <f>'Grid_Stock'!BN50</f>
        <v/>
      </c>
      <c r="BQ1152">
        <f>'Grid_Stock'!BO50</f>
        <v/>
      </c>
      <c r="BR1152">
        <f>'Grid_Stock'!BP50</f>
        <v/>
      </c>
      <c r="BS1152">
        <f>'Grid_Stock'!BQ50</f>
        <v/>
      </c>
      <c r="BT1152">
        <f>'Grid_Stock'!BR50</f>
        <v/>
      </c>
      <c r="BU1152">
        <f>'Grid_Stock'!BS50</f>
        <v/>
      </c>
      <c r="BV1152">
        <f>'Grid_Stock'!BT50</f>
        <v/>
      </c>
      <c r="BW1152">
        <f>'Grid_Stock'!BU50</f>
        <v/>
      </c>
      <c r="BX1152">
        <f>'Grid_Stock'!BV50</f>
        <v/>
      </c>
      <c r="BY1152">
        <f>'Grid_Stock'!BW50</f>
        <v/>
      </c>
      <c r="BZ1152">
        <f>'Grid_Stock'!BX50</f>
        <v/>
      </c>
      <c r="CA1152">
        <f>'Grid_Stock'!BY50</f>
        <v/>
      </c>
      <c r="CB1152">
        <f>'Grid_Stock'!BZ50</f>
        <v/>
      </c>
      <c r="CC1152">
        <f>'Grid_Stock'!CA50</f>
        <v/>
      </c>
      <c r="CD1152">
        <f>'Grid_Stock'!CB50</f>
        <v/>
      </c>
      <c r="CE1152">
        <f>'Grid_Stock'!CC50</f>
        <v/>
      </c>
      <c r="CF1152">
        <f>'Grid_Stock'!CD50</f>
        <v/>
      </c>
      <c r="CG1152">
        <f>'Grid_Stock'!CE50</f>
        <v/>
      </c>
      <c r="CH1152">
        <f>'Grid_Stock'!CF50</f>
        <v/>
      </c>
      <c r="CI1152">
        <f>'Grid_Stock'!CG50</f>
        <v/>
      </c>
      <c r="CJ1152">
        <f>'Grid_Stock'!CH50</f>
        <v/>
      </c>
      <c r="CK1152">
        <f>'Grid_Stock'!CI50</f>
        <v/>
      </c>
      <c r="CL1152">
        <f>'Grid_Stock'!CJ50</f>
        <v/>
      </c>
      <c r="CM1152">
        <f>'Grid_Stock'!CK50</f>
        <v/>
      </c>
      <c r="CN1152">
        <f>'Grid_Stock'!CL50</f>
        <v/>
      </c>
      <c r="CO1152">
        <f>'Grid_Stock'!CM50</f>
        <v/>
      </c>
      <c r="CP1152">
        <f>'Grid_Stock'!CN50</f>
        <v/>
      </c>
      <c r="CQ1152">
        <f>'Grid_Stock'!CO50</f>
        <v/>
      </c>
      <c r="CR1152">
        <f>'Grid_Stock'!CP50</f>
        <v/>
      </c>
      <c r="CS1152">
        <f>'Grid_Stock'!CQ50</f>
        <v/>
      </c>
      <c r="CT1152">
        <f>'Grid_Stock'!CR50</f>
        <v/>
      </c>
      <c r="CU1152">
        <f>'Grid_Stock'!CS50</f>
        <v/>
      </c>
      <c r="CV1152">
        <f>'Grid_Stock'!CT50</f>
        <v/>
      </c>
      <c r="CW1152">
        <f>'Grid_Stock'!CU50</f>
        <v/>
      </c>
      <c r="CX1152">
        <f>'Grid_Stock'!CV50</f>
        <v/>
      </c>
      <c r="CY1152">
        <f>'Grid_Stock'!CW50</f>
        <v/>
      </c>
      <c r="CZ1152">
        <f>'Grid_Stock'!CX50</f>
        <v/>
      </c>
      <c r="DA1152">
        <f>'Grid_Stock'!CY50</f>
        <v/>
      </c>
      <c r="DB1152">
        <f>'Grid_Stock'!CZ50</f>
        <v/>
      </c>
      <c r="DC1152">
        <f>'Grid_Stock'!DA50</f>
        <v/>
      </c>
    </row>
    <row r="1153">
      <c r="B1153" s="23" t="inlineStr">
        <is>
          <t>（発注の目安はDashboardの基準在庫[下限/上限]と色分けを参照）</t>
        </is>
      </c>
    </row>
    <row r="1155">
      <c r="A1155" s="21" t="inlineStr">
        <is>
          <t>CHEM-1850</t>
        </is>
      </c>
      <c r="B1155" s="21" t="inlineStr">
        <is>
          <t>TPP-1469</t>
        </is>
      </c>
      <c r="C1155" s="22" t="n"/>
      <c r="D1155" s="21" t="n"/>
      <c r="E1155" s="21" t="n"/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  <c r="AA1155" s="21" t="n"/>
      <c r="AB1155" s="21" t="n"/>
      <c r="AC1155" s="21" t="n"/>
      <c r="AD1155" s="21" t="n"/>
      <c r="AE1155" s="21" t="n"/>
      <c r="AF1155" s="21" t="n"/>
      <c r="AG1155" s="21" t="n"/>
      <c r="AH1155" s="21" t="n"/>
      <c r="AI1155" s="21" t="n"/>
      <c r="AJ1155" s="21" t="n"/>
      <c r="AK1155" s="21" t="n"/>
      <c r="AL1155" s="21" t="n"/>
      <c r="AM1155" s="21" t="n"/>
      <c r="AN1155" s="21" t="n"/>
      <c r="AO1155" s="21" t="n"/>
      <c r="AP1155" s="21" t="n"/>
      <c r="AQ1155" s="21" t="n"/>
      <c r="AR1155" s="21" t="n"/>
      <c r="AS1155" s="21" t="n"/>
      <c r="AT1155" s="21" t="n"/>
      <c r="AU1155" s="21" t="n"/>
      <c r="AV1155" s="21" t="n"/>
      <c r="AW1155" s="21" t="n"/>
      <c r="AX1155" s="21" t="n"/>
      <c r="AY1155" s="21" t="n"/>
      <c r="AZ1155" s="21" t="n"/>
      <c r="BA1155" s="21" t="n"/>
      <c r="BB1155" s="21" t="n"/>
      <c r="BC1155" s="21" t="n"/>
      <c r="BD1155" s="21" t="n"/>
      <c r="BE1155" s="21" t="n"/>
      <c r="BF1155" s="21" t="n"/>
      <c r="BG1155" s="21" t="n"/>
      <c r="BH1155" s="21" t="n"/>
      <c r="BI1155" s="21" t="n"/>
      <c r="BJ1155" s="21" t="n"/>
      <c r="BK1155" s="21" t="n"/>
      <c r="BL1155" s="21" t="n"/>
      <c r="BM1155" s="21" t="n"/>
      <c r="BN1155" s="21" t="n"/>
      <c r="BO1155" s="21" t="n"/>
      <c r="BP1155" s="21" t="n"/>
      <c r="BQ1155" s="21" t="n"/>
      <c r="BR1155" s="21" t="n"/>
      <c r="BS1155" s="21" t="n"/>
      <c r="BT1155" s="21" t="n"/>
      <c r="BU1155" s="21" t="n"/>
      <c r="BV1155" s="21" t="n"/>
      <c r="BW1155" s="21" t="n"/>
      <c r="BX1155" s="21" t="n"/>
      <c r="BY1155" s="21" t="n"/>
      <c r="BZ1155" s="21" t="n"/>
      <c r="CA1155" s="21" t="n"/>
      <c r="CB1155" s="21" t="n"/>
      <c r="CC1155" s="21" t="n"/>
      <c r="CD1155" s="21" t="n"/>
      <c r="CE1155" s="21" t="n"/>
      <c r="CF1155" s="21" t="n"/>
      <c r="CG1155" s="21" t="n"/>
      <c r="CH1155" s="21" t="n"/>
      <c r="CI1155" s="21" t="n"/>
      <c r="CJ1155" s="21" t="n"/>
      <c r="CK1155" s="21" t="n"/>
      <c r="CL1155" s="21" t="n"/>
      <c r="CM1155" s="21" t="n"/>
      <c r="CN1155" s="21" t="n"/>
      <c r="CO1155" s="21" t="n"/>
      <c r="CP1155" s="21" t="n"/>
      <c r="CQ1155" s="21" t="n"/>
      <c r="CR1155" s="21" t="n"/>
      <c r="CS1155" s="21" t="n"/>
      <c r="CT1155" s="21" t="n"/>
      <c r="CU1155" s="21" t="n"/>
      <c r="CV1155" s="21" t="n"/>
      <c r="CW1155" s="21" t="n"/>
      <c r="CX1155" s="21" t="n"/>
      <c r="CY1155" s="21" t="n"/>
      <c r="CZ1155" s="21" t="n"/>
      <c r="DA1155" s="21" t="n"/>
      <c r="DB1155" s="21" t="n"/>
      <c r="DC1155" s="21" t="n"/>
    </row>
    <row r="1156">
      <c r="B1156" t="inlineStr">
        <is>
          <t>TSP-1558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Name],$A1155)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'Grid_Requirement'!B51</f>
        <v/>
      </c>
      <c r="E1158">
        <f>'Grid_Requirement'!C51</f>
        <v/>
      </c>
      <c r="F1158">
        <f>'Grid_Requirement'!D51</f>
        <v/>
      </c>
      <c r="G1158">
        <f>'Grid_Requirement'!E51</f>
        <v/>
      </c>
      <c r="H1158">
        <f>'Grid_Requirement'!F51</f>
        <v/>
      </c>
      <c r="I1158">
        <f>'Grid_Requirement'!G51</f>
        <v/>
      </c>
      <c r="J1158">
        <f>'Grid_Requirement'!H51</f>
        <v/>
      </c>
      <c r="K1158">
        <f>'Grid_Requirement'!I51</f>
        <v/>
      </c>
      <c r="L1158">
        <f>'Grid_Requirement'!J51</f>
        <v/>
      </c>
      <c r="M1158">
        <f>'Grid_Requirement'!K51</f>
        <v/>
      </c>
      <c r="N1158">
        <f>'Grid_Requirement'!L51</f>
        <v/>
      </c>
      <c r="O1158">
        <f>'Grid_Requirement'!M51</f>
        <v/>
      </c>
      <c r="P1158">
        <f>'Grid_Requirement'!N51</f>
        <v/>
      </c>
      <c r="Q1158">
        <f>'Grid_Requirement'!O51</f>
        <v/>
      </c>
      <c r="R1158">
        <f>'Grid_Requirement'!P51</f>
        <v/>
      </c>
      <c r="S1158">
        <f>'Grid_Requirement'!Q51</f>
        <v/>
      </c>
      <c r="T1158">
        <f>'Grid_Requirement'!R51</f>
        <v/>
      </c>
      <c r="U1158">
        <f>'Grid_Requirement'!S51</f>
        <v/>
      </c>
      <c r="V1158">
        <f>'Grid_Requirement'!T51</f>
        <v/>
      </c>
      <c r="W1158">
        <f>'Grid_Requirement'!U51</f>
        <v/>
      </c>
      <c r="X1158">
        <f>'Grid_Requirement'!V51</f>
        <v/>
      </c>
      <c r="Y1158">
        <f>'Grid_Requirement'!W51</f>
        <v/>
      </c>
      <c r="Z1158">
        <f>'Grid_Requirement'!X51</f>
        <v/>
      </c>
      <c r="AA1158">
        <f>'Grid_Requirement'!Y51</f>
        <v/>
      </c>
      <c r="AB1158">
        <f>'Grid_Requirement'!Z51</f>
        <v/>
      </c>
      <c r="AC1158">
        <f>'Grid_Requirement'!AA51</f>
        <v/>
      </c>
      <c r="AD1158">
        <f>'Grid_Requirement'!AB51</f>
        <v/>
      </c>
      <c r="AE1158">
        <f>'Grid_Requirement'!AC51</f>
        <v/>
      </c>
      <c r="AF1158">
        <f>'Grid_Requirement'!AD51</f>
        <v/>
      </c>
      <c r="AG1158">
        <f>'Grid_Requirement'!AE51</f>
        <v/>
      </c>
      <c r="AH1158">
        <f>'Grid_Requirement'!AF51</f>
        <v/>
      </c>
      <c r="AI1158">
        <f>'Grid_Requirement'!AG51</f>
        <v/>
      </c>
      <c r="AJ1158">
        <f>'Grid_Requirement'!AH51</f>
        <v/>
      </c>
      <c r="AK1158">
        <f>'Grid_Requirement'!AI51</f>
        <v/>
      </c>
      <c r="AL1158">
        <f>'Grid_Requirement'!AJ51</f>
        <v/>
      </c>
      <c r="AM1158">
        <f>'Grid_Requirement'!AK51</f>
        <v/>
      </c>
      <c r="AN1158">
        <f>'Grid_Requirement'!AL51</f>
        <v/>
      </c>
      <c r="AO1158">
        <f>'Grid_Requirement'!AM51</f>
        <v/>
      </c>
      <c r="AP1158">
        <f>'Grid_Requirement'!AN51</f>
        <v/>
      </c>
      <c r="AQ1158">
        <f>'Grid_Requirement'!AO51</f>
        <v/>
      </c>
      <c r="AR1158">
        <f>'Grid_Requirement'!AP51</f>
        <v/>
      </c>
      <c r="AS1158">
        <f>'Grid_Requirement'!AQ51</f>
        <v/>
      </c>
      <c r="AT1158">
        <f>'Grid_Requirement'!AR51</f>
        <v/>
      </c>
      <c r="AU1158">
        <f>'Grid_Requirement'!AS51</f>
        <v/>
      </c>
      <c r="AV1158">
        <f>'Grid_Requirement'!AT51</f>
        <v/>
      </c>
      <c r="AW1158">
        <f>'Grid_Requirement'!AU51</f>
        <v/>
      </c>
      <c r="AX1158">
        <f>'Grid_Requirement'!AV51</f>
        <v/>
      </c>
      <c r="AY1158">
        <f>'Grid_Requirement'!AW51</f>
        <v/>
      </c>
      <c r="AZ1158">
        <f>'Grid_Requirement'!AX51</f>
        <v/>
      </c>
      <c r="BA1158">
        <f>'Grid_Requirement'!AY51</f>
        <v/>
      </c>
      <c r="BB1158">
        <f>'Grid_Requirement'!AZ51</f>
        <v/>
      </c>
      <c r="BC1158">
        <f>'Grid_Requirement'!BA51</f>
        <v/>
      </c>
      <c r="BD1158">
        <f>'Grid_Requirement'!BB51</f>
        <v/>
      </c>
      <c r="BE1158">
        <f>'Grid_Requirement'!BC51</f>
        <v/>
      </c>
      <c r="BF1158">
        <f>'Grid_Requirement'!BD51</f>
        <v/>
      </c>
      <c r="BG1158">
        <f>'Grid_Requirement'!BE51</f>
        <v/>
      </c>
      <c r="BH1158">
        <f>'Grid_Requirement'!BF51</f>
        <v/>
      </c>
      <c r="BI1158">
        <f>'Grid_Requirement'!BG51</f>
        <v/>
      </c>
      <c r="BJ1158">
        <f>'Grid_Requirement'!BH51</f>
        <v/>
      </c>
      <c r="BK1158">
        <f>'Grid_Requirement'!BI51</f>
        <v/>
      </c>
      <c r="BL1158">
        <f>'Grid_Requirement'!BJ51</f>
        <v/>
      </c>
      <c r="BM1158">
        <f>'Grid_Requirement'!BK51</f>
        <v/>
      </c>
      <c r="BN1158">
        <f>'Grid_Requirement'!BL51</f>
        <v/>
      </c>
      <c r="BO1158">
        <f>'Grid_Requirement'!BM51</f>
        <v/>
      </c>
      <c r="BP1158">
        <f>'Grid_Requirement'!BN51</f>
        <v/>
      </c>
      <c r="BQ1158">
        <f>'Grid_Requirement'!BO51</f>
        <v/>
      </c>
      <c r="BR1158">
        <f>'Grid_Requirement'!BP51</f>
        <v/>
      </c>
      <c r="BS1158">
        <f>'Grid_Requirement'!BQ51</f>
        <v/>
      </c>
      <c r="BT1158">
        <f>'Grid_Requirement'!BR51</f>
        <v/>
      </c>
      <c r="BU1158">
        <f>'Grid_Requirement'!BS51</f>
        <v/>
      </c>
      <c r="BV1158">
        <f>'Grid_Requirement'!BT51</f>
        <v/>
      </c>
      <c r="BW1158">
        <f>'Grid_Requirement'!BU51</f>
        <v/>
      </c>
      <c r="BX1158">
        <f>'Grid_Requirement'!BV51</f>
        <v/>
      </c>
      <c r="BY1158">
        <f>'Grid_Requirement'!BW51</f>
        <v/>
      </c>
      <c r="BZ1158">
        <f>'Grid_Requirement'!BX51</f>
        <v/>
      </c>
      <c r="CA1158">
        <f>'Grid_Requirement'!BY51</f>
        <v/>
      </c>
      <c r="CB1158">
        <f>'Grid_Requirement'!BZ51</f>
        <v/>
      </c>
      <c r="CC1158">
        <f>'Grid_Requirement'!CA51</f>
        <v/>
      </c>
      <c r="CD1158">
        <f>'Grid_Requirement'!CB51</f>
        <v/>
      </c>
      <c r="CE1158">
        <f>'Grid_Requirement'!CC51</f>
        <v/>
      </c>
      <c r="CF1158">
        <f>'Grid_Requirement'!CD51</f>
        <v/>
      </c>
      <c r="CG1158">
        <f>'Grid_Requirement'!CE51</f>
        <v/>
      </c>
      <c r="CH1158">
        <f>'Grid_Requirement'!CF51</f>
        <v/>
      </c>
      <c r="CI1158">
        <f>'Grid_Requirement'!CG51</f>
        <v/>
      </c>
      <c r="CJ1158">
        <f>'Grid_Requirement'!CH51</f>
        <v/>
      </c>
      <c r="CK1158">
        <f>'Grid_Requirement'!CI51</f>
        <v/>
      </c>
      <c r="CL1158">
        <f>'Grid_Requirement'!CJ51</f>
        <v/>
      </c>
      <c r="CM1158">
        <f>'Grid_Requirement'!CK51</f>
        <v/>
      </c>
      <c r="CN1158">
        <f>'Grid_Requirement'!CL51</f>
        <v/>
      </c>
      <c r="CO1158">
        <f>'Grid_Requirement'!CM51</f>
        <v/>
      </c>
      <c r="CP1158">
        <f>'Grid_Requirement'!CN51</f>
        <v/>
      </c>
      <c r="CQ1158">
        <f>'Grid_Requirement'!CO51</f>
        <v/>
      </c>
      <c r="CR1158">
        <f>'Grid_Requirement'!CP51</f>
        <v/>
      </c>
      <c r="CS1158">
        <f>'Grid_Requirement'!CQ51</f>
        <v/>
      </c>
      <c r="CT1158">
        <f>'Grid_Requirement'!CR51</f>
        <v/>
      </c>
      <c r="CU1158">
        <f>'Grid_Requirement'!CS51</f>
        <v/>
      </c>
      <c r="CV1158">
        <f>'Grid_Requirement'!CT51</f>
        <v/>
      </c>
      <c r="CW1158">
        <f>'Grid_Requirement'!CU51</f>
        <v/>
      </c>
      <c r="CX1158">
        <f>'Grid_Requirement'!CV51</f>
        <v/>
      </c>
      <c r="CY1158">
        <f>'Grid_Requirement'!CW51</f>
        <v/>
      </c>
      <c r="CZ1158">
        <f>'Grid_Requirement'!CX51</f>
        <v/>
      </c>
      <c r="DA1158">
        <f>'Grid_Requirement'!CY51</f>
        <v/>
      </c>
      <c r="DB1158">
        <f>'Grid_Requirement'!CZ51</f>
        <v/>
      </c>
      <c r="DC1158">
        <f>'Grid_Requirement'!DA51</f>
        <v/>
      </c>
    </row>
    <row r="1159">
      <c r="B1159" t="inlineStr">
        <is>
          <t>TTAF在庫(実績,kg)</t>
        </is>
      </c>
      <c r="D1159">
        <f>'T_TTAFStock'!B55</f>
        <v/>
      </c>
      <c r="E1159">
        <f>'T_TTAFStock'!C55</f>
        <v/>
      </c>
      <c r="F1159">
        <f>'T_TTAFStock'!D55</f>
        <v/>
      </c>
      <c r="G1159">
        <f>'T_TTAFStock'!E55</f>
        <v/>
      </c>
      <c r="H1159">
        <f>'T_TTAFStock'!F55</f>
        <v/>
      </c>
      <c r="I1159">
        <f>'T_TTAFStock'!G55</f>
        <v/>
      </c>
      <c r="J1159">
        <f>'T_TTAFStock'!H55</f>
        <v/>
      </c>
      <c r="K1159">
        <f>'T_TTAFStock'!I55</f>
        <v/>
      </c>
      <c r="L1159">
        <f>'T_TTAFStock'!J55</f>
        <v/>
      </c>
      <c r="M1159">
        <f>'T_TTAFStock'!K55</f>
        <v/>
      </c>
      <c r="N1159">
        <f>'T_TTAFStock'!L55</f>
        <v/>
      </c>
      <c r="O1159">
        <f>'T_TTAFStock'!M55</f>
        <v/>
      </c>
      <c r="P1159">
        <f>'T_TTAFStock'!N55</f>
        <v/>
      </c>
      <c r="Q1159">
        <f>'T_TTAFStock'!O55</f>
        <v/>
      </c>
      <c r="R1159">
        <f>'T_TTAFStock'!P55</f>
        <v/>
      </c>
      <c r="S1159">
        <f>'T_TTAFStock'!Q55</f>
        <v/>
      </c>
      <c r="T1159">
        <f>'T_TTAFStock'!R55</f>
        <v/>
      </c>
      <c r="U1159">
        <f>'T_TTAFStock'!S55</f>
        <v/>
      </c>
      <c r="V1159">
        <f>'T_TTAFStock'!T55</f>
        <v/>
      </c>
      <c r="W1159">
        <f>'T_TTAFStock'!U55</f>
        <v/>
      </c>
      <c r="X1159">
        <f>'T_TTAFStock'!V55</f>
        <v/>
      </c>
      <c r="Y1159">
        <f>'T_TTAFStock'!W55</f>
        <v/>
      </c>
      <c r="Z1159">
        <f>'T_TTAFStock'!X55</f>
        <v/>
      </c>
      <c r="AA1159">
        <f>'T_TTAFStock'!Y55</f>
        <v/>
      </c>
      <c r="AB1159">
        <f>'T_TTAFStock'!Z55</f>
        <v/>
      </c>
      <c r="AC1159">
        <f>'T_TTAFStock'!AA55</f>
        <v/>
      </c>
      <c r="AD1159">
        <f>'T_TTAFStock'!AB55</f>
        <v/>
      </c>
      <c r="AE1159">
        <f>'T_TTAFStock'!AC55</f>
        <v/>
      </c>
      <c r="AF1159">
        <f>'T_TTAFStock'!AD55</f>
        <v/>
      </c>
      <c r="AG1159">
        <f>'T_TTAFStock'!AE55</f>
        <v/>
      </c>
      <c r="AH1159">
        <f>'T_TTAFStock'!AF55</f>
        <v/>
      </c>
      <c r="AI1159">
        <f>'T_TTAFStock'!AG55</f>
        <v/>
      </c>
      <c r="AJ1159">
        <f>'T_TTAFStock'!AH55</f>
        <v/>
      </c>
      <c r="AK1159">
        <f>'T_TTAFStock'!AI55</f>
        <v/>
      </c>
      <c r="AL1159">
        <f>'T_TTAFStock'!AJ55</f>
        <v/>
      </c>
      <c r="AM1159">
        <f>'T_TTAFStock'!AK55</f>
        <v/>
      </c>
      <c r="AN1159">
        <f>'T_TTAFStock'!AL55</f>
        <v/>
      </c>
      <c r="AO1159">
        <f>'T_TTAFStock'!AM55</f>
        <v/>
      </c>
      <c r="AP1159">
        <f>'T_TTAFStock'!AN55</f>
        <v/>
      </c>
      <c r="AQ1159">
        <f>'T_TTAFStock'!AO55</f>
        <v/>
      </c>
      <c r="AR1159">
        <f>'T_TTAFStock'!AP55</f>
        <v/>
      </c>
      <c r="AS1159">
        <f>'T_TTAFStock'!AQ55</f>
        <v/>
      </c>
      <c r="AT1159">
        <f>'T_TTAFStock'!AR55</f>
        <v/>
      </c>
      <c r="AU1159">
        <f>'T_TTAFStock'!AS55</f>
        <v/>
      </c>
      <c r="AV1159">
        <f>'T_TTAFStock'!AT55</f>
        <v/>
      </c>
      <c r="AW1159">
        <f>'T_TTAFStock'!AU55</f>
        <v/>
      </c>
      <c r="AX1159">
        <f>'T_TTAFStock'!AV55</f>
        <v/>
      </c>
      <c r="AY1159">
        <f>'T_TTAFStock'!AW55</f>
        <v/>
      </c>
      <c r="AZ1159">
        <f>'T_TTAFStock'!AX55</f>
        <v/>
      </c>
      <c r="BA1159">
        <f>'T_TTAFStock'!AY55</f>
        <v/>
      </c>
      <c r="BB1159">
        <f>'T_TTAFStock'!AZ55</f>
        <v/>
      </c>
      <c r="BC1159">
        <f>'T_TTAFStock'!BA55</f>
        <v/>
      </c>
      <c r="BD1159">
        <f>'T_TTAFStock'!BB55</f>
        <v/>
      </c>
      <c r="BE1159">
        <f>'T_TTAFStock'!BC55</f>
        <v/>
      </c>
      <c r="BF1159">
        <f>'T_TTAFStock'!BD55</f>
        <v/>
      </c>
      <c r="BG1159">
        <f>'T_TTAFStock'!BE55</f>
        <v/>
      </c>
      <c r="BH1159">
        <f>'T_TTAFStock'!BF55</f>
        <v/>
      </c>
      <c r="BI1159">
        <f>'T_TTAFStock'!BG55</f>
        <v/>
      </c>
      <c r="BJ1159">
        <f>'T_TTAFStock'!BH55</f>
        <v/>
      </c>
      <c r="BK1159">
        <f>'T_TTAFStock'!BI55</f>
        <v/>
      </c>
      <c r="BL1159">
        <f>'T_TTAFStock'!BJ55</f>
        <v/>
      </c>
      <c r="BM1159">
        <f>'T_TTAFStock'!BK55</f>
        <v/>
      </c>
      <c r="BN1159">
        <f>'T_TTAFStock'!BL55</f>
        <v/>
      </c>
      <c r="BO1159">
        <f>'T_TTAFStock'!BM55</f>
        <v/>
      </c>
      <c r="BP1159">
        <f>'T_TTAFStock'!BN55</f>
        <v/>
      </c>
      <c r="BQ1159">
        <f>'T_TTAFStock'!BO55</f>
        <v/>
      </c>
      <c r="BR1159">
        <f>'T_TTAFStock'!BP55</f>
        <v/>
      </c>
      <c r="BS1159">
        <f>'T_TTAFStock'!BQ55</f>
        <v/>
      </c>
      <c r="BT1159">
        <f>'T_TTAFStock'!BR55</f>
        <v/>
      </c>
      <c r="BU1159">
        <f>'T_TTAFStock'!BS55</f>
        <v/>
      </c>
      <c r="BV1159">
        <f>'T_TTAFStock'!BT55</f>
        <v/>
      </c>
      <c r="BW1159">
        <f>'T_TTAFStock'!BU55</f>
        <v/>
      </c>
      <c r="BX1159">
        <f>'T_TTAFStock'!BV55</f>
        <v/>
      </c>
      <c r="BY1159">
        <f>'T_TTAFStock'!BW55</f>
        <v/>
      </c>
      <c r="BZ1159">
        <f>'T_TTAFStock'!BX55</f>
        <v/>
      </c>
      <c r="CA1159">
        <f>'T_TTAFStock'!BY55</f>
        <v/>
      </c>
      <c r="CB1159">
        <f>'T_TTAFStock'!BZ55</f>
        <v/>
      </c>
      <c r="CC1159">
        <f>'T_TTAFStock'!CA55</f>
        <v/>
      </c>
      <c r="CD1159">
        <f>'T_TTAFStock'!CB55</f>
        <v/>
      </c>
      <c r="CE1159">
        <f>'T_TTAFStock'!CC55</f>
        <v/>
      </c>
      <c r="CF1159">
        <f>'T_TTAFStock'!CD55</f>
        <v/>
      </c>
      <c r="CG1159">
        <f>'T_TTAFStock'!CE55</f>
        <v/>
      </c>
      <c r="CH1159">
        <f>'T_TTAFStock'!CF55</f>
        <v/>
      </c>
      <c r="CI1159">
        <f>'T_TTAFStock'!CG55</f>
        <v/>
      </c>
      <c r="CJ1159">
        <f>'T_TTAFStock'!CH55</f>
        <v/>
      </c>
      <c r="CK1159">
        <f>'T_TTAFStock'!CI55</f>
        <v/>
      </c>
      <c r="CL1159">
        <f>'T_TTAFStock'!CJ55</f>
        <v/>
      </c>
      <c r="CM1159">
        <f>'T_TTAFStock'!CK55</f>
        <v/>
      </c>
      <c r="CN1159">
        <f>'T_TTAFStock'!CL55</f>
        <v/>
      </c>
      <c r="CO1159">
        <f>'T_TTAFStock'!CM55</f>
        <v/>
      </c>
      <c r="CP1159">
        <f>'T_TTAFStock'!CN55</f>
        <v/>
      </c>
      <c r="CQ1159">
        <f>'T_TTAFStock'!CO55</f>
        <v/>
      </c>
      <c r="CR1159">
        <f>'T_TTAFStock'!CP55</f>
        <v/>
      </c>
      <c r="CS1159">
        <f>'T_TTAFStock'!CQ55</f>
        <v/>
      </c>
      <c r="CT1159">
        <f>'T_TTAFStock'!CR55</f>
        <v/>
      </c>
      <c r="CU1159">
        <f>'T_TTAFStock'!CS55</f>
        <v/>
      </c>
      <c r="CV1159">
        <f>'T_TTAFStock'!CT55</f>
        <v/>
      </c>
      <c r="CW1159">
        <f>'T_TTAFStock'!CU55</f>
        <v/>
      </c>
      <c r="CX1159">
        <f>'T_TTAFStock'!CV55</f>
        <v/>
      </c>
      <c r="CY1159">
        <f>'T_TTAFStock'!CW55</f>
        <v/>
      </c>
      <c r="CZ1159">
        <f>'T_TTAFStock'!CX55</f>
        <v/>
      </c>
      <c r="DA1159">
        <f>'T_TTAFStock'!CY55</f>
        <v/>
      </c>
      <c r="DB1159">
        <f>'T_TTAFStock'!CZ55</f>
        <v/>
      </c>
      <c r="DC1159">
        <f>'T_TTAFStock'!DA55</f>
        <v/>
      </c>
    </row>
    <row r="1160">
      <c r="B1160" t="inlineStr">
        <is>
          <t>自社在庫(実績,kg)</t>
        </is>
      </c>
      <c r="D1160">
        <f>'T_SelfStock'!B55</f>
        <v/>
      </c>
      <c r="E1160">
        <f>'T_SelfStock'!C55</f>
        <v/>
      </c>
      <c r="F1160">
        <f>'T_SelfStock'!D55</f>
        <v/>
      </c>
      <c r="G1160">
        <f>'T_SelfStock'!E55</f>
        <v/>
      </c>
      <c r="H1160">
        <f>'T_SelfStock'!F55</f>
        <v/>
      </c>
      <c r="I1160">
        <f>'T_SelfStock'!G55</f>
        <v/>
      </c>
      <c r="J1160">
        <f>'T_SelfStock'!H55</f>
        <v/>
      </c>
      <c r="K1160">
        <f>'T_SelfStock'!I55</f>
        <v/>
      </c>
      <c r="L1160">
        <f>'T_SelfStock'!J55</f>
        <v/>
      </c>
      <c r="M1160">
        <f>'T_SelfStock'!K55</f>
        <v/>
      </c>
      <c r="N1160">
        <f>'T_SelfStock'!L55</f>
        <v/>
      </c>
      <c r="O1160">
        <f>'T_SelfStock'!M55</f>
        <v/>
      </c>
      <c r="P1160">
        <f>'T_SelfStock'!N55</f>
        <v/>
      </c>
      <c r="Q1160">
        <f>'T_SelfStock'!O55</f>
        <v/>
      </c>
      <c r="R1160">
        <f>'T_SelfStock'!P55</f>
        <v/>
      </c>
      <c r="S1160">
        <f>'T_SelfStock'!Q55</f>
        <v/>
      </c>
      <c r="T1160">
        <f>'T_SelfStock'!R55</f>
        <v/>
      </c>
      <c r="U1160">
        <f>'T_SelfStock'!S55</f>
        <v/>
      </c>
      <c r="V1160">
        <f>'T_SelfStock'!T55</f>
        <v/>
      </c>
      <c r="W1160">
        <f>'T_SelfStock'!U55</f>
        <v/>
      </c>
      <c r="X1160">
        <f>'T_SelfStock'!V55</f>
        <v/>
      </c>
      <c r="Y1160">
        <f>'T_SelfStock'!W55</f>
        <v/>
      </c>
      <c r="Z1160">
        <f>'T_SelfStock'!X55</f>
        <v/>
      </c>
      <c r="AA1160">
        <f>'T_SelfStock'!Y55</f>
        <v/>
      </c>
      <c r="AB1160">
        <f>'T_SelfStock'!Z55</f>
        <v/>
      </c>
      <c r="AC1160">
        <f>'T_SelfStock'!AA55</f>
        <v/>
      </c>
      <c r="AD1160">
        <f>'T_SelfStock'!AB55</f>
        <v/>
      </c>
      <c r="AE1160">
        <f>'T_SelfStock'!AC55</f>
        <v/>
      </c>
      <c r="AF1160">
        <f>'T_SelfStock'!AD55</f>
        <v/>
      </c>
      <c r="AG1160">
        <f>'T_SelfStock'!AE55</f>
        <v/>
      </c>
      <c r="AH1160">
        <f>'T_SelfStock'!AF55</f>
        <v/>
      </c>
      <c r="AI1160">
        <f>'T_SelfStock'!AG55</f>
        <v/>
      </c>
      <c r="AJ1160">
        <f>'T_SelfStock'!AH55</f>
        <v/>
      </c>
      <c r="AK1160">
        <f>'T_SelfStock'!AI55</f>
        <v/>
      </c>
      <c r="AL1160">
        <f>'T_SelfStock'!AJ55</f>
        <v/>
      </c>
      <c r="AM1160">
        <f>'T_SelfStock'!AK55</f>
        <v/>
      </c>
      <c r="AN1160">
        <f>'T_SelfStock'!AL55</f>
        <v/>
      </c>
      <c r="AO1160">
        <f>'T_SelfStock'!AM55</f>
        <v/>
      </c>
      <c r="AP1160">
        <f>'T_SelfStock'!AN55</f>
        <v/>
      </c>
      <c r="AQ1160">
        <f>'T_SelfStock'!AO55</f>
        <v/>
      </c>
      <c r="AR1160">
        <f>'T_SelfStock'!AP55</f>
        <v/>
      </c>
      <c r="AS1160">
        <f>'T_SelfStock'!AQ55</f>
        <v/>
      </c>
      <c r="AT1160">
        <f>'T_SelfStock'!AR55</f>
        <v/>
      </c>
      <c r="AU1160">
        <f>'T_SelfStock'!AS55</f>
        <v/>
      </c>
      <c r="AV1160">
        <f>'T_SelfStock'!AT55</f>
        <v/>
      </c>
      <c r="AW1160">
        <f>'T_SelfStock'!AU55</f>
        <v/>
      </c>
      <c r="AX1160">
        <f>'T_SelfStock'!AV55</f>
        <v/>
      </c>
      <c r="AY1160">
        <f>'T_SelfStock'!AW55</f>
        <v/>
      </c>
      <c r="AZ1160">
        <f>'T_SelfStock'!AX55</f>
        <v/>
      </c>
      <c r="BA1160">
        <f>'T_SelfStock'!AY55</f>
        <v/>
      </c>
      <c r="BB1160">
        <f>'T_SelfStock'!AZ55</f>
        <v/>
      </c>
      <c r="BC1160">
        <f>'T_SelfStock'!BA55</f>
        <v/>
      </c>
      <c r="BD1160">
        <f>'T_SelfStock'!BB55</f>
        <v/>
      </c>
      <c r="BE1160">
        <f>'T_SelfStock'!BC55</f>
        <v/>
      </c>
      <c r="BF1160">
        <f>'T_SelfStock'!BD55</f>
        <v/>
      </c>
      <c r="BG1160">
        <f>'T_SelfStock'!BE55</f>
        <v/>
      </c>
      <c r="BH1160">
        <f>'T_SelfStock'!BF55</f>
        <v/>
      </c>
      <c r="BI1160">
        <f>'T_SelfStock'!BG55</f>
        <v/>
      </c>
      <c r="BJ1160">
        <f>'T_SelfStock'!BH55</f>
        <v/>
      </c>
      <c r="BK1160">
        <f>'T_SelfStock'!BI55</f>
        <v/>
      </c>
      <c r="BL1160">
        <f>'T_SelfStock'!BJ55</f>
        <v/>
      </c>
      <c r="BM1160">
        <f>'T_SelfStock'!BK55</f>
        <v/>
      </c>
      <c r="BN1160">
        <f>'T_SelfStock'!BL55</f>
        <v/>
      </c>
      <c r="BO1160">
        <f>'T_SelfStock'!BM55</f>
        <v/>
      </c>
      <c r="BP1160">
        <f>'T_SelfStock'!BN55</f>
        <v/>
      </c>
      <c r="BQ1160">
        <f>'T_SelfStock'!BO55</f>
        <v/>
      </c>
      <c r="BR1160">
        <f>'T_SelfStock'!BP55</f>
        <v/>
      </c>
      <c r="BS1160">
        <f>'T_SelfStock'!BQ55</f>
        <v/>
      </c>
      <c r="BT1160">
        <f>'T_SelfStock'!BR55</f>
        <v/>
      </c>
      <c r="BU1160">
        <f>'T_SelfStock'!BS55</f>
        <v/>
      </c>
      <c r="BV1160">
        <f>'T_SelfStock'!BT55</f>
        <v/>
      </c>
      <c r="BW1160">
        <f>'T_SelfStock'!BU55</f>
        <v/>
      </c>
      <c r="BX1160">
        <f>'T_SelfStock'!BV55</f>
        <v/>
      </c>
      <c r="BY1160">
        <f>'T_SelfStock'!BW55</f>
        <v/>
      </c>
      <c r="BZ1160">
        <f>'T_SelfStock'!BX55</f>
        <v/>
      </c>
      <c r="CA1160">
        <f>'T_SelfStock'!BY55</f>
        <v/>
      </c>
      <c r="CB1160">
        <f>'T_SelfStock'!BZ55</f>
        <v/>
      </c>
      <c r="CC1160">
        <f>'T_SelfStock'!CA55</f>
        <v/>
      </c>
      <c r="CD1160">
        <f>'T_SelfStock'!CB55</f>
        <v/>
      </c>
      <c r="CE1160">
        <f>'T_SelfStock'!CC55</f>
        <v/>
      </c>
      <c r="CF1160">
        <f>'T_SelfStock'!CD55</f>
        <v/>
      </c>
      <c r="CG1160">
        <f>'T_SelfStock'!CE55</f>
        <v/>
      </c>
      <c r="CH1160">
        <f>'T_SelfStock'!CF55</f>
        <v/>
      </c>
      <c r="CI1160">
        <f>'T_SelfStock'!CG55</f>
        <v/>
      </c>
      <c r="CJ1160">
        <f>'T_SelfStock'!CH55</f>
        <v/>
      </c>
      <c r="CK1160">
        <f>'T_SelfStock'!CI55</f>
        <v/>
      </c>
      <c r="CL1160">
        <f>'T_SelfStock'!CJ55</f>
        <v/>
      </c>
      <c r="CM1160">
        <f>'T_SelfStock'!CK55</f>
        <v/>
      </c>
      <c r="CN1160">
        <f>'T_SelfStock'!CL55</f>
        <v/>
      </c>
      <c r="CO1160">
        <f>'T_SelfStock'!CM55</f>
        <v/>
      </c>
      <c r="CP1160">
        <f>'T_SelfStock'!CN55</f>
        <v/>
      </c>
      <c r="CQ1160">
        <f>'T_SelfStock'!CO55</f>
        <v/>
      </c>
      <c r="CR1160">
        <f>'T_SelfStock'!CP55</f>
        <v/>
      </c>
      <c r="CS1160">
        <f>'T_SelfStock'!CQ55</f>
        <v/>
      </c>
      <c r="CT1160">
        <f>'T_SelfStock'!CR55</f>
        <v/>
      </c>
      <c r="CU1160">
        <f>'T_SelfStock'!CS55</f>
        <v/>
      </c>
      <c r="CV1160">
        <f>'T_SelfStock'!CT55</f>
        <v/>
      </c>
      <c r="CW1160">
        <f>'T_SelfStock'!CU55</f>
        <v/>
      </c>
      <c r="CX1160">
        <f>'T_SelfStock'!CV55</f>
        <v/>
      </c>
      <c r="CY1160">
        <f>'T_SelfStock'!CW55</f>
        <v/>
      </c>
      <c r="CZ1160">
        <f>'T_SelfStock'!CX55</f>
        <v/>
      </c>
      <c r="DA1160">
        <f>'T_SelfStock'!CY55</f>
        <v/>
      </c>
      <c r="DB1160">
        <f>'T_SelfStock'!CZ55</f>
        <v/>
      </c>
      <c r="DC1160">
        <f>'T_SelfStock'!DA55</f>
        <v/>
      </c>
    </row>
    <row r="1161">
      <c r="B1161" t="inlineStr">
        <is>
          <t>Order(発注予定,kg)</t>
        </is>
      </c>
      <c r="D1161">
        <f>IF(SUMIFS(T_PlannedOrders[EffectiveQty],T_PlannedOrders[Part Name],$A1155,T_PlannedOrders[WeekIndex],1)=0,"",SUMIFS(T_PlannedOrders[EffectiveQty],T_PlannedOrders[Part Name],$A1155,T_PlannedOrders[WeekIndex],1)&amp;" ("&amp;TEXT(SUMPRODUCT(MAX((T_PlannedOrders[Part Name]=$A1155)*(T_PlannedOrders[WeekIndex]=1)*(T_PlannedOrders[EffectiveQty]&gt;0)*T_PlannedOrders[Order_Month])),"m月")&amp;"発注)")</f>
        <v/>
      </c>
      <c r="E1161">
        <f>IF(SUMIFS(T_PlannedOrders[EffectiveQty],T_PlannedOrders[Part Name],$A1155,T_PlannedOrders[WeekIndex],2)=0,"",SUMIFS(T_PlannedOrders[EffectiveQty],T_PlannedOrders[Part Name],$A1155,T_PlannedOrders[WeekIndex],2)&amp;" ("&amp;TEXT(SUMPRODUCT(MAX((T_PlannedOrders[Part Name]=$A1155)*(T_PlannedOrders[WeekIndex]=2)*(T_PlannedOrders[EffectiveQty]&gt;0)*T_PlannedOrders[Order_Month])),"m月")&amp;"発注)")</f>
        <v/>
      </c>
      <c r="F1161">
        <f>IF(SUMIFS(T_PlannedOrders[EffectiveQty],T_PlannedOrders[Part Name],$A1155,T_PlannedOrders[WeekIndex],3)=0,"",SUMIFS(T_PlannedOrders[EffectiveQty],T_PlannedOrders[Part Name],$A1155,T_PlannedOrders[WeekIndex],3)&amp;" ("&amp;TEXT(SUMPRODUCT(MAX((T_PlannedOrders[Part Name]=$A1155)*(T_PlannedOrders[WeekIndex]=3)*(T_PlannedOrders[EffectiveQty]&gt;0)*T_PlannedOrders[Order_Month])),"m月")&amp;"発注)")</f>
        <v/>
      </c>
      <c r="G1161">
        <f>IF(SUMIFS(T_PlannedOrders[EffectiveQty],T_PlannedOrders[Part Name],$A1155,T_PlannedOrders[WeekIndex],4)=0,"",SUMIFS(T_PlannedOrders[EffectiveQty],T_PlannedOrders[Part Name],$A1155,T_PlannedOrders[WeekIndex],4)&amp;" ("&amp;TEXT(SUMPRODUCT(MAX((T_PlannedOrders[Part Name]=$A1155)*(T_PlannedOrders[WeekIndex]=4)*(T_PlannedOrders[EffectiveQty]&gt;0)*T_PlannedOrders[Order_Month])),"m月")&amp;"発注)")</f>
        <v/>
      </c>
      <c r="H1161">
        <f>IF(SUMIFS(T_PlannedOrders[EffectiveQty],T_PlannedOrders[Part Name],$A1155,T_PlannedOrders[WeekIndex],5)=0,"",SUMIFS(T_PlannedOrders[EffectiveQty],T_PlannedOrders[Part Name],$A1155,T_PlannedOrders[WeekIndex],5)&amp;" ("&amp;TEXT(SUMPRODUCT(MAX((T_PlannedOrders[Part Name]=$A1155)*(T_PlannedOrders[WeekIndex]=5)*(T_PlannedOrders[EffectiveQty]&gt;0)*T_PlannedOrders[Order_Month])),"m月")&amp;"発注)")</f>
        <v/>
      </c>
      <c r="I1161">
        <f>IF(SUMIFS(T_PlannedOrders[EffectiveQty],T_PlannedOrders[Part Name],$A1155,T_PlannedOrders[WeekIndex],6)=0,"",SUMIFS(T_PlannedOrders[EffectiveQty],T_PlannedOrders[Part Name],$A1155,T_PlannedOrders[WeekIndex],6)&amp;" ("&amp;TEXT(SUMPRODUCT(MAX((T_PlannedOrders[Part Name]=$A1155)*(T_PlannedOrders[WeekIndex]=6)*(T_PlannedOrders[EffectiveQty]&gt;0)*T_PlannedOrders[Order_Month])),"m月")&amp;"発注)")</f>
        <v/>
      </c>
      <c r="J1161">
        <f>IF(SUMIFS(T_PlannedOrders[EffectiveQty],T_PlannedOrders[Part Name],$A1155,T_PlannedOrders[WeekIndex],7)=0,"",SUMIFS(T_PlannedOrders[EffectiveQty],T_PlannedOrders[Part Name],$A1155,T_PlannedOrders[WeekIndex],7)&amp;" ("&amp;TEXT(SUMPRODUCT(MAX((T_PlannedOrders[Part Name]=$A1155)*(T_PlannedOrders[WeekIndex]=7)*(T_PlannedOrders[EffectiveQty]&gt;0)*T_PlannedOrders[Order_Month])),"m月")&amp;"発注)")</f>
        <v/>
      </c>
      <c r="K1161">
        <f>IF(SUMIFS(T_PlannedOrders[EffectiveQty],T_PlannedOrders[Part Name],$A1155,T_PlannedOrders[WeekIndex],8)=0,"",SUMIFS(T_PlannedOrders[EffectiveQty],T_PlannedOrders[Part Name],$A1155,T_PlannedOrders[WeekIndex],8)&amp;" ("&amp;TEXT(SUMPRODUCT(MAX((T_PlannedOrders[Part Name]=$A1155)*(T_PlannedOrders[WeekIndex]=8)*(T_PlannedOrders[EffectiveQty]&gt;0)*T_PlannedOrders[Order_Month])),"m月")&amp;"発注)")</f>
        <v/>
      </c>
      <c r="L1161">
        <f>IF(SUMIFS(T_PlannedOrders[EffectiveQty],T_PlannedOrders[Part Name],$A1155,T_PlannedOrders[WeekIndex],9)=0,"",SUMIFS(T_PlannedOrders[EffectiveQty],T_PlannedOrders[Part Name],$A1155,T_PlannedOrders[WeekIndex],9)&amp;" ("&amp;TEXT(SUMPRODUCT(MAX((T_PlannedOrders[Part Name]=$A1155)*(T_PlannedOrders[WeekIndex]=9)*(T_PlannedOrders[EffectiveQty]&gt;0)*T_PlannedOrders[Order_Month])),"m月")&amp;"発注)")</f>
        <v/>
      </c>
      <c r="M1161">
        <f>IF(SUMIFS(T_PlannedOrders[EffectiveQty],T_PlannedOrders[Part Name],$A1155,T_PlannedOrders[WeekIndex],10)=0,"",SUMIFS(T_PlannedOrders[EffectiveQty],T_PlannedOrders[Part Name],$A1155,T_PlannedOrders[WeekIndex],10)&amp;" ("&amp;TEXT(SUMPRODUCT(MAX((T_PlannedOrders[Part Name]=$A1155)*(T_PlannedOrders[WeekIndex]=10)*(T_PlannedOrders[EffectiveQty]&gt;0)*T_PlannedOrders[Order_Month])),"m月")&amp;"発注)")</f>
        <v/>
      </c>
      <c r="N1161">
        <f>IF(SUMIFS(T_PlannedOrders[EffectiveQty],T_PlannedOrders[Part Name],$A1155,T_PlannedOrders[WeekIndex],11)=0,"",SUMIFS(T_PlannedOrders[EffectiveQty],T_PlannedOrders[Part Name],$A1155,T_PlannedOrders[WeekIndex],11)&amp;" ("&amp;TEXT(SUMPRODUCT(MAX((T_PlannedOrders[Part Name]=$A1155)*(T_PlannedOrders[WeekIndex]=11)*(T_PlannedOrders[EffectiveQty]&gt;0)*T_PlannedOrders[Order_Month])),"m月")&amp;"発注)")</f>
        <v/>
      </c>
      <c r="O1161">
        <f>IF(SUMIFS(T_PlannedOrders[EffectiveQty],T_PlannedOrders[Part Name],$A1155,T_PlannedOrders[WeekIndex],12)=0,"",SUMIFS(T_PlannedOrders[EffectiveQty],T_PlannedOrders[Part Name],$A1155,T_PlannedOrders[WeekIndex],12)&amp;" ("&amp;TEXT(SUMPRODUCT(MAX((T_PlannedOrders[Part Name]=$A1155)*(T_PlannedOrders[WeekIndex]=12)*(T_PlannedOrders[EffectiveQty]&gt;0)*T_PlannedOrders[Order_Month])),"m月")&amp;"発注)")</f>
        <v/>
      </c>
      <c r="P1161">
        <f>IF(SUMIFS(T_PlannedOrders[EffectiveQty],T_PlannedOrders[Part Name],$A1155,T_PlannedOrders[WeekIndex],13)=0,"",SUMIFS(T_PlannedOrders[EffectiveQty],T_PlannedOrders[Part Name],$A1155,T_PlannedOrders[WeekIndex],13)&amp;" ("&amp;TEXT(SUMPRODUCT(MAX((T_PlannedOrders[Part Name]=$A1155)*(T_PlannedOrders[WeekIndex]=13)*(T_PlannedOrders[EffectiveQty]&gt;0)*T_PlannedOrders[Order_Month])),"m月")&amp;"発注)")</f>
        <v/>
      </c>
      <c r="Q1161">
        <f>IF(SUMIFS(T_PlannedOrders[EffectiveQty],T_PlannedOrders[Part Name],$A1155,T_PlannedOrders[WeekIndex],14)=0,"",SUMIFS(T_PlannedOrders[EffectiveQty],T_PlannedOrders[Part Name],$A1155,T_PlannedOrders[WeekIndex],14)&amp;" ("&amp;TEXT(SUMPRODUCT(MAX((T_PlannedOrders[Part Name]=$A1155)*(T_PlannedOrders[WeekIndex]=14)*(T_PlannedOrders[EffectiveQty]&gt;0)*T_PlannedOrders[Order_Month])),"m月")&amp;"発注)")</f>
        <v/>
      </c>
      <c r="R1161">
        <f>IF(SUMIFS(T_PlannedOrders[EffectiveQty],T_PlannedOrders[Part Name],$A1155,T_PlannedOrders[WeekIndex],15)=0,"",SUMIFS(T_PlannedOrders[EffectiveQty],T_PlannedOrders[Part Name],$A1155,T_PlannedOrders[WeekIndex],15)&amp;" ("&amp;TEXT(SUMPRODUCT(MAX((T_PlannedOrders[Part Name]=$A1155)*(T_PlannedOrders[WeekIndex]=15)*(T_PlannedOrders[EffectiveQty]&gt;0)*T_PlannedOrders[Order_Month])),"m月")&amp;"発注)")</f>
        <v/>
      </c>
      <c r="S1161">
        <f>IF(SUMIFS(T_PlannedOrders[EffectiveQty],T_PlannedOrders[Part Name],$A1155,T_PlannedOrders[WeekIndex],16)=0,"",SUMIFS(T_PlannedOrders[EffectiveQty],T_PlannedOrders[Part Name],$A1155,T_PlannedOrders[WeekIndex],16)&amp;" ("&amp;TEXT(SUMPRODUCT(MAX((T_PlannedOrders[Part Name]=$A1155)*(T_PlannedOrders[WeekIndex]=16)*(T_PlannedOrders[EffectiveQty]&gt;0)*T_PlannedOrders[Order_Month])),"m月")&amp;"発注)")</f>
        <v/>
      </c>
      <c r="T1161">
        <f>IF(SUMIFS(T_PlannedOrders[EffectiveQty],T_PlannedOrders[Part Name],$A1155,T_PlannedOrders[WeekIndex],17)=0,"",SUMIFS(T_PlannedOrders[EffectiveQty],T_PlannedOrders[Part Name],$A1155,T_PlannedOrders[WeekIndex],17)&amp;" ("&amp;TEXT(SUMPRODUCT(MAX((T_PlannedOrders[Part Name]=$A1155)*(T_PlannedOrders[WeekIndex]=17)*(T_PlannedOrders[EffectiveQty]&gt;0)*T_PlannedOrders[Order_Month])),"m月")&amp;"発注)")</f>
        <v/>
      </c>
      <c r="U1161">
        <f>IF(SUMIFS(T_PlannedOrders[EffectiveQty],T_PlannedOrders[Part Name],$A1155,T_PlannedOrders[WeekIndex],18)=0,"",SUMIFS(T_PlannedOrders[EffectiveQty],T_PlannedOrders[Part Name],$A1155,T_PlannedOrders[WeekIndex],18)&amp;" ("&amp;TEXT(SUMPRODUCT(MAX((T_PlannedOrders[Part Name]=$A1155)*(T_PlannedOrders[WeekIndex]=18)*(T_PlannedOrders[EffectiveQty]&gt;0)*T_PlannedOrders[Order_Month])),"m月")&amp;"発注)")</f>
        <v/>
      </c>
      <c r="V1161">
        <f>IF(SUMIFS(T_PlannedOrders[EffectiveQty],T_PlannedOrders[Part Name],$A1155,T_PlannedOrders[WeekIndex],19)=0,"",SUMIFS(T_PlannedOrders[EffectiveQty],T_PlannedOrders[Part Name],$A1155,T_PlannedOrders[WeekIndex],19)&amp;" ("&amp;TEXT(SUMPRODUCT(MAX((T_PlannedOrders[Part Name]=$A1155)*(T_PlannedOrders[WeekIndex]=19)*(T_PlannedOrders[EffectiveQty]&gt;0)*T_PlannedOrders[Order_Month])),"m月")&amp;"発注)")</f>
        <v/>
      </c>
      <c r="W1161">
        <f>IF(SUMIFS(T_PlannedOrders[EffectiveQty],T_PlannedOrders[Part Name],$A1155,T_PlannedOrders[WeekIndex],20)=0,"",SUMIFS(T_PlannedOrders[EffectiveQty],T_PlannedOrders[Part Name],$A1155,T_PlannedOrders[WeekIndex],20)&amp;" ("&amp;TEXT(SUMPRODUCT(MAX((T_PlannedOrders[Part Name]=$A1155)*(T_PlannedOrders[WeekIndex]=20)*(T_PlannedOrders[EffectiveQty]&gt;0)*T_PlannedOrders[Order_Month])),"m月")&amp;"発注)")</f>
        <v/>
      </c>
      <c r="X1161">
        <f>IF(SUMIFS(T_PlannedOrders[EffectiveQty],T_PlannedOrders[Part Name],$A1155,T_PlannedOrders[WeekIndex],21)=0,"",SUMIFS(T_PlannedOrders[EffectiveQty],T_PlannedOrders[Part Name],$A1155,T_PlannedOrders[WeekIndex],21)&amp;" ("&amp;TEXT(SUMPRODUCT(MAX((T_PlannedOrders[Part Name]=$A1155)*(T_PlannedOrders[WeekIndex]=21)*(T_PlannedOrders[EffectiveQty]&gt;0)*T_PlannedOrders[Order_Month])),"m月")&amp;"発注)")</f>
        <v/>
      </c>
      <c r="Y1161">
        <f>IF(SUMIFS(T_PlannedOrders[EffectiveQty],T_PlannedOrders[Part Name],$A1155,T_PlannedOrders[WeekIndex],22)=0,"",SUMIFS(T_PlannedOrders[EffectiveQty],T_PlannedOrders[Part Name],$A1155,T_PlannedOrders[WeekIndex],22)&amp;" ("&amp;TEXT(SUMPRODUCT(MAX((T_PlannedOrders[Part Name]=$A1155)*(T_PlannedOrders[WeekIndex]=22)*(T_PlannedOrders[EffectiveQty]&gt;0)*T_PlannedOrders[Order_Month])),"m月")&amp;"発注)")</f>
        <v/>
      </c>
      <c r="Z1161">
        <f>IF(SUMIFS(T_PlannedOrders[EffectiveQty],T_PlannedOrders[Part Name],$A1155,T_PlannedOrders[WeekIndex],23)=0,"",SUMIFS(T_PlannedOrders[EffectiveQty],T_PlannedOrders[Part Name],$A1155,T_PlannedOrders[WeekIndex],23)&amp;" ("&amp;TEXT(SUMPRODUCT(MAX((T_PlannedOrders[Part Name]=$A1155)*(T_PlannedOrders[WeekIndex]=23)*(T_PlannedOrders[EffectiveQty]&gt;0)*T_PlannedOrders[Order_Month])),"m月")&amp;"発注)")</f>
        <v/>
      </c>
      <c r="AA1161">
        <f>IF(SUMIFS(T_PlannedOrders[EffectiveQty],T_PlannedOrders[Part Name],$A1155,T_PlannedOrders[WeekIndex],24)=0,"",SUMIFS(T_PlannedOrders[EffectiveQty],T_PlannedOrders[Part Name],$A1155,T_PlannedOrders[WeekIndex],24)&amp;" ("&amp;TEXT(SUMPRODUCT(MAX((T_PlannedOrders[Part Name]=$A1155)*(T_PlannedOrders[WeekIndex]=24)*(T_PlannedOrders[EffectiveQty]&gt;0)*T_PlannedOrders[Order_Month])),"m月")&amp;"発注)")</f>
        <v/>
      </c>
      <c r="AB1161">
        <f>IF(SUMIFS(T_PlannedOrders[EffectiveQty],T_PlannedOrders[Part Name],$A1155,T_PlannedOrders[WeekIndex],25)=0,"",SUMIFS(T_PlannedOrders[EffectiveQty],T_PlannedOrders[Part Name],$A1155,T_PlannedOrders[WeekIndex],25)&amp;" ("&amp;TEXT(SUMPRODUCT(MAX((T_PlannedOrders[Part Name]=$A1155)*(T_PlannedOrders[WeekIndex]=25)*(T_PlannedOrders[EffectiveQty]&gt;0)*T_PlannedOrders[Order_Month])),"m月")&amp;"発注)")</f>
        <v/>
      </c>
      <c r="AC1161">
        <f>IF(SUMIFS(T_PlannedOrders[EffectiveQty],T_PlannedOrders[Part Name],$A1155,T_PlannedOrders[WeekIndex],26)=0,"",SUMIFS(T_PlannedOrders[EffectiveQty],T_PlannedOrders[Part Name],$A1155,T_PlannedOrders[WeekIndex],26)&amp;" ("&amp;TEXT(SUMPRODUCT(MAX((T_PlannedOrders[Part Name]=$A1155)*(T_PlannedOrders[WeekIndex]=26)*(T_PlannedOrders[EffectiveQty]&gt;0)*T_PlannedOrders[Order_Month])),"m月")&amp;"発注)")</f>
        <v/>
      </c>
      <c r="AD1161">
        <f>IF(SUMIFS(T_PlannedOrders[EffectiveQty],T_PlannedOrders[Part Name],$A1155,T_PlannedOrders[WeekIndex],27)=0,"",SUMIFS(T_PlannedOrders[EffectiveQty],T_PlannedOrders[Part Name],$A1155,T_PlannedOrders[WeekIndex],27)&amp;" ("&amp;TEXT(SUMPRODUCT(MAX((T_PlannedOrders[Part Name]=$A1155)*(T_PlannedOrders[WeekIndex]=27)*(T_PlannedOrders[EffectiveQty]&gt;0)*T_PlannedOrders[Order_Month])),"m月")&amp;"発注)")</f>
        <v/>
      </c>
      <c r="AE1161">
        <f>IF(SUMIFS(T_PlannedOrders[EffectiveQty],T_PlannedOrders[Part Name],$A1155,T_PlannedOrders[WeekIndex],28)=0,"",SUMIFS(T_PlannedOrders[EffectiveQty],T_PlannedOrders[Part Name],$A1155,T_PlannedOrders[WeekIndex],28)&amp;" ("&amp;TEXT(SUMPRODUCT(MAX((T_PlannedOrders[Part Name]=$A1155)*(T_PlannedOrders[WeekIndex]=28)*(T_PlannedOrders[EffectiveQty]&gt;0)*T_PlannedOrders[Order_Month])),"m月")&amp;"発注)")</f>
        <v/>
      </c>
      <c r="AF1161">
        <f>IF(SUMIFS(T_PlannedOrders[EffectiveQty],T_PlannedOrders[Part Name],$A1155,T_PlannedOrders[WeekIndex],29)=0,"",SUMIFS(T_PlannedOrders[EffectiveQty],T_PlannedOrders[Part Name],$A1155,T_PlannedOrders[WeekIndex],29)&amp;" ("&amp;TEXT(SUMPRODUCT(MAX((T_PlannedOrders[Part Name]=$A1155)*(T_PlannedOrders[WeekIndex]=29)*(T_PlannedOrders[EffectiveQty]&gt;0)*T_PlannedOrders[Order_Month])),"m月")&amp;"発注)")</f>
        <v/>
      </c>
      <c r="AG1161">
        <f>IF(SUMIFS(T_PlannedOrders[EffectiveQty],T_PlannedOrders[Part Name],$A1155,T_PlannedOrders[WeekIndex],30)=0,"",SUMIFS(T_PlannedOrders[EffectiveQty],T_PlannedOrders[Part Name],$A1155,T_PlannedOrders[WeekIndex],30)&amp;" ("&amp;TEXT(SUMPRODUCT(MAX((T_PlannedOrders[Part Name]=$A1155)*(T_PlannedOrders[WeekIndex]=30)*(T_PlannedOrders[EffectiveQty]&gt;0)*T_PlannedOrders[Order_Month])),"m月")&amp;"発注)")</f>
        <v/>
      </c>
      <c r="AH1161">
        <f>IF(SUMIFS(T_PlannedOrders[EffectiveQty],T_PlannedOrders[Part Name],$A1155,T_PlannedOrders[WeekIndex],31)=0,"",SUMIFS(T_PlannedOrders[EffectiveQty],T_PlannedOrders[Part Name],$A1155,T_PlannedOrders[WeekIndex],31)&amp;" ("&amp;TEXT(SUMPRODUCT(MAX((T_PlannedOrders[Part Name]=$A1155)*(T_PlannedOrders[WeekIndex]=31)*(T_PlannedOrders[EffectiveQty]&gt;0)*T_PlannedOrders[Order_Month])),"m月")&amp;"発注)")</f>
        <v/>
      </c>
      <c r="AI1161">
        <f>IF(SUMIFS(T_PlannedOrders[EffectiveQty],T_PlannedOrders[Part Name],$A1155,T_PlannedOrders[WeekIndex],32)=0,"",SUMIFS(T_PlannedOrders[EffectiveQty],T_PlannedOrders[Part Name],$A1155,T_PlannedOrders[WeekIndex],32)&amp;" ("&amp;TEXT(SUMPRODUCT(MAX((T_PlannedOrders[Part Name]=$A1155)*(T_PlannedOrders[WeekIndex]=32)*(T_PlannedOrders[EffectiveQty]&gt;0)*T_PlannedOrders[Order_Month])),"m月")&amp;"発注)")</f>
        <v/>
      </c>
      <c r="AJ1161">
        <f>IF(SUMIFS(T_PlannedOrders[EffectiveQty],T_PlannedOrders[Part Name],$A1155,T_PlannedOrders[WeekIndex],33)=0,"",SUMIFS(T_PlannedOrders[EffectiveQty],T_PlannedOrders[Part Name],$A1155,T_PlannedOrders[WeekIndex],33)&amp;" ("&amp;TEXT(SUMPRODUCT(MAX((T_PlannedOrders[Part Name]=$A1155)*(T_PlannedOrders[WeekIndex]=33)*(T_PlannedOrders[EffectiveQty]&gt;0)*T_PlannedOrders[Order_Month])),"m月")&amp;"発注)")</f>
        <v/>
      </c>
      <c r="AK1161">
        <f>IF(SUMIFS(T_PlannedOrders[EffectiveQty],T_PlannedOrders[Part Name],$A1155,T_PlannedOrders[WeekIndex],34)=0,"",SUMIFS(T_PlannedOrders[EffectiveQty],T_PlannedOrders[Part Name],$A1155,T_PlannedOrders[WeekIndex],34)&amp;" ("&amp;TEXT(SUMPRODUCT(MAX((T_PlannedOrders[Part Name]=$A1155)*(T_PlannedOrders[WeekIndex]=34)*(T_PlannedOrders[EffectiveQty]&gt;0)*T_PlannedOrders[Order_Month])),"m月")&amp;"発注)")</f>
        <v/>
      </c>
      <c r="AL1161">
        <f>IF(SUMIFS(T_PlannedOrders[EffectiveQty],T_PlannedOrders[Part Name],$A1155,T_PlannedOrders[WeekIndex],35)=0,"",SUMIFS(T_PlannedOrders[EffectiveQty],T_PlannedOrders[Part Name],$A1155,T_PlannedOrders[WeekIndex],35)&amp;" ("&amp;TEXT(SUMPRODUCT(MAX((T_PlannedOrders[Part Name]=$A1155)*(T_PlannedOrders[WeekIndex]=35)*(T_PlannedOrders[EffectiveQty]&gt;0)*T_PlannedOrders[Order_Month])),"m月")&amp;"発注)")</f>
        <v/>
      </c>
      <c r="AM1161">
        <f>IF(SUMIFS(T_PlannedOrders[EffectiveQty],T_PlannedOrders[Part Name],$A1155,T_PlannedOrders[WeekIndex],36)=0,"",SUMIFS(T_PlannedOrders[EffectiveQty],T_PlannedOrders[Part Name],$A1155,T_PlannedOrders[WeekIndex],36)&amp;" ("&amp;TEXT(SUMPRODUCT(MAX((T_PlannedOrders[Part Name]=$A1155)*(T_PlannedOrders[WeekIndex]=36)*(T_PlannedOrders[EffectiveQty]&gt;0)*T_PlannedOrders[Order_Month])),"m月")&amp;"発注)")</f>
        <v/>
      </c>
      <c r="AN1161">
        <f>IF(SUMIFS(T_PlannedOrders[EffectiveQty],T_PlannedOrders[Part Name],$A1155,T_PlannedOrders[WeekIndex],37)=0,"",SUMIFS(T_PlannedOrders[EffectiveQty],T_PlannedOrders[Part Name],$A1155,T_PlannedOrders[WeekIndex],37)&amp;" ("&amp;TEXT(SUMPRODUCT(MAX((T_PlannedOrders[Part Name]=$A1155)*(T_PlannedOrders[WeekIndex]=37)*(T_PlannedOrders[EffectiveQty]&gt;0)*T_PlannedOrders[Order_Month])),"m月")&amp;"発注)")</f>
        <v/>
      </c>
      <c r="AO1161">
        <f>IF(SUMIFS(T_PlannedOrders[EffectiveQty],T_PlannedOrders[Part Name],$A1155,T_PlannedOrders[WeekIndex],38)=0,"",SUMIFS(T_PlannedOrders[EffectiveQty],T_PlannedOrders[Part Name],$A1155,T_PlannedOrders[WeekIndex],38)&amp;" ("&amp;TEXT(SUMPRODUCT(MAX((T_PlannedOrders[Part Name]=$A1155)*(T_PlannedOrders[WeekIndex]=38)*(T_PlannedOrders[EffectiveQty]&gt;0)*T_PlannedOrders[Order_Month])),"m月")&amp;"発注)")</f>
        <v/>
      </c>
      <c r="AP1161">
        <f>IF(SUMIFS(T_PlannedOrders[EffectiveQty],T_PlannedOrders[Part Name],$A1155,T_PlannedOrders[WeekIndex],39)=0,"",SUMIFS(T_PlannedOrders[EffectiveQty],T_PlannedOrders[Part Name],$A1155,T_PlannedOrders[WeekIndex],39)&amp;" ("&amp;TEXT(SUMPRODUCT(MAX((T_PlannedOrders[Part Name]=$A1155)*(T_PlannedOrders[WeekIndex]=39)*(T_PlannedOrders[EffectiveQty]&gt;0)*T_PlannedOrders[Order_Month])),"m月")&amp;"発注)")</f>
        <v/>
      </c>
      <c r="AQ1161">
        <f>IF(SUMIFS(T_PlannedOrders[EffectiveQty],T_PlannedOrders[Part Name],$A1155,T_PlannedOrders[WeekIndex],40)=0,"",SUMIFS(T_PlannedOrders[EffectiveQty],T_PlannedOrders[Part Name],$A1155,T_PlannedOrders[WeekIndex],40)&amp;" ("&amp;TEXT(SUMPRODUCT(MAX((T_PlannedOrders[Part Name]=$A1155)*(T_PlannedOrders[WeekIndex]=40)*(T_PlannedOrders[EffectiveQty]&gt;0)*T_PlannedOrders[Order_Month])),"m月")&amp;"発注)")</f>
        <v/>
      </c>
      <c r="AR1161">
        <f>IF(SUMIFS(T_PlannedOrders[EffectiveQty],T_PlannedOrders[Part Name],$A1155,T_PlannedOrders[WeekIndex],41)=0,"",SUMIFS(T_PlannedOrders[EffectiveQty],T_PlannedOrders[Part Name],$A1155,T_PlannedOrders[WeekIndex],41)&amp;" ("&amp;TEXT(SUMPRODUCT(MAX((T_PlannedOrders[Part Name]=$A1155)*(T_PlannedOrders[WeekIndex]=41)*(T_PlannedOrders[EffectiveQty]&gt;0)*T_PlannedOrders[Order_Month])),"m月")&amp;"発注)")</f>
        <v/>
      </c>
      <c r="AS1161">
        <f>IF(SUMIFS(T_PlannedOrders[EffectiveQty],T_PlannedOrders[Part Name],$A1155,T_PlannedOrders[WeekIndex],42)=0,"",SUMIFS(T_PlannedOrders[EffectiveQty],T_PlannedOrders[Part Name],$A1155,T_PlannedOrders[WeekIndex],42)&amp;" ("&amp;TEXT(SUMPRODUCT(MAX((T_PlannedOrders[Part Name]=$A1155)*(T_PlannedOrders[WeekIndex]=42)*(T_PlannedOrders[EffectiveQty]&gt;0)*T_PlannedOrders[Order_Month])),"m月")&amp;"発注)")</f>
        <v/>
      </c>
      <c r="AT1161">
        <f>IF(SUMIFS(T_PlannedOrders[EffectiveQty],T_PlannedOrders[Part Name],$A1155,T_PlannedOrders[WeekIndex],43)=0,"",SUMIFS(T_PlannedOrders[EffectiveQty],T_PlannedOrders[Part Name],$A1155,T_PlannedOrders[WeekIndex],43)&amp;" ("&amp;TEXT(SUMPRODUCT(MAX((T_PlannedOrders[Part Name]=$A1155)*(T_PlannedOrders[WeekIndex]=43)*(T_PlannedOrders[EffectiveQty]&gt;0)*T_PlannedOrders[Order_Month])),"m月")&amp;"発注)")</f>
        <v/>
      </c>
      <c r="AU1161">
        <f>IF(SUMIFS(T_PlannedOrders[EffectiveQty],T_PlannedOrders[Part Name],$A1155,T_PlannedOrders[WeekIndex],44)=0,"",SUMIFS(T_PlannedOrders[EffectiveQty],T_PlannedOrders[Part Name],$A1155,T_PlannedOrders[WeekIndex],44)&amp;" ("&amp;TEXT(SUMPRODUCT(MAX((T_PlannedOrders[Part Name]=$A1155)*(T_PlannedOrders[WeekIndex]=44)*(T_PlannedOrders[EffectiveQty]&gt;0)*T_PlannedOrders[Order_Month])),"m月")&amp;"発注)")</f>
        <v/>
      </c>
      <c r="AV1161">
        <f>IF(SUMIFS(T_PlannedOrders[EffectiveQty],T_PlannedOrders[Part Name],$A1155,T_PlannedOrders[WeekIndex],45)=0,"",SUMIFS(T_PlannedOrders[EffectiveQty],T_PlannedOrders[Part Name],$A1155,T_PlannedOrders[WeekIndex],45)&amp;" ("&amp;TEXT(SUMPRODUCT(MAX((T_PlannedOrders[Part Name]=$A1155)*(T_PlannedOrders[WeekIndex]=45)*(T_PlannedOrders[EffectiveQty]&gt;0)*T_PlannedOrders[Order_Month])),"m月")&amp;"発注)")</f>
        <v/>
      </c>
      <c r="AW1161">
        <f>IF(SUMIFS(T_PlannedOrders[EffectiveQty],T_PlannedOrders[Part Name],$A1155,T_PlannedOrders[WeekIndex],46)=0,"",SUMIFS(T_PlannedOrders[EffectiveQty],T_PlannedOrders[Part Name],$A1155,T_PlannedOrders[WeekIndex],46)&amp;" ("&amp;TEXT(SUMPRODUCT(MAX((T_PlannedOrders[Part Name]=$A1155)*(T_PlannedOrders[WeekIndex]=46)*(T_PlannedOrders[EffectiveQty]&gt;0)*T_PlannedOrders[Order_Month])),"m月")&amp;"発注)")</f>
        <v/>
      </c>
      <c r="AX1161">
        <f>IF(SUMIFS(T_PlannedOrders[EffectiveQty],T_PlannedOrders[Part Name],$A1155,T_PlannedOrders[WeekIndex],47)=0,"",SUMIFS(T_PlannedOrders[EffectiveQty],T_PlannedOrders[Part Name],$A1155,T_PlannedOrders[WeekIndex],47)&amp;" ("&amp;TEXT(SUMPRODUCT(MAX((T_PlannedOrders[Part Name]=$A1155)*(T_PlannedOrders[WeekIndex]=47)*(T_PlannedOrders[EffectiveQty]&gt;0)*T_PlannedOrders[Order_Month])),"m月")&amp;"発注)")</f>
        <v/>
      </c>
      <c r="AY1161">
        <f>IF(SUMIFS(T_PlannedOrders[EffectiveQty],T_PlannedOrders[Part Name],$A1155,T_PlannedOrders[WeekIndex],48)=0,"",SUMIFS(T_PlannedOrders[EffectiveQty],T_PlannedOrders[Part Name],$A1155,T_PlannedOrders[WeekIndex],48)&amp;" ("&amp;TEXT(SUMPRODUCT(MAX((T_PlannedOrders[Part Name]=$A1155)*(T_PlannedOrders[WeekIndex]=48)*(T_PlannedOrders[EffectiveQty]&gt;0)*T_PlannedOrders[Order_Month])),"m月")&amp;"発注)")</f>
        <v/>
      </c>
      <c r="AZ1161">
        <f>IF(SUMIFS(T_PlannedOrders[EffectiveQty],T_PlannedOrders[Part Name],$A1155,T_PlannedOrders[WeekIndex],49)=0,"",SUMIFS(T_PlannedOrders[EffectiveQty],T_PlannedOrders[Part Name],$A1155,T_PlannedOrders[WeekIndex],49)&amp;" ("&amp;TEXT(SUMPRODUCT(MAX((T_PlannedOrders[Part Name]=$A1155)*(T_PlannedOrders[WeekIndex]=49)*(T_PlannedOrders[EffectiveQty]&gt;0)*T_PlannedOrders[Order_Month])),"m月")&amp;"発注)")</f>
        <v/>
      </c>
      <c r="BA1161">
        <f>IF(SUMIFS(T_PlannedOrders[EffectiveQty],T_PlannedOrders[Part Name],$A1155,T_PlannedOrders[WeekIndex],50)=0,"",SUMIFS(T_PlannedOrders[EffectiveQty],T_PlannedOrders[Part Name],$A1155,T_PlannedOrders[WeekIndex],50)&amp;" ("&amp;TEXT(SUMPRODUCT(MAX((T_PlannedOrders[Part Name]=$A1155)*(T_PlannedOrders[WeekIndex]=50)*(T_PlannedOrders[EffectiveQty]&gt;0)*T_PlannedOrders[Order_Month])),"m月")&amp;"発注)")</f>
        <v/>
      </c>
      <c r="BB1161">
        <f>IF(SUMIFS(T_PlannedOrders[EffectiveQty],T_PlannedOrders[Part Name],$A1155,T_PlannedOrders[WeekIndex],51)=0,"",SUMIFS(T_PlannedOrders[EffectiveQty],T_PlannedOrders[Part Name],$A1155,T_PlannedOrders[WeekIndex],51)&amp;" ("&amp;TEXT(SUMPRODUCT(MAX((T_PlannedOrders[Part Name]=$A1155)*(T_PlannedOrders[WeekIndex]=51)*(T_PlannedOrders[EffectiveQty]&gt;0)*T_PlannedOrders[Order_Month])),"m月")&amp;"発注)")</f>
        <v/>
      </c>
      <c r="BC1161">
        <f>IF(SUMIFS(T_PlannedOrders[EffectiveQty],T_PlannedOrders[Part Name],$A1155,T_PlannedOrders[WeekIndex],52)=0,"",SUMIFS(T_PlannedOrders[EffectiveQty],T_PlannedOrders[Part Name],$A1155,T_PlannedOrders[WeekIndex],52)&amp;" ("&amp;TEXT(SUMPRODUCT(MAX((T_PlannedOrders[Part Name]=$A1155)*(T_PlannedOrders[WeekIndex]=52)*(T_PlannedOrders[EffectiveQty]&gt;0)*T_PlannedOrders[Order_Month])),"m月")&amp;"発注)")</f>
        <v/>
      </c>
      <c r="BD1161">
        <f>IF(SUMIFS(T_PlannedOrders[EffectiveQty],T_PlannedOrders[Part Name],$A1155,T_PlannedOrders[WeekIndex],53)=0,"",SUMIFS(T_PlannedOrders[EffectiveQty],T_PlannedOrders[Part Name],$A1155,T_PlannedOrders[WeekIndex],53)&amp;" ("&amp;TEXT(SUMPRODUCT(MAX((T_PlannedOrders[Part Name]=$A1155)*(T_PlannedOrders[WeekIndex]=53)*(T_PlannedOrders[EffectiveQty]&gt;0)*T_PlannedOrders[Order_Month])),"m月")&amp;"発注)")</f>
        <v/>
      </c>
      <c r="BE1161">
        <f>IF(SUMIFS(T_PlannedOrders[EffectiveQty],T_PlannedOrders[Part Name],$A1155,T_PlannedOrders[WeekIndex],54)=0,"",SUMIFS(T_PlannedOrders[EffectiveQty],T_PlannedOrders[Part Name],$A1155,T_PlannedOrders[WeekIndex],54)&amp;" ("&amp;TEXT(SUMPRODUCT(MAX((T_PlannedOrders[Part Name]=$A1155)*(T_PlannedOrders[WeekIndex]=54)*(T_PlannedOrders[EffectiveQty]&gt;0)*T_PlannedOrders[Order_Month])),"m月")&amp;"発注)")</f>
        <v/>
      </c>
      <c r="BF1161">
        <f>IF(SUMIFS(T_PlannedOrders[EffectiveQty],T_PlannedOrders[Part Name],$A1155,T_PlannedOrders[WeekIndex],55)=0,"",SUMIFS(T_PlannedOrders[EffectiveQty],T_PlannedOrders[Part Name],$A1155,T_PlannedOrders[WeekIndex],55)&amp;" ("&amp;TEXT(SUMPRODUCT(MAX((T_PlannedOrders[Part Name]=$A1155)*(T_PlannedOrders[WeekIndex]=55)*(T_PlannedOrders[EffectiveQty]&gt;0)*T_PlannedOrders[Order_Month])),"m月")&amp;"発注)")</f>
        <v/>
      </c>
      <c r="BG1161">
        <f>IF(SUMIFS(T_PlannedOrders[EffectiveQty],T_PlannedOrders[Part Name],$A1155,T_PlannedOrders[WeekIndex],56)=0,"",SUMIFS(T_PlannedOrders[EffectiveQty],T_PlannedOrders[Part Name],$A1155,T_PlannedOrders[WeekIndex],56)&amp;" ("&amp;TEXT(SUMPRODUCT(MAX((T_PlannedOrders[Part Name]=$A1155)*(T_PlannedOrders[WeekIndex]=56)*(T_PlannedOrders[EffectiveQty]&gt;0)*T_PlannedOrders[Order_Month])),"m月")&amp;"発注)")</f>
        <v/>
      </c>
      <c r="BH1161">
        <f>IF(SUMIFS(T_PlannedOrders[EffectiveQty],T_PlannedOrders[Part Name],$A1155,T_PlannedOrders[WeekIndex],57)=0,"",SUMIFS(T_PlannedOrders[EffectiveQty],T_PlannedOrders[Part Name],$A1155,T_PlannedOrders[WeekIndex],57)&amp;" ("&amp;TEXT(SUMPRODUCT(MAX((T_PlannedOrders[Part Name]=$A1155)*(T_PlannedOrders[WeekIndex]=57)*(T_PlannedOrders[EffectiveQty]&gt;0)*T_PlannedOrders[Order_Month])),"m月")&amp;"発注)")</f>
        <v/>
      </c>
      <c r="BI1161">
        <f>IF(SUMIFS(T_PlannedOrders[EffectiveQty],T_PlannedOrders[Part Name],$A1155,T_PlannedOrders[WeekIndex],58)=0,"",SUMIFS(T_PlannedOrders[EffectiveQty],T_PlannedOrders[Part Name],$A1155,T_PlannedOrders[WeekIndex],58)&amp;" ("&amp;TEXT(SUMPRODUCT(MAX((T_PlannedOrders[Part Name]=$A1155)*(T_PlannedOrders[WeekIndex]=58)*(T_PlannedOrders[EffectiveQty]&gt;0)*T_PlannedOrders[Order_Month])),"m月")&amp;"発注)")</f>
        <v/>
      </c>
      <c r="BJ1161">
        <f>IF(SUMIFS(T_PlannedOrders[EffectiveQty],T_PlannedOrders[Part Name],$A1155,T_PlannedOrders[WeekIndex],59)=0,"",SUMIFS(T_PlannedOrders[EffectiveQty],T_PlannedOrders[Part Name],$A1155,T_PlannedOrders[WeekIndex],59)&amp;" ("&amp;TEXT(SUMPRODUCT(MAX((T_PlannedOrders[Part Name]=$A1155)*(T_PlannedOrders[WeekIndex]=59)*(T_PlannedOrders[EffectiveQty]&gt;0)*T_PlannedOrders[Order_Month])),"m月")&amp;"発注)")</f>
        <v/>
      </c>
      <c r="BK1161">
        <f>IF(SUMIFS(T_PlannedOrders[EffectiveQty],T_PlannedOrders[Part Name],$A1155,T_PlannedOrders[WeekIndex],60)=0,"",SUMIFS(T_PlannedOrders[EffectiveQty],T_PlannedOrders[Part Name],$A1155,T_PlannedOrders[WeekIndex],60)&amp;" ("&amp;TEXT(SUMPRODUCT(MAX((T_PlannedOrders[Part Name]=$A1155)*(T_PlannedOrders[WeekIndex]=60)*(T_PlannedOrders[EffectiveQty]&gt;0)*T_PlannedOrders[Order_Month])),"m月")&amp;"発注)")</f>
        <v/>
      </c>
      <c r="BL1161">
        <f>IF(SUMIFS(T_PlannedOrders[EffectiveQty],T_PlannedOrders[Part Name],$A1155,T_PlannedOrders[WeekIndex],61)=0,"",SUMIFS(T_PlannedOrders[EffectiveQty],T_PlannedOrders[Part Name],$A1155,T_PlannedOrders[WeekIndex],61)&amp;" ("&amp;TEXT(SUMPRODUCT(MAX((T_PlannedOrders[Part Name]=$A1155)*(T_PlannedOrders[WeekIndex]=61)*(T_PlannedOrders[EffectiveQty]&gt;0)*T_PlannedOrders[Order_Month])),"m月")&amp;"発注)")</f>
        <v/>
      </c>
      <c r="BM1161">
        <f>IF(SUMIFS(T_PlannedOrders[EffectiveQty],T_PlannedOrders[Part Name],$A1155,T_PlannedOrders[WeekIndex],62)=0,"",SUMIFS(T_PlannedOrders[EffectiveQty],T_PlannedOrders[Part Name],$A1155,T_PlannedOrders[WeekIndex],62)&amp;" ("&amp;TEXT(SUMPRODUCT(MAX((T_PlannedOrders[Part Name]=$A1155)*(T_PlannedOrders[WeekIndex]=62)*(T_PlannedOrders[EffectiveQty]&gt;0)*T_PlannedOrders[Order_Month])),"m月")&amp;"発注)")</f>
        <v/>
      </c>
      <c r="BN1161">
        <f>IF(SUMIFS(T_PlannedOrders[EffectiveQty],T_PlannedOrders[Part Name],$A1155,T_PlannedOrders[WeekIndex],63)=0,"",SUMIFS(T_PlannedOrders[EffectiveQty],T_PlannedOrders[Part Name],$A1155,T_PlannedOrders[WeekIndex],63)&amp;" ("&amp;TEXT(SUMPRODUCT(MAX((T_PlannedOrders[Part Name]=$A1155)*(T_PlannedOrders[WeekIndex]=63)*(T_PlannedOrders[EffectiveQty]&gt;0)*T_PlannedOrders[Order_Month])),"m月")&amp;"発注)")</f>
        <v/>
      </c>
      <c r="BO1161">
        <f>IF(SUMIFS(T_PlannedOrders[EffectiveQty],T_PlannedOrders[Part Name],$A1155,T_PlannedOrders[WeekIndex],64)=0,"",SUMIFS(T_PlannedOrders[EffectiveQty],T_PlannedOrders[Part Name],$A1155,T_PlannedOrders[WeekIndex],64)&amp;" ("&amp;TEXT(SUMPRODUCT(MAX((T_PlannedOrders[Part Name]=$A1155)*(T_PlannedOrders[WeekIndex]=64)*(T_PlannedOrders[EffectiveQty]&gt;0)*T_PlannedOrders[Order_Month])),"m月")&amp;"発注)")</f>
        <v/>
      </c>
      <c r="BP1161">
        <f>IF(SUMIFS(T_PlannedOrders[EffectiveQty],T_PlannedOrders[Part Name],$A1155,T_PlannedOrders[WeekIndex],65)=0,"",SUMIFS(T_PlannedOrders[EffectiveQty],T_PlannedOrders[Part Name],$A1155,T_PlannedOrders[WeekIndex],65)&amp;" ("&amp;TEXT(SUMPRODUCT(MAX((T_PlannedOrders[Part Name]=$A1155)*(T_PlannedOrders[WeekIndex]=65)*(T_PlannedOrders[EffectiveQty]&gt;0)*T_PlannedOrders[Order_Month])),"m月")&amp;"発注)")</f>
        <v/>
      </c>
      <c r="BQ1161">
        <f>IF(SUMIFS(T_PlannedOrders[EffectiveQty],T_PlannedOrders[Part Name],$A1155,T_PlannedOrders[WeekIndex],66)=0,"",SUMIFS(T_PlannedOrders[EffectiveQty],T_PlannedOrders[Part Name],$A1155,T_PlannedOrders[WeekIndex],66)&amp;" ("&amp;TEXT(SUMPRODUCT(MAX((T_PlannedOrders[Part Name]=$A1155)*(T_PlannedOrders[WeekIndex]=66)*(T_PlannedOrders[EffectiveQty]&gt;0)*T_PlannedOrders[Order_Month])),"m月")&amp;"発注)")</f>
        <v/>
      </c>
      <c r="BR1161">
        <f>IF(SUMIFS(T_PlannedOrders[EffectiveQty],T_PlannedOrders[Part Name],$A1155,T_PlannedOrders[WeekIndex],67)=0,"",SUMIFS(T_PlannedOrders[EffectiveQty],T_PlannedOrders[Part Name],$A1155,T_PlannedOrders[WeekIndex],67)&amp;" ("&amp;TEXT(SUMPRODUCT(MAX((T_PlannedOrders[Part Name]=$A1155)*(T_PlannedOrders[WeekIndex]=67)*(T_PlannedOrders[EffectiveQty]&gt;0)*T_PlannedOrders[Order_Month])),"m月")&amp;"発注)")</f>
        <v/>
      </c>
      <c r="BS1161">
        <f>IF(SUMIFS(T_PlannedOrders[EffectiveQty],T_PlannedOrders[Part Name],$A1155,T_PlannedOrders[WeekIndex],68)=0,"",SUMIFS(T_PlannedOrders[EffectiveQty],T_PlannedOrders[Part Name],$A1155,T_PlannedOrders[WeekIndex],68)&amp;" ("&amp;TEXT(SUMPRODUCT(MAX((T_PlannedOrders[Part Name]=$A1155)*(T_PlannedOrders[WeekIndex]=68)*(T_PlannedOrders[EffectiveQty]&gt;0)*T_PlannedOrders[Order_Month])),"m月")&amp;"発注)")</f>
        <v/>
      </c>
      <c r="BT1161">
        <f>IF(SUMIFS(T_PlannedOrders[EffectiveQty],T_PlannedOrders[Part Name],$A1155,T_PlannedOrders[WeekIndex],69)=0,"",SUMIFS(T_PlannedOrders[EffectiveQty],T_PlannedOrders[Part Name],$A1155,T_PlannedOrders[WeekIndex],69)&amp;" ("&amp;TEXT(SUMPRODUCT(MAX((T_PlannedOrders[Part Name]=$A1155)*(T_PlannedOrders[WeekIndex]=69)*(T_PlannedOrders[EffectiveQty]&gt;0)*T_PlannedOrders[Order_Month])),"m月")&amp;"発注)")</f>
        <v/>
      </c>
      <c r="BU1161">
        <f>IF(SUMIFS(T_PlannedOrders[EffectiveQty],T_PlannedOrders[Part Name],$A1155,T_PlannedOrders[WeekIndex],70)=0,"",SUMIFS(T_PlannedOrders[EffectiveQty],T_PlannedOrders[Part Name],$A1155,T_PlannedOrders[WeekIndex],70)&amp;" ("&amp;TEXT(SUMPRODUCT(MAX((T_PlannedOrders[Part Name]=$A1155)*(T_PlannedOrders[WeekIndex]=70)*(T_PlannedOrders[EffectiveQty]&gt;0)*T_PlannedOrders[Order_Month])),"m月")&amp;"発注)")</f>
        <v/>
      </c>
      <c r="BV1161">
        <f>IF(SUMIFS(T_PlannedOrders[EffectiveQty],T_PlannedOrders[Part Name],$A1155,T_PlannedOrders[WeekIndex],71)=0,"",SUMIFS(T_PlannedOrders[EffectiveQty],T_PlannedOrders[Part Name],$A1155,T_PlannedOrders[WeekIndex],71)&amp;" ("&amp;TEXT(SUMPRODUCT(MAX((T_PlannedOrders[Part Name]=$A1155)*(T_PlannedOrders[WeekIndex]=71)*(T_PlannedOrders[EffectiveQty]&gt;0)*T_PlannedOrders[Order_Month])),"m月")&amp;"発注)")</f>
        <v/>
      </c>
      <c r="BW1161">
        <f>IF(SUMIFS(T_PlannedOrders[EffectiveQty],T_PlannedOrders[Part Name],$A1155,T_PlannedOrders[WeekIndex],72)=0,"",SUMIFS(T_PlannedOrders[EffectiveQty],T_PlannedOrders[Part Name],$A1155,T_PlannedOrders[WeekIndex],72)&amp;" ("&amp;TEXT(SUMPRODUCT(MAX((T_PlannedOrders[Part Name]=$A1155)*(T_PlannedOrders[WeekIndex]=72)*(T_PlannedOrders[EffectiveQty]&gt;0)*T_PlannedOrders[Order_Month])),"m月")&amp;"発注)")</f>
        <v/>
      </c>
      <c r="BX1161">
        <f>IF(SUMIFS(T_PlannedOrders[EffectiveQty],T_PlannedOrders[Part Name],$A1155,T_PlannedOrders[WeekIndex],73)=0,"",SUMIFS(T_PlannedOrders[EffectiveQty],T_PlannedOrders[Part Name],$A1155,T_PlannedOrders[WeekIndex],73)&amp;" ("&amp;TEXT(SUMPRODUCT(MAX((T_PlannedOrders[Part Name]=$A1155)*(T_PlannedOrders[WeekIndex]=73)*(T_PlannedOrders[EffectiveQty]&gt;0)*T_PlannedOrders[Order_Month])),"m月")&amp;"発注)")</f>
        <v/>
      </c>
      <c r="BY1161">
        <f>IF(SUMIFS(T_PlannedOrders[EffectiveQty],T_PlannedOrders[Part Name],$A1155,T_PlannedOrders[WeekIndex],74)=0,"",SUMIFS(T_PlannedOrders[EffectiveQty],T_PlannedOrders[Part Name],$A1155,T_PlannedOrders[WeekIndex],74)&amp;" ("&amp;TEXT(SUMPRODUCT(MAX((T_PlannedOrders[Part Name]=$A1155)*(T_PlannedOrders[WeekIndex]=74)*(T_PlannedOrders[EffectiveQty]&gt;0)*T_PlannedOrders[Order_Month])),"m月")&amp;"発注)")</f>
        <v/>
      </c>
      <c r="BZ1161">
        <f>IF(SUMIFS(T_PlannedOrders[EffectiveQty],T_PlannedOrders[Part Name],$A1155,T_PlannedOrders[WeekIndex],75)=0,"",SUMIFS(T_PlannedOrders[EffectiveQty],T_PlannedOrders[Part Name],$A1155,T_PlannedOrders[WeekIndex],75)&amp;" ("&amp;TEXT(SUMPRODUCT(MAX((T_PlannedOrders[Part Name]=$A1155)*(T_PlannedOrders[WeekIndex]=75)*(T_PlannedOrders[EffectiveQty]&gt;0)*T_PlannedOrders[Order_Month])),"m月")&amp;"発注)")</f>
        <v/>
      </c>
      <c r="CA1161">
        <f>IF(SUMIFS(T_PlannedOrders[EffectiveQty],T_PlannedOrders[Part Name],$A1155,T_PlannedOrders[WeekIndex],76)=0,"",SUMIFS(T_PlannedOrders[EffectiveQty],T_PlannedOrders[Part Name],$A1155,T_PlannedOrders[WeekIndex],76)&amp;" ("&amp;TEXT(SUMPRODUCT(MAX((T_PlannedOrders[Part Name]=$A1155)*(T_PlannedOrders[WeekIndex]=76)*(T_PlannedOrders[EffectiveQty]&gt;0)*T_PlannedOrders[Order_Month])),"m月")&amp;"発注)")</f>
        <v/>
      </c>
      <c r="CB1161">
        <f>IF(SUMIFS(T_PlannedOrders[EffectiveQty],T_PlannedOrders[Part Name],$A1155,T_PlannedOrders[WeekIndex],77)=0,"",SUMIFS(T_PlannedOrders[EffectiveQty],T_PlannedOrders[Part Name],$A1155,T_PlannedOrders[WeekIndex],77)&amp;" ("&amp;TEXT(SUMPRODUCT(MAX((T_PlannedOrders[Part Name]=$A1155)*(T_PlannedOrders[WeekIndex]=77)*(T_PlannedOrders[EffectiveQty]&gt;0)*T_PlannedOrders[Order_Month])),"m月")&amp;"発注)")</f>
        <v/>
      </c>
      <c r="CC1161">
        <f>IF(SUMIFS(T_PlannedOrders[EffectiveQty],T_PlannedOrders[Part Name],$A1155,T_PlannedOrders[WeekIndex],78)=0,"",SUMIFS(T_PlannedOrders[EffectiveQty],T_PlannedOrders[Part Name],$A1155,T_PlannedOrders[WeekIndex],78)&amp;" ("&amp;TEXT(SUMPRODUCT(MAX((T_PlannedOrders[Part Name]=$A1155)*(T_PlannedOrders[WeekIndex]=78)*(T_PlannedOrders[EffectiveQty]&gt;0)*T_PlannedOrders[Order_Month])),"m月")&amp;"発注)")</f>
        <v/>
      </c>
      <c r="CD1161">
        <f>IF(SUMIFS(T_PlannedOrders[EffectiveQty],T_PlannedOrders[Part Name],$A1155,T_PlannedOrders[WeekIndex],79)=0,"",SUMIFS(T_PlannedOrders[EffectiveQty],T_PlannedOrders[Part Name],$A1155,T_PlannedOrders[WeekIndex],79)&amp;" ("&amp;TEXT(SUMPRODUCT(MAX((T_PlannedOrders[Part Name]=$A1155)*(T_PlannedOrders[WeekIndex]=79)*(T_PlannedOrders[EffectiveQty]&gt;0)*T_PlannedOrders[Order_Month])),"m月")&amp;"発注)")</f>
        <v/>
      </c>
      <c r="CE1161">
        <f>IF(SUMIFS(T_PlannedOrders[EffectiveQty],T_PlannedOrders[Part Name],$A1155,T_PlannedOrders[WeekIndex],80)=0,"",SUMIFS(T_PlannedOrders[EffectiveQty],T_PlannedOrders[Part Name],$A1155,T_PlannedOrders[WeekIndex],80)&amp;" ("&amp;TEXT(SUMPRODUCT(MAX((T_PlannedOrders[Part Name]=$A1155)*(T_PlannedOrders[WeekIndex]=80)*(T_PlannedOrders[EffectiveQty]&gt;0)*T_PlannedOrders[Order_Month])),"m月")&amp;"発注)")</f>
        <v/>
      </c>
      <c r="CF1161">
        <f>IF(SUMIFS(T_PlannedOrders[EffectiveQty],T_PlannedOrders[Part Name],$A1155,T_PlannedOrders[WeekIndex],81)=0,"",SUMIFS(T_PlannedOrders[EffectiveQty],T_PlannedOrders[Part Name],$A1155,T_PlannedOrders[WeekIndex],81)&amp;" ("&amp;TEXT(SUMPRODUCT(MAX((T_PlannedOrders[Part Name]=$A1155)*(T_PlannedOrders[WeekIndex]=81)*(T_PlannedOrders[EffectiveQty]&gt;0)*T_PlannedOrders[Order_Month])),"m月")&amp;"発注)")</f>
        <v/>
      </c>
      <c r="CG1161">
        <f>IF(SUMIFS(T_PlannedOrders[EffectiveQty],T_PlannedOrders[Part Name],$A1155,T_PlannedOrders[WeekIndex],82)=0,"",SUMIFS(T_PlannedOrders[EffectiveQty],T_PlannedOrders[Part Name],$A1155,T_PlannedOrders[WeekIndex],82)&amp;" ("&amp;TEXT(SUMPRODUCT(MAX((T_PlannedOrders[Part Name]=$A1155)*(T_PlannedOrders[WeekIndex]=82)*(T_PlannedOrders[EffectiveQty]&gt;0)*T_PlannedOrders[Order_Month])),"m月")&amp;"発注)")</f>
        <v/>
      </c>
      <c r="CH1161">
        <f>IF(SUMIFS(T_PlannedOrders[EffectiveQty],T_PlannedOrders[Part Name],$A1155,T_PlannedOrders[WeekIndex],83)=0,"",SUMIFS(T_PlannedOrders[EffectiveQty],T_PlannedOrders[Part Name],$A1155,T_PlannedOrders[WeekIndex],83)&amp;" ("&amp;TEXT(SUMPRODUCT(MAX((T_PlannedOrders[Part Name]=$A1155)*(T_PlannedOrders[WeekIndex]=83)*(T_PlannedOrders[EffectiveQty]&gt;0)*T_PlannedOrders[Order_Month])),"m月")&amp;"発注)")</f>
        <v/>
      </c>
      <c r="CI1161">
        <f>IF(SUMIFS(T_PlannedOrders[EffectiveQty],T_PlannedOrders[Part Name],$A1155,T_PlannedOrders[WeekIndex],84)=0,"",SUMIFS(T_PlannedOrders[EffectiveQty],T_PlannedOrders[Part Name],$A1155,T_PlannedOrders[WeekIndex],84)&amp;" ("&amp;TEXT(SUMPRODUCT(MAX((T_PlannedOrders[Part Name]=$A1155)*(T_PlannedOrders[WeekIndex]=84)*(T_PlannedOrders[EffectiveQty]&gt;0)*T_PlannedOrders[Order_Month])),"m月")&amp;"発注)")</f>
        <v/>
      </c>
      <c r="CJ1161">
        <f>IF(SUMIFS(T_PlannedOrders[EffectiveQty],T_PlannedOrders[Part Name],$A1155,T_PlannedOrders[WeekIndex],85)=0,"",SUMIFS(T_PlannedOrders[EffectiveQty],T_PlannedOrders[Part Name],$A1155,T_PlannedOrders[WeekIndex],85)&amp;" ("&amp;TEXT(SUMPRODUCT(MAX((T_PlannedOrders[Part Name]=$A1155)*(T_PlannedOrders[WeekIndex]=85)*(T_PlannedOrders[EffectiveQty]&gt;0)*T_PlannedOrders[Order_Month])),"m月")&amp;"発注)")</f>
        <v/>
      </c>
      <c r="CK1161">
        <f>IF(SUMIFS(T_PlannedOrders[EffectiveQty],T_PlannedOrders[Part Name],$A1155,T_PlannedOrders[WeekIndex],86)=0,"",SUMIFS(T_PlannedOrders[EffectiveQty],T_PlannedOrders[Part Name],$A1155,T_PlannedOrders[WeekIndex],86)&amp;" ("&amp;TEXT(SUMPRODUCT(MAX((T_PlannedOrders[Part Name]=$A1155)*(T_PlannedOrders[WeekIndex]=86)*(T_PlannedOrders[EffectiveQty]&gt;0)*T_PlannedOrders[Order_Month])),"m月")&amp;"発注)")</f>
        <v/>
      </c>
      <c r="CL1161">
        <f>IF(SUMIFS(T_PlannedOrders[EffectiveQty],T_PlannedOrders[Part Name],$A1155,T_PlannedOrders[WeekIndex],87)=0,"",SUMIFS(T_PlannedOrders[EffectiveQty],T_PlannedOrders[Part Name],$A1155,T_PlannedOrders[WeekIndex],87)&amp;" ("&amp;TEXT(SUMPRODUCT(MAX((T_PlannedOrders[Part Name]=$A1155)*(T_PlannedOrders[WeekIndex]=87)*(T_PlannedOrders[EffectiveQty]&gt;0)*T_PlannedOrders[Order_Month])),"m月")&amp;"発注)")</f>
        <v/>
      </c>
      <c r="CM1161">
        <f>IF(SUMIFS(T_PlannedOrders[EffectiveQty],T_PlannedOrders[Part Name],$A1155,T_PlannedOrders[WeekIndex],88)=0,"",SUMIFS(T_PlannedOrders[EffectiveQty],T_PlannedOrders[Part Name],$A1155,T_PlannedOrders[WeekIndex],88)&amp;" ("&amp;TEXT(SUMPRODUCT(MAX((T_PlannedOrders[Part Name]=$A1155)*(T_PlannedOrders[WeekIndex]=88)*(T_PlannedOrders[EffectiveQty]&gt;0)*T_PlannedOrders[Order_Month])),"m月")&amp;"発注)")</f>
        <v/>
      </c>
      <c r="CN1161">
        <f>IF(SUMIFS(T_PlannedOrders[EffectiveQty],T_PlannedOrders[Part Name],$A1155,T_PlannedOrders[WeekIndex],89)=0,"",SUMIFS(T_PlannedOrders[EffectiveQty],T_PlannedOrders[Part Name],$A1155,T_PlannedOrders[WeekIndex],89)&amp;" ("&amp;TEXT(SUMPRODUCT(MAX((T_PlannedOrders[Part Name]=$A1155)*(T_PlannedOrders[WeekIndex]=89)*(T_PlannedOrders[EffectiveQty]&gt;0)*T_PlannedOrders[Order_Month])),"m月")&amp;"発注)")</f>
        <v/>
      </c>
      <c r="CO1161">
        <f>IF(SUMIFS(T_PlannedOrders[EffectiveQty],T_PlannedOrders[Part Name],$A1155,T_PlannedOrders[WeekIndex],90)=0,"",SUMIFS(T_PlannedOrders[EffectiveQty],T_PlannedOrders[Part Name],$A1155,T_PlannedOrders[WeekIndex],90)&amp;" ("&amp;TEXT(SUMPRODUCT(MAX((T_PlannedOrders[Part Name]=$A1155)*(T_PlannedOrders[WeekIndex]=90)*(T_PlannedOrders[EffectiveQty]&gt;0)*T_PlannedOrders[Order_Month])),"m月")&amp;"発注)")</f>
        <v/>
      </c>
      <c r="CP1161">
        <f>IF(SUMIFS(T_PlannedOrders[EffectiveQty],T_PlannedOrders[Part Name],$A1155,T_PlannedOrders[WeekIndex],91)=0,"",SUMIFS(T_PlannedOrders[EffectiveQty],T_PlannedOrders[Part Name],$A1155,T_PlannedOrders[WeekIndex],91)&amp;" ("&amp;TEXT(SUMPRODUCT(MAX((T_PlannedOrders[Part Name]=$A1155)*(T_PlannedOrders[WeekIndex]=91)*(T_PlannedOrders[EffectiveQty]&gt;0)*T_PlannedOrders[Order_Month])),"m月")&amp;"発注)")</f>
        <v/>
      </c>
      <c r="CQ1161">
        <f>IF(SUMIFS(T_PlannedOrders[EffectiveQty],T_PlannedOrders[Part Name],$A1155,T_PlannedOrders[WeekIndex],92)=0,"",SUMIFS(T_PlannedOrders[EffectiveQty],T_PlannedOrders[Part Name],$A1155,T_PlannedOrders[WeekIndex],92)&amp;" ("&amp;TEXT(SUMPRODUCT(MAX((T_PlannedOrders[Part Name]=$A1155)*(T_PlannedOrders[WeekIndex]=92)*(T_PlannedOrders[EffectiveQty]&gt;0)*T_PlannedOrders[Order_Month])),"m月")&amp;"発注)")</f>
        <v/>
      </c>
      <c r="CR1161">
        <f>IF(SUMIFS(T_PlannedOrders[EffectiveQty],T_PlannedOrders[Part Name],$A1155,T_PlannedOrders[WeekIndex],93)=0,"",SUMIFS(T_PlannedOrders[EffectiveQty],T_PlannedOrders[Part Name],$A1155,T_PlannedOrders[WeekIndex],93)&amp;" ("&amp;TEXT(SUMPRODUCT(MAX((T_PlannedOrders[Part Name]=$A1155)*(T_PlannedOrders[WeekIndex]=93)*(T_PlannedOrders[EffectiveQty]&gt;0)*T_PlannedOrders[Order_Month])),"m月")&amp;"発注)")</f>
        <v/>
      </c>
      <c r="CS1161">
        <f>IF(SUMIFS(T_PlannedOrders[EffectiveQty],T_PlannedOrders[Part Name],$A1155,T_PlannedOrders[WeekIndex],94)=0,"",SUMIFS(T_PlannedOrders[EffectiveQty],T_PlannedOrders[Part Name],$A1155,T_PlannedOrders[WeekIndex],94)&amp;" ("&amp;TEXT(SUMPRODUCT(MAX((T_PlannedOrders[Part Name]=$A1155)*(T_PlannedOrders[WeekIndex]=94)*(T_PlannedOrders[EffectiveQty]&gt;0)*T_PlannedOrders[Order_Month])),"m月")&amp;"発注)")</f>
        <v/>
      </c>
      <c r="CT1161">
        <f>IF(SUMIFS(T_PlannedOrders[EffectiveQty],T_PlannedOrders[Part Name],$A1155,T_PlannedOrders[WeekIndex],95)=0,"",SUMIFS(T_PlannedOrders[EffectiveQty],T_PlannedOrders[Part Name],$A1155,T_PlannedOrders[WeekIndex],95)&amp;" ("&amp;TEXT(SUMPRODUCT(MAX((T_PlannedOrders[Part Name]=$A1155)*(T_PlannedOrders[WeekIndex]=95)*(T_PlannedOrders[EffectiveQty]&gt;0)*T_PlannedOrders[Order_Month])),"m月")&amp;"発注)")</f>
        <v/>
      </c>
      <c r="CU1161">
        <f>IF(SUMIFS(T_PlannedOrders[EffectiveQty],T_PlannedOrders[Part Name],$A1155,T_PlannedOrders[WeekIndex],96)=0,"",SUMIFS(T_PlannedOrders[EffectiveQty],T_PlannedOrders[Part Name],$A1155,T_PlannedOrders[WeekIndex],96)&amp;" ("&amp;TEXT(SUMPRODUCT(MAX((T_PlannedOrders[Part Name]=$A1155)*(T_PlannedOrders[WeekIndex]=96)*(T_PlannedOrders[EffectiveQty]&gt;0)*T_PlannedOrders[Order_Month])),"m月")&amp;"発注)")</f>
        <v/>
      </c>
      <c r="CV1161">
        <f>IF(SUMIFS(T_PlannedOrders[EffectiveQty],T_PlannedOrders[Part Name],$A1155,T_PlannedOrders[WeekIndex],97)=0,"",SUMIFS(T_PlannedOrders[EffectiveQty],T_PlannedOrders[Part Name],$A1155,T_PlannedOrders[WeekIndex],97)&amp;" ("&amp;TEXT(SUMPRODUCT(MAX((T_PlannedOrders[Part Name]=$A1155)*(T_PlannedOrders[WeekIndex]=97)*(T_PlannedOrders[EffectiveQty]&gt;0)*T_PlannedOrders[Order_Month])),"m月")&amp;"発注)")</f>
        <v/>
      </c>
      <c r="CW1161">
        <f>IF(SUMIFS(T_PlannedOrders[EffectiveQty],T_PlannedOrders[Part Name],$A1155,T_PlannedOrders[WeekIndex],98)=0,"",SUMIFS(T_PlannedOrders[EffectiveQty],T_PlannedOrders[Part Name],$A1155,T_PlannedOrders[WeekIndex],98)&amp;" ("&amp;TEXT(SUMPRODUCT(MAX((T_PlannedOrders[Part Name]=$A1155)*(T_PlannedOrders[WeekIndex]=98)*(T_PlannedOrders[EffectiveQty]&gt;0)*T_PlannedOrders[Order_Month])),"m月")&amp;"発注)")</f>
        <v/>
      </c>
      <c r="CX1161">
        <f>IF(SUMIFS(T_PlannedOrders[EffectiveQty],T_PlannedOrders[Part Name],$A1155,T_PlannedOrders[WeekIndex],99)=0,"",SUMIFS(T_PlannedOrders[EffectiveQty],T_PlannedOrders[Part Name],$A1155,T_PlannedOrders[WeekIndex],99)&amp;" ("&amp;TEXT(SUMPRODUCT(MAX((T_PlannedOrders[Part Name]=$A1155)*(T_PlannedOrders[WeekIndex]=99)*(T_PlannedOrders[EffectiveQty]&gt;0)*T_PlannedOrders[Order_Month])),"m月")&amp;"発注)")</f>
        <v/>
      </c>
      <c r="CY1161">
        <f>IF(SUMIFS(T_PlannedOrders[EffectiveQty],T_PlannedOrders[Part Name],$A1155,T_PlannedOrders[WeekIndex],100)=0,"",SUMIFS(T_PlannedOrders[EffectiveQty],T_PlannedOrders[Part Name],$A1155,T_PlannedOrders[WeekIndex],100)&amp;" ("&amp;TEXT(SUMPRODUCT(MAX((T_PlannedOrders[Part Name]=$A1155)*(T_PlannedOrders[WeekIndex]=100)*(T_PlannedOrders[EffectiveQty]&gt;0)*T_PlannedOrders[Order_Month])),"m月")&amp;"発注)")</f>
        <v/>
      </c>
      <c r="CZ1161">
        <f>IF(SUMIFS(T_PlannedOrders[EffectiveQty],T_PlannedOrders[Part Name],$A1155,T_PlannedOrders[WeekIndex],101)=0,"",SUMIFS(T_PlannedOrders[EffectiveQty],T_PlannedOrders[Part Name],$A1155,T_PlannedOrders[WeekIndex],101)&amp;" ("&amp;TEXT(SUMPRODUCT(MAX((T_PlannedOrders[Part Name]=$A1155)*(T_PlannedOrders[WeekIndex]=101)*(T_PlannedOrders[EffectiveQty]&gt;0)*T_PlannedOrders[Order_Month])),"m月")&amp;"発注)")</f>
        <v/>
      </c>
      <c r="DA1161">
        <f>IF(SUMIFS(T_PlannedOrders[EffectiveQty],T_PlannedOrders[Part Name],$A1155,T_PlannedOrders[WeekIndex],102)=0,"",SUMIFS(T_PlannedOrders[EffectiveQty],T_PlannedOrders[Part Name],$A1155,T_PlannedOrders[WeekIndex],102)&amp;" ("&amp;TEXT(SUMPRODUCT(MAX((T_PlannedOrders[Part Name]=$A1155)*(T_PlannedOrders[WeekIndex]=102)*(T_PlannedOrders[EffectiveQty]&gt;0)*T_PlannedOrders[Order_Month])),"m月")&amp;"発注)")</f>
        <v/>
      </c>
      <c r="DB1161">
        <f>IF(SUMIFS(T_PlannedOrders[EffectiveQty],T_PlannedOrders[Part Name],$A1155,T_PlannedOrders[WeekIndex],103)=0,"",SUMIFS(T_PlannedOrders[EffectiveQty],T_PlannedOrders[Part Name],$A1155,T_PlannedOrders[WeekIndex],103)&amp;" ("&amp;TEXT(SUMPRODUCT(MAX((T_PlannedOrders[Part Name]=$A1155)*(T_PlannedOrders[WeekIndex]=103)*(T_PlannedOrders[EffectiveQty]&gt;0)*T_PlannedOrders[Order_Month])),"m月")&amp;"発注)")</f>
        <v/>
      </c>
      <c r="DC1161">
        <f>IF(SUMIFS(T_PlannedOrders[EffectiveQty],T_PlannedOrders[Part Name],$A1155,T_PlannedOrders[WeekIndex],104)=0,"",SUMIFS(T_PlannedOrders[EffectiveQty],T_PlannedOrders[Part Name],$A1155,T_PlannedOrders[WeekIndex],104)&amp;" ("&amp;TEXT(SUMPRODUCT(MAX((T_PlannedOrders[Part Name]=$A1155)*(T_PlannedOrders[WeekIndex]=104)*(T_PlannedOrders[EffectiveQty]&gt;0)*T_PlannedOrders[Order_Month])),"m月")&amp;"発注)")</f>
        <v/>
      </c>
    </row>
    <row r="1162">
      <c r="B1162" s="5" t="inlineStr">
        <is>
          <t>合計在庫(週末時点,kg)</t>
        </is>
      </c>
      <c r="D1162">
        <f>'Grid_Stock'!B51</f>
        <v/>
      </c>
      <c r="E1162">
        <f>'Grid_Stock'!C51</f>
        <v/>
      </c>
      <c r="F1162">
        <f>'Grid_Stock'!D51</f>
        <v/>
      </c>
      <c r="G1162">
        <f>'Grid_Stock'!E51</f>
        <v/>
      </c>
      <c r="H1162">
        <f>'Grid_Stock'!F51</f>
        <v/>
      </c>
      <c r="I1162">
        <f>'Grid_Stock'!G51</f>
        <v/>
      </c>
      <c r="J1162">
        <f>'Grid_Stock'!H51</f>
        <v/>
      </c>
      <c r="K1162">
        <f>'Grid_Stock'!I51</f>
        <v/>
      </c>
      <c r="L1162">
        <f>'Grid_Stock'!J51</f>
        <v/>
      </c>
      <c r="M1162">
        <f>'Grid_Stock'!K51</f>
        <v/>
      </c>
      <c r="N1162">
        <f>'Grid_Stock'!L51</f>
        <v/>
      </c>
      <c r="O1162">
        <f>'Grid_Stock'!M51</f>
        <v/>
      </c>
      <c r="P1162">
        <f>'Grid_Stock'!N51</f>
        <v/>
      </c>
      <c r="Q1162">
        <f>'Grid_Stock'!O51</f>
        <v/>
      </c>
      <c r="R1162">
        <f>'Grid_Stock'!P51</f>
        <v/>
      </c>
      <c r="S1162">
        <f>'Grid_Stock'!Q51</f>
        <v/>
      </c>
      <c r="T1162">
        <f>'Grid_Stock'!R51</f>
        <v/>
      </c>
      <c r="U1162">
        <f>'Grid_Stock'!S51</f>
        <v/>
      </c>
      <c r="V1162">
        <f>'Grid_Stock'!T51</f>
        <v/>
      </c>
      <c r="W1162">
        <f>'Grid_Stock'!U51</f>
        <v/>
      </c>
      <c r="X1162">
        <f>'Grid_Stock'!V51</f>
        <v/>
      </c>
      <c r="Y1162">
        <f>'Grid_Stock'!W51</f>
        <v/>
      </c>
      <c r="Z1162">
        <f>'Grid_Stock'!X51</f>
        <v/>
      </c>
      <c r="AA1162">
        <f>'Grid_Stock'!Y51</f>
        <v/>
      </c>
      <c r="AB1162">
        <f>'Grid_Stock'!Z51</f>
        <v/>
      </c>
      <c r="AC1162">
        <f>'Grid_Stock'!AA51</f>
        <v/>
      </c>
      <c r="AD1162">
        <f>'Grid_Stock'!AB51</f>
        <v/>
      </c>
      <c r="AE1162">
        <f>'Grid_Stock'!AC51</f>
        <v/>
      </c>
      <c r="AF1162">
        <f>'Grid_Stock'!AD51</f>
        <v/>
      </c>
      <c r="AG1162">
        <f>'Grid_Stock'!AE51</f>
        <v/>
      </c>
      <c r="AH1162">
        <f>'Grid_Stock'!AF51</f>
        <v/>
      </c>
      <c r="AI1162">
        <f>'Grid_Stock'!AG51</f>
        <v/>
      </c>
      <c r="AJ1162">
        <f>'Grid_Stock'!AH51</f>
        <v/>
      </c>
      <c r="AK1162">
        <f>'Grid_Stock'!AI51</f>
        <v/>
      </c>
      <c r="AL1162">
        <f>'Grid_Stock'!AJ51</f>
        <v/>
      </c>
      <c r="AM1162">
        <f>'Grid_Stock'!AK51</f>
        <v/>
      </c>
      <c r="AN1162">
        <f>'Grid_Stock'!AL51</f>
        <v/>
      </c>
      <c r="AO1162">
        <f>'Grid_Stock'!AM51</f>
        <v/>
      </c>
      <c r="AP1162">
        <f>'Grid_Stock'!AN51</f>
        <v/>
      </c>
      <c r="AQ1162">
        <f>'Grid_Stock'!AO51</f>
        <v/>
      </c>
      <c r="AR1162">
        <f>'Grid_Stock'!AP51</f>
        <v/>
      </c>
      <c r="AS1162">
        <f>'Grid_Stock'!AQ51</f>
        <v/>
      </c>
      <c r="AT1162">
        <f>'Grid_Stock'!AR51</f>
        <v/>
      </c>
      <c r="AU1162">
        <f>'Grid_Stock'!AS51</f>
        <v/>
      </c>
      <c r="AV1162">
        <f>'Grid_Stock'!AT51</f>
        <v/>
      </c>
      <c r="AW1162">
        <f>'Grid_Stock'!AU51</f>
        <v/>
      </c>
      <c r="AX1162">
        <f>'Grid_Stock'!AV51</f>
        <v/>
      </c>
      <c r="AY1162">
        <f>'Grid_Stock'!AW51</f>
        <v/>
      </c>
      <c r="AZ1162">
        <f>'Grid_Stock'!AX51</f>
        <v/>
      </c>
      <c r="BA1162">
        <f>'Grid_Stock'!AY51</f>
        <v/>
      </c>
      <c r="BB1162">
        <f>'Grid_Stock'!AZ51</f>
        <v/>
      </c>
      <c r="BC1162">
        <f>'Grid_Stock'!BA51</f>
        <v/>
      </c>
      <c r="BD1162">
        <f>'Grid_Stock'!BB51</f>
        <v/>
      </c>
      <c r="BE1162">
        <f>'Grid_Stock'!BC51</f>
        <v/>
      </c>
      <c r="BF1162">
        <f>'Grid_Stock'!BD51</f>
        <v/>
      </c>
      <c r="BG1162">
        <f>'Grid_Stock'!BE51</f>
        <v/>
      </c>
      <c r="BH1162">
        <f>'Grid_Stock'!BF51</f>
        <v/>
      </c>
      <c r="BI1162">
        <f>'Grid_Stock'!BG51</f>
        <v/>
      </c>
      <c r="BJ1162">
        <f>'Grid_Stock'!BH51</f>
        <v/>
      </c>
      <c r="BK1162">
        <f>'Grid_Stock'!BI51</f>
        <v/>
      </c>
      <c r="BL1162">
        <f>'Grid_Stock'!BJ51</f>
        <v/>
      </c>
      <c r="BM1162">
        <f>'Grid_Stock'!BK51</f>
        <v/>
      </c>
      <c r="BN1162">
        <f>'Grid_Stock'!BL51</f>
        <v/>
      </c>
      <c r="BO1162">
        <f>'Grid_Stock'!BM51</f>
        <v/>
      </c>
      <c r="BP1162">
        <f>'Grid_Stock'!BN51</f>
        <v/>
      </c>
      <c r="BQ1162">
        <f>'Grid_Stock'!BO51</f>
        <v/>
      </c>
      <c r="BR1162">
        <f>'Grid_Stock'!BP51</f>
        <v/>
      </c>
      <c r="BS1162">
        <f>'Grid_Stock'!BQ51</f>
        <v/>
      </c>
      <c r="BT1162">
        <f>'Grid_Stock'!BR51</f>
        <v/>
      </c>
      <c r="BU1162">
        <f>'Grid_Stock'!BS51</f>
        <v/>
      </c>
      <c r="BV1162">
        <f>'Grid_Stock'!BT51</f>
        <v/>
      </c>
      <c r="BW1162">
        <f>'Grid_Stock'!BU51</f>
        <v/>
      </c>
      <c r="BX1162">
        <f>'Grid_Stock'!BV51</f>
        <v/>
      </c>
      <c r="BY1162">
        <f>'Grid_Stock'!BW51</f>
        <v/>
      </c>
      <c r="BZ1162">
        <f>'Grid_Stock'!BX51</f>
        <v/>
      </c>
      <c r="CA1162">
        <f>'Grid_Stock'!BY51</f>
        <v/>
      </c>
      <c r="CB1162">
        <f>'Grid_Stock'!BZ51</f>
        <v/>
      </c>
      <c r="CC1162">
        <f>'Grid_Stock'!CA51</f>
        <v/>
      </c>
      <c r="CD1162">
        <f>'Grid_Stock'!CB51</f>
        <v/>
      </c>
      <c r="CE1162">
        <f>'Grid_Stock'!CC51</f>
        <v/>
      </c>
      <c r="CF1162">
        <f>'Grid_Stock'!CD51</f>
        <v/>
      </c>
      <c r="CG1162">
        <f>'Grid_Stock'!CE51</f>
        <v/>
      </c>
      <c r="CH1162">
        <f>'Grid_Stock'!CF51</f>
        <v/>
      </c>
      <c r="CI1162">
        <f>'Grid_Stock'!CG51</f>
        <v/>
      </c>
      <c r="CJ1162">
        <f>'Grid_Stock'!CH51</f>
        <v/>
      </c>
      <c r="CK1162">
        <f>'Grid_Stock'!CI51</f>
        <v/>
      </c>
      <c r="CL1162">
        <f>'Grid_Stock'!CJ51</f>
        <v/>
      </c>
      <c r="CM1162">
        <f>'Grid_Stock'!CK51</f>
        <v/>
      </c>
      <c r="CN1162">
        <f>'Grid_Stock'!CL51</f>
        <v/>
      </c>
      <c r="CO1162">
        <f>'Grid_Stock'!CM51</f>
        <v/>
      </c>
      <c r="CP1162">
        <f>'Grid_Stock'!CN51</f>
        <v/>
      </c>
      <c r="CQ1162">
        <f>'Grid_Stock'!CO51</f>
        <v/>
      </c>
      <c r="CR1162">
        <f>'Grid_Stock'!CP51</f>
        <v/>
      </c>
      <c r="CS1162">
        <f>'Grid_Stock'!CQ51</f>
        <v/>
      </c>
      <c r="CT1162">
        <f>'Grid_Stock'!CR51</f>
        <v/>
      </c>
      <c r="CU1162">
        <f>'Grid_Stock'!CS51</f>
        <v/>
      </c>
      <c r="CV1162">
        <f>'Grid_Stock'!CT51</f>
        <v/>
      </c>
      <c r="CW1162">
        <f>'Grid_Stock'!CU51</f>
        <v/>
      </c>
      <c r="CX1162">
        <f>'Grid_Stock'!CV51</f>
        <v/>
      </c>
      <c r="CY1162">
        <f>'Grid_Stock'!CW51</f>
        <v/>
      </c>
      <c r="CZ1162">
        <f>'Grid_Stock'!CX51</f>
        <v/>
      </c>
      <c r="DA1162">
        <f>'Grid_Stock'!CY51</f>
        <v/>
      </c>
      <c r="DB1162">
        <f>'Grid_Stock'!CZ51</f>
        <v/>
      </c>
      <c r="DC1162">
        <f>'Grid_Stock'!DA51</f>
        <v/>
      </c>
    </row>
    <row r="1163">
      <c r="B1163" s="23" t="inlineStr">
        <is>
          <t>（発注の目安はDashboardの基準在庫[下限/上限]と色分けを参照）</t>
        </is>
      </c>
    </row>
    <row r="1165">
      <c r="A1165" s="21" t="inlineStr">
        <is>
          <t>Ester Film</t>
        </is>
      </c>
      <c r="B1165" s="21" t="inlineStr">
        <is>
          <t>Ester Film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Ester Film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5" t="inlineStr">
        <is>
          <t>合計使用量(kg)/週</t>
        </is>
      </c>
      <c r="D1168">
        <f>'Grid_Requirement'!B53</f>
        <v/>
      </c>
      <c r="E1168">
        <f>'Grid_Requirement'!C53</f>
        <v/>
      </c>
      <c r="F1168">
        <f>'Grid_Requirement'!D53</f>
        <v/>
      </c>
      <c r="G1168">
        <f>'Grid_Requirement'!E53</f>
        <v/>
      </c>
      <c r="H1168">
        <f>'Grid_Requirement'!F53</f>
        <v/>
      </c>
      <c r="I1168">
        <f>'Grid_Requirement'!G53</f>
        <v/>
      </c>
      <c r="J1168">
        <f>'Grid_Requirement'!H53</f>
        <v/>
      </c>
      <c r="K1168">
        <f>'Grid_Requirement'!I53</f>
        <v/>
      </c>
      <c r="L1168">
        <f>'Grid_Requirement'!J53</f>
        <v/>
      </c>
      <c r="M1168">
        <f>'Grid_Requirement'!K53</f>
        <v/>
      </c>
      <c r="N1168">
        <f>'Grid_Requirement'!L53</f>
        <v/>
      </c>
      <c r="O1168">
        <f>'Grid_Requirement'!M53</f>
        <v/>
      </c>
      <c r="P1168">
        <f>'Grid_Requirement'!N53</f>
        <v/>
      </c>
      <c r="Q1168">
        <f>'Grid_Requirement'!O53</f>
        <v/>
      </c>
      <c r="R1168">
        <f>'Grid_Requirement'!P53</f>
        <v/>
      </c>
      <c r="S1168">
        <f>'Grid_Requirement'!Q53</f>
        <v/>
      </c>
      <c r="T1168">
        <f>'Grid_Requirement'!R53</f>
        <v/>
      </c>
      <c r="U1168">
        <f>'Grid_Requirement'!S53</f>
        <v/>
      </c>
      <c r="V1168">
        <f>'Grid_Requirement'!T53</f>
        <v/>
      </c>
      <c r="W1168">
        <f>'Grid_Requirement'!U53</f>
        <v/>
      </c>
      <c r="X1168">
        <f>'Grid_Requirement'!V53</f>
        <v/>
      </c>
      <c r="Y1168">
        <f>'Grid_Requirement'!W53</f>
        <v/>
      </c>
      <c r="Z1168">
        <f>'Grid_Requirement'!X53</f>
        <v/>
      </c>
      <c r="AA1168">
        <f>'Grid_Requirement'!Y53</f>
        <v/>
      </c>
      <c r="AB1168">
        <f>'Grid_Requirement'!Z53</f>
        <v/>
      </c>
      <c r="AC1168">
        <f>'Grid_Requirement'!AA53</f>
        <v/>
      </c>
      <c r="AD1168">
        <f>'Grid_Requirement'!AB53</f>
        <v/>
      </c>
      <c r="AE1168">
        <f>'Grid_Requirement'!AC53</f>
        <v/>
      </c>
      <c r="AF1168">
        <f>'Grid_Requirement'!AD53</f>
        <v/>
      </c>
      <c r="AG1168">
        <f>'Grid_Requirement'!AE53</f>
        <v/>
      </c>
      <c r="AH1168">
        <f>'Grid_Requirement'!AF53</f>
        <v/>
      </c>
      <c r="AI1168">
        <f>'Grid_Requirement'!AG53</f>
        <v/>
      </c>
      <c r="AJ1168">
        <f>'Grid_Requirement'!AH53</f>
        <v/>
      </c>
      <c r="AK1168">
        <f>'Grid_Requirement'!AI53</f>
        <v/>
      </c>
      <c r="AL1168">
        <f>'Grid_Requirement'!AJ53</f>
        <v/>
      </c>
      <c r="AM1168">
        <f>'Grid_Requirement'!AK53</f>
        <v/>
      </c>
      <c r="AN1168">
        <f>'Grid_Requirement'!AL53</f>
        <v/>
      </c>
      <c r="AO1168">
        <f>'Grid_Requirement'!AM53</f>
        <v/>
      </c>
      <c r="AP1168">
        <f>'Grid_Requirement'!AN53</f>
        <v/>
      </c>
      <c r="AQ1168">
        <f>'Grid_Requirement'!AO53</f>
        <v/>
      </c>
      <c r="AR1168">
        <f>'Grid_Requirement'!AP53</f>
        <v/>
      </c>
      <c r="AS1168">
        <f>'Grid_Requirement'!AQ53</f>
        <v/>
      </c>
      <c r="AT1168">
        <f>'Grid_Requirement'!AR53</f>
        <v/>
      </c>
      <c r="AU1168">
        <f>'Grid_Requirement'!AS53</f>
        <v/>
      </c>
      <c r="AV1168">
        <f>'Grid_Requirement'!AT53</f>
        <v/>
      </c>
      <c r="AW1168">
        <f>'Grid_Requirement'!AU53</f>
        <v/>
      </c>
      <c r="AX1168">
        <f>'Grid_Requirement'!AV53</f>
        <v/>
      </c>
      <c r="AY1168">
        <f>'Grid_Requirement'!AW53</f>
        <v/>
      </c>
      <c r="AZ1168">
        <f>'Grid_Requirement'!AX53</f>
        <v/>
      </c>
      <c r="BA1168">
        <f>'Grid_Requirement'!AY53</f>
        <v/>
      </c>
      <c r="BB1168">
        <f>'Grid_Requirement'!AZ53</f>
        <v/>
      </c>
      <c r="BC1168">
        <f>'Grid_Requirement'!BA53</f>
        <v/>
      </c>
      <c r="BD1168">
        <f>'Grid_Requirement'!BB53</f>
        <v/>
      </c>
      <c r="BE1168">
        <f>'Grid_Requirement'!BC53</f>
        <v/>
      </c>
      <c r="BF1168">
        <f>'Grid_Requirement'!BD53</f>
        <v/>
      </c>
      <c r="BG1168">
        <f>'Grid_Requirement'!BE53</f>
        <v/>
      </c>
      <c r="BH1168">
        <f>'Grid_Requirement'!BF53</f>
        <v/>
      </c>
      <c r="BI1168">
        <f>'Grid_Requirement'!BG53</f>
        <v/>
      </c>
      <c r="BJ1168">
        <f>'Grid_Requirement'!BH53</f>
        <v/>
      </c>
      <c r="BK1168">
        <f>'Grid_Requirement'!BI53</f>
        <v/>
      </c>
      <c r="BL1168">
        <f>'Grid_Requirement'!BJ53</f>
        <v/>
      </c>
      <c r="BM1168">
        <f>'Grid_Requirement'!BK53</f>
        <v/>
      </c>
      <c r="BN1168">
        <f>'Grid_Requirement'!BL53</f>
        <v/>
      </c>
      <c r="BO1168">
        <f>'Grid_Requirement'!BM53</f>
        <v/>
      </c>
      <c r="BP1168">
        <f>'Grid_Requirement'!BN53</f>
        <v/>
      </c>
      <c r="BQ1168">
        <f>'Grid_Requirement'!BO53</f>
        <v/>
      </c>
      <c r="BR1168">
        <f>'Grid_Requirement'!BP53</f>
        <v/>
      </c>
      <c r="BS1168">
        <f>'Grid_Requirement'!BQ53</f>
        <v/>
      </c>
      <c r="BT1168">
        <f>'Grid_Requirement'!BR53</f>
        <v/>
      </c>
      <c r="BU1168">
        <f>'Grid_Requirement'!BS53</f>
        <v/>
      </c>
      <c r="BV1168">
        <f>'Grid_Requirement'!BT53</f>
        <v/>
      </c>
      <c r="BW1168">
        <f>'Grid_Requirement'!BU53</f>
        <v/>
      </c>
      <c r="BX1168">
        <f>'Grid_Requirement'!BV53</f>
        <v/>
      </c>
      <c r="BY1168">
        <f>'Grid_Requirement'!BW53</f>
        <v/>
      </c>
      <c r="BZ1168">
        <f>'Grid_Requirement'!BX53</f>
        <v/>
      </c>
      <c r="CA1168">
        <f>'Grid_Requirement'!BY53</f>
        <v/>
      </c>
      <c r="CB1168">
        <f>'Grid_Requirement'!BZ53</f>
        <v/>
      </c>
      <c r="CC1168">
        <f>'Grid_Requirement'!CA53</f>
        <v/>
      </c>
      <c r="CD1168">
        <f>'Grid_Requirement'!CB53</f>
        <v/>
      </c>
      <c r="CE1168">
        <f>'Grid_Requirement'!CC53</f>
        <v/>
      </c>
      <c r="CF1168">
        <f>'Grid_Requirement'!CD53</f>
        <v/>
      </c>
      <c r="CG1168">
        <f>'Grid_Requirement'!CE53</f>
        <v/>
      </c>
      <c r="CH1168">
        <f>'Grid_Requirement'!CF53</f>
        <v/>
      </c>
      <c r="CI1168">
        <f>'Grid_Requirement'!CG53</f>
        <v/>
      </c>
      <c r="CJ1168">
        <f>'Grid_Requirement'!CH53</f>
        <v/>
      </c>
      <c r="CK1168">
        <f>'Grid_Requirement'!CI53</f>
        <v/>
      </c>
      <c r="CL1168">
        <f>'Grid_Requirement'!CJ53</f>
        <v/>
      </c>
      <c r="CM1168">
        <f>'Grid_Requirement'!CK53</f>
        <v/>
      </c>
      <c r="CN1168">
        <f>'Grid_Requirement'!CL53</f>
        <v/>
      </c>
      <c r="CO1168">
        <f>'Grid_Requirement'!CM53</f>
        <v/>
      </c>
      <c r="CP1168">
        <f>'Grid_Requirement'!CN53</f>
        <v/>
      </c>
      <c r="CQ1168">
        <f>'Grid_Requirement'!CO53</f>
        <v/>
      </c>
      <c r="CR1168">
        <f>'Grid_Requirement'!CP53</f>
        <v/>
      </c>
      <c r="CS1168">
        <f>'Grid_Requirement'!CQ53</f>
        <v/>
      </c>
      <c r="CT1168">
        <f>'Grid_Requirement'!CR53</f>
        <v/>
      </c>
      <c r="CU1168">
        <f>'Grid_Requirement'!CS53</f>
        <v/>
      </c>
      <c r="CV1168">
        <f>'Grid_Requirement'!CT53</f>
        <v/>
      </c>
      <c r="CW1168">
        <f>'Grid_Requirement'!CU53</f>
        <v/>
      </c>
      <c r="CX1168">
        <f>'Grid_Requirement'!CV53</f>
        <v/>
      </c>
      <c r="CY1168">
        <f>'Grid_Requirement'!CW53</f>
        <v/>
      </c>
      <c r="CZ1168">
        <f>'Grid_Requirement'!CX53</f>
        <v/>
      </c>
      <c r="DA1168">
        <f>'Grid_Requirement'!CY53</f>
        <v/>
      </c>
      <c r="DB1168">
        <f>'Grid_Requirement'!CZ53</f>
        <v/>
      </c>
      <c r="DC1168">
        <f>'Grid_Requirement'!DA53</f>
        <v/>
      </c>
    </row>
    <row r="1169">
      <c r="B1169" t="inlineStr">
        <is>
          <t>TTAF在庫(実績,kg)</t>
        </is>
      </c>
      <c r="D1169">
        <f>'T_TTAFStock'!B57</f>
        <v/>
      </c>
      <c r="E1169">
        <f>'T_TTAFStock'!C57</f>
        <v/>
      </c>
      <c r="F1169">
        <f>'T_TTAFStock'!D57</f>
        <v/>
      </c>
      <c r="G1169">
        <f>'T_TTAFStock'!E57</f>
        <v/>
      </c>
      <c r="H1169">
        <f>'T_TTAFStock'!F57</f>
        <v/>
      </c>
      <c r="I1169">
        <f>'T_TTAFStock'!G57</f>
        <v/>
      </c>
      <c r="J1169">
        <f>'T_TTAFStock'!H57</f>
        <v/>
      </c>
      <c r="K1169">
        <f>'T_TTAFStock'!I57</f>
        <v/>
      </c>
      <c r="L1169">
        <f>'T_TTAFStock'!J57</f>
        <v/>
      </c>
      <c r="M1169">
        <f>'T_TTAFStock'!K57</f>
        <v/>
      </c>
      <c r="N1169">
        <f>'T_TTAFStock'!L57</f>
        <v/>
      </c>
      <c r="O1169">
        <f>'T_TTAFStock'!M57</f>
        <v/>
      </c>
      <c r="P1169">
        <f>'T_TTAFStock'!N57</f>
        <v/>
      </c>
      <c r="Q1169">
        <f>'T_TTAFStock'!O57</f>
        <v/>
      </c>
      <c r="R1169">
        <f>'T_TTAFStock'!P57</f>
        <v/>
      </c>
      <c r="S1169">
        <f>'T_TTAFStock'!Q57</f>
        <v/>
      </c>
      <c r="T1169">
        <f>'T_TTAFStock'!R57</f>
        <v/>
      </c>
      <c r="U1169">
        <f>'T_TTAFStock'!S57</f>
        <v/>
      </c>
      <c r="V1169">
        <f>'T_TTAFStock'!T57</f>
        <v/>
      </c>
      <c r="W1169">
        <f>'T_TTAFStock'!U57</f>
        <v/>
      </c>
      <c r="X1169">
        <f>'T_TTAFStock'!V57</f>
        <v/>
      </c>
      <c r="Y1169">
        <f>'T_TTAFStock'!W57</f>
        <v/>
      </c>
      <c r="Z1169">
        <f>'T_TTAFStock'!X57</f>
        <v/>
      </c>
      <c r="AA1169">
        <f>'T_TTAFStock'!Y57</f>
        <v/>
      </c>
      <c r="AB1169">
        <f>'T_TTAFStock'!Z57</f>
        <v/>
      </c>
      <c r="AC1169">
        <f>'T_TTAFStock'!AA57</f>
        <v/>
      </c>
      <c r="AD1169">
        <f>'T_TTAFStock'!AB57</f>
        <v/>
      </c>
      <c r="AE1169">
        <f>'T_TTAFStock'!AC57</f>
        <v/>
      </c>
      <c r="AF1169">
        <f>'T_TTAFStock'!AD57</f>
        <v/>
      </c>
      <c r="AG1169">
        <f>'T_TTAFStock'!AE57</f>
        <v/>
      </c>
      <c r="AH1169">
        <f>'T_TTAFStock'!AF57</f>
        <v/>
      </c>
      <c r="AI1169">
        <f>'T_TTAFStock'!AG57</f>
        <v/>
      </c>
      <c r="AJ1169">
        <f>'T_TTAFStock'!AH57</f>
        <v/>
      </c>
      <c r="AK1169">
        <f>'T_TTAFStock'!AI57</f>
        <v/>
      </c>
      <c r="AL1169">
        <f>'T_TTAFStock'!AJ57</f>
        <v/>
      </c>
      <c r="AM1169">
        <f>'T_TTAFStock'!AK57</f>
        <v/>
      </c>
      <c r="AN1169">
        <f>'T_TTAFStock'!AL57</f>
        <v/>
      </c>
      <c r="AO1169">
        <f>'T_TTAFStock'!AM57</f>
        <v/>
      </c>
      <c r="AP1169">
        <f>'T_TTAFStock'!AN57</f>
        <v/>
      </c>
      <c r="AQ1169">
        <f>'T_TTAFStock'!AO57</f>
        <v/>
      </c>
      <c r="AR1169">
        <f>'T_TTAFStock'!AP57</f>
        <v/>
      </c>
      <c r="AS1169">
        <f>'T_TTAFStock'!AQ57</f>
        <v/>
      </c>
      <c r="AT1169">
        <f>'T_TTAFStock'!AR57</f>
        <v/>
      </c>
      <c r="AU1169">
        <f>'T_TTAFStock'!AS57</f>
        <v/>
      </c>
      <c r="AV1169">
        <f>'T_TTAFStock'!AT57</f>
        <v/>
      </c>
      <c r="AW1169">
        <f>'T_TTAFStock'!AU57</f>
        <v/>
      </c>
      <c r="AX1169">
        <f>'T_TTAFStock'!AV57</f>
        <v/>
      </c>
      <c r="AY1169">
        <f>'T_TTAFStock'!AW57</f>
        <v/>
      </c>
      <c r="AZ1169">
        <f>'T_TTAFStock'!AX57</f>
        <v/>
      </c>
      <c r="BA1169">
        <f>'T_TTAFStock'!AY57</f>
        <v/>
      </c>
      <c r="BB1169">
        <f>'T_TTAFStock'!AZ57</f>
        <v/>
      </c>
      <c r="BC1169">
        <f>'T_TTAFStock'!BA57</f>
        <v/>
      </c>
      <c r="BD1169">
        <f>'T_TTAFStock'!BB57</f>
        <v/>
      </c>
      <c r="BE1169">
        <f>'T_TTAFStock'!BC57</f>
        <v/>
      </c>
      <c r="BF1169">
        <f>'T_TTAFStock'!BD57</f>
        <v/>
      </c>
      <c r="BG1169">
        <f>'T_TTAFStock'!BE57</f>
        <v/>
      </c>
      <c r="BH1169">
        <f>'T_TTAFStock'!BF57</f>
        <v/>
      </c>
      <c r="BI1169">
        <f>'T_TTAFStock'!BG57</f>
        <v/>
      </c>
      <c r="BJ1169">
        <f>'T_TTAFStock'!BH57</f>
        <v/>
      </c>
      <c r="BK1169">
        <f>'T_TTAFStock'!BI57</f>
        <v/>
      </c>
      <c r="BL1169">
        <f>'T_TTAFStock'!BJ57</f>
        <v/>
      </c>
      <c r="BM1169">
        <f>'T_TTAFStock'!BK57</f>
        <v/>
      </c>
      <c r="BN1169">
        <f>'T_TTAFStock'!BL57</f>
        <v/>
      </c>
      <c r="BO1169">
        <f>'T_TTAFStock'!BM57</f>
        <v/>
      </c>
      <c r="BP1169">
        <f>'T_TTAFStock'!BN57</f>
        <v/>
      </c>
      <c r="BQ1169">
        <f>'T_TTAFStock'!BO57</f>
        <v/>
      </c>
      <c r="BR1169">
        <f>'T_TTAFStock'!BP57</f>
        <v/>
      </c>
      <c r="BS1169">
        <f>'T_TTAFStock'!BQ57</f>
        <v/>
      </c>
      <c r="BT1169">
        <f>'T_TTAFStock'!BR57</f>
        <v/>
      </c>
      <c r="BU1169">
        <f>'T_TTAFStock'!BS57</f>
        <v/>
      </c>
      <c r="BV1169">
        <f>'T_TTAFStock'!BT57</f>
        <v/>
      </c>
      <c r="BW1169">
        <f>'T_TTAFStock'!BU57</f>
        <v/>
      </c>
      <c r="BX1169">
        <f>'T_TTAFStock'!BV57</f>
        <v/>
      </c>
      <c r="BY1169">
        <f>'T_TTAFStock'!BW57</f>
        <v/>
      </c>
      <c r="BZ1169">
        <f>'T_TTAFStock'!BX57</f>
        <v/>
      </c>
      <c r="CA1169">
        <f>'T_TTAFStock'!BY57</f>
        <v/>
      </c>
      <c r="CB1169">
        <f>'T_TTAFStock'!BZ57</f>
        <v/>
      </c>
      <c r="CC1169">
        <f>'T_TTAFStock'!CA57</f>
        <v/>
      </c>
      <c r="CD1169">
        <f>'T_TTAFStock'!CB57</f>
        <v/>
      </c>
      <c r="CE1169">
        <f>'T_TTAFStock'!CC57</f>
        <v/>
      </c>
      <c r="CF1169">
        <f>'T_TTAFStock'!CD57</f>
        <v/>
      </c>
      <c r="CG1169">
        <f>'T_TTAFStock'!CE57</f>
        <v/>
      </c>
      <c r="CH1169">
        <f>'T_TTAFStock'!CF57</f>
        <v/>
      </c>
      <c r="CI1169">
        <f>'T_TTAFStock'!CG57</f>
        <v/>
      </c>
      <c r="CJ1169">
        <f>'T_TTAFStock'!CH57</f>
        <v/>
      </c>
      <c r="CK1169">
        <f>'T_TTAFStock'!CI57</f>
        <v/>
      </c>
      <c r="CL1169">
        <f>'T_TTAFStock'!CJ57</f>
        <v/>
      </c>
      <c r="CM1169">
        <f>'T_TTAFStock'!CK57</f>
        <v/>
      </c>
      <c r="CN1169">
        <f>'T_TTAFStock'!CL57</f>
        <v/>
      </c>
      <c r="CO1169">
        <f>'T_TTAFStock'!CM57</f>
        <v/>
      </c>
      <c r="CP1169">
        <f>'T_TTAFStock'!CN57</f>
        <v/>
      </c>
      <c r="CQ1169">
        <f>'T_TTAFStock'!CO57</f>
        <v/>
      </c>
      <c r="CR1169">
        <f>'T_TTAFStock'!CP57</f>
        <v/>
      </c>
      <c r="CS1169">
        <f>'T_TTAFStock'!CQ57</f>
        <v/>
      </c>
      <c r="CT1169">
        <f>'T_TTAFStock'!CR57</f>
        <v/>
      </c>
      <c r="CU1169">
        <f>'T_TTAFStock'!CS57</f>
        <v/>
      </c>
      <c r="CV1169">
        <f>'T_TTAFStock'!CT57</f>
        <v/>
      </c>
      <c r="CW1169">
        <f>'T_TTAFStock'!CU57</f>
        <v/>
      </c>
      <c r="CX1169">
        <f>'T_TTAFStock'!CV57</f>
        <v/>
      </c>
      <c r="CY1169">
        <f>'T_TTAFStock'!CW57</f>
        <v/>
      </c>
      <c r="CZ1169">
        <f>'T_TTAFStock'!CX57</f>
        <v/>
      </c>
      <c r="DA1169">
        <f>'T_TTAFStock'!CY57</f>
        <v/>
      </c>
      <c r="DB1169">
        <f>'T_TTAFStock'!CZ57</f>
        <v/>
      </c>
      <c r="DC1169">
        <f>'T_TTAFStock'!DA57</f>
        <v/>
      </c>
    </row>
    <row r="1170">
      <c r="B1170" t="inlineStr">
        <is>
          <t>自社在庫(実績,kg)</t>
        </is>
      </c>
      <c r="D1170">
        <f>'T_SelfStock'!B57</f>
        <v/>
      </c>
      <c r="E1170">
        <f>'T_SelfStock'!C57</f>
        <v/>
      </c>
      <c r="F1170">
        <f>'T_SelfStock'!D57</f>
        <v/>
      </c>
      <c r="G1170">
        <f>'T_SelfStock'!E57</f>
        <v/>
      </c>
      <c r="H1170">
        <f>'T_SelfStock'!F57</f>
        <v/>
      </c>
      <c r="I1170">
        <f>'T_SelfStock'!G57</f>
        <v/>
      </c>
      <c r="J1170">
        <f>'T_SelfStock'!H57</f>
        <v/>
      </c>
      <c r="K1170">
        <f>'T_SelfStock'!I57</f>
        <v/>
      </c>
      <c r="L1170">
        <f>'T_SelfStock'!J57</f>
        <v/>
      </c>
      <c r="M1170">
        <f>'T_SelfStock'!K57</f>
        <v/>
      </c>
      <c r="N1170">
        <f>'T_SelfStock'!L57</f>
        <v/>
      </c>
      <c r="O1170">
        <f>'T_SelfStock'!M57</f>
        <v/>
      </c>
      <c r="P1170">
        <f>'T_SelfStock'!N57</f>
        <v/>
      </c>
      <c r="Q1170">
        <f>'T_SelfStock'!O57</f>
        <v/>
      </c>
      <c r="R1170">
        <f>'T_SelfStock'!P57</f>
        <v/>
      </c>
      <c r="S1170">
        <f>'T_SelfStock'!Q57</f>
        <v/>
      </c>
      <c r="T1170">
        <f>'T_SelfStock'!R57</f>
        <v/>
      </c>
      <c r="U1170">
        <f>'T_SelfStock'!S57</f>
        <v/>
      </c>
      <c r="V1170">
        <f>'T_SelfStock'!T57</f>
        <v/>
      </c>
      <c r="W1170">
        <f>'T_SelfStock'!U57</f>
        <v/>
      </c>
      <c r="X1170">
        <f>'T_SelfStock'!V57</f>
        <v/>
      </c>
      <c r="Y1170">
        <f>'T_SelfStock'!W57</f>
        <v/>
      </c>
      <c r="Z1170">
        <f>'T_SelfStock'!X57</f>
        <v/>
      </c>
      <c r="AA1170">
        <f>'T_SelfStock'!Y57</f>
        <v/>
      </c>
      <c r="AB1170">
        <f>'T_SelfStock'!Z57</f>
        <v/>
      </c>
      <c r="AC1170">
        <f>'T_SelfStock'!AA57</f>
        <v/>
      </c>
      <c r="AD1170">
        <f>'T_SelfStock'!AB57</f>
        <v/>
      </c>
      <c r="AE1170">
        <f>'T_SelfStock'!AC57</f>
        <v/>
      </c>
      <c r="AF1170">
        <f>'T_SelfStock'!AD57</f>
        <v/>
      </c>
      <c r="AG1170">
        <f>'T_SelfStock'!AE57</f>
        <v/>
      </c>
      <c r="AH1170">
        <f>'T_SelfStock'!AF57</f>
        <v/>
      </c>
      <c r="AI1170">
        <f>'T_SelfStock'!AG57</f>
        <v/>
      </c>
      <c r="AJ1170">
        <f>'T_SelfStock'!AH57</f>
        <v/>
      </c>
      <c r="AK1170">
        <f>'T_SelfStock'!AI57</f>
        <v/>
      </c>
      <c r="AL1170">
        <f>'T_SelfStock'!AJ57</f>
        <v/>
      </c>
      <c r="AM1170">
        <f>'T_SelfStock'!AK57</f>
        <v/>
      </c>
      <c r="AN1170">
        <f>'T_SelfStock'!AL57</f>
        <v/>
      </c>
      <c r="AO1170">
        <f>'T_SelfStock'!AM57</f>
        <v/>
      </c>
      <c r="AP1170">
        <f>'T_SelfStock'!AN57</f>
        <v/>
      </c>
      <c r="AQ1170">
        <f>'T_SelfStock'!AO57</f>
        <v/>
      </c>
      <c r="AR1170">
        <f>'T_SelfStock'!AP57</f>
        <v/>
      </c>
      <c r="AS1170">
        <f>'T_SelfStock'!AQ57</f>
        <v/>
      </c>
      <c r="AT1170">
        <f>'T_SelfStock'!AR57</f>
        <v/>
      </c>
      <c r="AU1170">
        <f>'T_SelfStock'!AS57</f>
        <v/>
      </c>
      <c r="AV1170">
        <f>'T_SelfStock'!AT57</f>
        <v/>
      </c>
      <c r="AW1170">
        <f>'T_SelfStock'!AU57</f>
        <v/>
      </c>
      <c r="AX1170">
        <f>'T_SelfStock'!AV57</f>
        <v/>
      </c>
      <c r="AY1170">
        <f>'T_SelfStock'!AW57</f>
        <v/>
      </c>
      <c r="AZ1170">
        <f>'T_SelfStock'!AX57</f>
        <v/>
      </c>
      <c r="BA1170">
        <f>'T_SelfStock'!AY57</f>
        <v/>
      </c>
      <c r="BB1170">
        <f>'T_SelfStock'!AZ57</f>
        <v/>
      </c>
      <c r="BC1170">
        <f>'T_SelfStock'!BA57</f>
        <v/>
      </c>
      <c r="BD1170">
        <f>'T_SelfStock'!BB57</f>
        <v/>
      </c>
      <c r="BE1170">
        <f>'T_SelfStock'!BC57</f>
        <v/>
      </c>
      <c r="BF1170">
        <f>'T_SelfStock'!BD57</f>
        <v/>
      </c>
      <c r="BG1170">
        <f>'T_SelfStock'!BE57</f>
        <v/>
      </c>
      <c r="BH1170">
        <f>'T_SelfStock'!BF57</f>
        <v/>
      </c>
      <c r="BI1170">
        <f>'T_SelfStock'!BG57</f>
        <v/>
      </c>
      <c r="BJ1170">
        <f>'T_SelfStock'!BH57</f>
        <v/>
      </c>
      <c r="BK1170">
        <f>'T_SelfStock'!BI57</f>
        <v/>
      </c>
      <c r="BL1170">
        <f>'T_SelfStock'!BJ57</f>
        <v/>
      </c>
      <c r="BM1170">
        <f>'T_SelfStock'!BK57</f>
        <v/>
      </c>
      <c r="BN1170">
        <f>'T_SelfStock'!BL57</f>
        <v/>
      </c>
      <c r="BO1170">
        <f>'T_SelfStock'!BM57</f>
        <v/>
      </c>
      <c r="BP1170">
        <f>'T_SelfStock'!BN57</f>
        <v/>
      </c>
      <c r="BQ1170">
        <f>'T_SelfStock'!BO57</f>
        <v/>
      </c>
      <c r="BR1170">
        <f>'T_SelfStock'!BP57</f>
        <v/>
      </c>
      <c r="BS1170">
        <f>'T_SelfStock'!BQ57</f>
        <v/>
      </c>
      <c r="BT1170">
        <f>'T_SelfStock'!BR57</f>
        <v/>
      </c>
      <c r="BU1170">
        <f>'T_SelfStock'!BS57</f>
        <v/>
      </c>
      <c r="BV1170">
        <f>'T_SelfStock'!BT57</f>
        <v/>
      </c>
      <c r="BW1170">
        <f>'T_SelfStock'!BU57</f>
        <v/>
      </c>
      <c r="BX1170">
        <f>'T_SelfStock'!BV57</f>
        <v/>
      </c>
      <c r="BY1170">
        <f>'T_SelfStock'!BW57</f>
        <v/>
      </c>
      <c r="BZ1170">
        <f>'T_SelfStock'!BX57</f>
        <v/>
      </c>
      <c r="CA1170">
        <f>'T_SelfStock'!BY57</f>
        <v/>
      </c>
      <c r="CB1170">
        <f>'T_SelfStock'!BZ57</f>
        <v/>
      </c>
      <c r="CC1170">
        <f>'T_SelfStock'!CA57</f>
        <v/>
      </c>
      <c r="CD1170">
        <f>'T_SelfStock'!CB57</f>
        <v/>
      </c>
      <c r="CE1170">
        <f>'T_SelfStock'!CC57</f>
        <v/>
      </c>
      <c r="CF1170">
        <f>'T_SelfStock'!CD57</f>
        <v/>
      </c>
      <c r="CG1170">
        <f>'T_SelfStock'!CE57</f>
        <v/>
      </c>
      <c r="CH1170">
        <f>'T_SelfStock'!CF57</f>
        <v/>
      </c>
      <c r="CI1170">
        <f>'T_SelfStock'!CG57</f>
        <v/>
      </c>
      <c r="CJ1170">
        <f>'T_SelfStock'!CH57</f>
        <v/>
      </c>
      <c r="CK1170">
        <f>'T_SelfStock'!CI57</f>
        <v/>
      </c>
      <c r="CL1170">
        <f>'T_SelfStock'!CJ57</f>
        <v/>
      </c>
      <c r="CM1170">
        <f>'T_SelfStock'!CK57</f>
        <v/>
      </c>
      <c r="CN1170">
        <f>'T_SelfStock'!CL57</f>
        <v/>
      </c>
      <c r="CO1170">
        <f>'T_SelfStock'!CM57</f>
        <v/>
      </c>
      <c r="CP1170">
        <f>'T_SelfStock'!CN57</f>
        <v/>
      </c>
      <c r="CQ1170">
        <f>'T_SelfStock'!CO57</f>
        <v/>
      </c>
      <c r="CR1170">
        <f>'T_SelfStock'!CP57</f>
        <v/>
      </c>
      <c r="CS1170">
        <f>'T_SelfStock'!CQ57</f>
        <v/>
      </c>
      <c r="CT1170">
        <f>'T_SelfStock'!CR57</f>
        <v/>
      </c>
      <c r="CU1170">
        <f>'T_SelfStock'!CS57</f>
        <v/>
      </c>
      <c r="CV1170">
        <f>'T_SelfStock'!CT57</f>
        <v/>
      </c>
      <c r="CW1170">
        <f>'T_SelfStock'!CU57</f>
        <v/>
      </c>
      <c r="CX1170">
        <f>'T_SelfStock'!CV57</f>
        <v/>
      </c>
      <c r="CY1170">
        <f>'T_SelfStock'!CW57</f>
        <v/>
      </c>
      <c r="CZ1170">
        <f>'T_SelfStock'!CX57</f>
        <v/>
      </c>
      <c r="DA1170">
        <f>'T_SelfStock'!CY57</f>
        <v/>
      </c>
      <c r="DB1170">
        <f>'T_SelfStock'!CZ57</f>
        <v/>
      </c>
      <c r="DC1170">
        <f>'T_SelfStock'!DA57</f>
        <v/>
      </c>
    </row>
    <row r="1171">
      <c r="B1171" t="inlineStr">
        <is>
          <t>Order(発注予定,kg)</t>
        </is>
      </c>
      <c r="D1171">
        <f>IF(SUMIFS(T_PlannedOrders[EffectiveQty],T_PlannedOrders[Part Name],$A1165,T_PlannedOrders[WeekIndex],1)=0,"",SUMIFS(T_PlannedOrders[EffectiveQty],T_PlannedOrders[Part Name],$A1165,T_PlannedOrders[WeekIndex],1)&amp;" ("&amp;TEXT(SUMPRODUCT(MAX((T_PlannedOrders[Part Name]=$A1165)*(T_PlannedOrders[WeekIndex]=1)*(T_PlannedOrders[EffectiveQty]&gt;0)*T_PlannedOrders[Order_Month])),"m月")&amp;"発注)")</f>
        <v/>
      </c>
      <c r="E1171">
        <f>IF(SUMIFS(T_PlannedOrders[EffectiveQty],T_PlannedOrders[Part Name],$A1165,T_PlannedOrders[WeekIndex],2)=0,"",SUMIFS(T_PlannedOrders[EffectiveQty],T_PlannedOrders[Part Name],$A1165,T_PlannedOrders[WeekIndex],2)&amp;" ("&amp;TEXT(SUMPRODUCT(MAX((T_PlannedOrders[Part Name]=$A1165)*(T_PlannedOrders[WeekIndex]=2)*(T_PlannedOrders[EffectiveQty]&gt;0)*T_PlannedOrders[Order_Month])),"m月")&amp;"発注)")</f>
        <v/>
      </c>
      <c r="F1171">
        <f>IF(SUMIFS(T_PlannedOrders[EffectiveQty],T_PlannedOrders[Part Name],$A1165,T_PlannedOrders[WeekIndex],3)=0,"",SUMIFS(T_PlannedOrders[EffectiveQty],T_PlannedOrders[Part Name],$A1165,T_PlannedOrders[WeekIndex],3)&amp;" ("&amp;TEXT(SUMPRODUCT(MAX((T_PlannedOrders[Part Name]=$A1165)*(T_PlannedOrders[WeekIndex]=3)*(T_PlannedOrders[EffectiveQty]&gt;0)*T_PlannedOrders[Order_Month])),"m月")&amp;"発注)")</f>
        <v/>
      </c>
      <c r="G1171">
        <f>IF(SUMIFS(T_PlannedOrders[EffectiveQty],T_PlannedOrders[Part Name],$A1165,T_PlannedOrders[WeekIndex],4)=0,"",SUMIFS(T_PlannedOrders[EffectiveQty],T_PlannedOrders[Part Name],$A1165,T_PlannedOrders[WeekIndex],4)&amp;" ("&amp;TEXT(SUMPRODUCT(MAX((T_PlannedOrders[Part Name]=$A1165)*(T_PlannedOrders[WeekIndex]=4)*(T_PlannedOrders[EffectiveQty]&gt;0)*T_PlannedOrders[Order_Month])),"m月")&amp;"発注)")</f>
        <v/>
      </c>
      <c r="H1171">
        <f>IF(SUMIFS(T_PlannedOrders[EffectiveQty],T_PlannedOrders[Part Name],$A1165,T_PlannedOrders[WeekIndex],5)=0,"",SUMIFS(T_PlannedOrders[EffectiveQty],T_PlannedOrders[Part Name],$A1165,T_PlannedOrders[WeekIndex],5)&amp;" ("&amp;TEXT(SUMPRODUCT(MAX((T_PlannedOrders[Part Name]=$A1165)*(T_PlannedOrders[WeekIndex]=5)*(T_PlannedOrders[EffectiveQty]&gt;0)*T_PlannedOrders[Order_Month])),"m月")&amp;"発注)")</f>
        <v/>
      </c>
      <c r="I1171">
        <f>IF(SUMIFS(T_PlannedOrders[EffectiveQty],T_PlannedOrders[Part Name],$A1165,T_PlannedOrders[WeekIndex],6)=0,"",SUMIFS(T_PlannedOrders[EffectiveQty],T_PlannedOrders[Part Name],$A1165,T_PlannedOrders[WeekIndex],6)&amp;" ("&amp;TEXT(SUMPRODUCT(MAX((T_PlannedOrders[Part Name]=$A1165)*(T_PlannedOrders[WeekIndex]=6)*(T_PlannedOrders[EffectiveQty]&gt;0)*T_PlannedOrders[Order_Month])),"m月")&amp;"発注)")</f>
        <v/>
      </c>
      <c r="J1171">
        <f>IF(SUMIFS(T_PlannedOrders[EffectiveQty],T_PlannedOrders[Part Name],$A1165,T_PlannedOrders[WeekIndex],7)=0,"",SUMIFS(T_PlannedOrders[EffectiveQty],T_PlannedOrders[Part Name],$A1165,T_PlannedOrders[WeekIndex],7)&amp;" ("&amp;TEXT(SUMPRODUCT(MAX((T_PlannedOrders[Part Name]=$A1165)*(T_PlannedOrders[WeekIndex]=7)*(T_PlannedOrders[EffectiveQty]&gt;0)*T_PlannedOrders[Order_Month])),"m月")&amp;"発注)")</f>
        <v/>
      </c>
      <c r="K1171">
        <f>IF(SUMIFS(T_PlannedOrders[EffectiveQty],T_PlannedOrders[Part Name],$A1165,T_PlannedOrders[WeekIndex],8)=0,"",SUMIFS(T_PlannedOrders[EffectiveQty],T_PlannedOrders[Part Name],$A1165,T_PlannedOrders[WeekIndex],8)&amp;" ("&amp;TEXT(SUMPRODUCT(MAX((T_PlannedOrders[Part Name]=$A1165)*(T_PlannedOrders[WeekIndex]=8)*(T_PlannedOrders[EffectiveQty]&gt;0)*T_PlannedOrders[Order_Month])),"m月")&amp;"発注)")</f>
        <v/>
      </c>
      <c r="L1171">
        <f>IF(SUMIFS(T_PlannedOrders[EffectiveQty],T_PlannedOrders[Part Name],$A1165,T_PlannedOrders[WeekIndex],9)=0,"",SUMIFS(T_PlannedOrders[EffectiveQty],T_PlannedOrders[Part Name],$A1165,T_PlannedOrders[WeekIndex],9)&amp;" ("&amp;TEXT(SUMPRODUCT(MAX((T_PlannedOrders[Part Name]=$A1165)*(T_PlannedOrders[WeekIndex]=9)*(T_PlannedOrders[EffectiveQty]&gt;0)*T_PlannedOrders[Order_Month])),"m月")&amp;"発注)")</f>
        <v/>
      </c>
      <c r="M1171">
        <f>IF(SUMIFS(T_PlannedOrders[EffectiveQty],T_PlannedOrders[Part Name],$A1165,T_PlannedOrders[WeekIndex],10)=0,"",SUMIFS(T_PlannedOrders[EffectiveQty],T_PlannedOrders[Part Name],$A1165,T_PlannedOrders[WeekIndex],10)&amp;" ("&amp;TEXT(SUMPRODUCT(MAX((T_PlannedOrders[Part Name]=$A1165)*(T_PlannedOrders[WeekIndex]=10)*(T_PlannedOrders[EffectiveQty]&gt;0)*T_PlannedOrders[Order_Month])),"m月")&amp;"発注)")</f>
        <v/>
      </c>
      <c r="N1171">
        <f>IF(SUMIFS(T_PlannedOrders[EffectiveQty],T_PlannedOrders[Part Name],$A1165,T_PlannedOrders[WeekIndex],11)=0,"",SUMIFS(T_PlannedOrders[EffectiveQty],T_PlannedOrders[Part Name],$A1165,T_PlannedOrders[WeekIndex],11)&amp;" ("&amp;TEXT(SUMPRODUCT(MAX((T_PlannedOrders[Part Name]=$A1165)*(T_PlannedOrders[WeekIndex]=11)*(T_PlannedOrders[EffectiveQty]&gt;0)*T_PlannedOrders[Order_Month])),"m月")&amp;"発注)")</f>
        <v/>
      </c>
      <c r="O1171">
        <f>IF(SUMIFS(T_PlannedOrders[EffectiveQty],T_PlannedOrders[Part Name],$A1165,T_PlannedOrders[WeekIndex],12)=0,"",SUMIFS(T_PlannedOrders[EffectiveQty],T_PlannedOrders[Part Name],$A1165,T_PlannedOrders[WeekIndex],12)&amp;" ("&amp;TEXT(SUMPRODUCT(MAX((T_PlannedOrders[Part Name]=$A1165)*(T_PlannedOrders[WeekIndex]=12)*(T_PlannedOrders[EffectiveQty]&gt;0)*T_PlannedOrders[Order_Month])),"m月")&amp;"発注)")</f>
        <v/>
      </c>
      <c r="P1171">
        <f>IF(SUMIFS(T_PlannedOrders[EffectiveQty],T_PlannedOrders[Part Name],$A1165,T_PlannedOrders[WeekIndex],13)=0,"",SUMIFS(T_PlannedOrders[EffectiveQty],T_PlannedOrders[Part Name],$A1165,T_PlannedOrders[WeekIndex],13)&amp;" ("&amp;TEXT(SUMPRODUCT(MAX((T_PlannedOrders[Part Name]=$A1165)*(T_PlannedOrders[WeekIndex]=13)*(T_PlannedOrders[EffectiveQty]&gt;0)*T_PlannedOrders[Order_Month])),"m月")&amp;"発注)")</f>
        <v/>
      </c>
      <c r="Q1171">
        <f>IF(SUMIFS(T_PlannedOrders[EffectiveQty],T_PlannedOrders[Part Name],$A1165,T_PlannedOrders[WeekIndex],14)=0,"",SUMIFS(T_PlannedOrders[EffectiveQty],T_PlannedOrders[Part Name],$A1165,T_PlannedOrders[WeekIndex],14)&amp;" ("&amp;TEXT(SUMPRODUCT(MAX((T_PlannedOrders[Part Name]=$A1165)*(T_PlannedOrders[WeekIndex]=14)*(T_PlannedOrders[EffectiveQty]&gt;0)*T_PlannedOrders[Order_Month])),"m月")&amp;"発注)")</f>
        <v/>
      </c>
      <c r="R1171">
        <f>IF(SUMIFS(T_PlannedOrders[EffectiveQty],T_PlannedOrders[Part Name],$A1165,T_PlannedOrders[WeekIndex],15)=0,"",SUMIFS(T_PlannedOrders[EffectiveQty],T_PlannedOrders[Part Name],$A1165,T_PlannedOrders[WeekIndex],15)&amp;" ("&amp;TEXT(SUMPRODUCT(MAX((T_PlannedOrders[Part Name]=$A1165)*(T_PlannedOrders[WeekIndex]=15)*(T_PlannedOrders[EffectiveQty]&gt;0)*T_PlannedOrders[Order_Month])),"m月")&amp;"発注)")</f>
        <v/>
      </c>
      <c r="S1171">
        <f>IF(SUMIFS(T_PlannedOrders[EffectiveQty],T_PlannedOrders[Part Name],$A1165,T_PlannedOrders[WeekIndex],16)=0,"",SUMIFS(T_PlannedOrders[EffectiveQty],T_PlannedOrders[Part Name],$A1165,T_PlannedOrders[WeekIndex],16)&amp;" ("&amp;TEXT(SUMPRODUCT(MAX((T_PlannedOrders[Part Name]=$A1165)*(T_PlannedOrders[WeekIndex]=16)*(T_PlannedOrders[EffectiveQty]&gt;0)*T_PlannedOrders[Order_Month])),"m月")&amp;"発注)")</f>
        <v/>
      </c>
      <c r="T1171">
        <f>IF(SUMIFS(T_PlannedOrders[EffectiveQty],T_PlannedOrders[Part Name],$A1165,T_PlannedOrders[WeekIndex],17)=0,"",SUMIFS(T_PlannedOrders[EffectiveQty],T_PlannedOrders[Part Name],$A1165,T_PlannedOrders[WeekIndex],17)&amp;" ("&amp;TEXT(SUMPRODUCT(MAX((T_PlannedOrders[Part Name]=$A1165)*(T_PlannedOrders[WeekIndex]=17)*(T_PlannedOrders[EffectiveQty]&gt;0)*T_PlannedOrders[Order_Month])),"m月")&amp;"発注)")</f>
        <v/>
      </c>
      <c r="U1171">
        <f>IF(SUMIFS(T_PlannedOrders[EffectiveQty],T_PlannedOrders[Part Name],$A1165,T_PlannedOrders[WeekIndex],18)=0,"",SUMIFS(T_PlannedOrders[EffectiveQty],T_PlannedOrders[Part Name],$A1165,T_PlannedOrders[WeekIndex],18)&amp;" ("&amp;TEXT(SUMPRODUCT(MAX((T_PlannedOrders[Part Name]=$A1165)*(T_PlannedOrders[WeekIndex]=18)*(T_PlannedOrders[EffectiveQty]&gt;0)*T_PlannedOrders[Order_Month])),"m月")&amp;"発注)")</f>
        <v/>
      </c>
      <c r="V1171">
        <f>IF(SUMIFS(T_PlannedOrders[EffectiveQty],T_PlannedOrders[Part Name],$A1165,T_PlannedOrders[WeekIndex],19)=0,"",SUMIFS(T_PlannedOrders[EffectiveQty],T_PlannedOrders[Part Name],$A1165,T_PlannedOrders[WeekIndex],19)&amp;" ("&amp;TEXT(SUMPRODUCT(MAX((T_PlannedOrders[Part Name]=$A1165)*(T_PlannedOrders[WeekIndex]=19)*(T_PlannedOrders[EffectiveQty]&gt;0)*T_PlannedOrders[Order_Month])),"m月")&amp;"発注)")</f>
        <v/>
      </c>
      <c r="W1171">
        <f>IF(SUMIFS(T_PlannedOrders[EffectiveQty],T_PlannedOrders[Part Name],$A1165,T_PlannedOrders[WeekIndex],20)=0,"",SUMIFS(T_PlannedOrders[EffectiveQty],T_PlannedOrders[Part Name],$A1165,T_PlannedOrders[WeekIndex],20)&amp;" ("&amp;TEXT(SUMPRODUCT(MAX((T_PlannedOrders[Part Name]=$A1165)*(T_PlannedOrders[WeekIndex]=20)*(T_PlannedOrders[EffectiveQty]&gt;0)*T_PlannedOrders[Order_Month])),"m月")&amp;"発注)")</f>
        <v/>
      </c>
      <c r="X1171">
        <f>IF(SUMIFS(T_PlannedOrders[EffectiveQty],T_PlannedOrders[Part Name],$A1165,T_PlannedOrders[WeekIndex],21)=0,"",SUMIFS(T_PlannedOrders[EffectiveQty],T_PlannedOrders[Part Name],$A1165,T_PlannedOrders[WeekIndex],21)&amp;" ("&amp;TEXT(SUMPRODUCT(MAX((T_PlannedOrders[Part Name]=$A1165)*(T_PlannedOrders[WeekIndex]=21)*(T_PlannedOrders[EffectiveQty]&gt;0)*T_PlannedOrders[Order_Month])),"m月")&amp;"発注)")</f>
        <v/>
      </c>
      <c r="Y1171">
        <f>IF(SUMIFS(T_PlannedOrders[EffectiveQty],T_PlannedOrders[Part Name],$A1165,T_PlannedOrders[WeekIndex],22)=0,"",SUMIFS(T_PlannedOrders[EffectiveQty],T_PlannedOrders[Part Name],$A1165,T_PlannedOrders[WeekIndex],22)&amp;" ("&amp;TEXT(SUMPRODUCT(MAX((T_PlannedOrders[Part Name]=$A1165)*(T_PlannedOrders[WeekIndex]=22)*(T_PlannedOrders[EffectiveQty]&gt;0)*T_PlannedOrders[Order_Month])),"m月")&amp;"発注)")</f>
        <v/>
      </c>
      <c r="Z1171">
        <f>IF(SUMIFS(T_PlannedOrders[EffectiveQty],T_PlannedOrders[Part Name],$A1165,T_PlannedOrders[WeekIndex],23)=0,"",SUMIFS(T_PlannedOrders[EffectiveQty],T_PlannedOrders[Part Name],$A1165,T_PlannedOrders[WeekIndex],23)&amp;" ("&amp;TEXT(SUMPRODUCT(MAX((T_PlannedOrders[Part Name]=$A1165)*(T_PlannedOrders[WeekIndex]=23)*(T_PlannedOrders[EffectiveQty]&gt;0)*T_PlannedOrders[Order_Month])),"m月")&amp;"発注)")</f>
        <v/>
      </c>
      <c r="AA1171">
        <f>IF(SUMIFS(T_PlannedOrders[EffectiveQty],T_PlannedOrders[Part Name],$A1165,T_PlannedOrders[WeekIndex],24)=0,"",SUMIFS(T_PlannedOrders[EffectiveQty],T_PlannedOrders[Part Name],$A1165,T_PlannedOrders[WeekIndex],24)&amp;" ("&amp;TEXT(SUMPRODUCT(MAX((T_PlannedOrders[Part Name]=$A1165)*(T_PlannedOrders[WeekIndex]=24)*(T_PlannedOrders[EffectiveQty]&gt;0)*T_PlannedOrders[Order_Month])),"m月")&amp;"発注)")</f>
        <v/>
      </c>
      <c r="AB1171">
        <f>IF(SUMIFS(T_PlannedOrders[EffectiveQty],T_PlannedOrders[Part Name],$A1165,T_PlannedOrders[WeekIndex],25)=0,"",SUMIFS(T_PlannedOrders[EffectiveQty],T_PlannedOrders[Part Name],$A1165,T_PlannedOrders[WeekIndex],25)&amp;" ("&amp;TEXT(SUMPRODUCT(MAX((T_PlannedOrders[Part Name]=$A1165)*(T_PlannedOrders[WeekIndex]=25)*(T_PlannedOrders[EffectiveQty]&gt;0)*T_PlannedOrders[Order_Month])),"m月")&amp;"発注)")</f>
        <v/>
      </c>
      <c r="AC1171">
        <f>IF(SUMIFS(T_PlannedOrders[EffectiveQty],T_PlannedOrders[Part Name],$A1165,T_PlannedOrders[WeekIndex],26)=0,"",SUMIFS(T_PlannedOrders[EffectiveQty],T_PlannedOrders[Part Name],$A1165,T_PlannedOrders[WeekIndex],26)&amp;" ("&amp;TEXT(SUMPRODUCT(MAX((T_PlannedOrders[Part Name]=$A1165)*(T_PlannedOrders[WeekIndex]=26)*(T_PlannedOrders[EffectiveQty]&gt;0)*T_PlannedOrders[Order_Month])),"m月")&amp;"発注)")</f>
        <v/>
      </c>
      <c r="AD1171">
        <f>IF(SUMIFS(T_PlannedOrders[EffectiveQty],T_PlannedOrders[Part Name],$A1165,T_PlannedOrders[WeekIndex],27)=0,"",SUMIFS(T_PlannedOrders[EffectiveQty],T_PlannedOrders[Part Name],$A1165,T_PlannedOrders[WeekIndex],27)&amp;" ("&amp;TEXT(SUMPRODUCT(MAX((T_PlannedOrders[Part Name]=$A1165)*(T_PlannedOrders[WeekIndex]=27)*(T_PlannedOrders[EffectiveQty]&gt;0)*T_PlannedOrders[Order_Month])),"m月")&amp;"発注)")</f>
        <v/>
      </c>
      <c r="AE1171">
        <f>IF(SUMIFS(T_PlannedOrders[EffectiveQty],T_PlannedOrders[Part Name],$A1165,T_PlannedOrders[WeekIndex],28)=0,"",SUMIFS(T_PlannedOrders[EffectiveQty],T_PlannedOrders[Part Name],$A1165,T_PlannedOrders[WeekIndex],28)&amp;" ("&amp;TEXT(SUMPRODUCT(MAX((T_PlannedOrders[Part Name]=$A1165)*(T_PlannedOrders[WeekIndex]=28)*(T_PlannedOrders[EffectiveQty]&gt;0)*T_PlannedOrders[Order_Month])),"m月")&amp;"発注)")</f>
        <v/>
      </c>
      <c r="AF1171">
        <f>IF(SUMIFS(T_PlannedOrders[EffectiveQty],T_PlannedOrders[Part Name],$A1165,T_PlannedOrders[WeekIndex],29)=0,"",SUMIFS(T_PlannedOrders[EffectiveQty],T_PlannedOrders[Part Name],$A1165,T_PlannedOrders[WeekIndex],29)&amp;" ("&amp;TEXT(SUMPRODUCT(MAX((T_PlannedOrders[Part Name]=$A1165)*(T_PlannedOrders[WeekIndex]=29)*(T_PlannedOrders[EffectiveQty]&gt;0)*T_PlannedOrders[Order_Month])),"m月")&amp;"発注)")</f>
        <v/>
      </c>
      <c r="AG1171">
        <f>IF(SUMIFS(T_PlannedOrders[EffectiveQty],T_PlannedOrders[Part Name],$A1165,T_PlannedOrders[WeekIndex],30)=0,"",SUMIFS(T_PlannedOrders[EffectiveQty],T_PlannedOrders[Part Name],$A1165,T_PlannedOrders[WeekIndex],30)&amp;" ("&amp;TEXT(SUMPRODUCT(MAX((T_PlannedOrders[Part Name]=$A1165)*(T_PlannedOrders[WeekIndex]=30)*(T_PlannedOrders[EffectiveQty]&gt;0)*T_PlannedOrders[Order_Month])),"m月")&amp;"発注)")</f>
        <v/>
      </c>
      <c r="AH1171">
        <f>IF(SUMIFS(T_PlannedOrders[EffectiveQty],T_PlannedOrders[Part Name],$A1165,T_PlannedOrders[WeekIndex],31)=0,"",SUMIFS(T_PlannedOrders[EffectiveQty],T_PlannedOrders[Part Name],$A1165,T_PlannedOrders[WeekIndex],31)&amp;" ("&amp;TEXT(SUMPRODUCT(MAX((T_PlannedOrders[Part Name]=$A1165)*(T_PlannedOrders[WeekIndex]=31)*(T_PlannedOrders[EffectiveQty]&gt;0)*T_PlannedOrders[Order_Month])),"m月")&amp;"発注)")</f>
        <v/>
      </c>
      <c r="AI1171">
        <f>IF(SUMIFS(T_PlannedOrders[EffectiveQty],T_PlannedOrders[Part Name],$A1165,T_PlannedOrders[WeekIndex],32)=0,"",SUMIFS(T_PlannedOrders[EffectiveQty],T_PlannedOrders[Part Name],$A1165,T_PlannedOrders[WeekIndex],32)&amp;" ("&amp;TEXT(SUMPRODUCT(MAX((T_PlannedOrders[Part Name]=$A1165)*(T_PlannedOrders[WeekIndex]=32)*(T_PlannedOrders[EffectiveQty]&gt;0)*T_PlannedOrders[Order_Month])),"m月")&amp;"発注)")</f>
        <v/>
      </c>
      <c r="AJ1171">
        <f>IF(SUMIFS(T_PlannedOrders[EffectiveQty],T_PlannedOrders[Part Name],$A1165,T_PlannedOrders[WeekIndex],33)=0,"",SUMIFS(T_PlannedOrders[EffectiveQty],T_PlannedOrders[Part Name],$A1165,T_PlannedOrders[WeekIndex],33)&amp;" ("&amp;TEXT(SUMPRODUCT(MAX((T_PlannedOrders[Part Name]=$A1165)*(T_PlannedOrders[WeekIndex]=33)*(T_PlannedOrders[EffectiveQty]&gt;0)*T_PlannedOrders[Order_Month])),"m月")&amp;"発注)")</f>
        <v/>
      </c>
      <c r="AK1171">
        <f>IF(SUMIFS(T_PlannedOrders[EffectiveQty],T_PlannedOrders[Part Name],$A1165,T_PlannedOrders[WeekIndex],34)=0,"",SUMIFS(T_PlannedOrders[EffectiveQty],T_PlannedOrders[Part Name],$A1165,T_PlannedOrders[WeekIndex],34)&amp;" ("&amp;TEXT(SUMPRODUCT(MAX((T_PlannedOrders[Part Name]=$A1165)*(T_PlannedOrders[WeekIndex]=34)*(T_PlannedOrders[EffectiveQty]&gt;0)*T_PlannedOrders[Order_Month])),"m月")&amp;"発注)")</f>
        <v/>
      </c>
      <c r="AL1171">
        <f>IF(SUMIFS(T_PlannedOrders[EffectiveQty],T_PlannedOrders[Part Name],$A1165,T_PlannedOrders[WeekIndex],35)=0,"",SUMIFS(T_PlannedOrders[EffectiveQty],T_PlannedOrders[Part Name],$A1165,T_PlannedOrders[WeekIndex],35)&amp;" ("&amp;TEXT(SUMPRODUCT(MAX((T_PlannedOrders[Part Name]=$A1165)*(T_PlannedOrders[WeekIndex]=35)*(T_PlannedOrders[EffectiveQty]&gt;0)*T_PlannedOrders[Order_Month])),"m月")&amp;"発注)")</f>
        <v/>
      </c>
      <c r="AM1171">
        <f>IF(SUMIFS(T_PlannedOrders[EffectiveQty],T_PlannedOrders[Part Name],$A1165,T_PlannedOrders[WeekIndex],36)=0,"",SUMIFS(T_PlannedOrders[EffectiveQty],T_PlannedOrders[Part Name],$A1165,T_PlannedOrders[WeekIndex],36)&amp;" ("&amp;TEXT(SUMPRODUCT(MAX((T_PlannedOrders[Part Name]=$A1165)*(T_PlannedOrders[WeekIndex]=36)*(T_PlannedOrders[EffectiveQty]&gt;0)*T_PlannedOrders[Order_Month])),"m月")&amp;"発注)")</f>
        <v/>
      </c>
      <c r="AN1171">
        <f>IF(SUMIFS(T_PlannedOrders[EffectiveQty],T_PlannedOrders[Part Name],$A1165,T_PlannedOrders[WeekIndex],37)=0,"",SUMIFS(T_PlannedOrders[EffectiveQty],T_PlannedOrders[Part Name],$A1165,T_PlannedOrders[WeekIndex],37)&amp;" ("&amp;TEXT(SUMPRODUCT(MAX((T_PlannedOrders[Part Name]=$A1165)*(T_PlannedOrders[WeekIndex]=37)*(T_PlannedOrders[EffectiveQty]&gt;0)*T_PlannedOrders[Order_Month])),"m月")&amp;"発注)")</f>
        <v/>
      </c>
      <c r="AO1171">
        <f>IF(SUMIFS(T_PlannedOrders[EffectiveQty],T_PlannedOrders[Part Name],$A1165,T_PlannedOrders[WeekIndex],38)=0,"",SUMIFS(T_PlannedOrders[EffectiveQty],T_PlannedOrders[Part Name],$A1165,T_PlannedOrders[WeekIndex],38)&amp;" ("&amp;TEXT(SUMPRODUCT(MAX((T_PlannedOrders[Part Name]=$A1165)*(T_PlannedOrders[WeekIndex]=38)*(T_PlannedOrders[EffectiveQty]&gt;0)*T_PlannedOrders[Order_Month])),"m月")&amp;"発注)")</f>
        <v/>
      </c>
      <c r="AP1171">
        <f>IF(SUMIFS(T_PlannedOrders[EffectiveQty],T_PlannedOrders[Part Name],$A1165,T_PlannedOrders[WeekIndex],39)=0,"",SUMIFS(T_PlannedOrders[EffectiveQty],T_PlannedOrders[Part Name],$A1165,T_PlannedOrders[WeekIndex],39)&amp;" ("&amp;TEXT(SUMPRODUCT(MAX((T_PlannedOrders[Part Name]=$A1165)*(T_PlannedOrders[WeekIndex]=39)*(T_PlannedOrders[EffectiveQty]&gt;0)*T_PlannedOrders[Order_Month])),"m月")&amp;"発注)")</f>
        <v/>
      </c>
      <c r="AQ1171">
        <f>IF(SUMIFS(T_PlannedOrders[EffectiveQty],T_PlannedOrders[Part Name],$A1165,T_PlannedOrders[WeekIndex],40)=0,"",SUMIFS(T_PlannedOrders[EffectiveQty],T_PlannedOrders[Part Name],$A1165,T_PlannedOrders[WeekIndex],40)&amp;" ("&amp;TEXT(SUMPRODUCT(MAX((T_PlannedOrders[Part Name]=$A1165)*(T_PlannedOrders[WeekIndex]=40)*(T_PlannedOrders[EffectiveQty]&gt;0)*T_PlannedOrders[Order_Month])),"m月")&amp;"発注)")</f>
        <v/>
      </c>
      <c r="AR1171">
        <f>IF(SUMIFS(T_PlannedOrders[EffectiveQty],T_PlannedOrders[Part Name],$A1165,T_PlannedOrders[WeekIndex],41)=0,"",SUMIFS(T_PlannedOrders[EffectiveQty],T_PlannedOrders[Part Name],$A1165,T_PlannedOrders[WeekIndex],41)&amp;" ("&amp;TEXT(SUMPRODUCT(MAX((T_PlannedOrders[Part Name]=$A1165)*(T_PlannedOrders[WeekIndex]=41)*(T_PlannedOrders[EffectiveQty]&gt;0)*T_PlannedOrders[Order_Month])),"m月")&amp;"発注)")</f>
        <v/>
      </c>
      <c r="AS1171">
        <f>IF(SUMIFS(T_PlannedOrders[EffectiveQty],T_PlannedOrders[Part Name],$A1165,T_PlannedOrders[WeekIndex],42)=0,"",SUMIFS(T_PlannedOrders[EffectiveQty],T_PlannedOrders[Part Name],$A1165,T_PlannedOrders[WeekIndex],42)&amp;" ("&amp;TEXT(SUMPRODUCT(MAX((T_PlannedOrders[Part Name]=$A1165)*(T_PlannedOrders[WeekIndex]=42)*(T_PlannedOrders[EffectiveQty]&gt;0)*T_PlannedOrders[Order_Month])),"m月")&amp;"発注)")</f>
        <v/>
      </c>
      <c r="AT1171">
        <f>IF(SUMIFS(T_PlannedOrders[EffectiveQty],T_PlannedOrders[Part Name],$A1165,T_PlannedOrders[WeekIndex],43)=0,"",SUMIFS(T_PlannedOrders[EffectiveQty],T_PlannedOrders[Part Name],$A1165,T_PlannedOrders[WeekIndex],43)&amp;" ("&amp;TEXT(SUMPRODUCT(MAX((T_PlannedOrders[Part Name]=$A1165)*(T_PlannedOrders[WeekIndex]=43)*(T_PlannedOrders[EffectiveQty]&gt;0)*T_PlannedOrders[Order_Month])),"m月")&amp;"発注)")</f>
        <v/>
      </c>
      <c r="AU1171">
        <f>IF(SUMIFS(T_PlannedOrders[EffectiveQty],T_PlannedOrders[Part Name],$A1165,T_PlannedOrders[WeekIndex],44)=0,"",SUMIFS(T_PlannedOrders[EffectiveQty],T_PlannedOrders[Part Name],$A1165,T_PlannedOrders[WeekIndex],44)&amp;" ("&amp;TEXT(SUMPRODUCT(MAX((T_PlannedOrders[Part Name]=$A1165)*(T_PlannedOrders[WeekIndex]=44)*(T_PlannedOrders[EffectiveQty]&gt;0)*T_PlannedOrders[Order_Month])),"m月")&amp;"発注)")</f>
        <v/>
      </c>
      <c r="AV1171">
        <f>IF(SUMIFS(T_PlannedOrders[EffectiveQty],T_PlannedOrders[Part Name],$A1165,T_PlannedOrders[WeekIndex],45)=0,"",SUMIFS(T_PlannedOrders[EffectiveQty],T_PlannedOrders[Part Name],$A1165,T_PlannedOrders[WeekIndex],45)&amp;" ("&amp;TEXT(SUMPRODUCT(MAX((T_PlannedOrders[Part Name]=$A1165)*(T_PlannedOrders[WeekIndex]=45)*(T_PlannedOrders[EffectiveQty]&gt;0)*T_PlannedOrders[Order_Month])),"m月")&amp;"発注)")</f>
        <v/>
      </c>
      <c r="AW1171">
        <f>IF(SUMIFS(T_PlannedOrders[EffectiveQty],T_PlannedOrders[Part Name],$A1165,T_PlannedOrders[WeekIndex],46)=0,"",SUMIFS(T_PlannedOrders[EffectiveQty],T_PlannedOrders[Part Name],$A1165,T_PlannedOrders[WeekIndex],46)&amp;" ("&amp;TEXT(SUMPRODUCT(MAX((T_PlannedOrders[Part Name]=$A1165)*(T_PlannedOrders[WeekIndex]=46)*(T_PlannedOrders[EffectiveQty]&gt;0)*T_PlannedOrders[Order_Month])),"m月")&amp;"発注)")</f>
        <v/>
      </c>
      <c r="AX1171">
        <f>IF(SUMIFS(T_PlannedOrders[EffectiveQty],T_PlannedOrders[Part Name],$A1165,T_PlannedOrders[WeekIndex],47)=0,"",SUMIFS(T_PlannedOrders[EffectiveQty],T_PlannedOrders[Part Name],$A1165,T_PlannedOrders[WeekIndex],47)&amp;" ("&amp;TEXT(SUMPRODUCT(MAX((T_PlannedOrders[Part Name]=$A1165)*(T_PlannedOrders[WeekIndex]=47)*(T_PlannedOrders[EffectiveQty]&gt;0)*T_PlannedOrders[Order_Month])),"m月")&amp;"発注)")</f>
        <v/>
      </c>
      <c r="AY1171">
        <f>IF(SUMIFS(T_PlannedOrders[EffectiveQty],T_PlannedOrders[Part Name],$A1165,T_PlannedOrders[WeekIndex],48)=0,"",SUMIFS(T_PlannedOrders[EffectiveQty],T_PlannedOrders[Part Name],$A1165,T_PlannedOrders[WeekIndex],48)&amp;" ("&amp;TEXT(SUMPRODUCT(MAX((T_PlannedOrders[Part Name]=$A1165)*(T_PlannedOrders[WeekIndex]=48)*(T_PlannedOrders[EffectiveQty]&gt;0)*T_PlannedOrders[Order_Month])),"m月")&amp;"発注)")</f>
        <v/>
      </c>
      <c r="AZ1171">
        <f>IF(SUMIFS(T_PlannedOrders[EffectiveQty],T_PlannedOrders[Part Name],$A1165,T_PlannedOrders[WeekIndex],49)=0,"",SUMIFS(T_PlannedOrders[EffectiveQty],T_PlannedOrders[Part Name],$A1165,T_PlannedOrders[WeekIndex],49)&amp;" ("&amp;TEXT(SUMPRODUCT(MAX((T_PlannedOrders[Part Name]=$A1165)*(T_PlannedOrders[WeekIndex]=49)*(T_PlannedOrders[EffectiveQty]&gt;0)*T_PlannedOrders[Order_Month])),"m月")&amp;"発注)")</f>
        <v/>
      </c>
      <c r="BA1171">
        <f>IF(SUMIFS(T_PlannedOrders[EffectiveQty],T_PlannedOrders[Part Name],$A1165,T_PlannedOrders[WeekIndex],50)=0,"",SUMIFS(T_PlannedOrders[EffectiveQty],T_PlannedOrders[Part Name],$A1165,T_PlannedOrders[WeekIndex],50)&amp;" ("&amp;TEXT(SUMPRODUCT(MAX((T_PlannedOrders[Part Name]=$A1165)*(T_PlannedOrders[WeekIndex]=50)*(T_PlannedOrders[EffectiveQty]&gt;0)*T_PlannedOrders[Order_Month])),"m月")&amp;"発注)")</f>
        <v/>
      </c>
      <c r="BB1171">
        <f>IF(SUMIFS(T_PlannedOrders[EffectiveQty],T_PlannedOrders[Part Name],$A1165,T_PlannedOrders[WeekIndex],51)=0,"",SUMIFS(T_PlannedOrders[EffectiveQty],T_PlannedOrders[Part Name],$A1165,T_PlannedOrders[WeekIndex],51)&amp;" ("&amp;TEXT(SUMPRODUCT(MAX((T_PlannedOrders[Part Name]=$A1165)*(T_PlannedOrders[WeekIndex]=51)*(T_PlannedOrders[EffectiveQty]&gt;0)*T_PlannedOrders[Order_Month])),"m月")&amp;"発注)")</f>
        <v/>
      </c>
      <c r="BC1171">
        <f>IF(SUMIFS(T_PlannedOrders[EffectiveQty],T_PlannedOrders[Part Name],$A1165,T_PlannedOrders[WeekIndex],52)=0,"",SUMIFS(T_PlannedOrders[EffectiveQty],T_PlannedOrders[Part Name],$A1165,T_PlannedOrders[WeekIndex],52)&amp;" ("&amp;TEXT(SUMPRODUCT(MAX((T_PlannedOrders[Part Name]=$A1165)*(T_PlannedOrders[WeekIndex]=52)*(T_PlannedOrders[EffectiveQty]&gt;0)*T_PlannedOrders[Order_Month])),"m月")&amp;"発注)")</f>
        <v/>
      </c>
      <c r="BD1171">
        <f>IF(SUMIFS(T_PlannedOrders[EffectiveQty],T_PlannedOrders[Part Name],$A1165,T_PlannedOrders[WeekIndex],53)=0,"",SUMIFS(T_PlannedOrders[EffectiveQty],T_PlannedOrders[Part Name],$A1165,T_PlannedOrders[WeekIndex],53)&amp;" ("&amp;TEXT(SUMPRODUCT(MAX((T_PlannedOrders[Part Name]=$A1165)*(T_PlannedOrders[WeekIndex]=53)*(T_PlannedOrders[EffectiveQty]&gt;0)*T_PlannedOrders[Order_Month])),"m月")&amp;"発注)")</f>
        <v/>
      </c>
      <c r="BE1171">
        <f>IF(SUMIFS(T_PlannedOrders[EffectiveQty],T_PlannedOrders[Part Name],$A1165,T_PlannedOrders[WeekIndex],54)=0,"",SUMIFS(T_PlannedOrders[EffectiveQty],T_PlannedOrders[Part Name],$A1165,T_PlannedOrders[WeekIndex],54)&amp;" ("&amp;TEXT(SUMPRODUCT(MAX((T_PlannedOrders[Part Name]=$A1165)*(T_PlannedOrders[WeekIndex]=54)*(T_PlannedOrders[EffectiveQty]&gt;0)*T_PlannedOrders[Order_Month])),"m月")&amp;"発注)")</f>
        <v/>
      </c>
      <c r="BF1171">
        <f>IF(SUMIFS(T_PlannedOrders[EffectiveQty],T_PlannedOrders[Part Name],$A1165,T_PlannedOrders[WeekIndex],55)=0,"",SUMIFS(T_PlannedOrders[EffectiveQty],T_PlannedOrders[Part Name],$A1165,T_PlannedOrders[WeekIndex],55)&amp;" ("&amp;TEXT(SUMPRODUCT(MAX((T_PlannedOrders[Part Name]=$A1165)*(T_PlannedOrders[WeekIndex]=55)*(T_PlannedOrders[EffectiveQty]&gt;0)*T_PlannedOrders[Order_Month])),"m月")&amp;"発注)")</f>
        <v/>
      </c>
      <c r="BG1171">
        <f>IF(SUMIFS(T_PlannedOrders[EffectiveQty],T_PlannedOrders[Part Name],$A1165,T_PlannedOrders[WeekIndex],56)=0,"",SUMIFS(T_PlannedOrders[EffectiveQty],T_PlannedOrders[Part Name],$A1165,T_PlannedOrders[WeekIndex],56)&amp;" ("&amp;TEXT(SUMPRODUCT(MAX((T_PlannedOrders[Part Name]=$A1165)*(T_PlannedOrders[WeekIndex]=56)*(T_PlannedOrders[EffectiveQty]&gt;0)*T_PlannedOrders[Order_Month])),"m月")&amp;"発注)")</f>
        <v/>
      </c>
      <c r="BH1171">
        <f>IF(SUMIFS(T_PlannedOrders[EffectiveQty],T_PlannedOrders[Part Name],$A1165,T_PlannedOrders[WeekIndex],57)=0,"",SUMIFS(T_PlannedOrders[EffectiveQty],T_PlannedOrders[Part Name],$A1165,T_PlannedOrders[WeekIndex],57)&amp;" ("&amp;TEXT(SUMPRODUCT(MAX((T_PlannedOrders[Part Name]=$A1165)*(T_PlannedOrders[WeekIndex]=57)*(T_PlannedOrders[EffectiveQty]&gt;0)*T_PlannedOrders[Order_Month])),"m月")&amp;"発注)")</f>
        <v/>
      </c>
      <c r="BI1171">
        <f>IF(SUMIFS(T_PlannedOrders[EffectiveQty],T_PlannedOrders[Part Name],$A1165,T_PlannedOrders[WeekIndex],58)=0,"",SUMIFS(T_PlannedOrders[EffectiveQty],T_PlannedOrders[Part Name],$A1165,T_PlannedOrders[WeekIndex],58)&amp;" ("&amp;TEXT(SUMPRODUCT(MAX((T_PlannedOrders[Part Name]=$A1165)*(T_PlannedOrders[WeekIndex]=58)*(T_PlannedOrders[EffectiveQty]&gt;0)*T_PlannedOrders[Order_Month])),"m月")&amp;"発注)")</f>
        <v/>
      </c>
      <c r="BJ1171">
        <f>IF(SUMIFS(T_PlannedOrders[EffectiveQty],T_PlannedOrders[Part Name],$A1165,T_PlannedOrders[WeekIndex],59)=0,"",SUMIFS(T_PlannedOrders[EffectiveQty],T_PlannedOrders[Part Name],$A1165,T_PlannedOrders[WeekIndex],59)&amp;" ("&amp;TEXT(SUMPRODUCT(MAX((T_PlannedOrders[Part Name]=$A1165)*(T_PlannedOrders[WeekIndex]=59)*(T_PlannedOrders[EffectiveQty]&gt;0)*T_PlannedOrders[Order_Month])),"m月")&amp;"発注)")</f>
        <v/>
      </c>
      <c r="BK1171">
        <f>IF(SUMIFS(T_PlannedOrders[EffectiveQty],T_PlannedOrders[Part Name],$A1165,T_PlannedOrders[WeekIndex],60)=0,"",SUMIFS(T_PlannedOrders[EffectiveQty],T_PlannedOrders[Part Name],$A1165,T_PlannedOrders[WeekIndex],60)&amp;" ("&amp;TEXT(SUMPRODUCT(MAX((T_PlannedOrders[Part Name]=$A1165)*(T_PlannedOrders[WeekIndex]=60)*(T_PlannedOrders[EffectiveQty]&gt;0)*T_PlannedOrders[Order_Month])),"m月")&amp;"発注)")</f>
        <v/>
      </c>
      <c r="BL1171">
        <f>IF(SUMIFS(T_PlannedOrders[EffectiveQty],T_PlannedOrders[Part Name],$A1165,T_PlannedOrders[WeekIndex],61)=0,"",SUMIFS(T_PlannedOrders[EffectiveQty],T_PlannedOrders[Part Name],$A1165,T_PlannedOrders[WeekIndex],61)&amp;" ("&amp;TEXT(SUMPRODUCT(MAX((T_PlannedOrders[Part Name]=$A1165)*(T_PlannedOrders[WeekIndex]=61)*(T_PlannedOrders[EffectiveQty]&gt;0)*T_PlannedOrders[Order_Month])),"m月")&amp;"発注)")</f>
        <v/>
      </c>
      <c r="BM1171">
        <f>IF(SUMIFS(T_PlannedOrders[EffectiveQty],T_PlannedOrders[Part Name],$A1165,T_PlannedOrders[WeekIndex],62)=0,"",SUMIFS(T_PlannedOrders[EffectiveQty],T_PlannedOrders[Part Name],$A1165,T_PlannedOrders[WeekIndex],62)&amp;" ("&amp;TEXT(SUMPRODUCT(MAX((T_PlannedOrders[Part Name]=$A1165)*(T_PlannedOrders[WeekIndex]=62)*(T_PlannedOrders[EffectiveQty]&gt;0)*T_PlannedOrders[Order_Month])),"m月")&amp;"発注)")</f>
        <v/>
      </c>
      <c r="BN1171">
        <f>IF(SUMIFS(T_PlannedOrders[EffectiveQty],T_PlannedOrders[Part Name],$A1165,T_PlannedOrders[WeekIndex],63)=0,"",SUMIFS(T_PlannedOrders[EffectiveQty],T_PlannedOrders[Part Name],$A1165,T_PlannedOrders[WeekIndex],63)&amp;" ("&amp;TEXT(SUMPRODUCT(MAX((T_PlannedOrders[Part Name]=$A1165)*(T_PlannedOrders[WeekIndex]=63)*(T_PlannedOrders[EffectiveQty]&gt;0)*T_PlannedOrders[Order_Month])),"m月")&amp;"発注)")</f>
        <v/>
      </c>
      <c r="BO1171">
        <f>IF(SUMIFS(T_PlannedOrders[EffectiveQty],T_PlannedOrders[Part Name],$A1165,T_PlannedOrders[WeekIndex],64)=0,"",SUMIFS(T_PlannedOrders[EffectiveQty],T_PlannedOrders[Part Name],$A1165,T_PlannedOrders[WeekIndex],64)&amp;" ("&amp;TEXT(SUMPRODUCT(MAX((T_PlannedOrders[Part Name]=$A1165)*(T_PlannedOrders[WeekIndex]=64)*(T_PlannedOrders[EffectiveQty]&gt;0)*T_PlannedOrders[Order_Month])),"m月")&amp;"発注)")</f>
        <v/>
      </c>
      <c r="BP1171">
        <f>IF(SUMIFS(T_PlannedOrders[EffectiveQty],T_PlannedOrders[Part Name],$A1165,T_PlannedOrders[WeekIndex],65)=0,"",SUMIFS(T_PlannedOrders[EffectiveQty],T_PlannedOrders[Part Name],$A1165,T_PlannedOrders[WeekIndex],65)&amp;" ("&amp;TEXT(SUMPRODUCT(MAX((T_PlannedOrders[Part Name]=$A1165)*(T_PlannedOrders[WeekIndex]=65)*(T_PlannedOrders[EffectiveQty]&gt;0)*T_PlannedOrders[Order_Month])),"m月")&amp;"発注)")</f>
        <v/>
      </c>
      <c r="BQ1171">
        <f>IF(SUMIFS(T_PlannedOrders[EffectiveQty],T_PlannedOrders[Part Name],$A1165,T_PlannedOrders[WeekIndex],66)=0,"",SUMIFS(T_PlannedOrders[EffectiveQty],T_PlannedOrders[Part Name],$A1165,T_PlannedOrders[WeekIndex],66)&amp;" ("&amp;TEXT(SUMPRODUCT(MAX((T_PlannedOrders[Part Name]=$A1165)*(T_PlannedOrders[WeekIndex]=66)*(T_PlannedOrders[EffectiveQty]&gt;0)*T_PlannedOrders[Order_Month])),"m月")&amp;"発注)")</f>
        <v/>
      </c>
      <c r="BR1171">
        <f>IF(SUMIFS(T_PlannedOrders[EffectiveQty],T_PlannedOrders[Part Name],$A1165,T_PlannedOrders[WeekIndex],67)=0,"",SUMIFS(T_PlannedOrders[EffectiveQty],T_PlannedOrders[Part Name],$A1165,T_PlannedOrders[WeekIndex],67)&amp;" ("&amp;TEXT(SUMPRODUCT(MAX((T_PlannedOrders[Part Name]=$A1165)*(T_PlannedOrders[WeekIndex]=67)*(T_PlannedOrders[EffectiveQty]&gt;0)*T_PlannedOrders[Order_Month])),"m月")&amp;"発注)")</f>
        <v/>
      </c>
      <c r="BS1171">
        <f>IF(SUMIFS(T_PlannedOrders[EffectiveQty],T_PlannedOrders[Part Name],$A1165,T_PlannedOrders[WeekIndex],68)=0,"",SUMIFS(T_PlannedOrders[EffectiveQty],T_PlannedOrders[Part Name],$A1165,T_PlannedOrders[WeekIndex],68)&amp;" ("&amp;TEXT(SUMPRODUCT(MAX((T_PlannedOrders[Part Name]=$A1165)*(T_PlannedOrders[WeekIndex]=68)*(T_PlannedOrders[EffectiveQty]&gt;0)*T_PlannedOrders[Order_Month])),"m月")&amp;"発注)")</f>
        <v/>
      </c>
      <c r="BT1171">
        <f>IF(SUMIFS(T_PlannedOrders[EffectiveQty],T_PlannedOrders[Part Name],$A1165,T_PlannedOrders[WeekIndex],69)=0,"",SUMIFS(T_PlannedOrders[EffectiveQty],T_PlannedOrders[Part Name],$A1165,T_PlannedOrders[WeekIndex],69)&amp;" ("&amp;TEXT(SUMPRODUCT(MAX((T_PlannedOrders[Part Name]=$A1165)*(T_PlannedOrders[WeekIndex]=69)*(T_PlannedOrders[EffectiveQty]&gt;0)*T_PlannedOrders[Order_Month])),"m月")&amp;"発注)")</f>
        <v/>
      </c>
      <c r="BU1171">
        <f>IF(SUMIFS(T_PlannedOrders[EffectiveQty],T_PlannedOrders[Part Name],$A1165,T_PlannedOrders[WeekIndex],70)=0,"",SUMIFS(T_PlannedOrders[EffectiveQty],T_PlannedOrders[Part Name],$A1165,T_PlannedOrders[WeekIndex],70)&amp;" ("&amp;TEXT(SUMPRODUCT(MAX((T_PlannedOrders[Part Name]=$A1165)*(T_PlannedOrders[WeekIndex]=70)*(T_PlannedOrders[EffectiveQty]&gt;0)*T_PlannedOrders[Order_Month])),"m月")&amp;"発注)")</f>
        <v/>
      </c>
      <c r="BV1171">
        <f>IF(SUMIFS(T_PlannedOrders[EffectiveQty],T_PlannedOrders[Part Name],$A1165,T_PlannedOrders[WeekIndex],71)=0,"",SUMIFS(T_PlannedOrders[EffectiveQty],T_PlannedOrders[Part Name],$A1165,T_PlannedOrders[WeekIndex],71)&amp;" ("&amp;TEXT(SUMPRODUCT(MAX((T_PlannedOrders[Part Name]=$A1165)*(T_PlannedOrders[WeekIndex]=71)*(T_PlannedOrders[EffectiveQty]&gt;0)*T_PlannedOrders[Order_Month])),"m月")&amp;"発注)")</f>
        <v/>
      </c>
      <c r="BW1171">
        <f>IF(SUMIFS(T_PlannedOrders[EffectiveQty],T_PlannedOrders[Part Name],$A1165,T_PlannedOrders[WeekIndex],72)=0,"",SUMIFS(T_PlannedOrders[EffectiveQty],T_PlannedOrders[Part Name],$A1165,T_PlannedOrders[WeekIndex],72)&amp;" ("&amp;TEXT(SUMPRODUCT(MAX((T_PlannedOrders[Part Name]=$A1165)*(T_PlannedOrders[WeekIndex]=72)*(T_PlannedOrders[EffectiveQty]&gt;0)*T_PlannedOrders[Order_Month])),"m月")&amp;"発注)")</f>
        <v/>
      </c>
      <c r="BX1171">
        <f>IF(SUMIFS(T_PlannedOrders[EffectiveQty],T_PlannedOrders[Part Name],$A1165,T_PlannedOrders[WeekIndex],73)=0,"",SUMIFS(T_PlannedOrders[EffectiveQty],T_PlannedOrders[Part Name],$A1165,T_PlannedOrders[WeekIndex],73)&amp;" ("&amp;TEXT(SUMPRODUCT(MAX((T_PlannedOrders[Part Name]=$A1165)*(T_PlannedOrders[WeekIndex]=73)*(T_PlannedOrders[EffectiveQty]&gt;0)*T_PlannedOrders[Order_Month])),"m月")&amp;"発注)")</f>
        <v/>
      </c>
      <c r="BY1171">
        <f>IF(SUMIFS(T_PlannedOrders[EffectiveQty],T_PlannedOrders[Part Name],$A1165,T_PlannedOrders[WeekIndex],74)=0,"",SUMIFS(T_PlannedOrders[EffectiveQty],T_PlannedOrders[Part Name],$A1165,T_PlannedOrders[WeekIndex],74)&amp;" ("&amp;TEXT(SUMPRODUCT(MAX((T_PlannedOrders[Part Name]=$A1165)*(T_PlannedOrders[WeekIndex]=74)*(T_PlannedOrders[EffectiveQty]&gt;0)*T_PlannedOrders[Order_Month])),"m月")&amp;"発注)")</f>
        <v/>
      </c>
      <c r="BZ1171">
        <f>IF(SUMIFS(T_PlannedOrders[EffectiveQty],T_PlannedOrders[Part Name],$A1165,T_PlannedOrders[WeekIndex],75)=0,"",SUMIFS(T_PlannedOrders[EffectiveQty],T_PlannedOrders[Part Name],$A1165,T_PlannedOrders[WeekIndex],75)&amp;" ("&amp;TEXT(SUMPRODUCT(MAX((T_PlannedOrders[Part Name]=$A1165)*(T_PlannedOrders[WeekIndex]=75)*(T_PlannedOrders[EffectiveQty]&gt;0)*T_PlannedOrders[Order_Month])),"m月")&amp;"発注)")</f>
        <v/>
      </c>
      <c r="CA1171">
        <f>IF(SUMIFS(T_PlannedOrders[EffectiveQty],T_PlannedOrders[Part Name],$A1165,T_PlannedOrders[WeekIndex],76)=0,"",SUMIFS(T_PlannedOrders[EffectiveQty],T_PlannedOrders[Part Name],$A1165,T_PlannedOrders[WeekIndex],76)&amp;" ("&amp;TEXT(SUMPRODUCT(MAX((T_PlannedOrders[Part Name]=$A1165)*(T_PlannedOrders[WeekIndex]=76)*(T_PlannedOrders[EffectiveQty]&gt;0)*T_PlannedOrders[Order_Month])),"m月")&amp;"発注)")</f>
        <v/>
      </c>
      <c r="CB1171">
        <f>IF(SUMIFS(T_PlannedOrders[EffectiveQty],T_PlannedOrders[Part Name],$A1165,T_PlannedOrders[WeekIndex],77)=0,"",SUMIFS(T_PlannedOrders[EffectiveQty],T_PlannedOrders[Part Name],$A1165,T_PlannedOrders[WeekIndex],77)&amp;" ("&amp;TEXT(SUMPRODUCT(MAX((T_PlannedOrders[Part Name]=$A1165)*(T_PlannedOrders[WeekIndex]=77)*(T_PlannedOrders[EffectiveQty]&gt;0)*T_PlannedOrders[Order_Month])),"m月")&amp;"発注)")</f>
        <v/>
      </c>
      <c r="CC1171">
        <f>IF(SUMIFS(T_PlannedOrders[EffectiveQty],T_PlannedOrders[Part Name],$A1165,T_PlannedOrders[WeekIndex],78)=0,"",SUMIFS(T_PlannedOrders[EffectiveQty],T_PlannedOrders[Part Name],$A1165,T_PlannedOrders[WeekIndex],78)&amp;" ("&amp;TEXT(SUMPRODUCT(MAX((T_PlannedOrders[Part Name]=$A1165)*(T_PlannedOrders[WeekIndex]=78)*(T_PlannedOrders[EffectiveQty]&gt;0)*T_PlannedOrders[Order_Month])),"m月")&amp;"発注)")</f>
        <v/>
      </c>
      <c r="CD1171">
        <f>IF(SUMIFS(T_PlannedOrders[EffectiveQty],T_PlannedOrders[Part Name],$A1165,T_PlannedOrders[WeekIndex],79)=0,"",SUMIFS(T_PlannedOrders[EffectiveQty],T_PlannedOrders[Part Name],$A1165,T_PlannedOrders[WeekIndex],79)&amp;" ("&amp;TEXT(SUMPRODUCT(MAX((T_PlannedOrders[Part Name]=$A1165)*(T_PlannedOrders[WeekIndex]=79)*(T_PlannedOrders[EffectiveQty]&gt;0)*T_PlannedOrders[Order_Month])),"m月")&amp;"発注)")</f>
        <v/>
      </c>
      <c r="CE1171">
        <f>IF(SUMIFS(T_PlannedOrders[EffectiveQty],T_PlannedOrders[Part Name],$A1165,T_PlannedOrders[WeekIndex],80)=0,"",SUMIFS(T_PlannedOrders[EffectiveQty],T_PlannedOrders[Part Name],$A1165,T_PlannedOrders[WeekIndex],80)&amp;" ("&amp;TEXT(SUMPRODUCT(MAX((T_PlannedOrders[Part Name]=$A1165)*(T_PlannedOrders[WeekIndex]=80)*(T_PlannedOrders[EffectiveQty]&gt;0)*T_PlannedOrders[Order_Month])),"m月")&amp;"発注)")</f>
        <v/>
      </c>
      <c r="CF1171">
        <f>IF(SUMIFS(T_PlannedOrders[EffectiveQty],T_PlannedOrders[Part Name],$A1165,T_PlannedOrders[WeekIndex],81)=0,"",SUMIFS(T_PlannedOrders[EffectiveQty],T_PlannedOrders[Part Name],$A1165,T_PlannedOrders[WeekIndex],81)&amp;" ("&amp;TEXT(SUMPRODUCT(MAX((T_PlannedOrders[Part Name]=$A1165)*(T_PlannedOrders[WeekIndex]=81)*(T_PlannedOrders[EffectiveQty]&gt;0)*T_PlannedOrders[Order_Month])),"m月")&amp;"発注)")</f>
        <v/>
      </c>
      <c r="CG1171">
        <f>IF(SUMIFS(T_PlannedOrders[EffectiveQty],T_PlannedOrders[Part Name],$A1165,T_PlannedOrders[WeekIndex],82)=0,"",SUMIFS(T_PlannedOrders[EffectiveQty],T_PlannedOrders[Part Name],$A1165,T_PlannedOrders[WeekIndex],82)&amp;" ("&amp;TEXT(SUMPRODUCT(MAX((T_PlannedOrders[Part Name]=$A1165)*(T_PlannedOrders[WeekIndex]=82)*(T_PlannedOrders[EffectiveQty]&gt;0)*T_PlannedOrders[Order_Month])),"m月")&amp;"発注)")</f>
        <v/>
      </c>
      <c r="CH1171">
        <f>IF(SUMIFS(T_PlannedOrders[EffectiveQty],T_PlannedOrders[Part Name],$A1165,T_PlannedOrders[WeekIndex],83)=0,"",SUMIFS(T_PlannedOrders[EffectiveQty],T_PlannedOrders[Part Name],$A1165,T_PlannedOrders[WeekIndex],83)&amp;" ("&amp;TEXT(SUMPRODUCT(MAX((T_PlannedOrders[Part Name]=$A1165)*(T_PlannedOrders[WeekIndex]=83)*(T_PlannedOrders[EffectiveQty]&gt;0)*T_PlannedOrders[Order_Month])),"m月")&amp;"発注)")</f>
        <v/>
      </c>
      <c r="CI1171">
        <f>IF(SUMIFS(T_PlannedOrders[EffectiveQty],T_PlannedOrders[Part Name],$A1165,T_PlannedOrders[WeekIndex],84)=0,"",SUMIFS(T_PlannedOrders[EffectiveQty],T_PlannedOrders[Part Name],$A1165,T_PlannedOrders[WeekIndex],84)&amp;" ("&amp;TEXT(SUMPRODUCT(MAX((T_PlannedOrders[Part Name]=$A1165)*(T_PlannedOrders[WeekIndex]=84)*(T_PlannedOrders[EffectiveQty]&gt;0)*T_PlannedOrders[Order_Month])),"m月")&amp;"発注)")</f>
        <v/>
      </c>
      <c r="CJ1171">
        <f>IF(SUMIFS(T_PlannedOrders[EffectiveQty],T_PlannedOrders[Part Name],$A1165,T_PlannedOrders[WeekIndex],85)=0,"",SUMIFS(T_PlannedOrders[EffectiveQty],T_PlannedOrders[Part Name],$A1165,T_PlannedOrders[WeekIndex],85)&amp;" ("&amp;TEXT(SUMPRODUCT(MAX((T_PlannedOrders[Part Name]=$A1165)*(T_PlannedOrders[WeekIndex]=85)*(T_PlannedOrders[EffectiveQty]&gt;0)*T_PlannedOrders[Order_Month])),"m月")&amp;"発注)")</f>
        <v/>
      </c>
      <c r="CK1171">
        <f>IF(SUMIFS(T_PlannedOrders[EffectiveQty],T_PlannedOrders[Part Name],$A1165,T_PlannedOrders[WeekIndex],86)=0,"",SUMIFS(T_PlannedOrders[EffectiveQty],T_PlannedOrders[Part Name],$A1165,T_PlannedOrders[WeekIndex],86)&amp;" ("&amp;TEXT(SUMPRODUCT(MAX((T_PlannedOrders[Part Name]=$A1165)*(T_PlannedOrders[WeekIndex]=86)*(T_PlannedOrders[EffectiveQty]&gt;0)*T_PlannedOrders[Order_Month])),"m月")&amp;"発注)")</f>
        <v/>
      </c>
      <c r="CL1171">
        <f>IF(SUMIFS(T_PlannedOrders[EffectiveQty],T_PlannedOrders[Part Name],$A1165,T_PlannedOrders[WeekIndex],87)=0,"",SUMIFS(T_PlannedOrders[EffectiveQty],T_PlannedOrders[Part Name],$A1165,T_PlannedOrders[WeekIndex],87)&amp;" ("&amp;TEXT(SUMPRODUCT(MAX((T_PlannedOrders[Part Name]=$A1165)*(T_PlannedOrders[WeekIndex]=87)*(T_PlannedOrders[EffectiveQty]&gt;0)*T_PlannedOrders[Order_Month])),"m月")&amp;"発注)")</f>
        <v/>
      </c>
      <c r="CM1171">
        <f>IF(SUMIFS(T_PlannedOrders[EffectiveQty],T_PlannedOrders[Part Name],$A1165,T_PlannedOrders[WeekIndex],88)=0,"",SUMIFS(T_PlannedOrders[EffectiveQty],T_PlannedOrders[Part Name],$A1165,T_PlannedOrders[WeekIndex],88)&amp;" ("&amp;TEXT(SUMPRODUCT(MAX((T_PlannedOrders[Part Name]=$A1165)*(T_PlannedOrders[WeekIndex]=88)*(T_PlannedOrders[EffectiveQty]&gt;0)*T_PlannedOrders[Order_Month])),"m月")&amp;"発注)")</f>
        <v/>
      </c>
      <c r="CN1171">
        <f>IF(SUMIFS(T_PlannedOrders[EffectiveQty],T_PlannedOrders[Part Name],$A1165,T_PlannedOrders[WeekIndex],89)=0,"",SUMIFS(T_PlannedOrders[EffectiveQty],T_PlannedOrders[Part Name],$A1165,T_PlannedOrders[WeekIndex],89)&amp;" ("&amp;TEXT(SUMPRODUCT(MAX((T_PlannedOrders[Part Name]=$A1165)*(T_PlannedOrders[WeekIndex]=89)*(T_PlannedOrders[EffectiveQty]&gt;0)*T_PlannedOrders[Order_Month])),"m月")&amp;"発注)")</f>
        <v/>
      </c>
      <c r="CO1171">
        <f>IF(SUMIFS(T_PlannedOrders[EffectiveQty],T_PlannedOrders[Part Name],$A1165,T_PlannedOrders[WeekIndex],90)=0,"",SUMIFS(T_PlannedOrders[EffectiveQty],T_PlannedOrders[Part Name],$A1165,T_PlannedOrders[WeekIndex],90)&amp;" ("&amp;TEXT(SUMPRODUCT(MAX((T_PlannedOrders[Part Name]=$A1165)*(T_PlannedOrders[WeekIndex]=90)*(T_PlannedOrders[EffectiveQty]&gt;0)*T_PlannedOrders[Order_Month])),"m月")&amp;"発注)")</f>
        <v/>
      </c>
      <c r="CP1171">
        <f>IF(SUMIFS(T_PlannedOrders[EffectiveQty],T_PlannedOrders[Part Name],$A1165,T_PlannedOrders[WeekIndex],91)=0,"",SUMIFS(T_PlannedOrders[EffectiveQty],T_PlannedOrders[Part Name],$A1165,T_PlannedOrders[WeekIndex],91)&amp;" ("&amp;TEXT(SUMPRODUCT(MAX((T_PlannedOrders[Part Name]=$A1165)*(T_PlannedOrders[WeekIndex]=91)*(T_PlannedOrders[EffectiveQty]&gt;0)*T_PlannedOrders[Order_Month])),"m月")&amp;"発注)")</f>
        <v/>
      </c>
      <c r="CQ1171">
        <f>IF(SUMIFS(T_PlannedOrders[EffectiveQty],T_PlannedOrders[Part Name],$A1165,T_PlannedOrders[WeekIndex],92)=0,"",SUMIFS(T_PlannedOrders[EffectiveQty],T_PlannedOrders[Part Name],$A1165,T_PlannedOrders[WeekIndex],92)&amp;" ("&amp;TEXT(SUMPRODUCT(MAX((T_PlannedOrders[Part Name]=$A1165)*(T_PlannedOrders[WeekIndex]=92)*(T_PlannedOrders[EffectiveQty]&gt;0)*T_PlannedOrders[Order_Month])),"m月")&amp;"発注)")</f>
        <v/>
      </c>
      <c r="CR1171">
        <f>IF(SUMIFS(T_PlannedOrders[EffectiveQty],T_PlannedOrders[Part Name],$A1165,T_PlannedOrders[WeekIndex],93)=0,"",SUMIFS(T_PlannedOrders[EffectiveQty],T_PlannedOrders[Part Name],$A1165,T_PlannedOrders[WeekIndex],93)&amp;" ("&amp;TEXT(SUMPRODUCT(MAX((T_PlannedOrders[Part Name]=$A1165)*(T_PlannedOrders[WeekIndex]=93)*(T_PlannedOrders[EffectiveQty]&gt;0)*T_PlannedOrders[Order_Month])),"m月")&amp;"発注)")</f>
        <v/>
      </c>
      <c r="CS1171">
        <f>IF(SUMIFS(T_PlannedOrders[EffectiveQty],T_PlannedOrders[Part Name],$A1165,T_PlannedOrders[WeekIndex],94)=0,"",SUMIFS(T_PlannedOrders[EffectiveQty],T_PlannedOrders[Part Name],$A1165,T_PlannedOrders[WeekIndex],94)&amp;" ("&amp;TEXT(SUMPRODUCT(MAX((T_PlannedOrders[Part Name]=$A1165)*(T_PlannedOrders[WeekIndex]=94)*(T_PlannedOrders[EffectiveQty]&gt;0)*T_PlannedOrders[Order_Month])),"m月")&amp;"発注)")</f>
        <v/>
      </c>
      <c r="CT1171">
        <f>IF(SUMIFS(T_PlannedOrders[EffectiveQty],T_PlannedOrders[Part Name],$A1165,T_PlannedOrders[WeekIndex],95)=0,"",SUMIFS(T_PlannedOrders[EffectiveQty],T_PlannedOrders[Part Name],$A1165,T_PlannedOrders[WeekIndex],95)&amp;" ("&amp;TEXT(SUMPRODUCT(MAX((T_PlannedOrders[Part Name]=$A1165)*(T_PlannedOrders[WeekIndex]=95)*(T_PlannedOrders[EffectiveQty]&gt;0)*T_PlannedOrders[Order_Month])),"m月")&amp;"発注)")</f>
        <v/>
      </c>
      <c r="CU1171">
        <f>IF(SUMIFS(T_PlannedOrders[EffectiveQty],T_PlannedOrders[Part Name],$A1165,T_PlannedOrders[WeekIndex],96)=0,"",SUMIFS(T_PlannedOrders[EffectiveQty],T_PlannedOrders[Part Name],$A1165,T_PlannedOrders[WeekIndex],96)&amp;" ("&amp;TEXT(SUMPRODUCT(MAX((T_PlannedOrders[Part Name]=$A1165)*(T_PlannedOrders[WeekIndex]=96)*(T_PlannedOrders[EffectiveQty]&gt;0)*T_PlannedOrders[Order_Month])),"m月")&amp;"発注)")</f>
        <v/>
      </c>
      <c r="CV1171">
        <f>IF(SUMIFS(T_PlannedOrders[EffectiveQty],T_PlannedOrders[Part Name],$A1165,T_PlannedOrders[WeekIndex],97)=0,"",SUMIFS(T_PlannedOrders[EffectiveQty],T_PlannedOrders[Part Name],$A1165,T_PlannedOrders[WeekIndex],97)&amp;" ("&amp;TEXT(SUMPRODUCT(MAX((T_PlannedOrders[Part Name]=$A1165)*(T_PlannedOrders[WeekIndex]=97)*(T_PlannedOrders[EffectiveQty]&gt;0)*T_PlannedOrders[Order_Month])),"m月")&amp;"発注)")</f>
        <v/>
      </c>
      <c r="CW1171">
        <f>IF(SUMIFS(T_PlannedOrders[EffectiveQty],T_PlannedOrders[Part Name],$A1165,T_PlannedOrders[WeekIndex],98)=0,"",SUMIFS(T_PlannedOrders[EffectiveQty],T_PlannedOrders[Part Name],$A1165,T_PlannedOrders[WeekIndex],98)&amp;" ("&amp;TEXT(SUMPRODUCT(MAX((T_PlannedOrders[Part Name]=$A1165)*(T_PlannedOrders[WeekIndex]=98)*(T_PlannedOrders[EffectiveQty]&gt;0)*T_PlannedOrders[Order_Month])),"m月")&amp;"発注)")</f>
        <v/>
      </c>
      <c r="CX1171">
        <f>IF(SUMIFS(T_PlannedOrders[EffectiveQty],T_PlannedOrders[Part Name],$A1165,T_PlannedOrders[WeekIndex],99)=0,"",SUMIFS(T_PlannedOrders[EffectiveQty],T_PlannedOrders[Part Name],$A1165,T_PlannedOrders[WeekIndex],99)&amp;" ("&amp;TEXT(SUMPRODUCT(MAX((T_PlannedOrders[Part Name]=$A1165)*(T_PlannedOrders[WeekIndex]=99)*(T_PlannedOrders[EffectiveQty]&gt;0)*T_PlannedOrders[Order_Month])),"m月")&amp;"発注)")</f>
        <v/>
      </c>
      <c r="CY1171">
        <f>IF(SUMIFS(T_PlannedOrders[EffectiveQty],T_PlannedOrders[Part Name],$A1165,T_PlannedOrders[WeekIndex],100)=0,"",SUMIFS(T_PlannedOrders[EffectiveQty],T_PlannedOrders[Part Name],$A1165,T_PlannedOrders[WeekIndex],100)&amp;" ("&amp;TEXT(SUMPRODUCT(MAX((T_PlannedOrders[Part Name]=$A1165)*(T_PlannedOrders[WeekIndex]=100)*(T_PlannedOrders[EffectiveQty]&gt;0)*T_PlannedOrders[Order_Month])),"m月")&amp;"発注)")</f>
        <v/>
      </c>
      <c r="CZ1171">
        <f>IF(SUMIFS(T_PlannedOrders[EffectiveQty],T_PlannedOrders[Part Name],$A1165,T_PlannedOrders[WeekIndex],101)=0,"",SUMIFS(T_PlannedOrders[EffectiveQty],T_PlannedOrders[Part Name],$A1165,T_PlannedOrders[WeekIndex],101)&amp;" ("&amp;TEXT(SUMPRODUCT(MAX((T_PlannedOrders[Part Name]=$A1165)*(T_PlannedOrders[WeekIndex]=101)*(T_PlannedOrders[EffectiveQty]&gt;0)*T_PlannedOrders[Order_Month])),"m月")&amp;"発注)")</f>
        <v/>
      </c>
      <c r="DA1171">
        <f>IF(SUMIFS(T_PlannedOrders[EffectiveQty],T_PlannedOrders[Part Name],$A1165,T_PlannedOrders[WeekIndex],102)=0,"",SUMIFS(T_PlannedOrders[EffectiveQty],T_PlannedOrders[Part Name],$A1165,T_PlannedOrders[WeekIndex],102)&amp;" ("&amp;TEXT(SUMPRODUCT(MAX((T_PlannedOrders[Part Name]=$A1165)*(T_PlannedOrders[WeekIndex]=102)*(T_PlannedOrders[EffectiveQty]&gt;0)*T_PlannedOrders[Order_Month])),"m月")&amp;"発注)")</f>
        <v/>
      </c>
      <c r="DB1171">
        <f>IF(SUMIFS(T_PlannedOrders[EffectiveQty],T_PlannedOrders[Part Name],$A1165,T_PlannedOrders[WeekIndex],103)=0,"",SUMIFS(T_PlannedOrders[EffectiveQty],T_PlannedOrders[Part Name],$A1165,T_PlannedOrders[WeekIndex],103)&amp;" ("&amp;TEXT(SUMPRODUCT(MAX((T_PlannedOrders[Part Name]=$A1165)*(T_PlannedOrders[WeekIndex]=103)*(T_PlannedOrders[EffectiveQty]&gt;0)*T_PlannedOrders[Order_Month])),"m月")&amp;"発注)")</f>
        <v/>
      </c>
      <c r="DC1171">
        <f>IF(SUMIFS(T_PlannedOrders[EffectiveQty],T_PlannedOrders[Part Name],$A1165,T_PlannedOrders[WeekIndex],104)=0,"",SUMIFS(T_PlannedOrders[EffectiveQty],T_PlannedOrders[Part Name],$A1165,T_PlannedOrders[WeekIndex],104)&amp;" ("&amp;TEXT(SUMPRODUCT(MAX((T_PlannedOrders[Part Name]=$A1165)*(T_PlannedOrders[WeekIndex]=104)*(T_PlannedOrders[EffectiveQty]&gt;0)*T_PlannedOrders[Order_Month])),"m月")&amp;"発注)")</f>
        <v/>
      </c>
    </row>
    <row r="1172">
      <c r="B1172" s="5" t="inlineStr">
        <is>
          <t>合計在庫(週末時点,kg)</t>
        </is>
      </c>
      <c r="D1172">
        <f>'Grid_Stock'!B53</f>
        <v/>
      </c>
      <c r="E1172">
        <f>'Grid_Stock'!C53</f>
        <v/>
      </c>
      <c r="F1172">
        <f>'Grid_Stock'!D53</f>
        <v/>
      </c>
      <c r="G1172">
        <f>'Grid_Stock'!E53</f>
        <v/>
      </c>
      <c r="H1172">
        <f>'Grid_Stock'!F53</f>
        <v/>
      </c>
      <c r="I1172">
        <f>'Grid_Stock'!G53</f>
        <v/>
      </c>
      <c r="J1172">
        <f>'Grid_Stock'!H53</f>
        <v/>
      </c>
      <c r="K1172">
        <f>'Grid_Stock'!I53</f>
        <v/>
      </c>
      <c r="L1172">
        <f>'Grid_Stock'!J53</f>
        <v/>
      </c>
      <c r="M1172">
        <f>'Grid_Stock'!K53</f>
        <v/>
      </c>
      <c r="N1172">
        <f>'Grid_Stock'!L53</f>
        <v/>
      </c>
      <c r="O1172">
        <f>'Grid_Stock'!M53</f>
        <v/>
      </c>
      <c r="P1172">
        <f>'Grid_Stock'!N53</f>
        <v/>
      </c>
      <c r="Q1172">
        <f>'Grid_Stock'!O53</f>
        <v/>
      </c>
      <c r="R1172">
        <f>'Grid_Stock'!P53</f>
        <v/>
      </c>
      <c r="S1172">
        <f>'Grid_Stock'!Q53</f>
        <v/>
      </c>
      <c r="T1172">
        <f>'Grid_Stock'!R53</f>
        <v/>
      </c>
      <c r="U1172">
        <f>'Grid_Stock'!S53</f>
        <v/>
      </c>
      <c r="V1172">
        <f>'Grid_Stock'!T53</f>
        <v/>
      </c>
      <c r="W1172">
        <f>'Grid_Stock'!U53</f>
        <v/>
      </c>
      <c r="X1172">
        <f>'Grid_Stock'!V53</f>
        <v/>
      </c>
      <c r="Y1172">
        <f>'Grid_Stock'!W53</f>
        <v/>
      </c>
      <c r="Z1172">
        <f>'Grid_Stock'!X53</f>
        <v/>
      </c>
      <c r="AA1172">
        <f>'Grid_Stock'!Y53</f>
        <v/>
      </c>
      <c r="AB1172">
        <f>'Grid_Stock'!Z53</f>
        <v/>
      </c>
      <c r="AC1172">
        <f>'Grid_Stock'!AA53</f>
        <v/>
      </c>
      <c r="AD1172">
        <f>'Grid_Stock'!AB53</f>
        <v/>
      </c>
      <c r="AE1172">
        <f>'Grid_Stock'!AC53</f>
        <v/>
      </c>
      <c r="AF1172">
        <f>'Grid_Stock'!AD53</f>
        <v/>
      </c>
      <c r="AG1172">
        <f>'Grid_Stock'!AE53</f>
        <v/>
      </c>
      <c r="AH1172">
        <f>'Grid_Stock'!AF53</f>
        <v/>
      </c>
      <c r="AI1172">
        <f>'Grid_Stock'!AG53</f>
        <v/>
      </c>
      <c r="AJ1172">
        <f>'Grid_Stock'!AH53</f>
        <v/>
      </c>
      <c r="AK1172">
        <f>'Grid_Stock'!AI53</f>
        <v/>
      </c>
      <c r="AL1172">
        <f>'Grid_Stock'!AJ53</f>
        <v/>
      </c>
      <c r="AM1172">
        <f>'Grid_Stock'!AK53</f>
        <v/>
      </c>
      <c r="AN1172">
        <f>'Grid_Stock'!AL53</f>
        <v/>
      </c>
      <c r="AO1172">
        <f>'Grid_Stock'!AM53</f>
        <v/>
      </c>
      <c r="AP1172">
        <f>'Grid_Stock'!AN53</f>
        <v/>
      </c>
      <c r="AQ1172">
        <f>'Grid_Stock'!AO53</f>
        <v/>
      </c>
      <c r="AR1172">
        <f>'Grid_Stock'!AP53</f>
        <v/>
      </c>
      <c r="AS1172">
        <f>'Grid_Stock'!AQ53</f>
        <v/>
      </c>
      <c r="AT1172">
        <f>'Grid_Stock'!AR53</f>
        <v/>
      </c>
      <c r="AU1172">
        <f>'Grid_Stock'!AS53</f>
        <v/>
      </c>
      <c r="AV1172">
        <f>'Grid_Stock'!AT53</f>
        <v/>
      </c>
      <c r="AW1172">
        <f>'Grid_Stock'!AU53</f>
        <v/>
      </c>
      <c r="AX1172">
        <f>'Grid_Stock'!AV53</f>
        <v/>
      </c>
      <c r="AY1172">
        <f>'Grid_Stock'!AW53</f>
        <v/>
      </c>
      <c r="AZ1172">
        <f>'Grid_Stock'!AX53</f>
        <v/>
      </c>
      <c r="BA1172">
        <f>'Grid_Stock'!AY53</f>
        <v/>
      </c>
      <c r="BB1172">
        <f>'Grid_Stock'!AZ53</f>
        <v/>
      </c>
      <c r="BC1172">
        <f>'Grid_Stock'!BA53</f>
        <v/>
      </c>
      <c r="BD1172">
        <f>'Grid_Stock'!BB53</f>
        <v/>
      </c>
      <c r="BE1172">
        <f>'Grid_Stock'!BC53</f>
        <v/>
      </c>
      <c r="BF1172">
        <f>'Grid_Stock'!BD53</f>
        <v/>
      </c>
      <c r="BG1172">
        <f>'Grid_Stock'!BE53</f>
        <v/>
      </c>
      <c r="BH1172">
        <f>'Grid_Stock'!BF53</f>
        <v/>
      </c>
      <c r="BI1172">
        <f>'Grid_Stock'!BG53</f>
        <v/>
      </c>
      <c r="BJ1172">
        <f>'Grid_Stock'!BH53</f>
        <v/>
      </c>
      <c r="BK1172">
        <f>'Grid_Stock'!BI53</f>
        <v/>
      </c>
      <c r="BL1172">
        <f>'Grid_Stock'!BJ53</f>
        <v/>
      </c>
      <c r="BM1172">
        <f>'Grid_Stock'!BK53</f>
        <v/>
      </c>
      <c r="BN1172">
        <f>'Grid_Stock'!BL53</f>
        <v/>
      </c>
      <c r="BO1172">
        <f>'Grid_Stock'!BM53</f>
        <v/>
      </c>
      <c r="BP1172">
        <f>'Grid_Stock'!BN53</f>
        <v/>
      </c>
      <c r="BQ1172">
        <f>'Grid_Stock'!BO53</f>
        <v/>
      </c>
      <c r="BR1172">
        <f>'Grid_Stock'!BP53</f>
        <v/>
      </c>
      <c r="BS1172">
        <f>'Grid_Stock'!BQ53</f>
        <v/>
      </c>
      <c r="BT1172">
        <f>'Grid_Stock'!BR53</f>
        <v/>
      </c>
      <c r="BU1172">
        <f>'Grid_Stock'!BS53</f>
        <v/>
      </c>
      <c r="BV1172">
        <f>'Grid_Stock'!BT53</f>
        <v/>
      </c>
      <c r="BW1172">
        <f>'Grid_Stock'!BU53</f>
        <v/>
      </c>
      <c r="BX1172">
        <f>'Grid_Stock'!BV53</f>
        <v/>
      </c>
      <c r="BY1172">
        <f>'Grid_Stock'!BW53</f>
        <v/>
      </c>
      <c r="BZ1172">
        <f>'Grid_Stock'!BX53</f>
        <v/>
      </c>
      <c r="CA1172">
        <f>'Grid_Stock'!BY53</f>
        <v/>
      </c>
      <c r="CB1172">
        <f>'Grid_Stock'!BZ53</f>
        <v/>
      </c>
      <c r="CC1172">
        <f>'Grid_Stock'!CA53</f>
        <v/>
      </c>
      <c r="CD1172">
        <f>'Grid_Stock'!CB53</f>
        <v/>
      </c>
      <c r="CE1172">
        <f>'Grid_Stock'!CC53</f>
        <v/>
      </c>
      <c r="CF1172">
        <f>'Grid_Stock'!CD53</f>
        <v/>
      </c>
      <c r="CG1172">
        <f>'Grid_Stock'!CE53</f>
        <v/>
      </c>
      <c r="CH1172">
        <f>'Grid_Stock'!CF53</f>
        <v/>
      </c>
      <c r="CI1172">
        <f>'Grid_Stock'!CG53</f>
        <v/>
      </c>
      <c r="CJ1172">
        <f>'Grid_Stock'!CH53</f>
        <v/>
      </c>
      <c r="CK1172">
        <f>'Grid_Stock'!CI53</f>
        <v/>
      </c>
      <c r="CL1172">
        <f>'Grid_Stock'!CJ53</f>
        <v/>
      </c>
      <c r="CM1172">
        <f>'Grid_Stock'!CK53</f>
        <v/>
      </c>
      <c r="CN1172">
        <f>'Grid_Stock'!CL53</f>
        <v/>
      </c>
      <c r="CO1172">
        <f>'Grid_Stock'!CM53</f>
        <v/>
      </c>
      <c r="CP1172">
        <f>'Grid_Stock'!CN53</f>
        <v/>
      </c>
      <c r="CQ1172">
        <f>'Grid_Stock'!CO53</f>
        <v/>
      </c>
      <c r="CR1172">
        <f>'Grid_Stock'!CP53</f>
        <v/>
      </c>
      <c r="CS1172">
        <f>'Grid_Stock'!CQ53</f>
        <v/>
      </c>
      <c r="CT1172">
        <f>'Grid_Stock'!CR53</f>
        <v/>
      </c>
      <c r="CU1172">
        <f>'Grid_Stock'!CS53</f>
        <v/>
      </c>
      <c r="CV1172">
        <f>'Grid_Stock'!CT53</f>
        <v/>
      </c>
      <c r="CW1172">
        <f>'Grid_Stock'!CU53</f>
        <v/>
      </c>
      <c r="CX1172">
        <f>'Grid_Stock'!CV53</f>
        <v/>
      </c>
      <c r="CY1172">
        <f>'Grid_Stock'!CW53</f>
        <v/>
      </c>
      <c r="CZ1172">
        <f>'Grid_Stock'!CX53</f>
        <v/>
      </c>
      <c r="DA1172">
        <f>'Grid_Stock'!CY53</f>
        <v/>
      </c>
      <c r="DB1172">
        <f>'Grid_Stock'!CZ53</f>
        <v/>
      </c>
      <c r="DC1172">
        <f>'Grid_Stock'!DA53</f>
        <v/>
      </c>
    </row>
    <row r="1173">
      <c r="B1173" s="23" t="inlineStr">
        <is>
          <t>（発注の目安はDashboardの基準在庫[下限/上限]と色分けを参照）</t>
        </is>
      </c>
    </row>
    <row r="1175">
      <c r="A1175" s="21" t="inlineStr">
        <is>
          <t>PP Film</t>
        </is>
      </c>
      <c r="B1175" s="21" t="inlineStr">
        <is>
          <t>PP Film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PP Film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s="5" t="inlineStr">
        <is>
          <t>合計使用量(kg)/週</t>
        </is>
      </c>
      <c r="D1178">
        <f>'Grid_Requirement'!B54</f>
        <v/>
      </c>
      <c r="E1178">
        <f>'Grid_Requirement'!C54</f>
        <v/>
      </c>
      <c r="F1178">
        <f>'Grid_Requirement'!D54</f>
        <v/>
      </c>
      <c r="G1178">
        <f>'Grid_Requirement'!E54</f>
        <v/>
      </c>
      <c r="H1178">
        <f>'Grid_Requirement'!F54</f>
        <v/>
      </c>
      <c r="I1178">
        <f>'Grid_Requirement'!G54</f>
        <v/>
      </c>
      <c r="J1178">
        <f>'Grid_Requirement'!H54</f>
        <v/>
      </c>
      <c r="K1178">
        <f>'Grid_Requirement'!I54</f>
        <v/>
      </c>
      <c r="L1178">
        <f>'Grid_Requirement'!J54</f>
        <v/>
      </c>
      <c r="M1178">
        <f>'Grid_Requirement'!K54</f>
        <v/>
      </c>
      <c r="N1178">
        <f>'Grid_Requirement'!L54</f>
        <v/>
      </c>
      <c r="O1178">
        <f>'Grid_Requirement'!M54</f>
        <v/>
      </c>
      <c r="P1178">
        <f>'Grid_Requirement'!N54</f>
        <v/>
      </c>
      <c r="Q1178">
        <f>'Grid_Requirement'!O54</f>
        <v/>
      </c>
      <c r="R1178">
        <f>'Grid_Requirement'!P54</f>
        <v/>
      </c>
      <c r="S1178">
        <f>'Grid_Requirement'!Q54</f>
        <v/>
      </c>
      <c r="T1178">
        <f>'Grid_Requirement'!R54</f>
        <v/>
      </c>
      <c r="U1178">
        <f>'Grid_Requirement'!S54</f>
        <v/>
      </c>
      <c r="V1178">
        <f>'Grid_Requirement'!T54</f>
        <v/>
      </c>
      <c r="W1178">
        <f>'Grid_Requirement'!U54</f>
        <v/>
      </c>
      <c r="X1178">
        <f>'Grid_Requirement'!V54</f>
        <v/>
      </c>
      <c r="Y1178">
        <f>'Grid_Requirement'!W54</f>
        <v/>
      </c>
      <c r="Z1178">
        <f>'Grid_Requirement'!X54</f>
        <v/>
      </c>
      <c r="AA1178">
        <f>'Grid_Requirement'!Y54</f>
        <v/>
      </c>
      <c r="AB1178">
        <f>'Grid_Requirement'!Z54</f>
        <v/>
      </c>
      <c r="AC1178">
        <f>'Grid_Requirement'!AA54</f>
        <v/>
      </c>
      <c r="AD1178">
        <f>'Grid_Requirement'!AB54</f>
        <v/>
      </c>
      <c r="AE1178">
        <f>'Grid_Requirement'!AC54</f>
        <v/>
      </c>
      <c r="AF1178">
        <f>'Grid_Requirement'!AD54</f>
        <v/>
      </c>
      <c r="AG1178">
        <f>'Grid_Requirement'!AE54</f>
        <v/>
      </c>
      <c r="AH1178">
        <f>'Grid_Requirement'!AF54</f>
        <v/>
      </c>
      <c r="AI1178">
        <f>'Grid_Requirement'!AG54</f>
        <v/>
      </c>
      <c r="AJ1178">
        <f>'Grid_Requirement'!AH54</f>
        <v/>
      </c>
      <c r="AK1178">
        <f>'Grid_Requirement'!AI54</f>
        <v/>
      </c>
      <c r="AL1178">
        <f>'Grid_Requirement'!AJ54</f>
        <v/>
      </c>
      <c r="AM1178">
        <f>'Grid_Requirement'!AK54</f>
        <v/>
      </c>
      <c r="AN1178">
        <f>'Grid_Requirement'!AL54</f>
        <v/>
      </c>
      <c r="AO1178">
        <f>'Grid_Requirement'!AM54</f>
        <v/>
      </c>
      <c r="AP1178">
        <f>'Grid_Requirement'!AN54</f>
        <v/>
      </c>
      <c r="AQ1178">
        <f>'Grid_Requirement'!AO54</f>
        <v/>
      </c>
      <c r="AR1178">
        <f>'Grid_Requirement'!AP54</f>
        <v/>
      </c>
      <c r="AS1178">
        <f>'Grid_Requirement'!AQ54</f>
        <v/>
      </c>
      <c r="AT1178">
        <f>'Grid_Requirement'!AR54</f>
        <v/>
      </c>
      <c r="AU1178">
        <f>'Grid_Requirement'!AS54</f>
        <v/>
      </c>
      <c r="AV1178">
        <f>'Grid_Requirement'!AT54</f>
        <v/>
      </c>
      <c r="AW1178">
        <f>'Grid_Requirement'!AU54</f>
        <v/>
      </c>
      <c r="AX1178">
        <f>'Grid_Requirement'!AV54</f>
        <v/>
      </c>
      <c r="AY1178">
        <f>'Grid_Requirement'!AW54</f>
        <v/>
      </c>
      <c r="AZ1178">
        <f>'Grid_Requirement'!AX54</f>
        <v/>
      </c>
      <c r="BA1178">
        <f>'Grid_Requirement'!AY54</f>
        <v/>
      </c>
      <c r="BB1178">
        <f>'Grid_Requirement'!AZ54</f>
        <v/>
      </c>
      <c r="BC1178">
        <f>'Grid_Requirement'!BA54</f>
        <v/>
      </c>
      <c r="BD1178">
        <f>'Grid_Requirement'!BB54</f>
        <v/>
      </c>
      <c r="BE1178">
        <f>'Grid_Requirement'!BC54</f>
        <v/>
      </c>
      <c r="BF1178">
        <f>'Grid_Requirement'!BD54</f>
        <v/>
      </c>
      <c r="BG1178">
        <f>'Grid_Requirement'!BE54</f>
        <v/>
      </c>
      <c r="BH1178">
        <f>'Grid_Requirement'!BF54</f>
        <v/>
      </c>
      <c r="BI1178">
        <f>'Grid_Requirement'!BG54</f>
        <v/>
      </c>
      <c r="BJ1178">
        <f>'Grid_Requirement'!BH54</f>
        <v/>
      </c>
      <c r="BK1178">
        <f>'Grid_Requirement'!BI54</f>
        <v/>
      </c>
      <c r="BL1178">
        <f>'Grid_Requirement'!BJ54</f>
        <v/>
      </c>
      <c r="BM1178">
        <f>'Grid_Requirement'!BK54</f>
        <v/>
      </c>
      <c r="BN1178">
        <f>'Grid_Requirement'!BL54</f>
        <v/>
      </c>
      <c r="BO1178">
        <f>'Grid_Requirement'!BM54</f>
        <v/>
      </c>
      <c r="BP1178">
        <f>'Grid_Requirement'!BN54</f>
        <v/>
      </c>
      <c r="BQ1178">
        <f>'Grid_Requirement'!BO54</f>
        <v/>
      </c>
      <c r="BR1178">
        <f>'Grid_Requirement'!BP54</f>
        <v/>
      </c>
      <c r="BS1178">
        <f>'Grid_Requirement'!BQ54</f>
        <v/>
      </c>
      <c r="BT1178">
        <f>'Grid_Requirement'!BR54</f>
        <v/>
      </c>
      <c r="BU1178">
        <f>'Grid_Requirement'!BS54</f>
        <v/>
      </c>
      <c r="BV1178">
        <f>'Grid_Requirement'!BT54</f>
        <v/>
      </c>
      <c r="BW1178">
        <f>'Grid_Requirement'!BU54</f>
        <v/>
      </c>
      <c r="BX1178">
        <f>'Grid_Requirement'!BV54</f>
        <v/>
      </c>
      <c r="BY1178">
        <f>'Grid_Requirement'!BW54</f>
        <v/>
      </c>
      <c r="BZ1178">
        <f>'Grid_Requirement'!BX54</f>
        <v/>
      </c>
      <c r="CA1178">
        <f>'Grid_Requirement'!BY54</f>
        <v/>
      </c>
      <c r="CB1178">
        <f>'Grid_Requirement'!BZ54</f>
        <v/>
      </c>
      <c r="CC1178">
        <f>'Grid_Requirement'!CA54</f>
        <v/>
      </c>
      <c r="CD1178">
        <f>'Grid_Requirement'!CB54</f>
        <v/>
      </c>
      <c r="CE1178">
        <f>'Grid_Requirement'!CC54</f>
        <v/>
      </c>
      <c r="CF1178">
        <f>'Grid_Requirement'!CD54</f>
        <v/>
      </c>
      <c r="CG1178">
        <f>'Grid_Requirement'!CE54</f>
        <v/>
      </c>
      <c r="CH1178">
        <f>'Grid_Requirement'!CF54</f>
        <v/>
      </c>
      <c r="CI1178">
        <f>'Grid_Requirement'!CG54</f>
        <v/>
      </c>
      <c r="CJ1178">
        <f>'Grid_Requirement'!CH54</f>
        <v/>
      </c>
      <c r="CK1178">
        <f>'Grid_Requirement'!CI54</f>
        <v/>
      </c>
      <c r="CL1178">
        <f>'Grid_Requirement'!CJ54</f>
        <v/>
      </c>
      <c r="CM1178">
        <f>'Grid_Requirement'!CK54</f>
        <v/>
      </c>
      <c r="CN1178">
        <f>'Grid_Requirement'!CL54</f>
        <v/>
      </c>
      <c r="CO1178">
        <f>'Grid_Requirement'!CM54</f>
        <v/>
      </c>
      <c r="CP1178">
        <f>'Grid_Requirement'!CN54</f>
        <v/>
      </c>
      <c r="CQ1178">
        <f>'Grid_Requirement'!CO54</f>
        <v/>
      </c>
      <c r="CR1178">
        <f>'Grid_Requirement'!CP54</f>
        <v/>
      </c>
      <c r="CS1178">
        <f>'Grid_Requirement'!CQ54</f>
        <v/>
      </c>
      <c r="CT1178">
        <f>'Grid_Requirement'!CR54</f>
        <v/>
      </c>
      <c r="CU1178">
        <f>'Grid_Requirement'!CS54</f>
        <v/>
      </c>
      <c r="CV1178">
        <f>'Grid_Requirement'!CT54</f>
        <v/>
      </c>
      <c r="CW1178">
        <f>'Grid_Requirement'!CU54</f>
        <v/>
      </c>
      <c r="CX1178">
        <f>'Grid_Requirement'!CV54</f>
        <v/>
      </c>
      <c r="CY1178">
        <f>'Grid_Requirement'!CW54</f>
        <v/>
      </c>
      <c r="CZ1178">
        <f>'Grid_Requirement'!CX54</f>
        <v/>
      </c>
      <c r="DA1178">
        <f>'Grid_Requirement'!CY54</f>
        <v/>
      </c>
      <c r="DB1178">
        <f>'Grid_Requirement'!CZ54</f>
        <v/>
      </c>
      <c r="DC1178">
        <f>'Grid_Requirement'!DA54</f>
        <v/>
      </c>
    </row>
    <row r="1179">
      <c r="B1179" t="inlineStr">
        <is>
          <t>TTAF在庫(実績,kg)</t>
        </is>
      </c>
      <c r="D1179">
        <f>'T_TTAFStock'!B58</f>
        <v/>
      </c>
      <c r="E1179">
        <f>'T_TTAFStock'!C58</f>
        <v/>
      </c>
      <c r="F1179">
        <f>'T_TTAFStock'!D58</f>
        <v/>
      </c>
      <c r="G1179">
        <f>'T_TTAFStock'!E58</f>
        <v/>
      </c>
      <c r="H1179">
        <f>'T_TTAFStock'!F58</f>
        <v/>
      </c>
      <c r="I1179">
        <f>'T_TTAFStock'!G58</f>
        <v/>
      </c>
      <c r="J1179">
        <f>'T_TTAFStock'!H58</f>
        <v/>
      </c>
      <c r="K1179">
        <f>'T_TTAFStock'!I58</f>
        <v/>
      </c>
      <c r="L1179">
        <f>'T_TTAFStock'!J58</f>
        <v/>
      </c>
      <c r="M1179">
        <f>'T_TTAFStock'!K58</f>
        <v/>
      </c>
      <c r="N1179">
        <f>'T_TTAFStock'!L58</f>
        <v/>
      </c>
      <c r="O1179">
        <f>'T_TTAFStock'!M58</f>
        <v/>
      </c>
      <c r="P1179">
        <f>'T_TTAFStock'!N58</f>
        <v/>
      </c>
      <c r="Q1179">
        <f>'T_TTAFStock'!O58</f>
        <v/>
      </c>
      <c r="R1179">
        <f>'T_TTAFStock'!P58</f>
        <v/>
      </c>
      <c r="S1179">
        <f>'T_TTAFStock'!Q58</f>
        <v/>
      </c>
      <c r="T1179">
        <f>'T_TTAFStock'!R58</f>
        <v/>
      </c>
      <c r="U1179">
        <f>'T_TTAFStock'!S58</f>
        <v/>
      </c>
      <c r="V1179">
        <f>'T_TTAFStock'!T58</f>
        <v/>
      </c>
      <c r="W1179">
        <f>'T_TTAFStock'!U58</f>
        <v/>
      </c>
      <c r="X1179">
        <f>'T_TTAFStock'!V58</f>
        <v/>
      </c>
      <c r="Y1179">
        <f>'T_TTAFStock'!W58</f>
        <v/>
      </c>
      <c r="Z1179">
        <f>'T_TTAFStock'!X58</f>
        <v/>
      </c>
      <c r="AA1179">
        <f>'T_TTAFStock'!Y58</f>
        <v/>
      </c>
      <c r="AB1179">
        <f>'T_TTAFStock'!Z58</f>
        <v/>
      </c>
      <c r="AC1179">
        <f>'T_TTAFStock'!AA58</f>
        <v/>
      </c>
      <c r="AD1179">
        <f>'T_TTAFStock'!AB58</f>
        <v/>
      </c>
      <c r="AE1179">
        <f>'T_TTAFStock'!AC58</f>
        <v/>
      </c>
      <c r="AF1179">
        <f>'T_TTAFStock'!AD58</f>
        <v/>
      </c>
      <c r="AG1179">
        <f>'T_TTAFStock'!AE58</f>
        <v/>
      </c>
      <c r="AH1179">
        <f>'T_TTAFStock'!AF58</f>
        <v/>
      </c>
      <c r="AI1179">
        <f>'T_TTAFStock'!AG58</f>
        <v/>
      </c>
      <c r="AJ1179">
        <f>'T_TTAFStock'!AH58</f>
        <v/>
      </c>
      <c r="AK1179">
        <f>'T_TTAFStock'!AI58</f>
        <v/>
      </c>
      <c r="AL1179">
        <f>'T_TTAFStock'!AJ58</f>
        <v/>
      </c>
      <c r="AM1179">
        <f>'T_TTAFStock'!AK58</f>
        <v/>
      </c>
      <c r="AN1179">
        <f>'T_TTAFStock'!AL58</f>
        <v/>
      </c>
      <c r="AO1179">
        <f>'T_TTAFStock'!AM58</f>
        <v/>
      </c>
      <c r="AP1179">
        <f>'T_TTAFStock'!AN58</f>
        <v/>
      </c>
      <c r="AQ1179">
        <f>'T_TTAFStock'!AO58</f>
        <v/>
      </c>
      <c r="AR1179">
        <f>'T_TTAFStock'!AP58</f>
        <v/>
      </c>
      <c r="AS1179">
        <f>'T_TTAFStock'!AQ58</f>
        <v/>
      </c>
      <c r="AT1179">
        <f>'T_TTAFStock'!AR58</f>
        <v/>
      </c>
      <c r="AU1179">
        <f>'T_TTAFStock'!AS58</f>
        <v/>
      </c>
      <c r="AV1179">
        <f>'T_TTAFStock'!AT58</f>
        <v/>
      </c>
      <c r="AW1179">
        <f>'T_TTAFStock'!AU58</f>
        <v/>
      </c>
      <c r="AX1179">
        <f>'T_TTAFStock'!AV58</f>
        <v/>
      </c>
      <c r="AY1179">
        <f>'T_TTAFStock'!AW58</f>
        <v/>
      </c>
      <c r="AZ1179">
        <f>'T_TTAFStock'!AX58</f>
        <v/>
      </c>
      <c r="BA1179">
        <f>'T_TTAFStock'!AY58</f>
        <v/>
      </c>
      <c r="BB1179">
        <f>'T_TTAFStock'!AZ58</f>
        <v/>
      </c>
      <c r="BC1179">
        <f>'T_TTAFStock'!BA58</f>
        <v/>
      </c>
      <c r="BD1179">
        <f>'T_TTAFStock'!BB58</f>
        <v/>
      </c>
      <c r="BE1179">
        <f>'T_TTAFStock'!BC58</f>
        <v/>
      </c>
      <c r="BF1179">
        <f>'T_TTAFStock'!BD58</f>
        <v/>
      </c>
      <c r="BG1179">
        <f>'T_TTAFStock'!BE58</f>
        <v/>
      </c>
      <c r="BH1179">
        <f>'T_TTAFStock'!BF58</f>
        <v/>
      </c>
      <c r="BI1179">
        <f>'T_TTAFStock'!BG58</f>
        <v/>
      </c>
      <c r="BJ1179">
        <f>'T_TTAFStock'!BH58</f>
        <v/>
      </c>
      <c r="BK1179">
        <f>'T_TTAFStock'!BI58</f>
        <v/>
      </c>
      <c r="BL1179">
        <f>'T_TTAFStock'!BJ58</f>
        <v/>
      </c>
      <c r="BM1179">
        <f>'T_TTAFStock'!BK58</f>
        <v/>
      </c>
      <c r="BN1179">
        <f>'T_TTAFStock'!BL58</f>
        <v/>
      </c>
      <c r="BO1179">
        <f>'T_TTAFStock'!BM58</f>
        <v/>
      </c>
      <c r="BP1179">
        <f>'T_TTAFStock'!BN58</f>
        <v/>
      </c>
      <c r="BQ1179">
        <f>'T_TTAFStock'!BO58</f>
        <v/>
      </c>
      <c r="BR1179">
        <f>'T_TTAFStock'!BP58</f>
        <v/>
      </c>
      <c r="BS1179">
        <f>'T_TTAFStock'!BQ58</f>
        <v/>
      </c>
      <c r="BT1179">
        <f>'T_TTAFStock'!BR58</f>
        <v/>
      </c>
      <c r="BU1179">
        <f>'T_TTAFStock'!BS58</f>
        <v/>
      </c>
      <c r="BV1179">
        <f>'T_TTAFStock'!BT58</f>
        <v/>
      </c>
      <c r="BW1179">
        <f>'T_TTAFStock'!BU58</f>
        <v/>
      </c>
      <c r="BX1179">
        <f>'T_TTAFStock'!BV58</f>
        <v/>
      </c>
      <c r="BY1179">
        <f>'T_TTAFStock'!BW58</f>
        <v/>
      </c>
      <c r="BZ1179">
        <f>'T_TTAFStock'!BX58</f>
        <v/>
      </c>
      <c r="CA1179">
        <f>'T_TTAFStock'!BY58</f>
        <v/>
      </c>
      <c r="CB1179">
        <f>'T_TTAFStock'!BZ58</f>
        <v/>
      </c>
      <c r="CC1179">
        <f>'T_TTAFStock'!CA58</f>
        <v/>
      </c>
      <c r="CD1179">
        <f>'T_TTAFStock'!CB58</f>
        <v/>
      </c>
      <c r="CE1179">
        <f>'T_TTAFStock'!CC58</f>
        <v/>
      </c>
      <c r="CF1179">
        <f>'T_TTAFStock'!CD58</f>
        <v/>
      </c>
      <c r="CG1179">
        <f>'T_TTAFStock'!CE58</f>
        <v/>
      </c>
      <c r="CH1179">
        <f>'T_TTAFStock'!CF58</f>
        <v/>
      </c>
      <c r="CI1179">
        <f>'T_TTAFStock'!CG58</f>
        <v/>
      </c>
      <c r="CJ1179">
        <f>'T_TTAFStock'!CH58</f>
        <v/>
      </c>
      <c r="CK1179">
        <f>'T_TTAFStock'!CI58</f>
        <v/>
      </c>
      <c r="CL1179">
        <f>'T_TTAFStock'!CJ58</f>
        <v/>
      </c>
      <c r="CM1179">
        <f>'T_TTAFStock'!CK58</f>
        <v/>
      </c>
      <c r="CN1179">
        <f>'T_TTAFStock'!CL58</f>
        <v/>
      </c>
      <c r="CO1179">
        <f>'T_TTAFStock'!CM58</f>
        <v/>
      </c>
      <c r="CP1179">
        <f>'T_TTAFStock'!CN58</f>
        <v/>
      </c>
      <c r="CQ1179">
        <f>'T_TTAFStock'!CO58</f>
        <v/>
      </c>
      <c r="CR1179">
        <f>'T_TTAFStock'!CP58</f>
        <v/>
      </c>
      <c r="CS1179">
        <f>'T_TTAFStock'!CQ58</f>
        <v/>
      </c>
      <c r="CT1179">
        <f>'T_TTAFStock'!CR58</f>
        <v/>
      </c>
      <c r="CU1179">
        <f>'T_TTAFStock'!CS58</f>
        <v/>
      </c>
      <c r="CV1179">
        <f>'T_TTAFStock'!CT58</f>
        <v/>
      </c>
      <c r="CW1179">
        <f>'T_TTAFStock'!CU58</f>
        <v/>
      </c>
      <c r="CX1179">
        <f>'T_TTAFStock'!CV58</f>
        <v/>
      </c>
      <c r="CY1179">
        <f>'T_TTAFStock'!CW58</f>
        <v/>
      </c>
      <c r="CZ1179">
        <f>'T_TTAFStock'!CX58</f>
        <v/>
      </c>
      <c r="DA1179">
        <f>'T_TTAFStock'!CY58</f>
        <v/>
      </c>
      <c r="DB1179">
        <f>'T_TTAFStock'!CZ58</f>
        <v/>
      </c>
      <c r="DC1179">
        <f>'T_TTAFStock'!DA58</f>
        <v/>
      </c>
    </row>
    <row r="1180">
      <c r="B1180" t="inlineStr">
        <is>
          <t>自社在庫(実績,kg)</t>
        </is>
      </c>
      <c r="D1180">
        <f>'T_SelfStock'!B58</f>
        <v/>
      </c>
      <c r="E1180">
        <f>'T_SelfStock'!C58</f>
        <v/>
      </c>
      <c r="F1180">
        <f>'T_SelfStock'!D58</f>
        <v/>
      </c>
      <c r="G1180">
        <f>'T_SelfStock'!E58</f>
        <v/>
      </c>
      <c r="H1180">
        <f>'T_SelfStock'!F58</f>
        <v/>
      </c>
      <c r="I1180">
        <f>'T_SelfStock'!G58</f>
        <v/>
      </c>
      <c r="J1180">
        <f>'T_SelfStock'!H58</f>
        <v/>
      </c>
      <c r="K1180">
        <f>'T_SelfStock'!I58</f>
        <v/>
      </c>
      <c r="L1180">
        <f>'T_SelfStock'!J58</f>
        <v/>
      </c>
      <c r="M1180">
        <f>'T_SelfStock'!K58</f>
        <v/>
      </c>
      <c r="N1180">
        <f>'T_SelfStock'!L58</f>
        <v/>
      </c>
      <c r="O1180">
        <f>'T_SelfStock'!M58</f>
        <v/>
      </c>
      <c r="P1180">
        <f>'T_SelfStock'!N58</f>
        <v/>
      </c>
      <c r="Q1180">
        <f>'T_SelfStock'!O58</f>
        <v/>
      </c>
      <c r="R1180">
        <f>'T_SelfStock'!P58</f>
        <v/>
      </c>
      <c r="S1180">
        <f>'T_SelfStock'!Q58</f>
        <v/>
      </c>
      <c r="T1180">
        <f>'T_SelfStock'!R58</f>
        <v/>
      </c>
      <c r="U1180">
        <f>'T_SelfStock'!S58</f>
        <v/>
      </c>
      <c r="V1180">
        <f>'T_SelfStock'!T58</f>
        <v/>
      </c>
      <c r="W1180">
        <f>'T_SelfStock'!U58</f>
        <v/>
      </c>
      <c r="X1180">
        <f>'T_SelfStock'!V58</f>
        <v/>
      </c>
      <c r="Y1180">
        <f>'T_SelfStock'!W58</f>
        <v/>
      </c>
      <c r="Z1180">
        <f>'T_SelfStock'!X58</f>
        <v/>
      </c>
      <c r="AA1180">
        <f>'T_SelfStock'!Y58</f>
        <v/>
      </c>
      <c r="AB1180">
        <f>'T_SelfStock'!Z58</f>
        <v/>
      </c>
      <c r="AC1180">
        <f>'T_SelfStock'!AA58</f>
        <v/>
      </c>
      <c r="AD1180">
        <f>'T_SelfStock'!AB58</f>
        <v/>
      </c>
      <c r="AE1180">
        <f>'T_SelfStock'!AC58</f>
        <v/>
      </c>
      <c r="AF1180">
        <f>'T_SelfStock'!AD58</f>
        <v/>
      </c>
      <c r="AG1180">
        <f>'T_SelfStock'!AE58</f>
        <v/>
      </c>
      <c r="AH1180">
        <f>'T_SelfStock'!AF58</f>
        <v/>
      </c>
      <c r="AI1180">
        <f>'T_SelfStock'!AG58</f>
        <v/>
      </c>
      <c r="AJ1180">
        <f>'T_SelfStock'!AH58</f>
        <v/>
      </c>
      <c r="AK1180">
        <f>'T_SelfStock'!AI58</f>
        <v/>
      </c>
      <c r="AL1180">
        <f>'T_SelfStock'!AJ58</f>
        <v/>
      </c>
      <c r="AM1180">
        <f>'T_SelfStock'!AK58</f>
        <v/>
      </c>
      <c r="AN1180">
        <f>'T_SelfStock'!AL58</f>
        <v/>
      </c>
      <c r="AO1180">
        <f>'T_SelfStock'!AM58</f>
        <v/>
      </c>
      <c r="AP1180">
        <f>'T_SelfStock'!AN58</f>
        <v/>
      </c>
      <c r="AQ1180">
        <f>'T_SelfStock'!AO58</f>
        <v/>
      </c>
      <c r="AR1180">
        <f>'T_SelfStock'!AP58</f>
        <v/>
      </c>
      <c r="AS1180">
        <f>'T_SelfStock'!AQ58</f>
        <v/>
      </c>
      <c r="AT1180">
        <f>'T_SelfStock'!AR58</f>
        <v/>
      </c>
      <c r="AU1180">
        <f>'T_SelfStock'!AS58</f>
        <v/>
      </c>
      <c r="AV1180">
        <f>'T_SelfStock'!AT58</f>
        <v/>
      </c>
      <c r="AW1180">
        <f>'T_SelfStock'!AU58</f>
        <v/>
      </c>
      <c r="AX1180">
        <f>'T_SelfStock'!AV58</f>
        <v/>
      </c>
      <c r="AY1180">
        <f>'T_SelfStock'!AW58</f>
        <v/>
      </c>
      <c r="AZ1180">
        <f>'T_SelfStock'!AX58</f>
        <v/>
      </c>
      <c r="BA1180">
        <f>'T_SelfStock'!AY58</f>
        <v/>
      </c>
      <c r="BB1180">
        <f>'T_SelfStock'!AZ58</f>
        <v/>
      </c>
      <c r="BC1180">
        <f>'T_SelfStock'!BA58</f>
        <v/>
      </c>
      <c r="BD1180">
        <f>'T_SelfStock'!BB58</f>
        <v/>
      </c>
      <c r="BE1180">
        <f>'T_SelfStock'!BC58</f>
        <v/>
      </c>
      <c r="BF1180">
        <f>'T_SelfStock'!BD58</f>
        <v/>
      </c>
      <c r="BG1180">
        <f>'T_SelfStock'!BE58</f>
        <v/>
      </c>
      <c r="BH1180">
        <f>'T_SelfStock'!BF58</f>
        <v/>
      </c>
      <c r="BI1180">
        <f>'T_SelfStock'!BG58</f>
        <v/>
      </c>
      <c r="BJ1180">
        <f>'T_SelfStock'!BH58</f>
        <v/>
      </c>
      <c r="BK1180">
        <f>'T_SelfStock'!BI58</f>
        <v/>
      </c>
      <c r="BL1180">
        <f>'T_SelfStock'!BJ58</f>
        <v/>
      </c>
      <c r="BM1180">
        <f>'T_SelfStock'!BK58</f>
        <v/>
      </c>
      <c r="BN1180">
        <f>'T_SelfStock'!BL58</f>
        <v/>
      </c>
      <c r="BO1180">
        <f>'T_SelfStock'!BM58</f>
        <v/>
      </c>
      <c r="BP1180">
        <f>'T_SelfStock'!BN58</f>
        <v/>
      </c>
      <c r="BQ1180">
        <f>'T_SelfStock'!BO58</f>
        <v/>
      </c>
      <c r="BR1180">
        <f>'T_SelfStock'!BP58</f>
        <v/>
      </c>
      <c r="BS1180">
        <f>'T_SelfStock'!BQ58</f>
        <v/>
      </c>
      <c r="BT1180">
        <f>'T_SelfStock'!BR58</f>
        <v/>
      </c>
      <c r="BU1180">
        <f>'T_SelfStock'!BS58</f>
        <v/>
      </c>
      <c r="BV1180">
        <f>'T_SelfStock'!BT58</f>
        <v/>
      </c>
      <c r="BW1180">
        <f>'T_SelfStock'!BU58</f>
        <v/>
      </c>
      <c r="BX1180">
        <f>'T_SelfStock'!BV58</f>
        <v/>
      </c>
      <c r="BY1180">
        <f>'T_SelfStock'!BW58</f>
        <v/>
      </c>
      <c r="BZ1180">
        <f>'T_SelfStock'!BX58</f>
        <v/>
      </c>
      <c r="CA1180">
        <f>'T_SelfStock'!BY58</f>
        <v/>
      </c>
      <c r="CB1180">
        <f>'T_SelfStock'!BZ58</f>
        <v/>
      </c>
      <c r="CC1180">
        <f>'T_SelfStock'!CA58</f>
        <v/>
      </c>
      <c r="CD1180">
        <f>'T_SelfStock'!CB58</f>
        <v/>
      </c>
      <c r="CE1180">
        <f>'T_SelfStock'!CC58</f>
        <v/>
      </c>
      <c r="CF1180">
        <f>'T_SelfStock'!CD58</f>
        <v/>
      </c>
      <c r="CG1180">
        <f>'T_SelfStock'!CE58</f>
        <v/>
      </c>
      <c r="CH1180">
        <f>'T_SelfStock'!CF58</f>
        <v/>
      </c>
      <c r="CI1180">
        <f>'T_SelfStock'!CG58</f>
        <v/>
      </c>
      <c r="CJ1180">
        <f>'T_SelfStock'!CH58</f>
        <v/>
      </c>
      <c r="CK1180">
        <f>'T_SelfStock'!CI58</f>
        <v/>
      </c>
      <c r="CL1180">
        <f>'T_SelfStock'!CJ58</f>
        <v/>
      </c>
      <c r="CM1180">
        <f>'T_SelfStock'!CK58</f>
        <v/>
      </c>
      <c r="CN1180">
        <f>'T_SelfStock'!CL58</f>
        <v/>
      </c>
      <c r="CO1180">
        <f>'T_SelfStock'!CM58</f>
        <v/>
      </c>
      <c r="CP1180">
        <f>'T_SelfStock'!CN58</f>
        <v/>
      </c>
      <c r="CQ1180">
        <f>'T_SelfStock'!CO58</f>
        <v/>
      </c>
      <c r="CR1180">
        <f>'T_SelfStock'!CP58</f>
        <v/>
      </c>
      <c r="CS1180">
        <f>'T_SelfStock'!CQ58</f>
        <v/>
      </c>
      <c r="CT1180">
        <f>'T_SelfStock'!CR58</f>
        <v/>
      </c>
      <c r="CU1180">
        <f>'T_SelfStock'!CS58</f>
        <v/>
      </c>
      <c r="CV1180">
        <f>'T_SelfStock'!CT58</f>
        <v/>
      </c>
      <c r="CW1180">
        <f>'T_SelfStock'!CU58</f>
        <v/>
      </c>
      <c r="CX1180">
        <f>'T_SelfStock'!CV58</f>
        <v/>
      </c>
      <c r="CY1180">
        <f>'T_SelfStock'!CW58</f>
        <v/>
      </c>
      <c r="CZ1180">
        <f>'T_SelfStock'!CX58</f>
        <v/>
      </c>
      <c r="DA1180">
        <f>'T_SelfStock'!CY58</f>
        <v/>
      </c>
      <c r="DB1180">
        <f>'T_SelfStock'!CZ58</f>
        <v/>
      </c>
      <c r="DC1180">
        <f>'T_SelfStock'!DA58</f>
        <v/>
      </c>
    </row>
    <row r="1181">
      <c r="B1181" t="inlineStr">
        <is>
          <t>Order(発注予定,kg)</t>
        </is>
      </c>
      <c r="D1181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1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1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1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1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1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1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1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1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1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1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1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1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1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1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1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1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1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1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1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1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1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1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1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1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1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1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1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1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1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1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1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1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1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1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1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1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1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1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1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1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1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1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1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1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1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1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1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1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1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1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1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1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1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1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1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1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1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1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1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1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1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1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1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1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1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1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1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1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1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1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1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1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1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1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1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1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1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1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1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1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1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1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1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1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1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1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1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1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1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1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1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1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1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1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1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1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1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1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1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1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1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1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1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2">
      <c r="B1182" s="5" t="inlineStr">
        <is>
          <t>合計在庫(週末時点,kg)</t>
        </is>
      </c>
      <c r="D1182">
        <f>'Grid_Stock'!B54</f>
        <v/>
      </c>
      <c r="E1182">
        <f>'Grid_Stock'!C54</f>
        <v/>
      </c>
      <c r="F1182">
        <f>'Grid_Stock'!D54</f>
        <v/>
      </c>
      <c r="G1182">
        <f>'Grid_Stock'!E54</f>
        <v/>
      </c>
      <c r="H1182">
        <f>'Grid_Stock'!F54</f>
        <v/>
      </c>
      <c r="I1182">
        <f>'Grid_Stock'!G54</f>
        <v/>
      </c>
      <c r="J1182">
        <f>'Grid_Stock'!H54</f>
        <v/>
      </c>
      <c r="K1182">
        <f>'Grid_Stock'!I54</f>
        <v/>
      </c>
      <c r="L1182">
        <f>'Grid_Stock'!J54</f>
        <v/>
      </c>
      <c r="M1182">
        <f>'Grid_Stock'!K54</f>
        <v/>
      </c>
      <c r="N1182">
        <f>'Grid_Stock'!L54</f>
        <v/>
      </c>
      <c r="O1182">
        <f>'Grid_Stock'!M54</f>
        <v/>
      </c>
      <c r="P1182">
        <f>'Grid_Stock'!N54</f>
        <v/>
      </c>
      <c r="Q1182">
        <f>'Grid_Stock'!O54</f>
        <v/>
      </c>
      <c r="R1182">
        <f>'Grid_Stock'!P54</f>
        <v/>
      </c>
      <c r="S1182">
        <f>'Grid_Stock'!Q54</f>
        <v/>
      </c>
      <c r="T1182">
        <f>'Grid_Stock'!R54</f>
        <v/>
      </c>
      <c r="U1182">
        <f>'Grid_Stock'!S54</f>
        <v/>
      </c>
      <c r="V1182">
        <f>'Grid_Stock'!T54</f>
        <v/>
      </c>
      <c r="W1182">
        <f>'Grid_Stock'!U54</f>
        <v/>
      </c>
      <c r="X1182">
        <f>'Grid_Stock'!V54</f>
        <v/>
      </c>
      <c r="Y1182">
        <f>'Grid_Stock'!W54</f>
        <v/>
      </c>
      <c r="Z1182">
        <f>'Grid_Stock'!X54</f>
        <v/>
      </c>
      <c r="AA1182">
        <f>'Grid_Stock'!Y54</f>
        <v/>
      </c>
      <c r="AB1182">
        <f>'Grid_Stock'!Z54</f>
        <v/>
      </c>
      <c r="AC1182">
        <f>'Grid_Stock'!AA54</f>
        <v/>
      </c>
      <c r="AD1182">
        <f>'Grid_Stock'!AB54</f>
        <v/>
      </c>
      <c r="AE1182">
        <f>'Grid_Stock'!AC54</f>
        <v/>
      </c>
      <c r="AF1182">
        <f>'Grid_Stock'!AD54</f>
        <v/>
      </c>
      <c r="AG1182">
        <f>'Grid_Stock'!AE54</f>
        <v/>
      </c>
      <c r="AH1182">
        <f>'Grid_Stock'!AF54</f>
        <v/>
      </c>
      <c r="AI1182">
        <f>'Grid_Stock'!AG54</f>
        <v/>
      </c>
      <c r="AJ1182">
        <f>'Grid_Stock'!AH54</f>
        <v/>
      </c>
      <c r="AK1182">
        <f>'Grid_Stock'!AI54</f>
        <v/>
      </c>
      <c r="AL1182">
        <f>'Grid_Stock'!AJ54</f>
        <v/>
      </c>
      <c r="AM1182">
        <f>'Grid_Stock'!AK54</f>
        <v/>
      </c>
      <c r="AN1182">
        <f>'Grid_Stock'!AL54</f>
        <v/>
      </c>
      <c r="AO1182">
        <f>'Grid_Stock'!AM54</f>
        <v/>
      </c>
      <c r="AP1182">
        <f>'Grid_Stock'!AN54</f>
        <v/>
      </c>
      <c r="AQ1182">
        <f>'Grid_Stock'!AO54</f>
        <v/>
      </c>
      <c r="AR1182">
        <f>'Grid_Stock'!AP54</f>
        <v/>
      </c>
      <c r="AS1182">
        <f>'Grid_Stock'!AQ54</f>
        <v/>
      </c>
      <c r="AT1182">
        <f>'Grid_Stock'!AR54</f>
        <v/>
      </c>
      <c r="AU1182">
        <f>'Grid_Stock'!AS54</f>
        <v/>
      </c>
      <c r="AV1182">
        <f>'Grid_Stock'!AT54</f>
        <v/>
      </c>
      <c r="AW1182">
        <f>'Grid_Stock'!AU54</f>
        <v/>
      </c>
      <c r="AX1182">
        <f>'Grid_Stock'!AV54</f>
        <v/>
      </c>
      <c r="AY1182">
        <f>'Grid_Stock'!AW54</f>
        <v/>
      </c>
      <c r="AZ1182">
        <f>'Grid_Stock'!AX54</f>
        <v/>
      </c>
      <c r="BA1182">
        <f>'Grid_Stock'!AY54</f>
        <v/>
      </c>
      <c r="BB1182">
        <f>'Grid_Stock'!AZ54</f>
        <v/>
      </c>
      <c r="BC1182">
        <f>'Grid_Stock'!BA54</f>
        <v/>
      </c>
      <c r="BD1182">
        <f>'Grid_Stock'!BB54</f>
        <v/>
      </c>
      <c r="BE1182">
        <f>'Grid_Stock'!BC54</f>
        <v/>
      </c>
      <c r="BF1182">
        <f>'Grid_Stock'!BD54</f>
        <v/>
      </c>
      <c r="BG1182">
        <f>'Grid_Stock'!BE54</f>
        <v/>
      </c>
      <c r="BH1182">
        <f>'Grid_Stock'!BF54</f>
        <v/>
      </c>
      <c r="BI1182">
        <f>'Grid_Stock'!BG54</f>
        <v/>
      </c>
      <c r="BJ1182">
        <f>'Grid_Stock'!BH54</f>
        <v/>
      </c>
      <c r="BK1182">
        <f>'Grid_Stock'!BI54</f>
        <v/>
      </c>
      <c r="BL1182">
        <f>'Grid_Stock'!BJ54</f>
        <v/>
      </c>
      <c r="BM1182">
        <f>'Grid_Stock'!BK54</f>
        <v/>
      </c>
      <c r="BN1182">
        <f>'Grid_Stock'!BL54</f>
        <v/>
      </c>
      <c r="BO1182">
        <f>'Grid_Stock'!BM54</f>
        <v/>
      </c>
      <c r="BP1182">
        <f>'Grid_Stock'!BN54</f>
        <v/>
      </c>
      <c r="BQ1182">
        <f>'Grid_Stock'!BO54</f>
        <v/>
      </c>
      <c r="BR1182">
        <f>'Grid_Stock'!BP54</f>
        <v/>
      </c>
      <c r="BS1182">
        <f>'Grid_Stock'!BQ54</f>
        <v/>
      </c>
      <c r="BT1182">
        <f>'Grid_Stock'!BR54</f>
        <v/>
      </c>
      <c r="BU1182">
        <f>'Grid_Stock'!BS54</f>
        <v/>
      </c>
      <c r="BV1182">
        <f>'Grid_Stock'!BT54</f>
        <v/>
      </c>
      <c r="BW1182">
        <f>'Grid_Stock'!BU54</f>
        <v/>
      </c>
      <c r="BX1182">
        <f>'Grid_Stock'!BV54</f>
        <v/>
      </c>
      <c r="BY1182">
        <f>'Grid_Stock'!BW54</f>
        <v/>
      </c>
      <c r="BZ1182">
        <f>'Grid_Stock'!BX54</f>
        <v/>
      </c>
      <c r="CA1182">
        <f>'Grid_Stock'!BY54</f>
        <v/>
      </c>
      <c r="CB1182">
        <f>'Grid_Stock'!BZ54</f>
        <v/>
      </c>
      <c r="CC1182">
        <f>'Grid_Stock'!CA54</f>
        <v/>
      </c>
      <c r="CD1182">
        <f>'Grid_Stock'!CB54</f>
        <v/>
      </c>
      <c r="CE1182">
        <f>'Grid_Stock'!CC54</f>
        <v/>
      </c>
      <c r="CF1182">
        <f>'Grid_Stock'!CD54</f>
        <v/>
      </c>
      <c r="CG1182">
        <f>'Grid_Stock'!CE54</f>
        <v/>
      </c>
      <c r="CH1182">
        <f>'Grid_Stock'!CF54</f>
        <v/>
      </c>
      <c r="CI1182">
        <f>'Grid_Stock'!CG54</f>
        <v/>
      </c>
      <c r="CJ1182">
        <f>'Grid_Stock'!CH54</f>
        <v/>
      </c>
      <c r="CK1182">
        <f>'Grid_Stock'!CI54</f>
        <v/>
      </c>
      <c r="CL1182">
        <f>'Grid_Stock'!CJ54</f>
        <v/>
      </c>
      <c r="CM1182">
        <f>'Grid_Stock'!CK54</f>
        <v/>
      </c>
      <c r="CN1182">
        <f>'Grid_Stock'!CL54</f>
        <v/>
      </c>
      <c r="CO1182">
        <f>'Grid_Stock'!CM54</f>
        <v/>
      </c>
      <c r="CP1182">
        <f>'Grid_Stock'!CN54</f>
        <v/>
      </c>
      <c r="CQ1182">
        <f>'Grid_Stock'!CO54</f>
        <v/>
      </c>
      <c r="CR1182">
        <f>'Grid_Stock'!CP54</f>
        <v/>
      </c>
      <c r="CS1182">
        <f>'Grid_Stock'!CQ54</f>
        <v/>
      </c>
      <c r="CT1182">
        <f>'Grid_Stock'!CR54</f>
        <v/>
      </c>
      <c r="CU1182">
        <f>'Grid_Stock'!CS54</f>
        <v/>
      </c>
      <c r="CV1182">
        <f>'Grid_Stock'!CT54</f>
        <v/>
      </c>
      <c r="CW1182">
        <f>'Grid_Stock'!CU54</f>
        <v/>
      </c>
      <c r="CX1182">
        <f>'Grid_Stock'!CV54</f>
        <v/>
      </c>
      <c r="CY1182">
        <f>'Grid_Stock'!CW54</f>
        <v/>
      </c>
      <c r="CZ1182">
        <f>'Grid_Stock'!CX54</f>
        <v/>
      </c>
      <c r="DA1182">
        <f>'Grid_Stock'!CY54</f>
        <v/>
      </c>
      <c r="DB1182">
        <f>'Grid_Stock'!CZ54</f>
        <v/>
      </c>
      <c r="DC1182">
        <f>'Grid_Stock'!DA54</f>
        <v/>
      </c>
    </row>
    <row r="1183">
      <c r="B1183" s="23" t="inlineStr">
        <is>
          <t>（発注の目安はDashboardの基準在庫[下限/上限]と色分けを参照）</t>
        </is>
      </c>
    </row>
    <row r="1185">
      <c r="A1185" s="21" t="inlineStr">
        <is>
          <t>CHEM-1560</t>
        </is>
      </c>
      <c r="B1185" s="21" t="inlineStr">
        <is>
          <t>TZP 511</t>
        </is>
      </c>
      <c r="C1185" s="22" t="n"/>
      <c r="D1185" s="21" t="n"/>
      <c r="E1185" s="21" t="n"/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  <c r="AA1185" s="21" t="n"/>
      <c r="AB1185" s="21" t="n"/>
      <c r="AC1185" s="21" t="n"/>
      <c r="AD1185" s="21" t="n"/>
      <c r="AE1185" s="21" t="n"/>
      <c r="AF1185" s="21" t="n"/>
      <c r="AG1185" s="21" t="n"/>
      <c r="AH1185" s="21" t="n"/>
      <c r="AI1185" s="21" t="n"/>
      <c r="AJ1185" s="21" t="n"/>
      <c r="AK1185" s="21" t="n"/>
      <c r="AL1185" s="21" t="n"/>
      <c r="AM1185" s="21" t="n"/>
      <c r="AN1185" s="21" t="n"/>
      <c r="AO1185" s="21" t="n"/>
      <c r="AP1185" s="21" t="n"/>
      <c r="AQ1185" s="21" t="n"/>
      <c r="AR1185" s="21" t="n"/>
      <c r="AS1185" s="21" t="n"/>
      <c r="AT1185" s="21" t="n"/>
      <c r="AU1185" s="21" t="n"/>
      <c r="AV1185" s="21" t="n"/>
      <c r="AW1185" s="21" t="n"/>
      <c r="AX1185" s="21" t="n"/>
      <c r="AY1185" s="21" t="n"/>
      <c r="AZ1185" s="21" t="n"/>
      <c r="BA1185" s="21" t="n"/>
      <c r="BB1185" s="21" t="n"/>
      <c r="BC1185" s="21" t="n"/>
      <c r="BD1185" s="21" t="n"/>
      <c r="BE1185" s="21" t="n"/>
      <c r="BF1185" s="21" t="n"/>
      <c r="BG1185" s="21" t="n"/>
      <c r="BH1185" s="21" t="n"/>
      <c r="BI1185" s="21" t="n"/>
      <c r="BJ1185" s="21" t="n"/>
      <c r="BK1185" s="21" t="n"/>
      <c r="BL1185" s="21" t="n"/>
      <c r="BM1185" s="21" t="n"/>
      <c r="BN1185" s="21" t="n"/>
      <c r="BO1185" s="21" t="n"/>
      <c r="BP1185" s="21" t="n"/>
      <c r="BQ1185" s="21" t="n"/>
      <c r="BR1185" s="21" t="n"/>
      <c r="BS1185" s="21" t="n"/>
      <c r="BT1185" s="21" t="n"/>
      <c r="BU1185" s="21" t="n"/>
      <c r="BV1185" s="21" t="n"/>
      <c r="BW1185" s="21" t="n"/>
      <c r="BX1185" s="21" t="n"/>
      <c r="BY1185" s="21" t="n"/>
      <c r="BZ1185" s="21" t="n"/>
      <c r="CA1185" s="21" t="n"/>
      <c r="CB1185" s="21" t="n"/>
      <c r="CC1185" s="21" t="n"/>
      <c r="CD1185" s="21" t="n"/>
      <c r="CE1185" s="21" t="n"/>
      <c r="CF1185" s="21" t="n"/>
      <c r="CG1185" s="21" t="n"/>
      <c r="CH1185" s="21" t="n"/>
      <c r="CI1185" s="21" t="n"/>
      <c r="CJ1185" s="21" t="n"/>
      <c r="CK1185" s="21" t="n"/>
      <c r="CL1185" s="21" t="n"/>
      <c r="CM1185" s="21" t="n"/>
      <c r="CN1185" s="21" t="n"/>
      <c r="CO1185" s="21" t="n"/>
      <c r="CP1185" s="21" t="n"/>
      <c r="CQ1185" s="21" t="n"/>
      <c r="CR1185" s="21" t="n"/>
      <c r="CS1185" s="21" t="n"/>
      <c r="CT1185" s="21" t="n"/>
      <c r="CU1185" s="21" t="n"/>
      <c r="CV1185" s="21" t="n"/>
      <c r="CW1185" s="21" t="n"/>
      <c r="CX1185" s="21" t="n"/>
      <c r="CY1185" s="21" t="n"/>
      <c r="CZ1185" s="21" t="n"/>
      <c r="DA1185" s="21" t="n"/>
      <c r="DB1185" s="21" t="n"/>
      <c r="DC1185" s="21" t="n"/>
    </row>
    <row r="1186">
      <c r="B1186" t="inlineStr">
        <is>
          <t>TSP-360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Name],$A1185)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TSP-544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Name],$A1185)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TSP-710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Name],$A1185)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s="5" t="inlineStr">
        <is>
          <t>合計使用量(kg)/週</t>
        </is>
      </c>
      <c r="D1192">
        <f>'Grid_Requirement'!B55</f>
        <v/>
      </c>
      <c r="E1192">
        <f>'Grid_Requirement'!C55</f>
        <v/>
      </c>
      <c r="F1192">
        <f>'Grid_Requirement'!D55</f>
        <v/>
      </c>
      <c r="G1192">
        <f>'Grid_Requirement'!E55</f>
        <v/>
      </c>
      <c r="H1192">
        <f>'Grid_Requirement'!F55</f>
        <v/>
      </c>
      <c r="I1192">
        <f>'Grid_Requirement'!G55</f>
        <v/>
      </c>
      <c r="J1192">
        <f>'Grid_Requirement'!H55</f>
        <v/>
      </c>
      <c r="K1192">
        <f>'Grid_Requirement'!I55</f>
        <v/>
      </c>
      <c r="L1192">
        <f>'Grid_Requirement'!J55</f>
        <v/>
      </c>
      <c r="M1192">
        <f>'Grid_Requirement'!K55</f>
        <v/>
      </c>
      <c r="N1192">
        <f>'Grid_Requirement'!L55</f>
        <v/>
      </c>
      <c r="O1192">
        <f>'Grid_Requirement'!M55</f>
        <v/>
      </c>
      <c r="P1192">
        <f>'Grid_Requirement'!N55</f>
        <v/>
      </c>
      <c r="Q1192">
        <f>'Grid_Requirement'!O55</f>
        <v/>
      </c>
      <c r="R1192">
        <f>'Grid_Requirement'!P55</f>
        <v/>
      </c>
      <c r="S1192">
        <f>'Grid_Requirement'!Q55</f>
        <v/>
      </c>
      <c r="T1192">
        <f>'Grid_Requirement'!R55</f>
        <v/>
      </c>
      <c r="U1192">
        <f>'Grid_Requirement'!S55</f>
        <v/>
      </c>
      <c r="V1192">
        <f>'Grid_Requirement'!T55</f>
        <v/>
      </c>
      <c r="W1192">
        <f>'Grid_Requirement'!U55</f>
        <v/>
      </c>
      <c r="X1192">
        <f>'Grid_Requirement'!V55</f>
        <v/>
      </c>
      <c r="Y1192">
        <f>'Grid_Requirement'!W55</f>
        <v/>
      </c>
      <c r="Z1192">
        <f>'Grid_Requirement'!X55</f>
        <v/>
      </c>
      <c r="AA1192">
        <f>'Grid_Requirement'!Y55</f>
        <v/>
      </c>
      <c r="AB1192">
        <f>'Grid_Requirement'!Z55</f>
        <v/>
      </c>
      <c r="AC1192">
        <f>'Grid_Requirement'!AA55</f>
        <v/>
      </c>
      <c r="AD1192">
        <f>'Grid_Requirement'!AB55</f>
        <v/>
      </c>
      <c r="AE1192">
        <f>'Grid_Requirement'!AC55</f>
        <v/>
      </c>
      <c r="AF1192">
        <f>'Grid_Requirement'!AD55</f>
        <v/>
      </c>
      <c r="AG1192">
        <f>'Grid_Requirement'!AE55</f>
        <v/>
      </c>
      <c r="AH1192">
        <f>'Grid_Requirement'!AF55</f>
        <v/>
      </c>
      <c r="AI1192">
        <f>'Grid_Requirement'!AG55</f>
        <v/>
      </c>
      <c r="AJ1192">
        <f>'Grid_Requirement'!AH55</f>
        <v/>
      </c>
      <c r="AK1192">
        <f>'Grid_Requirement'!AI55</f>
        <v/>
      </c>
      <c r="AL1192">
        <f>'Grid_Requirement'!AJ55</f>
        <v/>
      </c>
      <c r="AM1192">
        <f>'Grid_Requirement'!AK55</f>
        <v/>
      </c>
      <c r="AN1192">
        <f>'Grid_Requirement'!AL55</f>
        <v/>
      </c>
      <c r="AO1192">
        <f>'Grid_Requirement'!AM55</f>
        <v/>
      </c>
      <c r="AP1192">
        <f>'Grid_Requirement'!AN55</f>
        <v/>
      </c>
      <c r="AQ1192">
        <f>'Grid_Requirement'!AO55</f>
        <v/>
      </c>
      <c r="AR1192">
        <f>'Grid_Requirement'!AP55</f>
        <v/>
      </c>
      <c r="AS1192">
        <f>'Grid_Requirement'!AQ55</f>
        <v/>
      </c>
      <c r="AT1192">
        <f>'Grid_Requirement'!AR55</f>
        <v/>
      </c>
      <c r="AU1192">
        <f>'Grid_Requirement'!AS55</f>
        <v/>
      </c>
      <c r="AV1192">
        <f>'Grid_Requirement'!AT55</f>
        <v/>
      </c>
      <c r="AW1192">
        <f>'Grid_Requirement'!AU55</f>
        <v/>
      </c>
      <c r="AX1192">
        <f>'Grid_Requirement'!AV55</f>
        <v/>
      </c>
      <c r="AY1192">
        <f>'Grid_Requirement'!AW55</f>
        <v/>
      </c>
      <c r="AZ1192">
        <f>'Grid_Requirement'!AX55</f>
        <v/>
      </c>
      <c r="BA1192">
        <f>'Grid_Requirement'!AY55</f>
        <v/>
      </c>
      <c r="BB1192">
        <f>'Grid_Requirement'!AZ55</f>
        <v/>
      </c>
      <c r="BC1192">
        <f>'Grid_Requirement'!BA55</f>
        <v/>
      </c>
      <c r="BD1192">
        <f>'Grid_Requirement'!BB55</f>
        <v/>
      </c>
      <c r="BE1192">
        <f>'Grid_Requirement'!BC55</f>
        <v/>
      </c>
      <c r="BF1192">
        <f>'Grid_Requirement'!BD55</f>
        <v/>
      </c>
      <c r="BG1192">
        <f>'Grid_Requirement'!BE55</f>
        <v/>
      </c>
      <c r="BH1192">
        <f>'Grid_Requirement'!BF55</f>
        <v/>
      </c>
      <c r="BI1192">
        <f>'Grid_Requirement'!BG55</f>
        <v/>
      </c>
      <c r="BJ1192">
        <f>'Grid_Requirement'!BH55</f>
        <v/>
      </c>
      <c r="BK1192">
        <f>'Grid_Requirement'!BI55</f>
        <v/>
      </c>
      <c r="BL1192">
        <f>'Grid_Requirement'!BJ55</f>
        <v/>
      </c>
      <c r="BM1192">
        <f>'Grid_Requirement'!BK55</f>
        <v/>
      </c>
      <c r="BN1192">
        <f>'Grid_Requirement'!BL55</f>
        <v/>
      </c>
      <c r="BO1192">
        <f>'Grid_Requirement'!BM55</f>
        <v/>
      </c>
      <c r="BP1192">
        <f>'Grid_Requirement'!BN55</f>
        <v/>
      </c>
      <c r="BQ1192">
        <f>'Grid_Requirement'!BO55</f>
        <v/>
      </c>
      <c r="BR1192">
        <f>'Grid_Requirement'!BP55</f>
        <v/>
      </c>
      <c r="BS1192">
        <f>'Grid_Requirement'!BQ55</f>
        <v/>
      </c>
      <c r="BT1192">
        <f>'Grid_Requirement'!BR55</f>
        <v/>
      </c>
      <c r="BU1192">
        <f>'Grid_Requirement'!BS55</f>
        <v/>
      </c>
      <c r="BV1192">
        <f>'Grid_Requirement'!BT55</f>
        <v/>
      </c>
      <c r="BW1192">
        <f>'Grid_Requirement'!BU55</f>
        <v/>
      </c>
      <c r="BX1192">
        <f>'Grid_Requirement'!BV55</f>
        <v/>
      </c>
      <c r="BY1192">
        <f>'Grid_Requirement'!BW55</f>
        <v/>
      </c>
      <c r="BZ1192">
        <f>'Grid_Requirement'!BX55</f>
        <v/>
      </c>
      <c r="CA1192">
        <f>'Grid_Requirement'!BY55</f>
        <v/>
      </c>
      <c r="CB1192">
        <f>'Grid_Requirement'!BZ55</f>
        <v/>
      </c>
      <c r="CC1192">
        <f>'Grid_Requirement'!CA55</f>
        <v/>
      </c>
      <c r="CD1192">
        <f>'Grid_Requirement'!CB55</f>
        <v/>
      </c>
      <c r="CE1192">
        <f>'Grid_Requirement'!CC55</f>
        <v/>
      </c>
      <c r="CF1192">
        <f>'Grid_Requirement'!CD55</f>
        <v/>
      </c>
      <c r="CG1192">
        <f>'Grid_Requirement'!CE55</f>
        <v/>
      </c>
      <c r="CH1192">
        <f>'Grid_Requirement'!CF55</f>
        <v/>
      </c>
      <c r="CI1192">
        <f>'Grid_Requirement'!CG55</f>
        <v/>
      </c>
      <c r="CJ1192">
        <f>'Grid_Requirement'!CH55</f>
        <v/>
      </c>
      <c r="CK1192">
        <f>'Grid_Requirement'!CI55</f>
        <v/>
      </c>
      <c r="CL1192">
        <f>'Grid_Requirement'!CJ55</f>
        <v/>
      </c>
      <c r="CM1192">
        <f>'Grid_Requirement'!CK55</f>
        <v/>
      </c>
      <c r="CN1192">
        <f>'Grid_Requirement'!CL55</f>
        <v/>
      </c>
      <c r="CO1192">
        <f>'Grid_Requirement'!CM55</f>
        <v/>
      </c>
      <c r="CP1192">
        <f>'Grid_Requirement'!CN55</f>
        <v/>
      </c>
      <c r="CQ1192">
        <f>'Grid_Requirement'!CO55</f>
        <v/>
      </c>
      <c r="CR1192">
        <f>'Grid_Requirement'!CP55</f>
        <v/>
      </c>
      <c r="CS1192">
        <f>'Grid_Requirement'!CQ55</f>
        <v/>
      </c>
      <c r="CT1192">
        <f>'Grid_Requirement'!CR55</f>
        <v/>
      </c>
      <c r="CU1192">
        <f>'Grid_Requirement'!CS55</f>
        <v/>
      </c>
      <c r="CV1192">
        <f>'Grid_Requirement'!CT55</f>
        <v/>
      </c>
      <c r="CW1192">
        <f>'Grid_Requirement'!CU55</f>
        <v/>
      </c>
      <c r="CX1192">
        <f>'Grid_Requirement'!CV55</f>
        <v/>
      </c>
      <c r="CY1192">
        <f>'Grid_Requirement'!CW55</f>
        <v/>
      </c>
      <c r="CZ1192">
        <f>'Grid_Requirement'!CX55</f>
        <v/>
      </c>
      <c r="DA1192">
        <f>'Grid_Requirement'!CY55</f>
        <v/>
      </c>
      <c r="DB1192">
        <f>'Grid_Requirement'!CZ55</f>
        <v/>
      </c>
      <c r="DC1192">
        <f>'Grid_Requirement'!DA55</f>
        <v/>
      </c>
    </row>
    <row r="1193">
      <c r="B1193" t="inlineStr">
        <is>
          <t>TTAF在庫(実績,kg)</t>
        </is>
      </c>
      <c r="D1193">
        <f>'T_TTAFStock'!B59</f>
        <v/>
      </c>
      <c r="E1193">
        <f>'T_TTAFStock'!C59</f>
        <v/>
      </c>
      <c r="F1193">
        <f>'T_TTAFStock'!D59</f>
        <v/>
      </c>
      <c r="G1193">
        <f>'T_TTAFStock'!E59</f>
        <v/>
      </c>
      <c r="H1193">
        <f>'T_TTAFStock'!F59</f>
        <v/>
      </c>
      <c r="I1193">
        <f>'T_TTAFStock'!G59</f>
        <v/>
      </c>
      <c r="J1193">
        <f>'T_TTAFStock'!H59</f>
        <v/>
      </c>
      <c r="K1193">
        <f>'T_TTAFStock'!I59</f>
        <v/>
      </c>
      <c r="L1193">
        <f>'T_TTAFStock'!J59</f>
        <v/>
      </c>
      <c r="M1193">
        <f>'T_TTAFStock'!K59</f>
        <v/>
      </c>
      <c r="N1193">
        <f>'T_TTAFStock'!L59</f>
        <v/>
      </c>
      <c r="O1193">
        <f>'T_TTAFStock'!M59</f>
        <v/>
      </c>
      <c r="P1193">
        <f>'T_TTAFStock'!N59</f>
        <v/>
      </c>
      <c r="Q1193">
        <f>'T_TTAFStock'!O59</f>
        <v/>
      </c>
      <c r="R1193">
        <f>'T_TTAFStock'!P59</f>
        <v/>
      </c>
      <c r="S1193">
        <f>'T_TTAFStock'!Q59</f>
        <v/>
      </c>
      <c r="T1193">
        <f>'T_TTAFStock'!R59</f>
        <v/>
      </c>
      <c r="U1193">
        <f>'T_TTAFStock'!S59</f>
        <v/>
      </c>
      <c r="V1193">
        <f>'T_TTAFStock'!T59</f>
        <v/>
      </c>
      <c r="W1193">
        <f>'T_TTAFStock'!U59</f>
        <v/>
      </c>
      <c r="X1193">
        <f>'T_TTAFStock'!V59</f>
        <v/>
      </c>
      <c r="Y1193">
        <f>'T_TTAFStock'!W59</f>
        <v/>
      </c>
      <c r="Z1193">
        <f>'T_TTAFStock'!X59</f>
        <v/>
      </c>
      <c r="AA1193">
        <f>'T_TTAFStock'!Y59</f>
        <v/>
      </c>
      <c r="AB1193">
        <f>'T_TTAFStock'!Z59</f>
        <v/>
      </c>
      <c r="AC1193">
        <f>'T_TTAFStock'!AA59</f>
        <v/>
      </c>
      <c r="AD1193">
        <f>'T_TTAFStock'!AB59</f>
        <v/>
      </c>
      <c r="AE1193">
        <f>'T_TTAFStock'!AC59</f>
        <v/>
      </c>
      <c r="AF1193">
        <f>'T_TTAFStock'!AD59</f>
        <v/>
      </c>
      <c r="AG1193">
        <f>'T_TTAFStock'!AE59</f>
        <v/>
      </c>
      <c r="AH1193">
        <f>'T_TTAFStock'!AF59</f>
        <v/>
      </c>
      <c r="AI1193">
        <f>'T_TTAFStock'!AG59</f>
        <v/>
      </c>
      <c r="AJ1193">
        <f>'T_TTAFStock'!AH59</f>
        <v/>
      </c>
      <c r="AK1193">
        <f>'T_TTAFStock'!AI59</f>
        <v/>
      </c>
      <c r="AL1193">
        <f>'T_TTAFStock'!AJ59</f>
        <v/>
      </c>
      <c r="AM1193">
        <f>'T_TTAFStock'!AK59</f>
        <v/>
      </c>
      <c r="AN1193">
        <f>'T_TTAFStock'!AL59</f>
        <v/>
      </c>
      <c r="AO1193">
        <f>'T_TTAFStock'!AM59</f>
        <v/>
      </c>
      <c r="AP1193">
        <f>'T_TTAFStock'!AN59</f>
        <v/>
      </c>
      <c r="AQ1193">
        <f>'T_TTAFStock'!AO59</f>
        <v/>
      </c>
      <c r="AR1193">
        <f>'T_TTAFStock'!AP59</f>
        <v/>
      </c>
      <c r="AS1193">
        <f>'T_TTAFStock'!AQ59</f>
        <v/>
      </c>
      <c r="AT1193">
        <f>'T_TTAFStock'!AR59</f>
        <v/>
      </c>
      <c r="AU1193">
        <f>'T_TTAFStock'!AS59</f>
        <v/>
      </c>
      <c r="AV1193">
        <f>'T_TTAFStock'!AT59</f>
        <v/>
      </c>
      <c r="AW1193">
        <f>'T_TTAFStock'!AU59</f>
        <v/>
      </c>
      <c r="AX1193">
        <f>'T_TTAFStock'!AV59</f>
        <v/>
      </c>
      <c r="AY1193">
        <f>'T_TTAFStock'!AW59</f>
        <v/>
      </c>
      <c r="AZ1193">
        <f>'T_TTAFStock'!AX59</f>
        <v/>
      </c>
      <c r="BA1193">
        <f>'T_TTAFStock'!AY59</f>
        <v/>
      </c>
      <c r="BB1193">
        <f>'T_TTAFStock'!AZ59</f>
        <v/>
      </c>
      <c r="BC1193">
        <f>'T_TTAFStock'!BA59</f>
        <v/>
      </c>
      <c r="BD1193">
        <f>'T_TTAFStock'!BB59</f>
        <v/>
      </c>
      <c r="BE1193">
        <f>'T_TTAFStock'!BC59</f>
        <v/>
      </c>
      <c r="BF1193">
        <f>'T_TTAFStock'!BD59</f>
        <v/>
      </c>
      <c r="BG1193">
        <f>'T_TTAFStock'!BE59</f>
        <v/>
      </c>
      <c r="BH1193">
        <f>'T_TTAFStock'!BF59</f>
        <v/>
      </c>
      <c r="BI1193">
        <f>'T_TTAFStock'!BG59</f>
        <v/>
      </c>
      <c r="BJ1193">
        <f>'T_TTAFStock'!BH59</f>
        <v/>
      </c>
      <c r="BK1193">
        <f>'T_TTAFStock'!BI59</f>
        <v/>
      </c>
      <c r="BL1193">
        <f>'T_TTAFStock'!BJ59</f>
        <v/>
      </c>
      <c r="BM1193">
        <f>'T_TTAFStock'!BK59</f>
        <v/>
      </c>
      <c r="BN1193">
        <f>'T_TTAFStock'!BL59</f>
        <v/>
      </c>
      <c r="BO1193">
        <f>'T_TTAFStock'!BM59</f>
        <v/>
      </c>
      <c r="BP1193">
        <f>'T_TTAFStock'!BN59</f>
        <v/>
      </c>
      <c r="BQ1193">
        <f>'T_TTAFStock'!BO59</f>
        <v/>
      </c>
      <c r="BR1193">
        <f>'T_TTAFStock'!BP59</f>
        <v/>
      </c>
      <c r="BS1193">
        <f>'T_TTAFStock'!BQ59</f>
        <v/>
      </c>
      <c r="BT1193">
        <f>'T_TTAFStock'!BR59</f>
        <v/>
      </c>
      <c r="BU1193">
        <f>'T_TTAFStock'!BS59</f>
        <v/>
      </c>
      <c r="BV1193">
        <f>'T_TTAFStock'!BT59</f>
        <v/>
      </c>
      <c r="BW1193">
        <f>'T_TTAFStock'!BU59</f>
        <v/>
      </c>
      <c r="BX1193">
        <f>'T_TTAFStock'!BV59</f>
        <v/>
      </c>
      <c r="BY1193">
        <f>'T_TTAFStock'!BW59</f>
        <v/>
      </c>
      <c r="BZ1193">
        <f>'T_TTAFStock'!BX59</f>
        <v/>
      </c>
      <c r="CA1193">
        <f>'T_TTAFStock'!BY59</f>
        <v/>
      </c>
      <c r="CB1193">
        <f>'T_TTAFStock'!BZ59</f>
        <v/>
      </c>
      <c r="CC1193">
        <f>'T_TTAFStock'!CA59</f>
        <v/>
      </c>
      <c r="CD1193">
        <f>'T_TTAFStock'!CB59</f>
        <v/>
      </c>
      <c r="CE1193">
        <f>'T_TTAFStock'!CC59</f>
        <v/>
      </c>
      <c r="CF1193">
        <f>'T_TTAFStock'!CD59</f>
        <v/>
      </c>
      <c r="CG1193">
        <f>'T_TTAFStock'!CE59</f>
        <v/>
      </c>
      <c r="CH1193">
        <f>'T_TTAFStock'!CF59</f>
        <v/>
      </c>
      <c r="CI1193">
        <f>'T_TTAFStock'!CG59</f>
        <v/>
      </c>
      <c r="CJ1193">
        <f>'T_TTAFStock'!CH59</f>
        <v/>
      </c>
      <c r="CK1193">
        <f>'T_TTAFStock'!CI59</f>
        <v/>
      </c>
      <c r="CL1193">
        <f>'T_TTAFStock'!CJ59</f>
        <v/>
      </c>
      <c r="CM1193">
        <f>'T_TTAFStock'!CK59</f>
        <v/>
      </c>
      <c r="CN1193">
        <f>'T_TTAFStock'!CL59</f>
        <v/>
      </c>
      <c r="CO1193">
        <f>'T_TTAFStock'!CM59</f>
        <v/>
      </c>
      <c r="CP1193">
        <f>'T_TTAFStock'!CN59</f>
        <v/>
      </c>
      <c r="CQ1193">
        <f>'T_TTAFStock'!CO59</f>
        <v/>
      </c>
      <c r="CR1193">
        <f>'T_TTAFStock'!CP59</f>
        <v/>
      </c>
      <c r="CS1193">
        <f>'T_TTAFStock'!CQ59</f>
        <v/>
      </c>
      <c r="CT1193">
        <f>'T_TTAFStock'!CR59</f>
        <v/>
      </c>
      <c r="CU1193">
        <f>'T_TTAFStock'!CS59</f>
        <v/>
      </c>
      <c r="CV1193">
        <f>'T_TTAFStock'!CT59</f>
        <v/>
      </c>
      <c r="CW1193">
        <f>'T_TTAFStock'!CU59</f>
        <v/>
      </c>
      <c r="CX1193">
        <f>'T_TTAFStock'!CV59</f>
        <v/>
      </c>
      <c r="CY1193">
        <f>'T_TTAFStock'!CW59</f>
        <v/>
      </c>
      <c r="CZ1193">
        <f>'T_TTAFStock'!CX59</f>
        <v/>
      </c>
      <c r="DA1193">
        <f>'T_TTAFStock'!CY59</f>
        <v/>
      </c>
      <c r="DB1193">
        <f>'T_TTAFStock'!CZ59</f>
        <v/>
      </c>
      <c r="DC1193">
        <f>'T_TTAFStock'!DA59</f>
        <v/>
      </c>
    </row>
    <row r="1194">
      <c r="B1194" t="inlineStr">
        <is>
          <t>自社在庫(実績,kg)</t>
        </is>
      </c>
      <c r="D1194">
        <f>'T_SelfStock'!B59</f>
        <v/>
      </c>
      <c r="E1194">
        <f>'T_SelfStock'!C59</f>
        <v/>
      </c>
      <c r="F1194">
        <f>'T_SelfStock'!D59</f>
        <v/>
      </c>
      <c r="G1194">
        <f>'T_SelfStock'!E59</f>
        <v/>
      </c>
      <c r="H1194">
        <f>'T_SelfStock'!F59</f>
        <v/>
      </c>
      <c r="I1194">
        <f>'T_SelfStock'!G59</f>
        <v/>
      </c>
      <c r="J1194">
        <f>'T_SelfStock'!H59</f>
        <v/>
      </c>
      <c r="K1194">
        <f>'T_SelfStock'!I59</f>
        <v/>
      </c>
      <c r="L1194">
        <f>'T_SelfStock'!J59</f>
        <v/>
      </c>
      <c r="M1194">
        <f>'T_SelfStock'!K59</f>
        <v/>
      </c>
      <c r="N1194">
        <f>'T_SelfStock'!L59</f>
        <v/>
      </c>
      <c r="O1194">
        <f>'T_SelfStock'!M59</f>
        <v/>
      </c>
      <c r="P1194">
        <f>'T_SelfStock'!N59</f>
        <v/>
      </c>
      <c r="Q1194">
        <f>'T_SelfStock'!O59</f>
        <v/>
      </c>
      <c r="R1194">
        <f>'T_SelfStock'!P59</f>
        <v/>
      </c>
      <c r="S1194">
        <f>'T_SelfStock'!Q59</f>
        <v/>
      </c>
      <c r="T1194">
        <f>'T_SelfStock'!R59</f>
        <v/>
      </c>
      <c r="U1194">
        <f>'T_SelfStock'!S59</f>
        <v/>
      </c>
      <c r="V1194">
        <f>'T_SelfStock'!T59</f>
        <v/>
      </c>
      <c r="W1194">
        <f>'T_SelfStock'!U59</f>
        <v/>
      </c>
      <c r="X1194">
        <f>'T_SelfStock'!V59</f>
        <v/>
      </c>
      <c r="Y1194">
        <f>'T_SelfStock'!W59</f>
        <v/>
      </c>
      <c r="Z1194">
        <f>'T_SelfStock'!X59</f>
        <v/>
      </c>
      <c r="AA1194">
        <f>'T_SelfStock'!Y59</f>
        <v/>
      </c>
      <c r="AB1194">
        <f>'T_SelfStock'!Z59</f>
        <v/>
      </c>
      <c r="AC1194">
        <f>'T_SelfStock'!AA59</f>
        <v/>
      </c>
      <c r="AD1194">
        <f>'T_SelfStock'!AB59</f>
        <v/>
      </c>
      <c r="AE1194">
        <f>'T_SelfStock'!AC59</f>
        <v/>
      </c>
      <c r="AF1194">
        <f>'T_SelfStock'!AD59</f>
        <v/>
      </c>
      <c r="AG1194">
        <f>'T_SelfStock'!AE59</f>
        <v/>
      </c>
      <c r="AH1194">
        <f>'T_SelfStock'!AF59</f>
        <v/>
      </c>
      <c r="AI1194">
        <f>'T_SelfStock'!AG59</f>
        <v/>
      </c>
      <c r="AJ1194">
        <f>'T_SelfStock'!AH59</f>
        <v/>
      </c>
      <c r="AK1194">
        <f>'T_SelfStock'!AI59</f>
        <v/>
      </c>
      <c r="AL1194">
        <f>'T_SelfStock'!AJ59</f>
        <v/>
      </c>
      <c r="AM1194">
        <f>'T_SelfStock'!AK59</f>
        <v/>
      </c>
      <c r="AN1194">
        <f>'T_SelfStock'!AL59</f>
        <v/>
      </c>
      <c r="AO1194">
        <f>'T_SelfStock'!AM59</f>
        <v/>
      </c>
      <c r="AP1194">
        <f>'T_SelfStock'!AN59</f>
        <v/>
      </c>
      <c r="AQ1194">
        <f>'T_SelfStock'!AO59</f>
        <v/>
      </c>
      <c r="AR1194">
        <f>'T_SelfStock'!AP59</f>
        <v/>
      </c>
      <c r="AS1194">
        <f>'T_SelfStock'!AQ59</f>
        <v/>
      </c>
      <c r="AT1194">
        <f>'T_SelfStock'!AR59</f>
        <v/>
      </c>
      <c r="AU1194">
        <f>'T_SelfStock'!AS59</f>
        <v/>
      </c>
      <c r="AV1194">
        <f>'T_SelfStock'!AT59</f>
        <v/>
      </c>
      <c r="AW1194">
        <f>'T_SelfStock'!AU59</f>
        <v/>
      </c>
      <c r="AX1194">
        <f>'T_SelfStock'!AV59</f>
        <v/>
      </c>
      <c r="AY1194">
        <f>'T_SelfStock'!AW59</f>
        <v/>
      </c>
      <c r="AZ1194">
        <f>'T_SelfStock'!AX59</f>
        <v/>
      </c>
      <c r="BA1194">
        <f>'T_SelfStock'!AY59</f>
        <v/>
      </c>
      <c r="BB1194">
        <f>'T_SelfStock'!AZ59</f>
        <v/>
      </c>
      <c r="BC1194">
        <f>'T_SelfStock'!BA59</f>
        <v/>
      </c>
      <c r="BD1194">
        <f>'T_SelfStock'!BB59</f>
        <v/>
      </c>
      <c r="BE1194">
        <f>'T_SelfStock'!BC59</f>
        <v/>
      </c>
      <c r="BF1194">
        <f>'T_SelfStock'!BD59</f>
        <v/>
      </c>
      <c r="BG1194">
        <f>'T_SelfStock'!BE59</f>
        <v/>
      </c>
      <c r="BH1194">
        <f>'T_SelfStock'!BF59</f>
        <v/>
      </c>
      <c r="BI1194">
        <f>'T_SelfStock'!BG59</f>
        <v/>
      </c>
      <c r="BJ1194">
        <f>'T_SelfStock'!BH59</f>
        <v/>
      </c>
      <c r="BK1194">
        <f>'T_SelfStock'!BI59</f>
        <v/>
      </c>
      <c r="BL1194">
        <f>'T_SelfStock'!BJ59</f>
        <v/>
      </c>
      <c r="BM1194">
        <f>'T_SelfStock'!BK59</f>
        <v/>
      </c>
      <c r="BN1194">
        <f>'T_SelfStock'!BL59</f>
        <v/>
      </c>
      <c r="BO1194">
        <f>'T_SelfStock'!BM59</f>
        <v/>
      </c>
      <c r="BP1194">
        <f>'T_SelfStock'!BN59</f>
        <v/>
      </c>
      <c r="BQ1194">
        <f>'T_SelfStock'!BO59</f>
        <v/>
      </c>
      <c r="BR1194">
        <f>'T_SelfStock'!BP59</f>
        <v/>
      </c>
      <c r="BS1194">
        <f>'T_SelfStock'!BQ59</f>
        <v/>
      </c>
      <c r="BT1194">
        <f>'T_SelfStock'!BR59</f>
        <v/>
      </c>
      <c r="BU1194">
        <f>'T_SelfStock'!BS59</f>
        <v/>
      </c>
      <c r="BV1194">
        <f>'T_SelfStock'!BT59</f>
        <v/>
      </c>
      <c r="BW1194">
        <f>'T_SelfStock'!BU59</f>
        <v/>
      </c>
      <c r="BX1194">
        <f>'T_SelfStock'!BV59</f>
        <v/>
      </c>
      <c r="BY1194">
        <f>'T_SelfStock'!BW59</f>
        <v/>
      </c>
      <c r="BZ1194">
        <f>'T_SelfStock'!BX59</f>
        <v/>
      </c>
      <c r="CA1194">
        <f>'T_SelfStock'!BY59</f>
        <v/>
      </c>
      <c r="CB1194">
        <f>'T_SelfStock'!BZ59</f>
        <v/>
      </c>
      <c r="CC1194">
        <f>'T_SelfStock'!CA59</f>
        <v/>
      </c>
      <c r="CD1194">
        <f>'T_SelfStock'!CB59</f>
        <v/>
      </c>
      <c r="CE1194">
        <f>'T_SelfStock'!CC59</f>
        <v/>
      </c>
      <c r="CF1194">
        <f>'T_SelfStock'!CD59</f>
        <v/>
      </c>
      <c r="CG1194">
        <f>'T_SelfStock'!CE59</f>
        <v/>
      </c>
      <c r="CH1194">
        <f>'T_SelfStock'!CF59</f>
        <v/>
      </c>
      <c r="CI1194">
        <f>'T_SelfStock'!CG59</f>
        <v/>
      </c>
      <c r="CJ1194">
        <f>'T_SelfStock'!CH59</f>
        <v/>
      </c>
      <c r="CK1194">
        <f>'T_SelfStock'!CI59</f>
        <v/>
      </c>
      <c r="CL1194">
        <f>'T_SelfStock'!CJ59</f>
        <v/>
      </c>
      <c r="CM1194">
        <f>'T_SelfStock'!CK59</f>
        <v/>
      </c>
      <c r="CN1194">
        <f>'T_SelfStock'!CL59</f>
        <v/>
      </c>
      <c r="CO1194">
        <f>'T_SelfStock'!CM59</f>
        <v/>
      </c>
      <c r="CP1194">
        <f>'T_SelfStock'!CN59</f>
        <v/>
      </c>
      <c r="CQ1194">
        <f>'T_SelfStock'!CO59</f>
        <v/>
      </c>
      <c r="CR1194">
        <f>'T_SelfStock'!CP59</f>
        <v/>
      </c>
      <c r="CS1194">
        <f>'T_SelfStock'!CQ59</f>
        <v/>
      </c>
      <c r="CT1194">
        <f>'T_SelfStock'!CR59</f>
        <v/>
      </c>
      <c r="CU1194">
        <f>'T_SelfStock'!CS59</f>
        <v/>
      </c>
      <c r="CV1194">
        <f>'T_SelfStock'!CT59</f>
        <v/>
      </c>
      <c r="CW1194">
        <f>'T_SelfStock'!CU59</f>
        <v/>
      </c>
      <c r="CX1194">
        <f>'T_SelfStock'!CV59</f>
        <v/>
      </c>
      <c r="CY1194">
        <f>'T_SelfStock'!CW59</f>
        <v/>
      </c>
      <c r="CZ1194">
        <f>'T_SelfStock'!CX59</f>
        <v/>
      </c>
      <c r="DA1194">
        <f>'T_SelfStock'!CY59</f>
        <v/>
      </c>
      <c r="DB1194">
        <f>'T_SelfStock'!CZ59</f>
        <v/>
      </c>
      <c r="DC1194">
        <f>'T_SelfStock'!DA59</f>
        <v/>
      </c>
    </row>
    <row r="1195">
      <c r="B1195" t="inlineStr">
        <is>
          <t>Order(発注予定,kg)</t>
        </is>
      </c>
      <c r="D1195">
        <f>IF(SUMIFS(T_PlannedOrders[EffectiveQty],T_PlannedOrders[Part Name],$A1185,T_PlannedOrders[WeekIndex],1)=0,"",SUMIFS(T_PlannedOrders[EffectiveQty],T_PlannedOrders[Part Name],$A1185,T_PlannedOrders[WeekIndex],1)&amp;" ("&amp;TEXT(SUMPRODUCT(MAX((T_PlannedOrders[Part Name]=$A1185)*(T_PlannedOrders[WeekIndex]=1)*(T_PlannedOrders[EffectiveQty]&gt;0)*T_PlannedOrders[Order_Month])),"m月")&amp;"発注)")</f>
        <v/>
      </c>
      <c r="E1195">
        <f>IF(SUMIFS(T_PlannedOrders[EffectiveQty],T_PlannedOrders[Part Name],$A1185,T_PlannedOrders[WeekIndex],2)=0,"",SUMIFS(T_PlannedOrders[EffectiveQty],T_PlannedOrders[Part Name],$A1185,T_PlannedOrders[WeekIndex],2)&amp;" ("&amp;TEXT(SUMPRODUCT(MAX((T_PlannedOrders[Part Name]=$A1185)*(T_PlannedOrders[WeekIndex]=2)*(T_PlannedOrders[EffectiveQty]&gt;0)*T_PlannedOrders[Order_Month])),"m月")&amp;"発注)")</f>
        <v/>
      </c>
      <c r="F1195">
        <f>IF(SUMIFS(T_PlannedOrders[EffectiveQty],T_PlannedOrders[Part Name],$A1185,T_PlannedOrders[WeekIndex],3)=0,"",SUMIFS(T_PlannedOrders[EffectiveQty],T_PlannedOrders[Part Name],$A1185,T_PlannedOrders[WeekIndex],3)&amp;" ("&amp;TEXT(SUMPRODUCT(MAX((T_PlannedOrders[Part Name]=$A1185)*(T_PlannedOrders[WeekIndex]=3)*(T_PlannedOrders[EffectiveQty]&gt;0)*T_PlannedOrders[Order_Month])),"m月")&amp;"発注)")</f>
        <v/>
      </c>
      <c r="G1195">
        <f>IF(SUMIFS(T_PlannedOrders[EffectiveQty],T_PlannedOrders[Part Name],$A1185,T_PlannedOrders[WeekIndex],4)=0,"",SUMIFS(T_PlannedOrders[EffectiveQty],T_PlannedOrders[Part Name],$A1185,T_PlannedOrders[WeekIndex],4)&amp;" ("&amp;TEXT(SUMPRODUCT(MAX((T_PlannedOrders[Part Name]=$A1185)*(T_PlannedOrders[WeekIndex]=4)*(T_PlannedOrders[EffectiveQty]&gt;0)*T_PlannedOrders[Order_Month])),"m月")&amp;"発注)")</f>
        <v/>
      </c>
      <c r="H1195">
        <f>IF(SUMIFS(T_PlannedOrders[EffectiveQty],T_PlannedOrders[Part Name],$A1185,T_PlannedOrders[WeekIndex],5)=0,"",SUMIFS(T_PlannedOrders[EffectiveQty],T_PlannedOrders[Part Name],$A1185,T_PlannedOrders[WeekIndex],5)&amp;" ("&amp;TEXT(SUMPRODUCT(MAX((T_PlannedOrders[Part Name]=$A1185)*(T_PlannedOrders[WeekIndex]=5)*(T_PlannedOrders[EffectiveQty]&gt;0)*T_PlannedOrders[Order_Month])),"m月")&amp;"発注)")</f>
        <v/>
      </c>
      <c r="I1195">
        <f>IF(SUMIFS(T_PlannedOrders[EffectiveQty],T_PlannedOrders[Part Name],$A1185,T_PlannedOrders[WeekIndex],6)=0,"",SUMIFS(T_PlannedOrders[EffectiveQty],T_PlannedOrders[Part Name],$A1185,T_PlannedOrders[WeekIndex],6)&amp;" ("&amp;TEXT(SUMPRODUCT(MAX((T_PlannedOrders[Part Name]=$A1185)*(T_PlannedOrders[WeekIndex]=6)*(T_PlannedOrders[EffectiveQty]&gt;0)*T_PlannedOrders[Order_Month])),"m月")&amp;"発注)")</f>
        <v/>
      </c>
      <c r="J1195">
        <f>IF(SUMIFS(T_PlannedOrders[EffectiveQty],T_PlannedOrders[Part Name],$A1185,T_PlannedOrders[WeekIndex],7)=0,"",SUMIFS(T_PlannedOrders[EffectiveQty],T_PlannedOrders[Part Name],$A1185,T_PlannedOrders[WeekIndex],7)&amp;" ("&amp;TEXT(SUMPRODUCT(MAX((T_PlannedOrders[Part Name]=$A1185)*(T_PlannedOrders[WeekIndex]=7)*(T_PlannedOrders[EffectiveQty]&gt;0)*T_PlannedOrders[Order_Month])),"m月")&amp;"発注)")</f>
        <v/>
      </c>
      <c r="K1195">
        <f>IF(SUMIFS(T_PlannedOrders[EffectiveQty],T_PlannedOrders[Part Name],$A1185,T_PlannedOrders[WeekIndex],8)=0,"",SUMIFS(T_PlannedOrders[EffectiveQty],T_PlannedOrders[Part Name],$A1185,T_PlannedOrders[WeekIndex],8)&amp;" ("&amp;TEXT(SUMPRODUCT(MAX((T_PlannedOrders[Part Name]=$A1185)*(T_PlannedOrders[WeekIndex]=8)*(T_PlannedOrders[EffectiveQty]&gt;0)*T_PlannedOrders[Order_Month])),"m月")&amp;"発注)")</f>
        <v/>
      </c>
      <c r="L1195">
        <f>IF(SUMIFS(T_PlannedOrders[EffectiveQty],T_PlannedOrders[Part Name],$A1185,T_PlannedOrders[WeekIndex],9)=0,"",SUMIFS(T_PlannedOrders[EffectiveQty],T_PlannedOrders[Part Name],$A1185,T_PlannedOrders[WeekIndex],9)&amp;" ("&amp;TEXT(SUMPRODUCT(MAX((T_PlannedOrders[Part Name]=$A1185)*(T_PlannedOrders[WeekIndex]=9)*(T_PlannedOrders[EffectiveQty]&gt;0)*T_PlannedOrders[Order_Month])),"m月")&amp;"発注)")</f>
        <v/>
      </c>
      <c r="M1195">
        <f>IF(SUMIFS(T_PlannedOrders[EffectiveQty],T_PlannedOrders[Part Name],$A1185,T_PlannedOrders[WeekIndex],10)=0,"",SUMIFS(T_PlannedOrders[EffectiveQty],T_PlannedOrders[Part Name],$A1185,T_PlannedOrders[WeekIndex],10)&amp;" ("&amp;TEXT(SUMPRODUCT(MAX((T_PlannedOrders[Part Name]=$A1185)*(T_PlannedOrders[WeekIndex]=10)*(T_PlannedOrders[EffectiveQty]&gt;0)*T_PlannedOrders[Order_Month])),"m月")&amp;"発注)")</f>
        <v/>
      </c>
      <c r="N1195">
        <f>IF(SUMIFS(T_PlannedOrders[EffectiveQty],T_PlannedOrders[Part Name],$A1185,T_PlannedOrders[WeekIndex],11)=0,"",SUMIFS(T_PlannedOrders[EffectiveQty],T_PlannedOrders[Part Name],$A1185,T_PlannedOrders[WeekIndex],11)&amp;" ("&amp;TEXT(SUMPRODUCT(MAX((T_PlannedOrders[Part Name]=$A1185)*(T_PlannedOrders[WeekIndex]=11)*(T_PlannedOrders[EffectiveQty]&gt;0)*T_PlannedOrders[Order_Month])),"m月")&amp;"発注)")</f>
        <v/>
      </c>
      <c r="O1195">
        <f>IF(SUMIFS(T_PlannedOrders[EffectiveQty],T_PlannedOrders[Part Name],$A1185,T_PlannedOrders[WeekIndex],12)=0,"",SUMIFS(T_PlannedOrders[EffectiveQty],T_PlannedOrders[Part Name],$A1185,T_PlannedOrders[WeekIndex],12)&amp;" ("&amp;TEXT(SUMPRODUCT(MAX((T_PlannedOrders[Part Name]=$A1185)*(T_PlannedOrders[WeekIndex]=12)*(T_PlannedOrders[EffectiveQty]&gt;0)*T_PlannedOrders[Order_Month])),"m月")&amp;"発注)")</f>
        <v/>
      </c>
      <c r="P1195">
        <f>IF(SUMIFS(T_PlannedOrders[EffectiveQty],T_PlannedOrders[Part Name],$A1185,T_PlannedOrders[WeekIndex],13)=0,"",SUMIFS(T_PlannedOrders[EffectiveQty],T_PlannedOrders[Part Name],$A1185,T_PlannedOrders[WeekIndex],13)&amp;" ("&amp;TEXT(SUMPRODUCT(MAX((T_PlannedOrders[Part Name]=$A1185)*(T_PlannedOrders[WeekIndex]=13)*(T_PlannedOrders[EffectiveQty]&gt;0)*T_PlannedOrders[Order_Month])),"m月")&amp;"発注)")</f>
        <v/>
      </c>
      <c r="Q1195">
        <f>IF(SUMIFS(T_PlannedOrders[EffectiveQty],T_PlannedOrders[Part Name],$A1185,T_PlannedOrders[WeekIndex],14)=0,"",SUMIFS(T_PlannedOrders[EffectiveQty],T_PlannedOrders[Part Name],$A1185,T_PlannedOrders[WeekIndex],14)&amp;" ("&amp;TEXT(SUMPRODUCT(MAX((T_PlannedOrders[Part Name]=$A1185)*(T_PlannedOrders[WeekIndex]=14)*(T_PlannedOrders[EffectiveQty]&gt;0)*T_PlannedOrders[Order_Month])),"m月")&amp;"発注)")</f>
        <v/>
      </c>
      <c r="R1195">
        <f>IF(SUMIFS(T_PlannedOrders[EffectiveQty],T_PlannedOrders[Part Name],$A1185,T_PlannedOrders[WeekIndex],15)=0,"",SUMIFS(T_PlannedOrders[EffectiveQty],T_PlannedOrders[Part Name],$A1185,T_PlannedOrders[WeekIndex],15)&amp;" ("&amp;TEXT(SUMPRODUCT(MAX((T_PlannedOrders[Part Name]=$A1185)*(T_PlannedOrders[WeekIndex]=15)*(T_PlannedOrders[EffectiveQty]&gt;0)*T_PlannedOrders[Order_Month])),"m月")&amp;"発注)")</f>
        <v/>
      </c>
      <c r="S1195">
        <f>IF(SUMIFS(T_PlannedOrders[EffectiveQty],T_PlannedOrders[Part Name],$A1185,T_PlannedOrders[WeekIndex],16)=0,"",SUMIFS(T_PlannedOrders[EffectiveQty],T_PlannedOrders[Part Name],$A1185,T_PlannedOrders[WeekIndex],16)&amp;" ("&amp;TEXT(SUMPRODUCT(MAX((T_PlannedOrders[Part Name]=$A1185)*(T_PlannedOrders[WeekIndex]=16)*(T_PlannedOrders[EffectiveQty]&gt;0)*T_PlannedOrders[Order_Month])),"m月")&amp;"発注)")</f>
        <v/>
      </c>
      <c r="T1195">
        <f>IF(SUMIFS(T_PlannedOrders[EffectiveQty],T_PlannedOrders[Part Name],$A1185,T_PlannedOrders[WeekIndex],17)=0,"",SUMIFS(T_PlannedOrders[EffectiveQty],T_PlannedOrders[Part Name],$A1185,T_PlannedOrders[WeekIndex],17)&amp;" ("&amp;TEXT(SUMPRODUCT(MAX((T_PlannedOrders[Part Name]=$A1185)*(T_PlannedOrders[WeekIndex]=17)*(T_PlannedOrders[EffectiveQty]&gt;0)*T_PlannedOrders[Order_Month])),"m月")&amp;"発注)")</f>
        <v/>
      </c>
      <c r="U1195">
        <f>IF(SUMIFS(T_PlannedOrders[EffectiveQty],T_PlannedOrders[Part Name],$A1185,T_PlannedOrders[WeekIndex],18)=0,"",SUMIFS(T_PlannedOrders[EffectiveQty],T_PlannedOrders[Part Name],$A1185,T_PlannedOrders[WeekIndex],18)&amp;" ("&amp;TEXT(SUMPRODUCT(MAX((T_PlannedOrders[Part Name]=$A1185)*(T_PlannedOrders[WeekIndex]=18)*(T_PlannedOrders[EffectiveQty]&gt;0)*T_PlannedOrders[Order_Month])),"m月")&amp;"発注)")</f>
        <v/>
      </c>
      <c r="V1195">
        <f>IF(SUMIFS(T_PlannedOrders[EffectiveQty],T_PlannedOrders[Part Name],$A1185,T_PlannedOrders[WeekIndex],19)=0,"",SUMIFS(T_PlannedOrders[EffectiveQty],T_PlannedOrders[Part Name],$A1185,T_PlannedOrders[WeekIndex],19)&amp;" ("&amp;TEXT(SUMPRODUCT(MAX((T_PlannedOrders[Part Name]=$A1185)*(T_PlannedOrders[WeekIndex]=19)*(T_PlannedOrders[EffectiveQty]&gt;0)*T_PlannedOrders[Order_Month])),"m月")&amp;"発注)")</f>
        <v/>
      </c>
      <c r="W1195">
        <f>IF(SUMIFS(T_PlannedOrders[EffectiveQty],T_PlannedOrders[Part Name],$A1185,T_PlannedOrders[WeekIndex],20)=0,"",SUMIFS(T_PlannedOrders[EffectiveQty],T_PlannedOrders[Part Name],$A1185,T_PlannedOrders[WeekIndex],20)&amp;" ("&amp;TEXT(SUMPRODUCT(MAX((T_PlannedOrders[Part Name]=$A1185)*(T_PlannedOrders[WeekIndex]=20)*(T_PlannedOrders[EffectiveQty]&gt;0)*T_PlannedOrders[Order_Month])),"m月")&amp;"発注)")</f>
        <v/>
      </c>
      <c r="X1195">
        <f>IF(SUMIFS(T_PlannedOrders[EffectiveQty],T_PlannedOrders[Part Name],$A1185,T_PlannedOrders[WeekIndex],21)=0,"",SUMIFS(T_PlannedOrders[EffectiveQty],T_PlannedOrders[Part Name],$A1185,T_PlannedOrders[WeekIndex],21)&amp;" ("&amp;TEXT(SUMPRODUCT(MAX((T_PlannedOrders[Part Name]=$A1185)*(T_PlannedOrders[WeekIndex]=21)*(T_PlannedOrders[EffectiveQty]&gt;0)*T_PlannedOrders[Order_Month])),"m月")&amp;"発注)")</f>
        <v/>
      </c>
      <c r="Y1195">
        <f>IF(SUMIFS(T_PlannedOrders[EffectiveQty],T_PlannedOrders[Part Name],$A1185,T_PlannedOrders[WeekIndex],22)=0,"",SUMIFS(T_PlannedOrders[EffectiveQty],T_PlannedOrders[Part Name],$A1185,T_PlannedOrders[WeekIndex],22)&amp;" ("&amp;TEXT(SUMPRODUCT(MAX((T_PlannedOrders[Part Name]=$A1185)*(T_PlannedOrders[WeekIndex]=22)*(T_PlannedOrders[EffectiveQty]&gt;0)*T_PlannedOrders[Order_Month])),"m月")&amp;"発注)")</f>
        <v/>
      </c>
      <c r="Z1195">
        <f>IF(SUMIFS(T_PlannedOrders[EffectiveQty],T_PlannedOrders[Part Name],$A1185,T_PlannedOrders[WeekIndex],23)=0,"",SUMIFS(T_PlannedOrders[EffectiveQty],T_PlannedOrders[Part Name],$A1185,T_PlannedOrders[WeekIndex],23)&amp;" ("&amp;TEXT(SUMPRODUCT(MAX((T_PlannedOrders[Part Name]=$A1185)*(T_PlannedOrders[WeekIndex]=23)*(T_PlannedOrders[EffectiveQty]&gt;0)*T_PlannedOrders[Order_Month])),"m月")&amp;"発注)")</f>
        <v/>
      </c>
      <c r="AA1195">
        <f>IF(SUMIFS(T_PlannedOrders[EffectiveQty],T_PlannedOrders[Part Name],$A1185,T_PlannedOrders[WeekIndex],24)=0,"",SUMIFS(T_PlannedOrders[EffectiveQty],T_PlannedOrders[Part Name],$A1185,T_PlannedOrders[WeekIndex],24)&amp;" ("&amp;TEXT(SUMPRODUCT(MAX((T_PlannedOrders[Part Name]=$A1185)*(T_PlannedOrders[WeekIndex]=24)*(T_PlannedOrders[EffectiveQty]&gt;0)*T_PlannedOrders[Order_Month])),"m月")&amp;"発注)")</f>
        <v/>
      </c>
      <c r="AB1195">
        <f>IF(SUMIFS(T_PlannedOrders[EffectiveQty],T_PlannedOrders[Part Name],$A1185,T_PlannedOrders[WeekIndex],25)=0,"",SUMIFS(T_PlannedOrders[EffectiveQty],T_PlannedOrders[Part Name],$A1185,T_PlannedOrders[WeekIndex],25)&amp;" ("&amp;TEXT(SUMPRODUCT(MAX((T_PlannedOrders[Part Name]=$A1185)*(T_PlannedOrders[WeekIndex]=25)*(T_PlannedOrders[EffectiveQty]&gt;0)*T_PlannedOrders[Order_Month])),"m月")&amp;"発注)")</f>
        <v/>
      </c>
      <c r="AC1195">
        <f>IF(SUMIFS(T_PlannedOrders[EffectiveQty],T_PlannedOrders[Part Name],$A1185,T_PlannedOrders[WeekIndex],26)=0,"",SUMIFS(T_PlannedOrders[EffectiveQty],T_PlannedOrders[Part Name],$A1185,T_PlannedOrders[WeekIndex],26)&amp;" ("&amp;TEXT(SUMPRODUCT(MAX((T_PlannedOrders[Part Name]=$A1185)*(T_PlannedOrders[WeekIndex]=26)*(T_PlannedOrders[EffectiveQty]&gt;0)*T_PlannedOrders[Order_Month])),"m月")&amp;"発注)")</f>
        <v/>
      </c>
      <c r="AD1195">
        <f>IF(SUMIFS(T_PlannedOrders[EffectiveQty],T_PlannedOrders[Part Name],$A1185,T_PlannedOrders[WeekIndex],27)=0,"",SUMIFS(T_PlannedOrders[EffectiveQty],T_PlannedOrders[Part Name],$A1185,T_PlannedOrders[WeekIndex],27)&amp;" ("&amp;TEXT(SUMPRODUCT(MAX((T_PlannedOrders[Part Name]=$A1185)*(T_PlannedOrders[WeekIndex]=27)*(T_PlannedOrders[EffectiveQty]&gt;0)*T_PlannedOrders[Order_Month])),"m月")&amp;"発注)")</f>
        <v/>
      </c>
      <c r="AE1195">
        <f>IF(SUMIFS(T_PlannedOrders[EffectiveQty],T_PlannedOrders[Part Name],$A1185,T_PlannedOrders[WeekIndex],28)=0,"",SUMIFS(T_PlannedOrders[EffectiveQty],T_PlannedOrders[Part Name],$A1185,T_PlannedOrders[WeekIndex],28)&amp;" ("&amp;TEXT(SUMPRODUCT(MAX((T_PlannedOrders[Part Name]=$A1185)*(T_PlannedOrders[WeekIndex]=28)*(T_PlannedOrders[EffectiveQty]&gt;0)*T_PlannedOrders[Order_Month])),"m月")&amp;"発注)")</f>
        <v/>
      </c>
      <c r="AF1195">
        <f>IF(SUMIFS(T_PlannedOrders[EffectiveQty],T_PlannedOrders[Part Name],$A1185,T_PlannedOrders[WeekIndex],29)=0,"",SUMIFS(T_PlannedOrders[EffectiveQty],T_PlannedOrders[Part Name],$A1185,T_PlannedOrders[WeekIndex],29)&amp;" ("&amp;TEXT(SUMPRODUCT(MAX((T_PlannedOrders[Part Name]=$A1185)*(T_PlannedOrders[WeekIndex]=29)*(T_PlannedOrders[EffectiveQty]&gt;0)*T_PlannedOrders[Order_Month])),"m月")&amp;"発注)")</f>
        <v/>
      </c>
      <c r="AG1195">
        <f>IF(SUMIFS(T_PlannedOrders[EffectiveQty],T_PlannedOrders[Part Name],$A1185,T_PlannedOrders[WeekIndex],30)=0,"",SUMIFS(T_PlannedOrders[EffectiveQty],T_PlannedOrders[Part Name],$A1185,T_PlannedOrders[WeekIndex],30)&amp;" ("&amp;TEXT(SUMPRODUCT(MAX((T_PlannedOrders[Part Name]=$A1185)*(T_PlannedOrders[WeekIndex]=30)*(T_PlannedOrders[EffectiveQty]&gt;0)*T_PlannedOrders[Order_Month])),"m月")&amp;"発注)")</f>
        <v/>
      </c>
      <c r="AH1195">
        <f>IF(SUMIFS(T_PlannedOrders[EffectiveQty],T_PlannedOrders[Part Name],$A1185,T_PlannedOrders[WeekIndex],31)=0,"",SUMIFS(T_PlannedOrders[EffectiveQty],T_PlannedOrders[Part Name],$A1185,T_PlannedOrders[WeekIndex],31)&amp;" ("&amp;TEXT(SUMPRODUCT(MAX((T_PlannedOrders[Part Name]=$A1185)*(T_PlannedOrders[WeekIndex]=31)*(T_PlannedOrders[EffectiveQty]&gt;0)*T_PlannedOrders[Order_Month])),"m月")&amp;"発注)")</f>
        <v/>
      </c>
      <c r="AI1195">
        <f>IF(SUMIFS(T_PlannedOrders[EffectiveQty],T_PlannedOrders[Part Name],$A1185,T_PlannedOrders[WeekIndex],32)=0,"",SUMIFS(T_PlannedOrders[EffectiveQty],T_PlannedOrders[Part Name],$A1185,T_PlannedOrders[WeekIndex],32)&amp;" ("&amp;TEXT(SUMPRODUCT(MAX((T_PlannedOrders[Part Name]=$A1185)*(T_PlannedOrders[WeekIndex]=32)*(T_PlannedOrders[EffectiveQty]&gt;0)*T_PlannedOrders[Order_Month])),"m月")&amp;"発注)")</f>
        <v/>
      </c>
      <c r="AJ1195">
        <f>IF(SUMIFS(T_PlannedOrders[EffectiveQty],T_PlannedOrders[Part Name],$A1185,T_PlannedOrders[WeekIndex],33)=0,"",SUMIFS(T_PlannedOrders[EffectiveQty],T_PlannedOrders[Part Name],$A1185,T_PlannedOrders[WeekIndex],33)&amp;" ("&amp;TEXT(SUMPRODUCT(MAX((T_PlannedOrders[Part Name]=$A1185)*(T_PlannedOrders[WeekIndex]=33)*(T_PlannedOrders[EffectiveQty]&gt;0)*T_PlannedOrders[Order_Month])),"m月")&amp;"発注)")</f>
        <v/>
      </c>
      <c r="AK1195">
        <f>IF(SUMIFS(T_PlannedOrders[EffectiveQty],T_PlannedOrders[Part Name],$A1185,T_PlannedOrders[WeekIndex],34)=0,"",SUMIFS(T_PlannedOrders[EffectiveQty],T_PlannedOrders[Part Name],$A1185,T_PlannedOrders[WeekIndex],34)&amp;" ("&amp;TEXT(SUMPRODUCT(MAX((T_PlannedOrders[Part Name]=$A1185)*(T_PlannedOrders[WeekIndex]=34)*(T_PlannedOrders[EffectiveQty]&gt;0)*T_PlannedOrders[Order_Month])),"m月")&amp;"発注)")</f>
        <v/>
      </c>
      <c r="AL1195">
        <f>IF(SUMIFS(T_PlannedOrders[EffectiveQty],T_PlannedOrders[Part Name],$A1185,T_PlannedOrders[WeekIndex],35)=0,"",SUMIFS(T_PlannedOrders[EffectiveQty],T_PlannedOrders[Part Name],$A1185,T_PlannedOrders[WeekIndex],35)&amp;" ("&amp;TEXT(SUMPRODUCT(MAX((T_PlannedOrders[Part Name]=$A1185)*(T_PlannedOrders[WeekIndex]=35)*(T_PlannedOrders[EffectiveQty]&gt;0)*T_PlannedOrders[Order_Month])),"m月")&amp;"発注)")</f>
        <v/>
      </c>
      <c r="AM1195">
        <f>IF(SUMIFS(T_PlannedOrders[EffectiveQty],T_PlannedOrders[Part Name],$A1185,T_PlannedOrders[WeekIndex],36)=0,"",SUMIFS(T_PlannedOrders[EffectiveQty],T_PlannedOrders[Part Name],$A1185,T_PlannedOrders[WeekIndex],36)&amp;" ("&amp;TEXT(SUMPRODUCT(MAX((T_PlannedOrders[Part Name]=$A1185)*(T_PlannedOrders[WeekIndex]=36)*(T_PlannedOrders[EffectiveQty]&gt;0)*T_PlannedOrders[Order_Month])),"m月")&amp;"発注)")</f>
        <v/>
      </c>
      <c r="AN1195">
        <f>IF(SUMIFS(T_PlannedOrders[EffectiveQty],T_PlannedOrders[Part Name],$A1185,T_PlannedOrders[WeekIndex],37)=0,"",SUMIFS(T_PlannedOrders[EffectiveQty],T_PlannedOrders[Part Name],$A1185,T_PlannedOrders[WeekIndex],37)&amp;" ("&amp;TEXT(SUMPRODUCT(MAX((T_PlannedOrders[Part Name]=$A1185)*(T_PlannedOrders[WeekIndex]=37)*(T_PlannedOrders[EffectiveQty]&gt;0)*T_PlannedOrders[Order_Month])),"m月")&amp;"発注)")</f>
        <v/>
      </c>
      <c r="AO1195">
        <f>IF(SUMIFS(T_PlannedOrders[EffectiveQty],T_PlannedOrders[Part Name],$A1185,T_PlannedOrders[WeekIndex],38)=0,"",SUMIFS(T_PlannedOrders[EffectiveQty],T_PlannedOrders[Part Name],$A1185,T_PlannedOrders[WeekIndex],38)&amp;" ("&amp;TEXT(SUMPRODUCT(MAX((T_PlannedOrders[Part Name]=$A1185)*(T_PlannedOrders[WeekIndex]=38)*(T_PlannedOrders[EffectiveQty]&gt;0)*T_PlannedOrders[Order_Month])),"m月")&amp;"発注)")</f>
        <v/>
      </c>
      <c r="AP1195">
        <f>IF(SUMIFS(T_PlannedOrders[EffectiveQty],T_PlannedOrders[Part Name],$A1185,T_PlannedOrders[WeekIndex],39)=0,"",SUMIFS(T_PlannedOrders[EffectiveQty],T_PlannedOrders[Part Name],$A1185,T_PlannedOrders[WeekIndex],39)&amp;" ("&amp;TEXT(SUMPRODUCT(MAX((T_PlannedOrders[Part Name]=$A1185)*(T_PlannedOrders[WeekIndex]=39)*(T_PlannedOrders[EffectiveQty]&gt;0)*T_PlannedOrders[Order_Month])),"m月")&amp;"発注)")</f>
        <v/>
      </c>
      <c r="AQ1195">
        <f>IF(SUMIFS(T_PlannedOrders[EffectiveQty],T_PlannedOrders[Part Name],$A1185,T_PlannedOrders[WeekIndex],40)=0,"",SUMIFS(T_PlannedOrders[EffectiveQty],T_PlannedOrders[Part Name],$A1185,T_PlannedOrders[WeekIndex],40)&amp;" ("&amp;TEXT(SUMPRODUCT(MAX((T_PlannedOrders[Part Name]=$A1185)*(T_PlannedOrders[WeekIndex]=40)*(T_PlannedOrders[EffectiveQty]&gt;0)*T_PlannedOrders[Order_Month])),"m月")&amp;"発注)")</f>
        <v/>
      </c>
      <c r="AR1195">
        <f>IF(SUMIFS(T_PlannedOrders[EffectiveQty],T_PlannedOrders[Part Name],$A1185,T_PlannedOrders[WeekIndex],41)=0,"",SUMIFS(T_PlannedOrders[EffectiveQty],T_PlannedOrders[Part Name],$A1185,T_PlannedOrders[WeekIndex],41)&amp;" ("&amp;TEXT(SUMPRODUCT(MAX((T_PlannedOrders[Part Name]=$A1185)*(T_PlannedOrders[WeekIndex]=41)*(T_PlannedOrders[EffectiveQty]&gt;0)*T_PlannedOrders[Order_Month])),"m月")&amp;"発注)")</f>
        <v/>
      </c>
      <c r="AS1195">
        <f>IF(SUMIFS(T_PlannedOrders[EffectiveQty],T_PlannedOrders[Part Name],$A1185,T_PlannedOrders[WeekIndex],42)=0,"",SUMIFS(T_PlannedOrders[EffectiveQty],T_PlannedOrders[Part Name],$A1185,T_PlannedOrders[WeekIndex],42)&amp;" ("&amp;TEXT(SUMPRODUCT(MAX((T_PlannedOrders[Part Name]=$A1185)*(T_PlannedOrders[WeekIndex]=42)*(T_PlannedOrders[EffectiveQty]&gt;0)*T_PlannedOrders[Order_Month])),"m月")&amp;"発注)")</f>
        <v/>
      </c>
      <c r="AT1195">
        <f>IF(SUMIFS(T_PlannedOrders[EffectiveQty],T_PlannedOrders[Part Name],$A1185,T_PlannedOrders[WeekIndex],43)=0,"",SUMIFS(T_PlannedOrders[EffectiveQty],T_PlannedOrders[Part Name],$A1185,T_PlannedOrders[WeekIndex],43)&amp;" ("&amp;TEXT(SUMPRODUCT(MAX((T_PlannedOrders[Part Name]=$A1185)*(T_PlannedOrders[WeekIndex]=43)*(T_PlannedOrders[EffectiveQty]&gt;0)*T_PlannedOrders[Order_Month])),"m月")&amp;"発注)")</f>
        <v/>
      </c>
      <c r="AU1195">
        <f>IF(SUMIFS(T_PlannedOrders[EffectiveQty],T_PlannedOrders[Part Name],$A1185,T_PlannedOrders[WeekIndex],44)=0,"",SUMIFS(T_PlannedOrders[EffectiveQty],T_PlannedOrders[Part Name],$A1185,T_PlannedOrders[WeekIndex],44)&amp;" ("&amp;TEXT(SUMPRODUCT(MAX((T_PlannedOrders[Part Name]=$A1185)*(T_PlannedOrders[WeekIndex]=44)*(T_PlannedOrders[EffectiveQty]&gt;0)*T_PlannedOrders[Order_Month])),"m月")&amp;"発注)")</f>
        <v/>
      </c>
      <c r="AV1195">
        <f>IF(SUMIFS(T_PlannedOrders[EffectiveQty],T_PlannedOrders[Part Name],$A1185,T_PlannedOrders[WeekIndex],45)=0,"",SUMIFS(T_PlannedOrders[EffectiveQty],T_PlannedOrders[Part Name],$A1185,T_PlannedOrders[WeekIndex],45)&amp;" ("&amp;TEXT(SUMPRODUCT(MAX((T_PlannedOrders[Part Name]=$A1185)*(T_PlannedOrders[WeekIndex]=45)*(T_PlannedOrders[EffectiveQty]&gt;0)*T_PlannedOrders[Order_Month])),"m月")&amp;"発注)")</f>
        <v/>
      </c>
      <c r="AW1195">
        <f>IF(SUMIFS(T_PlannedOrders[EffectiveQty],T_PlannedOrders[Part Name],$A1185,T_PlannedOrders[WeekIndex],46)=0,"",SUMIFS(T_PlannedOrders[EffectiveQty],T_PlannedOrders[Part Name],$A1185,T_PlannedOrders[WeekIndex],46)&amp;" ("&amp;TEXT(SUMPRODUCT(MAX((T_PlannedOrders[Part Name]=$A1185)*(T_PlannedOrders[WeekIndex]=46)*(T_PlannedOrders[EffectiveQty]&gt;0)*T_PlannedOrders[Order_Month])),"m月")&amp;"発注)")</f>
        <v/>
      </c>
      <c r="AX1195">
        <f>IF(SUMIFS(T_PlannedOrders[EffectiveQty],T_PlannedOrders[Part Name],$A1185,T_PlannedOrders[WeekIndex],47)=0,"",SUMIFS(T_PlannedOrders[EffectiveQty],T_PlannedOrders[Part Name],$A1185,T_PlannedOrders[WeekIndex],47)&amp;" ("&amp;TEXT(SUMPRODUCT(MAX((T_PlannedOrders[Part Name]=$A1185)*(T_PlannedOrders[WeekIndex]=47)*(T_PlannedOrders[EffectiveQty]&gt;0)*T_PlannedOrders[Order_Month])),"m月")&amp;"発注)")</f>
        <v/>
      </c>
      <c r="AY1195">
        <f>IF(SUMIFS(T_PlannedOrders[EffectiveQty],T_PlannedOrders[Part Name],$A1185,T_PlannedOrders[WeekIndex],48)=0,"",SUMIFS(T_PlannedOrders[EffectiveQty],T_PlannedOrders[Part Name],$A1185,T_PlannedOrders[WeekIndex],48)&amp;" ("&amp;TEXT(SUMPRODUCT(MAX((T_PlannedOrders[Part Name]=$A1185)*(T_PlannedOrders[WeekIndex]=48)*(T_PlannedOrders[EffectiveQty]&gt;0)*T_PlannedOrders[Order_Month])),"m月")&amp;"発注)")</f>
        <v/>
      </c>
      <c r="AZ1195">
        <f>IF(SUMIFS(T_PlannedOrders[EffectiveQty],T_PlannedOrders[Part Name],$A1185,T_PlannedOrders[WeekIndex],49)=0,"",SUMIFS(T_PlannedOrders[EffectiveQty],T_PlannedOrders[Part Name],$A1185,T_PlannedOrders[WeekIndex],49)&amp;" ("&amp;TEXT(SUMPRODUCT(MAX((T_PlannedOrders[Part Name]=$A1185)*(T_PlannedOrders[WeekIndex]=49)*(T_PlannedOrders[EffectiveQty]&gt;0)*T_PlannedOrders[Order_Month])),"m月")&amp;"発注)")</f>
        <v/>
      </c>
      <c r="BA1195">
        <f>IF(SUMIFS(T_PlannedOrders[EffectiveQty],T_PlannedOrders[Part Name],$A1185,T_PlannedOrders[WeekIndex],50)=0,"",SUMIFS(T_PlannedOrders[EffectiveQty],T_PlannedOrders[Part Name],$A1185,T_PlannedOrders[WeekIndex],50)&amp;" ("&amp;TEXT(SUMPRODUCT(MAX((T_PlannedOrders[Part Name]=$A1185)*(T_PlannedOrders[WeekIndex]=50)*(T_PlannedOrders[EffectiveQty]&gt;0)*T_PlannedOrders[Order_Month])),"m月")&amp;"発注)")</f>
        <v/>
      </c>
      <c r="BB1195">
        <f>IF(SUMIFS(T_PlannedOrders[EffectiveQty],T_PlannedOrders[Part Name],$A1185,T_PlannedOrders[WeekIndex],51)=0,"",SUMIFS(T_PlannedOrders[EffectiveQty],T_PlannedOrders[Part Name],$A1185,T_PlannedOrders[WeekIndex],51)&amp;" ("&amp;TEXT(SUMPRODUCT(MAX((T_PlannedOrders[Part Name]=$A1185)*(T_PlannedOrders[WeekIndex]=51)*(T_PlannedOrders[EffectiveQty]&gt;0)*T_PlannedOrders[Order_Month])),"m月")&amp;"発注)")</f>
        <v/>
      </c>
      <c r="BC1195">
        <f>IF(SUMIFS(T_PlannedOrders[EffectiveQty],T_PlannedOrders[Part Name],$A1185,T_PlannedOrders[WeekIndex],52)=0,"",SUMIFS(T_PlannedOrders[EffectiveQty],T_PlannedOrders[Part Name],$A1185,T_PlannedOrders[WeekIndex],52)&amp;" ("&amp;TEXT(SUMPRODUCT(MAX((T_PlannedOrders[Part Name]=$A1185)*(T_PlannedOrders[WeekIndex]=52)*(T_PlannedOrders[EffectiveQty]&gt;0)*T_PlannedOrders[Order_Month])),"m月")&amp;"発注)")</f>
        <v/>
      </c>
      <c r="BD1195">
        <f>IF(SUMIFS(T_PlannedOrders[EffectiveQty],T_PlannedOrders[Part Name],$A1185,T_PlannedOrders[WeekIndex],53)=0,"",SUMIFS(T_PlannedOrders[EffectiveQty],T_PlannedOrders[Part Name],$A1185,T_PlannedOrders[WeekIndex],53)&amp;" ("&amp;TEXT(SUMPRODUCT(MAX((T_PlannedOrders[Part Name]=$A1185)*(T_PlannedOrders[WeekIndex]=53)*(T_PlannedOrders[EffectiveQty]&gt;0)*T_PlannedOrders[Order_Month])),"m月")&amp;"発注)")</f>
        <v/>
      </c>
      <c r="BE1195">
        <f>IF(SUMIFS(T_PlannedOrders[EffectiveQty],T_PlannedOrders[Part Name],$A1185,T_PlannedOrders[WeekIndex],54)=0,"",SUMIFS(T_PlannedOrders[EffectiveQty],T_PlannedOrders[Part Name],$A1185,T_PlannedOrders[WeekIndex],54)&amp;" ("&amp;TEXT(SUMPRODUCT(MAX((T_PlannedOrders[Part Name]=$A1185)*(T_PlannedOrders[WeekIndex]=54)*(T_PlannedOrders[EffectiveQty]&gt;0)*T_PlannedOrders[Order_Month])),"m月")&amp;"発注)")</f>
        <v/>
      </c>
      <c r="BF1195">
        <f>IF(SUMIFS(T_PlannedOrders[EffectiveQty],T_PlannedOrders[Part Name],$A1185,T_PlannedOrders[WeekIndex],55)=0,"",SUMIFS(T_PlannedOrders[EffectiveQty],T_PlannedOrders[Part Name],$A1185,T_PlannedOrders[WeekIndex],55)&amp;" ("&amp;TEXT(SUMPRODUCT(MAX((T_PlannedOrders[Part Name]=$A1185)*(T_PlannedOrders[WeekIndex]=55)*(T_PlannedOrders[EffectiveQty]&gt;0)*T_PlannedOrders[Order_Month])),"m月")&amp;"発注)")</f>
        <v/>
      </c>
      <c r="BG1195">
        <f>IF(SUMIFS(T_PlannedOrders[EffectiveQty],T_PlannedOrders[Part Name],$A1185,T_PlannedOrders[WeekIndex],56)=0,"",SUMIFS(T_PlannedOrders[EffectiveQty],T_PlannedOrders[Part Name],$A1185,T_PlannedOrders[WeekIndex],56)&amp;" ("&amp;TEXT(SUMPRODUCT(MAX((T_PlannedOrders[Part Name]=$A1185)*(T_PlannedOrders[WeekIndex]=56)*(T_PlannedOrders[EffectiveQty]&gt;0)*T_PlannedOrders[Order_Month])),"m月")&amp;"発注)")</f>
        <v/>
      </c>
      <c r="BH1195">
        <f>IF(SUMIFS(T_PlannedOrders[EffectiveQty],T_PlannedOrders[Part Name],$A1185,T_PlannedOrders[WeekIndex],57)=0,"",SUMIFS(T_PlannedOrders[EffectiveQty],T_PlannedOrders[Part Name],$A1185,T_PlannedOrders[WeekIndex],57)&amp;" ("&amp;TEXT(SUMPRODUCT(MAX((T_PlannedOrders[Part Name]=$A1185)*(T_PlannedOrders[WeekIndex]=57)*(T_PlannedOrders[EffectiveQty]&gt;0)*T_PlannedOrders[Order_Month])),"m月")&amp;"発注)")</f>
        <v/>
      </c>
      <c r="BI1195">
        <f>IF(SUMIFS(T_PlannedOrders[EffectiveQty],T_PlannedOrders[Part Name],$A1185,T_PlannedOrders[WeekIndex],58)=0,"",SUMIFS(T_PlannedOrders[EffectiveQty],T_PlannedOrders[Part Name],$A1185,T_PlannedOrders[WeekIndex],58)&amp;" ("&amp;TEXT(SUMPRODUCT(MAX((T_PlannedOrders[Part Name]=$A1185)*(T_PlannedOrders[WeekIndex]=58)*(T_PlannedOrders[EffectiveQty]&gt;0)*T_PlannedOrders[Order_Month])),"m月")&amp;"発注)")</f>
        <v/>
      </c>
      <c r="BJ1195">
        <f>IF(SUMIFS(T_PlannedOrders[EffectiveQty],T_PlannedOrders[Part Name],$A1185,T_PlannedOrders[WeekIndex],59)=0,"",SUMIFS(T_PlannedOrders[EffectiveQty],T_PlannedOrders[Part Name],$A1185,T_PlannedOrders[WeekIndex],59)&amp;" ("&amp;TEXT(SUMPRODUCT(MAX((T_PlannedOrders[Part Name]=$A1185)*(T_PlannedOrders[WeekIndex]=59)*(T_PlannedOrders[EffectiveQty]&gt;0)*T_PlannedOrders[Order_Month])),"m月")&amp;"発注)")</f>
        <v/>
      </c>
      <c r="BK1195">
        <f>IF(SUMIFS(T_PlannedOrders[EffectiveQty],T_PlannedOrders[Part Name],$A1185,T_PlannedOrders[WeekIndex],60)=0,"",SUMIFS(T_PlannedOrders[EffectiveQty],T_PlannedOrders[Part Name],$A1185,T_PlannedOrders[WeekIndex],60)&amp;" ("&amp;TEXT(SUMPRODUCT(MAX((T_PlannedOrders[Part Name]=$A1185)*(T_PlannedOrders[WeekIndex]=60)*(T_PlannedOrders[EffectiveQty]&gt;0)*T_PlannedOrders[Order_Month])),"m月")&amp;"発注)")</f>
        <v/>
      </c>
      <c r="BL1195">
        <f>IF(SUMIFS(T_PlannedOrders[EffectiveQty],T_PlannedOrders[Part Name],$A1185,T_PlannedOrders[WeekIndex],61)=0,"",SUMIFS(T_PlannedOrders[EffectiveQty],T_PlannedOrders[Part Name],$A1185,T_PlannedOrders[WeekIndex],61)&amp;" ("&amp;TEXT(SUMPRODUCT(MAX((T_PlannedOrders[Part Name]=$A1185)*(T_PlannedOrders[WeekIndex]=61)*(T_PlannedOrders[EffectiveQty]&gt;0)*T_PlannedOrders[Order_Month])),"m月")&amp;"発注)")</f>
        <v/>
      </c>
      <c r="BM1195">
        <f>IF(SUMIFS(T_PlannedOrders[EffectiveQty],T_PlannedOrders[Part Name],$A1185,T_PlannedOrders[WeekIndex],62)=0,"",SUMIFS(T_PlannedOrders[EffectiveQty],T_PlannedOrders[Part Name],$A1185,T_PlannedOrders[WeekIndex],62)&amp;" ("&amp;TEXT(SUMPRODUCT(MAX((T_PlannedOrders[Part Name]=$A1185)*(T_PlannedOrders[WeekIndex]=62)*(T_PlannedOrders[EffectiveQty]&gt;0)*T_PlannedOrders[Order_Month])),"m月")&amp;"発注)")</f>
        <v/>
      </c>
      <c r="BN1195">
        <f>IF(SUMIFS(T_PlannedOrders[EffectiveQty],T_PlannedOrders[Part Name],$A1185,T_PlannedOrders[WeekIndex],63)=0,"",SUMIFS(T_PlannedOrders[EffectiveQty],T_PlannedOrders[Part Name],$A1185,T_PlannedOrders[WeekIndex],63)&amp;" ("&amp;TEXT(SUMPRODUCT(MAX((T_PlannedOrders[Part Name]=$A1185)*(T_PlannedOrders[WeekIndex]=63)*(T_PlannedOrders[EffectiveQty]&gt;0)*T_PlannedOrders[Order_Month])),"m月")&amp;"発注)")</f>
        <v/>
      </c>
      <c r="BO1195">
        <f>IF(SUMIFS(T_PlannedOrders[EffectiveQty],T_PlannedOrders[Part Name],$A1185,T_PlannedOrders[WeekIndex],64)=0,"",SUMIFS(T_PlannedOrders[EffectiveQty],T_PlannedOrders[Part Name],$A1185,T_PlannedOrders[WeekIndex],64)&amp;" ("&amp;TEXT(SUMPRODUCT(MAX((T_PlannedOrders[Part Name]=$A1185)*(T_PlannedOrders[WeekIndex]=64)*(T_PlannedOrders[EffectiveQty]&gt;0)*T_PlannedOrders[Order_Month])),"m月")&amp;"発注)")</f>
        <v/>
      </c>
      <c r="BP1195">
        <f>IF(SUMIFS(T_PlannedOrders[EffectiveQty],T_PlannedOrders[Part Name],$A1185,T_PlannedOrders[WeekIndex],65)=0,"",SUMIFS(T_PlannedOrders[EffectiveQty],T_PlannedOrders[Part Name],$A1185,T_PlannedOrders[WeekIndex],65)&amp;" ("&amp;TEXT(SUMPRODUCT(MAX((T_PlannedOrders[Part Name]=$A1185)*(T_PlannedOrders[WeekIndex]=65)*(T_PlannedOrders[EffectiveQty]&gt;0)*T_PlannedOrders[Order_Month])),"m月")&amp;"発注)")</f>
        <v/>
      </c>
      <c r="BQ1195">
        <f>IF(SUMIFS(T_PlannedOrders[EffectiveQty],T_PlannedOrders[Part Name],$A1185,T_PlannedOrders[WeekIndex],66)=0,"",SUMIFS(T_PlannedOrders[EffectiveQty],T_PlannedOrders[Part Name],$A1185,T_PlannedOrders[WeekIndex],66)&amp;" ("&amp;TEXT(SUMPRODUCT(MAX((T_PlannedOrders[Part Name]=$A1185)*(T_PlannedOrders[WeekIndex]=66)*(T_PlannedOrders[EffectiveQty]&gt;0)*T_PlannedOrders[Order_Month])),"m月")&amp;"発注)")</f>
        <v/>
      </c>
      <c r="BR1195">
        <f>IF(SUMIFS(T_PlannedOrders[EffectiveQty],T_PlannedOrders[Part Name],$A1185,T_PlannedOrders[WeekIndex],67)=0,"",SUMIFS(T_PlannedOrders[EffectiveQty],T_PlannedOrders[Part Name],$A1185,T_PlannedOrders[WeekIndex],67)&amp;" ("&amp;TEXT(SUMPRODUCT(MAX((T_PlannedOrders[Part Name]=$A1185)*(T_PlannedOrders[WeekIndex]=67)*(T_PlannedOrders[EffectiveQty]&gt;0)*T_PlannedOrders[Order_Month])),"m月")&amp;"発注)")</f>
        <v/>
      </c>
      <c r="BS1195">
        <f>IF(SUMIFS(T_PlannedOrders[EffectiveQty],T_PlannedOrders[Part Name],$A1185,T_PlannedOrders[WeekIndex],68)=0,"",SUMIFS(T_PlannedOrders[EffectiveQty],T_PlannedOrders[Part Name],$A1185,T_PlannedOrders[WeekIndex],68)&amp;" ("&amp;TEXT(SUMPRODUCT(MAX((T_PlannedOrders[Part Name]=$A1185)*(T_PlannedOrders[WeekIndex]=68)*(T_PlannedOrders[EffectiveQty]&gt;0)*T_PlannedOrders[Order_Month])),"m月")&amp;"発注)")</f>
        <v/>
      </c>
      <c r="BT1195">
        <f>IF(SUMIFS(T_PlannedOrders[EffectiveQty],T_PlannedOrders[Part Name],$A1185,T_PlannedOrders[WeekIndex],69)=0,"",SUMIFS(T_PlannedOrders[EffectiveQty],T_PlannedOrders[Part Name],$A1185,T_PlannedOrders[WeekIndex],69)&amp;" ("&amp;TEXT(SUMPRODUCT(MAX((T_PlannedOrders[Part Name]=$A1185)*(T_PlannedOrders[WeekIndex]=69)*(T_PlannedOrders[EffectiveQty]&gt;0)*T_PlannedOrders[Order_Month])),"m月")&amp;"発注)")</f>
        <v/>
      </c>
      <c r="BU1195">
        <f>IF(SUMIFS(T_PlannedOrders[EffectiveQty],T_PlannedOrders[Part Name],$A1185,T_PlannedOrders[WeekIndex],70)=0,"",SUMIFS(T_PlannedOrders[EffectiveQty],T_PlannedOrders[Part Name],$A1185,T_PlannedOrders[WeekIndex],70)&amp;" ("&amp;TEXT(SUMPRODUCT(MAX((T_PlannedOrders[Part Name]=$A1185)*(T_PlannedOrders[WeekIndex]=70)*(T_PlannedOrders[EffectiveQty]&gt;0)*T_PlannedOrders[Order_Month])),"m月")&amp;"発注)")</f>
        <v/>
      </c>
      <c r="BV1195">
        <f>IF(SUMIFS(T_PlannedOrders[EffectiveQty],T_PlannedOrders[Part Name],$A1185,T_PlannedOrders[WeekIndex],71)=0,"",SUMIFS(T_PlannedOrders[EffectiveQty],T_PlannedOrders[Part Name],$A1185,T_PlannedOrders[WeekIndex],71)&amp;" ("&amp;TEXT(SUMPRODUCT(MAX((T_PlannedOrders[Part Name]=$A1185)*(T_PlannedOrders[WeekIndex]=71)*(T_PlannedOrders[EffectiveQty]&gt;0)*T_PlannedOrders[Order_Month])),"m月")&amp;"発注)")</f>
        <v/>
      </c>
      <c r="BW1195">
        <f>IF(SUMIFS(T_PlannedOrders[EffectiveQty],T_PlannedOrders[Part Name],$A1185,T_PlannedOrders[WeekIndex],72)=0,"",SUMIFS(T_PlannedOrders[EffectiveQty],T_PlannedOrders[Part Name],$A1185,T_PlannedOrders[WeekIndex],72)&amp;" ("&amp;TEXT(SUMPRODUCT(MAX((T_PlannedOrders[Part Name]=$A1185)*(T_PlannedOrders[WeekIndex]=72)*(T_PlannedOrders[EffectiveQty]&gt;0)*T_PlannedOrders[Order_Month])),"m月")&amp;"発注)")</f>
        <v/>
      </c>
      <c r="BX1195">
        <f>IF(SUMIFS(T_PlannedOrders[EffectiveQty],T_PlannedOrders[Part Name],$A1185,T_PlannedOrders[WeekIndex],73)=0,"",SUMIFS(T_PlannedOrders[EffectiveQty],T_PlannedOrders[Part Name],$A1185,T_PlannedOrders[WeekIndex],73)&amp;" ("&amp;TEXT(SUMPRODUCT(MAX((T_PlannedOrders[Part Name]=$A1185)*(T_PlannedOrders[WeekIndex]=73)*(T_PlannedOrders[EffectiveQty]&gt;0)*T_PlannedOrders[Order_Month])),"m月")&amp;"発注)")</f>
        <v/>
      </c>
      <c r="BY1195">
        <f>IF(SUMIFS(T_PlannedOrders[EffectiveQty],T_PlannedOrders[Part Name],$A1185,T_PlannedOrders[WeekIndex],74)=0,"",SUMIFS(T_PlannedOrders[EffectiveQty],T_PlannedOrders[Part Name],$A1185,T_PlannedOrders[WeekIndex],74)&amp;" ("&amp;TEXT(SUMPRODUCT(MAX((T_PlannedOrders[Part Name]=$A1185)*(T_PlannedOrders[WeekIndex]=74)*(T_PlannedOrders[EffectiveQty]&gt;0)*T_PlannedOrders[Order_Month])),"m月")&amp;"発注)")</f>
        <v/>
      </c>
      <c r="BZ1195">
        <f>IF(SUMIFS(T_PlannedOrders[EffectiveQty],T_PlannedOrders[Part Name],$A1185,T_PlannedOrders[WeekIndex],75)=0,"",SUMIFS(T_PlannedOrders[EffectiveQty],T_PlannedOrders[Part Name],$A1185,T_PlannedOrders[WeekIndex],75)&amp;" ("&amp;TEXT(SUMPRODUCT(MAX((T_PlannedOrders[Part Name]=$A1185)*(T_PlannedOrders[WeekIndex]=75)*(T_PlannedOrders[EffectiveQty]&gt;0)*T_PlannedOrders[Order_Month])),"m月")&amp;"発注)")</f>
        <v/>
      </c>
      <c r="CA1195">
        <f>IF(SUMIFS(T_PlannedOrders[EffectiveQty],T_PlannedOrders[Part Name],$A1185,T_PlannedOrders[WeekIndex],76)=0,"",SUMIFS(T_PlannedOrders[EffectiveQty],T_PlannedOrders[Part Name],$A1185,T_PlannedOrders[WeekIndex],76)&amp;" ("&amp;TEXT(SUMPRODUCT(MAX((T_PlannedOrders[Part Name]=$A1185)*(T_PlannedOrders[WeekIndex]=76)*(T_PlannedOrders[EffectiveQty]&gt;0)*T_PlannedOrders[Order_Month])),"m月")&amp;"発注)")</f>
        <v/>
      </c>
      <c r="CB1195">
        <f>IF(SUMIFS(T_PlannedOrders[EffectiveQty],T_PlannedOrders[Part Name],$A1185,T_PlannedOrders[WeekIndex],77)=0,"",SUMIFS(T_PlannedOrders[EffectiveQty],T_PlannedOrders[Part Name],$A1185,T_PlannedOrders[WeekIndex],77)&amp;" ("&amp;TEXT(SUMPRODUCT(MAX((T_PlannedOrders[Part Name]=$A1185)*(T_PlannedOrders[WeekIndex]=77)*(T_PlannedOrders[EffectiveQty]&gt;0)*T_PlannedOrders[Order_Month])),"m月")&amp;"発注)")</f>
        <v/>
      </c>
      <c r="CC1195">
        <f>IF(SUMIFS(T_PlannedOrders[EffectiveQty],T_PlannedOrders[Part Name],$A1185,T_PlannedOrders[WeekIndex],78)=0,"",SUMIFS(T_PlannedOrders[EffectiveQty],T_PlannedOrders[Part Name],$A1185,T_PlannedOrders[WeekIndex],78)&amp;" ("&amp;TEXT(SUMPRODUCT(MAX((T_PlannedOrders[Part Name]=$A1185)*(T_PlannedOrders[WeekIndex]=78)*(T_PlannedOrders[EffectiveQty]&gt;0)*T_PlannedOrders[Order_Month])),"m月")&amp;"発注)")</f>
        <v/>
      </c>
      <c r="CD1195">
        <f>IF(SUMIFS(T_PlannedOrders[EffectiveQty],T_PlannedOrders[Part Name],$A1185,T_PlannedOrders[WeekIndex],79)=0,"",SUMIFS(T_PlannedOrders[EffectiveQty],T_PlannedOrders[Part Name],$A1185,T_PlannedOrders[WeekIndex],79)&amp;" ("&amp;TEXT(SUMPRODUCT(MAX((T_PlannedOrders[Part Name]=$A1185)*(T_PlannedOrders[WeekIndex]=79)*(T_PlannedOrders[EffectiveQty]&gt;0)*T_PlannedOrders[Order_Month])),"m月")&amp;"発注)")</f>
        <v/>
      </c>
      <c r="CE1195">
        <f>IF(SUMIFS(T_PlannedOrders[EffectiveQty],T_PlannedOrders[Part Name],$A1185,T_PlannedOrders[WeekIndex],80)=0,"",SUMIFS(T_PlannedOrders[EffectiveQty],T_PlannedOrders[Part Name],$A1185,T_PlannedOrders[WeekIndex],80)&amp;" ("&amp;TEXT(SUMPRODUCT(MAX((T_PlannedOrders[Part Name]=$A1185)*(T_PlannedOrders[WeekIndex]=80)*(T_PlannedOrders[EffectiveQty]&gt;0)*T_PlannedOrders[Order_Month])),"m月")&amp;"発注)")</f>
        <v/>
      </c>
      <c r="CF1195">
        <f>IF(SUMIFS(T_PlannedOrders[EffectiveQty],T_PlannedOrders[Part Name],$A1185,T_PlannedOrders[WeekIndex],81)=0,"",SUMIFS(T_PlannedOrders[EffectiveQty],T_PlannedOrders[Part Name],$A1185,T_PlannedOrders[WeekIndex],81)&amp;" ("&amp;TEXT(SUMPRODUCT(MAX((T_PlannedOrders[Part Name]=$A1185)*(T_PlannedOrders[WeekIndex]=81)*(T_PlannedOrders[EffectiveQty]&gt;0)*T_PlannedOrders[Order_Month])),"m月")&amp;"発注)")</f>
        <v/>
      </c>
      <c r="CG1195">
        <f>IF(SUMIFS(T_PlannedOrders[EffectiveQty],T_PlannedOrders[Part Name],$A1185,T_PlannedOrders[WeekIndex],82)=0,"",SUMIFS(T_PlannedOrders[EffectiveQty],T_PlannedOrders[Part Name],$A1185,T_PlannedOrders[WeekIndex],82)&amp;" ("&amp;TEXT(SUMPRODUCT(MAX((T_PlannedOrders[Part Name]=$A1185)*(T_PlannedOrders[WeekIndex]=82)*(T_PlannedOrders[EffectiveQty]&gt;0)*T_PlannedOrders[Order_Month])),"m月")&amp;"発注)")</f>
        <v/>
      </c>
      <c r="CH1195">
        <f>IF(SUMIFS(T_PlannedOrders[EffectiveQty],T_PlannedOrders[Part Name],$A1185,T_PlannedOrders[WeekIndex],83)=0,"",SUMIFS(T_PlannedOrders[EffectiveQty],T_PlannedOrders[Part Name],$A1185,T_PlannedOrders[WeekIndex],83)&amp;" ("&amp;TEXT(SUMPRODUCT(MAX((T_PlannedOrders[Part Name]=$A1185)*(T_PlannedOrders[WeekIndex]=83)*(T_PlannedOrders[EffectiveQty]&gt;0)*T_PlannedOrders[Order_Month])),"m月")&amp;"発注)")</f>
        <v/>
      </c>
      <c r="CI1195">
        <f>IF(SUMIFS(T_PlannedOrders[EffectiveQty],T_PlannedOrders[Part Name],$A1185,T_PlannedOrders[WeekIndex],84)=0,"",SUMIFS(T_PlannedOrders[EffectiveQty],T_PlannedOrders[Part Name],$A1185,T_PlannedOrders[WeekIndex],84)&amp;" ("&amp;TEXT(SUMPRODUCT(MAX((T_PlannedOrders[Part Name]=$A1185)*(T_PlannedOrders[WeekIndex]=84)*(T_PlannedOrders[EffectiveQty]&gt;0)*T_PlannedOrders[Order_Month])),"m月")&amp;"発注)")</f>
        <v/>
      </c>
      <c r="CJ1195">
        <f>IF(SUMIFS(T_PlannedOrders[EffectiveQty],T_PlannedOrders[Part Name],$A1185,T_PlannedOrders[WeekIndex],85)=0,"",SUMIFS(T_PlannedOrders[EffectiveQty],T_PlannedOrders[Part Name],$A1185,T_PlannedOrders[WeekIndex],85)&amp;" ("&amp;TEXT(SUMPRODUCT(MAX((T_PlannedOrders[Part Name]=$A1185)*(T_PlannedOrders[WeekIndex]=85)*(T_PlannedOrders[EffectiveQty]&gt;0)*T_PlannedOrders[Order_Month])),"m月")&amp;"発注)")</f>
        <v/>
      </c>
      <c r="CK1195">
        <f>IF(SUMIFS(T_PlannedOrders[EffectiveQty],T_PlannedOrders[Part Name],$A1185,T_PlannedOrders[WeekIndex],86)=0,"",SUMIFS(T_PlannedOrders[EffectiveQty],T_PlannedOrders[Part Name],$A1185,T_PlannedOrders[WeekIndex],86)&amp;" ("&amp;TEXT(SUMPRODUCT(MAX((T_PlannedOrders[Part Name]=$A1185)*(T_PlannedOrders[WeekIndex]=86)*(T_PlannedOrders[EffectiveQty]&gt;0)*T_PlannedOrders[Order_Month])),"m月")&amp;"発注)")</f>
        <v/>
      </c>
      <c r="CL1195">
        <f>IF(SUMIFS(T_PlannedOrders[EffectiveQty],T_PlannedOrders[Part Name],$A1185,T_PlannedOrders[WeekIndex],87)=0,"",SUMIFS(T_PlannedOrders[EffectiveQty],T_PlannedOrders[Part Name],$A1185,T_PlannedOrders[WeekIndex],87)&amp;" ("&amp;TEXT(SUMPRODUCT(MAX((T_PlannedOrders[Part Name]=$A1185)*(T_PlannedOrders[WeekIndex]=87)*(T_PlannedOrders[EffectiveQty]&gt;0)*T_PlannedOrders[Order_Month])),"m月")&amp;"発注)")</f>
        <v/>
      </c>
      <c r="CM1195">
        <f>IF(SUMIFS(T_PlannedOrders[EffectiveQty],T_PlannedOrders[Part Name],$A1185,T_PlannedOrders[WeekIndex],88)=0,"",SUMIFS(T_PlannedOrders[EffectiveQty],T_PlannedOrders[Part Name],$A1185,T_PlannedOrders[WeekIndex],88)&amp;" ("&amp;TEXT(SUMPRODUCT(MAX((T_PlannedOrders[Part Name]=$A1185)*(T_PlannedOrders[WeekIndex]=88)*(T_PlannedOrders[EffectiveQty]&gt;0)*T_PlannedOrders[Order_Month])),"m月")&amp;"発注)")</f>
        <v/>
      </c>
      <c r="CN1195">
        <f>IF(SUMIFS(T_PlannedOrders[EffectiveQty],T_PlannedOrders[Part Name],$A1185,T_PlannedOrders[WeekIndex],89)=0,"",SUMIFS(T_PlannedOrders[EffectiveQty],T_PlannedOrders[Part Name],$A1185,T_PlannedOrders[WeekIndex],89)&amp;" ("&amp;TEXT(SUMPRODUCT(MAX((T_PlannedOrders[Part Name]=$A1185)*(T_PlannedOrders[WeekIndex]=89)*(T_PlannedOrders[EffectiveQty]&gt;0)*T_PlannedOrders[Order_Month])),"m月")&amp;"発注)")</f>
        <v/>
      </c>
      <c r="CO1195">
        <f>IF(SUMIFS(T_PlannedOrders[EffectiveQty],T_PlannedOrders[Part Name],$A1185,T_PlannedOrders[WeekIndex],90)=0,"",SUMIFS(T_PlannedOrders[EffectiveQty],T_PlannedOrders[Part Name],$A1185,T_PlannedOrders[WeekIndex],90)&amp;" ("&amp;TEXT(SUMPRODUCT(MAX((T_PlannedOrders[Part Name]=$A1185)*(T_PlannedOrders[WeekIndex]=90)*(T_PlannedOrders[EffectiveQty]&gt;0)*T_PlannedOrders[Order_Month])),"m月")&amp;"発注)")</f>
        <v/>
      </c>
      <c r="CP1195">
        <f>IF(SUMIFS(T_PlannedOrders[EffectiveQty],T_PlannedOrders[Part Name],$A1185,T_PlannedOrders[WeekIndex],91)=0,"",SUMIFS(T_PlannedOrders[EffectiveQty],T_PlannedOrders[Part Name],$A1185,T_PlannedOrders[WeekIndex],91)&amp;" ("&amp;TEXT(SUMPRODUCT(MAX((T_PlannedOrders[Part Name]=$A1185)*(T_PlannedOrders[WeekIndex]=91)*(T_PlannedOrders[EffectiveQty]&gt;0)*T_PlannedOrders[Order_Month])),"m月")&amp;"発注)")</f>
        <v/>
      </c>
      <c r="CQ1195">
        <f>IF(SUMIFS(T_PlannedOrders[EffectiveQty],T_PlannedOrders[Part Name],$A1185,T_PlannedOrders[WeekIndex],92)=0,"",SUMIFS(T_PlannedOrders[EffectiveQty],T_PlannedOrders[Part Name],$A1185,T_PlannedOrders[WeekIndex],92)&amp;" ("&amp;TEXT(SUMPRODUCT(MAX((T_PlannedOrders[Part Name]=$A1185)*(T_PlannedOrders[WeekIndex]=92)*(T_PlannedOrders[EffectiveQty]&gt;0)*T_PlannedOrders[Order_Month])),"m月")&amp;"発注)")</f>
        <v/>
      </c>
      <c r="CR1195">
        <f>IF(SUMIFS(T_PlannedOrders[EffectiveQty],T_PlannedOrders[Part Name],$A1185,T_PlannedOrders[WeekIndex],93)=0,"",SUMIFS(T_PlannedOrders[EffectiveQty],T_PlannedOrders[Part Name],$A1185,T_PlannedOrders[WeekIndex],93)&amp;" ("&amp;TEXT(SUMPRODUCT(MAX((T_PlannedOrders[Part Name]=$A1185)*(T_PlannedOrders[WeekIndex]=93)*(T_PlannedOrders[EffectiveQty]&gt;0)*T_PlannedOrders[Order_Month])),"m月")&amp;"発注)")</f>
        <v/>
      </c>
      <c r="CS1195">
        <f>IF(SUMIFS(T_PlannedOrders[EffectiveQty],T_PlannedOrders[Part Name],$A1185,T_PlannedOrders[WeekIndex],94)=0,"",SUMIFS(T_PlannedOrders[EffectiveQty],T_PlannedOrders[Part Name],$A1185,T_PlannedOrders[WeekIndex],94)&amp;" ("&amp;TEXT(SUMPRODUCT(MAX((T_PlannedOrders[Part Name]=$A1185)*(T_PlannedOrders[WeekIndex]=94)*(T_PlannedOrders[EffectiveQty]&gt;0)*T_PlannedOrders[Order_Month])),"m月")&amp;"発注)")</f>
        <v/>
      </c>
      <c r="CT1195">
        <f>IF(SUMIFS(T_PlannedOrders[EffectiveQty],T_PlannedOrders[Part Name],$A1185,T_PlannedOrders[WeekIndex],95)=0,"",SUMIFS(T_PlannedOrders[EffectiveQty],T_PlannedOrders[Part Name],$A1185,T_PlannedOrders[WeekIndex],95)&amp;" ("&amp;TEXT(SUMPRODUCT(MAX((T_PlannedOrders[Part Name]=$A1185)*(T_PlannedOrders[WeekIndex]=95)*(T_PlannedOrders[EffectiveQty]&gt;0)*T_PlannedOrders[Order_Month])),"m月")&amp;"発注)")</f>
        <v/>
      </c>
      <c r="CU1195">
        <f>IF(SUMIFS(T_PlannedOrders[EffectiveQty],T_PlannedOrders[Part Name],$A1185,T_PlannedOrders[WeekIndex],96)=0,"",SUMIFS(T_PlannedOrders[EffectiveQty],T_PlannedOrders[Part Name],$A1185,T_PlannedOrders[WeekIndex],96)&amp;" ("&amp;TEXT(SUMPRODUCT(MAX((T_PlannedOrders[Part Name]=$A1185)*(T_PlannedOrders[WeekIndex]=96)*(T_PlannedOrders[EffectiveQty]&gt;0)*T_PlannedOrders[Order_Month])),"m月")&amp;"発注)")</f>
        <v/>
      </c>
      <c r="CV1195">
        <f>IF(SUMIFS(T_PlannedOrders[EffectiveQty],T_PlannedOrders[Part Name],$A1185,T_PlannedOrders[WeekIndex],97)=0,"",SUMIFS(T_PlannedOrders[EffectiveQty],T_PlannedOrders[Part Name],$A1185,T_PlannedOrders[WeekIndex],97)&amp;" ("&amp;TEXT(SUMPRODUCT(MAX((T_PlannedOrders[Part Name]=$A1185)*(T_PlannedOrders[WeekIndex]=97)*(T_PlannedOrders[EffectiveQty]&gt;0)*T_PlannedOrders[Order_Month])),"m月")&amp;"発注)")</f>
        <v/>
      </c>
      <c r="CW1195">
        <f>IF(SUMIFS(T_PlannedOrders[EffectiveQty],T_PlannedOrders[Part Name],$A1185,T_PlannedOrders[WeekIndex],98)=0,"",SUMIFS(T_PlannedOrders[EffectiveQty],T_PlannedOrders[Part Name],$A1185,T_PlannedOrders[WeekIndex],98)&amp;" ("&amp;TEXT(SUMPRODUCT(MAX((T_PlannedOrders[Part Name]=$A1185)*(T_PlannedOrders[WeekIndex]=98)*(T_PlannedOrders[EffectiveQty]&gt;0)*T_PlannedOrders[Order_Month])),"m月")&amp;"発注)")</f>
        <v/>
      </c>
      <c r="CX1195">
        <f>IF(SUMIFS(T_PlannedOrders[EffectiveQty],T_PlannedOrders[Part Name],$A1185,T_PlannedOrders[WeekIndex],99)=0,"",SUMIFS(T_PlannedOrders[EffectiveQty],T_PlannedOrders[Part Name],$A1185,T_PlannedOrders[WeekIndex],99)&amp;" ("&amp;TEXT(SUMPRODUCT(MAX((T_PlannedOrders[Part Name]=$A1185)*(T_PlannedOrders[WeekIndex]=99)*(T_PlannedOrders[EffectiveQty]&gt;0)*T_PlannedOrders[Order_Month])),"m月")&amp;"発注)")</f>
        <v/>
      </c>
      <c r="CY1195">
        <f>IF(SUMIFS(T_PlannedOrders[EffectiveQty],T_PlannedOrders[Part Name],$A1185,T_PlannedOrders[WeekIndex],100)=0,"",SUMIFS(T_PlannedOrders[EffectiveQty],T_PlannedOrders[Part Name],$A1185,T_PlannedOrders[WeekIndex],100)&amp;" ("&amp;TEXT(SUMPRODUCT(MAX((T_PlannedOrders[Part Name]=$A1185)*(T_PlannedOrders[WeekIndex]=100)*(T_PlannedOrders[EffectiveQty]&gt;0)*T_PlannedOrders[Order_Month])),"m月")&amp;"発注)")</f>
        <v/>
      </c>
      <c r="CZ1195">
        <f>IF(SUMIFS(T_PlannedOrders[EffectiveQty],T_PlannedOrders[Part Name],$A1185,T_PlannedOrders[WeekIndex],101)=0,"",SUMIFS(T_PlannedOrders[EffectiveQty],T_PlannedOrders[Part Name],$A1185,T_PlannedOrders[WeekIndex],101)&amp;" ("&amp;TEXT(SUMPRODUCT(MAX((T_PlannedOrders[Part Name]=$A1185)*(T_PlannedOrders[WeekIndex]=101)*(T_PlannedOrders[EffectiveQty]&gt;0)*T_PlannedOrders[Order_Month])),"m月")&amp;"発注)")</f>
        <v/>
      </c>
      <c r="DA1195">
        <f>IF(SUMIFS(T_PlannedOrders[EffectiveQty],T_PlannedOrders[Part Name],$A1185,T_PlannedOrders[WeekIndex],102)=0,"",SUMIFS(T_PlannedOrders[EffectiveQty],T_PlannedOrders[Part Name],$A1185,T_PlannedOrders[WeekIndex],102)&amp;" ("&amp;TEXT(SUMPRODUCT(MAX((T_PlannedOrders[Part Name]=$A1185)*(T_PlannedOrders[WeekIndex]=102)*(T_PlannedOrders[EffectiveQty]&gt;0)*T_PlannedOrders[Order_Month])),"m月")&amp;"発注)")</f>
        <v/>
      </c>
      <c r="DB1195">
        <f>IF(SUMIFS(T_PlannedOrders[EffectiveQty],T_PlannedOrders[Part Name],$A1185,T_PlannedOrders[WeekIndex],103)=0,"",SUMIFS(T_PlannedOrders[EffectiveQty],T_PlannedOrders[Part Name],$A1185,T_PlannedOrders[WeekIndex],103)&amp;" ("&amp;TEXT(SUMPRODUCT(MAX((T_PlannedOrders[Part Name]=$A1185)*(T_PlannedOrders[WeekIndex]=103)*(T_PlannedOrders[EffectiveQty]&gt;0)*T_PlannedOrders[Order_Month])),"m月")&amp;"発注)")</f>
        <v/>
      </c>
      <c r="DC1195">
        <f>IF(SUMIFS(T_PlannedOrders[EffectiveQty],T_PlannedOrders[Part Name],$A1185,T_PlannedOrders[WeekIndex],104)=0,"",SUMIFS(T_PlannedOrders[EffectiveQty],T_PlannedOrders[Part Name],$A1185,T_PlannedOrders[WeekIndex],104)&amp;" ("&amp;TEXT(SUMPRODUCT(MAX((T_PlannedOrders[Part Name]=$A1185)*(T_PlannedOrders[WeekIndex]=104)*(T_PlannedOrders[EffectiveQty]&gt;0)*T_PlannedOrders[Order_Month])),"m月")&amp;"発注)")</f>
        <v/>
      </c>
    </row>
    <row r="1196">
      <c r="B1196" s="5" t="inlineStr">
        <is>
          <t>合計在庫(週末時点,kg)</t>
        </is>
      </c>
      <c r="D1196">
        <f>'Grid_Stock'!B55</f>
        <v/>
      </c>
      <c r="E1196">
        <f>'Grid_Stock'!C55</f>
        <v/>
      </c>
      <c r="F1196">
        <f>'Grid_Stock'!D55</f>
        <v/>
      </c>
      <c r="G1196">
        <f>'Grid_Stock'!E55</f>
        <v/>
      </c>
      <c r="H1196">
        <f>'Grid_Stock'!F55</f>
        <v/>
      </c>
      <c r="I1196">
        <f>'Grid_Stock'!G55</f>
        <v/>
      </c>
      <c r="J1196">
        <f>'Grid_Stock'!H55</f>
        <v/>
      </c>
      <c r="K1196">
        <f>'Grid_Stock'!I55</f>
        <v/>
      </c>
      <c r="L1196">
        <f>'Grid_Stock'!J55</f>
        <v/>
      </c>
      <c r="M1196">
        <f>'Grid_Stock'!K55</f>
        <v/>
      </c>
      <c r="N1196">
        <f>'Grid_Stock'!L55</f>
        <v/>
      </c>
      <c r="O1196">
        <f>'Grid_Stock'!M55</f>
        <v/>
      </c>
      <c r="P1196">
        <f>'Grid_Stock'!N55</f>
        <v/>
      </c>
      <c r="Q1196">
        <f>'Grid_Stock'!O55</f>
        <v/>
      </c>
      <c r="R1196">
        <f>'Grid_Stock'!P55</f>
        <v/>
      </c>
      <c r="S1196">
        <f>'Grid_Stock'!Q55</f>
        <v/>
      </c>
      <c r="T1196">
        <f>'Grid_Stock'!R55</f>
        <v/>
      </c>
      <c r="U1196">
        <f>'Grid_Stock'!S55</f>
        <v/>
      </c>
      <c r="V1196">
        <f>'Grid_Stock'!T55</f>
        <v/>
      </c>
      <c r="W1196">
        <f>'Grid_Stock'!U55</f>
        <v/>
      </c>
      <c r="X1196">
        <f>'Grid_Stock'!V55</f>
        <v/>
      </c>
      <c r="Y1196">
        <f>'Grid_Stock'!W55</f>
        <v/>
      </c>
      <c r="Z1196">
        <f>'Grid_Stock'!X55</f>
        <v/>
      </c>
      <c r="AA1196">
        <f>'Grid_Stock'!Y55</f>
        <v/>
      </c>
      <c r="AB1196">
        <f>'Grid_Stock'!Z55</f>
        <v/>
      </c>
      <c r="AC1196">
        <f>'Grid_Stock'!AA55</f>
        <v/>
      </c>
      <c r="AD1196">
        <f>'Grid_Stock'!AB55</f>
        <v/>
      </c>
      <c r="AE1196">
        <f>'Grid_Stock'!AC55</f>
        <v/>
      </c>
      <c r="AF1196">
        <f>'Grid_Stock'!AD55</f>
        <v/>
      </c>
      <c r="AG1196">
        <f>'Grid_Stock'!AE55</f>
        <v/>
      </c>
      <c r="AH1196">
        <f>'Grid_Stock'!AF55</f>
        <v/>
      </c>
      <c r="AI1196">
        <f>'Grid_Stock'!AG55</f>
        <v/>
      </c>
      <c r="AJ1196">
        <f>'Grid_Stock'!AH55</f>
        <v/>
      </c>
      <c r="AK1196">
        <f>'Grid_Stock'!AI55</f>
        <v/>
      </c>
      <c r="AL1196">
        <f>'Grid_Stock'!AJ55</f>
        <v/>
      </c>
      <c r="AM1196">
        <f>'Grid_Stock'!AK55</f>
        <v/>
      </c>
      <c r="AN1196">
        <f>'Grid_Stock'!AL55</f>
        <v/>
      </c>
      <c r="AO1196">
        <f>'Grid_Stock'!AM55</f>
        <v/>
      </c>
      <c r="AP1196">
        <f>'Grid_Stock'!AN55</f>
        <v/>
      </c>
      <c r="AQ1196">
        <f>'Grid_Stock'!AO55</f>
        <v/>
      </c>
      <c r="AR1196">
        <f>'Grid_Stock'!AP55</f>
        <v/>
      </c>
      <c r="AS1196">
        <f>'Grid_Stock'!AQ55</f>
        <v/>
      </c>
      <c r="AT1196">
        <f>'Grid_Stock'!AR55</f>
        <v/>
      </c>
      <c r="AU1196">
        <f>'Grid_Stock'!AS55</f>
        <v/>
      </c>
      <c r="AV1196">
        <f>'Grid_Stock'!AT55</f>
        <v/>
      </c>
      <c r="AW1196">
        <f>'Grid_Stock'!AU55</f>
        <v/>
      </c>
      <c r="AX1196">
        <f>'Grid_Stock'!AV55</f>
        <v/>
      </c>
      <c r="AY1196">
        <f>'Grid_Stock'!AW55</f>
        <v/>
      </c>
      <c r="AZ1196">
        <f>'Grid_Stock'!AX55</f>
        <v/>
      </c>
      <c r="BA1196">
        <f>'Grid_Stock'!AY55</f>
        <v/>
      </c>
      <c r="BB1196">
        <f>'Grid_Stock'!AZ55</f>
        <v/>
      </c>
      <c r="BC1196">
        <f>'Grid_Stock'!BA55</f>
        <v/>
      </c>
      <c r="BD1196">
        <f>'Grid_Stock'!BB55</f>
        <v/>
      </c>
      <c r="BE1196">
        <f>'Grid_Stock'!BC55</f>
        <v/>
      </c>
      <c r="BF1196">
        <f>'Grid_Stock'!BD55</f>
        <v/>
      </c>
      <c r="BG1196">
        <f>'Grid_Stock'!BE55</f>
        <v/>
      </c>
      <c r="BH1196">
        <f>'Grid_Stock'!BF55</f>
        <v/>
      </c>
      <c r="BI1196">
        <f>'Grid_Stock'!BG55</f>
        <v/>
      </c>
      <c r="BJ1196">
        <f>'Grid_Stock'!BH55</f>
        <v/>
      </c>
      <c r="BK1196">
        <f>'Grid_Stock'!BI55</f>
        <v/>
      </c>
      <c r="BL1196">
        <f>'Grid_Stock'!BJ55</f>
        <v/>
      </c>
      <c r="BM1196">
        <f>'Grid_Stock'!BK55</f>
        <v/>
      </c>
      <c r="BN1196">
        <f>'Grid_Stock'!BL55</f>
        <v/>
      </c>
      <c r="BO1196">
        <f>'Grid_Stock'!BM55</f>
        <v/>
      </c>
      <c r="BP1196">
        <f>'Grid_Stock'!BN55</f>
        <v/>
      </c>
      <c r="BQ1196">
        <f>'Grid_Stock'!BO55</f>
        <v/>
      </c>
      <c r="BR1196">
        <f>'Grid_Stock'!BP55</f>
        <v/>
      </c>
      <c r="BS1196">
        <f>'Grid_Stock'!BQ55</f>
        <v/>
      </c>
      <c r="BT1196">
        <f>'Grid_Stock'!BR55</f>
        <v/>
      </c>
      <c r="BU1196">
        <f>'Grid_Stock'!BS55</f>
        <v/>
      </c>
      <c r="BV1196">
        <f>'Grid_Stock'!BT55</f>
        <v/>
      </c>
      <c r="BW1196">
        <f>'Grid_Stock'!BU55</f>
        <v/>
      </c>
      <c r="BX1196">
        <f>'Grid_Stock'!BV55</f>
        <v/>
      </c>
      <c r="BY1196">
        <f>'Grid_Stock'!BW55</f>
        <v/>
      </c>
      <c r="BZ1196">
        <f>'Grid_Stock'!BX55</f>
        <v/>
      </c>
      <c r="CA1196">
        <f>'Grid_Stock'!BY55</f>
        <v/>
      </c>
      <c r="CB1196">
        <f>'Grid_Stock'!BZ55</f>
        <v/>
      </c>
      <c r="CC1196">
        <f>'Grid_Stock'!CA55</f>
        <v/>
      </c>
      <c r="CD1196">
        <f>'Grid_Stock'!CB55</f>
        <v/>
      </c>
      <c r="CE1196">
        <f>'Grid_Stock'!CC55</f>
        <v/>
      </c>
      <c r="CF1196">
        <f>'Grid_Stock'!CD55</f>
        <v/>
      </c>
      <c r="CG1196">
        <f>'Grid_Stock'!CE55</f>
        <v/>
      </c>
      <c r="CH1196">
        <f>'Grid_Stock'!CF55</f>
        <v/>
      </c>
      <c r="CI1196">
        <f>'Grid_Stock'!CG55</f>
        <v/>
      </c>
      <c r="CJ1196">
        <f>'Grid_Stock'!CH55</f>
        <v/>
      </c>
      <c r="CK1196">
        <f>'Grid_Stock'!CI55</f>
        <v/>
      </c>
      <c r="CL1196">
        <f>'Grid_Stock'!CJ55</f>
        <v/>
      </c>
      <c r="CM1196">
        <f>'Grid_Stock'!CK55</f>
        <v/>
      </c>
      <c r="CN1196">
        <f>'Grid_Stock'!CL55</f>
        <v/>
      </c>
      <c r="CO1196">
        <f>'Grid_Stock'!CM55</f>
        <v/>
      </c>
      <c r="CP1196">
        <f>'Grid_Stock'!CN55</f>
        <v/>
      </c>
      <c r="CQ1196">
        <f>'Grid_Stock'!CO55</f>
        <v/>
      </c>
      <c r="CR1196">
        <f>'Grid_Stock'!CP55</f>
        <v/>
      </c>
      <c r="CS1196">
        <f>'Grid_Stock'!CQ55</f>
        <v/>
      </c>
      <c r="CT1196">
        <f>'Grid_Stock'!CR55</f>
        <v/>
      </c>
      <c r="CU1196">
        <f>'Grid_Stock'!CS55</f>
        <v/>
      </c>
      <c r="CV1196">
        <f>'Grid_Stock'!CT55</f>
        <v/>
      </c>
      <c r="CW1196">
        <f>'Grid_Stock'!CU55</f>
        <v/>
      </c>
      <c r="CX1196">
        <f>'Grid_Stock'!CV55</f>
        <v/>
      </c>
      <c r="CY1196">
        <f>'Grid_Stock'!CW55</f>
        <v/>
      </c>
      <c r="CZ1196">
        <f>'Grid_Stock'!CX55</f>
        <v/>
      </c>
      <c r="DA1196">
        <f>'Grid_Stock'!CY55</f>
        <v/>
      </c>
      <c r="DB1196">
        <f>'Grid_Stock'!CZ55</f>
        <v/>
      </c>
      <c r="DC1196">
        <f>'Grid_Stock'!DA55</f>
        <v/>
      </c>
    </row>
    <row r="1197">
      <c r="B1197" s="23" t="inlineStr">
        <is>
          <t>（発注の目安はDashboardの基準在庫[下限/上限]と色分けを参照）</t>
        </is>
      </c>
    </row>
    <row r="1199">
      <c r="A1199" s="21" t="inlineStr">
        <is>
          <t>CHEM-1690</t>
        </is>
      </c>
      <c r="B1199" s="21" t="inlineStr">
        <is>
          <t>TPZ 560</t>
        </is>
      </c>
      <c r="C1199" s="22" t="n"/>
      <c r="D1199" s="21" t="n"/>
      <c r="E1199" s="21" t="n"/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  <c r="AA1199" s="21" t="n"/>
      <c r="AB1199" s="21" t="n"/>
      <c r="AC1199" s="21" t="n"/>
      <c r="AD1199" s="21" t="n"/>
      <c r="AE1199" s="21" t="n"/>
      <c r="AF1199" s="21" t="n"/>
      <c r="AG1199" s="21" t="n"/>
      <c r="AH1199" s="21" t="n"/>
      <c r="AI1199" s="21" t="n"/>
      <c r="AJ1199" s="21" t="n"/>
      <c r="AK1199" s="21" t="n"/>
      <c r="AL1199" s="21" t="n"/>
      <c r="AM1199" s="21" t="n"/>
      <c r="AN1199" s="21" t="n"/>
      <c r="AO1199" s="21" t="n"/>
      <c r="AP1199" s="21" t="n"/>
      <c r="AQ1199" s="21" t="n"/>
      <c r="AR1199" s="21" t="n"/>
      <c r="AS1199" s="21" t="n"/>
      <c r="AT1199" s="21" t="n"/>
      <c r="AU1199" s="21" t="n"/>
      <c r="AV1199" s="21" t="n"/>
      <c r="AW1199" s="21" t="n"/>
      <c r="AX1199" s="21" t="n"/>
      <c r="AY1199" s="21" t="n"/>
      <c r="AZ1199" s="21" t="n"/>
      <c r="BA1199" s="21" t="n"/>
      <c r="BB1199" s="21" t="n"/>
      <c r="BC1199" s="21" t="n"/>
      <c r="BD1199" s="21" t="n"/>
      <c r="BE1199" s="21" t="n"/>
      <c r="BF1199" s="21" t="n"/>
      <c r="BG1199" s="21" t="n"/>
      <c r="BH1199" s="21" t="n"/>
      <c r="BI1199" s="21" t="n"/>
      <c r="BJ1199" s="21" t="n"/>
      <c r="BK1199" s="21" t="n"/>
      <c r="BL1199" s="21" t="n"/>
      <c r="BM1199" s="21" t="n"/>
      <c r="BN1199" s="21" t="n"/>
      <c r="BO1199" s="21" t="n"/>
      <c r="BP1199" s="21" t="n"/>
      <c r="BQ1199" s="21" t="n"/>
      <c r="BR1199" s="21" t="n"/>
      <c r="BS1199" s="21" t="n"/>
      <c r="BT1199" s="21" t="n"/>
      <c r="BU1199" s="21" t="n"/>
      <c r="BV1199" s="21" t="n"/>
      <c r="BW1199" s="21" t="n"/>
      <c r="BX1199" s="21" t="n"/>
      <c r="BY1199" s="21" t="n"/>
      <c r="BZ1199" s="21" t="n"/>
      <c r="CA1199" s="21" t="n"/>
      <c r="CB1199" s="21" t="n"/>
      <c r="CC1199" s="21" t="n"/>
      <c r="CD1199" s="21" t="n"/>
      <c r="CE1199" s="21" t="n"/>
      <c r="CF1199" s="21" t="n"/>
      <c r="CG1199" s="21" t="n"/>
      <c r="CH1199" s="21" t="n"/>
      <c r="CI1199" s="21" t="n"/>
      <c r="CJ1199" s="21" t="n"/>
      <c r="CK1199" s="21" t="n"/>
      <c r="CL1199" s="21" t="n"/>
      <c r="CM1199" s="21" t="n"/>
      <c r="CN1199" s="21" t="n"/>
      <c r="CO1199" s="21" t="n"/>
      <c r="CP1199" s="21" t="n"/>
      <c r="CQ1199" s="21" t="n"/>
      <c r="CR1199" s="21" t="n"/>
      <c r="CS1199" s="21" t="n"/>
      <c r="CT1199" s="21" t="n"/>
      <c r="CU1199" s="21" t="n"/>
      <c r="CV1199" s="21" t="n"/>
      <c r="CW1199" s="21" t="n"/>
      <c r="CX1199" s="21" t="n"/>
      <c r="CY1199" s="21" t="n"/>
      <c r="CZ1199" s="21" t="n"/>
      <c r="DA1199" s="21" t="n"/>
      <c r="DB1199" s="21" t="n"/>
      <c r="DC1199" s="21" t="n"/>
    </row>
    <row r="1200">
      <c r="B1200" t="inlineStr">
        <is>
          <t>TSP-618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Name],$A1199)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TSP-903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Name],$A1199)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TSP-966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Name],$A1199)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s="5" t="inlineStr">
        <is>
          <t>合計使用量(kg)/週</t>
        </is>
      </c>
      <c r="D1206">
        <f>'Grid_Requirement'!B56</f>
        <v/>
      </c>
      <c r="E1206">
        <f>'Grid_Requirement'!C56</f>
        <v/>
      </c>
      <c r="F1206">
        <f>'Grid_Requirement'!D56</f>
        <v/>
      </c>
      <c r="G1206">
        <f>'Grid_Requirement'!E56</f>
        <v/>
      </c>
      <c r="H1206">
        <f>'Grid_Requirement'!F56</f>
        <v/>
      </c>
      <c r="I1206">
        <f>'Grid_Requirement'!G56</f>
        <v/>
      </c>
      <c r="J1206">
        <f>'Grid_Requirement'!H56</f>
        <v/>
      </c>
      <c r="K1206">
        <f>'Grid_Requirement'!I56</f>
        <v/>
      </c>
      <c r="L1206">
        <f>'Grid_Requirement'!J56</f>
        <v/>
      </c>
      <c r="M1206">
        <f>'Grid_Requirement'!K56</f>
        <v/>
      </c>
      <c r="N1206">
        <f>'Grid_Requirement'!L56</f>
        <v/>
      </c>
      <c r="O1206">
        <f>'Grid_Requirement'!M56</f>
        <v/>
      </c>
      <c r="P1206">
        <f>'Grid_Requirement'!N56</f>
        <v/>
      </c>
      <c r="Q1206">
        <f>'Grid_Requirement'!O56</f>
        <v/>
      </c>
      <c r="R1206">
        <f>'Grid_Requirement'!P56</f>
        <v/>
      </c>
      <c r="S1206">
        <f>'Grid_Requirement'!Q56</f>
        <v/>
      </c>
      <c r="T1206">
        <f>'Grid_Requirement'!R56</f>
        <v/>
      </c>
      <c r="U1206">
        <f>'Grid_Requirement'!S56</f>
        <v/>
      </c>
      <c r="V1206">
        <f>'Grid_Requirement'!T56</f>
        <v/>
      </c>
      <c r="W1206">
        <f>'Grid_Requirement'!U56</f>
        <v/>
      </c>
      <c r="X1206">
        <f>'Grid_Requirement'!V56</f>
        <v/>
      </c>
      <c r="Y1206">
        <f>'Grid_Requirement'!W56</f>
        <v/>
      </c>
      <c r="Z1206">
        <f>'Grid_Requirement'!X56</f>
        <v/>
      </c>
      <c r="AA1206">
        <f>'Grid_Requirement'!Y56</f>
        <v/>
      </c>
      <c r="AB1206">
        <f>'Grid_Requirement'!Z56</f>
        <v/>
      </c>
      <c r="AC1206">
        <f>'Grid_Requirement'!AA56</f>
        <v/>
      </c>
      <c r="AD1206">
        <f>'Grid_Requirement'!AB56</f>
        <v/>
      </c>
      <c r="AE1206">
        <f>'Grid_Requirement'!AC56</f>
        <v/>
      </c>
      <c r="AF1206">
        <f>'Grid_Requirement'!AD56</f>
        <v/>
      </c>
      <c r="AG1206">
        <f>'Grid_Requirement'!AE56</f>
        <v/>
      </c>
      <c r="AH1206">
        <f>'Grid_Requirement'!AF56</f>
        <v/>
      </c>
      <c r="AI1206">
        <f>'Grid_Requirement'!AG56</f>
        <v/>
      </c>
      <c r="AJ1206">
        <f>'Grid_Requirement'!AH56</f>
        <v/>
      </c>
      <c r="AK1206">
        <f>'Grid_Requirement'!AI56</f>
        <v/>
      </c>
      <c r="AL1206">
        <f>'Grid_Requirement'!AJ56</f>
        <v/>
      </c>
      <c r="AM1206">
        <f>'Grid_Requirement'!AK56</f>
        <v/>
      </c>
      <c r="AN1206">
        <f>'Grid_Requirement'!AL56</f>
        <v/>
      </c>
      <c r="AO1206">
        <f>'Grid_Requirement'!AM56</f>
        <v/>
      </c>
      <c r="AP1206">
        <f>'Grid_Requirement'!AN56</f>
        <v/>
      </c>
      <c r="AQ1206">
        <f>'Grid_Requirement'!AO56</f>
        <v/>
      </c>
      <c r="AR1206">
        <f>'Grid_Requirement'!AP56</f>
        <v/>
      </c>
      <c r="AS1206">
        <f>'Grid_Requirement'!AQ56</f>
        <v/>
      </c>
      <c r="AT1206">
        <f>'Grid_Requirement'!AR56</f>
        <v/>
      </c>
      <c r="AU1206">
        <f>'Grid_Requirement'!AS56</f>
        <v/>
      </c>
      <c r="AV1206">
        <f>'Grid_Requirement'!AT56</f>
        <v/>
      </c>
      <c r="AW1206">
        <f>'Grid_Requirement'!AU56</f>
        <v/>
      </c>
      <c r="AX1206">
        <f>'Grid_Requirement'!AV56</f>
        <v/>
      </c>
      <c r="AY1206">
        <f>'Grid_Requirement'!AW56</f>
        <v/>
      </c>
      <c r="AZ1206">
        <f>'Grid_Requirement'!AX56</f>
        <v/>
      </c>
      <c r="BA1206">
        <f>'Grid_Requirement'!AY56</f>
        <v/>
      </c>
      <c r="BB1206">
        <f>'Grid_Requirement'!AZ56</f>
        <v/>
      </c>
      <c r="BC1206">
        <f>'Grid_Requirement'!BA56</f>
        <v/>
      </c>
      <c r="BD1206">
        <f>'Grid_Requirement'!BB56</f>
        <v/>
      </c>
      <c r="BE1206">
        <f>'Grid_Requirement'!BC56</f>
        <v/>
      </c>
      <c r="BF1206">
        <f>'Grid_Requirement'!BD56</f>
        <v/>
      </c>
      <c r="BG1206">
        <f>'Grid_Requirement'!BE56</f>
        <v/>
      </c>
      <c r="BH1206">
        <f>'Grid_Requirement'!BF56</f>
        <v/>
      </c>
      <c r="BI1206">
        <f>'Grid_Requirement'!BG56</f>
        <v/>
      </c>
      <c r="BJ1206">
        <f>'Grid_Requirement'!BH56</f>
        <v/>
      </c>
      <c r="BK1206">
        <f>'Grid_Requirement'!BI56</f>
        <v/>
      </c>
      <c r="BL1206">
        <f>'Grid_Requirement'!BJ56</f>
        <v/>
      </c>
      <c r="BM1206">
        <f>'Grid_Requirement'!BK56</f>
        <v/>
      </c>
      <c r="BN1206">
        <f>'Grid_Requirement'!BL56</f>
        <v/>
      </c>
      <c r="BO1206">
        <f>'Grid_Requirement'!BM56</f>
        <v/>
      </c>
      <c r="BP1206">
        <f>'Grid_Requirement'!BN56</f>
        <v/>
      </c>
      <c r="BQ1206">
        <f>'Grid_Requirement'!BO56</f>
        <v/>
      </c>
      <c r="BR1206">
        <f>'Grid_Requirement'!BP56</f>
        <v/>
      </c>
      <c r="BS1206">
        <f>'Grid_Requirement'!BQ56</f>
        <v/>
      </c>
      <c r="BT1206">
        <f>'Grid_Requirement'!BR56</f>
        <v/>
      </c>
      <c r="BU1206">
        <f>'Grid_Requirement'!BS56</f>
        <v/>
      </c>
      <c r="BV1206">
        <f>'Grid_Requirement'!BT56</f>
        <v/>
      </c>
      <c r="BW1206">
        <f>'Grid_Requirement'!BU56</f>
        <v/>
      </c>
      <c r="BX1206">
        <f>'Grid_Requirement'!BV56</f>
        <v/>
      </c>
      <c r="BY1206">
        <f>'Grid_Requirement'!BW56</f>
        <v/>
      </c>
      <c r="BZ1206">
        <f>'Grid_Requirement'!BX56</f>
        <v/>
      </c>
      <c r="CA1206">
        <f>'Grid_Requirement'!BY56</f>
        <v/>
      </c>
      <c r="CB1206">
        <f>'Grid_Requirement'!BZ56</f>
        <v/>
      </c>
      <c r="CC1206">
        <f>'Grid_Requirement'!CA56</f>
        <v/>
      </c>
      <c r="CD1206">
        <f>'Grid_Requirement'!CB56</f>
        <v/>
      </c>
      <c r="CE1206">
        <f>'Grid_Requirement'!CC56</f>
        <v/>
      </c>
      <c r="CF1206">
        <f>'Grid_Requirement'!CD56</f>
        <v/>
      </c>
      <c r="CG1206">
        <f>'Grid_Requirement'!CE56</f>
        <v/>
      </c>
      <c r="CH1206">
        <f>'Grid_Requirement'!CF56</f>
        <v/>
      </c>
      <c r="CI1206">
        <f>'Grid_Requirement'!CG56</f>
        <v/>
      </c>
      <c r="CJ1206">
        <f>'Grid_Requirement'!CH56</f>
        <v/>
      </c>
      <c r="CK1206">
        <f>'Grid_Requirement'!CI56</f>
        <v/>
      </c>
      <c r="CL1206">
        <f>'Grid_Requirement'!CJ56</f>
        <v/>
      </c>
      <c r="CM1206">
        <f>'Grid_Requirement'!CK56</f>
        <v/>
      </c>
      <c r="CN1206">
        <f>'Grid_Requirement'!CL56</f>
        <v/>
      </c>
      <c r="CO1206">
        <f>'Grid_Requirement'!CM56</f>
        <v/>
      </c>
      <c r="CP1206">
        <f>'Grid_Requirement'!CN56</f>
        <v/>
      </c>
      <c r="CQ1206">
        <f>'Grid_Requirement'!CO56</f>
        <v/>
      </c>
      <c r="CR1206">
        <f>'Grid_Requirement'!CP56</f>
        <v/>
      </c>
      <c r="CS1206">
        <f>'Grid_Requirement'!CQ56</f>
        <v/>
      </c>
      <c r="CT1206">
        <f>'Grid_Requirement'!CR56</f>
        <v/>
      </c>
      <c r="CU1206">
        <f>'Grid_Requirement'!CS56</f>
        <v/>
      </c>
      <c r="CV1206">
        <f>'Grid_Requirement'!CT56</f>
        <v/>
      </c>
      <c r="CW1206">
        <f>'Grid_Requirement'!CU56</f>
        <v/>
      </c>
      <c r="CX1206">
        <f>'Grid_Requirement'!CV56</f>
        <v/>
      </c>
      <c r="CY1206">
        <f>'Grid_Requirement'!CW56</f>
        <v/>
      </c>
      <c r="CZ1206">
        <f>'Grid_Requirement'!CX56</f>
        <v/>
      </c>
      <c r="DA1206">
        <f>'Grid_Requirement'!CY56</f>
        <v/>
      </c>
      <c r="DB1206">
        <f>'Grid_Requirement'!CZ56</f>
        <v/>
      </c>
      <c r="DC1206">
        <f>'Grid_Requirement'!DA56</f>
        <v/>
      </c>
    </row>
    <row r="1207">
      <c r="B1207" t="inlineStr">
        <is>
          <t>TTAF在庫(実績,kg)</t>
        </is>
      </c>
      <c r="D1207">
        <f>'T_TTAFStock'!B60</f>
        <v/>
      </c>
      <c r="E1207">
        <f>'T_TTAFStock'!C60</f>
        <v/>
      </c>
      <c r="F1207">
        <f>'T_TTAFStock'!D60</f>
        <v/>
      </c>
      <c r="G1207">
        <f>'T_TTAFStock'!E60</f>
        <v/>
      </c>
      <c r="H1207">
        <f>'T_TTAFStock'!F60</f>
        <v/>
      </c>
      <c r="I1207">
        <f>'T_TTAFStock'!G60</f>
        <v/>
      </c>
      <c r="J1207">
        <f>'T_TTAFStock'!H60</f>
        <v/>
      </c>
      <c r="K1207">
        <f>'T_TTAFStock'!I60</f>
        <v/>
      </c>
      <c r="L1207">
        <f>'T_TTAFStock'!J60</f>
        <v/>
      </c>
      <c r="M1207">
        <f>'T_TTAFStock'!K60</f>
        <v/>
      </c>
      <c r="N1207">
        <f>'T_TTAFStock'!L60</f>
        <v/>
      </c>
      <c r="O1207">
        <f>'T_TTAFStock'!M60</f>
        <v/>
      </c>
      <c r="P1207">
        <f>'T_TTAFStock'!N60</f>
        <v/>
      </c>
      <c r="Q1207">
        <f>'T_TTAFStock'!O60</f>
        <v/>
      </c>
      <c r="R1207">
        <f>'T_TTAFStock'!P60</f>
        <v/>
      </c>
      <c r="S1207">
        <f>'T_TTAFStock'!Q60</f>
        <v/>
      </c>
      <c r="T1207">
        <f>'T_TTAFStock'!R60</f>
        <v/>
      </c>
      <c r="U1207">
        <f>'T_TTAFStock'!S60</f>
        <v/>
      </c>
      <c r="V1207">
        <f>'T_TTAFStock'!T60</f>
        <v/>
      </c>
      <c r="W1207">
        <f>'T_TTAFStock'!U60</f>
        <v/>
      </c>
      <c r="X1207">
        <f>'T_TTAFStock'!V60</f>
        <v/>
      </c>
      <c r="Y1207">
        <f>'T_TTAFStock'!W60</f>
        <v/>
      </c>
      <c r="Z1207">
        <f>'T_TTAFStock'!X60</f>
        <v/>
      </c>
      <c r="AA1207">
        <f>'T_TTAFStock'!Y60</f>
        <v/>
      </c>
      <c r="AB1207">
        <f>'T_TTAFStock'!Z60</f>
        <v/>
      </c>
      <c r="AC1207">
        <f>'T_TTAFStock'!AA60</f>
        <v/>
      </c>
      <c r="AD1207">
        <f>'T_TTAFStock'!AB60</f>
        <v/>
      </c>
      <c r="AE1207">
        <f>'T_TTAFStock'!AC60</f>
        <v/>
      </c>
      <c r="AF1207">
        <f>'T_TTAFStock'!AD60</f>
        <v/>
      </c>
      <c r="AG1207">
        <f>'T_TTAFStock'!AE60</f>
        <v/>
      </c>
      <c r="AH1207">
        <f>'T_TTAFStock'!AF60</f>
        <v/>
      </c>
      <c r="AI1207">
        <f>'T_TTAFStock'!AG60</f>
        <v/>
      </c>
      <c r="AJ1207">
        <f>'T_TTAFStock'!AH60</f>
        <v/>
      </c>
      <c r="AK1207">
        <f>'T_TTAFStock'!AI60</f>
        <v/>
      </c>
      <c r="AL1207">
        <f>'T_TTAFStock'!AJ60</f>
        <v/>
      </c>
      <c r="AM1207">
        <f>'T_TTAFStock'!AK60</f>
        <v/>
      </c>
      <c r="AN1207">
        <f>'T_TTAFStock'!AL60</f>
        <v/>
      </c>
      <c r="AO1207">
        <f>'T_TTAFStock'!AM60</f>
        <v/>
      </c>
      <c r="AP1207">
        <f>'T_TTAFStock'!AN60</f>
        <v/>
      </c>
      <c r="AQ1207">
        <f>'T_TTAFStock'!AO60</f>
        <v/>
      </c>
      <c r="AR1207">
        <f>'T_TTAFStock'!AP60</f>
        <v/>
      </c>
      <c r="AS1207">
        <f>'T_TTAFStock'!AQ60</f>
        <v/>
      </c>
      <c r="AT1207">
        <f>'T_TTAFStock'!AR60</f>
        <v/>
      </c>
      <c r="AU1207">
        <f>'T_TTAFStock'!AS60</f>
        <v/>
      </c>
      <c r="AV1207">
        <f>'T_TTAFStock'!AT60</f>
        <v/>
      </c>
      <c r="AW1207">
        <f>'T_TTAFStock'!AU60</f>
        <v/>
      </c>
      <c r="AX1207">
        <f>'T_TTAFStock'!AV60</f>
        <v/>
      </c>
      <c r="AY1207">
        <f>'T_TTAFStock'!AW60</f>
        <v/>
      </c>
      <c r="AZ1207">
        <f>'T_TTAFStock'!AX60</f>
        <v/>
      </c>
      <c r="BA1207">
        <f>'T_TTAFStock'!AY60</f>
        <v/>
      </c>
      <c r="BB1207">
        <f>'T_TTAFStock'!AZ60</f>
        <v/>
      </c>
      <c r="BC1207">
        <f>'T_TTAFStock'!BA60</f>
        <v/>
      </c>
      <c r="BD1207">
        <f>'T_TTAFStock'!BB60</f>
        <v/>
      </c>
      <c r="BE1207">
        <f>'T_TTAFStock'!BC60</f>
        <v/>
      </c>
      <c r="BF1207">
        <f>'T_TTAFStock'!BD60</f>
        <v/>
      </c>
      <c r="BG1207">
        <f>'T_TTAFStock'!BE60</f>
        <v/>
      </c>
      <c r="BH1207">
        <f>'T_TTAFStock'!BF60</f>
        <v/>
      </c>
      <c r="BI1207">
        <f>'T_TTAFStock'!BG60</f>
        <v/>
      </c>
      <c r="BJ1207">
        <f>'T_TTAFStock'!BH60</f>
        <v/>
      </c>
      <c r="BK1207">
        <f>'T_TTAFStock'!BI60</f>
        <v/>
      </c>
      <c r="BL1207">
        <f>'T_TTAFStock'!BJ60</f>
        <v/>
      </c>
      <c r="BM1207">
        <f>'T_TTAFStock'!BK60</f>
        <v/>
      </c>
      <c r="BN1207">
        <f>'T_TTAFStock'!BL60</f>
        <v/>
      </c>
      <c r="BO1207">
        <f>'T_TTAFStock'!BM60</f>
        <v/>
      </c>
      <c r="BP1207">
        <f>'T_TTAFStock'!BN60</f>
        <v/>
      </c>
      <c r="BQ1207">
        <f>'T_TTAFStock'!BO60</f>
        <v/>
      </c>
      <c r="BR1207">
        <f>'T_TTAFStock'!BP60</f>
        <v/>
      </c>
      <c r="BS1207">
        <f>'T_TTAFStock'!BQ60</f>
        <v/>
      </c>
      <c r="BT1207">
        <f>'T_TTAFStock'!BR60</f>
        <v/>
      </c>
      <c r="BU1207">
        <f>'T_TTAFStock'!BS60</f>
        <v/>
      </c>
      <c r="BV1207">
        <f>'T_TTAFStock'!BT60</f>
        <v/>
      </c>
      <c r="BW1207">
        <f>'T_TTAFStock'!BU60</f>
        <v/>
      </c>
      <c r="BX1207">
        <f>'T_TTAFStock'!BV60</f>
        <v/>
      </c>
      <c r="BY1207">
        <f>'T_TTAFStock'!BW60</f>
        <v/>
      </c>
      <c r="BZ1207">
        <f>'T_TTAFStock'!BX60</f>
        <v/>
      </c>
      <c r="CA1207">
        <f>'T_TTAFStock'!BY60</f>
        <v/>
      </c>
      <c r="CB1207">
        <f>'T_TTAFStock'!BZ60</f>
        <v/>
      </c>
      <c r="CC1207">
        <f>'T_TTAFStock'!CA60</f>
        <v/>
      </c>
      <c r="CD1207">
        <f>'T_TTAFStock'!CB60</f>
        <v/>
      </c>
      <c r="CE1207">
        <f>'T_TTAFStock'!CC60</f>
        <v/>
      </c>
      <c r="CF1207">
        <f>'T_TTAFStock'!CD60</f>
        <v/>
      </c>
      <c r="CG1207">
        <f>'T_TTAFStock'!CE60</f>
        <v/>
      </c>
      <c r="CH1207">
        <f>'T_TTAFStock'!CF60</f>
        <v/>
      </c>
      <c r="CI1207">
        <f>'T_TTAFStock'!CG60</f>
        <v/>
      </c>
      <c r="CJ1207">
        <f>'T_TTAFStock'!CH60</f>
        <v/>
      </c>
      <c r="CK1207">
        <f>'T_TTAFStock'!CI60</f>
        <v/>
      </c>
      <c r="CL1207">
        <f>'T_TTAFStock'!CJ60</f>
        <v/>
      </c>
      <c r="CM1207">
        <f>'T_TTAFStock'!CK60</f>
        <v/>
      </c>
      <c r="CN1207">
        <f>'T_TTAFStock'!CL60</f>
        <v/>
      </c>
      <c r="CO1207">
        <f>'T_TTAFStock'!CM60</f>
        <v/>
      </c>
      <c r="CP1207">
        <f>'T_TTAFStock'!CN60</f>
        <v/>
      </c>
      <c r="CQ1207">
        <f>'T_TTAFStock'!CO60</f>
        <v/>
      </c>
      <c r="CR1207">
        <f>'T_TTAFStock'!CP60</f>
        <v/>
      </c>
      <c r="CS1207">
        <f>'T_TTAFStock'!CQ60</f>
        <v/>
      </c>
      <c r="CT1207">
        <f>'T_TTAFStock'!CR60</f>
        <v/>
      </c>
      <c r="CU1207">
        <f>'T_TTAFStock'!CS60</f>
        <v/>
      </c>
      <c r="CV1207">
        <f>'T_TTAFStock'!CT60</f>
        <v/>
      </c>
      <c r="CW1207">
        <f>'T_TTAFStock'!CU60</f>
        <v/>
      </c>
      <c r="CX1207">
        <f>'T_TTAFStock'!CV60</f>
        <v/>
      </c>
      <c r="CY1207">
        <f>'T_TTAFStock'!CW60</f>
        <v/>
      </c>
      <c r="CZ1207">
        <f>'T_TTAFStock'!CX60</f>
        <v/>
      </c>
      <c r="DA1207">
        <f>'T_TTAFStock'!CY60</f>
        <v/>
      </c>
      <c r="DB1207">
        <f>'T_TTAFStock'!CZ60</f>
        <v/>
      </c>
      <c r="DC1207">
        <f>'T_TTAFStock'!DA60</f>
        <v/>
      </c>
    </row>
    <row r="1208">
      <c r="B1208" t="inlineStr">
        <is>
          <t>自社在庫(実績,kg)</t>
        </is>
      </c>
      <c r="D1208">
        <f>'T_SelfStock'!B60</f>
        <v/>
      </c>
      <c r="E1208">
        <f>'T_SelfStock'!C60</f>
        <v/>
      </c>
      <c r="F1208">
        <f>'T_SelfStock'!D60</f>
        <v/>
      </c>
      <c r="G1208">
        <f>'T_SelfStock'!E60</f>
        <v/>
      </c>
      <c r="H1208">
        <f>'T_SelfStock'!F60</f>
        <v/>
      </c>
      <c r="I1208">
        <f>'T_SelfStock'!G60</f>
        <v/>
      </c>
      <c r="J1208">
        <f>'T_SelfStock'!H60</f>
        <v/>
      </c>
      <c r="K1208">
        <f>'T_SelfStock'!I60</f>
        <v/>
      </c>
      <c r="L1208">
        <f>'T_SelfStock'!J60</f>
        <v/>
      </c>
      <c r="M1208">
        <f>'T_SelfStock'!K60</f>
        <v/>
      </c>
      <c r="N1208">
        <f>'T_SelfStock'!L60</f>
        <v/>
      </c>
      <c r="O1208">
        <f>'T_SelfStock'!M60</f>
        <v/>
      </c>
      <c r="P1208">
        <f>'T_SelfStock'!N60</f>
        <v/>
      </c>
      <c r="Q1208">
        <f>'T_SelfStock'!O60</f>
        <v/>
      </c>
      <c r="R1208">
        <f>'T_SelfStock'!P60</f>
        <v/>
      </c>
      <c r="S1208">
        <f>'T_SelfStock'!Q60</f>
        <v/>
      </c>
      <c r="T1208">
        <f>'T_SelfStock'!R60</f>
        <v/>
      </c>
      <c r="U1208">
        <f>'T_SelfStock'!S60</f>
        <v/>
      </c>
      <c r="V1208">
        <f>'T_SelfStock'!T60</f>
        <v/>
      </c>
      <c r="W1208">
        <f>'T_SelfStock'!U60</f>
        <v/>
      </c>
      <c r="X1208">
        <f>'T_SelfStock'!V60</f>
        <v/>
      </c>
      <c r="Y1208">
        <f>'T_SelfStock'!W60</f>
        <v/>
      </c>
      <c r="Z1208">
        <f>'T_SelfStock'!X60</f>
        <v/>
      </c>
      <c r="AA1208">
        <f>'T_SelfStock'!Y60</f>
        <v/>
      </c>
      <c r="AB1208">
        <f>'T_SelfStock'!Z60</f>
        <v/>
      </c>
      <c r="AC1208">
        <f>'T_SelfStock'!AA60</f>
        <v/>
      </c>
      <c r="AD1208">
        <f>'T_SelfStock'!AB60</f>
        <v/>
      </c>
      <c r="AE1208">
        <f>'T_SelfStock'!AC60</f>
        <v/>
      </c>
      <c r="AF1208">
        <f>'T_SelfStock'!AD60</f>
        <v/>
      </c>
      <c r="AG1208">
        <f>'T_SelfStock'!AE60</f>
        <v/>
      </c>
      <c r="AH1208">
        <f>'T_SelfStock'!AF60</f>
        <v/>
      </c>
      <c r="AI1208">
        <f>'T_SelfStock'!AG60</f>
        <v/>
      </c>
      <c r="AJ1208">
        <f>'T_SelfStock'!AH60</f>
        <v/>
      </c>
      <c r="AK1208">
        <f>'T_SelfStock'!AI60</f>
        <v/>
      </c>
      <c r="AL1208">
        <f>'T_SelfStock'!AJ60</f>
        <v/>
      </c>
      <c r="AM1208">
        <f>'T_SelfStock'!AK60</f>
        <v/>
      </c>
      <c r="AN1208">
        <f>'T_SelfStock'!AL60</f>
        <v/>
      </c>
      <c r="AO1208">
        <f>'T_SelfStock'!AM60</f>
        <v/>
      </c>
      <c r="AP1208">
        <f>'T_SelfStock'!AN60</f>
        <v/>
      </c>
      <c r="AQ1208">
        <f>'T_SelfStock'!AO60</f>
        <v/>
      </c>
      <c r="AR1208">
        <f>'T_SelfStock'!AP60</f>
        <v/>
      </c>
      <c r="AS1208">
        <f>'T_SelfStock'!AQ60</f>
        <v/>
      </c>
      <c r="AT1208">
        <f>'T_SelfStock'!AR60</f>
        <v/>
      </c>
      <c r="AU1208">
        <f>'T_SelfStock'!AS60</f>
        <v/>
      </c>
      <c r="AV1208">
        <f>'T_SelfStock'!AT60</f>
        <v/>
      </c>
      <c r="AW1208">
        <f>'T_SelfStock'!AU60</f>
        <v/>
      </c>
      <c r="AX1208">
        <f>'T_SelfStock'!AV60</f>
        <v/>
      </c>
      <c r="AY1208">
        <f>'T_SelfStock'!AW60</f>
        <v/>
      </c>
      <c r="AZ1208">
        <f>'T_SelfStock'!AX60</f>
        <v/>
      </c>
      <c r="BA1208">
        <f>'T_SelfStock'!AY60</f>
        <v/>
      </c>
      <c r="BB1208">
        <f>'T_SelfStock'!AZ60</f>
        <v/>
      </c>
      <c r="BC1208">
        <f>'T_SelfStock'!BA60</f>
        <v/>
      </c>
      <c r="BD1208">
        <f>'T_SelfStock'!BB60</f>
        <v/>
      </c>
      <c r="BE1208">
        <f>'T_SelfStock'!BC60</f>
        <v/>
      </c>
      <c r="BF1208">
        <f>'T_SelfStock'!BD60</f>
        <v/>
      </c>
      <c r="BG1208">
        <f>'T_SelfStock'!BE60</f>
        <v/>
      </c>
      <c r="BH1208">
        <f>'T_SelfStock'!BF60</f>
        <v/>
      </c>
      <c r="BI1208">
        <f>'T_SelfStock'!BG60</f>
        <v/>
      </c>
      <c r="BJ1208">
        <f>'T_SelfStock'!BH60</f>
        <v/>
      </c>
      <c r="BK1208">
        <f>'T_SelfStock'!BI60</f>
        <v/>
      </c>
      <c r="BL1208">
        <f>'T_SelfStock'!BJ60</f>
        <v/>
      </c>
      <c r="BM1208">
        <f>'T_SelfStock'!BK60</f>
        <v/>
      </c>
      <c r="BN1208">
        <f>'T_SelfStock'!BL60</f>
        <v/>
      </c>
      <c r="BO1208">
        <f>'T_SelfStock'!BM60</f>
        <v/>
      </c>
      <c r="BP1208">
        <f>'T_SelfStock'!BN60</f>
        <v/>
      </c>
      <c r="BQ1208">
        <f>'T_SelfStock'!BO60</f>
        <v/>
      </c>
      <c r="BR1208">
        <f>'T_SelfStock'!BP60</f>
        <v/>
      </c>
      <c r="BS1208">
        <f>'T_SelfStock'!BQ60</f>
        <v/>
      </c>
      <c r="BT1208">
        <f>'T_SelfStock'!BR60</f>
        <v/>
      </c>
      <c r="BU1208">
        <f>'T_SelfStock'!BS60</f>
        <v/>
      </c>
      <c r="BV1208">
        <f>'T_SelfStock'!BT60</f>
        <v/>
      </c>
      <c r="BW1208">
        <f>'T_SelfStock'!BU60</f>
        <v/>
      </c>
      <c r="BX1208">
        <f>'T_SelfStock'!BV60</f>
        <v/>
      </c>
      <c r="BY1208">
        <f>'T_SelfStock'!BW60</f>
        <v/>
      </c>
      <c r="BZ1208">
        <f>'T_SelfStock'!BX60</f>
        <v/>
      </c>
      <c r="CA1208">
        <f>'T_SelfStock'!BY60</f>
        <v/>
      </c>
      <c r="CB1208">
        <f>'T_SelfStock'!BZ60</f>
        <v/>
      </c>
      <c r="CC1208">
        <f>'T_SelfStock'!CA60</f>
        <v/>
      </c>
      <c r="CD1208">
        <f>'T_SelfStock'!CB60</f>
        <v/>
      </c>
      <c r="CE1208">
        <f>'T_SelfStock'!CC60</f>
        <v/>
      </c>
      <c r="CF1208">
        <f>'T_SelfStock'!CD60</f>
        <v/>
      </c>
      <c r="CG1208">
        <f>'T_SelfStock'!CE60</f>
        <v/>
      </c>
      <c r="CH1208">
        <f>'T_SelfStock'!CF60</f>
        <v/>
      </c>
      <c r="CI1208">
        <f>'T_SelfStock'!CG60</f>
        <v/>
      </c>
      <c r="CJ1208">
        <f>'T_SelfStock'!CH60</f>
        <v/>
      </c>
      <c r="CK1208">
        <f>'T_SelfStock'!CI60</f>
        <v/>
      </c>
      <c r="CL1208">
        <f>'T_SelfStock'!CJ60</f>
        <v/>
      </c>
      <c r="CM1208">
        <f>'T_SelfStock'!CK60</f>
        <v/>
      </c>
      <c r="CN1208">
        <f>'T_SelfStock'!CL60</f>
        <v/>
      </c>
      <c r="CO1208">
        <f>'T_SelfStock'!CM60</f>
        <v/>
      </c>
      <c r="CP1208">
        <f>'T_SelfStock'!CN60</f>
        <v/>
      </c>
      <c r="CQ1208">
        <f>'T_SelfStock'!CO60</f>
        <v/>
      </c>
      <c r="CR1208">
        <f>'T_SelfStock'!CP60</f>
        <v/>
      </c>
      <c r="CS1208">
        <f>'T_SelfStock'!CQ60</f>
        <v/>
      </c>
      <c r="CT1208">
        <f>'T_SelfStock'!CR60</f>
        <v/>
      </c>
      <c r="CU1208">
        <f>'T_SelfStock'!CS60</f>
        <v/>
      </c>
      <c r="CV1208">
        <f>'T_SelfStock'!CT60</f>
        <v/>
      </c>
      <c r="CW1208">
        <f>'T_SelfStock'!CU60</f>
        <v/>
      </c>
      <c r="CX1208">
        <f>'T_SelfStock'!CV60</f>
        <v/>
      </c>
      <c r="CY1208">
        <f>'T_SelfStock'!CW60</f>
        <v/>
      </c>
      <c r="CZ1208">
        <f>'T_SelfStock'!CX60</f>
        <v/>
      </c>
      <c r="DA1208">
        <f>'T_SelfStock'!CY60</f>
        <v/>
      </c>
      <c r="DB1208">
        <f>'T_SelfStock'!CZ60</f>
        <v/>
      </c>
      <c r="DC1208">
        <f>'T_SelfStock'!DA60</f>
        <v/>
      </c>
    </row>
    <row r="1209">
      <c r="B1209" t="inlineStr">
        <is>
          <t>Order(発注予定,kg)</t>
        </is>
      </c>
      <c r="D1209">
        <f>IF(SUMIFS(T_PlannedOrders[EffectiveQty],T_PlannedOrders[Part Name],$A1199,T_PlannedOrders[WeekIndex],1)=0,"",SUMIFS(T_PlannedOrders[EffectiveQty],T_PlannedOrders[Part Name],$A1199,T_PlannedOrders[WeekIndex],1)&amp;" ("&amp;TEXT(SUMPRODUCT(MAX((T_PlannedOrders[Part Name]=$A1199)*(T_PlannedOrders[WeekIndex]=1)*(T_PlannedOrders[EffectiveQty]&gt;0)*T_PlannedOrders[Order_Month])),"m月")&amp;"発注)")</f>
        <v/>
      </c>
      <c r="E1209">
        <f>IF(SUMIFS(T_PlannedOrders[EffectiveQty],T_PlannedOrders[Part Name],$A1199,T_PlannedOrders[WeekIndex],2)=0,"",SUMIFS(T_PlannedOrders[EffectiveQty],T_PlannedOrders[Part Name],$A1199,T_PlannedOrders[WeekIndex],2)&amp;" ("&amp;TEXT(SUMPRODUCT(MAX((T_PlannedOrders[Part Name]=$A1199)*(T_PlannedOrders[WeekIndex]=2)*(T_PlannedOrders[EffectiveQty]&gt;0)*T_PlannedOrders[Order_Month])),"m月")&amp;"発注)")</f>
        <v/>
      </c>
      <c r="F1209">
        <f>IF(SUMIFS(T_PlannedOrders[EffectiveQty],T_PlannedOrders[Part Name],$A1199,T_PlannedOrders[WeekIndex],3)=0,"",SUMIFS(T_PlannedOrders[EffectiveQty],T_PlannedOrders[Part Name],$A1199,T_PlannedOrders[WeekIndex],3)&amp;" ("&amp;TEXT(SUMPRODUCT(MAX((T_PlannedOrders[Part Name]=$A1199)*(T_PlannedOrders[WeekIndex]=3)*(T_PlannedOrders[EffectiveQty]&gt;0)*T_PlannedOrders[Order_Month])),"m月")&amp;"発注)")</f>
        <v/>
      </c>
      <c r="G1209">
        <f>IF(SUMIFS(T_PlannedOrders[EffectiveQty],T_PlannedOrders[Part Name],$A1199,T_PlannedOrders[WeekIndex],4)=0,"",SUMIFS(T_PlannedOrders[EffectiveQty],T_PlannedOrders[Part Name],$A1199,T_PlannedOrders[WeekIndex],4)&amp;" ("&amp;TEXT(SUMPRODUCT(MAX((T_PlannedOrders[Part Name]=$A1199)*(T_PlannedOrders[WeekIndex]=4)*(T_PlannedOrders[EffectiveQty]&gt;0)*T_PlannedOrders[Order_Month])),"m月")&amp;"発注)")</f>
        <v/>
      </c>
      <c r="H1209">
        <f>IF(SUMIFS(T_PlannedOrders[EffectiveQty],T_PlannedOrders[Part Name],$A1199,T_PlannedOrders[WeekIndex],5)=0,"",SUMIFS(T_PlannedOrders[EffectiveQty],T_PlannedOrders[Part Name],$A1199,T_PlannedOrders[WeekIndex],5)&amp;" ("&amp;TEXT(SUMPRODUCT(MAX((T_PlannedOrders[Part Name]=$A1199)*(T_PlannedOrders[WeekIndex]=5)*(T_PlannedOrders[EffectiveQty]&gt;0)*T_PlannedOrders[Order_Month])),"m月")&amp;"発注)")</f>
        <v/>
      </c>
      <c r="I1209">
        <f>IF(SUMIFS(T_PlannedOrders[EffectiveQty],T_PlannedOrders[Part Name],$A1199,T_PlannedOrders[WeekIndex],6)=0,"",SUMIFS(T_PlannedOrders[EffectiveQty],T_PlannedOrders[Part Name],$A1199,T_PlannedOrders[WeekIndex],6)&amp;" ("&amp;TEXT(SUMPRODUCT(MAX((T_PlannedOrders[Part Name]=$A1199)*(T_PlannedOrders[WeekIndex]=6)*(T_PlannedOrders[EffectiveQty]&gt;0)*T_PlannedOrders[Order_Month])),"m月")&amp;"発注)")</f>
        <v/>
      </c>
      <c r="J1209">
        <f>IF(SUMIFS(T_PlannedOrders[EffectiveQty],T_PlannedOrders[Part Name],$A1199,T_PlannedOrders[WeekIndex],7)=0,"",SUMIFS(T_PlannedOrders[EffectiveQty],T_PlannedOrders[Part Name],$A1199,T_PlannedOrders[WeekIndex],7)&amp;" ("&amp;TEXT(SUMPRODUCT(MAX((T_PlannedOrders[Part Name]=$A1199)*(T_PlannedOrders[WeekIndex]=7)*(T_PlannedOrders[EffectiveQty]&gt;0)*T_PlannedOrders[Order_Month])),"m月")&amp;"発注)")</f>
        <v/>
      </c>
      <c r="K1209">
        <f>IF(SUMIFS(T_PlannedOrders[EffectiveQty],T_PlannedOrders[Part Name],$A1199,T_PlannedOrders[WeekIndex],8)=0,"",SUMIFS(T_PlannedOrders[EffectiveQty],T_PlannedOrders[Part Name],$A1199,T_PlannedOrders[WeekIndex],8)&amp;" ("&amp;TEXT(SUMPRODUCT(MAX((T_PlannedOrders[Part Name]=$A1199)*(T_PlannedOrders[WeekIndex]=8)*(T_PlannedOrders[EffectiveQty]&gt;0)*T_PlannedOrders[Order_Month])),"m月")&amp;"発注)")</f>
        <v/>
      </c>
      <c r="L1209">
        <f>IF(SUMIFS(T_PlannedOrders[EffectiveQty],T_PlannedOrders[Part Name],$A1199,T_PlannedOrders[WeekIndex],9)=0,"",SUMIFS(T_PlannedOrders[EffectiveQty],T_PlannedOrders[Part Name],$A1199,T_PlannedOrders[WeekIndex],9)&amp;" ("&amp;TEXT(SUMPRODUCT(MAX((T_PlannedOrders[Part Name]=$A1199)*(T_PlannedOrders[WeekIndex]=9)*(T_PlannedOrders[EffectiveQty]&gt;0)*T_PlannedOrders[Order_Month])),"m月")&amp;"発注)")</f>
        <v/>
      </c>
      <c r="M1209">
        <f>IF(SUMIFS(T_PlannedOrders[EffectiveQty],T_PlannedOrders[Part Name],$A1199,T_PlannedOrders[WeekIndex],10)=0,"",SUMIFS(T_PlannedOrders[EffectiveQty],T_PlannedOrders[Part Name],$A1199,T_PlannedOrders[WeekIndex],10)&amp;" ("&amp;TEXT(SUMPRODUCT(MAX((T_PlannedOrders[Part Name]=$A1199)*(T_PlannedOrders[WeekIndex]=10)*(T_PlannedOrders[EffectiveQty]&gt;0)*T_PlannedOrders[Order_Month])),"m月")&amp;"発注)")</f>
        <v/>
      </c>
      <c r="N1209">
        <f>IF(SUMIFS(T_PlannedOrders[EffectiveQty],T_PlannedOrders[Part Name],$A1199,T_PlannedOrders[WeekIndex],11)=0,"",SUMIFS(T_PlannedOrders[EffectiveQty],T_PlannedOrders[Part Name],$A1199,T_PlannedOrders[WeekIndex],11)&amp;" ("&amp;TEXT(SUMPRODUCT(MAX((T_PlannedOrders[Part Name]=$A1199)*(T_PlannedOrders[WeekIndex]=11)*(T_PlannedOrders[EffectiveQty]&gt;0)*T_PlannedOrders[Order_Month])),"m月")&amp;"発注)")</f>
        <v/>
      </c>
      <c r="O1209">
        <f>IF(SUMIFS(T_PlannedOrders[EffectiveQty],T_PlannedOrders[Part Name],$A1199,T_PlannedOrders[WeekIndex],12)=0,"",SUMIFS(T_PlannedOrders[EffectiveQty],T_PlannedOrders[Part Name],$A1199,T_PlannedOrders[WeekIndex],12)&amp;" ("&amp;TEXT(SUMPRODUCT(MAX((T_PlannedOrders[Part Name]=$A1199)*(T_PlannedOrders[WeekIndex]=12)*(T_PlannedOrders[EffectiveQty]&gt;0)*T_PlannedOrders[Order_Month])),"m月")&amp;"発注)")</f>
        <v/>
      </c>
      <c r="P1209">
        <f>IF(SUMIFS(T_PlannedOrders[EffectiveQty],T_PlannedOrders[Part Name],$A1199,T_PlannedOrders[WeekIndex],13)=0,"",SUMIFS(T_PlannedOrders[EffectiveQty],T_PlannedOrders[Part Name],$A1199,T_PlannedOrders[WeekIndex],13)&amp;" ("&amp;TEXT(SUMPRODUCT(MAX((T_PlannedOrders[Part Name]=$A1199)*(T_PlannedOrders[WeekIndex]=13)*(T_PlannedOrders[EffectiveQty]&gt;0)*T_PlannedOrders[Order_Month])),"m月")&amp;"発注)")</f>
        <v/>
      </c>
      <c r="Q1209">
        <f>IF(SUMIFS(T_PlannedOrders[EffectiveQty],T_PlannedOrders[Part Name],$A1199,T_PlannedOrders[WeekIndex],14)=0,"",SUMIFS(T_PlannedOrders[EffectiveQty],T_PlannedOrders[Part Name],$A1199,T_PlannedOrders[WeekIndex],14)&amp;" ("&amp;TEXT(SUMPRODUCT(MAX((T_PlannedOrders[Part Name]=$A1199)*(T_PlannedOrders[WeekIndex]=14)*(T_PlannedOrders[EffectiveQty]&gt;0)*T_PlannedOrders[Order_Month])),"m月")&amp;"発注)")</f>
        <v/>
      </c>
      <c r="R1209">
        <f>IF(SUMIFS(T_PlannedOrders[EffectiveQty],T_PlannedOrders[Part Name],$A1199,T_PlannedOrders[WeekIndex],15)=0,"",SUMIFS(T_PlannedOrders[EffectiveQty],T_PlannedOrders[Part Name],$A1199,T_PlannedOrders[WeekIndex],15)&amp;" ("&amp;TEXT(SUMPRODUCT(MAX((T_PlannedOrders[Part Name]=$A1199)*(T_PlannedOrders[WeekIndex]=15)*(T_PlannedOrders[EffectiveQty]&gt;0)*T_PlannedOrders[Order_Month])),"m月")&amp;"発注)")</f>
        <v/>
      </c>
      <c r="S1209">
        <f>IF(SUMIFS(T_PlannedOrders[EffectiveQty],T_PlannedOrders[Part Name],$A1199,T_PlannedOrders[WeekIndex],16)=0,"",SUMIFS(T_PlannedOrders[EffectiveQty],T_PlannedOrders[Part Name],$A1199,T_PlannedOrders[WeekIndex],16)&amp;" ("&amp;TEXT(SUMPRODUCT(MAX((T_PlannedOrders[Part Name]=$A1199)*(T_PlannedOrders[WeekIndex]=16)*(T_PlannedOrders[EffectiveQty]&gt;0)*T_PlannedOrders[Order_Month])),"m月")&amp;"発注)")</f>
        <v/>
      </c>
      <c r="T1209">
        <f>IF(SUMIFS(T_PlannedOrders[EffectiveQty],T_PlannedOrders[Part Name],$A1199,T_PlannedOrders[WeekIndex],17)=0,"",SUMIFS(T_PlannedOrders[EffectiveQty],T_PlannedOrders[Part Name],$A1199,T_PlannedOrders[WeekIndex],17)&amp;" ("&amp;TEXT(SUMPRODUCT(MAX((T_PlannedOrders[Part Name]=$A1199)*(T_PlannedOrders[WeekIndex]=17)*(T_PlannedOrders[EffectiveQty]&gt;0)*T_PlannedOrders[Order_Month])),"m月")&amp;"発注)")</f>
        <v/>
      </c>
      <c r="U1209">
        <f>IF(SUMIFS(T_PlannedOrders[EffectiveQty],T_PlannedOrders[Part Name],$A1199,T_PlannedOrders[WeekIndex],18)=0,"",SUMIFS(T_PlannedOrders[EffectiveQty],T_PlannedOrders[Part Name],$A1199,T_PlannedOrders[WeekIndex],18)&amp;" ("&amp;TEXT(SUMPRODUCT(MAX((T_PlannedOrders[Part Name]=$A1199)*(T_PlannedOrders[WeekIndex]=18)*(T_PlannedOrders[EffectiveQty]&gt;0)*T_PlannedOrders[Order_Month])),"m月")&amp;"発注)")</f>
        <v/>
      </c>
      <c r="V1209">
        <f>IF(SUMIFS(T_PlannedOrders[EffectiveQty],T_PlannedOrders[Part Name],$A1199,T_PlannedOrders[WeekIndex],19)=0,"",SUMIFS(T_PlannedOrders[EffectiveQty],T_PlannedOrders[Part Name],$A1199,T_PlannedOrders[WeekIndex],19)&amp;" ("&amp;TEXT(SUMPRODUCT(MAX((T_PlannedOrders[Part Name]=$A1199)*(T_PlannedOrders[WeekIndex]=19)*(T_PlannedOrders[EffectiveQty]&gt;0)*T_PlannedOrders[Order_Month])),"m月")&amp;"発注)")</f>
        <v/>
      </c>
      <c r="W1209">
        <f>IF(SUMIFS(T_PlannedOrders[EffectiveQty],T_PlannedOrders[Part Name],$A1199,T_PlannedOrders[WeekIndex],20)=0,"",SUMIFS(T_PlannedOrders[EffectiveQty],T_PlannedOrders[Part Name],$A1199,T_PlannedOrders[WeekIndex],20)&amp;" ("&amp;TEXT(SUMPRODUCT(MAX((T_PlannedOrders[Part Name]=$A1199)*(T_PlannedOrders[WeekIndex]=20)*(T_PlannedOrders[EffectiveQty]&gt;0)*T_PlannedOrders[Order_Month])),"m月")&amp;"発注)")</f>
        <v/>
      </c>
      <c r="X1209">
        <f>IF(SUMIFS(T_PlannedOrders[EffectiveQty],T_PlannedOrders[Part Name],$A1199,T_PlannedOrders[WeekIndex],21)=0,"",SUMIFS(T_PlannedOrders[EffectiveQty],T_PlannedOrders[Part Name],$A1199,T_PlannedOrders[WeekIndex],21)&amp;" ("&amp;TEXT(SUMPRODUCT(MAX((T_PlannedOrders[Part Name]=$A1199)*(T_PlannedOrders[WeekIndex]=21)*(T_PlannedOrders[EffectiveQty]&gt;0)*T_PlannedOrders[Order_Month])),"m月")&amp;"発注)")</f>
        <v/>
      </c>
      <c r="Y1209">
        <f>IF(SUMIFS(T_PlannedOrders[EffectiveQty],T_PlannedOrders[Part Name],$A1199,T_PlannedOrders[WeekIndex],22)=0,"",SUMIFS(T_PlannedOrders[EffectiveQty],T_PlannedOrders[Part Name],$A1199,T_PlannedOrders[WeekIndex],22)&amp;" ("&amp;TEXT(SUMPRODUCT(MAX((T_PlannedOrders[Part Name]=$A1199)*(T_PlannedOrders[WeekIndex]=22)*(T_PlannedOrders[EffectiveQty]&gt;0)*T_PlannedOrders[Order_Month])),"m月")&amp;"発注)")</f>
        <v/>
      </c>
      <c r="Z1209">
        <f>IF(SUMIFS(T_PlannedOrders[EffectiveQty],T_PlannedOrders[Part Name],$A1199,T_PlannedOrders[WeekIndex],23)=0,"",SUMIFS(T_PlannedOrders[EffectiveQty],T_PlannedOrders[Part Name],$A1199,T_PlannedOrders[WeekIndex],23)&amp;" ("&amp;TEXT(SUMPRODUCT(MAX((T_PlannedOrders[Part Name]=$A1199)*(T_PlannedOrders[WeekIndex]=23)*(T_PlannedOrders[EffectiveQty]&gt;0)*T_PlannedOrders[Order_Month])),"m月")&amp;"発注)")</f>
        <v/>
      </c>
      <c r="AA1209">
        <f>IF(SUMIFS(T_PlannedOrders[EffectiveQty],T_PlannedOrders[Part Name],$A1199,T_PlannedOrders[WeekIndex],24)=0,"",SUMIFS(T_PlannedOrders[EffectiveQty],T_PlannedOrders[Part Name],$A1199,T_PlannedOrders[WeekIndex],24)&amp;" ("&amp;TEXT(SUMPRODUCT(MAX((T_PlannedOrders[Part Name]=$A1199)*(T_PlannedOrders[WeekIndex]=24)*(T_PlannedOrders[EffectiveQty]&gt;0)*T_PlannedOrders[Order_Month])),"m月")&amp;"発注)")</f>
        <v/>
      </c>
      <c r="AB1209">
        <f>IF(SUMIFS(T_PlannedOrders[EffectiveQty],T_PlannedOrders[Part Name],$A1199,T_PlannedOrders[WeekIndex],25)=0,"",SUMIFS(T_PlannedOrders[EffectiveQty],T_PlannedOrders[Part Name],$A1199,T_PlannedOrders[WeekIndex],25)&amp;" ("&amp;TEXT(SUMPRODUCT(MAX((T_PlannedOrders[Part Name]=$A1199)*(T_PlannedOrders[WeekIndex]=25)*(T_PlannedOrders[EffectiveQty]&gt;0)*T_PlannedOrders[Order_Month])),"m月")&amp;"発注)")</f>
        <v/>
      </c>
      <c r="AC1209">
        <f>IF(SUMIFS(T_PlannedOrders[EffectiveQty],T_PlannedOrders[Part Name],$A1199,T_PlannedOrders[WeekIndex],26)=0,"",SUMIFS(T_PlannedOrders[EffectiveQty],T_PlannedOrders[Part Name],$A1199,T_PlannedOrders[WeekIndex],26)&amp;" ("&amp;TEXT(SUMPRODUCT(MAX((T_PlannedOrders[Part Name]=$A1199)*(T_PlannedOrders[WeekIndex]=26)*(T_PlannedOrders[EffectiveQty]&gt;0)*T_PlannedOrders[Order_Month])),"m月")&amp;"発注)")</f>
        <v/>
      </c>
      <c r="AD1209">
        <f>IF(SUMIFS(T_PlannedOrders[EffectiveQty],T_PlannedOrders[Part Name],$A1199,T_PlannedOrders[WeekIndex],27)=0,"",SUMIFS(T_PlannedOrders[EffectiveQty],T_PlannedOrders[Part Name],$A1199,T_PlannedOrders[WeekIndex],27)&amp;" ("&amp;TEXT(SUMPRODUCT(MAX((T_PlannedOrders[Part Name]=$A1199)*(T_PlannedOrders[WeekIndex]=27)*(T_PlannedOrders[EffectiveQty]&gt;0)*T_PlannedOrders[Order_Month])),"m月")&amp;"発注)")</f>
        <v/>
      </c>
      <c r="AE1209">
        <f>IF(SUMIFS(T_PlannedOrders[EffectiveQty],T_PlannedOrders[Part Name],$A1199,T_PlannedOrders[WeekIndex],28)=0,"",SUMIFS(T_PlannedOrders[EffectiveQty],T_PlannedOrders[Part Name],$A1199,T_PlannedOrders[WeekIndex],28)&amp;" ("&amp;TEXT(SUMPRODUCT(MAX((T_PlannedOrders[Part Name]=$A1199)*(T_PlannedOrders[WeekIndex]=28)*(T_PlannedOrders[EffectiveQty]&gt;0)*T_PlannedOrders[Order_Month])),"m月")&amp;"発注)")</f>
        <v/>
      </c>
      <c r="AF1209">
        <f>IF(SUMIFS(T_PlannedOrders[EffectiveQty],T_PlannedOrders[Part Name],$A1199,T_PlannedOrders[WeekIndex],29)=0,"",SUMIFS(T_PlannedOrders[EffectiveQty],T_PlannedOrders[Part Name],$A1199,T_PlannedOrders[WeekIndex],29)&amp;" ("&amp;TEXT(SUMPRODUCT(MAX((T_PlannedOrders[Part Name]=$A1199)*(T_PlannedOrders[WeekIndex]=29)*(T_PlannedOrders[EffectiveQty]&gt;0)*T_PlannedOrders[Order_Month])),"m月")&amp;"発注)")</f>
        <v/>
      </c>
      <c r="AG1209">
        <f>IF(SUMIFS(T_PlannedOrders[EffectiveQty],T_PlannedOrders[Part Name],$A1199,T_PlannedOrders[WeekIndex],30)=0,"",SUMIFS(T_PlannedOrders[EffectiveQty],T_PlannedOrders[Part Name],$A1199,T_PlannedOrders[WeekIndex],30)&amp;" ("&amp;TEXT(SUMPRODUCT(MAX((T_PlannedOrders[Part Name]=$A1199)*(T_PlannedOrders[WeekIndex]=30)*(T_PlannedOrders[EffectiveQty]&gt;0)*T_PlannedOrders[Order_Month])),"m月")&amp;"発注)")</f>
        <v/>
      </c>
      <c r="AH1209">
        <f>IF(SUMIFS(T_PlannedOrders[EffectiveQty],T_PlannedOrders[Part Name],$A1199,T_PlannedOrders[WeekIndex],31)=0,"",SUMIFS(T_PlannedOrders[EffectiveQty],T_PlannedOrders[Part Name],$A1199,T_PlannedOrders[WeekIndex],31)&amp;" ("&amp;TEXT(SUMPRODUCT(MAX((T_PlannedOrders[Part Name]=$A1199)*(T_PlannedOrders[WeekIndex]=31)*(T_PlannedOrders[EffectiveQty]&gt;0)*T_PlannedOrders[Order_Month])),"m月")&amp;"発注)")</f>
        <v/>
      </c>
      <c r="AI1209">
        <f>IF(SUMIFS(T_PlannedOrders[EffectiveQty],T_PlannedOrders[Part Name],$A1199,T_PlannedOrders[WeekIndex],32)=0,"",SUMIFS(T_PlannedOrders[EffectiveQty],T_PlannedOrders[Part Name],$A1199,T_PlannedOrders[WeekIndex],32)&amp;" ("&amp;TEXT(SUMPRODUCT(MAX((T_PlannedOrders[Part Name]=$A1199)*(T_PlannedOrders[WeekIndex]=32)*(T_PlannedOrders[EffectiveQty]&gt;0)*T_PlannedOrders[Order_Month])),"m月")&amp;"発注)")</f>
        <v/>
      </c>
      <c r="AJ1209">
        <f>IF(SUMIFS(T_PlannedOrders[EffectiveQty],T_PlannedOrders[Part Name],$A1199,T_PlannedOrders[WeekIndex],33)=0,"",SUMIFS(T_PlannedOrders[EffectiveQty],T_PlannedOrders[Part Name],$A1199,T_PlannedOrders[WeekIndex],33)&amp;" ("&amp;TEXT(SUMPRODUCT(MAX((T_PlannedOrders[Part Name]=$A1199)*(T_PlannedOrders[WeekIndex]=33)*(T_PlannedOrders[EffectiveQty]&gt;0)*T_PlannedOrders[Order_Month])),"m月")&amp;"発注)")</f>
        <v/>
      </c>
      <c r="AK1209">
        <f>IF(SUMIFS(T_PlannedOrders[EffectiveQty],T_PlannedOrders[Part Name],$A1199,T_PlannedOrders[WeekIndex],34)=0,"",SUMIFS(T_PlannedOrders[EffectiveQty],T_PlannedOrders[Part Name],$A1199,T_PlannedOrders[WeekIndex],34)&amp;" ("&amp;TEXT(SUMPRODUCT(MAX((T_PlannedOrders[Part Name]=$A1199)*(T_PlannedOrders[WeekIndex]=34)*(T_PlannedOrders[EffectiveQty]&gt;0)*T_PlannedOrders[Order_Month])),"m月")&amp;"発注)")</f>
        <v/>
      </c>
      <c r="AL1209">
        <f>IF(SUMIFS(T_PlannedOrders[EffectiveQty],T_PlannedOrders[Part Name],$A1199,T_PlannedOrders[WeekIndex],35)=0,"",SUMIFS(T_PlannedOrders[EffectiveQty],T_PlannedOrders[Part Name],$A1199,T_PlannedOrders[WeekIndex],35)&amp;" ("&amp;TEXT(SUMPRODUCT(MAX((T_PlannedOrders[Part Name]=$A1199)*(T_PlannedOrders[WeekIndex]=35)*(T_PlannedOrders[EffectiveQty]&gt;0)*T_PlannedOrders[Order_Month])),"m月")&amp;"発注)")</f>
        <v/>
      </c>
      <c r="AM1209">
        <f>IF(SUMIFS(T_PlannedOrders[EffectiveQty],T_PlannedOrders[Part Name],$A1199,T_PlannedOrders[WeekIndex],36)=0,"",SUMIFS(T_PlannedOrders[EffectiveQty],T_PlannedOrders[Part Name],$A1199,T_PlannedOrders[WeekIndex],36)&amp;" ("&amp;TEXT(SUMPRODUCT(MAX((T_PlannedOrders[Part Name]=$A1199)*(T_PlannedOrders[WeekIndex]=36)*(T_PlannedOrders[EffectiveQty]&gt;0)*T_PlannedOrders[Order_Month])),"m月")&amp;"発注)")</f>
        <v/>
      </c>
      <c r="AN1209">
        <f>IF(SUMIFS(T_PlannedOrders[EffectiveQty],T_PlannedOrders[Part Name],$A1199,T_PlannedOrders[WeekIndex],37)=0,"",SUMIFS(T_PlannedOrders[EffectiveQty],T_PlannedOrders[Part Name],$A1199,T_PlannedOrders[WeekIndex],37)&amp;" ("&amp;TEXT(SUMPRODUCT(MAX((T_PlannedOrders[Part Name]=$A1199)*(T_PlannedOrders[WeekIndex]=37)*(T_PlannedOrders[EffectiveQty]&gt;0)*T_PlannedOrders[Order_Month])),"m月")&amp;"発注)")</f>
        <v/>
      </c>
      <c r="AO1209">
        <f>IF(SUMIFS(T_PlannedOrders[EffectiveQty],T_PlannedOrders[Part Name],$A1199,T_PlannedOrders[WeekIndex],38)=0,"",SUMIFS(T_PlannedOrders[EffectiveQty],T_PlannedOrders[Part Name],$A1199,T_PlannedOrders[WeekIndex],38)&amp;" ("&amp;TEXT(SUMPRODUCT(MAX((T_PlannedOrders[Part Name]=$A1199)*(T_PlannedOrders[WeekIndex]=38)*(T_PlannedOrders[EffectiveQty]&gt;0)*T_PlannedOrders[Order_Month])),"m月")&amp;"発注)")</f>
        <v/>
      </c>
      <c r="AP1209">
        <f>IF(SUMIFS(T_PlannedOrders[EffectiveQty],T_PlannedOrders[Part Name],$A1199,T_PlannedOrders[WeekIndex],39)=0,"",SUMIFS(T_PlannedOrders[EffectiveQty],T_PlannedOrders[Part Name],$A1199,T_PlannedOrders[WeekIndex],39)&amp;" ("&amp;TEXT(SUMPRODUCT(MAX((T_PlannedOrders[Part Name]=$A1199)*(T_PlannedOrders[WeekIndex]=39)*(T_PlannedOrders[EffectiveQty]&gt;0)*T_PlannedOrders[Order_Month])),"m月")&amp;"発注)")</f>
        <v/>
      </c>
      <c r="AQ1209">
        <f>IF(SUMIFS(T_PlannedOrders[EffectiveQty],T_PlannedOrders[Part Name],$A1199,T_PlannedOrders[WeekIndex],40)=0,"",SUMIFS(T_PlannedOrders[EffectiveQty],T_PlannedOrders[Part Name],$A1199,T_PlannedOrders[WeekIndex],40)&amp;" ("&amp;TEXT(SUMPRODUCT(MAX((T_PlannedOrders[Part Name]=$A1199)*(T_PlannedOrders[WeekIndex]=40)*(T_PlannedOrders[EffectiveQty]&gt;0)*T_PlannedOrders[Order_Month])),"m月")&amp;"発注)")</f>
        <v/>
      </c>
      <c r="AR1209">
        <f>IF(SUMIFS(T_PlannedOrders[EffectiveQty],T_PlannedOrders[Part Name],$A1199,T_PlannedOrders[WeekIndex],41)=0,"",SUMIFS(T_PlannedOrders[EffectiveQty],T_PlannedOrders[Part Name],$A1199,T_PlannedOrders[WeekIndex],41)&amp;" ("&amp;TEXT(SUMPRODUCT(MAX((T_PlannedOrders[Part Name]=$A1199)*(T_PlannedOrders[WeekIndex]=41)*(T_PlannedOrders[EffectiveQty]&gt;0)*T_PlannedOrders[Order_Month])),"m月")&amp;"発注)")</f>
        <v/>
      </c>
      <c r="AS1209">
        <f>IF(SUMIFS(T_PlannedOrders[EffectiveQty],T_PlannedOrders[Part Name],$A1199,T_PlannedOrders[WeekIndex],42)=0,"",SUMIFS(T_PlannedOrders[EffectiveQty],T_PlannedOrders[Part Name],$A1199,T_PlannedOrders[WeekIndex],42)&amp;" ("&amp;TEXT(SUMPRODUCT(MAX((T_PlannedOrders[Part Name]=$A1199)*(T_PlannedOrders[WeekIndex]=42)*(T_PlannedOrders[EffectiveQty]&gt;0)*T_PlannedOrders[Order_Month])),"m月")&amp;"発注)")</f>
        <v/>
      </c>
      <c r="AT1209">
        <f>IF(SUMIFS(T_PlannedOrders[EffectiveQty],T_PlannedOrders[Part Name],$A1199,T_PlannedOrders[WeekIndex],43)=0,"",SUMIFS(T_PlannedOrders[EffectiveQty],T_PlannedOrders[Part Name],$A1199,T_PlannedOrders[WeekIndex],43)&amp;" ("&amp;TEXT(SUMPRODUCT(MAX((T_PlannedOrders[Part Name]=$A1199)*(T_PlannedOrders[WeekIndex]=43)*(T_PlannedOrders[EffectiveQty]&gt;0)*T_PlannedOrders[Order_Month])),"m月")&amp;"発注)")</f>
        <v/>
      </c>
      <c r="AU1209">
        <f>IF(SUMIFS(T_PlannedOrders[EffectiveQty],T_PlannedOrders[Part Name],$A1199,T_PlannedOrders[WeekIndex],44)=0,"",SUMIFS(T_PlannedOrders[EffectiveQty],T_PlannedOrders[Part Name],$A1199,T_PlannedOrders[WeekIndex],44)&amp;" ("&amp;TEXT(SUMPRODUCT(MAX((T_PlannedOrders[Part Name]=$A1199)*(T_PlannedOrders[WeekIndex]=44)*(T_PlannedOrders[EffectiveQty]&gt;0)*T_PlannedOrders[Order_Month])),"m月")&amp;"発注)")</f>
        <v/>
      </c>
      <c r="AV1209">
        <f>IF(SUMIFS(T_PlannedOrders[EffectiveQty],T_PlannedOrders[Part Name],$A1199,T_PlannedOrders[WeekIndex],45)=0,"",SUMIFS(T_PlannedOrders[EffectiveQty],T_PlannedOrders[Part Name],$A1199,T_PlannedOrders[WeekIndex],45)&amp;" ("&amp;TEXT(SUMPRODUCT(MAX((T_PlannedOrders[Part Name]=$A1199)*(T_PlannedOrders[WeekIndex]=45)*(T_PlannedOrders[EffectiveQty]&gt;0)*T_PlannedOrders[Order_Month])),"m月")&amp;"発注)")</f>
        <v/>
      </c>
      <c r="AW1209">
        <f>IF(SUMIFS(T_PlannedOrders[EffectiveQty],T_PlannedOrders[Part Name],$A1199,T_PlannedOrders[WeekIndex],46)=0,"",SUMIFS(T_PlannedOrders[EffectiveQty],T_PlannedOrders[Part Name],$A1199,T_PlannedOrders[WeekIndex],46)&amp;" ("&amp;TEXT(SUMPRODUCT(MAX((T_PlannedOrders[Part Name]=$A1199)*(T_PlannedOrders[WeekIndex]=46)*(T_PlannedOrders[EffectiveQty]&gt;0)*T_PlannedOrders[Order_Month])),"m月")&amp;"発注)")</f>
        <v/>
      </c>
      <c r="AX1209">
        <f>IF(SUMIFS(T_PlannedOrders[EffectiveQty],T_PlannedOrders[Part Name],$A1199,T_PlannedOrders[WeekIndex],47)=0,"",SUMIFS(T_PlannedOrders[EffectiveQty],T_PlannedOrders[Part Name],$A1199,T_PlannedOrders[WeekIndex],47)&amp;" ("&amp;TEXT(SUMPRODUCT(MAX((T_PlannedOrders[Part Name]=$A1199)*(T_PlannedOrders[WeekIndex]=47)*(T_PlannedOrders[EffectiveQty]&gt;0)*T_PlannedOrders[Order_Month])),"m月")&amp;"発注)")</f>
        <v/>
      </c>
      <c r="AY1209">
        <f>IF(SUMIFS(T_PlannedOrders[EffectiveQty],T_PlannedOrders[Part Name],$A1199,T_PlannedOrders[WeekIndex],48)=0,"",SUMIFS(T_PlannedOrders[EffectiveQty],T_PlannedOrders[Part Name],$A1199,T_PlannedOrders[WeekIndex],48)&amp;" ("&amp;TEXT(SUMPRODUCT(MAX((T_PlannedOrders[Part Name]=$A1199)*(T_PlannedOrders[WeekIndex]=48)*(T_PlannedOrders[EffectiveQty]&gt;0)*T_PlannedOrders[Order_Month])),"m月")&amp;"発注)")</f>
        <v/>
      </c>
      <c r="AZ1209">
        <f>IF(SUMIFS(T_PlannedOrders[EffectiveQty],T_PlannedOrders[Part Name],$A1199,T_PlannedOrders[WeekIndex],49)=0,"",SUMIFS(T_PlannedOrders[EffectiveQty],T_PlannedOrders[Part Name],$A1199,T_PlannedOrders[WeekIndex],49)&amp;" ("&amp;TEXT(SUMPRODUCT(MAX((T_PlannedOrders[Part Name]=$A1199)*(T_PlannedOrders[WeekIndex]=49)*(T_PlannedOrders[EffectiveQty]&gt;0)*T_PlannedOrders[Order_Month])),"m月")&amp;"発注)")</f>
        <v/>
      </c>
      <c r="BA1209">
        <f>IF(SUMIFS(T_PlannedOrders[EffectiveQty],T_PlannedOrders[Part Name],$A1199,T_PlannedOrders[WeekIndex],50)=0,"",SUMIFS(T_PlannedOrders[EffectiveQty],T_PlannedOrders[Part Name],$A1199,T_PlannedOrders[WeekIndex],50)&amp;" ("&amp;TEXT(SUMPRODUCT(MAX((T_PlannedOrders[Part Name]=$A1199)*(T_PlannedOrders[WeekIndex]=50)*(T_PlannedOrders[EffectiveQty]&gt;0)*T_PlannedOrders[Order_Month])),"m月")&amp;"発注)")</f>
        <v/>
      </c>
      <c r="BB1209">
        <f>IF(SUMIFS(T_PlannedOrders[EffectiveQty],T_PlannedOrders[Part Name],$A1199,T_PlannedOrders[WeekIndex],51)=0,"",SUMIFS(T_PlannedOrders[EffectiveQty],T_PlannedOrders[Part Name],$A1199,T_PlannedOrders[WeekIndex],51)&amp;" ("&amp;TEXT(SUMPRODUCT(MAX((T_PlannedOrders[Part Name]=$A1199)*(T_PlannedOrders[WeekIndex]=51)*(T_PlannedOrders[EffectiveQty]&gt;0)*T_PlannedOrders[Order_Month])),"m月")&amp;"発注)")</f>
        <v/>
      </c>
      <c r="BC1209">
        <f>IF(SUMIFS(T_PlannedOrders[EffectiveQty],T_PlannedOrders[Part Name],$A1199,T_PlannedOrders[WeekIndex],52)=0,"",SUMIFS(T_PlannedOrders[EffectiveQty],T_PlannedOrders[Part Name],$A1199,T_PlannedOrders[WeekIndex],52)&amp;" ("&amp;TEXT(SUMPRODUCT(MAX((T_PlannedOrders[Part Name]=$A1199)*(T_PlannedOrders[WeekIndex]=52)*(T_PlannedOrders[EffectiveQty]&gt;0)*T_PlannedOrders[Order_Month])),"m月")&amp;"発注)")</f>
        <v/>
      </c>
      <c r="BD1209">
        <f>IF(SUMIFS(T_PlannedOrders[EffectiveQty],T_PlannedOrders[Part Name],$A1199,T_PlannedOrders[WeekIndex],53)=0,"",SUMIFS(T_PlannedOrders[EffectiveQty],T_PlannedOrders[Part Name],$A1199,T_PlannedOrders[WeekIndex],53)&amp;" ("&amp;TEXT(SUMPRODUCT(MAX((T_PlannedOrders[Part Name]=$A1199)*(T_PlannedOrders[WeekIndex]=53)*(T_PlannedOrders[EffectiveQty]&gt;0)*T_PlannedOrders[Order_Month])),"m月")&amp;"発注)")</f>
        <v/>
      </c>
      <c r="BE1209">
        <f>IF(SUMIFS(T_PlannedOrders[EffectiveQty],T_PlannedOrders[Part Name],$A1199,T_PlannedOrders[WeekIndex],54)=0,"",SUMIFS(T_PlannedOrders[EffectiveQty],T_PlannedOrders[Part Name],$A1199,T_PlannedOrders[WeekIndex],54)&amp;" ("&amp;TEXT(SUMPRODUCT(MAX((T_PlannedOrders[Part Name]=$A1199)*(T_PlannedOrders[WeekIndex]=54)*(T_PlannedOrders[EffectiveQty]&gt;0)*T_PlannedOrders[Order_Month])),"m月")&amp;"発注)")</f>
        <v/>
      </c>
      <c r="BF1209">
        <f>IF(SUMIFS(T_PlannedOrders[EffectiveQty],T_PlannedOrders[Part Name],$A1199,T_PlannedOrders[WeekIndex],55)=0,"",SUMIFS(T_PlannedOrders[EffectiveQty],T_PlannedOrders[Part Name],$A1199,T_PlannedOrders[WeekIndex],55)&amp;" ("&amp;TEXT(SUMPRODUCT(MAX((T_PlannedOrders[Part Name]=$A1199)*(T_PlannedOrders[WeekIndex]=55)*(T_PlannedOrders[EffectiveQty]&gt;0)*T_PlannedOrders[Order_Month])),"m月")&amp;"発注)")</f>
        <v/>
      </c>
      <c r="BG1209">
        <f>IF(SUMIFS(T_PlannedOrders[EffectiveQty],T_PlannedOrders[Part Name],$A1199,T_PlannedOrders[WeekIndex],56)=0,"",SUMIFS(T_PlannedOrders[EffectiveQty],T_PlannedOrders[Part Name],$A1199,T_PlannedOrders[WeekIndex],56)&amp;" ("&amp;TEXT(SUMPRODUCT(MAX((T_PlannedOrders[Part Name]=$A1199)*(T_PlannedOrders[WeekIndex]=56)*(T_PlannedOrders[EffectiveQty]&gt;0)*T_PlannedOrders[Order_Month])),"m月")&amp;"発注)")</f>
        <v/>
      </c>
      <c r="BH1209">
        <f>IF(SUMIFS(T_PlannedOrders[EffectiveQty],T_PlannedOrders[Part Name],$A1199,T_PlannedOrders[WeekIndex],57)=0,"",SUMIFS(T_PlannedOrders[EffectiveQty],T_PlannedOrders[Part Name],$A1199,T_PlannedOrders[WeekIndex],57)&amp;" ("&amp;TEXT(SUMPRODUCT(MAX((T_PlannedOrders[Part Name]=$A1199)*(T_PlannedOrders[WeekIndex]=57)*(T_PlannedOrders[EffectiveQty]&gt;0)*T_PlannedOrders[Order_Month])),"m月")&amp;"発注)")</f>
        <v/>
      </c>
      <c r="BI1209">
        <f>IF(SUMIFS(T_PlannedOrders[EffectiveQty],T_PlannedOrders[Part Name],$A1199,T_PlannedOrders[WeekIndex],58)=0,"",SUMIFS(T_PlannedOrders[EffectiveQty],T_PlannedOrders[Part Name],$A1199,T_PlannedOrders[WeekIndex],58)&amp;" ("&amp;TEXT(SUMPRODUCT(MAX((T_PlannedOrders[Part Name]=$A1199)*(T_PlannedOrders[WeekIndex]=58)*(T_PlannedOrders[EffectiveQty]&gt;0)*T_PlannedOrders[Order_Month])),"m月")&amp;"発注)")</f>
        <v/>
      </c>
      <c r="BJ1209">
        <f>IF(SUMIFS(T_PlannedOrders[EffectiveQty],T_PlannedOrders[Part Name],$A1199,T_PlannedOrders[WeekIndex],59)=0,"",SUMIFS(T_PlannedOrders[EffectiveQty],T_PlannedOrders[Part Name],$A1199,T_PlannedOrders[WeekIndex],59)&amp;" ("&amp;TEXT(SUMPRODUCT(MAX((T_PlannedOrders[Part Name]=$A1199)*(T_PlannedOrders[WeekIndex]=59)*(T_PlannedOrders[EffectiveQty]&gt;0)*T_PlannedOrders[Order_Month])),"m月")&amp;"発注)")</f>
        <v/>
      </c>
      <c r="BK1209">
        <f>IF(SUMIFS(T_PlannedOrders[EffectiveQty],T_PlannedOrders[Part Name],$A1199,T_PlannedOrders[WeekIndex],60)=0,"",SUMIFS(T_PlannedOrders[EffectiveQty],T_PlannedOrders[Part Name],$A1199,T_PlannedOrders[WeekIndex],60)&amp;" ("&amp;TEXT(SUMPRODUCT(MAX((T_PlannedOrders[Part Name]=$A1199)*(T_PlannedOrders[WeekIndex]=60)*(T_PlannedOrders[EffectiveQty]&gt;0)*T_PlannedOrders[Order_Month])),"m月")&amp;"発注)")</f>
        <v/>
      </c>
      <c r="BL1209">
        <f>IF(SUMIFS(T_PlannedOrders[EffectiveQty],T_PlannedOrders[Part Name],$A1199,T_PlannedOrders[WeekIndex],61)=0,"",SUMIFS(T_PlannedOrders[EffectiveQty],T_PlannedOrders[Part Name],$A1199,T_PlannedOrders[WeekIndex],61)&amp;" ("&amp;TEXT(SUMPRODUCT(MAX((T_PlannedOrders[Part Name]=$A1199)*(T_PlannedOrders[WeekIndex]=61)*(T_PlannedOrders[EffectiveQty]&gt;0)*T_PlannedOrders[Order_Month])),"m月")&amp;"発注)")</f>
        <v/>
      </c>
      <c r="BM1209">
        <f>IF(SUMIFS(T_PlannedOrders[EffectiveQty],T_PlannedOrders[Part Name],$A1199,T_PlannedOrders[WeekIndex],62)=0,"",SUMIFS(T_PlannedOrders[EffectiveQty],T_PlannedOrders[Part Name],$A1199,T_PlannedOrders[WeekIndex],62)&amp;" ("&amp;TEXT(SUMPRODUCT(MAX((T_PlannedOrders[Part Name]=$A1199)*(T_PlannedOrders[WeekIndex]=62)*(T_PlannedOrders[EffectiveQty]&gt;0)*T_PlannedOrders[Order_Month])),"m月")&amp;"発注)")</f>
        <v/>
      </c>
      <c r="BN1209">
        <f>IF(SUMIFS(T_PlannedOrders[EffectiveQty],T_PlannedOrders[Part Name],$A1199,T_PlannedOrders[WeekIndex],63)=0,"",SUMIFS(T_PlannedOrders[EffectiveQty],T_PlannedOrders[Part Name],$A1199,T_PlannedOrders[WeekIndex],63)&amp;" ("&amp;TEXT(SUMPRODUCT(MAX((T_PlannedOrders[Part Name]=$A1199)*(T_PlannedOrders[WeekIndex]=63)*(T_PlannedOrders[EffectiveQty]&gt;0)*T_PlannedOrders[Order_Month])),"m月")&amp;"発注)")</f>
        <v/>
      </c>
      <c r="BO1209">
        <f>IF(SUMIFS(T_PlannedOrders[EffectiveQty],T_PlannedOrders[Part Name],$A1199,T_PlannedOrders[WeekIndex],64)=0,"",SUMIFS(T_PlannedOrders[EffectiveQty],T_PlannedOrders[Part Name],$A1199,T_PlannedOrders[WeekIndex],64)&amp;" ("&amp;TEXT(SUMPRODUCT(MAX((T_PlannedOrders[Part Name]=$A1199)*(T_PlannedOrders[WeekIndex]=64)*(T_PlannedOrders[EffectiveQty]&gt;0)*T_PlannedOrders[Order_Month])),"m月")&amp;"発注)")</f>
        <v/>
      </c>
      <c r="BP1209">
        <f>IF(SUMIFS(T_PlannedOrders[EffectiveQty],T_PlannedOrders[Part Name],$A1199,T_PlannedOrders[WeekIndex],65)=0,"",SUMIFS(T_PlannedOrders[EffectiveQty],T_PlannedOrders[Part Name],$A1199,T_PlannedOrders[WeekIndex],65)&amp;" ("&amp;TEXT(SUMPRODUCT(MAX((T_PlannedOrders[Part Name]=$A1199)*(T_PlannedOrders[WeekIndex]=65)*(T_PlannedOrders[EffectiveQty]&gt;0)*T_PlannedOrders[Order_Month])),"m月")&amp;"発注)")</f>
        <v/>
      </c>
      <c r="BQ1209">
        <f>IF(SUMIFS(T_PlannedOrders[EffectiveQty],T_PlannedOrders[Part Name],$A1199,T_PlannedOrders[WeekIndex],66)=0,"",SUMIFS(T_PlannedOrders[EffectiveQty],T_PlannedOrders[Part Name],$A1199,T_PlannedOrders[WeekIndex],66)&amp;" ("&amp;TEXT(SUMPRODUCT(MAX((T_PlannedOrders[Part Name]=$A1199)*(T_PlannedOrders[WeekIndex]=66)*(T_PlannedOrders[EffectiveQty]&gt;0)*T_PlannedOrders[Order_Month])),"m月")&amp;"発注)")</f>
        <v/>
      </c>
      <c r="BR1209">
        <f>IF(SUMIFS(T_PlannedOrders[EffectiveQty],T_PlannedOrders[Part Name],$A1199,T_PlannedOrders[WeekIndex],67)=0,"",SUMIFS(T_PlannedOrders[EffectiveQty],T_PlannedOrders[Part Name],$A1199,T_PlannedOrders[WeekIndex],67)&amp;" ("&amp;TEXT(SUMPRODUCT(MAX((T_PlannedOrders[Part Name]=$A1199)*(T_PlannedOrders[WeekIndex]=67)*(T_PlannedOrders[EffectiveQty]&gt;0)*T_PlannedOrders[Order_Month])),"m月")&amp;"発注)")</f>
        <v/>
      </c>
      <c r="BS1209">
        <f>IF(SUMIFS(T_PlannedOrders[EffectiveQty],T_PlannedOrders[Part Name],$A1199,T_PlannedOrders[WeekIndex],68)=0,"",SUMIFS(T_PlannedOrders[EffectiveQty],T_PlannedOrders[Part Name],$A1199,T_PlannedOrders[WeekIndex],68)&amp;" ("&amp;TEXT(SUMPRODUCT(MAX((T_PlannedOrders[Part Name]=$A1199)*(T_PlannedOrders[WeekIndex]=68)*(T_PlannedOrders[EffectiveQty]&gt;0)*T_PlannedOrders[Order_Month])),"m月")&amp;"発注)")</f>
        <v/>
      </c>
      <c r="BT1209">
        <f>IF(SUMIFS(T_PlannedOrders[EffectiveQty],T_PlannedOrders[Part Name],$A1199,T_PlannedOrders[WeekIndex],69)=0,"",SUMIFS(T_PlannedOrders[EffectiveQty],T_PlannedOrders[Part Name],$A1199,T_PlannedOrders[WeekIndex],69)&amp;" ("&amp;TEXT(SUMPRODUCT(MAX((T_PlannedOrders[Part Name]=$A1199)*(T_PlannedOrders[WeekIndex]=69)*(T_PlannedOrders[EffectiveQty]&gt;0)*T_PlannedOrders[Order_Month])),"m月")&amp;"発注)")</f>
        <v/>
      </c>
      <c r="BU1209">
        <f>IF(SUMIFS(T_PlannedOrders[EffectiveQty],T_PlannedOrders[Part Name],$A1199,T_PlannedOrders[WeekIndex],70)=0,"",SUMIFS(T_PlannedOrders[EffectiveQty],T_PlannedOrders[Part Name],$A1199,T_PlannedOrders[WeekIndex],70)&amp;" ("&amp;TEXT(SUMPRODUCT(MAX((T_PlannedOrders[Part Name]=$A1199)*(T_PlannedOrders[WeekIndex]=70)*(T_PlannedOrders[EffectiveQty]&gt;0)*T_PlannedOrders[Order_Month])),"m月")&amp;"発注)")</f>
        <v/>
      </c>
      <c r="BV1209">
        <f>IF(SUMIFS(T_PlannedOrders[EffectiveQty],T_PlannedOrders[Part Name],$A1199,T_PlannedOrders[WeekIndex],71)=0,"",SUMIFS(T_PlannedOrders[EffectiveQty],T_PlannedOrders[Part Name],$A1199,T_PlannedOrders[WeekIndex],71)&amp;" ("&amp;TEXT(SUMPRODUCT(MAX((T_PlannedOrders[Part Name]=$A1199)*(T_PlannedOrders[WeekIndex]=71)*(T_PlannedOrders[EffectiveQty]&gt;0)*T_PlannedOrders[Order_Month])),"m月")&amp;"発注)")</f>
        <v/>
      </c>
      <c r="BW1209">
        <f>IF(SUMIFS(T_PlannedOrders[EffectiveQty],T_PlannedOrders[Part Name],$A1199,T_PlannedOrders[WeekIndex],72)=0,"",SUMIFS(T_PlannedOrders[EffectiveQty],T_PlannedOrders[Part Name],$A1199,T_PlannedOrders[WeekIndex],72)&amp;" ("&amp;TEXT(SUMPRODUCT(MAX((T_PlannedOrders[Part Name]=$A1199)*(T_PlannedOrders[WeekIndex]=72)*(T_PlannedOrders[EffectiveQty]&gt;0)*T_PlannedOrders[Order_Month])),"m月")&amp;"発注)")</f>
        <v/>
      </c>
      <c r="BX1209">
        <f>IF(SUMIFS(T_PlannedOrders[EffectiveQty],T_PlannedOrders[Part Name],$A1199,T_PlannedOrders[WeekIndex],73)=0,"",SUMIFS(T_PlannedOrders[EffectiveQty],T_PlannedOrders[Part Name],$A1199,T_PlannedOrders[WeekIndex],73)&amp;" ("&amp;TEXT(SUMPRODUCT(MAX((T_PlannedOrders[Part Name]=$A1199)*(T_PlannedOrders[WeekIndex]=73)*(T_PlannedOrders[EffectiveQty]&gt;0)*T_PlannedOrders[Order_Month])),"m月")&amp;"発注)")</f>
        <v/>
      </c>
      <c r="BY1209">
        <f>IF(SUMIFS(T_PlannedOrders[EffectiveQty],T_PlannedOrders[Part Name],$A1199,T_PlannedOrders[WeekIndex],74)=0,"",SUMIFS(T_PlannedOrders[EffectiveQty],T_PlannedOrders[Part Name],$A1199,T_PlannedOrders[WeekIndex],74)&amp;" ("&amp;TEXT(SUMPRODUCT(MAX((T_PlannedOrders[Part Name]=$A1199)*(T_PlannedOrders[WeekIndex]=74)*(T_PlannedOrders[EffectiveQty]&gt;0)*T_PlannedOrders[Order_Month])),"m月")&amp;"発注)")</f>
        <v/>
      </c>
      <c r="BZ1209">
        <f>IF(SUMIFS(T_PlannedOrders[EffectiveQty],T_PlannedOrders[Part Name],$A1199,T_PlannedOrders[WeekIndex],75)=0,"",SUMIFS(T_PlannedOrders[EffectiveQty],T_PlannedOrders[Part Name],$A1199,T_PlannedOrders[WeekIndex],75)&amp;" ("&amp;TEXT(SUMPRODUCT(MAX((T_PlannedOrders[Part Name]=$A1199)*(T_PlannedOrders[WeekIndex]=75)*(T_PlannedOrders[EffectiveQty]&gt;0)*T_PlannedOrders[Order_Month])),"m月")&amp;"発注)")</f>
        <v/>
      </c>
      <c r="CA1209">
        <f>IF(SUMIFS(T_PlannedOrders[EffectiveQty],T_PlannedOrders[Part Name],$A1199,T_PlannedOrders[WeekIndex],76)=0,"",SUMIFS(T_PlannedOrders[EffectiveQty],T_PlannedOrders[Part Name],$A1199,T_PlannedOrders[WeekIndex],76)&amp;" ("&amp;TEXT(SUMPRODUCT(MAX((T_PlannedOrders[Part Name]=$A1199)*(T_PlannedOrders[WeekIndex]=76)*(T_PlannedOrders[EffectiveQty]&gt;0)*T_PlannedOrders[Order_Month])),"m月")&amp;"発注)")</f>
        <v/>
      </c>
      <c r="CB1209">
        <f>IF(SUMIFS(T_PlannedOrders[EffectiveQty],T_PlannedOrders[Part Name],$A1199,T_PlannedOrders[WeekIndex],77)=0,"",SUMIFS(T_PlannedOrders[EffectiveQty],T_PlannedOrders[Part Name],$A1199,T_PlannedOrders[WeekIndex],77)&amp;" ("&amp;TEXT(SUMPRODUCT(MAX((T_PlannedOrders[Part Name]=$A1199)*(T_PlannedOrders[WeekIndex]=77)*(T_PlannedOrders[EffectiveQty]&gt;0)*T_PlannedOrders[Order_Month])),"m月")&amp;"発注)")</f>
        <v/>
      </c>
      <c r="CC1209">
        <f>IF(SUMIFS(T_PlannedOrders[EffectiveQty],T_PlannedOrders[Part Name],$A1199,T_PlannedOrders[WeekIndex],78)=0,"",SUMIFS(T_PlannedOrders[EffectiveQty],T_PlannedOrders[Part Name],$A1199,T_PlannedOrders[WeekIndex],78)&amp;" ("&amp;TEXT(SUMPRODUCT(MAX((T_PlannedOrders[Part Name]=$A1199)*(T_PlannedOrders[WeekIndex]=78)*(T_PlannedOrders[EffectiveQty]&gt;0)*T_PlannedOrders[Order_Month])),"m月")&amp;"発注)")</f>
        <v/>
      </c>
      <c r="CD1209">
        <f>IF(SUMIFS(T_PlannedOrders[EffectiveQty],T_PlannedOrders[Part Name],$A1199,T_PlannedOrders[WeekIndex],79)=0,"",SUMIFS(T_PlannedOrders[EffectiveQty],T_PlannedOrders[Part Name],$A1199,T_PlannedOrders[WeekIndex],79)&amp;" ("&amp;TEXT(SUMPRODUCT(MAX((T_PlannedOrders[Part Name]=$A1199)*(T_PlannedOrders[WeekIndex]=79)*(T_PlannedOrders[EffectiveQty]&gt;0)*T_PlannedOrders[Order_Month])),"m月")&amp;"発注)")</f>
        <v/>
      </c>
      <c r="CE1209">
        <f>IF(SUMIFS(T_PlannedOrders[EffectiveQty],T_PlannedOrders[Part Name],$A1199,T_PlannedOrders[WeekIndex],80)=0,"",SUMIFS(T_PlannedOrders[EffectiveQty],T_PlannedOrders[Part Name],$A1199,T_PlannedOrders[WeekIndex],80)&amp;" ("&amp;TEXT(SUMPRODUCT(MAX((T_PlannedOrders[Part Name]=$A1199)*(T_PlannedOrders[WeekIndex]=80)*(T_PlannedOrders[EffectiveQty]&gt;0)*T_PlannedOrders[Order_Month])),"m月")&amp;"発注)")</f>
        <v/>
      </c>
      <c r="CF1209">
        <f>IF(SUMIFS(T_PlannedOrders[EffectiveQty],T_PlannedOrders[Part Name],$A1199,T_PlannedOrders[WeekIndex],81)=0,"",SUMIFS(T_PlannedOrders[EffectiveQty],T_PlannedOrders[Part Name],$A1199,T_PlannedOrders[WeekIndex],81)&amp;" ("&amp;TEXT(SUMPRODUCT(MAX((T_PlannedOrders[Part Name]=$A1199)*(T_PlannedOrders[WeekIndex]=81)*(T_PlannedOrders[EffectiveQty]&gt;0)*T_PlannedOrders[Order_Month])),"m月")&amp;"発注)")</f>
        <v/>
      </c>
      <c r="CG1209">
        <f>IF(SUMIFS(T_PlannedOrders[EffectiveQty],T_PlannedOrders[Part Name],$A1199,T_PlannedOrders[WeekIndex],82)=0,"",SUMIFS(T_PlannedOrders[EffectiveQty],T_PlannedOrders[Part Name],$A1199,T_PlannedOrders[WeekIndex],82)&amp;" ("&amp;TEXT(SUMPRODUCT(MAX((T_PlannedOrders[Part Name]=$A1199)*(T_PlannedOrders[WeekIndex]=82)*(T_PlannedOrders[EffectiveQty]&gt;0)*T_PlannedOrders[Order_Month])),"m月")&amp;"発注)")</f>
        <v/>
      </c>
      <c r="CH1209">
        <f>IF(SUMIFS(T_PlannedOrders[EffectiveQty],T_PlannedOrders[Part Name],$A1199,T_PlannedOrders[WeekIndex],83)=0,"",SUMIFS(T_PlannedOrders[EffectiveQty],T_PlannedOrders[Part Name],$A1199,T_PlannedOrders[WeekIndex],83)&amp;" ("&amp;TEXT(SUMPRODUCT(MAX((T_PlannedOrders[Part Name]=$A1199)*(T_PlannedOrders[WeekIndex]=83)*(T_PlannedOrders[EffectiveQty]&gt;0)*T_PlannedOrders[Order_Month])),"m月")&amp;"発注)")</f>
        <v/>
      </c>
      <c r="CI1209">
        <f>IF(SUMIFS(T_PlannedOrders[EffectiveQty],T_PlannedOrders[Part Name],$A1199,T_PlannedOrders[WeekIndex],84)=0,"",SUMIFS(T_PlannedOrders[EffectiveQty],T_PlannedOrders[Part Name],$A1199,T_PlannedOrders[WeekIndex],84)&amp;" ("&amp;TEXT(SUMPRODUCT(MAX((T_PlannedOrders[Part Name]=$A1199)*(T_PlannedOrders[WeekIndex]=84)*(T_PlannedOrders[EffectiveQty]&gt;0)*T_PlannedOrders[Order_Month])),"m月")&amp;"発注)")</f>
        <v/>
      </c>
      <c r="CJ1209">
        <f>IF(SUMIFS(T_PlannedOrders[EffectiveQty],T_PlannedOrders[Part Name],$A1199,T_PlannedOrders[WeekIndex],85)=0,"",SUMIFS(T_PlannedOrders[EffectiveQty],T_PlannedOrders[Part Name],$A1199,T_PlannedOrders[WeekIndex],85)&amp;" ("&amp;TEXT(SUMPRODUCT(MAX((T_PlannedOrders[Part Name]=$A1199)*(T_PlannedOrders[WeekIndex]=85)*(T_PlannedOrders[EffectiveQty]&gt;0)*T_PlannedOrders[Order_Month])),"m月")&amp;"発注)")</f>
        <v/>
      </c>
      <c r="CK1209">
        <f>IF(SUMIFS(T_PlannedOrders[EffectiveQty],T_PlannedOrders[Part Name],$A1199,T_PlannedOrders[WeekIndex],86)=0,"",SUMIFS(T_PlannedOrders[EffectiveQty],T_PlannedOrders[Part Name],$A1199,T_PlannedOrders[WeekIndex],86)&amp;" ("&amp;TEXT(SUMPRODUCT(MAX((T_PlannedOrders[Part Name]=$A1199)*(T_PlannedOrders[WeekIndex]=86)*(T_PlannedOrders[EffectiveQty]&gt;0)*T_PlannedOrders[Order_Month])),"m月")&amp;"発注)")</f>
        <v/>
      </c>
      <c r="CL1209">
        <f>IF(SUMIFS(T_PlannedOrders[EffectiveQty],T_PlannedOrders[Part Name],$A1199,T_PlannedOrders[WeekIndex],87)=0,"",SUMIFS(T_PlannedOrders[EffectiveQty],T_PlannedOrders[Part Name],$A1199,T_PlannedOrders[WeekIndex],87)&amp;" ("&amp;TEXT(SUMPRODUCT(MAX((T_PlannedOrders[Part Name]=$A1199)*(T_PlannedOrders[WeekIndex]=87)*(T_PlannedOrders[EffectiveQty]&gt;0)*T_PlannedOrders[Order_Month])),"m月")&amp;"発注)")</f>
        <v/>
      </c>
      <c r="CM1209">
        <f>IF(SUMIFS(T_PlannedOrders[EffectiveQty],T_PlannedOrders[Part Name],$A1199,T_PlannedOrders[WeekIndex],88)=0,"",SUMIFS(T_PlannedOrders[EffectiveQty],T_PlannedOrders[Part Name],$A1199,T_PlannedOrders[WeekIndex],88)&amp;" ("&amp;TEXT(SUMPRODUCT(MAX((T_PlannedOrders[Part Name]=$A1199)*(T_PlannedOrders[WeekIndex]=88)*(T_PlannedOrders[EffectiveQty]&gt;0)*T_PlannedOrders[Order_Month])),"m月")&amp;"発注)")</f>
        <v/>
      </c>
      <c r="CN1209">
        <f>IF(SUMIFS(T_PlannedOrders[EffectiveQty],T_PlannedOrders[Part Name],$A1199,T_PlannedOrders[WeekIndex],89)=0,"",SUMIFS(T_PlannedOrders[EffectiveQty],T_PlannedOrders[Part Name],$A1199,T_PlannedOrders[WeekIndex],89)&amp;" ("&amp;TEXT(SUMPRODUCT(MAX((T_PlannedOrders[Part Name]=$A1199)*(T_PlannedOrders[WeekIndex]=89)*(T_PlannedOrders[EffectiveQty]&gt;0)*T_PlannedOrders[Order_Month])),"m月")&amp;"発注)")</f>
        <v/>
      </c>
      <c r="CO1209">
        <f>IF(SUMIFS(T_PlannedOrders[EffectiveQty],T_PlannedOrders[Part Name],$A1199,T_PlannedOrders[WeekIndex],90)=0,"",SUMIFS(T_PlannedOrders[EffectiveQty],T_PlannedOrders[Part Name],$A1199,T_PlannedOrders[WeekIndex],90)&amp;" ("&amp;TEXT(SUMPRODUCT(MAX((T_PlannedOrders[Part Name]=$A1199)*(T_PlannedOrders[WeekIndex]=90)*(T_PlannedOrders[EffectiveQty]&gt;0)*T_PlannedOrders[Order_Month])),"m月")&amp;"発注)")</f>
        <v/>
      </c>
      <c r="CP1209">
        <f>IF(SUMIFS(T_PlannedOrders[EffectiveQty],T_PlannedOrders[Part Name],$A1199,T_PlannedOrders[WeekIndex],91)=0,"",SUMIFS(T_PlannedOrders[EffectiveQty],T_PlannedOrders[Part Name],$A1199,T_PlannedOrders[WeekIndex],91)&amp;" ("&amp;TEXT(SUMPRODUCT(MAX((T_PlannedOrders[Part Name]=$A1199)*(T_PlannedOrders[WeekIndex]=91)*(T_PlannedOrders[EffectiveQty]&gt;0)*T_PlannedOrders[Order_Month])),"m月")&amp;"発注)")</f>
        <v/>
      </c>
      <c r="CQ1209">
        <f>IF(SUMIFS(T_PlannedOrders[EffectiveQty],T_PlannedOrders[Part Name],$A1199,T_PlannedOrders[WeekIndex],92)=0,"",SUMIFS(T_PlannedOrders[EffectiveQty],T_PlannedOrders[Part Name],$A1199,T_PlannedOrders[WeekIndex],92)&amp;" ("&amp;TEXT(SUMPRODUCT(MAX((T_PlannedOrders[Part Name]=$A1199)*(T_PlannedOrders[WeekIndex]=92)*(T_PlannedOrders[EffectiveQty]&gt;0)*T_PlannedOrders[Order_Month])),"m月")&amp;"発注)")</f>
        <v/>
      </c>
      <c r="CR1209">
        <f>IF(SUMIFS(T_PlannedOrders[EffectiveQty],T_PlannedOrders[Part Name],$A1199,T_PlannedOrders[WeekIndex],93)=0,"",SUMIFS(T_PlannedOrders[EffectiveQty],T_PlannedOrders[Part Name],$A1199,T_PlannedOrders[WeekIndex],93)&amp;" ("&amp;TEXT(SUMPRODUCT(MAX((T_PlannedOrders[Part Name]=$A1199)*(T_PlannedOrders[WeekIndex]=93)*(T_PlannedOrders[EffectiveQty]&gt;0)*T_PlannedOrders[Order_Month])),"m月")&amp;"発注)")</f>
        <v/>
      </c>
      <c r="CS1209">
        <f>IF(SUMIFS(T_PlannedOrders[EffectiveQty],T_PlannedOrders[Part Name],$A1199,T_PlannedOrders[WeekIndex],94)=0,"",SUMIFS(T_PlannedOrders[EffectiveQty],T_PlannedOrders[Part Name],$A1199,T_PlannedOrders[WeekIndex],94)&amp;" ("&amp;TEXT(SUMPRODUCT(MAX((T_PlannedOrders[Part Name]=$A1199)*(T_PlannedOrders[WeekIndex]=94)*(T_PlannedOrders[EffectiveQty]&gt;0)*T_PlannedOrders[Order_Month])),"m月")&amp;"発注)")</f>
        <v/>
      </c>
      <c r="CT1209">
        <f>IF(SUMIFS(T_PlannedOrders[EffectiveQty],T_PlannedOrders[Part Name],$A1199,T_PlannedOrders[WeekIndex],95)=0,"",SUMIFS(T_PlannedOrders[EffectiveQty],T_PlannedOrders[Part Name],$A1199,T_PlannedOrders[WeekIndex],95)&amp;" ("&amp;TEXT(SUMPRODUCT(MAX((T_PlannedOrders[Part Name]=$A1199)*(T_PlannedOrders[WeekIndex]=95)*(T_PlannedOrders[EffectiveQty]&gt;0)*T_PlannedOrders[Order_Month])),"m月")&amp;"発注)")</f>
        <v/>
      </c>
      <c r="CU1209">
        <f>IF(SUMIFS(T_PlannedOrders[EffectiveQty],T_PlannedOrders[Part Name],$A1199,T_PlannedOrders[WeekIndex],96)=0,"",SUMIFS(T_PlannedOrders[EffectiveQty],T_PlannedOrders[Part Name],$A1199,T_PlannedOrders[WeekIndex],96)&amp;" ("&amp;TEXT(SUMPRODUCT(MAX((T_PlannedOrders[Part Name]=$A1199)*(T_PlannedOrders[WeekIndex]=96)*(T_PlannedOrders[EffectiveQty]&gt;0)*T_PlannedOrders[Order_Month])),"m月")&amp;"発注)")</f>
        <v/>
      </c>
      <c r="CV1209">
        <f>IF(SUMIFS(T_PlannedOrders[EffectiveQty],T_PlannedOrders[Part Name],$A1199,T_PlannedOrders[WeekIndex],97)=0,"",SUMIFS(T_PlannedOrders[EffectiveQty],T_PlannedOrders[Part Name],$A1199,T_PlannedOrders[WeekIndex],97)&amp;" ("&amp;TEXT(SUMPRODUCT(MAX((T_PlannedOrders[Part Name]=$A1199)*(T_PlannedOrders[WeekIndex]=97)*(T_PlannedOrders[EffectiveQty]&gt;0)*T_PlannedOrders[Order_Month])),"m月")&amp;"発注)")</f>
        <v/>
      </c>
      <c r="CW1209">
        <f>IF(SUMIFS(T_PlannedOrders[EffectiveQty],T_PlannedOrders[Part Name],$A1199,T_PlannedOrders[WeekIndex],98)=0,"",SUMIFS(T_PlannedOrders[EffectiveQty],T_PlannedOrders[Part Name],$A1199,T_PlannedOrders[WeekIndex],98)&amp;" ("&amp;TEXT(SUMPRODUCT(MAX((T_PlannedOrders[Part Name]=$A1199)*(T_PlannedOrders[WeekIndex]=98)*(T_PlannedOrders[EffectiveQty]&gt;0)*T_PlannedOrders[Order_Month])),"m月")&amp;"発注)")</f>
        <v/>
      </c>
      <c r="CX1209">
        <f>IF(SUMIFS(T_PlannedOrders[EffectiveQty],T_PlannedOrders[Part Name],$A1199,T_PlannedOrders[WeekIndex],99)=0,"",SUMIFS(T_PlannedOrders[EffectiveQty],T_PlannedOrders[Part Name],$A1199,T_PlannedOrders[WeekIndex],99)&amp;" ("&amp;TEXT(SUMPRODUCT(MAX((T_PlannedOrders[Part Name]=$A1199)*(T_PlannedOrders[WeekIndex]=99)*(T_PlannedOrders[EffectiveQty]&gt;0)*T_PlannedOrders[Order_Month])),"m月")&amp;"発注)")</f>
        <v/>
      </c>
      <c r="CY1209">
        <f>IF(SUMIFS(T_PlannedOrders[EffectiveQty],T_PlannedOrders[Part Name],$A1199,T_PlannedOrders[WeekIndex],100)=0,"",SUMIFS(T_PlannedOrders[EffectiveQty],T_PlannedOrders[Part Name],$A1199,T_PlannedOrders[WeekIndex],100)&amp;" ("&amp;TEXT(SUMPRODUCT(MAX((T_PlannedOrders[Part Name]=$A1199)*(T_PlannedOrders[WeekIndex]=100)*(T_PlannedOrders[EffectiveQty]&gt;0)*T_PlannedOrders[Order_Month])),"m月")&amp;"発注)")</f>
        <v/>
      </c>
      <c r="CZ1209">
        <f>IF(SUMIFS(T_PlannedOrders[EffectiveQty],T_PlannedOrders[Part Name],$A1199,T_PlannedOrders[WeekIndex],101)=0,"",SUMIFS(T_PlannedOrders[EffectiveQty],T_PlannedOrders[Part Name],$A1199,T_PlannedOrders[WeekIndex],101)&amp;" ("&amp;TEXT(SUMPRODUCT(MAX((T_PlannedOrders[Part Name]=$A1199)*(T_PlannedOrders[WeekIndex]=101)*(T_PlannedOrders[EffectiveQty]&gt;0)*T_PlannedOrders[Order_Month])),"m月")&amp;"発注)")</f>
        <v/>
      </c>
      <c r="DA1209">
        <f>IF(SUMIFS(T_PlannedOrders[EffectiveQty],T_PlannedOrders[Part Name],$A1199,T_PlannedOrders[WeekIndex],102)=0,"",SUMIFS(T_PlannedOrders[EffectiveQty],T_PlannedOrders[Part Name],$A1199,T_PlannedOrders[WeekIndex],102)&amp;" ("&amp;TEXT(SUMPRODUCT(MAX((T_PlannedOrders[Part Name]=$A1199)*(T_PlannedOrders[WeekIndex]=102)*(T_PlannedOrders[EffectiveQty]&gt;0)*T_PlannedOrders[Order_Month])),"m月")&amp;"発注)")</f>
        <v/>
      </c>
      <c r="DB1209">
        <f>IF(SUMIFS(T_PlannedOrders[EffectiveQty],T_PlannedOrders[Part Name],$A1199,T_PlannedOrders[WeekIndex],103)=0,"",SUMIFS(T_PlannedOrders[EffectiveQty],T_PlannedOrders[Part Name],$A1199,T_PlannedOrders[WeekIndex],103)&amp;" ("&amp;TEXT(SUMPRODUCT(MAX((T_PlannedOrders[Part Name]=$A1199)*(T_PlannedOrders[WeekIndex]=103)*(T_PlannedOrders[EffectiveQty]&gt;0)*T_PlannedOrders[Order_Month])),"m月")&amp;"発注)")</f>
        <v/>
      </c>
      <c r="DC1209">
        <f>IF(SUMIFS(T_PlannedOrders[EffectiveQty],T_PlannedOrders[Part Name],$A1199,T_PlannedOrders[WeekIndex],104)=0,"",SUMIFS(T_PlannedOrders[EffectiveQty],T_PlannedOrders[Part Name],$A1199,T_PlannedOrders[WeekIndex],104)&amp;" ("&amp;TEXT(SUMPRODUCT(MAX((T_PlannedOrders[Part Name]=$A1199)*(T_PlannedOrders[WeekIndex]=104)*(T_PlannedOrders[EffectiveQty]&gt;0)*T_PlannedOrders[Order_Month])),"m月")&amp;"発注)")</f>
        <v/>
      </c>
    </row>
    <row r="1210">
      <c r="B1210" s="5" t="inlineStr">
        <is>
          <t>合計在庫(週末時点,kg)</t>
        </is>
      </c>
      <c r="D1210">
        <f>'Grid_Stock'!B56</f>
        <v/>
      </c>
      <c r="E1210">
        <f>'Grid_Stock'!C56</f>
        <v/>
      </c>
      <c r="F1210">
        <f>'Grid_Stock'!D56</f>
        <v/>
      </c>
      <c r="G1210">
        <f>'Grid_Stock'!E56</f>
        <v/>
      </c>
      <c r="H1210">
        <f>'Grid_Stock'!F56</f>
        <v/>
      </c>
      <c r="I1210">
        <f>'Grid_Stock'!G56</f>
        <v/>
      </c>
      <c r="J1210">
        <f>'Grid_Stock'!H56</f>
        <v/>
      </c>
      <c r="K1210">
        <f>'Grid_Stock'!I56</f>
        <v/>
      </c>
      <c r="L1210">
        <f>'Grid_Stock'!J56</f>
        <v/>
      </c>
      <c r="M1210">
        <f>'Grid_Stock'!K56</f>
        <v/>
      </c>
      <c r="N1210">
        <f>'Grid_Stock'!L56</f>
        <v/>
      </c>
      <c r="O1210">
        <f>'Grid_Stock'!M56</f>
        <v/>
      </c>
      <c r="P1210">
        <f>'Grid_Stock'!N56</f>
        <v/>
      </c>
      <c r="Q1210">
        <f>'Grid_Stock'!O56</f>
        <v/>
      </c>
      <c r="R1210">
        <f>'Grid_Stock'!P56</f>
        <v/>
      </c>
      <c r="S1210">
        <f>'Grid_Stock'!Q56</f>
        <v/>
      </c>
      <c r="T1210">
        <f>'Grid_Stock'!R56</f>
        <v/>
      </c>
      <c r="U1210">
        <f>'Grid_Stock'!S56</f>
        <v/>
      </c>
      <c r="V1210">
        <f>'Grid_Stock'!T56</f>
        <v/>
      </c>
      <c r="W1210">
        <f>'Grid_Stock'!U56</f>
        <v/>
      </c>
      <c r="X1210">
        <f>'Grid_Stock'!V56</f>
        <v/>
      </c>
      <c r="Y1210">
        <f>'Grid_Stock'!W56</f>
        <v/>
      </c>
      <c r="Z1210">
        <f>'Grid_Stock'!X56</f>
        <v/>
      </c>
      <c r="AA1210">
        <f>'Grid_Stock'!Y56</f>
        <v/>
      </c>
      <c r="AB1210">
        <f>'Grid_Stock'!Z56</f>
        <v/>
      </c>
      <c r="AC1210">
        <f>'Grid_Stock'!AA56</f>
        <v/>
      </c>
      <c r="AD1210">
        <f>'Grid_Stock'!AB56</f>
        <v/>
      </c>
      <c r="AE1210">
        <f>'Grid_Stock'!AC56</f>
        <v/>
      </c>
      <c r="AF1210">
        <f>'Grid_Stock'!AD56</f>
        <v/>
      </c>
      <c r="AG1210">
        <f>'Grid_Stock'!AE56</f>
        <v/>
      </c>
      <c r="AH1210">
        <f>'Grid_Stock'!AF56</f>
        <v/>
      </c>
      <c r="AI1210">
        <f>'Grid_Stock'!AG56</f>
        <v/>
      </c>
      <c r="AJ1210">
        <f>'Grid_Stock'!AH56</f>
        <v/>
      </c>
      <c r="AK1210">
        <f>'Grid_Stock'!AI56</f>
        <v/>
      </c>
      <c r="AL1210">
        <f>'Grid_Stock'!AJ56</f>
        <v/>
      </c>
      <c r="AM1210">
        <f>'Grid_Stock'!AK56</f>
        <v/>
      </c>
      <c r="AN1210">
        <f>'Grid_Stock'!AL56</f>
        <v/>
      </c>
      <c r="AO1210">
        <f>'Grid_Stock'!AM56</f>
        <v/>
      </c>
      <c r="AP1210">
        <f>'Grid_Stock'!AN56</f>
        <v/>
      </c>
      <c r="AQ1210">
        <f>'Grid_Stock'!AO56</f>
        <v/>
      </c>
      <c r="AR1210">
        <f>'Grid_Stock'!AP56</f>
        <v/>
      </c>
      <c r="AS1210">
        <f>'Grid_Stock'!AQ56</f>
        <v/>
      </c>
      <c r="AT1210">
        <f>'Grid_Stock'!AR56</f>
        <v/>
      </c>
      <c r="AU1210">
        <f>'Grid_Stock'!AS56</f>
        <v/>
      </c>
      <c r="AV1210">
        <f>'Grid_Stock'!AT56</f>
        <v/>
      </c>
      <c r="AW1210">
        <f>'Grid_Stock'!AU56</f>
        <v/>
      </c>
      <c r="AX1210">
        <f>'Grid_Stock'!AV56</f>
        <v/>
      </c>
      <c r="AY1210">
        <f>'Grid_Stock'!AW56</f>
        <v/>
      </c>
      <c r="AZ1210">
        <f>'Grid_Stock'!AX56</f>
        <v/>
      </c>
      <c r="BA1210">
        <f>'Grid_Stock'!AY56</f>
        <v/>
      </c>
      <c r="BB1210">
        <f>'Grid_Stock'!AZ56</f>
        <v/>
      </c>
      <c r="BC1210">
        <f>'Grid_Stock'!BA56</f>
        <v/>
      </c>
      <c r="BD1210">
        <f>'Grid_Stock'!BB56</f>
        <v/>
      </c>
      <c r="BE1210">
        <f>'Grid_Stock'!BC56</f>
        <v/>
      </c>
      <c r="BF1210">
        <f>'Grid_Stock'!BD56</f>
        <v/>
      </c>
      <c r="BG1210">
        <f>'Grid_Stock'!BE56</f>
        <v/>
      </c>
      <c r="BH1210">
        <f>'Grid_Stock'!BF56</f>
        <v/>
      </c>
      <c r="BI1210">
        <f>'Grid_Stock'!BG56</f>
        <v/>
      </c>
      <c r="BJ1210">
        <f>'Grid_Stock'!BH56</f>
        <v/>
      </c>
      <c r="BK1210">
        <f>'Grid_Stock'!BI56</f>
        <v/>
      </c>
      <c r="BL1210">
        <f>'Grid_Stock'!BJ56</f>
        <v/>
      </c>
      <c r="BM1210">
        <f>'Grid_Stock'!BK56</f>
        <v/>
      </c>
      <c r="BN1210">
        <f>'Grid_Stock'!BL56</f>
        <v/>
      </c>
      <c r="BO1210">
        <f>'Grid_Stock'!BM56</f>
        <v/>
      </c>
      <c r="BP1210">
        <f>'Grid_Stock'!BN56</f>
        <v/>
      </c>
      <c r="BQ1210">
        <f>'Grid_Stock'!BO56</f>
        <v/>
      </c>
      <c r="BR1210">
        <f>'Grid_Stock'!BP56</f>
        <v/>
      </c>
      <c r="BS1210">
        <f>'Grid_Stock'!BQ56</f>
        <v/>
      </c>
      <c r="BT1210">
        <f>'Grid_Stock'!BR56</f>
        <v/>
      </c>
      <c r="BU1210">
        <f>'Grid_Stock'!BS56</f>
        <v/>
      </c>
      <c r="BV1210">
        <f>'Grid_Stock'!BT56</f>
        <v/>
      </c>
      <c r="BW1210">
        <f>'Grid_Stock'!BU56</f>
        <v/>
      </c>
      <c r="BX1210">
        <f>'Grid_Stock'!BV56</f>
        <v/>
      </c>
      <c r="BY1210">
        <f>'Grid_Stock'!BW56</f>
        <v/>
      </c>
      <c r="BZ1210">
        <f>'Grid_Stock'!BX56</f>
        <v/>
      </c>
      <c r="CA1210">
        <f>'Grid_Stock'!BY56</f>
        <v/>
      </c>
      <c r="CB1210">
        <f>'Grid_Stock'!BZ56</f>
        <v/>
      </c>
      <c r="CC1210">
        <f>'Grid_Stock'!CA56</f>
        <v/>
      </c>
      <c r="CD1210">
        <f>'Grid_Stock'!CB56</f>
        <v/>
      </c>
      <c r="CE1210">
        <f>'Grid_Stock'!CC56</f>
        <v/>
      </c>
      <c r="CF1210">
        <f>'Grid_Stock'!CD56</f>
        <v/>
      </c>
      <c r="CG1210">
        <f>'Grid_Stock'!CE56</f>
        <v/>
      </c>
      <c r="CH1210">
        <f>'Grid_Stock'!CF56</f>
        <v/>
      </c>
      <c r="CI1210">
        <f>'Grid_Stock'!CG56</f>
        <v/>
      </c>
      <c r="CJ1210">
        <f>'Grid_Stock'!CH56</f>
        <v/>
      </c>
      <c r="CK1210">
        <f>'Grid_Stock'!CI56</f>
        <v/>
      </c>
      <c r="CL1210">
        <f>'Grid_Stock'!CJ56</f>
        <v/>
      </c>
      <c r="CM1210">
        <f>'Grid_Stock'!CK56</f>
        <v/>
      </c>
      <c r="CN1210">
        <f>'Grid_Stock'!CL56</f>
        <v/>
      </c>
      <c r="CO1210">
        <f>'Grid_Stock'!CM56</f>
        <v/>
      </c>
      <c r="CP1210">
        <f>'Grid_Stock'!CN56</f>
        <v/>
      </c>
      <c r="CQ1210">
        <f>'Grid_Stock'!CO56</f>
        <v/>
      </c>
      <c r="CR1210">
        <f>'Grid_Stock'!CP56</f>
        <v/>
      </c>
      <c r="CS1210">
        <f>'Grid_Stock'!CQ56</f>
        <v/>
      </c>
      <c r="CT1210">
        <f>'Grid_Stock'!CR56</f>
        <v/>
      </c>
      <c r="CU1210">
        <f>'Grid_Stock'!CS56</f>
        <v/>
      </c>
      <c r="CV1210">
        <f>'Grid_Stock'!CT56</f>
        <v/>
      </c>
      <c r="CW1210">
        <f>'Grid_Stock'!CU56</f>
        <v/>
      </c>
      <c r="CX1210">
        <f>'Grid_Stock'!CV56</f>
        <v/>
      </c>
      <c r="CY1210">
        <f>'Grid_Stock'!CW56</f>
        <v/>
      </c>
      <c r="CZ1210">
        <f>'Grid_Stock'!CX56</f>
        <v/>
      </c>
      <c r="DA1210">
        <f>'Grid_Stock'!CY56</f>
        <v/>
      </c>
      <c r="DB1210">
        <f>'Grid_Stock'!CZ56</f>
        <v/>
      </c>
      <c r="DC1210">
        <f>'Grid_Stock'!DA56</f>
        <v/>
      </c>
    </row>
    <row r="1211">
      <c r="B1211" s="23" t="inlineStr">
        <is>
          <t>（発注の目安はDashboardの基準在庫[下限/上限]と色分けを参照）</t>
        </is>
      </c>
    </row>
    <row r="1213">
      <c r="A1213" s="21" t="inlineStr">
        <is>
          <t>CHEM-1720</t>
        </is>
      </c>
      <c r="B1213" s="21" t="inlineStr">
        <is>
          <t>TPZ 868</t>
        </is>
      </c>
      <c r="C1213" s="22" t="n"/>
      <c r="D1213" s="21" t="n"/>
      <c r="E1213" s="21" t="n"/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  <c r="AA1213" s="21" t="n"/>
      <c r="AB1213" s="21" t="n"/>
      <c r="AC1213" s="21" t="n"/>
      <c r="AD1213" s="21" t="n"/>
      <c r="AE1213" s="21" t="n"/>
      <c r="AF1213" s="21" t="n"/>
      <c r="AG1213" s="21" t="n"/>
      <c r="AH1213" s="21" t="n"/>
      <c r="AI1213" s="21" t="n"/>
      <c r="AJ1213" s="21" t="n"/>
      <c r="AK1213" s="21" t="n"/>
      <c r="AL1213" s="21" t="n"/>
      <c r="AM1213" s="21" t="n"/>
      <c r="AN1213" s="21" t="n"/>
      <c r="AO1213" s="21" t="n"/>
      <c r="AP1213" s="21" t="n"/>
      <c r="AQ1213" s="21" t="n"/>
      <c r="AR1213" s="21" t="n"/>
      <c r="AS1213" s="21" t="n"/>
      <c r="AT1213" s="21" t="n"/>
      <c r="AU1213" s="21" t="n"/>
      <c r="AV1213" s="21" t="n"/>
      <c r="AW1213" s="21" t="n"/>
      <c r="AX1213" s="21" t="n"/>
      <c r="AY1213" s="21" t="n"/>
      <c r="AZ1213" s="21" t="n"/>
      <c r="BA1213" s="21" t="n"/>
      <c r="BB1213" s="21" t="n"/>
      <c r="BC1213" s="21" t="n"/>
      <c r="BD1213" s="21" t="n"/>
      <c r="BE1213" s="21" t="n"/>
      <c r="BF1213" s="21" t="n"/>
      <c r="BG1213" s="21" t="n"/>
      <c r="BH1213" s="21" t="n"/>
      <c r="BI1213" s="21" t="n"/>
      <c r="BJ1213" s="21" t="n"/>
      <c r="BK1213" s="21" t="n"/>
      <c r="BL1213" s="21" t="n"/>
      <c r="BM1213" s="21" t="n"/>
      <c r="BN1213" s="21" t="n"/>
      <c r="BO1213" s="21" t="n"/>
      <c r="BP1213" s="21" t="n"/>
      <c r="BQ1213" s="21" t="n"/>
      <c r="BR1213" s="21" t="n"/>
      <c r="BS1213" s="21" t="n"/>
      <c r="BT1213" s="21" t="n"/>
      <c r="BU1213" s="21" t="n"/>
      <c r="BV1213" s="21" t="n"/>
      <c r="BW1213" s="21" t="n"/>
      <c r="BX1213" s="21" t="n"/>
      <c r="BY1213" s="21" t="n"/>
      <c r="BZ1213" s="21" t="n"/>
      <c r="CA1213" s="21" t="n"/>
      <c r="CB1213" s="21" t="n"/>
      <c r="CC1213" s="21" t="n"/>
      <c r="CD1213" s="21" t="n"/>
      <c r="CE1213" s="21" t="n"/>
      <c r="CF1213" s="21" t="n"/>
      <c r="CG1213" s="21" t="n"/>
      <c r="CH1213" s="21" t="n"/>
      <c r="CI1213" s="21" t="n"/>
      <c r="CJ1213" s="21" t="n"/>
      <c r="CK1213" s="21" t="n"/>
      <c r="CL1213" s="21" t="n"/>
      <c r="CM1213" s="21" t="n"/>
      <c r="CN1213" s="21" t="n"/>
      <c r="CO1213" s="21" t="n"/>
      <c r="CP1213" s="21" t="n"/>
      <c r="CQ1213" s="21" t="n"/>
      <c r="CR1213" s="21" t="n"/>
      <c r="CS1213" s="21" t="n"/>
      <c r="CT1213" s="21" t="n"/>
      <c r="CU1213" s="21" t="n"/>
      <c r="CV1213" s="21" t="n"/>
      <c r="CW1213" s="21" t="n"/>
      <c r="CX1213" s="21" t="n"/>
      <c r="CY1213" s="21" t="n"/>
      <c r="CZ1213" s="21" t="n"/>
      <c r="DA1213" s="21" t="n"/>
      <c r="DB1213" s="21" t="n"/>
      <c r="DC1213" s="21" t="n"/>
    </row>
    <row r="1214">
      <c r="B1214" t="inlineStr">
        <is>
          <t>TSP-1444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Name],$A1213)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TSP-1445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Name],$A1213)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TSP-1446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Name],$A1213)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TSP-1448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Name],$A1213)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TSP-1449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Name],$A1213)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TSP-1499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Name],$A1213)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TSP-1555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Name],$A1213)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TSP-927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Name],$A1213)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TSP-928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Name],$A1213)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TSP-929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Name],$A1213)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TSP-930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Name],$A1213)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t="inlineStr">
        <is>
          <t>TSP-934</t>
        </is>
      </c>
      <c r="C1236" t="inlineStr">
        <is>
          <t>No. of batches</t>
        </is>
      </c>
      <c r="D1236">
        <f>IFERROR(INDEX(PP_Grid[#Data],$DD1236,2),0)</f>
        <v/>
      </c>
      <c r="E1236">
        <f>IFERROR(INDEX(PP_Grid[#Data],$DD1236,3),0)</f>
        <v/>
      </c>
      <c r="F1236">
        <f>IFERROR(INDEX(PP_Grid[#Data],$DD1236,4),0)</f>
        <v/>
      </c>
      <c r="G1236">
        <f>IFERROR(INDEX(PP_Grid[#Data],$DD1236,5),0)</f>
        <v/>
      </c>
      <c r="H1236">
        <f>IFERROR(INDEX(PP_Grid[#Data],$DD1236,6),0)</f>
        <v/>
      </c>
      <c r="I1236">
        <f>IFERROR(INDEX(PP_Grid[#Data],$DD1236,7),0)</f>
        <v/>
      </c>
      <c r="J1236">
        <f>IFERROR(INDEX(PP_Grid[#Data],$DD1236,8),0)</f>
        <v/>
      </c>
      <c r="K1236">
        <f>IFERROR(INDEX(PP_Grid[#Data],$DD1236,9),0)</f>
        <v/>
      </c>
      <c r="L1236">
        <f>IFERROR(INDEX(PP_Grid[#Data],$DD1236,10),0)</f>
        <v/>
      </c>
      <c r="M1236">
        <f>IFERROR(INDEX(PP_Grid[#Data],$DD1236,11),0)</f>
        <v/>
      </c>
      <c r="N1236">
        <f>IFERROR(INDEX(PP_Grid[#Data],$DD1236,12),0)</f>
        <v/>
      </c>
      <c r="O1236">
        <f>IFERROR(INDEX(PP_Grid[#Data],$DD1236,13),0)</f>
        <v/>
      </c>
      <c r="P1236">
        <f>IFERROR(INDEX(PP_Grid[#Data],$DD1236,14),0)</f>
        <v/>
      </c>
      <c r="Q1236">
        <f>IFERROR(INDEX(PP_Grid[#Data],$DD1236,15),0)</f>
        <v/>
      </c>
      <c r="R1236">
        <f>IFERROR(INDEX(PP_Grid[#Data],$DD1236,16),0)</f>
        <v/>
      </c>
      <c r="S1236">
        <f>IFERROR(INDEX(PP_Grid[#Data],$DD1236,17),0)</f>
        <v/>
      </c>
      <c r="T1236">
        <f>IFERROR(INDEX(PP_Grid[#Data],$DD1236,18),0)</f>
        <v/>
      </c>
      <c r="U1236">
        <f>IFERROR(INDEX(PP_Grid[#Data],$DD1236,19),0)</f>
        <v/>
      </c>
      <c r="V1236">
        <f>IFERROR(INDEX(PP_Grid[#Data],$DD1236,20),0)</f>
        <v/>
      </c>
      <c r="W1236">
        <f>IFERROR(INDEX(PP_Grid[#Data],$DD1236,21),0)</f>
        <v/>
      </c>
      <c r="X1236">
        <f>IFERROR(INDEX(PP_Grid[#Data],$DD1236,22),0)</f>
        <v/>
      </c>
      <c r="Y1236">
        <f>IFERROR(INDEX(PP_Grid[#Data],$DD1236,23),0)</f>
        <v/>
      </c>
      <c r="Z1236">
        <f>IFERROR(INDEX(PP_Grid[#Data],$DD1236,24),0)</f>
        <v/>
      </c>
      <c r="AA1236">
        <f>IFERROR(INDEX(PP_Grid[#Data],$DD1236,25),0)</f>
        <v/>
      </c>
      <c r="AB1236">
        <f>IFERROR(INDEX(PP_Grid[#Data],$DD1236,26),0)</f>
        <v/>
      </c>
      <c r="AC1236">
        <f>IFERROR(INDEX(PP_Grid[#Data],$DD1236,27),0)</f>
        <v/>
      </c>
      <c r="AD1236">
        <f>IFERROR(INDEX(PP_Grid[#Data],$DD1236,28),0)</f>
        <v/>
      </c>
      <c r="AE1236">
        <f>IFERROR(INDEX(PP_Grid[#Data],$DD1236,29),0)</f>
        <v/>
      </c>
      <c r="AF1236">
        <f>IFERROR(INDEX(PP_Grid[#Data],$DD1236,30),0)</f>
        <v/>
      </c>
      <c r="AG1236">
        <f>IFERROR(INDEX(PP_Grid[#Data],$DD1236,31),0)</f>
        <v/>
      </c>
      <c r="AH1236">
        <f>IFERROR(INDEX(PP_Grid[#Data],$DD1236,32),0)</f>
        <v/>
      </c>
      <c r="AI1236">
        <f>IFERROR(INDEX(PP_Grid[#Data],$DD1236,33),0)</f>
        <v/>
      </c>
      <c r="AJ1236">
        <f>IFERROR(INDEX(PP_Grid[#Data],$DD1236,34),0)</f>
        <v/>
      </c>
      <c r="AK1236">
        <f>IFERROR(INDEX(PP_Grid[#Data],$DD1236,35),0)</f>
        <v/>
      </c>
      <c r="AL1236">
        <f>IFERROR(INDEX(PP_Grid[#Data],$DD1236,36),0)</f>
        <v/>
      </c>
      <c r="AM1236">
        <f>IFERROR(INDEX(PP_Grid[#Data],$DD1236,37),0)</f>
        <v/>
      </c>
      <c r="AN1236">
        <f>IFERROR(INDEX(PP_Grid[#Data],$DD1236,38),0)</f>
        <v/>
      </c>
      <c r="AO1236">
        <f>IFERROR(INDEX(PP_Grid[#Data],$DD1236,39),0)</f>
        <v/>
      </c>
      <c r="AP1236">
        <f>IFERROR(INDEX(PP_Grid[#Data],$DD1236,40),0)</f>
        <v/>
      </c>
      <c r="AQ1236">
        <f>IFERROR(INDEX(PP_Grid[#Data],$DD1236,41),0)</f>
        <v/>
      </c>
      <c r="AR1236">
        <f>IFERROR(INDEX(PP_Grid[#Data],$DD1236,42),0)</f>
        <v/>
      </c>
      <c r="AS1236">
        <f>IFERROR(INDEX(PP_Grid[#Data],$DD1236,43),0)</f>
        <v/>
      </c>
      <c r="AT1236">
        <f>IFERROR(INDEX(PP_Grid[#Data],$DD1236,44),0)</f>
        <v/>
      </c>
      <c r="AU1236">
        <f>IFERROR(INDEX(PP_Grid[#Data],$DD1236,45),0)</f>
        <v/>
      </c>
      <c r="AV1236">
        <f>IFERROR(INDEX(PP_Grid[#Data],$DD1236,46),0)</f>
        <v/>
      </c>
      <c r="AW1236">
        <f>IFERROR(INDEX(PP_Grid[#Data],$DD1236,47),0)</f>
        <v/>
      </c>
      <c r="AX1236">
        <f>IFERROR(INDEX(PP_Grid[#Data],$DD1236,48),0)</f>
        <v/>
      </c>
      <c r="AY1236">
        <f>IFERROR(INDEX(PP_Grid[#Data],$DD1236,49),0)</f>
        <v/>
      </c>
      <c r="AZ1236">
        <f>IFERROR(INDEX(PP_Grid[#Data],$DD1236,50),0)</f>
        <v/>
      </c>
      <c r="BA1236">
        <f>IFERROR(INDEX(PP_Grid[#Data],$DD1236,51),0)</f>
        <v/>
      </c>
      <c r="BB1236">
        <f>IFERROR(INDEX(PP_Grid[#Data],$DD1236,52),0)</f>
        <v/>
      </c>
      <c r="BC1236">
        <f>IFERROR(INDEX(PP_Grid[#Data],$DD1236,53),0)</f>
        <v/>
      </c>
      <c r="BD1236">
        <f>IFERROR(INDEX(PP_Grid[#Data],$DD1236,54),0)</f>
        <v/>
      </c>
      <c r="BE1236">
        <f>IFERROR(INDEX(PP_Grid[#Data],$DD1236,55),0)</f>
        <v/>
      </c>
      <c r="BF1236">
        <f>IFERROR(INDEX(PP_Grid[#Data],$DD1236,56),0)</f>
        <v/>
      </c>
      <c r="BG1236">
        <f>IFERROR(INDEX(PP_Grid[#Data],$DD1236,57),0)</f>
        <v/>
      </c>
      <c r="BH1236">
        <f>IFERROR(INDEX(PP_Grid[#Data],$DD1236,58),0)</f>
        <v/>
      </c>
      <c r="BI1236">
        <f>IFERROR(INDEX(PP_Grid[#Data],$DD1236,59),0)</f>
        <v/>
      </c>
      <c r="BJ1236">
        <f>IFERROR(INDEX(PP_Grid[#Data],$DD1236,60),0)</f>
        <v/>
      </c>
      <c r="BK1236">
        <f>IFERROR(INDEX(PP_Grid[#Data],$DD1236,61),0)</f>
        <v/>
      </c>
      <c r="BL1236">
        <f>IFERROR(INDEX(PP_Grid[#Data],$DD1236,62),0)</f>
        <v/>
      </c>
      <c r="BM1236">
        <f>IFERROR(INDEX(PP_Grid[#Data],$DD1236,63),0)</f>
        <v/>
      </c>
      <c r="BN1236">
        <f>IFERROR(INDEX(PP_Grid[#Data],$DD1236,64),0)</f>
        <v/>
      </c>
      <c r="BO1236">
        <f>IFERROR(INDEX(PP_Grid[#Data],$DD1236,65),0)</f>
        <v/>
      </c>
      <c r="BP1236">
        <f>IFERROR(INDEX(PP_Grid[#Data],$DD1236,66),0)</f>
        <v/>
      </c>
      <c r="BQ1236">
        <f>IFERROR(INDEX(PP_Grid[#Data],$DD1236,67),0)</f>
        <v/>
      </c>
      <c r="BR1236">
        <f>IFERROR(INDEX(PP_Grid[#Data],$DD1236,68),0)</f>
        <v/>
      </c>
      <c r="BS1236">
        <f>IFERROR(INDEX(PP_Grid[#Data],$DD1236,69),0)</f>
        <v/>
      </c>
      <c r="BT1236">
        <f>IFERROR(INDEX(PP_Grid[#Data],$DD1236,70),0)</f>
        <v/>
      </c>
      <c r="BU1236">
        <f>IFERROR(INDEX(PP_Grid[#Data],$DD1236,71),0)</f>
        <v/>
      </c>
      <c r="BV1236">
        <f>IFERROR(INDEX(PP_Grid[#Data],$DD1236,72),0)</f>
        <v/>
      </c>
      <c r="BW1236">
        <f>IFERROR(INDEX(PP_Grid[#Data],$DD1236,73),0)</f>
        <v/>
      </c>
      <c r="BX1236">
        <f>IFERROR(INDEX(PP_Grid[#Data],$DD1236,74),0)</f>
        <v/>
      </c>
      <c r="BY1236">
        <f>IFERROR(INDEX(PP_Grid[#Data],$DD1236,75),0)</f>
        <v/>
      </c>
      <c r="BZ1236">
        <f>IFERROR(INDEX(PP_Grid[#Data],$DD1236,76),0)</f>
        <v/>
      </c>
      <c r="CA1236">
        <f>IFERROR(INDEX(PP_Grid[#Data],$DD1236,77),0)</f>
        <v/>
      </c>
      <c r="CB1236">
        <f>IFERROR(INDEX(PP_Grid[#Data],$DD1236,78),0)</f>
        <v/>
      </c>
      <c r="CC1236">
        <f>IFERROR(INDEX(PP_Grid[#Data],$DD1236,79),0)</f>
        <v/>
      </c>
      <c r="CD1236">
        <f>IFERROR(INDEX(PP_Grid[#Data],$DD1236,80),0)</f>
        <v/>
      </c>
      <c r="CE1236">
        <f>IFERROR(INDEX(PP_Grid[#Data],$DD1236,81),0)</f>
        <v/>
      </c>
      <c r="CF1236">
        <f>IFERROR(INDEX(PP_Grid[#Data],$DD1236,82),0)</f>
        <v/>
      </c>
      <c r="CG1236">
        <f>IFERROR(INDEX(PP_Grid[#Data],$DD1236,83),0)</f>
        <v/>
      </c>
      <c r="CH1236">
        <f>IFERROR(INDEX(PP_Grid[#Data],$DD1236,84),0)</f>
        <v/>
      </c>
      <c r="CI1236">
        <f>IFERROR(INDEX(PP_Grid[#Data],$DD1236,85),0)</f>
        <v/>
      </c>
      <c r="CJ1236">
        <f>IFERROR(INDEX(PP_Grid[#Data],$DD1236,86),0)</f>
        <v/>
      </c>
      <c r="CK1236">
        <f>IFERROR(INDEX(PP_Grid[#Data],$DD1236,87),0)</f>
        <v/>
      </c>
      <c r="CL1236">
        <f>IFERROR(INDEX(PP_Grid[#Data],$DD1236,88),0)</f>
        <v/>
      </c>
      <c r="CM1236">
        <f>IFERROR(INDEX(PP_Grid[#Data],$DD1236,89),0)</f>
        <v/>
      </c>
      <c r="CN1236">
        <f>IFERROR(INDEX(PP_Grid[#Data],$DD1236,90),0)</f>
        <v/>
      </c>
      <c r="CO1236">
        <f>IFERROR(INDEX(PP_Grid[#Data],$DD1236,91),0)</f>
        <v/>
      </c>
      <c r="CP1236">
        <f>IFERROR(INDEX(PP_Grid[#Data],$DD1236,92),0)</f>
        <v/>
      </c>
      <c r="CQ1236">
        <f>IFERROR(INDEX(PP_Grid[#Data],$DD1236,93),0)</f>
        <v/>
      </c>
      <c r="CR1236">
        <f>IFERROR(INDEX(PP_Grid[#Data],$DD1236,94),0)</f>
        <v/>
      </c>
      <c r="CS1236">
        <f>IFERROR(INDEX(PP_Grid[#Data],$DD1236,95),0)</f>
        <v/>
      </c>
      <c r="CT1236">
        <f>IFERROR(INDEX(PP_Grid[#Data],$DD1236,96),0)</f>
        <v/>
      </c>
      <c r="CU1236">
        <f>IFERROR(INDEX(PP_Grid[#Data],$DD1236,97),0)</f>
        <v/>
      </c>
      <c r="CV1236">
        <f>IFERROR(INDEX(PP_Grid[#Data],$DD1236,98),0)</f>
        <v/>
      </c>
      <c r="CW1236">
        <f>IFERROR(INDEX(PP_Grid[#Data],$DD1236,99),0)</f>
        <v/>
      </c>
      <c r="CX1236">
        <f>IFERROR(INDEX(PP_Grid[#Data],$DD1236,100),0)</f>
        <v/>
      </c>
      <c r="CY1236">
        <f>IFERROR(INDEX(PP_Grid[#Data],$DD1236,101),0)</f>
        <v/>
      </c>
      <c r="CZ1236">
        <f>IFERROR(INDEX(PP_Grid[#Data],$DD1236,102),0)</f>
        <v/>
      </c>
      <c r="DA1236">
        <f>IFERROR(INDEX(PP_Grid[#Data],$DD1236,103),0)</f>
        <v/>
      </c>
      <c r="DB1236">
        <f>IFERROR(INDEX(PP_Grid[#Data],$DD1236,104),0)</f>
        <v/>
      </c>
      <c r="DC1236">
        <f>IFERROR(INDEX(PP_Grid[#Data],$DD1236,105),0)</f>
        <v/>
      </c>
      <c r="DD1236" s="12">
        <f>IFERROR(MATCH($B1236,PP_Grid[Intermediate],0),99999)</f>
        <v/>
      </c>
    </row>
    <row r="1237">
      <c r="B1237" t="inlineStr">
        <is>
          <t>使用量(kg)</t>
        </is>
      </c>
      <c r="C1237">
        <f>SUMIFS(M_BOM[RM_Qty_Per_Batch],M_BOM[Intermediate],$B1236,M_BOM[Part Name],$A1213)</f>
        <v/>
      </c>
      <c r="D1237">
        <f>$C1237*D1236</f>
        <v/>
      </c>
      <c r="E1237">
        <f>$C1237*E1236</f>
        <v/>
      </c>
      <c r="F1237">
        <f>$C1237*F1236</f>
        <v/>
      </c>
      <c r="G1237">
        <f>$C1237*G1236</f>
        <v/>
      </c>
      <c r="H1237">
        <f>$C1237*H1236</f>
        <v/>
      </c>
      <c r="I1237">
        <f>$C1237*I1236</f>
        <v/>
      </c>
      <c r="J1237">
        <f>$C1237*J1236</f>
        <v/>
      </c>
      <c r="K1237">
        <f>$C1237*K1236</f>
        <v/>
      </c>
      <c r="L1237">
        <f>$C1237*L1236</f>
        <v/>
      </c>
      <c r="M1237">
        <f>$C1237*M1236</f>
        <v/>
      </c>
      <c r="N1237">
        <f>$C1237*N1236</f>
        <v/>
      </c>
      <c r="O1237">
        <f>$C1237*O1236</f>
        <v/>
      </c>
      <c r="P1237">
        <f>$C1237*P1236</f>
        <v/>
      </c>
      <c r="Q1237">
        <f>$C1237*Q1236</f>
        <v/>
      </c>
      <c r="R1237">
        <f>$C1237*R1236</f>
        <v/>
      </c>
      <c r="S1237">
        <f>$C1237*S1236</f>
        <v/>
      </c>
      <c r="T1237">
        <f>$C1237*T1236</f>
        <v/>
      </c>
      <c r="U1237">
        <f>$C1237*U1236</f>
        <v/>
      </c>
      <c r="V1237">
        <f>$C1237*V1236</f>
        <v/>
      </c>
      <c r="W1237">
        <f>$C1237*W1236</f>
        <v/>
      </c>
      <c r="X1237">
        <f>$C1237*X1236</f>
        <v/>
      </c>
      <c r="Y1237">
        <f>$C1237*Y1236</f>
        <v/>
      </c>
      <c r="Z1237">
        <f>$C1237*Z1236</f>
        <v/>
      </c>
      <c r="AA1237">
        <f>$C1237*AA1236</f>
        <v/>
      </c>
      <c r="AB1237">
        <f>$C1237*AB1236</f>
        <v/>
      </c>
      <c r="AC1237">
        <f>$C1237*AC1236</f>
        <v/>
      </c>
      <c r="AD1237">
        <f>$C1237*AD1236</f>
        <v/>
      </c>
      <c r="AE1237">
        <f>$C1237*AE1236</f>
        <v/>
      </c>
      <c r="AF1237">
        <f>$C1237*AF1236</f>
        <v/>
      </c>
      <c r="AG1237">
        <f>$C1237*AG1236</f>
        <v/>
      </c>
      <c r="AH1237">
        <f>$C1237*AH1236</f>
        <v/>
      </c>
      <c r="AI1237">
        <f>$C1237*AI1236</f>
        <v/>
      </c>
      <c r="AJ1237">
        <f>$C1237*AJ1236</f>
        <v/>
      </c>
      <c r="AK1237">
        <f>$C1237*AK1236</f>
        <v/>
      </c>
      <c r="AL1237">
        <f>$C1237*AL1236</f>
        <v/>
      </c>
      <c r="AM1237">
        <f>$C1237*AM1236</f>
        <v/>
      </c>
      <c r="AN1237">
        <f>$C1237*AN1236</f>
        <v/>
      </c>
      <c r="AO1237">
        <f>$C1237*AO1236</f>
        <v/>
      </c>
      <c r="AP1237">
        <f>$C1237*AP1236</f>
        <v/>
      </c>
      <c r="AQ1237">
        <f>$C1237*AQ1236</f>
        <v/>
      </c>
      <c r="AR1237">
        <f>$C1237*AR1236</f>
        <v/>
      </c>
      <c r="AS1237">
        <f>$C1237*AS1236</f>
        <v/>
      </c>
      <c r="AT1237">
        <f>$C1237*AT1236</f>
        <v/>
      </c>
      <c r="AU1237">
        <f>$C1237*AU1236</f>
        <v/>
      </c>
      <c r="AV1237">
        <f>$C1237*AV1236</f>
        <v/>
      </c>
      <c r="AW1237">
        <f>$C1237*AW1236</f>
        <v/>
      </c>
      <c r="AX1237">
        <f>$C1237*AX1236</f>
        <v/>
      </c>
      <c r="AY1237">
        <f>$C1237*AY1236</f>
        <v/>
      </c>
      <c r="AZ1237">
        <f>$C1237*AZ1236</f>
        <v/>
      </c>
      <c r="BA1237">
        <f>$C1237*BA1236</f>
        <v/>
      </c>
      <c r="BB1237">
        <f>$C1237*BB1236</f>
        <v/>
      </c>
      <c r="BC1237">
        <f>$C1237*BC1236</f>
        <v/>
      </c>
      <c r="BD1237">
        <f>$C1237*BD1236</f>
        <v/>
      </c>
      <c r="BE1237">
        <f>$C1237*BE1236</f>
        <v/>
      </c>
      <c r="BF1237">
        <f>$C1237*BF1236</f>
        <v/>
      </c>
      <c r="BG1237">
        <f>$C1237*BG1236</f>
        <v/>
      </c>
      <c r="BH1237">
        <f>$C1237*BH1236</f>
        <v/>
      </c>
      <c r="BI1237">
        <f>$C1237*BI1236</f>
        <v/>
      </c>
      <c r="BJ1237">
        <f>$C1237*BJ1236</f>
        <v/>
      </c>
      <c r="BK1237">
        <f>$C1237*BK1236</f>
        <v/>
      </c>
      <c r="BL1237">
        <f>$C1237*BL1236</f>
        <v/>
      </c>
      <c r="BM1237">
        <f>$C1237*BM1236</f>
        <v/>
      </c>
      <c r="BN1237">
        <f>$C1237*BN1236</f>
        <v/>
      </c>
      <c r="BO1237">
        <f>$C1237*BO1236</f>
        <v/>
      </c>
      <c r="BP1237">
        <f>$C1237*BP1236</f>
        <v/>
      </c>
      <c r="BQ1237">
        <f>$C1237*BQ1236</f>
        <v/>
      </c>
      <c r="BR1237">
        <f>$C1237*BR1236</f>
        <v/>
      </c>
      <c r="BS1237">
        <f>$C1237*BS1236</f>
        <v/>
      </c>
      <c r="BT1237">
        <f>$C1237*BT1236</f>
        <v/>
      </c>
      <c r="BU1237">
        <f>$C1237*BU1236</f>
        <v/>
      </c>
      <c r="BV1237">
        <f>$C1237*BV1236</f>
        <v/>
      </c>
      <c r="BW1237">
        <f>$C1237*BW1236</f>
        <v/>
      </c>
      <c r="BX1237">
        <f>$C1237*BX1236</f>
        <v/>
      </c>
      <c r="BY1237">
        <f>$C1237*BY1236</f>
        <v/>
      </c>
      <c r="BZ1237">
        <f>$C1237*BZ1236</f>
        <v/>
      </c>
      <c r="CA1237">
        <f>$C1237*CA1236</f>
        <v/>
      </c>
      <c r="CB1237">
        <f>$C1237*CB1236</f>
        <v/>
      </c>
      <c r="CC1237">
        <f>$C1237*CC1236</f>
        <v/>
      </c>
      <c r="CD1237">
        <f>$C1237*CD1236</f>
        <v/>
      </c>
      <c r="CE1237">
        <f>$C1237*CE1236</f>
        <v/>
      </c>
      <c r="CF1237">
        <f>$C1237*CF1236</f>
        <v/>
      </c>
      <c r="CG1237">
        <f>$C1237*CG1236</f>
        <v/>
      </c>
      <c r="CH1237">
        <f>$C1237*CH1236</f>
        <v/>
      </c>
      <c r="CI1237">
        <f>$C1237*CI1236</f>
        <v/>
      </c>
      <c r="CJ1237">
        <f>$C1237*CJ1236</f>
        <v/>
      </c>
      <c r="CK1237">
        <f>$C1237*CK1236</f>
        <v/>
      </c>
      <c r="CL1237">
        <f>$C1237*CL1236</f>
        <v/>
      </c>
      <c r="CM1237">
        <f>$C1237*CM1236</f>
        <v/>
      </c>
      <c r="CN1237">
        <f>$C1237*CN1236</f>
        <v/>
      </c>
      <c r="CO1237">
        <f>$C1237*CO1236</f>
        <v/>
      </c>
      <c r="CP1237">
        <f>$C1237*CP1236</f>
        <v/>
      </c>
      <c r="CQ1237">
        <f>$C1237*CQ1236</f>
        <v/>
      </c>
      <c r="CR1237">
        <f>$C1237*CR1236</f>
        <v/>
      </c>
      <c r="CS1237">
        <f>$C1237*CS1236</f>
        <v/>
      </c>
      <c r="CT1237">
        <f>$C1237*CT1236</f>
        <v/>
      </c>
      <c r="CU1237">
        <f>$C1237*CU1236</f>
        <v/>
      </c>
      <c r="CV1237">
        <f>$C1237*CV1236</f>
        <v/>
      </c>
      <c r="CW1237">
        <f>$C1237*CW1236</f>
        <v/>
      </c>
      <c r="CX1237">
        <f>$C1237*CX1236</f>
        <v/>
      </c>
      <c r="CY1237">
        <f>$C1237*CY1236</f>
        <v/>
      </c>
      <c r="CZ1237">
        <f>$C1237*CZ1236</f>
        <v/>
      </c>
      <c r="DA1237">
        <f>$C1237*DA1236</f>
        <v/>
      </c>
      <c r="DB1237">
        <f>$C1237*DB1236</f>
        <v/>
      </c>
      <c r="DC1237">
        <f>$C1237*DC1236</f>
        <v/>
      </c>
    </row>
    <row r="1238">
      <c r="B1238" t="inlineStr">
        <is>
          <t>TSP-935</t>
        </is>
      </c>
      <c r="C1238" t="inlineStr">
        <is>
          <t>No. of batches</t>
        </is>
      </c>
      <c r="D1238">
        <f>IFERROR(INDEX(PP_Grid[#Data],$DD1238,2),0)</f>
        <v/>
      </c>
      <c r="E1238">
        <f>IFERROR(INDEX(PP_Grid[#Data],$DD1238,3),0)</f>
        <v/>
      </c>
      <c r="F1238">
        <f>IFERROR(INDEX(PP_Grid[#Data],$DD1238,4),0)</f>
        <v/>
      </c>
      <c r="G1238">
        <f>IFERROR(INDEX(PP_Grid[#Data],$DD1238,5),0)</f>
        <v/>
      </c>
      <c r="H1238">
        <f>IFERROR(INDEX(PP_Grid[#Data],$DD1238,6),0)</f>
        <v/>
      </c>
      <c r="I1238">
        <f>IFERROR(INDEX(PP_Grid[#Data],$DD1238,7),0)</f>
        <v/>
      </c>
      <c r="J1238">
        <f>IFERROR(INDEX(PP_Grid[#Data],$DD1238,8),0)</f>
        <v/>
      </c>
      <c r="K1238">
        <f>IFERROR(INDEX(PP_Grid[#Data],$DD1238,9),0)</f>
        <v/>
      </c>
      <c r="L1238">
        <f>IFERROR(INDEX(PP_Grid[#Data],$DD1238,10),0)</f>
        <v/>
      </c>
      <c r="M1238">
        <f>IFERROR(INDEX(PP_Grid[#Data],$DD1238,11),0)</f>
        <v/>
      </c>
      <c r="N1238">
        <f>IFERROR(INDEX(PP_Grid[#Data],$DD1238,12),0)</f>
        <v/>
      </c>
      <c r="O1238">
        <f>IFERROR(INDEX(PP_Grid[#Data],$DD1238,13),0)</f>
        <v/>
      </c>
      <c r="P1238">
        <f>IFERROR(INDEX(PP_Grid[#Data],$DD1238,14),0)</f>
        <v/>
      </c>
      <c r="Q1238">
        <f>IFERROR(INDEX(PP_Grid[#Data],$DD1238,15),0)</f>
        <v/>
      </c>
      <c r="R1238">
        <f>IFERROR(INDEX(PP_Grid[#Data],$DD1238,16),0)</f>
        <v/>
      </c>
      <c r="S1238">
        <f>IFERROR(INDEX(PP_Grid[#Data],$DD1238,17),0)</f>
        <v/>
      </c>
      <c r="T1238">
        <f>IFERROR(INDEX(PP_Grid[#Data],$DD1238,18),0)</f>
        <v/>
      </c>
      <c r="U1238">
        <f>IFERROR(INDEX(PP_Grid[#Data],$DD1238,19),0)</f>
        <v/>
      </c>
      <c r="V1238">
        <f>IFERROR(INDEX(PP_Grid[#Data],$DD1238,20),0)</f>
        <v/>
      </c>
      <c r="W1238">
        <f>IFERROR(INDEX(PP_Grid[#Data],$DD1238,21),0)</f>
        <v/>
      </c>
      <c r="X1238">
        <f>IFERROR(INDEX(PP_Grid[#Data],$DD1238,22),0)</f>
        <v/>
      </c>
      <c r="Y1238">
        <f>IFERROR(INDEX(PP_Grid[#Data],$DD1238,23),0)</f>
        <v/>
      </c>
      <c r="Z1238">
        <f>IFERROR(INDEX(PP_Grid[#Data],$DD1238,24),0)</f>
        <v/>
      </c>
      <c r="AA1238">
        <f>IFERROR(INDEX(PP_Grid[#Data],$DD1238,25),0)</f>
        <v/>
      </c>
      <c r="AB1238">
        <f>IFERROR(INDEX(PP_Grid[#Data],$DD1238,26),0)</f>
        <v/>
      </c>
      <c r="AC1238">
        <f>IFERROR(INDEX(PP_Grid[#Data],$DD1238,27),0)</f>
        <v/>
      </c>
      <c r="AD1238">
        <f>IFERROR(INDEX(PP_Grid[#Data],$DD1238,28),0)</f>
        <v/>
      </c>
      <c r="AE1238">
        <f>IFERROR(INDEX(PP_Grid[#Data],$DD1238,29),0)</f>
        <v/>
      </c>
      <c r="AF1238">
        <f>IFERROR(INDEX(PP_Grid[#Data],$DD1238,30),0)</f>
        <v/>
      </c>
      <c r="AG1238">
        <f>IFERROR(INDEX(PP_Grid[#Data],$DD1238,31),0)</f>
        <v/>
      </c>
      <c r="AH1238">
        <f>IFERROR(INDEX(PP_Grid[#Data],$DD1238,32),0)</f>
        <v/>
      </c>
      <c r="AI1238">
        <f>IFERROR(INDEX(PP_Grid[#Data],$DD1238,33),0)</f>
        <v/>
      </c>
      <c r="AJ1238">
        <f>IFERROR(INDEX(PP_Grid[#Data],$DD1238,34),0)</f>
        <v/>
      </c>
      <c r="AK1238">
        <f>IFERROR(INDEX(PP_Grid[#Data],$DD1238,35),0)</f>
        <v/>
      </c>
      <c r="AL1238">
        <f>IFERROR(INDEX(PP_Grid[#Data],$DD1238,36),0)</f>
        <v/>
      </c>
      <c r="AM1238">
        <f>IFERROR(INDEX(PP_Grid[#Data],$DD1238,37),0)</f>
        <v/>
      </c>
      <c r="AN1238">
        <f>IFERROR(INDEX(PP_Grid[#Data],$DD1238,38),0)</f>
        <v/>
      </c>
      <c r="AO1238">
        <f>IFERROR(INDEX(PP_Grid[#Data],$DD1238,39),0)</f>
        <v/>
      </c>
      <c r="AP1238">
        <f>IFERROR(INDEX(PP_Grid[#Data],$DD1238,40),0)</f>
        <v/>
      </c>
      <c r="AQ1238">
        <f>IFERROR(INDEX(PP_Grid[#Data],$DD1238,41),0)</f>
        <v/>
      </c>
      <c r="AR1238">
        <f>IFERROR(INDEX(PP_Grid[#Data],$DD1238,42),0)</f>
        <v/>
      </c>
      <c r="AS1238">
        <f>IFERROR(INDEX(PP_Grid[#Data],$DD1238,43),0)</f>
        <v/>
      </c>
      <c r="AT1238">
        <f>IFERROR(INDEX(PP_Grid[#Data],$DD1238,44),0)</f>
        <v/>
      </c>
      <c r="AU1238">
        <f>IFERROR(INDEX(PP_Grid[#Data],$DD1238,45),0)</f>
        <v/>
      </c>
      <c r="AV1238">
        <f>IFERROR(INDEX(PP_Grid[#Data],$DD1238,46),0)</f>
        <v/>
      </c>
      <c r="AW1238">
        <f>IFERROR(INDEX(PP_Grid[#Data],$DD1238,47),0)</f>
        <v/>
      </c>
      <c r="AX1238">
        <f>IFERROR(INDEX(PP_Grid[#Data],$DD1238,48),0)</f>
        <v/>
      </c>
      <c r="AY1238">
        <f>IFERROR(INDEX(PP_Grid[#Data],$DD1238,49),0)</f>
        <v/>
      </c>
      <c r="AZ1238">
        <f>IFERROR(INDEX(PP_Grid[#Data],$DD1238,50),0)</f>
        <v/>
      </c>
      <c r="BA1238">
        <f>IFERROR(INDEX(PP_Grid[#Data],$DD1238,51),0)</f>
        <v/>
      </c>
      <c r="BB1238">
        <f>IFERROR(INDEX(PP_Grid[#Data],$DD1238,52),0)</f>
        <v/>
      </c>
      <c r="BC1238">
        <f>IFERROR(INDEX(PP_Grid[#Data],$DD1238,53),0)</f>
        <v/>
      </c>
      <c r="BD1238">
        <f>IFERROR(INDEX(PP_Grid[#Data],$DD1238,54),0)</f>
        <v/>
      </c>
      <c r="BE1238">
        <f>IFERROR(INDEX(PP_Grid[#Data],$DD1238,55),0)</f>
        <v/>
      </c>
      <c r="BF1238">
        <f>IFERROR(INDEX(PP_Grid[#Data],$DD1238,56),0)</f>
        <v/>
      </c>
      <c r="BG1238">
        <f>IFERROR(INDEX(PP_Grid[#Data],$DD1238,57),0)</f>
        <v/>
      </c>
      <c r="BH1238">
        <f>IFERROR(INDEX(PP_Grid[#Data],$DD1238,58),0)</f>
        <v/>
      </c>
      <c r="BI1238">
        <f>IFERROR(INDEX(PP_Grid[#Data],$DD1238,59),0)</f>
        <v/>
      </c>
      <c r="BJ1238">
        <f>IFERROR(INDEX(PP_Grid[#Data],$DD1238,60),0)</f>
        <v/>
      </c>
      <c r="BK1238">
        <f>IFERROR(INDEX(PP_Grid[#Data],$DD1238,61),0)</f>
        <v/>
      </c>
      <c r="BL1238">
        <f>IFERROR(INDEX(PP_Grid[#Data],$DD1238,62),0)</f>
        <v/>
      </c>
      <c r="BM1238">
        <f>IFERROR(INDEX(PP_Grid[#Data],$DD1238,63),0)</f>
        <v/>
      </c>
      <c r="BN1238">
        <f>IFERROR(INDEX(PP_Grid[#Data],$DD1238,64),0)</f>
        <v/>
      </c>
      <c r="BO1238">
        <f>IFERROR(INDEX(PP_Grid[#Data],$DD1238,65),0)</f>
        <v/>
      </c>
      <c r="BP1238">
        <f>IFERROR(INDEX(PP_Grid[#Data],$DD1238,66),0)</f>
        <v/>
      </c>
      <c r="BQ1238">
        <f>IFERROR(INDEX(PP_Grid[#Data],$DD1238,67),0)</f>
        <v/>
      </c>
      <c r="BR1238">
        <f>IFERROR(INDEX(PP_Grid[#Data],$DD1238,68),0)</f>
        <v/>
      </c>
      <c r="BS1238">
        <f>IFERROR(INDEX(PP_Grid[#Data],$DD1238,69),0)</f>
        <v/>
      </c>
      <c r="BT1238">
        <f>IFERROR(INDEX(PP_Grid[#Data],$DD1238,70),0)</f>
        <v/>
      </c>
      <c r="BU1238">
        <f>IFERROR(INDEX(PP_Grid[#Data],$DD1238,71),0)</f>
        <v/>
      </c>
      <c r="BV1238">
        <f>IFERROR(INDEX(PP_Grid[#Data],$DD1238,72),0)</f>
        <v/>
      </c>
      <c r="BW1238">
        <f>IFERROR(INDEX(PP_Grid[#Data],$DD1238,73),0)</f>
        <v/>
      </c>
      <c r="BX1238">
        <f>IFERROR(INDEX(PP_Grid[#Data],$DD1238,74),0)</f>
        <v/>
      </c>
      <c r="BY1238">
        <f>IFERROR(INDEX(PP_Grid[#Data],$DD1238,75),0)</f>
        <v/>
      </c>
      <c r="BZ1238">
        <f>IFERROR(INDEX(PP_Grid[#Data],$DD1238,76),0)</f>
        <v/>
      </c>
      <c r="CA1238">
        <f>IFERROR(INDEX(PP_Grid[#Data],$DD1238,77),0)</f>
        <v/>
      </c>
      <c r="CB1238">
        <f>IFERROR(INDEX(PP_Grid[#Data],$DD1238,78),0)</f>
        <v/>
      </c>
      <c r="CC1238">
        <f>IFERROR(INDEX(PP_Grid[#Data],$DD1238,79),0)</f>
        <v/>
      </c>
      <c r="CD1238">
        <f>IFERROR(INDEX(PP_Grid[#Data],$DD1238,80),0)</f>
        <v/>
      </c>
      <c r="CE1238">
        <f>IFERROR(INDEX(PP_Grid[#Data],$DD1238,81),0)</f>
        <v/>
      </c>
      <c r="CF1238">
        <f>IFERROR(INDEX(PP_Grid[#Data],$DD1238,82),0)</f>
        <v/>
      </c>
      <c r="CG1238">
        <f>IFERROR(INDEX(PP_Grid[#Data],$DD1238,83),0)</f>
        <v/>
      </c>
      <c r="CH1238">
        <f>IFERROR(INDEX(PP_Grid[#Data],$DD1238,84),0)</f>
        <v/>
      </c>
      <c r="CI1238">
        <f>IFERROR(INDEX(PP_Grid[#Data],$DD1238,85),0)</f>
        <v/>
      </c>
      <c r="CJ1238">
        <f>IFERROR(INDEX(PP_Grid[#Data],$DD1238,86),0)</f>
        <v/>
      </c>
      <c r="CK1238">
        <f>IFERROR(INDEX(PP_Grid[#Data],$DD1238,87),0)</f>
        <v/>
      </c>
      <c r="CL1238">
        <f>IFERROR(INDEX(PP_Grid[#Data],$DD1238,88),0)</f>
        <v/>
      </c>
      <c r="CM1238">
        <f>IFERROR(INDEX(PP_Grid[#Data],$DD1238,89),0)</f>
        <v/>
      </c>
      <c r="CN1238">
        <f>IFERROR(INDEX(PP_Grid[#Data],$DD1238,90),0)</f>
        <v/>
      </c>
      <c r="CO1238">
        <f>IFERROR(INDEX(PP_Grid[#Data],$DD1238,91),0)</f>
        <v/>
      </c>
      <c r="CP1238">
        <f>IFERROR(INDEX(PP_Grid[#Data],$DD1238,92),0)</f>
        <v/>
      </c>
      <c r="CQ1238">
        <f>IFERROR(INDEX(PP_Grid[#Data],$DD1238,93),0)</f>
        <v/>
      </c>
      <c r="CR1238">
        <f>IFERROR(INDEX(PP_Grid[#Data],$DD1238,94),0)</f>
        <v/>
      </c>
      <c r="CS1238">
        <f>IFERROR(INDEX(PP_Grid[#Data],$DD1238,95),0)</f>
        <v/>
      </c>
      <c r="CT1238">
        <f>IFERROR(INDEX(PP_Grid[#Data],$DD1238,96),0)</f>
        <v/>
      </c>
      <c r="CU1238">
        <f>IFERROR(INDEX(PP_Grid[#Data],$DD1238,97),0)</f>
        <v/>
      </c>
      <c r="CV1238">
        <f>IFERROR(INDEX(PP_Grid[#Data],$DD1238,98),0)</f>
        <v/>
      </c>
      <c r="CW1238">
        <f>IFERROR(INDEX(PP_Grid[#Data],$DD1238,99),0)</f>
        <v/>
      </c>
      <c r="CX1238">
        <f>IFERROR(INDEX(PP_Grid[#Data],$DD1238,100),0)</f>
        <v/>
      </c>
      <c r="CY1238">
        <f>IFERROR(INDEX(PP_Grid[#Data],$DD1238,101),0)</f>
        <v/>
      </c>
      <c r="CZ1238">
        <f>IFERROR(INDEX(PP_Grid[#Data],$DD1238,102),0)</f>
        <v/>
      </c>
      <c r="DA1238">
        <f>IFERROR(INDEX(PP_Grid[#Data],$DD1238,103),0)</f>
        <v/>
      </c>
      <c r="DB1238">
        <f>IFERROR(INDEX(PP_Grid[#Data],$DD1238,104),0)</f>
        <v/>
      </c>
      <c r="DC1238">
        <f>IFERROR(INDEX(PP_Grid[#Data],$DD1238,105),0)</f>
        <v/>
      </c>
      <c r="DD1238" s="12">
        <f>IFERROR(MATCH($B1238,PP_Grid[Intermediate],0),99999)</f>
        <v/>
      </c>
    </row>
    <row r="1239">
      <c r="B1239" t="inlineStr">
        <is>
          <t>使用量(kg)</t>
        </is>
      </c>
      <c r="C1239">
        <f>SUMIFS(M_BOM[RM_Qty_Per_Batch],M_BOM[Intermediate],$B1238,M_BOM[Part Name],$A1213)</f>
        <v/>
      </c>
      <c r="D1239">
        <f>$C1239*D1238</f>
        <v/>
      </c>
      <c r="E1239">
        <f>$C1239*E1238</f>
        <v/>
      </c>
      <c r="F1239">
        <f>$C1239*F1238</f>
        <v/>
      </c>
      <c r="G1239">
        <f>$C1239*G1238</f>
        <v/>
      </c>
      <c r="H1239">
        <f>$C1239*H1238</f>
        <v/>
      </c>
      <c r="I1239">
        <f>$C1239*I1238</f>
        <v/>
      </c>
      <c r="J1239">
        <f>$C1239*J1238</f>
        <v/>
      </c>
      <c r="K1239">
        <f>$C1239*K1238</f>
        <v/>
      </c>
      <c r="L1239">
        <f>$C1239*L1238</f>
        <v/>
      </c>
      <c r="M1239">
        <f>$C1239*M1238</f>
        <v/>
      </c>
      <c r="N1239">
        <f>$C1239*N1238</f>
        <v/>
      </c>
      <c r="O1239">
        <f>$C1239*O1238</f>
        <v/>
      </c>
      <c r="P1239">
        <f>$C1239*P1238</f>
        <v/>
      </c>
      <c r="Q1239">
        <f>$C1239*Q1238</f>
        <v/>
      </c>
      <c r="R1239">
        <f>$C1239*R1238</f>
        <v/>
      </c>
      <c r="S1239">
        <f>$C1239*S1238</f>
        <v/>
      </c>
      <c r="T1239">
        <f>$C1239*T1238</f>
        <v/>
      </c>
      <c r="U1239">
        <f>$C1239*U1238</f>
        <v/>
      </c>
      <c r="V1239">
        <f>$C1239*V1238</f>
        <v/>
      </c>
      <c r="W1239">
        <f>$C1239*W1238</f>
        <v/>
      </c>
      <c r="X1239">
        <f>$C1239*X1238</f>
        <v/>
      </c>
      <c r="Y1239">
        <f>$C1239*Y1238</f>
        <v/>
      </c>
      <c r="Z1239">
        <f>$C1239*Z1238</f>
        <v/>
      </c>
      <c r="AA1239">
        <f>$C1239*AA1238</f>
        <v/>
      </c>
      <c r="AB1239">
        <f>$C1239*AB1238</f>
        <v/>
      </c>
      <c r="AC1239">
        <f>$C1239*AC1238</f>
        <v/>
      </c>
      <c r="AD1239">
        <f>$C1239*AD1238</f>
        <v/>
      </c>
      <c r="AE1239">
        <f>$C1239*AE1238</f>
        <v/>
      </c>
      <c r="AF1239">
        <f>$C1239*AF1238</f>
        <v/>
      </c>
      <c r="AG1239">
        <f>$C1239*AG1238</f>
        <v/>
      </c>
      <c r="AH1239">
        <f>$C1239*AH1238</f>
        <v/>
      </c>
      <c r="AI1239">
        <f>$C1239*AI1238</f>
        <v/>
      </c>
      <c r="AJ1239">
        <f>$C1239*AJ1238</f>
        <v/>
      </c>
      <c r="AK1239">
        <f>$C1239*AK1238</f>
        <v/>
      </c>
      <c r="AL1239">
        <f>$C1239*AL1238</f>
        <v/>
      </c>
      <c r="AM1239">
        <f>$C1239*AM1238</f>
        <v/>
      </c>
      <c r="AN1239">
        <f>$C1239*AN1238</f>
        <v/>
      </c>
      <c r="AO1239">
        <f>$C1239*AO1238</f>
        <v/>
      </c>
      <c r="AP1239">
        <f>$C1239*AP1238</f>
        <v/>
      </c>
      <c r="AQ1239">
        <f>$C1239*AQ1238</f>
        <v/>
      </c>
      <c r="AR1239">
        <f>$C1239*AR1238</f>
        <v/>
      </c>
      <c r="AS1239">
        <f>$C1239*AS1238</f>
        <v/>
      </c>
      <c r="AT1239">
        <f>$C1239*AT1238</f>
        <v/>
      </c>
      <c r="AU1239">
        <f>$C1239*AU1238</f>
        <v/>
      </c>
      <c r="AV1239">
        <f>$C1239*AV1238</f>
        <v/>
      </c>
      <c r="AW1239">
        <f>$C1239*AW1238</f>
        <v/>
      </c>
      <c r="AX1239">
        <f>$C1239*AX1238</f>
        <v/>
      </c>
      <c r="AY1239">
        <f>$C1239*AY1238</f>
        <v/>
      </c>
      <c r="AZ1239">
        <f>$C1239*AZ1238</f>
        <v/>
      </c>
      <c r="BA1239">
        <f>$C1239*BA1238</f>
        <v/>
      </c>
      <c r="BB1239">
        <f>$C1239*BB1238</f>
        <v/>
      </c>
      <c r="BC1239">
        <f>$C1239*BC1238</f>
        <v/>
      </c>
      <c r="BD1239">
        <f>$C1239*BD1238</f>
        <v/>
      </c>
      <c r="BE1239">
        <f>$C1239*BE1238</f>
        <v/>
      </c>
      <c r="BF1239">
        <f>$C1239*BF1238</f>
        <v/>
      </c>
      <c r="BG1239">
        <f>$C1239*BG1238</f>
        <v/>
      </c>
      <c r="BH1239">
        <f>$C1239*BH1238</f>
        <v/>
      </c>
      <c r="BI1239">
        <f>$C1239*BI1238</f>
        <v/>
      </c>
      <c r="BJ1239">
        <f>$C1239*BJ1238</f>
        <v/>
      </c>
      <c r="BK1239">
        <f>$C1239*BK1238</f>
        <v/>
      </c>
      <c r="BL1239">
        <f>$C1239*BL1238</f>
        <v/>
      </c>
      <c r="BM1239">
        <f>$C1239*BM1238</f>
        <v/>
      </c>
      <c r="BN1239">
        <f>$C1239*BN1238</f>
        <v/>
      </c>
      <c r="BO1239">
        <f>$C1239*BO1238</f>
        <v/>
      </c>
      <c r="BP1239">
        <f>$C1239*BP1238</f>
        <v/>
      </c>
      <c r="BQ1239">
        <f>$C1239*BQ1238</f>
        <v/>
      </c>
      <c r="BR1239">
        <f>$C1239*BR1238</f>
        <v/>
      </c>
      <c r="BS1239">
        <f>$C1239*BS1238</f>
        <v/>
      </c>
      <c r="BT1239">
        <f>$C1239*BT1238</f>
        <v/>
      </c>
      <c r="BU1239">
        <f>$C1239*BU1238</f>
        <v/>
      </c>
      <c r="BV1239">
        <f>$C1239*BV1238</f>
        <v/>
      </c>
      <c r="BW1239">
        <f>$C1239*BW1238</f>
        <v/>
      </c>
      <c r="BX1239">
        <f>$C1239*BX1238</f>
        <v/>
      </c>
      <c r="BY1239">
        <f>$C1239*BY1238</f>
        <v/>
      </c>
      <c r="BZ1239">
        <f>$C1239*BZ1238</f>
        <v/>
      </c>
      <c r="CA1239">
        <f>$C1239*CA1238</f>
        <v/>
      </c>
      <c r="CB1239">
        <f>$C1239*CB1238</f>
        <v/>
      </c>
      <c r="CC1239">
        <f>$C1239*CC1238</f>
        <v/>
      </c>
      <c r="CD1239">
        <f>$C1239*CD1238</f>
        <v/>
      </c>
      <c r="CE1239">
        <f>$C1239*CE1238</f>
        <v/>
      </c>
      <c r="CF1239">
        <f>$C1239*CF1238</f>
        <v/>
      </c>
      <c r="CG1239">
        <f>$C1239*CG1238</f>
        <v/>
      </c>
      <c r="CH1239">
        <f>$C1239*CH1238</f>
        <v/>
      </c>
      <c r="CI1239">
        <f>$C1239*CI1238</f>
        <v/>
      </c>
      <c r="CJ1239">
        <f>$C1239*CJ1238</f>
        <v/>
      </c>
      <c r="CK1239">
        <f>$C1239*CK1238</f>
        <v/>
      </c>
      <c r="CL1239">
        <f>$C1239*CL1238</f>
        <v/>
      </c>
      <c r="CM1239">
        <f>$C1239*CM1238</f>
        <v/>
      </c>
      <c r="CN1239">
        <f>$C1239*CN1238</f>
        <v/>
      </c>
      <c r="CO1239">
        <f>$C1239*CO1238</f>
        <v/>
      </c>
      <c r="CP1239">
        <f>$C1239*CP1238</f>
        <v/>
      </c>
      <c r="CQ1239">
        <f>$C1239*CQ1238</f>
        <v/>
      </c>
      <c r="CR1239">
        <f>$C1239*CR1238</f>
        <v/>
      </c>
      <c r="CS1239">
        <f>$C1239*CS1238</f>
        <v/>
      </c>
      <c r="CT1239">
        <f>$C1239*CT1238</f>
        <v/>
      </c>
      <c r="CU1239">
        <f>$C1239*CU1238</f>
        <v/>
      </c>
      <c r="CV1239">
        <f>$C1239*CV1238</f>
        <v/>
      </c>
      <c r="CW1239">
        <f>$C1239*CW1238</f>
        <v/>
      </c>
      <c r="CX1239">
        <f>$C1239*CX1238</f>
        <v/>
      </c>
      <c r="CY1239">
        <f>$C1239*CY1238</f>
        <v/>
      </c>
      <c r="CZ1239">
        <f>$C1239*CZ1238</f>
        <v/>
      </c>
      <c r="DA1239">
        <f>$C1239*DA1238</f>
        <v/>
      </c>
      <c r="DB1239">
        <f>$C1239*DB1238</f>
        <v/>
      </c>
      <c r="DC1239">
        <f>$C1239*DC1238</f>
        <v/>
      </c>
    </row>
    <row r="1240">
      <c r="B1240" t="inlineStr">
        <is>
          <t>TSP-936</t>
        </is>
      </c>
      <c r="C1240" t="inlineStr">
        <is>
          <t>No. of batches</t>
        </is>
      </c>
      <c r="D1240">
        <f>IFERROR(INDEX(PP_Grid[#Data],$DD1240,2),0)</f>
        <v/>
      </c>
      <c r="E1240">
        <f>IFERROR(INDEX(PP_Grid[#Data],$DD1240,3),0)</f>
        <v/>
      </c>
      <c r="F1240">
        <f>IFERROR(INDEX(PP_Grid[#Data],$DD1240,4),0)</f>
        <v/>
      </c>
      <c r="G1240">
        <f>IFERROR(INDEX(PP_Grid[#Data],$DD1240,5),0)</f>
        <v/>
      </c>
      <c r="H1240">
        <f>IFERROR(INDEX(PP_Grid[#Data],$DD1240,6),0)</f>
        <v/>
      </c>
      <c r="I1240">
        <f>IFERROR(INDEX(PP_Grid[#Data],$DD1240,7),0)</f>
        <v/>
      </c>
      <c r="J1240">
        <f>IFERROR(INDEX(PP_Grid[#Data],$DD1240,8),0)</f>
        <v/>
      </c>
      <c r="K1240">
        <f>IFERROR(INDEX(PP_Grid[#Data],$DD1240,9),0)</f>
        <v/>
      </c>
      <c r="L1240">
        <f>IFERROR(INDEX(PP_Grid[#Data],$DD1240,10),0)</f>
        <v/>
      </c>
      <c r="M1240">
        <f>IFERROR(INDEX(PP_Grid[#Data],$DD1240,11),0)</f>
        <v/>
      </c>
      <c r="N1240">
        <f>IFERROR(INDEX(PP_Grid[#Data],$DD1240,12),0)</f>
        <v/>
      </c>
      <c r="O1240">
        <f>IFERROR(INDEX(PP_Grid[#Data],$DD1240,13),0)</f>
        <v/>
      </c>
      <c r="P1240">
        <f>IFERROR(INDEX(PP_Grid[#Data],$DD1240,14),0)</f>
        <v/>
      </c>
      <c r="Q1240">
        <f>IFERROR(INDEX(PP_Grid[#Data],$DD1240,15),0)</f>
        <v/>
      </c>
      <c r="R1240">
        <f>IFERROR(INDEX(PP_Grid[#Data],$DD1240,16),0)</f>
        <v/>
      </c>
      <c r="S1240">
        <f>IFERROR(INDEX(PP_Grid[#Data],$DD1240,17),0)</f>
        <v/>
      </c>
      <c r="T1240">
        <f>IFERROR(INDEX(PP_Grid[#Data],$DD1240,18),0)</f>
        <v/>
      </c>
      <c r="U1240">
        <f>IFERROR(INDEX(PP_Grid[#Data],$DD1240,19),0)</f>
        <v/>
      </c>
      <c r="V1240">
        <f>IFERROR(INDEX(PP_Grid[#Data],$DD1240,20),0)</f>
        <v/>
      </c>
      <c r="W1240">
        <f>IFERROR(INDEX(PP_Grid[#Data],$DD1240,21),0)</f>
        <v/>
      </c>
      <c r="X1240">
        <f>IFERROR(INDEX(PP_Grid[#Data],$DD1240,22),0)</f>
        <v/>
      </c>
      <c r="Y1240">
        <f>IFERROR(INDEX(PP_Grid[#Data],$DD1240,23),0)</f>
        <v/>
      </c>
      <c r="Z1240">
        <f>IFERROR(INDEX(PP_Grid[#Data],$DD1240,24),0)</f>
        <v/>
      </c>
      <c r="AA1240">
        <f>IFERROR(INDEX(PP_Grid[#Data],$DD1240,25),0)</f>
        <v/>
      </c>
      <c r="AB1240">
        <f>IFERROR(INDEX(PP_Grid[#Data],$DD1240,26),0)</f>
        <v/>
      </c>
      <c r="AC1240">
        <f>IFERROR(INDEX(PP_Grid[#Data],$DD1240,27),0)</f>
        <v/>
      </c>
      <c r="AD1240">
        <f>IFERROR(INDEX(PP_Grid[#Data],$DD1240,28),0)</f>
        <v/>
      </c>
      <c r="AE1240">
        <f>IFERROR(INDEX(PP_Grid[#Data],$DD1240,29),0)</f>
        <v/>
      </c>
      <c r="AF1240">
        <f>IFERROR(INDEX(PP_Grid[#Data],$DD1240,30),0)</f>
        <v/>
      </c>
      <c r="AG1240">
        <f>IFERROR(INDEX(PP_Grid[#Data],$DD1240,31),0)</f>
        <v/>
      </c>
      <c r="AH1240">
        <f>IFERROR(INDEX(PP_Grid[#Data],$DD1240,32),0)</f>
        <v/>
      </c>
      <c r="AI1240">
        <f>IFERROR(INDEX(PP_Grid[#Data],$DD1240,33),0)</f>
        <v/>
      </c>
      <c r="AJ1240">
        <f>IFERROR(INDEX(PP_Grid[#Data],$DD1240,34),0)</f>
        <v/>
      </c>
      <c r="AK1240">
        <f>IFERROR(INDEX(PP_Grid[#Data],$DD1240,35),0)</f>
        <v/>
      </c>
      <c r="AL1240">
        <f>IFERROR(INDEX(PP_Grid[#Data],$DD1240,36),0)</f>
        <v/>
      </c>
      <c r="AM1240">
        <f>IFERROR(INDEX(PP_Grid[#Data],$DD1240,37),0)</f>
        <v/>
      </c>
      <c r="AN1240">
        <f>IFERROR(INDEX(PP_Grid[#Data],$DD1240,38),0)</f>
        <v/>
      </c>
      <c r="AO1240">
        <f>IFERROR(INDEX(PP_Grid[#Data],$DD1240,39),0)</f>
        <v/>
      </c>
      <c r="AP1240">
        <f>IFERROR(INDEX(PP_Grid[#Data],$DD1240,40),0)</f>
        <v/>
      </c>
      <c r="AQ1240">
        <f>IFERROR(INDEX(PP_Grid[#Data],$DD1240,41),0)</f>
        <v/>
      </c>
      <c r="AR1240">
        <f>IFERROR(INDEX(PP_Grid[#Data],$DD1240,42),0)</f>
        <v/>
      </c>
      <c r="AS1240">
        <f>IFERROR(INDEX(PP_Grid[#Data],$DD1240,43),0)</f>
        <v/>
      </c>
      <c r="AT1240">
        <f>IFERROR(INDEX(PP_Grid[#Data],$DD1240,44),0)</f>
        <v/>
      </c>
      <c r="AU1240">
        <f>IFERROR(INDEX(PP_Grid[#Data],$DD1240,45),0)</f>
        <v/>
      </c>
      <c r="AV1240">
        <f>IFERROR(INDEX(PP_Grid[#Data],$DD1240,46),0)</f>
        <v/>
      </c>
      <c r="AW1240">
        <f>IFERROR(INDEX(PP_Grid[#Data],$DD1240,47),0)</f>
        <v/>
      </c>
      <c r="AX1240">
        <f>IFERROR(INDEX(PP_Grid[#Data],$DD1240,48),0)</f>
        <v/>
      </c>
      <c r="AY1240">
        <f>IFERROR(INDEX(PP_Grid[#Data],$DD1240,49),0)</f>
        <v/>
      </c>
      <c r="AZ1240">
        <f>IFERROR(INDEX(PP_Grid[#Data],$DD1240,50),0)</f>
        <v/>
      </c>
      <c r="BA1240">
        <f>IFERROR(INDEX(PP_Grid[#Data],$DD1240,51),0)</f>
        <v/>
      </c>
      <c r="BB1240">
        <f>IFERROR(INDEX(PP_Grid[#Data],$DD1240,52),0)</f>
        <v/>
      </c>
      <c r="BC1240">
        <f>IFERROR(INDEX(PP_Grid[#Data],$DD1240,53),0)</f>
        <v/>
      </c>
      <c r="BD1240">
        <f>IFERROR(INDEX(PP_Grid[#Data],$DD1240,54),0)</f>
        <v/>
      </c>
      <c r="BE1240">
        <f>IFERROR(INDEX(PP_Grid[#Data],$DD1240,55),0)</f>
        <v/>
      </c>
      <c r="BF1240">
        <f>IFERROR(INDEX(PP_Grid[#Data],$DD1240,56),0)</f>
        <v/>
      </c>
      <c r="BG1240">
        <f>IFERROR(INDEX(PP_Grid[#Data],$DD1240,57),0)</f>
        <v/>
      </c>
      <c r="BH1240">
        <f>IFERROR(INDEX(PP_Grid[#Data],$DD1240,58),0)</f>
        <v/>
      </c>
      <c r="BI1240">
        <f>IFERROR(INDEX(PP_Grid[#Data],$DD1240,59),0)</f>
        <v/>
      </c>
      <c r="BJ1240">
        <f>IFERROR(INDEX(PP_Grid[#Data],$DD1240,60),0)</f>
        <v/>
      </c>
      <c r="BK1240">
        <f>IFERROR(INDEX(PP_Grid[#Data],$DD1240,61),0)</f>
        <v/>
      </c>
      <c r="BL1240">
        <f>IFERROR(INDEX(PP_Grid[#Data],$DD1240,62),0)</f>
        <v/>
      </c>
      <c r="BM1240">
        <f>IFERROR(INDEX(PP_Grid[#Data],$DD1240,63),0)</f>
        <v/>
      </c>
      <c r="BN1240">
        <f>IFERROR(INDEX(PP_Grid[#Data],$DD1240,64),0)</f>
        <v/>
      </c>
      <c r="BO1240">
        <f>IFERROR(INDEX(PP_Grid[#Data],$DD1240,65),0)</f>
        <v/>
      </c>
      <c r="BP1240">
        <f>IFERROR(INDEX(PP_Grid[#Data],$DD1240,66),0)</f>
        <v/>
      </c>
      <c r="BQ1240">
        <f>IFERROR(INDEX(PP_Grid[#Data],$DD1240,67),0)</f>
        <v/>
      </c>
      <c r="BR1240">
        <f>IFERROR(INDEX(PP_Grid[#Data],$DD1240,68),0)</f>
        <v/>
      </c>
      <c r="BS1240">
        <f>IFERROR(INDEX(PP_Grid[#Data],$DD1240,69),0)</f>
        <v/>
      </c>
      <c r="BT1240">
        <f>IFERROR(INDEX(PP_Grid[#Data],$DD1240,70),0)</f>
        <v/>
      </c>
      <c r="BU1240">
        <f>IFERROR(INDEX(PP_Grid[#Data],$DD1240,71),0)</f>
        <v/>
      </c>
      <c r="BV1240">
        <f>IFERROR(INDEX(PP_Grid[#Data],$DD1240,72),0)</f>
        <v/>
      </c>
      <c r="BW1240">
        <f>IFERROR(INDEX(PP_Grid[#Data],$DD1240,73),0)</f>
        <v/>
      </c>
      <c r="BX1240">
        <f>IFERROR(INDEX(PP_Grid[#Data],$DD1240,74),0)</f>
        <v/>
      </c>
      <c r="BY1240">
        <f>IFERROR(INDEX(PP_Grid[#Data],$DD1240,75),0)</f>
        <v/>
      </c>
      <c r="BZ1240">
        <f>IFERROR(INDEX(PP_Grid[#Data],$DD1240,76),0)</f>
        <v/>
      </c>
      <c r="CA1240">
        <f>IFERROR(INDEX(PP_Grid[#Data],$DD1240,77),0)</f>
        <v/>
      </c>
      <c r="CB1240">
        <f>IFERROR(INDEX(PP_Grid[#Data],$DD1240,78),0)</f>
        <v/>
      </c>
      <c r="CC1240">
        <f>IFERROR(INDEX(PP_Grid[#Data],$DD1240,79),0)</f>
        <v/>
      </c>
      <c r="CD1240">
        <f>IFERROR(INDEX(PP_Grid[#Data],$DD1240,80),0)</f>
        <v/>
      </c>
      <c r="CE1240">
        <f>IFERROR(INDEX(PP_Grid[#Data],$DD1240,81),0)</f>
        <v/>
      </c>
      <c r="CF1240">
        <f>IFERROR(INDEX(PP_Grid[#Data],$DD1240,82),0)</f>
        <v/>
      </c>
      <c r="CG1240">
        <f>IFERROR(INDEX(PP_Grid[#Data],$DD1240,83),0)</f>
        <v/>
      </c>
      <c r="CH1240">
        <f>IFERROR(INDEX(PP_Grid[#Data],$DD1240,84),0)</f>
        <v/>
      </c>
      <c r="CI1240">
        <f>IFERROR(INDEX(PP_Grid[#Data],$DD1240,85),0)</f>
        <v/>
      </c>
      <c r="CJ1240">
        <f>IFERROR(INDEX(PP_Grid[#Data],$DD1240,86),0)</f>
        <v/>
      </c>
      <c r="CK1240">
        <f>IFERROR(INDEX(PP_Grid[#Data],$DD1240,87),0)</f>
        <v/>
      </c>
      <c r="CL1240">
        <f>IFERROR(INDEX(PP_Grid[#Data],$DD1240,88),0)</f>
        <v/>
      </c>
      <c r="CM1240">
        <f>IFERROR(INDEX(PP_Grid[#Data],$DD1240,89),0)</f>
        <v/>
      </c>
      <c r="CN1240">
        <f>IFERROR(INDEX(PP_Grid[#Data],$DD1240,90),0)</f>
        <v/>
      </c>
      <c r="CO1240">
        <f>IFERROR(INDEX(PP_Grid[#Data],$DD1240,91),0)</f>
        <v/>
      </c>
      <c r="CP1240">
        <f>IFERROR(INDEX(PP_Grid[#Data],$DD1240,92),0)</f>
        <v/>
      </c>
      <c r="CQ1240">
        <f>IFERROR(INDEX(PP_Grid[#Data],$DD1240,93),0)</f>
        <v/>
      </c>
      <c r="CR1240">
        <f>IFERROR(INDEX(PP_Grid[#Data],$DD1240,94),0)</f>
        <v/>
      </c>
      <c r="CS1240">
        <f>IFERROR(INDEX(PP_Grid[#Data],$DD1240,95),0)</f>
        <v/>
      </c>
      <c r="CT1240">
        <f>IFERROR(INDEX(PP_Grid[#Data],$DD1240,96),0)</f>
        <v/>
      </c>
      <c r="CU1240">
        <f>IFERROR(INDEX(PP_Grid[#Data],$DD1240,97),0)</f>
        <v/>
      </c>
      <c r="CV1240">
        <f>IFERROR(INDEX(PP_Grid[#Data],$DD1240,98),0)</f>
        <v/>
      </c>
      <c r="CW1240">
        <f>IFERROR(INDEX(PP_Grid[#Data],$DD1240,99),0)</f>
        <v/>
      </c>
      <c r="CX1240">
        <f>IFERROR(INDEX(PP_Grid[#Data],$DD1240,100),0)</f>
        <v/>
      </c>
      <c r="CY1240">
        <f>IFERROR(INDEX(PP_Grid[#Data],$DD1240,101),0)</f>
        <v/>
      </c>
      <c r="CZ1240">
        <f>IFERROR(INDEX(PP_Grid[#Data],$DD1240,102),0)</f>
        <v/>
      </c>
      <c r="DA1240">
        <f>IFERROR(INDEX(PP_Grid[#Data],$DD1240,103),0)</f>
        <v/>
      </c>
      <c r="DB1240">
        <f>IFERROR(INDEX(PP_Grid[#Data],$DD1240,104),0)</f>
        <v/>
      </c>
      <c r="DC1240">
        <f>IFERROR(INDEX(PP_Grid[#Data],$DD1240,105),0)</f>
        <v/>
      </c>
      <c r="DD1240" s="12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SUMIFS(M_BOM[RM_Qty_Per_Batch],M_BOM[Intermediate],$B1240,M_BOM[Part Name],$A1213)</f>
        <v/>
      </c>
      <c r="D1241">
        <f>$C1241*D1240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</row>
    <row r="1242">
      <c r="B1242" t="inlineStr">
        <is>
          <t>TSP-937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Name],$A1213)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'Grid_Requirement'!B57</f>
        <v/>
      </c>
      <c r="E1244">
        <f>'Grid_Requirement'!C57</f>
        <v/>
      </c>
      <c r="F1244">
        <f>'Grid_Requirement'!D57</f>
        <v/>
      </c>
      <c r="G1244">
        <f>'Grid_Requirement'!E57</f>
        <v/>
      </c>
      <c r="H1244">
        <f>'Grid_Requirement'!F57</f>
        <v/>
      </c>
      <c r="I1244">
        <f>'Grid_Requirement'!G57</f>
        <v/>
      </c>
      <c r="J1244">
        <f>'Grid_Requirement'!H57</f>
        <v/>
      </c>
      <c r="K1244">
        <f>'Grid_Requirement'!I57</f>
        <v/>
      </c>
      <c r="L1244">
        <f>'Grid_Requirement'!J57</f>
        <v/>
      </c>
      <c r="M1244">
        <f>'Grid_Requirement'!K57</f>
        <v/>
      </c>
      <c r="N1244">
        <f>'Grid_Requirement'!L57</f>
        <v/>
      </c>
      <c r="O1244">
        <f>'Grid_Requirement'!M57</f>
        <v/>
      </c>
      <c r="P1244">
        <f>'Grid_Requirement'!N57</f>
        <v/>
      </c>
      <c r="Q1244">
        <f>'Grid_Requirement'!O57</f>
        <v/>
      </c>
      <c r="R1244">
        <f>'Grid_Requirement'!P57</f>
        <v/>
      </c>
      <c r="S1244">
        <f>'Grid_Requirement'!Q57</f>
        <v/>
      </c>
      <c r="T1244">
        <f>'Grid_Requirement'!R57</f>
        <v/>
      </c>
      <c r="U1244">
        <f>'Grid_Requirement'!S57</f>
        <v/>
      </c>
      <c r="V1244">
        <f>'Grid_Requirement'!T57</f>
        <v/>
      </c>
      <c r="W1244">
        <f>'Grid_Requirement'!U57</f>
        <v/>
      </c>
      <c r="X1244">
        <f>'Grid_Requirement'!V57</f>
        <v/>
      </c>
      <c r="Y1244">
        <f>'Grid_Requirement'!W57</f>
        <v/>
      </c>
      <c r="Z1244">
        <f>'Grid_Requirement'!X57</f>
        <v/>
      </c>
      <c r="AA1244">
        <f>'Grid_Requirement'!Y57</f>
        <v/>
      </c>
      <c r="AB1244">
        <f>'Grid_Requirement'!Z57</f>
        <v/>
      </c>
      <c r="AC1244">
        <f>'Grid_Requirement'!AA57</f>
        <v/>
      </c>
      <c r="AD1244">
        <f>'Grid_Requirement'!AB57</f>
        <v/>
      </c>
      <c r="AE1244">
        <f>'Grid_Requirement'!AC57</f>
        <v/>
      </c>
      <c r="AF1244">
        <f>'Grid_Requirement'!AD57</f>
        <v/>
      </c>
      <c r="AG1244">
        <f>'Grid_Requirement'!AE57</f>
        <v/>
      </c>
      <c r="AH1244">
        <f>'Grid_Requirement'!AF57</f>
        <v/>
      </c>
      <c r="AI1244">
        <f>'Grid_Requirement'!AG57</f>
        <v/>
      </c>
      <c r="AJ1244">
        <f>'Grid_Requirement'!AH57</f>
        <v/>
      </c>
      <c r="AK1244">
        <f>'Grid_Requirement'!AI57</f>
        <v/>
      </c>
      <c r="AL1244">
        <f>'Grid_Requirement'!AJ57</f>
        <v/>
      </c>
      <c r="AM1244">
        <f>'Grid_Requirement'!AK57</f>
        <v/>
      </c>
      <c r="AN1244">
        <f>'Grid_Requirement'!AL57</f>
        <v/>
      </c>
      <c r="AO1244">
        <f>'Grid_Requirement'!AM57</f>
        <v/>
      </c>
      <c r="AP1244">
        <f>'Grid_Requirement'!AN57</f>
        <v/>
      </c>
      <c r="AQ1244">
        <f>'Grid_Requirement'!AO57</f>
        <v/>
      </c>
      <c r="AR1244">
        <f>'Grid_Requirement'!AP57</f>
        <v/>
      </c>
      <c r="AS1244">
        <f>'Grid_Requirement'!AQ57</f>
        <v/>
      </c>
      <c r="AT1244">
        <f>'Grid_Requirement'!AR57</f>
        <v/>
      </c>
      <c r="AU1244">
        <f>'Grid_Requirement'!AS57</f>
        <v/>
      </c>
      <c r="AV1244">
        <f>'Grid_Requirement'!AT57</f>
        <v/>
      </c>
      <c r="AW1244">
        <f>'Grid_Requirement'!AU57</f>
        <v/>
      </c>
      <c r="AX1244">
        <f>'Grid_Requirement'!AV57</f>
        <v/>
      </c>
      <c r="AY1244">
        <f>'Grid_Requirement'!AW57</f>
        <v/>
      </c>
      <c r="AZ1244">
        <f>'Grid_Requirement'!AX57</f>
        <v/>
      </c>
      <c r="BA1244">
        <f>'Grid_Requirement'!AY57</f>
        <v/>
      </c>
      <c r="BB1244">
        <f>'Grid_Requirement'!AZ57</f>
        <v/>
      </c>
      <c r="BC1244">
        <f>'Grid_Requirement'!BA57</f>
        <v/>
      </c>
      <c r="BD1244">
        <f>'Grid_Requirement'!BB57</f>
        <v/>
      </c>
      <c r="BE1244">
        <f>'Grid_Requirement'!BC57</f>
        <v/>
      </c>
      <c r="BF1244">
        <f>'Grid_Requirement'!BD57</f>
        <v/>
      </c>
      <c r="BG1244">
        <f>'Grid_Requirement'!BE57</f>
        <v/>
      </c>
      <c r="BH1244">
        <f>'Grid_Requirement'!BF57</f>
        <v/>
      </c>
      <c r="BI1244">
        <f>'Grid_Requirement'!BG57</f>
        <v/>
      </c>
      <c r="BJ1244">
        <f>'Grid_Requirement'!BH57</f>
        <v/>
      </c>
      <c r="BK1244">
        <f>'Grid_Requirement'!BI57</f>
        <v/>
      </c>
      <c r="BL1244">
        <f>'Grid_Requirement'!BJ57</f>
        <v/>
      </c>
      <c r="BM1244">
        <f>'Grid_Requirement'!BK57</f>
        <v/>
      </c>
      <c r="BN1244">
        <f>'Grid_Requirement'!BL57</f>
        <v/>
      </c>
      <c r="BO1244">
        <f>'Grid_Requirement'!BM57</f>
        <v/>
      </c>
      <c r="BP1244">
        <f>'Grid_Requirement'!BN57</f>
        <v/>
      </c>
      <c r="BQ1244">
        <f>'Grid_Requirement'!BO57</f>
        <v/>
      </c>
      <c r="BR1244">
        <f>'Grid_Requirement'!BP57</f>
        <v/>
      </c>
      <c r="BS1244">
        <f>'Grid_Requirement'!BQ57</f>
        <v/>
      </c>
      <c r="BT1244">
        <f>'Grid_Requirement'!BR57</f>
        <v/>
      </c>
      <c r="BU1244">
        <f>'Grid_Requirement'!BS57</f>
        <v/>
      </c>
      <c r="BV1244">
        <f>'Grid_Requirement'!BT57</f>
        <v/>
      </c>
      <c r="BW1244">
        <f>'Grid_Requirement'!BU57</f>
        <v/>
      </c>
      <c r="BX1244">
        <f>'Grid_Requirement'!BV57</f>
        <v/>
      </c>
      <c r="BY1244">
        <f>'Grid_Requirement'!BW57</f>
        <v/>
      </c>
      <c r="BZ1244">
        <f>'Grid_Requirement'!BX57</f>
        <v/>
      </c>
      <c r="CA1244">
        <f>'Grid_Requirement'!BY57</f>
        <v/>
      </c>
      <c r="CB1244">
        <f>'Grid_Requirement'!BZ57</f>
        <v/>
      </c>
      <c r="CC1244">
        <f>'Grid_Requirement'!CA57</f>
        <v/>
      </c>
      <c r="CD1244">
        <f>'Grid_Requirement'!CB57</f>
        <v/>
      </c>
      <c r="CE1244">
        <f>'Grid_Requirement'!CC57</f>
        <v/>
      </c>
      <c r="CF1244">
        <f>'Grid_Requirement'!CD57</f>
        <v/>
      </c>
      <c r="CG1244">
        <f>'Grid_Requirement'!CE57</f>
        <v/>
      </c>
      <c r="CH1244">
        <f>'Grid_Requirement'!CF57</f>
        <v/>
      </c>
      <c r="CI1244">
        <f>'Grid_Requirement'!CG57</f>
        <v/>
      </c>
      <c r="CJ1244">
        <f>'Grid_Requirement'!CH57</f>
        <v/>
      </c>
      <c r="CK1244">
        <f>'Grid_Requirement'!CI57</f>
        <v/>
      </c>
      <c r="CL1244">
        <f>'Grid_Requirement'!CJ57</f>
        <v/>
      </c>
      <c r="CM1244">
        <f>'Grid_Requirement'!CK57</f>
        <v/>
      </c>
      <c r="CN1244">
        <f>'Grid_Requirement'!CL57</f>
        <v/>
      </c>
      <c r="CO1244">
        <f>'Grid_Requirement'!CM57</f>
        <v/>
      </c>
      <c r="CP1244">
        <f>'Grid_Requirement'!CN57</f>
        <v/>
      </c>
      <c r="CQ1244">
        <f>'Grid_Requirement'!CO57</f>
        <v/>
      </c>
      <c r="CR1244">
        <f>'Grid_Requirement'!CP57</f>
        <v/>
      </c>
      <c r="CS1244">
        <f>'Grid_Requirement'!CQ57</f>
        <v/>
      </c>
      <c r="CT1244">
        <f>'Grid_Requirement'!CR57</f>
        <v/>
      </c>
      <c r="CU1244">
        <f>'Grid_Requirement'!CS57</f>
        <v/>
      </c>
      <c r="CV1244">
        <f>'Grid_Requirement'!CT57</f>
        <v/>
      </c>
      <c r="CW1244">
        <f>'Grid_Requirement'!CU57</f>
        <v/>
      </c>
      <c r="CX1244">
        <f>'Grid_Requirement'!CV57</f>
        <v/>
      </c>
      <c r="CY1244">
        <f>'Grid_Requirement'!CW57</f>
        <v/>
      </c>
      <c r="CZ1244">
        <f>'Grid_Requirement'!CX57</f>
        <v/>
      </c>
      <c r="DA1244">
        <f>'Grid_Requirement'!CY57</f>
        <v/>
      </c>
      <c r="DB1244">
        <f>'Grid_Requirement'!CZ57</f>
        <v/>
      </c>
      <c r="DC1244">
        <f>'Grid_Requirement'!DA57</f>
        <v/>
      </c>
    </row>
    <row r="1245">
      <c r="B1245" t="inlineStr">
        <is>
          <t>TTAF在庫(実績,kg)</t>
        </is>
      </c>
      <c r="D1245">
        <f>'T_TTAFStock'!B61</f>
        <v/>
      </c>
      <c r="E1245">
        <f>'T_TTAFStock'!C61</f>
        <v/>
      </c>
      <c r="F1245">
        <f>'T_TTAFStock'!D61</f>
        <v/>
      </c>
      <c r="G1245">
        <f>'T_TTAFStock'!E61</f>
        <v/>
      </c>
      <c r="H1245">
        <f>'T_TTAFStock'!F61</f>
        <v/>
      </c>
      <c r="I1245">
        <f>'T_TTAFStock'!G61</f>
        <v/>
      </c>
      <c r="J1245">
        <f>'T_TTAFStock'!H61</f>
        <v/>
      </c>
      <c r="K1245">
        <f>'T_TTAFStock'!I61</f>
        <v/>
      </c>
      <c r="L1245">
        <f>'T_TTAFStock'!J61</f>
        <v/>
      </c>
      <c r="M1245">
        <f>'T_TTAFStock'!K61</f>
        <v/>
      </c>
      <c r="N1245">
        <f>'T_TTAFStock'!L61</f>
        <v/>
      </c>
      <c r="O1245">
        <f>'T_TTAFStock'!M61</f>
        <v/>
      </c>
      <c r="P1245">
        <f>'T_TTAFStock'!N61</f>
        <v/>
      </c>
      <c r="Q1245">
        <f>'T_TTAFStock'!O61</f>
        <v/>
      </c>
      <c r="R1245">
        <f>'T_TTAFStock'!P61</f>
        <v/>
      </c>
      <c r="S1245">
        <f>'T_TTAFStock'!Q61</f>
        <v/>
      </c>
      <c r="T1245">
        <f>'T_TTAFStock'!R61</f>
        <v/>
      </c>
      <c r="U1245">
        <f>'T_TTAFStock'!S61</f>
        <v/>
      </c>
      <c r="V1245">
        <f>'T_TTAFStock'!T61</f>
        <v/>
      </c>
      <c r="W1245">
        <f>'T_TTAFStock'!U61</f>
        <v/>
      </c>
      <c r="X1245">
        <f>'T_TTAFStock'!V61</f>
        <v/>
      </c>
      <c r="Y1245">
        <f>'T_TTAFStock'!W61</f>
        <v/>
      </c>
      <c r="Z1245">
        <f>'T_TTAFStock'!X61</f>
        <v/>
      </c>
      <c r="AA1245">
        <f>'T_TTAFStock'!Y61</f>
        <v/>
      </c>
      <c r="AB1245">
        <f>'T_TTAFStock'!Z61</f>
        <v/>
      </c>
      <c r="AC1245">
        <f>'T_TTAFStock'!AA61</f>
        <v/>
      </c>
      <c r="AD1245">
        <f>'T_TTAFStock'!AB61</f>
        <v/>
      </c>
      <c r="AE1245">
        <f>'T_TTAFStock'!AC61</f>
        <v/>
      </c>
      <c r="AF1245">
        <f>'T_TTAFStock'!AD61</f>
        <v/>
      </c>
      <c r="AG1245">
        <f>'T_TTAFStock'!AE61</f>
        <v/>
      </c>
      <c r="AH1245">
        <f>'T_TTAFStock'!AF61</f>
        <v/>
      </c>
      <c r="AI1245">
        <f>'T_TTAFStock'!AG61</f>
        <v/>
      </c>
      <c r="AJ1245">
        <f>'T_TTAFStock'!AH61</f>
        <v/>
      </c>
      <c r="AK1245">
        <f>'T_TTAFStock'!AI61</f>
        <v/>
      </c>
      <c r="AL1245">
        <f>'T_TTAFStock'!AJ61</f>
        <v/>
      </c>
      <c r="AM1245">
        <f>'T_TTAFStock'!AK61</f>
        <v/>
      </c>
      <c r="AN1245">
        <f>'T_TTAFStock'!AL61</f>
        <v/>
      </c>
      <c r="AO1245">
        <f>'T_TTAFStock'!AM61</f>
        <v/>
      </c>
      <c r="AP1245">
        <f>'T_TTAFStock'!AN61</f>
        <v/>
      </c>
      <c r="AQ1245">
        <f>'T_TTAFStock'!AO61</f>
        <v/>
      </c>
      <c r="AR1245">
        <f>'T_TTAFStock'!AP61</f>
        <v/>
      </c>
      <c r="AS1245">
        <f>'T_TTAFStock'!AQ61</f>
        <v/>
      </c>
      <c r="AT1245">
        <f>'T_TTAFStock'!AR61</f>
        <v/>
      </c>
      <c r="AU1245">
        <f>'T_TTAFStock'!AS61</f>
        <v/>
      </c>
      <c r="AV1245">
        <f>'T_TTAFStock'!AT61</f>
        <v/>
      </c>
      <c r="AW1245">
        <f>'T_TTAFStock'!AU61</f>
        <v/>
      </c>
      <c r="AX1245">
        <f>'T_TTAFStock'!AV61</f>
        <v/>
      </c>
      <c r="AY1245">
        <f>'T_TTAFStock'!AW61</f>
        <v/>
      </c>
      <c r="AZ1245">
        <f>'T_TTAFStock'!AX61</f>
        <v/>
      </c>
      <c r="BA1245">
        <f>'T_TTAFStock'!AY61</f>
        <v/>
      </c>
      <c r="BB1245">
        <f>'T_TTAFStock'!AZ61</f>
        <v/>
      </c>
      <c r="BC1245">
        <f>'T_TTAFStock'!BA61</f>
        <v/>
      </c>
      <c r="BD1245">
        <f>'T_TTAFStock'!BB61</f>
        <v/>
      </c>
      <c r="BE1245">
        <f>'T_TTAFStock'!BC61</f>
        <v/>
      </c>
      <c r="BF1245">
        <f>'T_TTAFStock'!BD61</f>
        <v/>
      </c>
      <c r="BG1245">
        <f>'T_TTAFStock'!BE61</f>
        <v/>
      </c>
      <c r="BH1245">
        <f>'T_TTAFStock'!BF61</f>
        <v/>
      </c>
      <c r="BI1245">
        <f>'T_TTAFStock'!BG61</f>
        <v/>
      </c>
      <c r="BJ1245">
        <f>'T_TTAFStock'!BH61</f>
        <v/>
      </c>
      <c r="BK1245">
        <f>'T_TTAFStock'!BI61</f>
        <v/>
      </c>
      <c r="BL1245">
        <f>'T_TTAFStock'!BJ61</f>
        <v/>
      </c>
      <c r="BM1245">
        <f>'T_TTAFStock'!BK61</f>
        <v/>
      </c>
      <c r="BN1245">
        <f>'T_TTAFStock'!BL61</f>
        <v/>
      </c>
      <c r="BO1245">
        <f>'T_TTAFStock'!BM61</f>
        <v/>
      </c>
      <c r="BP1245">
        <f>'T_TTAFStock'!BN61</f>
        <v/>
      </c>
      <c r="BQ1245">
        <f>'T_TTAFStock'!BO61</f>
        <v/>
      </c>
      <c r="BR1245">
        <f>'T_TTAFStock'!BP61</f>
        <v/>
      </c>
      <c r="BS1245">
        <f>'T_TTAFStock'!BQ61</f>
        <v/>
      </c>
      <c r="BT1245">
        <f>'T_TTAFStock'!BR61</f>
        <v/>
      </c>
      <c r="BU1245">
        <f>'T_TTAFStock'!BS61</f>
        <v/>
      </c>
      <c r="BV1245">
        <f>'T_TTAFStock'!BT61</f>
        <v/>
      </c>
      <c r="BW1245">
        <f>'T_TTAFStock'!BU61</f>
        <v/>
      </c>
      <c r="BX1245">
        <f>'T_TTAFStock'!BV61</f>
        <v/>
      </c>
      <c r="BY1245">
        <f>'T_TTAFStock'!BW61</f>
        <v/>
      </c>
      <c r="BZ1245">
        <f>'T_TTAFStock'!BX61</f>
        <v/>
      </c>
      <c r="CA1245">
        <f>'T_TTAFStock'!BY61</f>
        <v/>
      </c>
      <c r="CB1245">
        <f>'T_TTAFStock'!BZ61</f>
        <v/>
      </c>
      <c r="CC1245">
        <f>'T_TTAFStock'!CA61</f>
        <v/>
      </c>
      <c r="CD1245">
        <f>'T_TTAFStock'!CB61</f>
        <v/>
      </c>
      <c r="CE1245">
        <f>'T_TTAFStock'!CC61</f>
        <v/>
      </c>
      <c r="CF1245">
        <f>'T_TTAFStock'!CD61</f>
        <v/>
      </c>
      <c r="CG1245">
        <f>'T_TTAFStock'!CE61</f>
        <v/>
      </c>
      <c r="CH1245">
        <f>'T_TTAFStock'!CF61</f>
        <v/>
      </c>
      <c r="CI1245">
        <f>'T_TTAFStock'!CG61</f>
        <v/>
      </c>
      <c r="CJ1245">
        <f>'T_TTAFStock'!CH61</f>
        <v/>
      </c>
      <c r="CK1245">
        <f>'T_TTAFStock'!CI61</f>
        <v/>
      </c>
      <c r="CL1245">
        <f>'T_TTAFStock'!CJ61</f>
        <v/>
      </c>
      <c r="CM1245">
        <f>'T_TTAFStock'!CK61</f>
        <v/>
      </c>
      <c r="CN1245">
        <f>'T_TTAFStock'!CL61</f>
        <v/>
      </c>
      <c r="CO1245">
        <f>'T_TTAFStock'!CM61</f>
        <v/>
      </c>
      <c r="CP1245">
        <f>'T_TTAFStock'!CN61</f>
        <v/>
      </c>
      <c r="CQ1245">
        <f>'T_TTAFStock'!CO61</f>
        <v/>
      </c>
      <c r="CR1245">
        <f>'T_TTAFStock'!CP61</f>
        <v/>
      </c>
      <c r="CS1245">
        <f>'T_TTAFStock'!CQ61</f>
        <v/>
      </c>
      <c r="CT1245">
        <f>'T_TTAFStock'!CR61</f>
        <v/>
      </c>
      <c r="CU1245">
        <f>'T_TTAFStock'!CS61</f>
        <v/>
      </c>
      <c r="CV1245">
        <f>'T_TTAFStock'!CT61</f>
        <v/>
      </c>
      <c r="CW1245">
        <f>'T_TTAFStock'!CU61</f>
        <v/>
      </c>
      <c r="CX1245">
        <f>'T_TTAFStock'!CV61</f>
        <v/>
      </c>
      <c r="CY1245">
        <f>'T_TTAFStock'!CW61</f>
        <v/>
      </c>
      <c r="CZ1245">
        <f>'T_TTAFStock'!CX61</f>
        <v/>
      </c>
      <c r="DA1245">
        <f>'T_TTAFStock'!CY61</f>
        <v/>
      </c>
      <c r="DB1245">
        <f>'T_TTAFStock'!CZ61</f>
        <v/>
      </c>
      <c r="DC1245">
        <f>'T_TTAFStock'!DA61</f>
        <v/>
      </c>
    </row>
    <row r="1246">
      <c r="B1246" t="inlineStr">
        <is>
          <t>自社在庫(実績,kg)</t>
        </is>
      </c>
      <c r="D1246">
        <f>'T_SelfStock'!B61</f>
        <v/>
      </c>
      <c r="E1246">
        <f>'T_SelfStock'!C61</f>
        <v/>
      </c>
      <c r="F1246">
        <f>'T_SelfStock'!D61</f>
        <v/>
      </c>
      <c r="G1246">
        <f>'T_SelfStock'!E61</f>
        <v/>
      </c>
      <c r="H1246">
        <f>'T_SelfStock'!F61</f>
        <v/>
      </c>
      <c r="I1246">
        <f>'T_SelfStock'!G61</f>
        <v/>
      </c>
      <c r="J1246">
        <f>'T_SelfStock'!H61</f>
        <v/>
      </c>
      <c r="K1246">
        <f>'T_SelfStock'!I61</f>
        <v/>
      </c>
      <c r="L1246">
        <f>'T_SelfStock'!J61</f>
        <v/>
      </c>
      <c r="M1246">
        <f>'T_SelfStock'!K61</f>
        <v/>
      </c>
      <c r="N1246">
        <f>'T_SelfStock'!L61</f>
        <v/>
      </c>
      <c r="O1246">
        <f>'T_SelfStock'!M61</f>
        <v/>
      </c>
      <c r="P1246">
        <f>'T_SelfStock'!N61</f>
        <v/>
      </c>
      <c r="Q1246">
        <f>'T_SelfStock'!O61</f>
        <v/>
      </c>
      <c r="R1246">
        <f>'T_SelfStock'!P61</f>
        <v/>
      </c>
      <c r="S1246">
        <f>'T_SelfStock'!Q61</f>
        <v/>
      </c>
      <c r="T1246">
        <f>'T_SelfStock'!R61</f>
        <v/>
      </c>
      <c r="U1246">
        <f>'T_SelfStock'!S61</f>
        <v/>
      </c>
      <c r="V1246">
        <f>'T_SelfStock'!T61</f>
        <v/>
      </c>
      <c r="W1246">
        <f>'T_SelfStock'!U61</f>
        <v/>
      </c>
      <c r="X1246">
        <f>'T_SelfStock'!V61</f>
        <v/>
      </c>
      <c r="Y1246">
        <f>'T_SelfStock'!W61</f>
        <v/>
      </c>
      <c r="Z1246">
        <f>'T_SelfStock'!X61</f>
        <v/>
      </c>
      <c r="AA1246">
        <f>'T_SelfStock'!Y61</f>
        <v/>
      </c>
      <c r="AB1246">
        <f>'T_SelfStock'!Z61</f>
        <v/>
      </c>
      <c r="AC1246">
        <f>'T_SelfStock'!AA61</f>
        <v/>
      </c>
      <c r="AD1246">
        <f>'T_SelfStock'!AB61</f>
        <v/>
      </c>
      <c r="AE1246">
        <f>'T_SelfStock'!AC61</f>
        <v/>
      </c>
      <c r="AF1246">
        <f>'T_SelfStock'!AD61</f>
        <v/>
      </c>
      <c r="AG1246">
        <f>'T_SelfStock'!AE61</f>
        <v/>
      </c>
      <c r="AH1246">
        <f>'T_SelfStock'!AF61</f>
        <v/>
      </c>
      <c r="AI1246">
        <f>'T_SelfStock'!AG61</f>
        <v/>
      </c>
      <c r="AJ1246">
        <f>'T_SelfStock'!AH61</f>
        <v/>
      </c>
      <c r="AK1246">
        <f>'T_SelfStock'!AI61</f>
        <v/>
      </c>
      <c r="AL1246">
        <f>'T_SelfStock'!AJ61</f>
        <v/>
      </c>
      <c r="AM1246">
        <f>'T_SelfStock'!AK61</f>
        <v/>
      </c>
      <c r="AN1246">
        <f>'T_SelfStock'!AL61</f>
        <v/>
      </c>
      <c r="AO1246">
        <f>'T_SelfStock'!AM61</f>
        <v/>
      </c>
      <c r="AP1246">
        <f>'T_SelfStock'!AN61</f>
        <v/>
      </c>
      <c r="AQ1246">
        <f>'T_SelfStock'!AO61</f>
        <v/>
      </c>
      <c r="AR1246">
        <f>'T_SelfStock'!AP61</f>
        <v/>
      </c>
      <c r="AS1246">
        <f>'T_SelfStock'!AQ61</f>
        <v/>
      </c>
      <c r="AT1246">
        <f>'T_SelfStock'!AR61</f>
        <v/>
      </c>
      <c r="AU1246">
        <f>'T_SelfStock'!AS61</f>
        <v/>
      </c>
      <c r="AV1246">
        <f>'T_SelfStock'!AT61</f>
        <v/>
      </c>
      <c r="AW1246">
        <f>'T_SelfStock'!AU61</f>
        <v/>
      </c>
      <c r="AX1246">
        <f>'T_SelfStock'!AV61</f>
        <v/>
      </c>
      <c r="AY1246">
        <f>'T_SelfStock'!AW61</f>
        <v/>
      </c>
      <c r="AZ1246">
        <f>'T_SelfStock'!AX61</f>
        <v/>
      </c>
      <c r="BA1246">
        <f>'T_SelfStock'!AY61</f>
        <v/>
      </c>
      <c r="BB1246">
        <f>'T_SelfStock'!AZ61</f>
        <v/>
      </c>
      <c r="BC1246">
        <f>'T_SelfStock'!BA61</f>
        <v/>
      </c>
      <c r="BD1246">
        <f>'T_SelfStock'!BB61</f>
        <v/>
      </c>
      <c r="BE1246">
        <f>'T_SelfStock'!BC61</f>
        <v/>
      </c>
      <c r="BF1246">
        <f>'T_SelfStock'!BD61</f>
        <v/>
      </c>
      <c r="BG1246">
        <f>'T_SelfStock'!BE61</f>
        <v/>
      </c>
      <c r="BH1246">
        <f>'T_SelfStock'!BF61</f>
        <v/>
      </c>
      <c r="BI1246">
        <f>'T_SelfStock'!BG61</f>
        <v/>
      </c>
      <c r="BJ1246">
        <f>'T_SelfStock'!BH61</f>
        <v/>
      </c>
      <c r="BK1246">
        <f>'T_SelfStock'!BI61</f>
        <v/>
      </c>
      <c r="BL1246">
        <f>'T_SelfStock'!BJ61</f>
        <v/>
      </c>
      <c r="BM1246">
        <f>'T_SelfStock'!BK61</f>
        <v/>
      </c>
      <c r="BN1246">
        <f>'T_SelfStock'!BL61</f>
        <v/>
      </c>
      <c r="BO1246">
        <f>'T_SelfStock'!BM61</f>
        <v/>
      </c>
      <c r="BP1246">
        <f>'T_SelfStock'!BN61</f>
        <v/>
      </c>
      <c r="BQ1246">
        <f>'T_SelfStock'!BO61</f>
        <v/>
      </c>
      <c r="BR1246">
        <f>'T_SelfStock'!BP61</f>
        <v/>
      </c>
      <c r="BS1246">
        <f>'T_SelfStock'!BQ61</f>
        <v/>
      </c>
      <c r="BT1246">
        <f>'T_SelfStock'!BR61</f>
        <v/>
      </c>
      <c r="BU1246">
        <f>'T_SelfStock'!BS61</f>
        <v/>
      </c>
      <c r="BV1246">
        <f>'T_SelfStock'!BT61</f>
        <v/>
      </c>
      <c r="BW1246">
        <f>'T_SelfStock'!BU61</f>
        <v/>
      </c>
      <c r="BX1246">
        <f>'T_SelfStock'!BV61</f>
        <v/>
      </c>
      <c r="BY1246">
        <f>'T_SelfStock'!BW61</f>
        <v/>
      </c>
      <c r="BZ1246">
        <f>'T_SelfStock'!BX61</f>
        <v/>
      </c>
      <c r="CA1246">
        <f>'T_SelfStock'!BY61</f>
        <v/>
      </c>
      <c r="CB1246">
        <f>'T_SelfStock'!BZ61</f>
        <v/>
      </c>
      <c r="CC1246">
        <f>'T_SelfStock'!CA61</f>
        <v/>
      </c>
      <c r="CD1246">
        <f>'T_SelfStock'!CB61</f>
        <v/>
      </c>
      <c r="CE1246">
        <f>'T_SelfStock'!CC61</f>
        <v/>
      </c>
      <c r="CF1246">
        <f>'T_SelfStock'!CD61</f>
        <v/>
      </c>
      <c r="CG1246">
        <f>'T_SelfStock'!CE61</f>
        <v/>
      </c>
      <c r="CH1246">
        <f>'T_SelfStock'!CF61</f>
        <v/>
      </c>
      <c r="CI1246">
        <f>'T_SelfStock'!CG61</f>
        <v/>
      </c>
      <c r="CJ1246">
        <f>'T_SelfStock'!CH61</f>
        <v/>
      </c>
      <c r="CK1246">
        <f>'T_SelfStock'!CI61</f>
        <v/>
      </c>
      <c r="CL1246">
        <f>'T_SelfStock'!CJ61</f>
        <v/>
      </c>
      <c r="CM1246">
        <f>'T_SelfStock'!CK61</f>
        <v/>
      </c>
      <c r="CN1246">
        <f>'T_SelfStock'!CL61</f>
        <v/>
      </c>
      <c r="CO1246">
        <f>'T_SelfStock'!CM61</f>
        <v/>
      </c>
      <c r="CP1246">
        <f>'T_SelfStock'!CN61</f>
        <v/>
      </c>
      <c r="CQ1246">
        <f>'T_SelfStock'!CO61</f>
        <v/>
      </c>
      <c r="CR1246">
        <f>'T_SelfStock'!CP61</f>
        <v/>
      </c>
      <c r="CS1246">
        <f>'T_SelfStock'!CQ61</f>
        <v/>
      </c>
      <c r="CT1246">
        <f>'T_SelfStock'!CR61</f>
        <v/>
      </c>
      <c r="CU1246">
        <f>'T_SelfStock'!CS61</f>
        <v/>
      </c>
      <c r="CV1246">
        <f>'T_SelfStock'!CT61</f>
        <v/>
      </c>
      <c r="CW1246">
        <f>'T_SelfStock'!CU61</f>
        <v/>
      </c>
      <c r="CX1246">
        <f>'T_SelfStock'!CV61</f>
        <v/>
      </c>
      <c r="CY1246">
        <f>'T_SelfStock'!CW61</f>
        <v/>
      </c>
      <c r="CZ1246">
        <f>'T_SelfStock'!CX61</f>
        <v/>
      </c>
      <c r="DA1246">
        <f>'T_SelfStock'!CY61</f>
        <v/>
      </c>
      <c r="DB1246">
        <f>'T_SelfStock'!CZ61</f>
        <v/>
      </c>
      <c r="DC1246">
        <f>'T_SelfStock'!DA61</f>
        <v/>
      </c>
    </row>
    <row r="1247">
      <c r="B1247" t="inlineStr">
        <is>
          <t>Order(発注予定,kg)</t>
        </is>
      </c>
      <c r="D1247">
        <f>IF(SUMIFS(T_PlannedOrders[EffectiveQty],T_PlannedOrders[Part Name],$A1213,T_PlannedOrders[WeekIndex],1)=0,"",SUMIFS(T_PlannedOrders[EffectiveQty],T_PlannedOrders[Part Name],$A1213,T_PlannedOrders[WeekIndex],1)&amp;" ("&amp;TEXT(SUMPRODUCT(MAX((T_PlannedOrders[Part Name]=$A1213)*(T_PlannedOrders[WeekIndex]=1)*(T_PlannedOrders[EffectiveQty]&gt;0)*T_PlannedOrders[Order_Month])),"m月")&amp;"発注)")</f>
        <v/>
      </c>
      <c r="E1247">
        <f>IF(SUMIFS(T_PlannedOrders[EffectiveQty],T_PlannedOrders[Part Name],$A1213,T_PlannedOrders[WeekIndex],2)=0,"",SUMIFS(T_PlannedOrders[EffectiveQty],T_PlannedOrders[Part Name],$A1213,T_PlannedOrders[WeekIndex],2)&amp;" ("&amp;TEXT(SUMPRODUCT(MAX((T_PlannedOrders[Part Name]=$A1213)*(T_PlannedOrders[WeekIndex]=2)*(T_PlannedOrders[EffectiveQty]&gt;0)*T_PlannedOrders[Order_Month])),"m月")&amp;"発注)")</f>
        <v/>
      </c>
      <c r="F1247">
        <f>IF(SUMIFS(T_PlannedOrders[EffectiveQty],T_PlannedOrders[Part Name],$A1213,T_PlannedOrders[WeekIndex],3)=0,"",SUMIFS(T_PlannedOrders[EffectiveQty],T_PlannedOrders[Part Name],$A1213,T_PlannedOrders[WeekIndex],3)&amp;" ("&amp;TEXT(SUMPRODUCT(MAX((T_PlannedOrders[Part Name]=$A1213)*(T_PlannedOrders[WeekIndex]=3)*(T_PlannedOrders[EffectiveQty]&gt;0)*T_PlannedOrders[Order_Month])),"m月")&amp;"発注)")</f>
        <v/>
      </c>
      <c r="G1247">
        <f>IF(SUMIFS(T_PlannedOrders[EffectiveQty],T_PlannedOrders[Part Name],$A1213,T_PlannedOrders[WeekIndex],4)=0,"",SUMIFS(T_PlannedOrders[EffectiveQty],T_PlannedOrders[Part Name],$A1213,T_PlannedOrders[WeekIndex],4)&amp;" ("&amp;TEXT(SUMPRODUCT(MAX((T_PlannedOrders[Part Name]=$A1213)*(T_PlannedOrders[WeekIndex]=4)*(T_PlannedOrders[EffectiveQty]&gt;0)*T_PlannedOrders[Order_Month])),"m月")&amp;"発注)")</f>
        <v/>
      </c>
      <c r="H1247">
        <f>IF(SUMIFS(T_PlannedOrders[EffectiveQty],T_PlannedOrders[Part Name],$A1213,T_PlannedOrders[WeekIndex],5)=0,"",SUMIFS(T_PlannedOrders[EffectiveQty],T_PlannedOrders[Part Name],$A1213,T_PlannedOrders[WeekIndex],5)&amp;" ("&amp;TEXT(SUMPRODUCT(MAX((T_PlannedOrders[Part Name]=$A1213)*(T_PlannedOrders[WeekIndex]=5)*(T_PlannedOrders[EffectiveQty]&gt;0)*T_PlannedOrders[Order_Month])),"m月")&amp;"発注)")</f>
        <v/>
      </c>
      <c r="I1247">
        <f>IF(SUMIFS(T_PlannedOrders[EffectiveQty],T_PlannedOrders[Part Name],$A1213,T_PlannedOrders[WeekIndex],6)=0,"",SUMIFS(T_PlannedOrders[EffectiveQty],T_PlannedOrders[Part Name],$A1213,T_PlannedOrders[WeekIndex],6)&amp;" ("&amp;TEXT(SUMPRODUCT(MAX((T_PlannedOrders[Part Name]=$A1213)*(T_PlannedOrders[WeekIndex]=6)*(T_PlannedOrders[EffectiveQty]&gt;0)*T_PlannedOrders[Order_Month])),"m月")&amp;"発注)")</f>
        <v/>
      </c>
      <c r="J1247">
        <f>IF(SUMIFS(T_PlannedOrders[EffectiveQty],T_PlannedOrders[Part Name],$A1213,T_PlannedOrders[WeekIndex],7)=0,"",SUMIFS(T_PlannedOrders[EffectiveQty],T_PlannedOrders[Part Name],$A1213,T_PlannedOrders[WeekIndex],7)&amp;" ("&amp;TEXT(SUMPRODUCT(MAX((T_PlannedOrders[Part Name]=$A1213)*(T_PlannedOrders[WeekIndex]=7)*(T_PlannedOrders[EffectiveQty]&gt;0)*T_PlannedOrders[Order_Month])),"m月")&amp;"発注)")</f>
        <v/>
      </c>
      <c r="K1247">
        <f>IF(SUMIFS(T_PlannedOrders[EffectiveQty],T_PlannedOrders[Part Name],$A1213,T_PlannedOrders[WeekIndex],8)=0,"",SUMIFS(T_PlannedOrders[EffectiveQty],T_PlannedOrders[Part Name],$A1213,T_PlannedOrders[WeekIndex],8)&amp;" ("&amp;TEXT(SUMPRODUCT(MAX((T_PlannedOrders[Part Name]=$A1213)*(T_PlannedOrders[WeekIndex]=8)*(T_PlannedOrders[EffectiveQty]&gt;0)*T_PlannedOrders[Order_Month])),"m月")&amp;"発注)")</f>
        <v/>
      </c>
      <c r="L1247">
        <f>IF(SUMIFS(T_PlannedOrders[EffectiveQty],T_PlannedOrders[Part Name],$A1213,T_PlannedOrders[WeekIndex],9)=0,"",SUMIFS(T_PlannedOrders[EffectiveQty],T_PlannedOrders[Part Name],$A1213,T_PlannedOrders[WeekIndex],9)&amp;" ("&amp;TEXT(SUMPRODUCT(MAX((T_PlannedOrders[Part Name]=$A1213)*(T_PlannedOrders[WeekIndex]=9)*(T_PlannedOrders[EffectiveQty]&gt;0)*T_PlannedOrders[Order_Month])),"m月")&amp;"発注)")</f>
        <v/>
      </c>
      <c r="M1247">
        <f>IF(SUMIFS(T_PlannedOrders[EffectiveQty],T_PlannedOrders[Part Name],$A1213,T_PlannedOrders[WeekIndex],10)=0,"",SUMIFS(T_PlannedOrders[EffectiveQty],T_PlannedOrders[Part Name],$A1213,T_PlannedOrders[WeekIndex],10)&amp;" ("&amp;TEXT(SUMPRODUCT(MAX((T_PlannedOrders[Part Name]=$A1213)*(T_PlannedOrders[WeekIndex]=10)*(T_PlannedOrders[EffectiveQty]&gt;0)*T_PlannedOrders[Order_Month])),"m月")&amp;"発注)")</f>
        <v/>
      </c>
      <c r="N1247">
        <f>IF(SUMIFS(T_PlannedOrders[EffectiveQty],T_PlannedOrders[Part Name],$A1213,T_PlannedOrders[WeekIndex],11)=0,"",SUMIFS(T_PlannedOrders[EffectiveQty],T_PlannedOrders[Part Name],$A1213,T_PlannedOrders[WeekIndex],11)&amp;" ("&amp;TEXT(SUMPRODUCT(MAX((T_PlannedOrders[Part Name]=$A1213)*(T_PlannedOrders[WeekIndex]=11)*(T_PlannedOrders[EffectiveQty]&gt;0)*T_PlannedOrders[Order_Month])),"m月")&amp;"発注)")</f>
        <v/>
      </c>
      <c r="O1247">
        <f>IF(SUMIFS(T_PlannedOrders[EffectiveQty],T_PlannedOrders[Part Name],$A1213,T_PlannedOrders[WeekIndex],12)=0,"",SUMIFS(T_PlannedOrders[EffectiveQty],T_PlannedOrders[Part Name],$A1213,T_PlannedOrders[WeekIndex],12)&amp;" ("&amp;TEXT(SUMPRODUCT(MAX((T_PlannedOrders[Part Name]=$A1213)*(T_PlannedOrders[WeekIndex]=12)*(T_PlannedOrders[EffectiveQty]&gt;0)*T_PlannedOrders[Order_Month])),"m月")&amp;"発注)")</f>
        <v/>
      </c>
      <c r="P1247">
        <f>IF(SUMIFS(T_PlannedOrders[EffectiveQty],T_PlannedOrders[Part Name],$A1213,T_PlannedOrders[WeekIndex],13)=0,"",SUMIFS(T_PlannedOrders[EffectiveQty],T_PlannedOrders[Part Name],$A1213,T_PlannedOrders[WeekIndex],13)&amp;" ("&amp;TEXT(SUMPRODUCT(MAX((T_PlannedOrders[Part Name]=$A1213)*(T_PlannedOrders[WeekIndex]=13)*(T_PlannedOrders[EffectiveQty]&gt;0)*T_PlannedOrders[Order_Month])),"m月")&amp;"発注)")</f>
        <v/>
      </c>
      <c r="Q1247">
        <f>IF(SUMIFS(T_PlannedOrders[EffectiveQty],T_PlannedOrders[Part Name],$A1213,T_PlannedOrders[WeekIndex],14)=0,"",SUMIFS(T_PlannedOrders[EffectiveQty],T_PlannedOrders[Part Name],$A1213,T_PlannedOrders[WeekIndex],14)&amp;" ("&amp;TEXT(SUMPRODUCT(MAX((T_PlannedOrders[Part Name]=$A1213)*(T_PlannedOrders[WeekIndex]=14)*(T_PlannedOrders[EffectiveQty]&gt;0)*T_PlannedOrders[Order_Month])),"m月")&amp;"発注)")</f>
        <v/>
      </c>
      <c r="R1247">
        <f>IF(SUMIFS(T_PlannedOrders[EffectiveQty],T_PlannedOrders[Part Name],$A1213,T_PlannedOrders[WeekIndex],15)=0,"",SUMIFS(T_PlannedOrders[EffectiveQty],T_PlannedOrders[Part Name],$A1213,T_PlannedOrders[WeekIndex],15)&amp;" ("&amp;TEXT(SUMPRODUCT(MAX((T_PlannedOrders[Part Name]=$A1213)*(T_PlannedOrders[WeekIndex]=15)*(T_PlannedOrders[EffectiveQty]&gt;0)*T_PlannedOrders[Order_Month])),"m月")&amp;"発注)")</f>
        <v/>
      </c>
      <c r="S1247">
        <f>IF(SUMIFS(T_PlannedOrders[EffectiveQty],T_PlannedOrders[Part Name],$A1213,T_PlannedOrders[WeekIndex],16)=0,"",SUMIFS(T_PlannedOrders[EffectiveQty],T_PlannedOrders[Part Name],$A1213,T_PlannedOrders[WeekIndex],16)&amp;" ("&amp;TEXT(SUMPRODUCT(MAX((T_PlannedOrders[Part Name]=$A1213)*(T_PlannedOrders[WeekIndex]=16)*(T_PlannedOrders[EffectiveQty]&gt;0)*T_PlannedOrders[Order_Month])),"m月")&amp;"発注)")</f>
        <v/>
      </c>
      <c r="T1247">
        <f>IF(SUMIFS(T_PlannedOrders[EffectiveQty],T_PlannedOrders[Part Name],$A1213,T_PlannedOrders[WeekIndex],17)=0,"",SUMIFS(T_PlannedOrders[EffectiveQty],T_PlannedOrders[Part Name],$A1213,T_PlannedOrders[WeekIndex],17)&amp;" ("&amp;TEXT(SUMPRODUCT(MAX((T_PlannedOrders[Part Name]=$A1213)*(T_PlannedOrders[WeekIndex]=17)*(T_PlannedOrders[EffectiveQty]&gt;0)*T_PlannedOrders[Order_Month])),"m月")&amp;"発注)")</f>
        <v/>
      </c>
      <c r="U1247">
        <f>IF(SUMIFS(T_PlannedOrders[EffectiveQty],T_PlannedOrders[Part Name],$A1213,T_PlannedOrders[WeekIndex],18)=0,"",SUMIFS(T_PlannedOrders[EffectiveQty],T_PlannedOrders[Part Name],$A1213,T_PlannedOrders[WeekIndex],18)&amp;" ("&amp;TEXT(SUMPRODUCT(MAX((T_PlannedOrders[Part Name]=$A1213)*(T_PlannedOrders[WeekIndex]=18)*(T_PlannedOrders[EffectiveQty]&gt;0)*T_PlannedOrders[Order_Month])),"m月")&amp;"発注)")</f>
        <v/>
      </c>
      <c r="V1247">
        <f>IF(SUMIFS(T_PlannedOrders[EffectiveQty],T_PlannedOrders[Part Name],$A1213,T_PlannedOrders[WeekIndex],19)=0,"",SUMIFS(T_PlannedOrders[EffectiveQty],T_PlannedOrders[Part Name],$A1213,T_PlannedOrders[WeekIndex],19)&amp;" ("&amp;TEXT(SUMPRODUCT(MAX((T_PlannedOrders[Part Name]=$A1213)*(T_PlannedOrders[WeekIndex]=19)*(T_PlannedOrders[EffectiveQty]&gt;0)*T_PlannedOrders[Order_Month])),"m月")&amp;"発注)")</f>
        <v/>
      </c>
      <c r="W1247">
        <f>IF(SUMIFS(T_PlannedOrders[EffectiveQty],T_PlannedOrders[Part Name],$A1213,T_PlannedOrders[WeekIndex],20)=0,"",SUMIFS(T_PlannedOrders[EffectiveQty],T_PlannedOrders[Part Name],$A1213,T_PlannedOrders[WeekIndex],20)&amp;" ("&amp;TEXT(SUMPRODUCT(MAX((T_PlannedOrders[Part Name]=$A1213)*(T_PlannedOrders[WeekIndex]=20)*(T_PlannedOrders[EffectiveQty]&gt;0)*T_PlannedOrders[Order_Month])),"m月")&amp;"発注)")</f>
        <v/>
      </c>
      <c r="X1247">
        <f>IF(SUMIFS(T_PlannedOrders[EffectiveQty],T_PlannedOrders[Part Name],$A1213,T_PlannedOrders[WeekIndex],21)=0,"",SUMIFS(T_PlannedOrders[EffectiveQty],T_PlannedOrders[Part Name],$A1213,T_PlannedOrders[WeekIndex],21)&amp;" ("&amp;TEXT(SUMPRODUCT(MAX((T_PlannedOrders[Part Name]=$A1213)*(T_PlannedOrders[WeekIndex]=21)*(T_PlannedOrders[EffectiveQty]&gt;0)*T_PlannedOrders[Order_Month])),"m月")&amp;"発注)")</f>
        <v/>
      </c>
      <c r="Y1247">
        <f>IF(SUMIFS(T_PlannedOrders[EffectiveQty],T_PlannedOrders[Part Name],$A1213,T_PlannedOrders[WeekIndex],22)=0,"",SUMIFS(T_PlannedOrders[EffectiveQty],T_PlannedOrders[Part Name],$A1213,T_PlannedOrders[WeekIndex],22)&amp;" ("&amp;TEXT(SUMPRODUCT(MAX((T_PlannedOrders[Part Name]=$A1213)*(T_PlannedOrders[WeekIndex]=22)*(T_PlannedOrders[EffectiveQty]&gt;0)*T_PlannedOrders[Order_Month])),"m月")&amp;"発注)")</f>
        <v/>
      </c>
      <c r="Z1247">
        <f>IF(SUMIFS(T_PlannedOrders[EffectiveQty],T_PlannedOrders[Part Name],$A1213,T_PlannedOrders[WeekIndex],23)=0,"",SUMIFS(T_PlannedOrders[EffectiveQty],T_PlannedOrders[Part Name],$A1213,T_PlannedOrders[WeekIndex],23)&amp;" ("&amp;TEXT(SUMPRODUCT(MAX((T_PlannedOrders[Part Name]=$A1213)*(T_PlannedOrders[WeekIndex]=23)*(T_PlannedOrders[EffectiveQty]&gt;0)*T_PlannedOrders[Order_Month])),"m月")&amp;"発注)")</f>
        <v/>
      </c>
      <c r="AA1247">
        <f>IF(SUMIFS(T_PlannedOrders[EffectiveQty],T_PlannedOrders[Part Name],$A1213,T_PlannedOrders[WeekIndex],24)=0,"",SUMIFS(T_PlannedOrders[EffectiveQty],T_PlannedOrders[Part Name],$A1213,T_PlannedOrders[WeekIndex],24)&amp;" ("&amp;TEXT(SUMPRODUCT(MAX((T_PlannedOrders[Part Name]=$A1213)*(T_PlannedOrders[WeekIndex]=24)*(T_PlannedOrders[EffectiveQty]&gt;0)*T_PlannedOrders[Order_Month])),"m月")&amp;"発注)")</f>
        <v/>
      </c>
      <c r="AB1247">
        <f>IF(SUMIFS(T_PlannedOrders[EffectiveQty],T_PlannedOrders[Part Name],$A1213,T_PlannedOrders[WeekIndex],25)=0,"",SUMIFS(T_PlannedOrders[EffectiveQty],T_PlannedOrders[Part Name],$A1213,T_PlannedOrders[WeekIndex],25)&amp;" ("&amp;TEXT(SUMPRODUCT(MAX((T_PlannedOrders[Part Name]=$A1213)*(T_PlannedOrders[WeekIndex]=25)*(T_PlannedOrders[EffectiveQty]&gt;0)*T_PlannedOrders[Order_Month])),"m月")&amp;"発注)")</f>
        <v/>
      </c>
      <c r="AC1247">
        <f>IF(SUMIFS(T_PlannedOrders[EffectiveQty],T_PlannedOrders[Part Name],$A1213,T_PlannedOrders[WeekIndex],26)=0,"",SUMIFS(T_PlannedOrders[EffectiveQty],T_PlannedOrders[Part Name],$A1213,T_PlannedOrders[WeekIndex],26)&amp;" ("&amp;TEXT(SUMPRODUCT(MAX((T_PlannedOrders[Part Name]=$A1213)*(T_PlannedOrders[WeekIndex]=26)*(T_PlannedOrders[EffectiveQty]&gt;0)*T_PlannedOrders[Order_Month])),"m月")&amp;"発注)")</f>
        <v/>
      </c>
      <c r="AD1247">
        <f>IF(SUMIFS(T_PlannedOrders[EffectiveQty],T_PlannedOrders[Part Name],$A1213,T_PlannedOrders[WeekIndex],27)=0,"",SUMIFS(T_PlannedOrders[EffectiveQty],T_PlannedOrders[Part Name],$A1213,T_PlannedOrders[WeekIndex],27)&amp;" ("&amp;TEXT(SUMPRODUCT(MAX((T_PlannedOrders[Part Name]=$A1213)*(T_PlannedOrders[WeekIndex]=27)*(T_PlannedOrders[EffectiveQty]&gt;0)*T_PlannedOrders[Order_Month])),"m月")&amp;"発注)")</f>
        <v/>
      </c>
      <c r="AE1247">
        <f>IF(SUMIFS(T_PlannedOrders[EffectiveQty],T_PlannedOrders[Part Name],$A1213,T_PlannedOrders[WeekIndex],28)=0,"",SUMIFS(T_PlannedOrders[EffectiveQty],T_PlannedOrders[Part Name],$A1213,T_PlannedOrders[WeekIndex],28)&amp;" ("&amp;TEXT(SUMPRODUCT(MAX((T_PlannedOrders[Part Name]=$A1213)*(T_PlannedOrders[WeekIndex]=28)*(T_PlannedOrders[EffectiveQty]&gt;0)*T_PlannedOrders[Order_Month])),"m月")&amp;"発注)")</f>
        <v/>
      </c>
      <c r="AF1247">
        <f>IF(SUMIFS(T_PlannedOrders[EffectiveQty],T_PlannedOrders[Part Name],$A1213,T_PlannedOrders[WeekIndex],29)=0,"",SUMIFS(T_PlannedOrders[EffectiveQty],T_PlannedOrders[Part Name],$A1213,T_PlannedOrders[WeekIndex],29)&amp;" ("&amp;TEXT(SUMPRODUCT(MAX((T_PlannedOrders[Part Name]=$A1213)*(T_PlannedOrders[WeekIndex]=29)*(T_PlannedOrders[EffectiveQty]&gt;0)*T_PlannedOrders[Order_Month])),"m月")&amp;"発注)")</f>
        <v/>
      </c>
      <c r="AG1247">
        <f>IF(SUMIFS(T_PlannedOrders[EffectiveQty],T_PlannedOrders[Part Name],$A1213,T_PlannedOrders[WeekIndex],30)=0,"",SUMIFS(T_PlannedOrders[EffectiveQty],T_PlannedOrders[Part Name],$A1213,T_PlannedOrders[WeekIndex],30)&amp;" ("&amp;TEXT(SUMPRODUCT(MAX((T_PlannedOrders[Part Name]=$A1213)*(T_PlannedOrders[WeekIndex]=30)*(T_PlannedOrders[EffectiveQty]&gt;0)*T_PlannedOrders[Order_Month])),"m月")&amp;"発注)")</f>
        <v/>
      </c>
      <c r="AH1247">
        <f>IF(SUMIFS(T_PlannedOrders[EffectiveQty],T_PlannedOrders[Part Name],$A1213,T_PlannedOrders[WeekIndex],31)=0,"",SUMIFS(T_PlannedOrders[EffectiveQty],T_PlannedOrders[Part Name],$A1213,T_PlannedOrders[WeekIndex],31)&amp;" ("&amp;TEXT(SUMPRODUCT(MAX((T_PlannedOrders[Part Name]=$A1213)*(T_PlannedOrders[WeekIndex]=31)*(T_PlannedOrders[EffectiveQty]&gt;0)*T_PlannedOrders[Order_Month])),"m月")&amp;"発注)")</f>
        <v/>
      </c>
      <c r="AI1247">
        <f>IF(SUMIFS(T_PlannedOrders[EffectiveQty],T_PlannedOrders[Part Name],$A1213,T_PlannedOrders[WeekIndex],32)=0,"",SUMIFS(T_PlannedOrders[EffectiveQty],T_PlannedOrders[Part Name],$A1213,T_PlannedOrders[WeekIndex],32)&amp;" ("&amp;TEXT(SUMPRODUCT(MAX((T_PlannedOrders[Part Name]=$A1213)*(T_PlannedOrders[WeekIndex]=32)*(T_PlannedOrders[EffectiveQty]&gt;0)*T_PlannedOrders[Order_Month])),"m月")&amp;"発注)")</f>
        <v/>
      </c>
      <c r="AJ1247">
        <f>IF(SUMIFS(T_PlannedOrders[EffectiveQty],T_PlannedOrders[Part Name],$A1213,T_PlannedOrders[WeekIndex],33)=0,"",SUMIFS(T_PlannedOrders[EffectiveQty],T_PlannedOrders[Part Name],$A1213,T_PlannedOrders[WeekIndex],33)&amp;" ("&amp;TEXT(SUMPRODUCT(MAX((T_PlannedOrders[Part Name]=$A1213)*(T_PlannedOrders[WeekIndex]=33)*(T_PlannedOrders[EffectiveQty]&gt;0)*T_PlannedOrders[Order_Month])),"m月")&amp;"発注)")</f>
        <v/>
      </c>
      <c r="AK1247">
        <f>IF(SUMIFS(T_PlannedOrders[EffectiveQty],T_PlannedOrders[Part Name],$A1213,T_PlannedOrders[WeekIndex],34)=0,"",SUMIFS(T_PlannedOrders[EffectiveQty],T_PlannedOrders[Part Name],$A1213,T_PlannedOrders[WeekIndex],34)&amp;" ("&amp;TEXT(SUMPRODUCT(MAX((T_PlannedOrders[Part Name]=$A1213)*(T_PlannedOrders[WeekIndex]=34)*(T_PlannedOrders[EffectiveQty]&gt;0)*T_PlannedOrders[Order_Month])),"m月")&amp;"発注)")</f>
        <v/>
      </c>
      <c r="AL1247">
        <f>IF(SUMIFS(T_PlannedOrders[EffectiveQty],T_PlannedOrders[Part Name],$A1213,T_PlannedOrders[WeekIndex],35)=0,"",SUMIFS(T_PlannedOrders[EffectiveQty],T_PlannedOrders[Part Name],$A1213,T_PlannedOrders[WeekIndex],35)&amp;" ("&amp;TEXT(SUMPRODUCT(MAX((T_PlannedOrders[Part Name]=$A1213)*(T_PlannedOrders[WeekIndex]=35)*(T_PlannedOrders[EffectiveQty]&gt;0)*T_PlannedOrders[Order_Month])),"m月")&amp;"発注)")</f>
        <v/>
      </c>
      <c r="AM1247">
        <f>IF(SUMIFS(T_PlannedOrders[EffectiveQty],T_PlannedOrders[Part Name],$A1213,T_PlannedOrders[WeekIndex],36)=0,"",SUMIFS(T_PlannedOrders[EffectiveQty],T_PlannedOrders[Part Name],$A1213,T_PlannedOrders[WeekIndex],36)&amp;" ("&amp;TEXT(SUMPRODUCT(MAX((T_PlannedOrders[Part Name]=$A1213)*(T_PlannedOrders[WeekIndex]=36)*(T_PlannedOrders[EffectiveQty]&gt;0)*T_PlannedOrders[Order_Month])),"m月")&amp;"発注)")</f>
        <v/>
      </c>
      <c r="AN1247">
        <f>IF(SUMIFS(T_PlannedOrders[EffectiveQty],T_PlannedOrders[Part Name],$A1213,T_PlannedOrders[WeekIndex],37)=0,"",SUMIFS(T_PlannedOrders[EffectiveQty],T_PlannedOrders[Part Name],$A1213,T_PlannedOrders[WeekIndex],37)&amp;" ("&amp;TEXT(SUMPRODUCT(MAX((T_PlannedOrders[Part Name]=$A1213)*(T_PlannedOrders[WeekIndex]=37)*(T_PlannedOrders[EffectiveQty]&gt;0)*T_PlannedOrders[Order_Month])),"m月")&amp;"発注)")</f>
        <v/>
      </c>
      <c r="AO1247">
        <f>IF(SUMIFS(T_PlannedOrders[EffectiveQty],T_PlannedOrders[Part Name],$A1213,T_PlannedOrders[WeekIndex],38)=0,"",SUMIFS(T_PlannedOrders[EffectiveQty],T_PlannedOrders[Part Name],$A1213,T_PlannedOrders[WeekIndex],38)&amp;" ("&amp;TEXT(SUMPRODUCT(MAX((T_PlannedOrders[Part Name]=$A1213)*(T_PlannedOrders[WeekIndex]=38)*(T_PlannedOrders[EffectiveQty]&gt;0)*T_PlannedOrders[Order_Month])),"m月")&amp;"発注)")</f>
        <v/>
      </c>
      <c r="AP1247">
        <f>IF(SUMIFS(T_PlannedOrders[EffectiveQty],T_PlannedOrders[Part Name],$A1213,T_PlannedOrders[WeekIndex],39)=0,"",SUMIFS(T_PlannedOrders[EffectiveQty],T_PlannedOrders[Part Name],$A1213,T_PlannedOrders[WeekIndex],39)&amp;" ("&amp;TEXT(SUMPRODUCT(MAX((T_PlannedOrders[Part Name]=$A1213)*(T_PlannedOrders[WeekIndex]=39)*(T_PlannedOrders[EffectiveQty]&gt;0)*T_PlannedOrders[Order_Month])),"m月")&amp;"発注)")</f>
        <v/>
      </c>
      <c r="AQ1247">
        <f>IF(SUMIFS(T_PlannedOrders[EffectiveQty],T_PlannedOrders[Part Name],$A1213,T_PlannedOrders[WeekIndex],40)=0,"",SUMIFS(T_PlannedOrders[EffectiveQty],T_PlannedOrders[Part Name],$A1213,T_PlannedOrders[WeekIndex],40)&amp;" ("&amp;TEXT(SUMPRODUCT(MAX((T_PlannedOrders[Part Name]=$A1213)*(T_PlannedOrders[WeekIndex]=40)*(T_PlannedOrders[EffectiveQty]&gt;0)*T_PlannedOrders[Order_Month])),"m月")&amp;"発注)")</f>
        <v/>
      </c>
      <c r="AR1247">
        <f>IF(SUMIFS(T_PlannedOrders[EffectiveQty],T_PlannedOrders[Part Name],$A1213,T_PlannedOrders[WeekIndex],41)=0,"",SUMIFS(T_PlannedOrders[EffectiveQty],T_PlannedOrders[Part Name],$A1213,T_PlannedOrders[WeekIndex],41)&amp;" ("&amp;TEXT(SUMPRODUCT(MAX((T_PlannedOrders[Part Name]=$A1213)*(T_PlannedOrders[WeekIndex]=41)*(T_PlannedOrders[EffectiveQty]&gt;0)*T_PlannedOrders[Order_Month])),"m月")&amp;"発注)")</f>
        <v/>
      </c>
      <c r="AS1247">
        <f>IF(SUMIFS(T_PlannedOrders[EffectiveQty],T_PlannedOrders[Part Name],$A1213,T_PlannedOrders[WeekIndex],42)=0,"",SUMIFS(T_PlannedOrders[EffectiveQty],T_PlannedOrders[Part Name],$A1213,T_PlannedOrders[WeekIndex],42)&amp;" ("&amp;TEXT(SUMPRODUCT(MAX((T_PlannedOrders[Part Name]=$A1213)*(T_PlannedOrders[WeekIndex]=42)*(T_PlannedOrders[EffectiveQty]&gt;0)*T_PlannedOrders[Order_Month])),"m月")&amp;"発注)")</f>
        <v/>
      </c>
      <c r="AT1247">
        <f>IF(SUMIFS(T_PlannedOrders[EffectiveQty],T_PlannedOrders[Part Name],$A1213,T_PlannedOrders[WeekIndex],43)=0,"",SUMIFS(T_PlannedOrders[EffectiveQty],T_PlannedOrders[Part Name],$A1213,T_PlannedOrders[WeekIndex],43)&amp;" ("&amp;TEXT(SUMPRODUCT(MAX((T_PlannedOrders[Part Name]=$A1213)*(T_PlannedOrders[WeekIndex]=43)*(T_PlannedOrders[EffectiveQty]&gt;0)*T_PlannedOrders[Order_Month])),"m月")&amp;"発注)")</f>
        <v/>
      </c>
      <c r="AU1247">
        <f>IF(SUMIFS(T_PlannedOrders[EffectiveQty],T_PlannedOrders[Part Name],$A1213,T_PlannedOrders[WeekIndex],44)=0,"",SUMIFS(T_PlannedOrders[EffectiveQty],T_PlannedOrders[Part Name],$A1213,T_PlannedOrders[WeekIndex],44)&amp;" ("&amp;TEXT(SUMPRODUCT(MAX((T_PlannedOrders[Part Name]=$A1213)*(T_PlannedOrders[WeekIndex]=44)*(T_PlannedOrders[EffectiveQty]&gt;0)*T_PlannedOrders[Order_Month])),"m月")&amp;"発注)")</f>
        <v/>
      </c>
      <c r="AV1247">
        <f>IF(SUMIFS(T_PlannedOrders[EffectiveQty],T_PlannedOrders[Part Name],$A1213,T_PlannedOrders[WeekIndex],45)=0,"",SUMIFS(T_PlannedOrders[EffectiveQty],T_PlannedOrders[Part Name],$A1213,T_PlannedOrders[WeekIndex],45)&amp;" ("&amp;TEXT(SUMPRODUCT(MAX((T_PlannedOrders[Part Name]=$A1213)*(T_PlannedOrders[WeekIndex]=45)*(T_PlannedOrders[EffectiveQty]&gt;0)*T_PlannedOrders[Order_Month])),"m月")&amp;"発注)")</f>
        <v/>
      </c>
      <c r="AW1247">
        <f>IF(SUMIFS(T_PlannedOrders[EffectiveQty],T_PlannedOrders[Part Name],$A1213,T_PlannedOrders[WeekIndex],46)=0,"",SUMIFS(T_PlannedOrders[EffectiveQty],T_PlannedOrders[Part Name],$A1213,T_PlannedOrders[WeekIndex],46)&amp;" ("&amp;TEXT(SUMPRODUCT(MAX((T_PlannedOrders[Part Name]=$A1213)*(T_PlannedOrders[WeekIndex]=46)*(T_PlannedOrders[EffectiveQty]&gt;0)*T_PlannedOrders[Order_Month])),"m月")&amp;"発注)")</f>
        <v/>
      </c>
      <c r="AX1247">
        <f>IF(SUMIFS(T_PlannedOrders[EffectiveQty],T_PlannedOrders[Part Name],$A1213,T_PlannedOrders[WeekIndex],47)=0,"",SUMIFS(T_PlannedOrders[EffectiveQty],T_PlannedOrders[Part Name],$A1213,T_PlannedOrders[WeekIndex],47)&amp;" ("&amp;TEXT(SUMPRODUCT(MAX((T_PlannedOrders[Part Name]=$A1213)*(T_PlannedOrders[WeekIndex]=47)*(T_PlannedOrders[EffectiveQty]&gt;0)*T_PlannedOrders[Order_Month])),"m月")&amp;"発注)")</f>
        <v/>
      </c>
      <c r="AY1247">
        <f>IF(SUMIFS(T_PlannedOrders[EffectiveQty],T_PlannedOrders[Part Name],$A1213,T_PlannedOrders[WeekIndex],48)=0,"",SUMIFS(T_PlannedOrders[EffectiveQty],T_PlannedOrders[Part Name],$A1213,T_PlannedOrders[WeekIndex],48)&amp;" ("&amp;TEXT(SUMPRODUCT(MAX((T_PlannedOrders[Part Name]=$A1213)*(T_PlannedOrders[WeekIndex]=48)*(T_PlannedOrders[EffectiveQty]&gt;0)*T_PlannedOrders[Order_Month])),"m月")&amp;"発注)")</f>
        <v/>
      </c>
      <c r="AZ1247">
        <f>IF(SUMIFS(T_PlannedOrders[EffectiveQty],T_PlannedOrders[Part Name],$A1213,T_PlannedOrders[WeekIndex],49)=0,"",SUMIFS(T_PlannedOrders[EffectiveQty],T_PlannedOrders[Part Name],$A1213,T_PlannedOrders[WeekIndex],49)&amp;" ("&amp;TEXT(SUMPRODUCT(MAX((T_PlannedOrders[Part Name]=$A1213)*(T_PlannedOrders[WeekIndex]=49)*(T_PlannedOrders[EffectiveQty]&gt;0)*T_PlannedOrders[Order_Month])),"m月")&amp;"発注)")</f>
        <v/>
      </c>
      <c r="BA1247">
        <f>IF(SUMIFS(T_PlannedOrders[EffectiveQty],T_PlannedOrders[Part Name],$A1213,T_PlannedOrders[WeekIndex],50)=0,"",SUMIFS(T_PlannedOrders[EffectiveQty],T_PlannedOrders[Part Name],$A1213,T_PlannedOrders[WeekIndex],50)&amp;" ("&amp;TEXT(SUMPRODUCT(MAX((T_PlannedOrders[Part Name]=$A1213)*(T_PlannedOrders[WeekIndex]=50)*(T_PlannedOrders[EffectiveQty]&gt;0)*T_PlannedOrders[Order_Month])),"m月")&amp;"発注)")</f>
        <v/>
      </c>
      <c r="BB1247">
        <f>IF(SUMIFS(T_PlannedOrders[EffectiveQty],T_PlannedOrders[Part Name],$A1213,T_PlannedOrders[WeekIndex],51)=0,"",SUMIFS(T_PlannedOrders[EffectiveQty],T_PlannedOrders[Part Name],$A1213,T_PlannedOrders[WeekIndex],51)&amp;" ("&amp;TEXT(SUMPRODUCT(MAX((T_PlannedOrders[Part Name]=$A1213)*(T_PlannedOrders[WeekIndex]=51)*(T_PlannedOrders[EffectiveQty]&gt;0)*T_PlannedOrders[Order_Month])),"m月")&amp;"発注)")</f>
        <v/>
      </c>
      <c r="BC1247">
        <f>IF(SUMIFS(T_PlannedOrders[EffectiveQty],T_PlannedOrders[Part Name],$A1213,T_PlannedOrders[WeekIndex],52)=0,"",SUMIFS(T_PlannedOrders[EffectiveQty],T_PlannedOrders[Part Name],$A1213,T_PlannedOrders[WeekIndex],52)&amp;" ("&amp;TEXT(SUMPRODUCT(MAX((T_PlannedOrders[Part Name]=$A1213)*(T_PlannedOrders[WeekIndex]=52)*(T_PlannedOrders[EffectiveQty]&gt;0)*T_PlannedOrders[Order_Month])),"m月")&amp;"発注)")</f>
        <v/>
      </c>
      <c r="BD1247">
        <f>IF(SUMIFS(T_PlannedOrders[EffectiveQty],T_PlannedOrders[Part Name],$A1213,T_PlannedOrders[WeekIndex],53)=0,"",SUMIFS(T_PlannedOrders[EffectiveQty],T_PlannedOrders[Part Name],$A1213,T_PlannedOrders[WeekIndex],53)&amp;" ("&amp;TEXT(SUMPRODUCT(MAX((T_PlannedOrders[Part Name]=$A1213)*(T_PlannedOrders[WeekIndex]=53)*(T_PlannedOrders[EffectiveQty]&gt;0)*T_PlannedOrders[Order_Month])),"m月")&amp;"発注)")</f>
        <v/>
      </c>
      <c r="BE1247">
        <f>IF(SUMIFS(T_PlannedOrders[EffectiveQty],T_PlannedOrders[Part Name],$A1213,T_PlannedOrders[WeekIndex],54)=0,"",SUMIFS(T_PlannedOrders[EffectiveQty],T_PlannedOrders[Part Name],$A1213,T_PlannedOrders[WeekIndex],54)&amp;" ("&amp;TEXT(SUMPRODUCT(MAX((T_PlannedOrders[Part Name]=$A1213)*(T_PlannedOrders[WeekIndex]=54)*(T_PlannedOrders[EffectiveQty]&gt;0)*T_PlannedOrders[Order_Month])),"m月")&amp;"発注)")</f>
        <v/>
      </c>
      <c r="BF1247">
        <f>IF(SUMIFS(T_PlannedOrders[EffectiveQty],T_PlannedOrders[Part Name],$A1213,T_PlannedOrders[WeekIndex],55)=0,"",SUMIFS(T_PlannedOrders[EffectiveQty],T_PlannedOrders[Part Name],$A1213,T_PlannedOrders[WeekIndex],55)&amp;" ("&amp;TEXT(SUMPRODUCT(MAX((T_PlannedOrders[Part Name]=$A1213)*(T_PlannedOrders[WeekIndex]=55)*(T_PlannedOrders[EffectiveQty]&gt;0)*T_PlannedOrders[Order_Month])),"m月")&amp;"発注)")</f>
        <v/>
      </c>
      <c r="BG1247">
        <f>IF(SUMIFS(T_PlannedOrders[EffectiveQty],T_PlannedOrders[Part Name],$A1213,T_PlannedOrders[WeekIndex],56)=0,"",SUMIFS(T_PlannedOrders[EffectiveQty],T_PlannedOrders[Part Name],$A1213,T_PlannedOrders[WeekIndex],56)&amp;" ("&amp;TEXT(SUMPRODUCT(MAX((T_PlannedOrders[Part Name]=$A1213)*(T_PlannedOrders[WeekIndex]=56)*(T_PlannedOrders[EffectiveQty]&gt;0)*T_PlannedOrders[Order_Month])),"m月")&amp;"発注)")</f>
        <v/>
      </c>
      <c r="BH1247">
        <f>IF(SUMIFS(T_PlannedOrders[EffectiveQty],T_PlannedOrders[Part Name],$A1213,T_PlannedOrders[WeekIndex],57)=0,"",SUMIFS(T_PlannedOrders[EffectiveQty],T_PlannedOrders[Part Name],$A1213,T_PlannedOrders[WeekIndex],57)&amp;" ("&amp;TEXT(SUMPRODUCT(MAX((T_PlannedOrders[Part Name]=$A1213)*(T_PlannedOrders[WeekIndex]=57)*(T_PlannedOrders[EffectiveQty]&gt;0)*T_PlannedOrders[Order_Month])),"m月")&amp;"発注)")</f>
        <v/>
      </c>
      <c r="BI1247">
        <f>IF(SUMIFS(T_PlannedOrders[EffectiveQty],T_PlannedOrders[Part Name],$A1213,T_PlannedOrders[WeekIndex],58)=0,"",SUMIFS(T_PlannedOrders[EffectiveQty],T_PlannedOrders[Part Name],$A1213,T_PlannedOrders[WeekIndex],58)&amp;" ("&amp;TEXT(SUMPRODUCT(MAX((T_PlannedOrders[Part Name]=$A1213)*(T_PlannedOrders[WeekIndex]=58)*(T_PlannedOrders[EffectiveQty]&gt;0)*T_PlannedOrders[Order_Month])),"m月")&amp;"発注)")</f>
        <v/>
      </c>
      <c r="BJ1247">
        <f>IF(SUMIFS(T_PlannedOrders[EffectiveQty],T_PlannedOrders[Part Name],$A1213,T_PlannedOrders[WeekIndex],59)=0,"",SUMIFS(T_PlannedOrders[EffectiveQty],T_PlannedOrders[Part Name],$A1213,T_PlannedOrders[WeekIndex],59)&amp;" ("&amp;TEXT(SUMPRODUCT(MAX((T_PlannedOrders[Part Name]=$A1213)*(T_PlannedOrders[WeekIndex]=59)*(T_PlannedOrders[EffectiveQty]&gt;0)*T_PlannedOrders[Order_Month])),"m月")&amp;"発注)")</f>
        <v/>
      </c>
      <c r="BK1247">
        <f>IF(SUMIFS(T_PlannedOrders[EffectiveQty],T_PlannedOrders[Part Name],$A1213,T_PlannedOrders[WeekIndex],60)=0,"",SUMIFS(T_PlannedOrders[EffectiveQty],T_PlannedOrders[Part Name],$A1213,T_PlannedOrders[WeekIndex],60)&amp;" ("&amp;TEXT(SUMPRODUCT(MAX((T_PlannedOrders[Part Name]=$A1213)*(T_PlannedOrders[WeekIndex]=60)*(T_PlannedOrders[EffectiveQty]&gt;0)*T_PlannedOrders[Order_Month])),"m月")&amp;"発注)")</f>
        <v/>
      </c>
      <c r="BL1247">
        <f>IF(SUMIFS(T_PlannedOrders[EffectiveQty],T_PlannedOrders[Part Name],$A1213,T_PlannedOrders[WeekIndex],61)=0,"",SUMIFS(T_PlannedOrders[EffectiveQty],T_PlannedOrders[Part Name],$A1213,T_PlannedOrders[WeekIndex],61)&amp;" ("&amp;TEXT(SUMPRODUCT(MAX((T_PlannedOrders[Part Name]=$A1213)*(T_PlannedOrders[WeekIndex]=61)*(T_PlannedOrders[EffectiveQty]&gt;0)*T_PlannedOrders[Order_Month])),"m月")&amp;"発注)")</f>
        <v/>
      </c>
      <c r="BM1247">
        <f>IF(SUMIFS(T_PlannedOrders[EffectiveQty],T_PlannedOrders[Part Name],$A1213,T_PlannedOrders[WeekIndex],62)=0,"",SUMIFS(T_PlannedOrders[EffectiveQty],T_PlannedOrders[Part Name],$A1213,T_PlannedOrders[WeekIndex],62)&amp;" ("&amp;TEXT(SUMPRODUCT(MAX((T_PlannedOrders[Part Name]=$A1213)*(T_PlannedOrders[WeekIndex]=62)*(T_PlannedOrders[EffectiveQty]&gt;0)*T_PlannedOrders[Order_Month])),"m月")&amp;"発注)")</f>
        <v/>
      </c>
      <c r="BN1247">
        <f>IF(SUMIFS(T_PlannedOrders[EffectiveQty],T_PlannedOrders[Part Name],$A1213,T_PlannedOrders[WeekIndex],63)=0,"",SUMIFS(T_PlannedOrders[EffectiveQty],T_PlannedOrders[Part Name],$A1213,T_PlannedOrders[WeekIndex],63)&amp;" ("&amp;TEXT(SUMPRODUCT(MAX((T_PlannedOrders[Part Name]=$A1213)*(T_PlannedOrders[WeekIndex]=63)*(T_PlannedOrders[EffectiveQty]&gt;0)*T_PlannedOrders[Order_Month])),"m月")&amp;"発注)")</f>
        <v/>
      </c>
      <c r="BO1247">
        <f>IF(SUMIFS(T_PlannedOrders[EffectiveQty],T_PlannedOrders[Part Name],$A1213,T_PlannedOrders[WeekIndex],64)=0,"",SUMIFS(T_PlannedOrders[EffectiveQty],T_PlannedOrders[Part Name],$A1213,T_PlannedOrders[WeekIndex],64)&amp;" ("&amp;TEXT(SUMPRODUCT(MAX((T_PlannedOrders[Part Name]=$A1213)*(T_PlannedOrders[WeekIndex]=64)*(T_PlannedOrders[EffectiveQty]&gt;0)*T_PlannedOrders[Order_Month])),"m月")&amp;"発注)")</f>
        <v/>
      </c>
      <c r="BP1247">
        <f>IF(SUMIFS(T_PlannedOrders[EffectiveQty],T_PlannedOrders[Part Name],$A1213,T_PlannedOrders[WeekIndex],65)=0,"",SUMIFS(T_PlannedOrders[EffectiveQty],T_PlannedOrders[Part Name],$A1213,T_PlannedOrders[WeekIndex],65)&amp;" ("&amp;TEXT(SUMPRODUCT(MAX((T_PlannedOrders[Part Name]=$A1213)*(T_PlannedOrders[WeekIndex]=65)*(T_PlannedOrders[EffectiveQty]&gt;0)*T_PlannedOrders[Order_Month])),"m月")&amp;"発注)")</f>
        <v/>
      </c>
      <c r="BQ1247">
        <f>IF(SUMIFS(T_PlannedOrders[EffectiveQty],T_PlannedOrders[Part Name],$A1213,T_PlannedOrders[WeekIndex],66)=0,"",SUMIFS(T_PlannedOrders[EffectiveQty],T_PlannedOrders[Part Name],$A1213,T_PlannedOrders[WeekIndex],66)&amp;" ("&amp;TEXT(SUMPRODUCT(MAX((T_PlannedOrders[Part Name]=$A1213)*(T_PlannedOrders[WeekIndex]=66)*(T_PlannedOrders[EffectiveQty]&gt;0)*T_PlannedOrders[Order_Month])),"m月")&amp;"発注)")</f>
        <v/>
      </c>
      <c r="BR1247">
        <f>IF(SUMIFS(T_PlannedOrders[EffectiveQty],T_PlannedOrders[Part Name],$A1213,T_PlannedOrders[WeekIndex],67)=0,"",SUMIFS(T_PlannedOrders[EffectiveQty],T_PlannedOrders[Part Name],$A1213,T_PlannedOrders[WeekIndex],67)&amp;" ("&amp;TEXT(SUMPRODUCT(MAX((T_PlannedOrders[Part Name]=$A1213)*(T_PlannedOrders[WeekIndex]=67)*(T_PlannedOrders[EffectiveQty]&gt;0)*T_PlannedOrders[Order_Month])),"m月")&amp;"発注)")</f>
        <v/>
      </c>
      <c r="BS1247">
        <f>IF(SUMIFS(T_PlannedOrders[EffectiveQty],T_PlannedOrders[Part Name],$A1213,T_PlannedOrders[WeekIndex],68)=0,"",SUMIFS(T_PlannedOrders[EffectiveQty],T_PlannedOrders[Part Name],$A1213,T_PlannedOrders[WeekIndex],68)&amp;" ("&amp;TEXT(SUMPRODUCT(MAX((T_PlannedOrders[Part Name]=$A1213)*(T_PlannedOrders[WeekIndex]=68)*(T_PlannedOrders[EffectiveQty]&gt;0)*T_PlannedOrders[Order_Month])),"m月")&amp;"発注)")</f>
        <v/>
      </c>
      <c r="BT1247">
        <f>IF(SUMIFS(T_PlannedOrders[EffectiveQty],T_PlannedOrders[Part Name],$A1213,T_PlannedOrders[WeekIndex],69)=0,"",SUMIFS(T_PlannedOrders[EffectiveQty],T_PlannedOrders[Part Name],$A1213,T_PlannedOrders[WeekIndex],69)&amp;" ("&amp;TEXT(SUMPRODUCT(MAX((T_PlannedOrders[Part Name]=$A1213)*(T_PlannedOrders[WeekIndex]=69)*(T_PlannedOrders[EffectiveQty]&gt;0)*T_PlannedOrders[Order_Month])),"m月")&amp;"発注)")</f>
        <v/>
      </c>
      <c r="BU1247">
        <f>IF(SUMIFS(T_PlannedOrders[EffectiveQty],T_PlannedOrders[Part Name],$A1213,T_PlannedOrders[WeekIndex],70)=0,"",SUMIFS(T_PlannedOrders[EffectiveQty],T_PlannedOrders[Part Name],$A1213,T_PlannedOrders[WeekIndex],70)&amp;" ("&amp;TEXT(SUMPRODUCT(MAX((T_PlannedOrders[Part Name]=$A1213)*(T_PlannedOrders[WeekIndex]=70)*(T_PlannedOrders[EffectiveQty]&gt;0)*T_PlannedOrders[Order_Month])),"m月")&amp;"発注)")</f>
        <v/>
      </c>
      <c r="BV1247">
        <f>IF(SUMIFS(T_PlannedOrders[EffectiveQty],T_PlannedOrders[Part Name],$A1213,T_PlannedOrders[WeekIndex],71)=0,"",SUMIFS(T_PlannedOrders[EffectiveQty],T_PlannedOrders[Part Name],$A1213,T_PlannedOrders[WeekIndex],71)&amp;" ("&amp;TEXT(SUMPRODUCT(MAX((T_PlannedOrders[Part Name]=$A1213)*(T_PlannedOrders[WeekIndex]=71)*(T_PlannedOrders[EffectiveQty]&gt;0)*T_PlannedOrders[Order_Month])),"m月")&amp;"発注)")</f>
        <v/>
      </c>
      <c r="BW1247">
        <f>IF(SUMIFS(T_PlannedOrders[EffectiveQty],T_PlannedOrders[Part Name],$A1213,T_PlannedOrders[WeekIndex],72)=0,"",SUMIFS(T_PlannedOrders[EffectiveQty],T_PlannedOrders[Part Name],$A1213,T_PlannedOrders[WeekIndex],72)&amp;" ("&amp;TEXT(SUMPRODUCT(MAX((T_PlannedOrders[Part Name]=$A1213)*(T_PlannedOrders[WeekIndex]=72)*(T_PlannedOrders[EffectiveQty]&gt;0)*T_PlannedOrders[Order_Month])),"m月")&amp;"発注)")</f>
        <v/>
      </c>
      <c r="BX1247">
        <f>IF(SUMIFS(T_PlannedOrders[EffectiveQty],T_PlannedOrders[Part Name],$A1213,T_PlannedOrders[WeekIndex],73)=0,"",SUMIFS(T_PlannedOrders[EffectiveQty],T_PlannedOrders[Part Name],$A1213,T_PlannedOrders[WeekIndex],73)&amp;" ("&amp;TEXT(SUMPRODUCT(MAX((T_PlannedOrders[Part Name]=$A1213)*(T_PlannedOrders[WeekIndex]=73)*(T_PlannedOrders[EffectiveQty]&gt;0)*T_PlannedOrders[Order_Month])),"m月")&amp;"発注)")</f>
        <v/>
      </c>
      <c r="BY1247">
        <f>IF(SUMIFS(T_PlannedOrders[EffectiveQty],T_PlannedOrders[Part Name],$A1213,T_PlannedOrders[WeekIndex],74)=0,"",SUMIFS(T_PlannedOrders[EffectiveQty],T_PlannedOrders[Part Name],$A1213,T_PlannedOrders[WeekIndex],74)&amp;" ("&amp;TEXT(SUMPRODUCT(MAX((T_PlannedOrders[Part Name]=$A1213)*(T_PlannedOrders[WeekIndex]=74)*(T_PlannedOrders[EffectiveQty]&gt;0)*T_PlannedOrders[Order_Month])),"m月")&amp;"発注)")</f>
        <v/>
      </c>
      <c r="BZ1247">
        <f>IF(SUMIFS(T_PlannedOrders[EffectiveQty],T_PlannedOrders[Part Name],$A1213,T_PlannedOrders[WeekIndex],75)=0,"",SUMIFS(T_PlannedOrders[EffectiveQty],T_PlannedOrders[Part Name],$A1213,T_PlannedOrders[WeekIndex],75)&amp;" ("&amp;TEXT(SUMPRODUCT(MAX((T_PlannedOrders[Part Name]=$A1213)*(T_PlannedOrders[WeekIndex]=75)*(T_PlannedOrders[EffectiveQty]&gt;0)*T_PlannedOrders[Order_Month])),"m月")&amp;"発注)")</f>
        <v/>
      </c>
      <c r="CA1247">
        <f>IF(SUMIFS(T_PlannedOrders[EffectiveQty],T_PlannedOrders[Part Name],$A1213,T_PlannedOrders[WeekIndex],76)=0,"",SUMIFS(T_PlannedOrders[EffectiveQty],T_PlannedOrders[Part Name],$A1213,T_PlannedOrders[WeekIndex],76)&amp;" ("&amp;TEXT(SUMPRODUCT(MAX((T_PlannedOrders[Part Name]=$A1213)*(T_PlannedOrders[WeekIndex]=76)*(T_PlannedOrders[EffectiveQty]&gt;0)*T_PlannedOrders[Order_Month])),"m月")&amp;"発注)")</f>
        <v/>
      </c>
      <c r="CB1247">
        <f>IF(SUMIFS(T_PlannedOrders[EffectiveQty],T_PlannedOrders[Part Name],$A1213,T_PlannedOrders[WeekIndex],77)=0,"",SUMIFS(T_PlannedOrders[EffectiveQty],T_PlannedOrders[Part Name],$A1213,T_PlannedOrders[WeekIndex],77)&amp;" ("&amp;TEXT(SUMPRODUCT(MAX((T_PlannedOrders[Part Name]=$A1213)*(T_PlannedOrders[WeekIndex]=77)*(T_PlannedOrders[EffectiveQty]&gt;0)*T_PlannedOrders[Order_Month])),"m月")&amp;"発注)")</f>
        <v/>
      </c>
      <c r="CC1247">
        <f>IF(SUMIFS(T_PlannedOrders[EffectiveQty],T_PlannedOrders[Part Name],$A1213,T_PlannedOrders[WeekIndex],78)=0,"",SUMIFS(T_PlannedOrders[EffectiveQty],T_PlannedOrders[Part Name],$A1213,T_PlannedOrders[WeekIndex],78)&amp;" ("&amp;TEXT(SUMPRODUCT(MAX((T_PlannedOrders[Part Name]=$A1213)*(T_PlannedOrders[WeekIndex]=78)*(T_PlannedOrders[EffectiveQty]&gt;0)*T_PlannedOrders[Order_Month])),"m月")&amp;"発注)")</f>
        <v/>
      </c>
      <c r="CD1247">
        <f>IF(SUMIFS(T_PlannedOrders[EffectiveQty],T_PlannedOrders[Part Name],$A1213,T_PlannedOrders[WeekIndex],79)=0,"",SUMIFS(T_PlannedOrders[EffectiveQty],T_PlannedOrders[Part Name],$A1213,T_PlannedOrders[WeekIndex],79)&amp;" ("&amp;TEXT(SUMPRODUCT(MAX((T_PlannedOrders[Part Name]=$A1213)*(T_PlannedOrders[WeekIndex]=79)*(T_PlannedOrders[EffectiveQty]&gt;0)*T_PlannedOrders[Order_Month])),"m月")&amp;"発注)")</f>
        <v/>
      </c>
      <c r="CE1247">
        <f>IF(SUMIFS(T_PlannedOrders[EffectiveQty],T_PlannedOrders[Part Name],$A1213,T_PlannedOrders[WeekIndex],80)=0,"",SUMIFS(T_PlannedOrders[EffectiveQty],T_PlannedOrders[Part Name],$A1213,T_PlannedOrders[WeekIndex],80)&amp;" ("&amp;TEXT(SUMPRODUCT(MAX((T_PlannedOrders[Part Name]=$A1213)*(T_PlannedOrders[WeekIndex]=80)*(T_PlannedOrders[EffectiveQty]&gt;0)*T_PlannedOrders[Order_Month])),"m月")&amp;"発注)")</f>
        <v/>
      </c>
      <c r="CF1247">
        <f>IF(SUMIFS(T_PlannedOrders[EffectiveQty],T_PlannedOrders[Part Name],$A1213,T_PlannedOrders[WeekIndex],81)=0,"",SUMIFS(T_PlannedOrders[EffectiveQty],T_PlannedOrders[Part Name],$A1213,T_PlannedOrders[WeekIndex],81)&amp;" ("&amp;TEXT(SUMPRODUCT(MAX((T_PlannedOrders[Part Name]=$A1213)*(T_PlannedOrders[WeekIndex]=81)*(T_PlannedOrders[EffectiveQty]&gt;0)*T_PlannedOrders[Order_Month])),"m月")&amp;"発注)")</f>
        <v/>
      </c>
      <c r="CG1247">
        <f>IF(SUMIFS(T_PlannedOrders[EffectiveQty],T_PlannedOrders[Part Name],$A1213,T_PlannedOrders[WeekIndex],82)=0,"",SUMIFS(T_PlannedOrders[EffectiveQty],T_PlannedOrders[Part Name],$A1213,T_PlannedOrders[WeekIndex],82)&amp;" ("&amp;TEXT(SUMPRODUCT(MAX((T_PlannedOrders[Part Name]=$A1213)*(T_PlannedOrders[WeekIndex]=82)*(T_PlannedOrders[EffectiveQty]&gt;0)*T_PlannedOrders[Order_Month])),"m月")&amp;"発注)")</f>
        <v/>
      </c>
      <c r="CH1247">
        <f>IF(SUMIFS(T_PlannedOrders[EffectiveQty],T_PlannedOrders[Part Name],$A1213,T_PlannedOrders[WeekIndex],83)=0,"",SUMIFS(T_PlannedOrders[EffectiveQty],T_PlannedOrders[Part Name],$A1213,T_PlannedOrders[WeekIndex],83)&amp;" ("&amp;TEXT(SUMPRODUCT(MAX((T_PlannedOrders[Part Name]=$A1213)*(T_PlannedOrders[WeekIndex]=83)*(T_PlannedOrders[EffectiveQty]&gt;0)*T_PlannedOrders[Order_Month])),"m月")&amp;"発注)")</f>
        <v/>
      </c>
      <c r="CI1247">
        <f>IF(SUMIFS(T_PlannedOrders[EffectiveQty],T_PlannedOrders[Part Name],$A1213,T_PlannedOrders[WeekIndex],84)=0,"",SUMIFS(T_PlannedOrders[EffectiveQty],T_PlannedOrders[Part Name],$A1213,T_PlannedOrders[WeekIndex],84)&amp;" ("&amp;TEXT(SUMPRODUCT(MAX((T_PlannedOrders[Part Name]=$A1213)*(T_PlannedOrders[WeekIndex]=84)*(T_PlannedOrders[EffectiveQty]&gt;0)*T_PlannedOrders[Order_Month])),"m月")&amp;"発注)")</f>
        <v/>
      </c>
      <c r="CJ1247">
        <f>IF(SUMIFS(T_PlannedOrders[EffectiveQty],T_PlannedOrders[Part Name],$A1213,T_PlannedOrders[WeekIndex],85)=0,"",SUMIFS(T_PlannedOrders[EffectiveQty],T_PlannedOrders[Part Name],$A1213,T_PlannedOrders[WeekIndex],85)&amp;" ("&amp;TEXT(SUMPRODUCT(MAX((T_PlannedOrders[Part Name]=$A1213)*(T_PlannedOrders[WeekIndex]=85)*(T_PlannedOrders[EffectiveQty]&gt;0)*T_PlannedOrders[Order_Month])),"m月")&amp;"発注)")</f>
        <v/>
      </c>
      <c r="CK1247">
        <f>IF(SUMIFS(T_PlannedOrders[EffectiveQty],T_PlannedOrders[Part Name],$A1213,T_PlannedOrders[WeekIndex],86)=0,"",SUMIFS(T_PlannedOrders[EffectiveQty],T_PlannedOrders[Part Name],$A1213,T_PlannedOrders[WeekIndex],86)&amp;" ("&amp;TEXT(SUMPRODUCT(MAX((T_PlannedOrders[Part Name]=$A1213)*(T_PlannedOrders[WeekIndex]=86)*(T_PlannedOrders[EffectiveQty]&gt;0)*T_PlannedOrders[Order_Month])),"m月")&amp;"発注)")</f>
        <v/>
      </c>
      <c r="CL1247">
        <f>IF(SUMIFS(T_PlannedOrders[EffectiveQty],T_PlannedOrders[Part Name],$A1213,T_PlannedOrders[WeekIndex],87)=0,"",SUMIFS(T_PlannedOrders[EffectiveQty],T_PlannedOrders[Part Name],$A1213,T_PlannedOrders[WeekIndex],87)&amp;" ("&amp;TEXT(SUMPRODUCT(MAX((T_PlannedOrders[Part Name]=$A1213)*(T_PlannedOrders[WeekIndex]=87)*(T_PlannedOrders[EffectiveQty]&gt;0)*T_PlannedOrders[Order_Month])),"m月")&amp;"発注)")</f>
        <v/>
      </c>
      <c r="CM1247">
        <f>IF(SUMIFS(T_PlannedOrders[EffectiveQty],T_PlannedOrders[Part Name],$A1213,T_PlannedOrders[WeekIndex],88)=0,"",SUMIFS(T_PlannedOrders[EffectiveQty],T_PlannedOrders[Part Name],$A1213,T_PlannedOrders[WeekIndex],88)&amp;" ("&amp;TEXT(SUMPRODUCT(MAX((T_PlannedOrders[Part Name]=$A1213)*(T_PlannedOrders[WeekIndex]=88)*(T_PlannedOrders[EffectiveQty]&gt;0)*T_PlannedOrders[Order_Month])),"m月")&amp;"発注)")</f>
        <v/>
      </c>
      <c r="CN1247">
        <f>IF(SUMIFS(T_PlannedOrders[EffectiveQty],T_PlannedOrders[Part Name],$A1213,T_PlannedOrders[WeekIndex],89)=0,"",SUMIFS(T_PlannedOrders[EffectiveQty],T_PlannedOrders[Part Name],$A1213,T_PlannedOrders[WeekIndex],89)&amp;" ("&amp;TEXT(SUMPRODUCT(MAX((T_PlannedOrders[Part Name]=$A1213)*(T_PlannedOrders[WeekIndex]=89)*(T_PlannedOrders[EffectiveQty]&gt;0)*T_PlannedOrders[Order_Month])),"m月")&amp;"発注)")</f>
        <v/>
      </c>
      <c r="CO1247">
        <f>IF(SUMIFS(T_PlannedOrders[EffectiveQty],T_PlannedOrders[Part Name],$A1213,T_PlannedOrders[WeekIndex],90)=0,"",SUMIFS(T_PlannedOrders[EffectiveQty],T_PlannedOrders[Part Name],$A1213,T_PlannedOrders[WeekIndex],90)&amp;" ("&amp;TEXT(SUMPRODUCT(MAX((T_PlannedOrders[Part Name]=$A1213)*(T_PlannedOrders[WeekIndex]=90)*(T_PlannedOrders[EffectiveQty]&gt;0)*T_PlannedOrders[Order_Month])),"m月")&amp;"発注)")</f>
        <v/>
      </c>
      <c r="CP1247">
        <f>IF(SUMIFS(T_PlannedOrders[EffectiveQty],T_PlannedOrders[Part Name],$A1213,T_PlannedOrders[WeekIndex],91)=0,"",SUMIFS(T_PlannedOrders[EffectiveQty],T_PlannedOrders[Part Name],$A1213,T_PlannedOrders[WeekIndex],91)&amp;" ("&amp;TEXT(SUMPRODUCT(MAX((T_PlannedOrders[Part Name]=$A1213)*(T_PlannedOrders[WeekIndex]=91)*(T_PlannedOrders[EffectiveQty]&gt;0)*T_PlannedOrders[Order_Month])),"m月")&amp;"発注)")</f>
        <v/>
      </c>
      <c r="CQ1247">
        <f>IF(SUMIFS(T_PlannedOrders[EffectiveQty],T_PlannedOrders[Part Name],$A1213,T_PlannedOrders[WeekIndex],92)=0,"",SUMIFS(T_PlannedOrders[EffectiveQty],T_PlannedOrders[Part Name],$A1213,T_PlannedOrders[WeekIndex],92)&amp;" ("&amp;TEXT(SUMPRODUCT(MAX((T_PlannedOrders[Part Name]=$A1213)*(T_PlannedOrders[WeekIndex]=92)*(T_PlannedOrders[EffectiveQty]&gt;0)*T_PlannedOrders[Order_Month])),"m月")&amp;"発注)")</f>
        <v/>
      </c>
      <c r="CR1247">
        <f>IF(SUMIFS(T_PlannedOrders[EffectiveQty],T_PlannedOrders[Part Name],$A1213,T_PlannedOrders[WeekIndex],93)=0,"",SUMIFS(T_PlannedOrders[EffectiveQty],T_PlannedOrders[Part Name],$A1213,T_PlannedOrders[WeekIndex],93)&amp;" ("&amp;TEXT(SUMPRODUCT(MAX((T_PlannedOrders[Part Name]=$A1213)*(T_PlannedOrders[WeekIndex]=93)*(T_PlannedOrders[EffectiveQty]&gt;0)*T_PlannedOrders[Order_Month])),"m月")&amp;"発注)")</f>
        <v/>
      </c>
      <c r="CS1247">
        <f>IF(SUMIFS(T_PlannedOrders[EffectiveQty],T_PlannedOrders[Part Name],$A1213,T_PlannedOrders[WeekIndex],94)=0,"",SUMIFS(T_PlannedOrders[EffectiveQty],T_PlannedOrders[Part Name],$A1213,T_PlannedOrders[WeekIndex],94)&amp;" ("&amp;TEXT(SUMPRODUCT(MAX((T_PlannedOrders[Part Name]=$A1213)*(T_PlannedOrders[WeekIndex]=94)*(T_PlannedOrders[EffectiveQty]&gt;0)*T_PlannedOrders[Order_Month])),"m月")&amp;"発注)")</f>
        <v/>
      </c>
      <c r="CT1247">
        <f>IF(SUMIFS(T_PlannedOrders[EffectiveQty],T_PlannedOrders[Part Name],$A1213,T_PlannedOrders[WeekIndex],95)=0,"",SUMIFS(T_PlannedOrders[EffectiveQty],T_PlannedOrders[Part Name],$A1213,T_PlannedOrders[WeekIndex],95)&amp;" ("&amp;TEXT(SUMPRODUCT(MAX((T_PlannedOrders[Part Name]=$A1213)*(T_PlannedOrders[WeekIndex]=95)*(T_PlannedOrders[EffectiveQty]&gt;0)*T_PlannedOrders[Order_Month])),"m月")&amp;"発注)")</f>
        <v/>
      </c>
      <c r="CU1247">
        <f>IF(SUMIFS(T_PlannedOrders[EffectiveQty],T_PlannedOrders[Part Name],$A1213,T_PlannedOrders[WeekIndex],96)=0,"",SUMIFS(T_PlannedOrders[EffectiveQty],T_PlannedOrders[Part Name],$A1213,T_PlannedOrders[WeekIndex],96)&amp;" ("&amp;TEXT(SUMPRODUCT(MAX((T_PlannedOrders[Part Name]=$A1213)*(T_PlannedOrders[WeekIndex]=96)*(T_PlannedOrders[EffectiveQty]&gt;0)*T_PlannedOrders[Order_Month])),"m月")&amp;"発注)")</f>
        <v/>
      </c>
      <c r="CV1247">
        <f>IF(SUMIFS(T_PlannedOrders[EffectiveQty],T_PlannedOrders[Part Name],$A1213,T_PlannedOrders[WeekIndex],97)=0,"",SUMIFS(T_PlannedOrders[EffectiveQty],T_PlannedOrders[Part Name],$A1213,T_PlannedOrders[WeekIndex],97)&amp;" ("&amp;TEXT(SUMPRODUCT(MAX((T_PlannedOrders[Part Name]=$A1213)*(T_PlannedOrders[WeekIndex]=97)*(T_PlannedOrders[EffectiveQty]&gt;0)*T_PlannedOrders[Order_Month])),"m月")&amp;"発注)")</f>
        <v/>
      </c>
      <c r="CW1247">
        <f>IF(SUMIFS(T_PlannedOrders[EffectiveQty],T_PlannedOrders[Part Name],$A1213,T_PlannedOrders[WeekIndex],98)=0,"",SUMIFS(T_PlannedOrders[EffectiveQty],T_PlannedOrders[Part Name],$A1213,T_PlannedOrders[WeekIndex],98)&amp;" ("&amp;TEXT(SUMPRODUCT(MAX((T_PlannedOrders[Part Name]=$A1213)*(T_PlannedOrders[WeekIndex]=98)*(T_PlannedOrders[EffectiveQty]&gt;0)*T_PlannedOrders[Order_Month])),"m月")&amp;"発注)")</f>
        <v/>
      </c>
      <c r="CX1247">
        <f>IF(SUMIFS(T_PlannedOrders[EffectiveQty],T_PlannedOrders[Part Name],$A1213,T_PlannedOrders[WeekIndex],99)=0,"",SUMIFS(T_PlannedOrders[EffectiveQty],T_PlannedOrders[Part Name],$A1213,T_PlannedOrders[WeekIndex],99)&amp;" ("&amp;TEXT(SUMPRODUCT(MAX((T_PlannedOrders[Part Name]=$A1213)*(T_PlannedOrders[WeekIndex]=99)*(T_PlannedOrders[EffectiveQty]&gt;0)*T_PlannedOrders[Order_Month])),"m月")&amp;"発注)")</f>
        <v/>
      </c>
      <c r="CY1247">
        <f>IF(SUMIFS(T_PlannedOrders[EffectiveQty],T_PlannedOrders[Part Name],$A1213,T_PlannedOrders[WeekIndex],100)=0,"",SUMIFS(T_PlannedOrders[EffectiveQty],T_PlannedOrders[Part Name],$A1213,T_PlannedOrders[WeekIndex],100)&amp;" ("&amp;TEXT(SUMPRODUCT(MAX((T_PlannedOrders[Part Name]=$A1213)*(T_PlannedOrders[WeekIndex]=100)*(T_PlannedOrders[EffectiveQty]&gt;0)*T_PlannedOrders[Order_Month])),"m月")&amp;"発注)")</f>
        <v/>
      </c>
      <c r="CZ1247">
        <f>IF(SUMIFS(T_PlannedOrders[EffectiveQty],T_PlannedOrders[Part Name],$A1213,T_PlannedOrders[WeekIndex],101)=0,"",SUMIFS(T_PlannedOrders[EffectiveQty],T_PlannedOrders[Part Name],$A1213,T_PlannedOrders[WeekIndex],101)&amp;" ("&amp;TEXT(SUMPRODUCT(MAX((T_PlannedOrders[Part Name]=$A1213)*(T_PlannedOrders[WeekIndex]=101)*(T_PlannedOrders[EffectiveQty]&gt;0)*T_PlannedOrders[Order_Month])),"m月")&amp;"発注)")</f>
        <v/>
      </c>
      <c r="DA1247">
        <f>IF(SUMIFS(T_PlannedOrders[EffectiveQty],T_PlannedOrders[Part Name],$A1213,T_PlannedOrders[WeekIndex],102)=0,"",SUMIFS(T_PlannedOrders[EffectiveQty],T_PlannedOrders[Part Name],$A1213,T_PlannedOrders[WeekIndex],102)&amp;" ("&amp;TEXT(SUMPRODUCT(MAX((T_PlannedOrders[Part Name]=$A1213)*(T_PlannedOrders[WeekIndex]=102)*(T_PlannedOrders[EffectiveQty]&gt;0)*T_PlannedOrders[Order_Month])),"m月")&amp;"発注)")</f>
        <v/>
      </c>
      <c r="DB1247">
        <f>IF(SUMIFS(T_PlannedOrders[EffectiveQty],T_PlannedOrders[Part Name],$A1213,T_PlannedOrders[WeekIndex],103)=0,"",SUMIFS(T_PlannedOrders[EffectiveQty],T_PlannedOrders[Part Name],$A1213,T_PlannedOrders[WeekIndex],103)&amp;" ("&amp;TEXT(SUMPRODUCT(MAX((T_PlannedOrders[Part Name]=$A1213)*(T_PlannedOrders[WeekIndex]=103)*(T_PlannedOrders[EffectiveQty]&gt;0)*T_PlannedOrders[Order_Month])),"m月")&amp;"発注)")</f>
        <v/>
      </c>
      <c r="DC1247">
        <f>IF(SUMIFS(T_PlannedOrders[EffectiveQty],T_PlannedOrders[Part Name],$A1213,T_PlannedOrders[WeekIndex],104)=0,"",SUMIFS(T_PlannedOrders[EffectiveQty],T_PlannedOrders[Part Name],$A1213,T_PlannedOrders[WeekIndex],104)&amp;" ("&amp;TEXT(SUMPRODUCT(MAX((T_PlannedOrders[Part Name]=$A1213)*(T_PlannedOrders[WeekIndex]=104)*(T_PlannedOrders[EffectiveQty]&gt;0)*T_PlannedOrders[Order_Month])),"m月")&amp;"発注)")</f>
        <v/>
      </c>
    </row>
    <row r="1248">
      <c r="B1248" s="5" t="inlineStr">
        <is>
          <t>合計在庫(週末時点,kg)</t>
        </is>
      </c>
      <c r="D1248">
        <f>'Grid_Stock'!B57</f>
        <v/>
      </c>
      <c r="E1248">
        <f>'Grid_Stock'!C57</f>
        <v/>
      </c>
      <c r="F1248">
        <f>'Grid_Stock'!D57</f>
        <v/>
      </c>
      <c r="G1248">
        <f>'Grid_Stock'!E57</f>
        <v/>
      </c>
      <c r="H1248">
        <f>'Grid_Stock'!F57</f>
        <v/>
      </c>
      <c r="I1248">
        <f>'Grid_Stock'!G57</f>
        <v/>
      </c>
      <c r="J1248">
        <f>'Grid_Stock'!H57</f>
        <v/>
      </c>
      <c r="K1248">
        <f>'Grid_Stock'!I57</f>
        <v/>
      </c>
      <c r="L1248">
        <f>'Grid_Stock'!J57</f>
        <v/>
      </c>
      <c r="M1248">
        <f>'Grid_Stock'!K57</f>
        <v/>
      </c>
      <c r="N1248">
        <f>'Grid_Stock'!L57</f>
        <v/>
      </c>
      <c r="O1248">
        <f>'Grid_Stock'!M57</f>
        <v/>
      </c>
      <c r="P1248">
        <f>'Grid_Stock'!N57</f>
        <v/>
      </c>
      <c r="Q1248">
        <f>'Grid_Stock'!O57</f>
        <v/>
      </c>
      <c r="R1248">
        <f>'Grid_Stock'!P57</f>
        <v/>
      </c>
      <c r="S1248">
        <f>'Grid_Stock'!Q57</f>
        <v/>
      </c>
      <c r="T1248">
        <f>'Grid_Stock'!R57</f>
        <v/>
      </c>
      <c r="U1248">
        <f>'Grid_Stock'!S57</f>
        <v/>
      </c>
      <c r="V1248">
        <f>'Grid_Stock'!T57</f>
        <v/>
      </c>
      <c r="W1248">
        <f>'Grid_Stock'!U57</f>
        <v/>
      </c>
      <c r="X1248">
        <f>'Grid_Stock'!V57</f>
        <v/>
      </c>
      <c r="Y1248">
        <f>'Grid_Stock'!W57</f>
        <v/>
      </c>
      <c r="Z1248">
        <f>'Grid_Stock'!X57</f>
        <v/>
      </c>
      <c r="AA1248">
        <f>'Grid_Stock'!Y57</f>
        <v/>
      </c>
      <c r="AB1248">
        <f>'Grid_Stock'!Z57</f>
        <v/>
      </c>
      <c r="AC1248">
        <f>'Grid_Stock'!AA57</f>
        <v/>
      </c>
      <c r="AD1248">
        <f>'Grid_Stock'!AB57</f>
        <v/>
      </c>
      <c r="AE1248">
        <f>'Grid_Stock'!AC57</f>
        <v/>
      </c>
      <c r="AF1248">
        <f>'Grid_Stock'!AD57</f>
        <v/>
      </c>
      <c r="AG1248">
        <f>'Grid_Stock'!AE57</f>
        <v/>
      </c>
      <c r="AH1248">
        <f>'Grid_Stock'!AF57</f>
        <v/>
      </c>
      <c r="AI1248">
        <f>'Grid_Stock'!AG57</f>
        <v/>
      </c>
      <c r="AJ1248">
        <f>'Grid_Stock'!AH57</f>
        <v/>
      </c>
      <c r="AK1248">
        <f>'Grid_Stock'!AI57</f>
        <v/>
      </c>
      <c r="AL1248">
        <f>'Grid_Stock'!AJ57</f>
        <v/>
      </c>
      <c r="AM1248">
        <f>'Grid_Stock'!AK57</f>
        <v/>
      </c>
      <c r="AN1248">
        <f>'Grid_Stock'!AL57</f>
        <v/>
      </c>
      <c r="AO1248">
        <f>'Grid_Stock'!AM57</f>
        <v/>
      </c>
      <c r="AP1248">
        <f>'Grid_Stock'!AN57</f>
        <v/>
      </c>
      <c r="AQ1248">
        <f>'Grid_Stock'!AO57</f>
        <v/>
      </c>
      <c r="AR1248">
        <f>'Grid_Stock'!AP57</f>
        <v/>
      </c>
      <c r="AS1248">
        <f>'Grid_Stock'!AQ57</f>
        <v/>
      </c>
      <c r="AT1248">
        <f>'Grid_Stock'!AR57</f>
        <v/>
      </c>
      <c r="AU1248">
        <f>'Grid_Stock'!AS57</f>
        <v/>
      </c>
      <c r="AV1248">
        <f>'Grid_Stock'!AT57</f>
        <v/>
      </c>
      <c r="AW1248">
        <f>'Grid_Stock'!AU57</f>
        <v/>
      </c>
      <c r="AX1248">
        <f>'Grid_Stock'!AV57</f>
        <v/>
      </c>
      <c r="AY1248">
        <f>'Grid_Stock'!AW57</f>
        <v/>
      </c>
      <c r="AZ1248">
        <f>'Grid_Stock'!AX57</f>
        <v/>
      </c>
      <c r="BA1248">
        <f>'Grid_Stock'!AY57</f>
        <v/>
      </c>
      <c r="BB1248">
        <f>'Grid_Stock'!AZ57</f>
        <v/>
      </c>
      <c r="BC1248">
        <f>'Grid_Stock'!BA57</f>
        <v/>
      </c>
      <c r="BD1248">
        <f>'Grid_Stock'!BB57</f>
        <v/>
      </c>
      <c r="BE1248">
        <f>'Grid_Stock'!BC57</f>
        <v/>
      </c>
      <c r="BF1248">
        <f>'Grid_Stock'!BD57</f>
        <v/>
      </c>
      <c r="BG1248">
        <f>'Grid_Stock'!BE57</f>
        <v/>
      </c>
      <c r="BH1248">
        <f>'Grid_Stock'!BF57</f>
        <v/>
      </c>
      <c r="BI1248">
        <f>'Grid_Stock'!BG57</f>
        <v/>
      </c>
      <c r="BJ1248">
        <f>'Grid_Stock'!BH57</f>
        <v/>
      </c>
      <c r="BK1248">
        <f>'Grid_Stock'!BI57</f>
        <v/>
      </c>
      <c r="BL1248">
        <f>'Grid_Stock'!BJ57</f>
        <v/>
      </c>
      <c r="BM1248">
        <f>'Grid_Stock'!BK57</f>
        <v/>
      </c>
      <c r="BN1248">
        <f>'Grid_Stock'!BL57</f>
        <v/>
      </c>
      <c r="BO1248">
        <f>'Grid_Stock'!BM57</f>
        <v/>
      </c>
      <c r="BP1248">
        <f>'Grid_Stock'!BN57</f>
        <v/>
      </c>
      <c r="BQ1248">
        <f>'Grid_Stock'!BO57</f>
        <v/>
      </c>
      <c r="BR1248">
        <f>'Grid_Stock'!BP57</f>
        <v/>
      </c>
      <c r="BS1248">
        <f>'Grid_Stock'!BQ57</f>
        <v/>
      </c>
      <c r="BT1248">
        <f>'Grid_Stock'!BR57</f>
        <v/>
      </c>
      <c r="BU1248">
        <f>'Grid_Stock'!BS57</f>
        <v/>
      </c>
      <c r="BV1248">
        <f>'Grid_Stock'!BT57</f>
        <v/>
      </c>
      <c r="BW1248">
        <f>'Grid_Stock'!BU57</f>
        <v/>
      </c>
      <c r="BX1248">
        <f>'Grid_Stock'!BV57</f>
        <v/>
      </c>
      <c r="BY1248">
        <f>'Grid_Stock'!BW57</f>
        <v/>
      </c>
      <c r="BZ1248">
        <f>'Grid_Stock'!BX57</f>
        <v/>
      </c>
      <c r="CA1248">
        <f>'Grid_Stock'!BY57</f>
        <v/>
      </c>
      <c r="CB1248">
        <f>'Grid_Stock'!BZ57</f>
        <v/>
      </c>
      <c r="CC1248">
        <f>'Grid_Stock'!CA57</f>
        <v/>
      </c>
      <c r="CD1248">
        <f>'Grid_Stock'!CB57</f>
        <v/>
      </c>
      <c r="CE1248">
        <f>'Grid_Stock'!CC57</f>
        <v/>
      </c>
      <c r="CF1248">
        <f>'Grid_Stock'!CD57</f>
        <v/>
      </c>
      <c r="CG1248">
        <f>'Grid_Stock'!CE57</f>
        <v/>
      </c>
      <c r="CH1248">
        <f>'Grid_Stock'!CF57</f>
        <v/>
      </c>
      <c r="CI1248">
        <f>'Grid_Stock'!CG57</f>
        <v/>
      </c>
      <c r="CJ1248">
        <f>'Grid_Stock'!CH57</f>
        <v/>
      </c>
      <c r="CK1248">
        <f>'Grid_Stock'!CI57</f>
        <v/>
      </c>
      <c r="CL1248">
        <f>'Grid_Stock'!CJ57</f>
        <v/>
      </c>
      <c r="CM1248">
        <f>'Grid_Stock'!CK57</f>
        <v/>
      </c>
      <c r="CN1248">
        <f>'Grid_Stock'!CL57</f>
        <v/>
      </c>
      <c r="CO1248">
        <f>'Grid_Stock'!CM57</f>
        <v/>
      </c>
      <c r="CP1248">
        <f>'Grid_Stock'!CN57</f>
        <v/>
      </c>
      <c r="CQ1248">
        <f>'Grid_Stock'!CO57</f>
        <v/>
      </c>
      <c r="CR1248">
        <f>'Grid_Stock'!CP57</f>
        <v/>
      </c>
      <c r="CS1248">
        <f>'Grid_Stock'!CQ57</f>
        <v/>
      </c>
      <c r="CT1248">
        <f>'Grid_Stock'!CR57</f>
        <v/>
      </c>
      <c r="CU1248">
        <f>'Grid_Stock'!CS57</f>
        <v/>
      </c>
      <c r="CV1248">
        <f>'Grid_Stock'!CT57</f>
        <v/>
      </c>
      <c r="CW1248">
        <f>'Grid_Stock'!CU57</f>
        <v/>
      </c>
      <c r="CX1248">
        <f>'Grid_Stock'!CV57</f>
        <v/>
      </c>
      <c r="CY1248">
        <f>'Grid_Stock'!CW57</f>
        <v/>
      </c>
      <c r="CZ1248">
        <f>'Grid_Stock'!CX57</f>
        <v/>
      </c>
      <c r="DA1248">
        <f>'Grid_Stock'!CY57</f>
        <v/>
      </c>
      <c r="DB1248">
        <f>'Grid_Stock'!CZ57</f>
        <v/>
      </c>
      <c r="DC1248">
        <f>'Grid_Stock'!DA57</f>
        <v/>
      </c>
    </row>
    <row r="1249">
      <c r="B1249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7" t="n"/>
      <c r="D2" t="n">
        <v>0</v>
      </c>
      <c r="E2" s="24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7" t="n">
        <v>0</v>
      </c>
      <c r="C2" s="29" t="n">
        <v>46020</v>
      </c>
    </row>
    <row r="3">
      <c r="A3" t="inlineStr">
        <is>
          <t>1EK</t>
        </is>
      </c>
      <c r="B3" s="27" t="n">
        <v>0</v>
      </c>
      <c r="C3" s="29" t="n">
        <v>46020</v>
      </c>
    </row>
    <row r="4">
      <c r="A4" t="inlineStr">
        <is>
          <t>4HL</t>
        </is>
      </c>
      <c r="B4" s="27" t="n">
        <v>0</v>
      </c>
      <c r="C4" s="29" t="n">
        <v>46020</v>
      </c>
    </row>
    <row r="5">
      <c r="A5" t="inlineStr">
        <is>
          <t>9RN</t>
        </is>
      </c>
      <c r="B5" s="27" t="n">
        <v>0</v>
      </c>
      <c r="C5" s="29" t="n">
        <v>46020</v>
      </c>
    </row>
    <row r="6">
      <c r="A6" t="inlineStr">
        <is>
          <t>7CL</t>
        </is>
      </c>
      <c r="B6" s="27" t="n">
        <v>0</v>
      </c>
      <c r="C6" s="29" t="n">
        <v>46020</v>
      </c>
    </row>
    <row r="7">
      <c r="A7" t="inlineStr">
        <is>
          <t>OJN</t>
        </is>
      </c>
      <c r="B7" s="27" t="n">
        <v>0</v>
      </c>
      <c r="C7" s="29" t="n">
        <v>46020</v>
      </c>
    </row>
    <row r="8">
      <c r="A8" t="inlineStr">
        <is>
          <t>TDJ</t>
        </is>
      </c>
      <c r="B8" s="27" t="n">
        <v>0</v>
      </c>
      <c r="C8" s="29" t="n">
        <v>46020</v>
      </c>
    </row>
    <row r="9">
      <c r="A9" t="inlineStr">
        <is>
          <t>3TP</t>
        </is>
      </c>
      <c r="B9" s="27" t="n">
        <v>0</v>
      </c>
      <c r="C9" s="29" t="n">
        <v>46020</v>
      </c>
    </row>
    <row r="10">
      <c r="A10" t="inlineStr">
        <is>
          <t>KEJ</t>
        </is>
      </c>
      <c r="B10" s="27" t="n">
        <v>0</v>
      </c>
      <c r="C10" s="29" t="n">
        <v>46020</v>
      </c>
    </row>
    <row r="11">
      <c r="A11" t="inlineStr">
        <is>
          <t>JEJ</t>
        </is>
      </c>
      <c r="B11" s="27" t="n">
        <v>0</v>
      </c>
      <c r="C11" s="29" t="n">
        <v>46020</v>
      </c>
    </row>
    <row r="12">
      <c r="A12" t="inlineStr">
        <is>
          <t>YAN</t>
        </is>
      </c>
      <c r="B12" s="27" t="n">
        <v>0</v>
      </c>
      <c r="C12" s="29" t="n">
        <v>46020</v>
      </c>
    </row>
    <row r="13">
      <c r="A13" t="inlineStr">
        <is>
          <t>ABN</t>
        </is>
      </c>
      <c r="B13" s="27" t="n">
        <v>0</v>
      </c>
      <c r="C13" s="29" t="n">
        <v>46020</v>
      </c>
    </row>
    <row r="14">
      <c r="A14" t="inlineStr">
        <is>
          <t>OLJ</t>
        </is>
      </c>
      <c r="B14" s="27" t="n">
        <v>0</v>
      </c>
      <c r="C14" s="29" t="n">
        <v>46020</v>
      </c>
    </row>
    <row r="15">
      <c r="A15" t="inlineStr">
        <is>
          <t>5SN</t>
        </is>
      </c>
      <c r="B15" s="27" t="n">
        <v>0</v>
      </c>
      <c r="C15" s="29" t="n">
        <v>46020</v>
      </c>
    </row>
    <row r="16">
      <c r="A16" t="inlineStr">
        <is>
          <t>8EN</t>
        </is>
      </c>
      <c r="B16" s="27" t="n">
        <v>0</v>
      </c>
      <c r="C16" s="29" t="n">
        <v>46020</v>
      </c>
    </row>
    <row r="17">
      <c r="A17" t="inlineStr">
        <is>
          <t>9RJ</t>
        </is>
      </c>
      <c r="B17" s="27" t="n">
        <v>0</v>
      </c>
      <c r="C17" s="29" t="n">
        <v>46020</v>
      </c>
    </row>
    <row r="18">
      <c r="A18" t="inlineStr">
        <is>
          <t>5JK</t>
        </is>
      </c>
      <c r="B18" s="27" t="n">
        <v>0</v>
      </c>
      <c r="C18" s="29" t="n">
        <v>46020</v>
      </c>
    </row>
    <row r="19">
      <c r="A19" t="inlineStr">
        <is>
          <t>26F</t>
        </is>
      </c>
      <c r="B19" s="27" t="n">
        <v>0</v>
      </c>
      <c r="C19" s="29" t="n">
        <v>46020</v>
      </c>
    </row>
    <row r="20">
      <c r="A20" t="inlineStr">
        <is>
          <t>73K</t>
        </is>
      </c>
      <c r="B20" s="27" t="n">
        <v>0</v>
      </c>
      <c r="C20" s="29" t="n">
        <v>46020</v>
      </c>
    </row>
    <row r="21">
      <c r="A21" t="inlineStr">
        <is>
          <t>1JN</t>
        </is>
      </c>
      <c r="B21" s="27" t="n">
        <v>0</v>
      </c>
      <c r="C21" s="29" t="n">
        <v>46020</v>
      </c>
    </row>
    <row r="22">
      <c r="A22" t="inlineStr">
        <is>
          <t>CHEM-1670</t>
        </is>
      </c>
      <c r="B22" s="27" t="n">
        <v>0</v>
      </c>
      <c r="C22" s="29" t="n">
        <v>46020</v>
      </c>
    </row>
    <row r="23">
      <c r="A23" t="inlineStr">
        <is>
          <t>CHEM-1110</t>
        </is>
      </c>
      <c r="B23" s="27" t="n">
        <v>0</v>
      </c>
      <c r="C23" s="29" t="n">
        <v>46020</v>
      </c>
    </row>
    <row r="24">
      <c r="A24" t="inlineStr">
        <is>
          <t>CHEM-1240</t>
        </is>
      </c>
      <c r="B24" s="27" t="n">
        <v>0</v>
      </c>
      <c r="C24" s="29" t="n">
        <v>46020</v>
      </c>
    </row>
    <row r="25">
      <c r="A25" t="inlineStr">
        <is>
          <t>CHEM-1510</t>
        </is>
      </c>
      <c r="B25" s="27" t="n">
        <v>0</v>
      </c>
      <c r="C25" s="29" t="n">
        <v>46020</v>
      </c>
    </row>
    <row r="26">
      <c r="A26" t="inlineStr">
        <is>
          <t>CHEM-1580</t>
        </is>
      </c>
      <c r="B26" s="27" t="n">
        <v>0</v>
      </c>
      <c r="C26" s="29" t="n">
        <v>46020</v>
      </c>
    </row>
    <row r="27">
      <c r="A27" t="inlineStr">
        <is>
          <t>CHEM-1250</t>
        </is>
      </c>
      <c r="B27" s="27" t="n">
        <v>0</v>
      </c>
      <c r="C27" s="29" t="n">
        <v>46020</v>
      </c>
    </row>
    <row r="28">
      <c r="A28" t="inlineStr">
        <is>
          <t>CHEM-1600</t>
        </is>
      </c>
      <c r="B28" s="27" t="n">
        <v>0</v>
      </c>
      <c r="C28" s="29" t="n">
        <v>46020</v>
      </c>
    </row>
    <row r="29">
      <c r="A29" t="inlineStr">
        <is>
          <t>CHEM-1120</t>
        </is>
      </c>
      <c r="B29" s="27" t="n">
        <v>0</v>
      </c>
      <c r="C29" s="29" t="n">
        <v>46020</v>
      </c>
    </row>
    <row r="30">
      <c r="A30" t="inlineStr">
        <is>
          <t>CHEM-1550</t>
        </is>
      </c>
      <c r="B30" s="27" t="n">
        <v>0</v>
      </c>
      <c r="C30" s="29" t="n">
        <v>46020</v>
      </c>
    </row>
    <row r="31">
      <c r="A31" t="inlineStr">
        <is>
          <t>CHEM-1440</t>
        </is>
      </c>
      <c r="B31" s="27" t="n">
        <v>0</v>
      </c>
      <c r="C31" s="29" t="n">
        <v>46020</v>
      </c>
    </row>
    <row r="32">
      <c r="A32" t="inlineStr">
        <is>
          <t>CHEM-1780</t>
        </is>
      </c>
      <c r="B32" s="27" t="n">
        <v>0</v>
      </c>
      <c r="C32" s="29" t="n">
        <v>46020</v>
      </c>
    </row>
    <row r="33">
      <c r="A33" t="inlineStr">
        <is>
          <t>CHEM-1400</t>
        </is>
      </c>
      <c r="B33" s="27" t="n">
        <v>0</v>
      </c>
      <c r="C33" s="29" t="n">
        <v>46020</v>
      </c>
    </row>
    <row r="34">
      <c r="A34" t="inlineStr">
        <is>
          <t>CHEM-1650</t>
        </is>
      </c>
      <c r="B34" s="27" t="n">
        <v>0</v>
      </c>
      <c r="C34" s="29" t="n">
        <v>46020</v>
      </c>
    </row>
    <row r="35">
      <c r="A35" t="inlineStr">
        <is>
          <t>CHEM-1660</t>
        </is>
      </c>
      <c r="B35" s="27" t="n">
        <v>0</v>
      </c>
      <c r="C35" s="29" t="n">
        <v>46020</v>
      </c>
    </row>
    <row r="36">
      <c r="A36" t="inlineStr">
        <is>
          <t>CHEM-1420</t>
        </is>
      </c>
      <c r="B36" s="27" t="n">
        <v>0</v>
      </c>
      <c r="C36" s="29" t="n">
        <v>46020</v>
      </c>
    </row>
    <row r="37">
      <c r="A37" t="inlineStr">
        <is>
          <t>CHEM-1530</t>
        </is>
      </c>
      <c r="B37" s="27" t="n">
        <v>0</v>
      </c>
      <c r="C37" s="29" t="n">
        <v>46020</v>
      </c>
    </row>
    <row r="38">
      <c r="A38" t="inlineStr">
        <is>
          <t>CHEM-1480</t>
        </is>
      </c>
      <c r="B38" s="27" t="n">
        <v>0</v>
      </c>
      <c r="C38" s="29" t="n">
        <v>46020</v>
      </c>
    </row>
    <row r="39">
      <c r="A39" t="inlineStr">
        <is>
          <t>CHEM-1540</t>
        </is>
      </c>
      <c r="B39" s="27" t="n">
        <v>0</v>
      </c>
      <c r="C39" s="29" t="n">
        <v>46020</v>
      </c>
    </row>
    <row r="40">
      <c r="A40" t="inlineStr">
        <is>
          <t>CHEM-1680</t>
        </is>
      </c>
      <c r="B40" s="27" t="n">
        <v>0</v>
      </c>
      <c r="C40" s="29" t="n">
        <v>46020</v>
      </c>
    </row>
    <row r="41">
      <c r="A41" t="inlineStr">
        <is>
          <t>CHEM-1730</t>
        </is>
      </c>
      <c r="B41" s="27" t="n">
        <v>0</v>
      </c>
      <c r="C41" s="29" t="n">
        <v>46020</v>
      </c>
    </row>
    <row r="42">
      <c r="A42" t="inlineStr">
        <is>
          <t>CHEM-1280</t>
        </is>
      </c>
      <c r="B42" s="27" t="n">
        <v>0</v>
      </c>
      <c r="C42" s="29" t="n">
        <v>46020</v>
      </c>
    </row>
    <row r="43">
      <c r="A43" t="inlineStr">
        <is>
          <t>CHEM-1570</t>
        </is>
      </c>
      <c r="B43" s="27" t="n">
        <v>0</v>
      </c>
      <c r="C43" s="29" t="n">
        <v>46020</v>
      </c>
    </row>
    <row r="44">
      <c r="A44" t="inlineStr">
        <is>
          <t>CHEM-1450</t>
        </is>
      </c>
      <c r="B44" s="27" t="n">
        <v>0</v>
      </c>
      <c r="C44" s="29" t="n">
        <v>46020</v>
      </c>
    </row>
    <row r="45">
      <c r="A45" t="inlineStr">
        <is>
          <t>CHEM-1770</t>
        </is>
      </c>
      <c r="B45" s="27" t="n">
        <v>0</v>
      </c>
      <c r="C45" s="29" t="n">
        <v>46020</v>
      </c>
    </row>
    <row r="46">
      <c r="A46" t="inlineStr">
        <is>
          <t>CHEM-1430</t>
        </is>
      </c>
      <c r="B46" s="27" t="n">
        <v>0</v>
      </c>
      <c r="C46" s="29" t="n">
        <v>46020</v>
      </c>
    </row>
    <row r="47">
      <c r="A47" t="inlineStr">
        <is>
          <t>CHEM-1470</t>
        </is>
      </c>
      <c r="B47" s="27" t="n">
        <v>0</v>
      </c>
      <c r="C47" s="29" t="n">
        <v>46020</v>
      </c>
    </row>
    <row r="48">
      <c r="A48" t="inlineStr">
        <is>
          <t>CHEM-1010</t>
        </is>
      </c>
      <c r="B48" s="27" t="n">
        <v>0</v>
      </c>
      <c r="C48" s="29" t="n">
        <v>46020</v>
      </c>
    </row>
    <row r="49">
      <c r="A49" t="inlineStr">
        <is>
          <t>CHEM-1760</t>
        </is>
      </c>
      <c r="B49" s="27" t="n">
        <v>0</v>
      </c>
      <c r="C49" s="29" t="n">
        <v>46020</v>
      </c>
    </row>
    <row r="50">
      <c r="A50" t="inlineStr">
        <is>
          <t>CHEM-1700</t>
        </is>
      </c>
      <c r="B50" s="27" t="n">
        <v>0</v>
      </c>
      <c r="C50" s="29" t="n">
        <v>46020</v>
      </c>
    </row>
    <row r="51">
      <c r="A51" t="inlineStr">
        <is>
          <t>CHEM-1850</t>
        </is>
      </c>
      <c r="B51" s="27" t="n">
        <v>0</v>
      </c>
      <c r="C51" s="29" t="n">
        <v>46020</v>
      </c>
    </row>
    <row r="52">
      <c r="A52" t="inlineStr">
        <is>
          <t>Original Towel</t>
        </is>
      </c>
      <c r="B52" s="27" t="n">
        <v>0</v>
      </c>
      <c r="C52" s="29" t="n">
        <v>46020</v>
      </c>
    </row>
    <row r="53">
      <c r="A53" t="inlineStr">
        <is>
          <t>Ester Film</t>
        </is>
      </c>
      <c r="B53" s="27" t="n">
        <v>0</v>
      </c>
      <c r="C53" s="29" t="n">
        <v>46020</v>
      </c>
    </row>
    <row r="54">
      <c r="A54" t="inlineStr">
        <is>
          <t>PP Film</t>
        </is>
      </c>
      <c r="B54" s="27" t="n">
        <v>0</v>
      </c>
      <c r="C54" s="29" t="n">
        <v>46020</v>
      </c>
    </row>
    <row r="55">
      <c r="A55" t="inlineStr">
        <is>
          <t>CHEM-1560</t>
        </is>
      </c>
      <c r="B55" s="27" t="n">
        <v>0</v>
      </c>
      <c r="C55" s="29" t="n">
        <v>46020</v>
      </c>
    </row>
    <row r="56">
      <c r="A56" t="inlineStr">
        <is>
          <t>CHEM-1690</t>
        </is>
      </c>
      <c r="B56" s="27" t="n">
        <v>0</v>
      </c>
      <c r="C56" s="29" t="n">
        <v>46020</v>
      </c>
    </row>
    <row r="57">
      <c r="A57" t="inlineStr">
        <is>
          <t>CHEM-1720</t>
        </is>
      </c>
      <c r="B57" s="27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4.054540486283496</v>
      </c>
      <c r="D10" s="27" t="n">
        <v>4.84752501513953</v>
      </c>
      <c r="E10" s="27" t="n">
        <v>4.84752501513953</v>
      </c>
      <c r="F10" s="27" t="n">
        <v>4.84752501513953</v>
      </c>
      <c r="G10" s="27" t="n">
        <v>3.658048221855479</v>
      </c>
      <c r="H10" s="27" t="n">
        <v>2.468571428571428</v>
      </c>
      <c r="I10" s="27" t="n">
        <v>3.393720045570134</v>
      </c>
      <c r="J10" s="27" t="n">
        <v>4.49508744675907</v>
      </c>
      <c r="K10" s="27" t="n">
        <v>2.468571428571428</v>
      </c>
      <c r="L10" s="27" t="n">
        <v>4.84752501513953</v>
      </c>
      <c r="M10" s="27" t="n">
        <v>2.423762507569765</v>
      </c>
      <c r="N10" s="27" t="n">
        <v>4.466757656382879</v>
      </c>
      <c r="O10" s="27" t="n">
        <v>3.658048221855479</v>
      </c>
      <c r="P10" s="27" t="n">
        <v>3.658048221855479</v>
      </c>
      <c r="Q10" s="27" t="n">
        <v>3.658048221855479</v>
      </c>
      <c r="R10" s="27" t="n">
        <v>3.658048221855479</v>
      </c>
      <c r="S10" s="27" t="n">
        <v>0</v>
      </c>
      <c r="T10" s="27" t="n">
        <v>3.658048221855479</v>
      </c>
      <c r="U10" s="27" t="n">
        <v>3.277280863098829</v>
      </c>
      <c r="V10" s="27" t="n">
        <v>4.062402939119179</v>
      </c>
      <c r="W10" s="27" t="n">
        <v>3.658048221855479</v>
      </c>
      <c r="X10" s="27" t="n">
        <v>4.84752501513953</v>
      </c>
      <c r="Y10" s="27" t="n">
        <v>1.189476793284051</v>
      </c>
      <c r="Z10" s="27" t="n">
        <v>0</v>
      </c>
      <c r="AA10" s="27" t="n">
        <v>2.027270243141748</v>
      </c>
      <c r="AB10" s="27" t="n">
        <v>3.232471942097165</v>
      </c>
      <c r="AC10" s="27" t="n">
        <v>1.189476793284051</v>
      </c>
      <c r="AD10" s="27" t="n">
        <v>2.468571428571428</v>
      </c>
      <c r="AE10" s="27" t="n">
        <v>3.277280863098829</v>
      </c>
      <c r="AF10" s="27" t="n">
        <v>3.261555957427462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3.658048221855479</v>
      </c>
      <c r="AK10" s="27" t="n">
        <v>3.658048221855479</v>
      </c>
      <c r="AL10" s="27" t="n">
        <v>3.658048221855479</v>
      </c>
      <c r="AM10" s="27" t="n">
        <v>2.468571428571428</v>
      </c>
      <c r="AN10" s="27" t="n">
        <v>3.232471942097165</v>
      </c>
      <c r="AO10" s="27" t="n">
        <v>2.423762507569765</v>
      </c>
      <c r="AP10" s="27" t="n">
        <v>3.658048221855479</v>
      </c>
      <c r="AQ10" s="27" t="n">
        <v>3.658048221855479</v>
      </c>
      <c r="AR10" s="27" t="n">
        <v>2.423762507569765</v>
      </c>
      <c r="AS10" s="27" t="n">
        <v>4.070265391954862</v>
      </c>
      <c r="AT10" s="27" t="n">
        <v>4.466757656382879</v>
      </c>
      <c r="AU10" s="27" t="n">
        <v>4.892333936141194</v>
      </c>
      <c r="AV10" s="27" t="n">
        <v>4.892333936141194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4.466757656382879</v>
      </c>
      <c r="BE10" s="27" t="n">
        <v>3.658048221855479</v>
      </c>
      <c r="BF10" s="27" t="n">
        <v>3.658048221855479</v>
      </c>
      <c r="BG10" s="27" t="n">
        <v>2.423762507569765</v>
      </c>
      <c r="BH10" s="27" t="n">
        <v>3.658048221855479</v>
      </c>
      <c r="BI10" s="27" t="n">
        <v>1.234285714285714</v>
      </c>
      <c r="BJ10" s="27" t="n">
        <v>3.232471942097165</v>
      </c>
      <c r="BK10" s="27" t="n">
        <v>1.234285714285714</v>
      </c>
      <c r="BL10" s="27" t="n">
        <v>3.658048221855479</v>
      </c>
      <c r="BM10" s="27" t="n">
        <v>1.638640431549414</v>
      </c>
      <c r="BN10" s="27" t="n">
        <v>2.423762507569765</v>
      </c>
      <c r="BO10" s="27" t="n">
        <v>1.234285714285714</v>
      </c>
      <c r="BP10" s="27" t="n">
        <v>0</v>
      </c>
      <c r="BQ10" s="27" t="n">
        <v>1.503855525794848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1.131428571428571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7.458075052893359</v>
      </c>
      <c r="D11" s="27" t="n">
        <v>7.458075052893359</v>
      </c>
      <c r="E11" s="27" t="n">
        <v>7.458075052893359</v>
      </c>
      <c r="F11" s="27" t="n">
        <v>7.458075052893359</v>
      </c>
      <c r="G11" s="27" t="n">
        <v>7.458075052893359</v>
      </c>
      <c r="H11" s="27" t="n">
        <v>7.458075052893359</v>
      </c>
      <c r="I11" s="27" t="n">
        <v>7.458075052893359</v>
      </c>
      <c r="J11" s="27" t="n">
        <v>7.458075052893359</v>
      </c>
      <c r="K11" s="27" t="n">
        <v>7.458075052893359</v>
      </c>
      <c r="L11" s="27" t="n">
        <v>7.458075052893359</v>
      </c>
      <c r="M11" s="27" t="n">
        <v>3.72903752644668</v>
      </c>
      <c r="N11" s="27" t="n">
        <v>9.827223475654733</v>
      </c>
      <c r="O11" s="27" t="n">
        <v>7.458075052893359</v>
      </c>
      <c r="P11" s="27" t="n">
        <v>7.458075052893359</v>
      </c>
      <c r="Q11" s="27" t="n">
        <v>7.458075052893359</v>
      </c>
      <c r="R11" s="27" t="n">
        <v>7.458075052893359</v>
      </c>
      <c r="S11" s="27" t="n">
        <v>0</v>
      </c>
      <c r="T11" s="27" t="n">
        <v>7.458075052893359</v>
      </c>
      <c r="U11" s="27" t="n">
        <v>9.827223475654733</v>
      </c>
      <c r="V11" s="27" t="n">
        <v>8.642649264274047</v>
      </c>
      <c r="W11" s="27" t="n">
        <v>7.458075052893359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7.458075052893359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7.458075052893359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3.72903752644668</v>
      </c>
      <c r="AS11" s="27" t="n">
        <v>9.827223475654733</v>
      </c>
      <c r="AT11" s="27" t="n">
        <v>9.827223475654733</v>
      </c>
      <c r="AU11" s="27" t="n">
        <v>11.18711257934004</v>
      </c>
      <c r="AV11" s="27" t="n">
        <v>11.18711257934004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9.827223475654733</v>
      </c>
      <c r="BE11" s="27" t="n">
        <v>7.458075052893359</v>
      </c>
      <c r="BF11" s="27" t="n">
        <v>7.458075052893359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4.913611737827367</v>
      </c>
      <c r="BN11" s="27" t="n">
        <v>3.72903752644668</v>
      </c>
      <c r="BO11" s="27" t="n">
        <v>3.72903752644668</v>
      </c>
      <c r="BP11" s="27" t="n">
        <v>0</v>
      </c>
      <c r="BQ11" s="27" t="n">
        <v>4.518753667367138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3.41828439924279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5.574477097577114</v>
      </c>
      <c r="D12" s="27" t="n">
        <v>6.689372517092537</v>
      </c>
      <c r="E12" s="27" t="n">
        <v>6.689372517092537</v>
      </c>
      <c r="F12" s="27" t="n">
        <v>6.689372517092537</v>
      </c>
      <c r="G12" s="27" t="n">
        <v>3.344686258546269</v>
      </c>
      <c r="H12" s="27" t="n">
        <v>1.114895419515423</v>
      </c>
      <c r="I12" s="27" t="n">
        <v>2.601422645535987</v>
      </c>
      <c r="J12" s="27" t="n">
        <v>5.698354366412161</v>
      </c>
      <c r="K12" s="27" t="n">
        <v>0</v>
      </c>
      <c r="L12" s="27" t="n">
        <v>6.689372517092537</v>
      </c>
      <c r="M12" s="27" t="n">
        <v>3.344686258546269</v>
      </c>
      <c r="N12" s="27" t="n">
        <v>3.344686258546269</v>
      </c>
      <c r="O12" s="27" t="n">
        <v>3.344686258546269</v>
      </c>
      <c r="P12" s="27" t="n">
        <v>3.344686258546269</v>
      </c>
      <c r="Q12" s="27" t="n">
        <v>3.344686258546269</v>
      </c>
      <c r="R12" s="27" t="n">
        <v>3.344686258546269</v>
      </c>
      <c r="S12" s="27" t="n">
        <v>0</v>
      </c>
      <c r="T12" s="27" t="n">
        <v>3.344686258546269</v>
      </c>
      <c r="U12" s="27" t="n">
        <v>0</v>
      </c>
      <c r="V12" s="27" t="n">
        <v>3.344686258546269</v>
      </c>
      <c r="W12" s="27" t="n">
        <v>3.344686258546269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3.344686258546268</v>
      </c>
      <c r="AB12" s="27" t="n">
        <v>3.344686258546269</v>
      </c>
      <c r="AC12" s="27" t="n">
        <v>3.344686258546269</v>
      </c>
      <c r="AD12" s="27" t="n">
        <v>0</v>
      </c>
      <c r="AE12" s="27" t="n">
        <v>0</v>
      </c>
      <c r="AF12" s="27" t="n">
        <v>3.344686258546268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3.344686258546269</v>
      </c>
      <c r="AK12" s="27" t="n">
        <v>3.344686258546269</v>
      </c>
      <c r="AL12" s="27" t="n">
        <v>3.344686258546269</v>
      </c>
      <c r="AM12" s="27" t="n">
        <v>0</v>
      </c>
      <c r="AN12" s="27" t="n">
        <v>3.344686258546269</v>
      </c>
      <c r="AO12" s="27" t="n">
        <v>3.344686258546269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3.344686258546268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3.344686258546269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0</v>
      </c>
      <c r="BJ12" s="27" t="n">
        <v>3.344686258546269</v>
      </c>
      <c r="BK12" s="27" t="n">
        <v>0</v>
      </c>
      <c r="BL12" s="27" t="n">
        <v>4.459581678061691</v>
      </c>
      <c r="BM12" s="27" t="n">
        <v>0</v>
      </c>
      <c r="BN12" s="27" t="n">
        <v>3.344686258546269</v>
      </c>
      <c r="BO12" s="27" t="n">
        <v>0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4.629994301523985</v>
      </c>
      <c r="D14" s="27" t="n">
        <v>4.629994301523985</v>
      </c>
      <c r="E14" s="27" t="n">
        <v>4.629994301523985</v>
      </c>
      <c r="F14" s="27" t="n">
        <v>4.629994301523985</v>
      </c>
      <c r="G14" s="27" t="n">
        <v>4.629994301523985</v>
      </c>
      <c r="H14" s="27" t="n">
        <v>4.629994301523985</v>
      </c>
      <c r="I14" s="27" t="n">
        <v>4.629994301523985</v>
      </c>
      <c r="J14" s="27" t="n">
        <v>4.629994301523985</v>
      </c>
      <c r="K14" s="27" t="n">
        <v>4.629994301523985</v>
      </c>
      <c r="L14" s="27" t="n">
        <v>4.629994301523985</v>
      </c>
      <c r="M14" s="27" t="n">
        <v>2.314997150761993</v>
      </c>
      <c r="N14" s="27" t="n">
        <v>6.134017780153573</v>
      </c>
      <c r="O14" s="27" t="n">
        <v>4.629994301523985</v>
      </c>
      <c r="P14" s="27" t="n">
        <v>4.629994301523985</v>
      </c>
      <c r="Q14" s="27" t="n">
        <v>4.629994301523985</v>
      </c>
      <c r="R14" s="27" t="n">
        <v>4.629994301523985</v>
      </c>
      <c r="S14" s="27" t="n">
        <v>0</v>
      </c>
      <c r="T14" s="27" t="n">
        <v>4.629994301523985</v>
      </c>
      <c r="U14" s="27" t="n">
        <v>6.134017780153573</v>
      </c>
      <c r="V14" s="27" t="n">
        <v>5.382006040838779</v>
      </c>
      <c r="W14" s="27" t="n">
        <v>4.629994301523985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4.629994301523985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4.629994301523985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2.314997150761993</v>
      </c>
      <c r="AS14" s="27" t="n">
        <v>6.134017780153573</v>
      </c>
      <c r="AT14" s="27" t="n">
        <v>6.134017780153573</v>
      </c>
      <c r="AU14" s="27" t="n">
        <v>6.944991452285977</v>
      </c>
      <c r="AV14" s="27" t="n">
        <v>6.944991452285977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6.134017780153573</v>
      </c>
      <c r="BE14" s="27" t="n">
        <v>4.629994301523985</v>
      </c>
      <c r="BF14" s="27" t="n">
        <v>4.629994301523985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3.067008890076786</v>
      </c>
      <c r="BN14" s="27" t="n">
        <v>2.314997150761993</v>
      </c>
      <c r="BO14" s="27" t="n">
        <v>2.314997150761993</v>
      </c>
      <c r="BP14" s="27" t="n">
        <v>0</v>
      </c>
      <c r="BQ14" s="27" t="n">
        <v>2.816338310305189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2.122080721531827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3.567645225577254</v>
      </c>
      <c r="D15" s="27" t="n">
        <v>4.281174270692706</v>
      </c>
      <c r="E15" s="27" t="n">
        <v>4.281174270692706</v>
      </c>
      <c r="F15" s="27" t="n">
        <v>4.281174270692706</v>
      </c>
      <c r="G15" s="27" t="n">
        <v>2.140587135346353</v>
      </c>
      <c r="H15" s="27" t="n">
        <v>0.7135290451154509</v>
      </c>
      <c r="I15" s="27" t="n">
        <v>1.664901105269386</v>
      </c>
      <c r="J15" s="27" t="n">
        <v>3.646926230590083</v>
      </c>
      <c r="K15" s="27" t="n">
        <v>0</v>
      </c>
      <c r="L15" s="27" t="n">
        <v>4.281174270692706</v>
      </c>
      <c r="M15" s="27" t="n">
        <v>2.140587135346353</v>
      </c>
      <c r="N15" s="27" t="n">
        <v>2.140587135346353</v>
      </c>
      <c r="O15" s="27" t="n">
        <v>2.140587135346353</v>
      </c>
      <c r="P15" s="27" t="n">
        <v>2.140587135346353</v>
      </c>
      <c r="Q15" s="27" t="n">
        <v>2.140587135346353</v>
      </c>
      <c r="R15" s="27" t="n">
        <v>2.140587135346353</v>
      </c>
      <c r="S15" s="27" t="n">
        <v>0</v>
      </c>
      <c r="T15" s="27" t="n">
        <v>2.140587135346353</v>
      </c>
      <c r="U15" s="27" t="n">
        <v>0</v>
      </c>
      <c r="V15" s="27" t="n">
        <v>2.140587135346353</v>
      </c>
      <c r="W15" s="27" t="n">
        <v>2.140587135346353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2.140587135346353</v>
      </c>
      <c r="AD15" s="27" t="n">
        <v>0</v>
      </c>
      <c r="AE15" s="27" t="n">
        <v>0</v>
      </c>
      <c r="AF15" s="27" t="n">
        <v>2.140587135346353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2.140587135346353</v>
      </c>
      <c r="AK15" s="27" t="n">
        <v>2.140587135346353</v>
      </c>
      <c r="AL15" s="27" t="n">
        <v>2.140587135346353</v>
      </c>
      <c r="AM15" s="27" t="n">
        <v>0</v>
      </c>
      <c r="AN15" s="27" t="n">
        <v>2.140587135346353</v>
      </c>
      <c r="AO15" s="27" t="n">
        <v>2.140587135346353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2.140587135346353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2.140587135346353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0</v>
      </c>
      <c r="BJ15" s="27" t="n">
        <v>2.140587135346353</v>
      </c>
      <c r="BK15" s="27" t="n">
        <v>0</v>
      </c>
      <c r="BL15" s="27" t="n">
        <v>2.854116180461804</v>
      </c>
      <c r="BM15" s="27" t="n">
        <v>0</v>
      </c>
      <c r="BN15" s="27" t="n">
        <v>2.140587135346353</v>
      </c>
      <c r="BO15" s="27" t="n">
        <v>0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2.503132938187976</v>
      </c>
      <c r="D33" s="27" t="n">
        <v>2.503132938187976</v>
      </c>
      <c r="E33" s="27" t="n">
        <v>5.006265876375952</v>
      </c>
      <c r="F33" s="27" t="n">
        <v>5.006265876375952</v>
      </c>
      <c r="G33" s="27" t="n">
        <v>5.006265876375952</v>
      </c>
      <c r="H33" s="27" t="n">
        <v>0</v>
      </c>
      <c r="I33" s="27" t="n">
        <v>0</v>
      </c>
      <c r="J33" s="27" t="n">
        <v>0</v>
      </c>
      <c r="K33" s="27" t="n">
        <v>10.0125317527519</v>
      </c>
      <c r="L33" s="27" t="n">
        <v>2.252819644369179</v>
      </c>
      <c r="M33" s="27" t="n">
        <v>2.503132938187976</v>
      </c>
      <c r="N33" s="27" t="n">
        <v>0</v>
      </c>
      <c r="O33" s="27" t="n">
        <v>2.70793472403972</v>
      </c>
      <c r="P33" s="27" t="n">
        <v>5.006265876375952</v>
      </c>
      <c r="Q33" s="27" t="n">
        <v>2.503132938187976</v>
      </c>
      <c r="R33" s="27" t="n">
        <v>4.755952582557154</v>
      </c>
      <c r="S33" s="27" t="n">
        <v>0</v>
      </c>
      <c r="T33" s="27" t="n">
        <v>0</v>
      </c>
      <c r="U33" s="27" t="n">
        <v>3.504386113463167</v>
      </c>
      <c r="V33" s="27" t="n">
        <v>2.503132938187976</v>
      </c>
      <c r="W33" s="27" t="n">
        <v>4.255325994919559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2.503132938187976</v>
      </c>
      <c r="AE33" s="27" t="n">
        <v>3.754699407281964</v>
      </c>
      <c r="AF33" s="27" t="n">
        <v>2.503132938187976</v>
      </c>
      <c r="AG33" s="27" t="n">
        <v>3.754699407281964</v>
      </c>
      <c r="AH33" s="27" t="n">
        <v>0</v>
      </c>
      <c r="AI33" s="27" t="n">
        <v>0</v>
      </c>
      <c r="AJ33" s="27" t="n">
        <v>3.754699407281964</v>
      </c>
      <c r="AK33" s="27" t="n">
        <v>0</v>
      </c>
      <c r="AL33" s="27" t="n">
        <v>0</v>
      </c>
      <c r="AM33" s="27" t="n">
        <v>5.006265876375952</v>
      </c>
      <c r="AN33" s="27" t="n">
        <v>0</v>
      </c>
      <c r="AO33" s="27" t="n">
        <v>5.006265876375952</v>
      </c>
      <c r="AP33" s="27" t="n">
        <v>0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1.346887259455148</v>
      </c>
      <c r="D34" s="27" t="n">
        <v>1.346887259455148</v>
      </c>
      <c r="E34" s="27" t="n">
        <v>2.693774518910295</v>
      </c>
      <c r="F34" s="27" t="n">
        <v>2.693774518910295</v>
      </c>
      <c r="G34" s="27" t="n">
        <v>2.693774518910295</v>
      </c>
      <c r="H34" s="27" t="n">
        <v>0</v>
      </c>
      <c r="I34" s="27" t="n">
        <v>0</v>
      </c>
      <c r="J34" s="27" t="n">
        <v>0</v>
      </c>
      <c r="K34" s="27" t="n">
        <v>5.38754903782059</v>
      </c>
      <c r="L34" s="27" t="n">
        <v>1.212198533509633</v>
      </c>
      <c r="M34" s="27" t="n">
        <v>1.346887259455148</v>
      </c>
      <c r="N34" s="27" t="n">
        <v>0</v>
      </c>
      <c r="O34" s="27" t="n">
        <v>1.457087126137842</v>
      </c>
      <c r="P34" s="27" t="n">
        <v>2.693774518910295</v>
      </c>
      <c r="Q34" s="27" t="n">
        <v>1.346887259455148</v>
      </c>
      <c r="R34" s="27" t="n">
        <v>2.559085792964781</v>
      </c>
      <c r="S34" s="27" t="n">
        <v>0</v>
      </c>
      <c r="T34" s="27" t="n">
        <v>0</v>
      </c>
      <c r="U34" s="27" t="n">
        <v>1.885642163237207</v>
      </c>
      <c r="V34" s="27" t="n">
        <v>1.346887259455148</v>
      </c>
      <c r="W34" s="27" t="n">
        <v>2.289708341073751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1.346887259455148</v>
      </c>
      <c r="AE34" s="27" t="n">
        <v>2.020330889182722</v>
      </c>
      <c r="AF34" s="27" t="n">
        <v>1.346887259455148</v>
      </c>
      <c r="AG34" s="27" t="n">
        <v>2.020330889182722</v>
      </c>
      <c r="AH34" s="27" t="n">
        <v>0</v>
      </c>
      <c r="AI34" s="27" t="n">
        <v>0</v>
      </c>
      <c r="AJ34" s="27" t="n">
        <v>2.020330889182722</v>
      </c>
      <c r="AK34" s="27" t="n">
        <v>0</v>
      </c>
      <c r="AL34" s="27" t="n">
        <v>0</v>
      </c>
      <c r="AM34" s="27" t="n">
        <v>2.693774518910295</v>
      </c>
      <c r="AN34" s="27" t="n">
        <v>0</v>
      </c>
      <c r="AO34" s="27" t="n">
        <v>2.693774518910295</v>
      </c>
      <c r="AP34" s="27" t="n">
        <v>0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0.5132905723431526</v>
      </c>
      <c r="D41" s="27" t="n">
        <v>0</v>
      </c>
      <c r="E41" s="27" t="n">
        <v>0</v>
      </c>
      <c r="F41" s="27" t="n">
        <v>0.5132905723431526</v>
      </c>
      <c r="G41" s="27" t="n">
        <v>0</v>
      </c>
      <c r="H41" s="27" t="n">
        <v>0</v>
      </c>
      <c r="I41" s="27" t="n">
        <v>0.5132905723431526</v>
      </c>
      <c r="J41" s="27" t="n">
        <v>0</v>
      </c>
      <c r="K41" s="27" t="n">
        <v>0.5132905723431526</v>
      </c>
      <c r="L41" s="27" t="n">
        <v>0</v>
      </c>
      <c r="M41" s="27" t="n">
        <v>0.5132905723431526</v>
      </c>
      <c r="N41" s="27" t="n">
        <v>0</v>
      </c>
      <c r="O41" s="27" t="n">
        <v>0</v>
      </c>
      <c r="P41" s="27" t="n">
        <v>0.5132905723431526</v>
      </c>
      <c r="Q41" s="27" t="n">
        <v>0.5132905723431526</v>
      </c>
      <c r="R41" s="27" t="n">
        <v>0.5132905723431526</v>
      </c>
      <c r="S41" s="27" t="n">
        <v>0</v>
      </c>
      <c r="T41" s="27" t="n">
        <v>0</v>
      </c>
      <c r="U41" s="27" t="n">
        <v>0.5132905723431526</v>
      </c>
      <c r="V41" s="27" t="n">
        <v>0</v>
      </c>
      <c r="W41" s="27" t="n">
        <v>0.5132905723431526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0.5132905723431526</v>
      </c>
      <c r="AF41" s="27" t="n">
        <v>0</v>
      </c>
      <c r="AG41" s="27" t="n">
        <v>0</v>
      </c>
      <c r="AH41" s="27" t="n">
        <v>0.5132905723431526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0.5132905723431526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0.5132905723431526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0.205316228937261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0.3892207792207791</v>
      </c>
      <c r="D42" s="27" t="n">
        <v>0</v>
      </c>
      <c r="E42" s="27" t="n">
        <v>0.3892207792207791</v>
      </c>
      <c r="F42" s="27" t="n">
        <v>0</v>
      </c>
      <c r="G42" s="27" t="n">
        <v>0.3892207792207791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0.3892207792207791</v>
      </c>
      <c r="M42" s="27" t="n">
        <v>0.3892207792207791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0.3892207792207791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0.3892207792207791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0.3784090909090909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1.595842200578393</v>
      </c>
      <c r="D44" s="27" t="n">
        <v>0</v>
      </c>
      <c r="E44" s="27" t="n">
        <v>0</v>
      </c>
      <c r="F44" s="27" t="n">
        <v>1.595842200578393</v>
      </c>
      <c r="G44" s="27" t="n">
        <v>0</v>
      </c>
      <c r="H44" s="27" t="n">
        <v>0</v>
      </c>
      <c r="I44" s="27" t="n">
        <v>1.595842200578393</v>
      </c>
      <c r="J44" s="27" t="n">
        <v>0</v>
      </c>
      <c r="K44" s="27" t="n">
        <v>1.595842200578393</v>
      </c>
      <c r="L44" s="27" t="n">
        <v>0</v>
      </c>
      <c r="M44" s="27" t="n">
        <v>1.595842200578393</v>
      </c>
      <c r="N44" s="27" t="n">
        <v>0</v>
      </c>
      <c r="O44" s="27" t="n">
        <v>0</v>
      </c>
      <c r="P44" s="27" t="n">
        <v>1.595842200578393</v>
      </c>
      <c r="Q44" s="27" t="n">
        <v>1.595842200578393</v>
      </c>
      <c r="R44" s="27" t="n">
        <v>1.595842200578393</v>
      </c>
      <c r="S44" s="27" t="n">
        <v>0</v>
      </c>
      <c r="T44" s="27" t="n">
        <v>0</v>
      </c>
      <c r="U44" s="27" t="n">
        <v>1.595842200578393</v>
      </c>
      <c r="V44" s="27" t="n">
        <v>0</v>
      </c>
      <c r="W44" s="27" t="n">
        <v>1.595842200578393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1.595842200578393</v>
      </c>
      <c r="AF44" s="27" t="n">
        <v>0</v>
      </c>
      <c r="AG44" s="27" t="n">
        <v>0</v>
      </c>
      <c r="AH44" s="27" t="n">
        <v>1.595842200578393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1.595842200578393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1.595842200578393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0.6383368802313572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1.20003066745039</v>
      </c>
      <c r="D46" s="27" t="n">
        <v>0</v>
      </c>
      <c r="E46" s="27" t="n">
        <v>1.20003066745039</v>
      </c>
      <c r="F46" s="27" t="n">
        <v>0</v>
      </c>
      <c r="G46" s="27" t="n">
        <v>1.20003066745039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1.20003066745039</v>
      </c>
      <c r="M46" s="27" t="n">
        <v>1.20003066745039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1.20003066745039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1.20003066745039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1.166696482243435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1.647732293074346</v>
      </c>
      <c r="D48" s="27" t="n">
        <v>0</v>
      </c>
      <c r="E48" s="27" t="n">
        <v>0</v>
      </c>
      <c r="F48" s="27" t="n">
        <v>1.647732293074346</v>
      </c>
      <c r="G48" s="27" t="n">
        <v>0</v>
      </c>
      <c r="H48" s="27" t="n">
        <v>0</v>
      </c>
      <c r="I48" s="27" t="n">
        <v>1.647732293074346</v>
      </c>
      <c r="J48" s="27" t="n">
        <v>0</v>
      </c>
      <c r="K48" s="27" t="n">
        <v>1.647732293074346</v>
      </c>
      <c r="L48" s="27" t="n">
        <v>0</v>
      </c>
      <c r="M48" s="27" t="n">
        <v>1.647732293074346</v>
      </c>
      <c r="N48" s="27" t="n">
        <v>0</v>
      </c>
      <c r="O48" s="27" t="n">
        <v>0</v>
      </c>
      <c r="P48" s="27" t="n">
        <v>1.647732293074346</v>
      </c>
      <c r="Q48" s="27" t="n">
        <v>1.647732293074346</v>
      </c>
      <c r="R48" s="27" t="n">
        <v>1.647732293074346</v>
      </c>
      <c r="S48" s="27" t="n">
        <v>0</v>
      </c>
      <c r="T48" s="27" t="n">
        <v>0</v>
      </c>
      <c r="U48" s="27" t="n">
        <v>1.647732293074346</v>
      </c>
      <c r="V48" s="27" t="n">
        <v>0</v>
      </c>
      <c r="W48" s="27" t="n">
        <v>1.647732293074346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1.647732293074346</v>
      </c>
      <c r="AF48" s="27" t="n">
        <v>0</v>
      </c>
      <c r="AG48" s="27" t="n">
        <v>0</v>
      </c>
      <c r="AH48" s="27" t="n">
        <v>1.647732293074346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1.647732293074346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1.647732293074346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0.6590929172297383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1.239039250313827</v>
      </c>
      <c r="D50" s="27" t="n">
        <v>0</v>
      </c>
      <c r="E50" s="27" t="n">
        <v>1.239039250313827</v>
      </c>
      <c r="F50" s="27" t="n">
        <v>0</v>
      </c>
      <c r="G50" s="27" t="n">
        <v>1.239039250313827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1.239039250313827</v>
      </c>
      <c r="M50" s="27" t="n">
        <v>1.239039250313827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1.239039250313827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1.239039250313827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1.204621493360665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1.170635224396568</v>
      </c>
      <c r="E51" s="27" t="n">
        <v>1.170635224396568</v>
      </c>
      <c r="F51" s="27" t="n">
        <v>6.555557256620778</v>
      </c>
      <c r="G51" s="27" t="n">
        <v>6.087303166862152</v>
      </c>
      <c r="H51" s="27" t="n">
        <v>4.682540897586271</v>
      </c>
      <c r="I51" s="27" t="n">
        <v>4.682540897586271</v>
      </c>
      <c r="J51" s="27" t="n">
        <v>4.682540897586271</v>
      </c>
      <c r="K51" s="27" t="n">
        <v>6.087303166862152</v>
      </c>
      <c r="L51" s="27" t="n">
        <v>7.023811346379405</v>
      </c>
      <c r="M51" s="27" t="n">
        <v>7.023811346379405</v>
      </c>
      <c r="N51" s="27" t="n">
        <v>7.023811346379405</v>
      </c>
      <c r="O51" s="27" t="n">
        <v>7.023811346379405</v>
      </c>
      <c r="P51" s="27" t="n">
        <v>4.682540897586271</v>
      </c>
      <c r="Q51" s="27" t="n">
        <v>4.682540897586271</v>
      </c>
      <c r="R51" s="27" t="n">
        <v>5.150794987344898</v>
      </c>
      <c r="S51" s="27" t="n">
        <v>0</v>
      </c>
      <c r="T51" s="27" t="n">
        <v>0</v>
      </c>
      <c r="U51" s="27" t="n">
        <v>7.726192481017346</v>
      </c>
      <c r="V51" s="27" t="n">
        <v>8.194446570775973</v>
      </c>
      <c r="W51" s="27" t="n">
        <v>3.511905673189703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7.023811346379405</v>
      </c>
      <c r="AD51" s="27" t="n">
        <v>4.682540897586271</v>
      </c>
      <c r="AE51" s="27" t="n">
        <v>0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4.682540897586271</v>
      </c>
      <c r="AO51" s="27" t="n">
        <v>4.682540897586271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1.404762269275881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0.9966135129281095</v>
      </c>
      <c r="E52" s="27" t="n">
        <v>0.9966135129281095</v>
      </c>
      <c r="F52" s="27" t="n">
        <v>5.581035672397413</v>
      </c>
      <c r="G52" s="27" t="n">
        <v>5.18239026722617</v>
      </c>
      <c r="H52" s="27" t="n">
        <v>3.986454051712438</v>
      </c>
      <c r="I52" s="27" t="n">
        <v>3.986454051712438</v>
      </c>
      <c r="J52" s="27" t="n">
        <v>3.986454051712438</v>
      </c>
      <c r="K52" s="27" t="n">
        <v>5.18239026722617</v>
      </c>
      <c r="L52" s="27" t="n">
        <v>5.979681077568658</v>
      </c>
      <c r="M52" s="27" t="n">
        <v>5.979681077568658</v>
      </c>
      <c r="N52" s="27" t="n">
        <v>5.979681077568658</v>
      </c>
      <c r="O52" s="27" t="n">
        <v>5.979681077568658</v>
      </c>
      <c r="P52" s="27" t="n">
        <v>3.986454051712438</v>
      </c>
      <c r="Q52" s="27" t="n">
        <v>3.986454051712438</v>
      </c>
      <c r="R52" s="27" t="n">
        <v>4.385099456883682</v>
      </c>
      <c r="S52" s="27" t="n">
        <v>0</v>
      </c>
      <c r="T52" s="27" t="n">
        <v>0</v>
      </c>
      <c r="U52" s="27" t="n">
        <v>6.577649185325523</v>
      </c>
      <c r="V52" s="27" t="n">
        <v>6.976294590496767</v>
      </c>
      <c r="W52" s="27" t="n">
        <v>2.989840538784329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5.979681077568658</v>
      </c>
      <c r="AD52" s="27" t="n">
        <v>3.986454051712438</v>
      </c>
      <c r="AE52" s="27" t="n">
        <v>0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3.986454051712438</v>
      </c>
      <c r="AO52" s="27" t="n">
        <v>3.986454051712438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1.195936215513731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7" t="n">
        <v>0</v>
      </c>
      <c r="C55" s="27" t="n">
        <v>1.039041627515491</v>
      </c>
      <c r="D55" s="27" t="n">
        <v>0</v>
      </c>
      <c r="E55" s="27" t="n">
        <v>1.039041627515491</v>
      </c>
      <c r="F55" s="27" t="n">
        <v>0</v>
      </c>
      <c r="G55" s="27" t="n">
        <v>1.039041627515491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1.039041627515491</v>
      </c>
      <c r="M55" s="27" t="n">
        <v>1.039041627515491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1.039041627515491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1.039041627515491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1.039041627515491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1.039041627515491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1.010179360084505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12.78298311377936</v>
      </c>
      <c r="D58" s="27" t="n">
        <v>13.66098314386007</v>
      </c>
      <c r="E58" s="27" t="n">
        <v>13.66098314386007</v>
      </c>
      <c r="F58" s="27" t="n">
        <v>14.6619955883344</v>
      </c>
      <c r="G58" s="27" t="n">
        <v>10.84246443202751</v>
      </c>
      <c r="H58" s="27" t="n">
        <v>8.02394572019495</v>
      </c>
      <c r="I58" s="27" t="n">
        <v>11.2171393849835</v>
      </c>
      <c r="J58" s="27" t="n">
        <v>12.82586648850227</v>
      </c>
      <c r="K58" s="27" t="n">
        <v>9.024958164669282</v>
      </c>
      <c r="L58" s="27" t="n">
        <v>13.66098314386007</v>
      </c>
      <c r="M58" s="27" t="n">
        <v>7.831504016404367</v>
      </c>
      <c r="N58" s="27" t="n">
        <v>12.78120266023805</v>
      </c>
      <c r="O58" s="27" t="n">
        <v>10.84246443202751</v>
      </c>
      <c r="P58" s="27" t="n">
        <v>11.84347687650184</v>
      </c>
      <c r="Q58" s="27" t="n">
        <v>11.84347687650184</v>
      </c>
      <c r="R58" s="27" t="n">
        <v>11.84347687650184</v>
      </c>
      <c r="S58" s="27" t="n">
        <v>0</v>
      </c>
      <c r="T58" s="27" t="n">
        <v>10.84246443202751</v>
      </c>
      <c r="U58" s="27" t="n">
        <v>10.96369639287982</v>
      </c>
      <c r="V58" s="27" t="n">
        <v>11.81183354613278</v>
      </c>
      <c r="W58" s="27" t="n">
        <v>11.84347687650184</v>
      </c>
      <c r="X58" s="27" t="n">
        <v>13.66098314386007</v>
      </c>
      <c r="Y58" s="27" t="n">
        <v>2.818518711832559</v>
      </c>
      <c r="Z58" s="27" t="n">
        <v>0</v>
      </c>
      <c r="AA58" s="27" t="n">
        <v>5.890985334652514</v>
      </c>
      <c r="AB58" s="27" t="n">
        <v>8.769229800140572</v>
      </c>
      <c r="AC58" s="27" t="n">
        <v>2.818518711832559</v>
      </c>
      <c r="AD58" s="27" t="n">
        <v>8.02394572019495</v>
      </c>
      <c r="AE58" s="27" t="n">
        <v>10.96369639287982</v>
      </c>
      <c r="AF58" s="27" t="n">
        <v>9.902958194749989</v>
      </c>
      <c r="AG58" s="27" t="n">
        <v>6.830491571930034</v>
      </c>
      <c r="AH58" s="27" t="n">
        <v>11.84347687650184</v>
      </c>
      <c r="AI58" s="27" t="n">
        <v>12.78120266023805</v>
      </c>
      <c r="AJ58" s="27" t="n">
        <v>10.84246443202751</v>
      </c>
      <c r="AK58" s="27" t="n">
        <v>11.84347687650184</v>
      </c>
      <c r="AL58" s="27" t="n">
        <v>10.84246443202751</v>
      </c>
      <c r="AM58" s="27" t="n">
        <v>9.024958164669282</v>
      </c>
      <c r="AN58" s="27" t="n">
        <v>8.769229800140572</v>
      </c>
      <c r="AO58" s="27" t="n">
        <v>6.830491571930034</v>
      </c>
      <c r="AP58" s="27" t="n">
        <v>11.84347687650184</v>
      </c>
      <c r="AQ58" s="27" t="n">
        <v>10.84246443202751</v>
      </c>
      <c r="AR58" s="27" t="n">
        <v>6.830491571930034</v>
      </c>
      <c r="AS58" s="27" t="n">
        <v>11.84169642296053</v>
      </c>
      <c r="AT58" s="27" t="n">
        <v>13.78221510471238</v>
      </c>
      <c r="AU58" s="27" t="n">
        <v>14.85443729212498</v>
      </c>
      <c r="AV58" s="27" t="n">
        <v>14.85443729212498</v>
      </c>
      <c r="AW58" s="27" t="n">
        <v>12.78120266023805</v>
      </c>
      <c r="AX58" s="27" t="n">
        <v>11.84347687650184</v>
      </c>
      <c r="AY58" s="27" t="n">
        <v>12.78120266023805</v>
      </c>
      <c r="AZ58" s="27" t="n">
        <v>4.011972860097475</v>
      </c>
      <c r="BA58" s="27" t="n">
        <v>0</v>
      </c>
      <c r="BB58" s="27" t="n">
        <v>0</v>
      </c>
      <c r="BC58" s="27" t="n">
        <v>4.011972860097475</v>
      </c>
      <c r="BD58" s="27" t="n">
        <v>12.78120266023805</v>
      </c>
      <c r="BE58" s="27" t="n">
        <v>11.24286940981724</v>
      </c>
      <c r="BF58" s="27" t="n">
        <v>10.84246443202751</v>
      </c>
      <c r="BG58" s="27" t="n">
        <v>6.830491571930034</v>
      </c>
      <c r="BH58" s="27" t="n">
        <v>10.84246443202751</v>
      </c>
      <c r="BI58" s="27" t="n">
        <v>4.011972860097475</v>
      </c>
      <c r="BJ58" s="27" t="n">
        <v>8.769229800140572</v>
      </c>
      <c r="BK58" s="27" t="n">
        <v>4.011972860097475</v>
      </c>
      <c r="BL58" s="27" t="n">
        <v>10.84246443202751</v>
      </c>
      <c r="BM58" s="27" t="n">
        <v>4.981341974202745</v>
      </c>
      <c r="BN58" s="27" t="n">
        <v>6.830491571930034</v>
      </c>
      <c r="BO58" s="27" t="n">
        <v>4.011972860097475</v>
      </c>
      <c r="BP58" s="27" t="n">
        <v>0</v>
      </c>
      <c r="BQ58" s="27" t="n">
        <v>4.658218936167655</v>
      </c>
      <c r="BR58" s="27" t="n">
        <v>4.011972860097475</v>
      </c>
      <c r="BS58" s="27" t="n">
        <v>4.011972860097475</v>
      </c>
      <c r="BT58" s="27" t="n">
        <v>0</v>
      </c>
      <c r="BU58" s="27" t="n">
        <v>4.011972860097475</v>
      </c>
      <c r="BV58" s="27" t="n">
        <v>3.008979645073107</v>
      </c>
      <c r="BW58" s="27" t="n">
        <v>0</v>
      </c>
      <c r="BX58" s="27" t="n">
        <v>0</v>
      </c>
      <c r="BY58" s="27" t="n">
        <v>3.677641788422686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3.840891207323119</v>
      </c>
      <c r="L59" s="27" t="n">
        <v>0</v>
      </c>
      <c r="M59" s="27" t="n">
        <v>3.840891207323119</v>
      </c>
      <c r="N59" s="27" t="n">
        <v>0</v>
      </c>
      <c r="O59" s="27" t="n">
        <v>0</v>
      </c>
      <c r="P59" s="27" t="n">
        <v>0</v>
      </c>
      <c r="Q59" s="27" t="n">
        <v>3.840891207323119</v>
      </c>
      <c r="R59" s="27" t="n">
        <v>0</v>
      </c>
      <c r="S59" s="27" t="n">
        <v>0</v>
      </c>
      <c r="T59" s="27" t="n">
        <v>0</v>
      </c>
      <c r="U59" s="27" t="n">
        <v>3.840891207323119</v>
      </c>
      <c r="V59" s="27" t="n">
        <v>0</v>
      </c>
      <c r="W59" s="27" t="n">
        <v>0</v>
      </c>
      <c r="X59" s="27" t="n">
        <v>0</v>
      </c>
      <c r="Y59" s="27" t="n">
        <v>3.840891207323119</v>
      </c>
      <c r="Z59" s="27" t="n">
        <v>0</v>
      </c>
      <c r="AA59" s="27" t="n">
        <v>0</v>
      </c>
      <c r="AB59" s="27" t="n">
        <v>0</v>
      </c>
      <c r="AC59" s="27" t="n">
        <v>3.840891207323119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3.840891207323119</v>
      </c>
      <c r="AJ59" s="27" t="n">
        <v>3.840891207323119</v>
      </c>
      <c r="AK59" s="27" t="n">
        <v>0</v>
      </c>
      <c r="AL59" s="27" t="n">
        <v>3.840891207323119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3.840891207323119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3.840891207323119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3.840891207323119</v>
      </c>
      <c r="BF59" s="27" t="n">
        <v>0</v>
      </c>
      <c r="BG59" s="27" t="n">
        <v>0</v>
      </c>
      <c r="BH59" s="27" t="n">
        <v>0</v>
      </c>
      <c r="BI59" s="27" t="n">
        <v>3.840891207323119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3.844512359077455</v>
      </c>
      <c r="L60" s="27" t="n">
        <v>0</v>
      </c>
      <c r="M60" s="27" t="n">
        <v>3.844512359077455</v>
      </c>
      <c r="N60" s="27" t="n">
        <v>0</v>
      </c>
      <c r="O60" s="27" t="n">
        <v>0</v>
      </c>
      <c r="P60" s="27" t="n">
        <v>0</v>
      </c>
      <c r="Q60" s="27" t="n">
        <v>3.844512359077455</v>
      </c>
      <c r="R60" s="27" t="n">
        <v>0</v>
      </c>
      <c r="S60" s="27" t="n">
        <v>0</v>
      </c>
      <c r="T60" s="27" t="n">
        <v>0</v>
      </c>
      <c r="U60" s="27" t="n">
        <v>3.844512359077455</v>
      </c>
      <c r="V60" s="27" t="n">
        <v>0</v>
      </c>
      <c r="W60" s="27" t="n">
        <v>0</v>
      </c>
      <c r="X60" s="27" t="n">
        <v>0</v>
      </c>
      <c r="Y60" s="27" t="n">
        <v>3.844512359077455</v>
      </c>
      <c r="Z60" s="27" t="n">
        <v>0</v>
      </c>
      <c r="AA60" s="27" t="n">
        <v>0</v>
      </c>
      <c r="AB60" s="27" t="n">
        <v>0</v>
      </c>
      <c r="AC60" s="27" t="n">
        <v>3.844512359077455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3.844512359077455</v>
      </c>
      <c r="AJ60" s="27" t="n">
        <v>3.844512359077455</v>
      </c>
      <c r="AK60" s="27" t="n">
        <v>0</v>
      </c>
      <c r="AL60" s="27" t="n">
        <v>3.844512359077455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3.844512359077455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3.844512359077455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3.844512359077455</v>
      </c>
      <c r="BF60" s="27" t="n">
        <v>0</v>
      </c>
      <c r="BG60" s="27" t="n">
        <v>0</v>
      </c>
      <c r="BH60" s="27" t="n">
        <v>0</v>
      </c>
      <c r="BI60" s="27" t="n">
        <v>3.844512359077455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3.845278475612647</v>
      </c>
      <c r="L61" s="27" t="n">
        <v>0</v>
      </c>
      <c r="M61" s="27" t="n">
        <v>3.845278475612647</v>
      </c>
      <c r="N61" s="27" t="n">
        <v>0</v>
      </c>
      <c r="O61" s="27" t="n">
        <v>0</v>
      </c>
      <c r="P61" s="27" t="n">
        <v>0</v>
      </c>
      <c r="Q61" s="27" t="n">
        <v>3.845278475612647</v>
      </c>
      <c r="R61" s="27" t="n">
        <v>0</v>
      </c>
      <c r="S61" s="27" t="n">
        <v>0</v>
      </c>
      <c r="T61" s="27" t="n">
        <v>0</v>
      </c>
      <c r="U61" s="27" t="n">
        <v>3.845278475612647</v>
      </c>
      <c r="V61" s="27" t="n">
        <v>0</v>
      </c>
      <c r="W61" s="27" t="n">
        <v>0</v>
      </c>
      <c r="X61" s="27" t="n">
        <v>0</v>
      </c>
      <c r="Y61" s="27" t="n">
        <v>3.845278475612647</v>
      </c>
      <c r="Z61" s="27" t="n">
        <v>0</v>
      </c>
      <c r="AA61" s="27" t="n">
        <v>0</v>
      </c>
      <c r="AB61" s="27" t="n">
        <v>0</v>
      </c>
      <c r="AC61" s="27" t="n">
        <v>3.845278475612647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3.845278475612647</v>
      </c>
      <c r="AJ61" s="27" t="n">
        <v>3.845278475612647</v>
      </c>
      <c r="AK61" s="27" t="n">
        <v>0</v>
      </c>
      <c r="AL61" s="27" t="n">
        <v>3.845278475612647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3.845278475612647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3.845278475612647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3.845278475612647</v>
      </c>
      <c r="BF61" s="27" t="n">
        <v>0</v>
      </c>
      <c r="BG61" s="27" t="n">
        <v>0</v>
      </c>
      <c r="BH61" s="27" t="n">
        <v>0</v>
      </c>
      <c r="BI61" s="27" t="n">
        <v>3.845278475612647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TPP-1367</t>
        </is>
      </c>
      <c r="B68" s="27" t="n">
        <v>0</v>
      </c>
      <c r="C68" s="27" t="n">
        <v>8</v>
      </c>
      <c r="D68" s="27" t="n">
        <v>8</v>
      </c>
      <c r="E68" s="27" t="n">
        <v>4</v>
      </c>
      <c r="F68" s="27" t="n">
        <v>6</v>
      </c>
      <c r="G68" s="27" t="n">
        <v>8</v>
      </c>
      <c r="H68" s="27" t="n">
        <v>6</v>
      </c>
      <c r="I68" s="27" t="n">
        <v>8</v>
      </c>
      <c r="J68" s="27" t="n">
        <v>14</v>
      </c>
      <c r="K68" s="27" t="n">
        <v>0</v>
      </c>
      <c r="L68" s="27" t="n">
        <v>8</v>
      </c>
      <c r="M68" s="27" t="n">
        <v>10</v>
      </c>
      <c r="N68" s="27" t="n">
        <v>9</v>
      </c>
      <c r="O68" s="27" t="n">
        <v>7</v>
      </c>
      <c r="P68" s="27" t="n">
        <v>8</v>
      </c>
      <c r="Q68" s="27" t="n">
        <v>9</v>
      </c>
      <c r="R68" s="27" t="n">
        <v>6</v>
      </c>
      <c r="S68" s="27" t="n">
        <v>0</v>
      </c>
      <c r="T68" s="27" t="n">
        <v>6</v>
      </c>
      <c r="U68" s="27" t="n">
        <v>9</v>
      </c>
      <c r="V68" s="27" t="n">
        <v>6</v>
      </c>
      <c r="W68" s="27" t="n">
        <v>6</v>
      </c>
      <c r="X68" s="27" t="n">
        <v>9</v>
      </c>
      <c r="Y68" s="27" t="n">
        <v>3</v>
      </c>
      <c r="Z68" s="27" t="n">
        <v>0</v>
      </c>
      <c r="AA68" s="27" t="n">
        <v>3</v>
      </c>
      <c r="AB68" s="27" t="n">
        <v>3</v>
      </c>
      <c r="AC68" s="27" t="n">
        <v>6</v>
      </c>
      <c r="AD68" s="27" t="n">
        <v>9</v>
      </c>
      <c r="AE68" s="27" t="n">
        <v>6</v>
      </c>
      <c r="AF68" s="27" t="n">
        <v>6</v>
      </c>
      <c r="AG68" s="27" t="n">
        <v>6</v>
      </c>
      <c r="AH68" s="27" t="n">
        <v>9</v>
      </c>
      <c r="AI68" s="27" t="n">
        <v>9</v>
      </c>
      <c r="AJ68" s="27" t="n">
        <v>9</v>
      </c>
      <c r="AK68" s="27" t="n">
        <v>6</v>
      </c>
      <c r="AL68" s="27" t="n">
        <v>6</v>
      </c>
      <c r="AM68" s="27" t="n">
        <v>6</v>
      </c>
      <c r="AN68" s="27" t="n">
        <v>6</v>
      </c>
      <c r="AO68" s="27" t="n">
        <v>9</v>
      </c>
      <c r="AP68" s="27" t="n">
        <v>9</v>
      </c>
      <c r="AQ68" s="27" t="n">
        <v>9</v>
      </c>
      <c r="AR68" s="27" t="n">
        <v>9</v>
      </c>
      <c r="AS68" s="27" t="n">
        <v>9</v>
      </c>
      <c r="AT68" s="27" t="n">
        <v>9</v>
      </c>
      <c r="AU68" s="27" t="n">
        <v>9</v>
      </c>
      <c r="AV68" s="27" t="n">
        <v>9</v>
      </c>
      <c r="AW68" s="27" t="n">
        <v>9</v>
      </c>
      <c r="AX68" s="27" t="n">
        <v>9</v>
      </c>
      <c r="AY68" s="27" t="n">
        <v>6</v>
      </c>
      <c r="AZ68" s="27" t="n">
        <v>5</v>
      </c>
      <c r="BA68" s="27" t="n">
        <v>0</v>
      </c>
      <c r="BB68" s="27" t="n">
        <v>0</v>
      </c>
      <c r="BC68" s="27" t="n">
        <v>9</v>
      </c>
      <c r="BD68" s="27" t="n">
        <v>6</v>
      </c>
      <c r="BE68" s="27" t="n">
        <v>9</v>
      </c>
      <c r="BF68" s="27" t="n">
        <v>6</v>
      </c>
      <c r="BG68" s="27" t="n">
        <v>6</v>
      </c>
      <c r="BH68" s="27" t="n">
        <v>4</v>
      </c>
      <c r="BI68" s="27" t="n">
        <v>6</v>
      </c>
      <c r="BJ68" s="27" t="n">
        <v>6</v>
      </c>
      <c r="BK68" s="27" t="n">
        <v>6</v>
      </c>
      <c r="BL68" s="27" t="n">
        <v>6</v>
      </c>
      <c r="BM68" s="27" t="n">
        <v>3</v>
      </c>
      <c r="BN68" s="27" t="n">
        <v>6</v>
      </c>
      <c r="BO68" s="27" t="n">
        <v>0</v>
      </c>
      <c r="BP68" s="27" t="n">
        <v>3</v>
      </c>
      <c r="BQ68" s="27" t="n">
        <v>5</v>
      </c>
      <c r="BR68" s="27" t="n">
        <v>3</v>
      </c>
      <c r="BS68" s="27" t="n">
        <v>0</v>
      </c>
      <c r="BT68" s="27" t="n">
        <v>5</v>
      </c>
      <c r="BU68" s="27" t="n">
        <v>3</v>
      </c>
      <c r="BV68" s="27" t="n">
        <v>0</v>
      </c>
      <c r="BW68" s="27" t="n">
        <v>0</v>
      </c>
      <c r="BX68" s="27" t="n">
        <v>3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TPP-1368</t>
        </is>
      </c>
      <c r="B69" s="27" t="n">
        <v>0</v>
      </c>
      <c r="C69" s="27" t="n">
        <v>6</v>
      </c>
      <c r="D69" s="27" t="n">
        <v>6</v>
      </c>
      <c r="E69" s="27" t="n">
        <v>6</v>
      </c>
      <c r="F69" s="27" t="n">
        <v>3</v>
      </c>
      <c r="G69" s="27" t="n">
        <v>3</v>
      </c>
      <c r="H69" s="27" t="n">
        <v>6</v>
      </c>
      <c r="I69" s="27" t="n">
        <v>3</v>
      </c>
      <c r="J69" s="27" t="n">
        <v>3</v>
      </c>
      <c r="K69" s="27" t="n">
        <v>3</v>
      </c>
      <c r="L69" s="27" t="n">
        <v>3</v>
      </c>
      <c r="M69" s="27" t="n">
        <v>3</v>
      </c>
      <c r="N69" s="27" t="n">
        <v>3</v>
      </c>
      <c r="O69" s="27" t="n">
        <v>3</v>
      </c>
      <c r="P69" s="27" t="n">
        <v>4</v>
      </c>
      <c r="Q69" s="27" t="n">
        <v>3</v>
      </c>
      <c r="R69" s="27" t="n">
        <v>3</v>
      </c>
      <c r="S69" s="27" t="n">
        <v>0</v>
      </c>
      <c r="T69" s="27" t="n">
        <v>3</v>
      </c>
      <c r="U69" s="27" t="n">
        <v>3</v>
      </c>
      <c r="V69" s="27" t="n">
        <v>6</v>
      </c>
      <c r="W69" s="27" t="n">
        <v>3</v>
      </c>
      <c r="X69" s="27" t="n">
        <v>6</v>
      </c>
      <c r="Y69" s="27" t="n">
        <v>6</v>
      </c>
      <c r="Z69" s="27" t="n">
        <v>0</v>
      </c>
      <c r="AA69" s="27" t="n">
        <v>0</v>
      </c>
      <c r="AB69" s="27" t="n">
        <v>6</v>
      </c>
      <c r="AC69" s="27" t="n">
        <v>0</v>
      </c>
      <c r="AD69" s="27" t="n">
        <v>0</v>
      </c>
      <c r="AE69" s="27" t="n">
        <v>0</v>
      </c>
      <c r="AF69" s="27" t="n">
        <v>6</v>
      </c>
      <c r="AG69" s="27" t="n">
        <v>3</v>
      </c>
      <c r="AH69" s="27" t="n">
        <v>3</v>
      </c>
      <c r="AI69" s="27" t="n">
        <v>6</v>
      </c>
      <c r="AJ69" s="27" t="n">
        <v>3</v>
      </c>
      <c r="AK69" s="27" t="n">
        <v>3</v>
      </c>
      <c r="AL69" s="27" t="n">
        <v>3</v>
      </c>
      <c r="AM69" s="27" t="n">
        <v>3</v>
      </c>
      <c r="AN69" s="27" t="n">
        <v>3</v>
      </c>
      <c r="AO69" s="27" t="n">
        <v>3</v>
      </c>
      <c r="AP69" s="27" t="n">
        <v>6</v>
      </c>
      <c r="AQ69" s="27" t="n">
        <v>3</v>
      </c>
      <c r="AR69" s="27" t="n">
        <v>3</v>
      </c>
      <c r="AS69" s="27" t="n">
        <v>6</v>
      </c>
      <c r="AT69" s="27" t="n">
        <v>3</v>
      </c>
      <c r="AU69" s="27" t="n">
        <v>3</v>
      </c>
      <c r="AV69" s="27" t="n">
        <v>6</v>
      </c>
      <c r="AW69" s="27" t="n">
        <v>3</v>
      </c>
      <c r="AX69" s="27" t="n">
        <v>3</v>
      </c>
      <c r="AY69" s="27" t="n">
        <v>3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6</v>
      </c>
      <c r="BE69" s="27" t="n">
        <v>3</v>
      </c>
      <c r="BF69" s="27" t="n">
        <v>6</v>
      </c>
      <c r="BG69" s="27" t="n">
        <v>3</v>
      </c>
      <c r="BH69" s="27" t="n">
        <v>3</v>
      </c>
      <c r="BI69" s="27" t="n">
        <v>0</v>
      </c>
      <c r="BJ69" s="27" t="n">
        <v>3</v>
      </c>
      <c r="BK69" s="27" t="n">
        <v>3</v>
      </c>
      <c r="BL69" s="27" t="n">
        <v>3</v>
      </c>
      <c r="BM69" s="27" t="n">
        <v>3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3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TPP-1369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TPP-1378</t>
        </is>
      </c>
      <c r="B71" s="27" t="n">
        <v>0</v>
      </c>
      <c r="C71" s="27" t="n">
        <v>5</v>
      </c>
      <c r="D71" s="27" t="n">
        <v>0</v>
      </c>
      <c r="E71" s="27" t="n">
        <v>5</v>
      </c>
      <c r="F71" s="27" t="n">
        <v>5</v>
      </c>
      <c r="G71" s="27" t="n">
        <v>5</v>
      </c>
      <c r="H71" s="27" t="n">
        <v>3</v>
      </c>
      <c r="I71" s="27" t="n">
        <v>5</v>
      </c>
      <c r="J71" s="27" t="n">
        <v>5</v>
      </c>
      <c r="K71" s="27" t="n">
        <v>6</v>
      </c>
      <c r="L71" s="27" t="n">
        <v>4</v>
      </c>
      <c r="M71" s="27" t="n">
        <v>6</v>
      </c>
      <c r="N71" s="27" t="n">
        <v>4</v>
      </c>
      <c r="O71" s="27" t="n">
        <v>6</v>
      </c>
      <c r="P71" s="27" t="n">
        <v>5</v>
      </c>
      <c r="Q71" s="27" t="n">
        <v>5</v>
      </c>
      <c r="R71" s="27" t="n">
        <v>5</v>
      </c>
      <c r="S71" s="27" t="n">
        <v>0</v>
      </c>
      <c r="T71" s="27" t="n">
        <v>6</v>
      </c>
      <c r="U71" s="27" t="n">
        <v>6</v>
      </c>
      <c r="V71" s="27" t="n">
        <v>6</v>
      </c>
      <c r="W71" s="27" t="n">
        <v>3</v>
      </c>
      <c r="X71" s="27" t="n">
        <v>3</v>
      </c>
      <c r="Y71" s="27" t="n">
        <v>6</v>
      </c>
      <c r="Z71" s="27" t="n">
        <v>0</v>
      </c>
      <c r="AA71" s="27" t="n">
        <v>4</v>
      </c>
      <c r="AB71" s="27" t="n">
        <v>0</v>
      </c>
      <c r="AC71" s="27" t="n">
        <v>0</v>
      </c>
      <c r="AD71" s="27" t="n">
        <v>8</v>
      </c>
      <c r="AE71" s="27" t="n">
        <v>4</v>
      </c>
      <c r="AF71" s="27" t="n">
        <v>4</v>
      </c>
      <c r="AG71" s="27" t="n">
        <v>4</v>
      </c>
      <c r="AH71" s="27" t="n">
        <v>4</v>
      </c>
      <c r="AI71" s="27" t="n">
        <v>4</v>
      </c>
      <c r="AJ71" s="27" t="n">
        <v>4</v>
      </c>
      <c r="AK71" s="27" t="n">
        <v>4</v>
      </c>
      <c r="AL71" s="27" t="n">
        <v>4</v>
      </c>
      <c r="AM71" s="27" t="n">
        <v>8</v>
      </c>
      <c r="AN71" s="27" t="n">
        <v>4</v>
      </c>
      <c r="AO71" s="27" t="n">
        <v>4</v>
      </c>
      <c r="AP71" s="27" t="n">
        <v>4</v>
      </c>
      <c r="AQ71" s="27" t="n">
        <v>4</v>
      </c>
      <c r="AR71" s="27" t="n">
        <v>4</v>
      </c>
      <c r="AS71" s="27" t="n">
        <v>8</v>
      </c>
      <c r="AT71" s="27" t="n">
        <v>8</v>
      </c>
      <c r="AU71" s="27" t="n">
        <v>8</v>
      </c>
      <c r="AV71" s="27" t="n">
        <v>4</v>
      </c>
      <c r="AW71" s="27" t="n">
        <v>4</v>
      </c>
      <c r="AX71" s="27" t="n">
        <v>8</v>
      </c>
      <c r="AY71" s="27" t="n">
        <v>8</v>
      </c>
      <c r="AZ71" s="27" t="n">
        <v>0</v>
      </c>
      <c r="BA71" s="27" t="n">
        <v>0</v>
      </c>
      <c r="BB71" s="27" t="n">
        <v>0</v>
      </c>
      <c r="BC71" s="27" t="n">
        <v>4</v>
      </c>
      <c r="BD71" s="27" t="n">
        <v>8</v>
      </c>
      <c r="BE71" s="27" t="n">
        <v>4</v>
      </c>
      <c r="BF71" s="27" t="n">
        <v>4</v>
      </c>
      <c r="BG71" s="27" t="n">
        <v>4</v>
      </c>
      <c r="BH71" s="27" t="n">
        <v>4</v>
      </c>
      <c r="BI71" s="27" t="n">
        <v>4</v>
      </c>
      <c r="BJ71" s="27" t="n">
        <v>4</v>
      </c>
      <c r="BK71" s="27" t="n">
        <v>4</v>
      </c>
      <c r="BL71" s="27" t="n">
        <v>4</v>
      </c>
      <c r="BM71" s="27" t="n">
        <v>4</v>
      </c>
      <c r="BN71" s="27" t="n">
        <v>4</v>
      </c>
      <c r="BO71" s="27" t="n">
        <v>0</v>
      </c>
      <c r="BP71" s="27" t="n">
        <v>0</v>
      </c>
      <c r="BQ71" s="27" t="n">
        <v>4</v>
      </c>
      <c r="BR71" s="27" t="n">
        <v>0</v>
      </c>
      <c r="BS71" s="27" t="n">
        <v>4</v>
      </c>
      <c r="BT71" s="27" t="n">
        <v>0</v>
      </c>
      <c r="BU71" s="27" t="n">
        <v>4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TPP-1379</t>
        </is>
      </c>
      <c r="B72" s="27" t="n">
        <v>0</v>
      </c>
      <c r="C72" s="27" t="n">
        <v>0</v>
      </c>
      <c r="D72" s="27" t="n">
        <v>0</v>
      </c>
      <c r="E72" s="27" t="n">
        <v>3</v>
      </c>
      <c r="F72" s="27" t="n">
        <v>5</v>
      </c>
      <c r="G72" s="27" t="n">
        <v>3</v>
      </c>
      <c r="H72" s="27" t="n">
        <v>3</v>
      </c>
      <c r="I72" s="27" t="n">
        <v>3</v>
      </c>
      <c r="J72" s="27" t="n">
        <v>0</v>
      </c>
      <c r="K72" s="27" t="n">
        <v>0</v>
      </c>
      <c r="L72" s="27" t="n">
        <v>3</v>
      </c>
      <c r="M72" s="27" t="n">
        <v>3</v>
      </c>
      <c r="N72" s="27" t="n">
        <v>3</v>
      </c>
      <c r="O72" s="27" t="n">
        <v>3</v>
      </c>
      <c r="P72" s="27" t="n">
        <v>2</v>
      </c>
      <c r="Q72" s="27" t="n">
        <v>0</v>
      </c>
      <c r="R72" s="27" t="n">
        <v>3</v>
      </c>
      <c r="S72" s="27" t="n">
        <v>0</v>
      </c>
      <c r="T72" s="27" t="n">
        <v>3</v>
      </c>
      <c r="U72" s="27" t="n">
        <v>3</v>
      </c>
      <c r="V72" s="27" t="n">
        <v>3</v>
      </c>
      <c r="W72" s="27" t="n">
        <v>0</v>
      </c>
      <c r="X72" s="27" t="n">
        <v>3</v>
      </c>
      <c r="Y72" s="27" t="n">
        <v>3</v>
      </c>
      <c r="Z72" s="27" t="n">
        <v>0</v>
      </c>
      <c r="AA72" s="27" t="n">
        <v>0</v>
      </c>
      <c r="AB72" s="27" t="n">
        <v>3</v>
      </c>
      <c r="AC72" s="27" t="n">
        <v>0</v>
      </c>
      <c r="AD72" s="27" t="n">
        <v>0</v>
      </c>
      <c r="AE72" s="27" t="n">
        <v>3</v>
      </c>
      <c r="AF72" s="27" t="n">
        <v>3</v>
      </c>
      <c r="AG72" s="27" t="n">
        <v>3</v>
      </c>
      <c r="AH72" s="27" t="n">
        <v>3</v>
      </c>
      <c r="AI72" s="27" t="n">
        <v>3</v>
      </c>
      <c r="AJ72" s="27" t="n">
        <v>3</v>
      </c>
      <c r="AK72" s="27" t="n">
        <v>3</v>
      </c>
      <c r="AL72" s="27" t="n">
        <v>0</v>
      </c>
      <c r="AM72" s="27" t="n">
        <v>3</v>
      </c>
      <c r="AN72" s="27" t="n">
        <v>3</v>
      </c>
      <c r="AO72" s="27" t="n">
        <v>3</v>
      </c>
      <c r="AP72" s="27" t="n">
        <v>3</v>
      </c>
      <c r="AQ72" s="27" t="n">
        <v>3</v>
      </c>
      <c r="AR72" s="27" t="n">
        <v>3</v>
      </c>
      <c r="AS72" s="27" t="n">
        <v>3</v>
      </c>
      <c r="AT72" s="27" t="n">
        <v>3</v>
      </c>
      <c r="AU72" s="27" t="n">
        <v>3</v>
      </c>
      <c r="AV72" s="27" t="n">
        <v>3</v>
      </c>
      <c r="AW72" s="27" t="n">
        <v>3</v>
      </c>
      <c r="AX72" s="27" t="n">
        <v>3</v>
      </c>
      <c r="AY72" s="27" t="n">
        <v>3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3</v>
      </c>
      <c r="BE72" s="27" t="n">
        <v>3</v>
      </c>
      <c r="BF72" s="27" t="n">
        <v>3</v>
      </c>
      <c r="BG72" s="27" t="n">
        <v>3</v>
      </c>
      <c r="BH72" s="27" t="n">
        <v>0</v>
      </c>
      <c r="BI72" s="27" t="n">
        <v>3</v>
      </c>
      <c r="BJ72" s="27" t="n">
        <v>0</v>
      </c>
      <c r="BK72" s="27" t="n">
        <v>3</v>
      </c>
      <c r="BL72" s="27" t="n">
        <v>0</v>
      </c>
      <c r="BM72" s="27" t="n">
        <v>3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1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TPP-358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27" t="n">
        <v>0</v>
      </c>
      <c r="AJ73" s="27" t="n">
        <v>0</v>
      </c>
      <c r="AK73" s="27" t="n">
        <v>0</v>
      </c>
      <c r="AL73" s="27" t="n">
        <v>0</v>
      </c>
      <c r="AM73" s="27" t="n">
        <v>0</v>
      </c>
      <c r="AN73" s="27" t="n">
        <v>0</v>
      </c>
      <c r="AO73" s="27" t="n">
        <v>0</v>
      </c>
      <c r="AP73" s="27" t="n">
        <v>0</v>
      </c>
      <c r="AQ73" s="27" t="n">
        <v>0</v>
      </c>
      <c r="AR73" s="27" t="n">
        <v>0</v>
      </c>
      <c r="AS73" s="27" t="n">
        <v>0</v>
      </c>
      <c r="AT73" s="27" t="n">
        <v>0</v>
      </c>
      <c r="AU73" s="27" t="n">
        <v>0</v>
      </c>
      <c r="AV73" s="27" t="n">
        <v>0</v>
      </c>
      <c r="AW73" s="27" t="n">
        <v>0</v>
      </c>
      <c r="AX73" s="27" t="n">
        <v>0</v>
      </c>
      <c r="AY73" s="27" t="n">
        <v>0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0</v>
      </c>
      <c r="BE73" s="27" t="n">
        <v>0</v>
      </c>
      <c r="BF73" s="27" t="n">
        <v>0</v>
      </c>
      <c r="BG73" s="27" t="n">
        <v>0</v>
      </c>
      <c r="BH73" s="27" t="n">
        <v>0</v>
      </c>
      <c r="BI73" s="27" t="n">
        <v>0</v>
      </c>
      <c r="BJ73" s="27" t="n">
        <v>0</v>
      </c>
      <c r="BK73" s="27" t="n">
        <v>0</v>
      </c>
      <c r="BL73" s="27" t="n">
        <v>0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TPP-533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TPP-649</t>
        </is>
      </c>
      <c r="B78" s="27" t="n">
        <v>0</v>
      </c>
      <c r="C78" s="27" t="n">
        <v>0</v>
      </c>
      <c r="D78" s="27" t="n">
        <v>8</v>
      </c>
      <c r="E78" s="27" t="n">
        <v>0</v>
      </c>
      <c r="F78" s="27" t="n">
        <v>4</v>
      </c>
      <c r="G78" s="27" t="n">
        <v>0</v>
      </c>
      <c r="H78" s="27" t="n">
        <v>0</v>
      </c>
      <c r="I78" s="27" t="n">
        <v>4</v>
      </c>
      <c r="J78" s="27" t="n">
        <v>0</v>
      </c>
      <c r="K78" s="27" t="n">
        <v>4</v>
      </c>
      <c r="L78" s="27" t="n">
        <v>0</v>
      </c>
      <c r="M78" s="27" t="n">
        <v>0</v>
      </c>
      <c r="N78" s="27" t="n">
        <v>4</v>
      </c>
      <c r="O78" s="27" t="n">
        <v>0</v>
      </c>
      <c r="P78" s="27" t="n">
        <v>2</v>
      </c>
      <c r="Q78" s="27" t="n">
        <v>3</v>
      </c>
      <c r="R78" s="27" t="n">
        <v>0</v>
      </c>
      <c r="S78" s="27" t="n">
        <v>0</v>
      </c>
      <c r="T78" s="27" t="n">
        <v>4</v>
      </c>
      <c r="U78" s="27" t="n">
        <v>2</v>
      </c>
      <c r="V78" s="27" t="n">
        <v>2</v>
      </c>
      <c r="W78" s="27" t="n">
        <v>4</v>
      </c>
      <c r="X78" s="27" t="n">
        <v>4</v>
      </c>
      <c r="Y78" s="27" t="n">
        <v>0</v>
      </c>
      <c r="Z78" s="27" t="n">
        <v>0</v>
      </c>
      <c r="AA78" s="27" t="n">
        <v>4</v>
      </c>
      <c r="AB78" s="27" t="n">
        <v>4</v>
      </c>
      <c r="AC78" s="27" t="n">
        <v>4</v>
      </c>
      <c r="AD78" s="27" t="n">
        <v>2</v>
      </c>
      <c r="AE78" s="27" t="n">
        <v>4</v>
      </c>
      <c r="AF78" s="27" t="n">
        <v>0</v>
      </c>
      <c r="AG78" s="27" t="n">
        <v>4</v>
      </c>
      <c r="AH78" s="27" t="n">
        <v>0</v>
      </c>
      <c r="AI78" s="27" t="n">
        <v>0</v>
      </c>
      <c r="AJ78" s="27" t="n">
        <v>0</v>
      </c>
      <c r="AK78" s="27" t="n">
        <v>4</v>
      </c>
      <c r="AL78" s="27" t="n">
        <v>0</v>
      </c>
      <c r="AM78" s="27" t="n">
        <v>0</v>
      </c>
      <c r="AN78" s="27" t="n">
        <v>4</v>
      </c>
      <c r="AO78" s="27" t="n">
        <v>0</v>
      </c>
      <c r="AP78" s="27" t="n">
        <v>0</v>
      </c>
      <c r="AQ78" s="27" t="n">
        <v>4</v>
      </c>
      <c r="AR78" s="27" t="n">
        <v>0</v>
      </c>
      <c r="AS78" s="27" t="n">
        <v>4</v>
      </c>
      <c r="AT78" s="27" t="n">
        <v>4</v>
      </c>
      <c r="AU78" s="27" t="n">
        <v>4</v>
      </c>
      <c r="AV78" s="27" t="n">
        <v>4</v>
      </c>
      <c r="AW78" s="27" t="n">
        <v>4</v>
      </c>
      <c r="AX78" s="27" t="n">
        <v>0</v>
      </c>
      <c r="AY78" s="27" t="n">
        <v>4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4</v>
      </c>
      <c r="BE78" s="27" t="n">
        <v>0</v>
      </c>
      <c r="BF78" s="27" t="n">
        <v>0</v>
      </c>
      <c r="BG78" s="27" t="n">
        <v>4</v>
      </c>
      <c r="BH78" s="27" t="n">
        <v>0</v>
      </c>
      <c r="BI78" s="27" t="n">
        <v>4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TPP-650</t>
        </is>
      </c>
      <c r="B79" s="27" t="n">
        <v>0</v>
      </c>
      <c r="C79" s="27" t="n">
        <v>0</v>
      </c>
      <c r="D79" s="27" t="n">
        <v>4</v>
      </c>
      <c r="E79" s="27" t="n">
        <v>2</v>
      </c>
      <c r="F79" s="27" t="n">
        <v>0</v>
      </c>
      <c r="G79" s="27" t="n">
        <v>2</v>
      </c>
      <c r="H79" s="27" t="n">
        <v>0</v>
      </c>
      <c r="I79" s="27" t="n">
        <v>2</v>
      </c>
      <c r="J79" s="27" t="n">
        <v>0</v>
      </c>
      <c r="K79" s="27" t="n">
        <v>2</v>
      </c>
      <c r="L79" s="27" t="n">
        <v>0</v>
      </c>
      <c r="M79" s="27" t="n">
        <v>2</v>
      </c>
      <c r="N79" s="27" t="n">
        <v>2</v>
      </c>
      <c r="O79" s="27" t="n">
        <v>2</v>
      </c>
      <c r="P79" s="27" t="n">
        <v>2</v>
      </c>
      <c r="Q79" s="27" t="n">
        <v>4</v>
      </c>
      <c r="R79" s="27" t="n">
        <v>4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2</v>
      </c>
      <c r="X79" s="27" t="n">
        <v>0</v>
      </c>
      <c r="Y79" s="27" t="n">
        <v>4</v>
      </c>
      <c r="Z79" s="27" t="n">
        <v>0</v>
      </c>
      <c r="AA79" s="27" t="n">
        <v>4</v>
      </c>
      <c r="AB79" s="27" t="n">
        <v>2</v>
      </c>
      <c r="AC79" s="27" t="n">
        <v>4</v>
      </c>
      <c r="AD79" s="27" t="n">
        <v>2</v>
      </c>
      <c r="AE79" s="27" t="n">
        <v>4</v>
      </c>
      <c r="AF79" s="27" t="n">
        <v>0</v>
      </c>
      <c r="AG79" s="27" t="n">
        <v>4</v>
      </c>
      <c r="AH79" s="27" t="n">
        <v>0</v>
      </c>
      <c r="AI79" s="27" t="n">
        <v>0</v>
      </c>
      <c r="AJ79" s="27" t="n">
        <v>0</v>
      </c>
      <c r="AK79" s="27" t="n">
        <v>2</v>
      </c>
      <c r="AL79" s="27" t="n">
        <v>0</v>
      </c>
      <c r="AM79" s="27" t="n">
        <v>0</v>
      </c>
      <c r="AN79" s="27" t="n">
        <v>4</v>
      </c>
      <c r="AO79" s="27" t="n">
        <v>0</v>
      </c>
      <c r="AP79" s="27" t="n">
        <v>0</v>
      </c>
      <c r="AQ79" s="27" t="n">
        <v>2</v>
      </c>
      <c r="AR79" s="27" t="n">
        <v>4</v>
      </c>
      <c r="AS79" s="27" t="n">
        <v>2</v>
      </c>
      <c r="AT79" s="27" t="n">
        <v>2</v>
      </c>
      <c r="AU79" s="27" t="n">
        <v>2</v>
      </c>
      <c r="AV79" s="27" t="n">
        <v>2</v>
      </c>
      <c r="AW79" s="27" t="n">
        <v>4</v>
      </c>
      <c r="AX79" s="27" t="n">
        <v>0</v>
      </c>
      <c r="AY79" s="27" t="n">
        <v>4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2</v>
      </c>
      <c r="BE79" s="27" t="n">
        <v>0</v>
      </c>
      <c r="BF79" s="27" t="n">
        <v>0</v>
      </c>
      <c r="BG79" s="27" t="n">
        <v>2</v>
      </c>
      <c r="BH79" s="27" t="n">
        <v>0</v>
      </c>
      <c r="BI79" s="27" t="n">
        <v>2</v>
      </c>
      <c r="BJ79" s="27" t="n">
        <v>0</v>
      </c>
      <c r="BK79" s="27" t="n">
        <v>0</v>
      </c>
      <c r="BL79" s="27" t="n">
        <v>2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TPP-699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TPP-700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0</v>
      </c>
      <c r="AH81" s="27" t="n">
        <v>0</v>
      </c>
      <c r="AI81" s="27" t="n">
        <v>0</v>
      </c>
      <c r="AJ81" s="27" t="n">
        <v>0</v>
      </c>
      <c r="AK81" s="27" t="n">
        <v>0</v>
      </c>
      <c r="AL81" s="27" t="n">
        <v>0</v>
      </c>
      <c r="AM81" s="27" t="n">
        <v>0</v>
      </c>
      <c r="AN81" s="27" t="n">
        <v>0</v>
      </c>
      <c r="AO81" s="27" t="n">
        <v>0</v>
      </c>
      <c r="AP81" s="27" t="n">
        <v>0</v>
      </c>
      <c r="AQ81" s="27" t="n">
        <v>0</v>
      </c>
      <c r="AR81" s="27" t="n">
        <v>0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0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TPP-701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TPP-825</t>
        </is>
      </c>
      <c r="B83" s="27" t="n">
        <v>0</v>
      </c>
      <c r="C83" s="27" t="n">
        <v>0</v>
      </c>
      <c r="D83" s="27" t="n">
        <v>0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0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0</v>
      </c>
      <c r="AM83" s="27" t="n">
        <v>0</v>
      </c>
      <c r="AN83" s="27" t="n">
        <v>0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TPP-911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3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3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3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2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TPP-912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0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0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0</v>
      </c>
      <c r="AJ85" s="27" t="n">
        <v>1</v>
      </c>
      <c r="AK85" s="27" t="n">
        <v>0</v>
      </c>
      <c r="AL85" s="27" t="n">
        <v>0</v>
      </c>
      <c r="AM85" s="27" t="n">
        <v>0</v>
      </c>
      <c r="AN85" s="27" t="n">
        <v>0</v>
      </c>
      <c r="AO85" s="27" t="n">
        <v>0</v>
      </c>
      <c r="AP85" s="27" t="n">
        <v>0</v>
      </c>
      <c r="AQ85" s="27" t="n">
        <v>0</v>
      </c>
      <c r="AR85" s="27" t="n">
        <v>0</v>
      </c>
      <c r="AS85" s="27" t="n">
        <v>0</v>
      </c>
      <c r="AT85" s="27" t="n">
        <v>0</v>
      </c>
      <c r="AU85" s="27" t="n">
        <v>0</v>
      </c>
      <c r="AV85" s="27" t="n">
        <v>0</v>
      </c>
      <c r="AW85" s="27" t="n">
        <v>0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TPP-914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TPP-915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4</v>
      </c>
      <c r="G87" s="27" t="n">
        <v>0</v>
      </c>
      <c r="H87" s="27" t="n">
        <v>0</v>
      </c>
      <c r="I87" s="27" t="n">
        <v>0</v>
      </c>
      <c r="J87" s="27" t="n">
        <v>3</v>
      </c>
      <c r="K87" s="27" t="n">
        <v>0</v>
      </c>
      <c r="L87" s="27" t="n">
        <v>4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4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0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2</v>
      </c>
      <c r="AH87" s="27" t="n">
        <v>0</v>
      </c>
      <c r="AI87" s="27" t="n">
        <v>0</v>
      </c>
      <c r="AJ87" s="27" t="n">
        <v>4</v>
      </c>
      <c r="AK87" s="27" t="n">
        <v>0</v>
      </c>
      <c r="AL87" s="27" t="n">
        <v>0</v>
      </c>
      <c r="AM87" s="27" t="n">
        <v>0</v>
      </c>
      <c r="AN87" s="27" t="n">
        <v>0</v>
      </c>
      <c r="AO87" s="27" t="n">
        <v>4</v>
      </c>
      <c r="AP87" s="27" t="n">
        <v>0</v>
      </c>
      <c r="AQ87" s="27" t="n">
        <v>0</v>
      </c>
      <c r="AR87" s="27" t="n">
        <v>0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2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TPP-916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TPP-917</t>
        </is>
      </c>
      <c r="B89" s="27" t="n">
        <v>0</v>
      </c>
      <c r="C89" s="27" t="n">
        <v>0</v>
      </c>
      <c r="D89" s="27" t="n">
        <v>4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4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3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TPP-919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27" t="n">
        <v>0</v>
      </c>
      <c r="AK90" s="27" t="n">
        <v>0</v>
      </c>
      <c r="AL90" s="27" t="n">
        <v>0</v>
      </c>
      <c r="AM90" s="27" t="n">
        <v>0</v>
      </c>
      <c r="AN90" s="27" t="n">
        <v>0</v>
      </c>
      <c r="AO90" s="27" t="n">
        <v>0</v>
      </c>
      <c r="AP90" s="27" t="n">
        <v>0</v>
      </c>
      <c r="AQ90" s="27" t="n">
        <v>0</v>
      </c>
      <c r="AR90" s="27" t="n">
        <v>0</v>
      </c>
      <c r="AS90" s="27" t="n">
        <v>0</v>
      </c>
      <c r="AT90" s="27" t="n">
        <v>0</v>
      </c>
      <c r="AU90" s="27" t="n">
        <v>0</v>
      </c>
      <c r="AV90" s="27" t="n">
        <v>0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0</v>
      </c>
      <c r="BF90" s="27" t="n">
        <v>0</v>
      </c>
      <c r="BG90" s="27" t="n">
        <v>0</v>
      </c>
      <c r="BH90" s="27" t="n">
        <v>0</v>
      </c>
      <c r="BI90" s="27" t="n">
        <v>0</v>
      </c>
      <c r="BJ90" s="27" t="n">
        <v>0</v>
      </c>
      <c r="BK90" s="27" t="n">
        <v>0</v>
      </c>
      <c r="BL90" s="27" t="n">
        <v>0</v>
      </c>
      <c r="BM90" s="27" t="n">
        <v>0</v>
      </c>
      <c r="BN90" s="27" t="n">
        <v>0</v>
      </c>
      <c r="BO90" s="27" t="n">
        <v>0</v>
      </c>
      <c r="BP90" s="27" t="n">
        <v>0</v>
      </c>
      <c r="BQ90" s="27" t="n">
        <v>0</v>
      </c>
      <c r="BR90" s="27" t="n">
        <v>0</v>
      </c>
      <c r="BS90" s="27" t="n">
        <v>0</v>
      </c>
      <c r="BT90" s="27" t="n">
        <v>0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TPP-920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3</v>
      </c>
      <c r="G91" s="27" t="n">
        <v>0</v>
      </c>
      <c r="H91" s="27" t="n">
        <v>0</v>
      </c>
      <c r="I91" s="27" t="n">
        <v>0</v>
      </c>
      <c r="J91" s="27" t="n">
        <v>3</v>
      </c>
      <c r="K91" s="27" t="n">
        <v>0</v>
      </c>
      <c r="L91" s="27" t="n">
        <v>6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7" t="n">
        <v>3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0</v>
      </c>
      <c r="AF91" s="27" t="n">
        <v>0</v>
      </c>
      <c r="AG91" s="27" t="n">
        <v>0</v>
      </c>
      <c r="AH91" s="27" t="n">
        <v>0</v>
      </c>
      <c r="AI91" s="27" t="n">
        <v>4</v>
      </c>
      <c r="AJ91" s="27" t="n">
        <v>0</v>
      </c>
      <c r="AK91" s="27" t="n">
        <v>0</v>
      </c>
      <c r="AL91" s="27" t="n">
        <v>0</v>
      </c>
      <c r="AM91" s="27" t="n">
        <v>0</v>
      </c>
      <c r="AN91" s="27" t="n">
        <v>4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0</v>
      </c>
      <c r="AW91" s="27" t="n">
        <v>2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0</v>
      </c>
      <c r="BG91" s="27" t="n">
        <v>0</v>
      </c>
      <c r="BH91" s="27" t="n">
        <v>0</v>
      </c>
      <c r="BI91" s="27" t="n">
        <v>0</v>
      </c>
      <c r="BJ91" s="27" t="n">
        <v>0</v>
      </c>
      <c r="BK91" s="27" t="n">
        <v>0</v>
      </c>
      <c r="BL91" s="27" t="n">
        <v>0</v>
      </c>
      <c r="BM91" s="27" t="n">
        <v>0</v>
      </c>
      <c r="BN91" s="27" t="n">
        <v>0</v>
      </c>
      <c r="BO91" s="27" t="n">
        <v>0</v>
      </c>
      <c r="BP91" s="27" t="n">
        <v>0</v>
      </c>
      <c r="BQ91" s="27" t="n">
        <v>0</v>
      </c>
      <c r="BR91" s="27" t="n">
        <v>0</v>
      </c>
      <c r="BS91" s="27" t="n">
        <v>0</v>
      </c>
      <c r="BT91" s="27" t="n">
        <v>0</v>
      </c>
      <c r="BU91" s="27" t="n">
        <v>0</v>
      </c>
      <c r="BV91" s="27" t="n">
        <v>0</v>
      </c>
      <c r="BW91" s="27" t="n">
        <v>0</v>
      </c>
      <c r="BX91" s="27" t="n">
        <v>0</v>
      </c>
      <c r="BY91" s="27" t="n">
        <v>0</v>
      </c>
      <c r="BZ91" s="27" t="n">
        <v>0</v>
      </c>
      <c r="CA91" s="27" t="n">
        <v>0</v>
      </c>
      <c r="CB91" s="27" t="n">
        <v>0</v>
      </c>
      <c r="CC91" s="27" t="n">
        <v>0</v>
      </c>
      <c r="CD91" s="27" t="n">
        <v>0</v>
      </c>
      <c r="CE91" s="27" t="n">
        <v>0</v>
      </c>
      <c r="CF91" s="27" t="n">
        <v>0</v>
      </c>
      <c r="CG91" s="27" t="n">
        <v>0</v>
      </c>
      <c r="CH91" s="27" t="n">
        <v>0</v>
      </c>
      <c r="CI91" s="27" t="n">
        <v>0</v>
      </c>
      <c r="CJ91" s="27" t="n">
        <v>0</v>
      </c>
      <c r="CK91" s="27" t="n">
        <v>0</v>
      </c>
      <c r="CL91" s="27" t="n">
        <v>0</v>
      </c>
      <c r="CM91" s="27" t="n">
        <v>0</v>
      </c>
      <c r="CN91" s="27" t="n">
        <v>0</v>
      </c>
      <c r="CO91" s="27" t="n">
        <v>0</v>
      </c>
      <c r="CP91" s="27" t="n">
        <v>0</v>
      </c>
      <c r="CQ91" s="27" t="n">
        <v>0</v>
      </c>
      <c r="CR91" s="27" t="n">
        <v>0</v>
      </c>
      <c r="CS91" s="27" t="n">
        <v>0</v>
      </c>
      <c r="CT91" s="27" t="n">
        <v>0</v>
      </c>
      <c r="CU91" s="27" t="n">
        <v>0</v>
      </c>
      <c r="CV91" s="27" t="n">
        <v>0</v>
      </c>
      <c r="CW91" s="27" t="n">
        <v>0</v>
      </c>
      <c r="CX91" s="27" t="n">
        <v>0</v>
      </c>
      <c r="CY91" s="27" t="n">
        <v>0</v>
      </c>
      <c r="CZ91" s="27" t="n">
        <v>0</v>
      </c>
      <c r="DA91" s="27" t="n">
        <v>0</v>
      </c>
    </row>
    <row r="92">
      <c r="A92" t="inlineStr">
        <is>
          <t>TPP-922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</row>
    <row r="93">
      <c r="A93" t="inlineStr">
        <is>
          <t>TPP-923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3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3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4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2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TPP-968</t>
        </is>
      </c>
      <c r="B94" s="27" t="n">
        <v>0</v>
      </c>
      <c r="C94" s="27" t="n">
        <v>3</v>
      </c>
      <c r="D94" s="27" t="n">
        <v>3</v>
      </c>
      <c r="E94" s="27" t="n">
        <v>6</v>
      </c>
      <c r="F94" s="27" t="n">
        <v>3</v>
      </c>
      <c r="G94" s="27" t="n">
        <v>3</v>
      </c>
      <c r="H94" s="27" t="n">
        <v>6</v>
      </c>
      <c r="I94" s="27" t="n">
        <v>6</v>
      </c>
      <c r="J94" s="27" t="n">
        <v>6</v>
      </c>
      <c r="K94" s="27" t="n">
        <v>6</v>
      </c>
      <c r="L94" s="27" t="n">
        <v>6</v>
      </c>
      <c r="M94" s="27" t="n">
        <v>6</v>
      </c>
      <c r="N94" s="27" t="n">
        <v>12</v>
      </c>
      <c r="O94" s="27" t="n">
        <v>3</v>
      </c>
      <c r="P94" s="27" t="n">
        <v>3</v>
      </c>
      <c r="Q94" s="27" t="n">
        <v>6</v>
      </c>
      <c r="R94" s="27" t="n">
        <v>3</v>
      </c>
      <c r="S94" s="27" t="n">
        <v>0</v>
      </c>
      <c r="T94" s="27" t="n">
        <v>6</v>
      </c>
      <c r="U94" s="27" t="n">
        <v>6</v>
      </c>
      <c r="V94" s="27" t="n">
        <v>6</v>
      </c>
      <c r="W94" s="27" t="n">
        <v>3</v>
      </c>
      <c r="X94" s="27" t="n">
        <v>6</v>
      </c>
      <c r="Y94" s="27" t="n">
        <v>0</v>
      </c>
      <c r="Z94" s="27" t="n">
        <v>0</v>
      </c>
      <c r="AA94" s="27" t="n">
        <v>3</v>
      </c>
      <c r="AB94" s="27" t="n">
        <v>6</v>
      </c>
      <c r="AC94" s="27" t="n">
        <v>6</v>
      </c>
      <c r="AD94" s="27" t="n">
        <v>3</v>
      </c>
      <c r="AE94" s="27" t="n">
        <v>3</v>
      </c>
      <c r="AF94" s="27" t="n">
        <v>6</v>
      </c>
      <c r="AG94" s="27" t="n">
        <v>3</v>
      </c>
      <c r="AH94" s="27" t="n">
        <v>6</v>
      </c>
      <c r="AI94" s="27" t="n">
        <v>6</v>
      </c>
      <c r="AJ94" s="27" t="n">
        <v>6</v>
      </c>
      <c r="AK94" s="27" t="n">
        <v>3</v>
      </c>
      <c r="AL94" s="27" t="n">
        <v>6</v>
      </c>
      <c r="AM94" s="27" t="n">
        <v>6</v>
      </c>
      <c r="AN94" s="27" t="n">
        <v>3</v>
      </c>
      <c r="AO94" s="27" t="n">
        <v>6</v>
      </c>
      <c r="AP94" s="27" t="n">
        <v>6</v>
      </c>
      <c r="AQ94" s="27" t="n">
        <v>6</v>
      </c>
      <c r="AR94" s="27" t="n">
        <v>6</v>
      </c>
      <c r="AS94" s="27" t="n">
        <v>9</v>
      </c>
      <c r="AT94" s="27" t="n">
        <v>9</v>
      </c>
      <c r="AU94" s="27" t="n">
        <v>6</v>
      </c>
      <c r="AV94" s="27" t="n">
        <v>6</v>
      </c>
      <c r="AW94" s="27" t="n">
        <v>6</v>
      </c>
      <c r="AX94" s="27" t="n">
        <v>6</v>
      </c>
      <c r="AY94" s="27" t="n">
        <v>6</v>
      </c>
      <c r="AZ94" s="27" t="n">
        <v>3</v>
      </c>
      <c r="BA94" s="27" t="n">
        <v>0</v>
      </c>
      <c r="BB94" s="27" t="n">
        <v>0</v>
      </c>
      <c r="BC94" s="27" t="n">
        <v>3</v>
      </c>
      <c r="BD94" s="27" t="n">
        <v>6</v>
      </c>
      <c r="BE94" s="27" t="n">
        <v>6</v>
      </c>
      <c r="BF94" s="27" t="n">
        <v>6</v>
      </c>
      <c r="BG94" s="27" t="n">
        <v>6</v>
      </c>
      <c r="BH94" s="27" t="n">
        <v>3</v>
      </c>
      <c r="BI94" s="27" t="n">
        <v>6</v>
      </c>
      <c r="BJ94" s="27" t="n">
        <v>3</v>
      </c>
      <c r="BK94" s="27" t="n">
        <v>3</v>
      </c>
      <c r="BL94" s="27" t="n">
        <v>3</v>
      </c>
      <c r="BM94" s="27" t="n">
        <v>0</v>
      </c>
      <c r="BN94" s="27" t="n">
        <v>3</v>
      </c>
      <c r="BO94" s="27" t="n">
        <v>3</v>
      </c>
      <c r="BP94" s="27" t="n">
        <v>3</v>
      </c>
      <c r="BQ94" s="27" t="n">
        <v>3</v>
      </c>
      <c r="BR94" s="27" t="n">
        <v>3</v>
      </c>
      <c r="BS94" s="27" t="n">
        <v>0</v>
      </c>
      <c r="BT94" s="27" t="n">
        <v>3</v>
      </c>
      <c r="BU94" s="27" t="n">
        <v>3</v>
      </c>
      <c r="BV94" s="27" t="n">
        <v>3</v>
      </c>
      <c r="BW94" s="27" t="n">
        <v>2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SOL-20P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0</v>
      </c>
      <c r="Y95" s="27" t="n">
        <v>0</v>
      </c>
      <c r="Z95" s="27" t="n">
        <v>0</v>
      </c>
      <c r="AA95" s="27" t="n">
        <v>0</v>
      </c>
      <c r="AB95" s="27" t="n">
        <v>0</v>
      </c>
      <c r="AC95" s="27" t="n">
        <v>0</v>
      </c>
      <c r="AD95" s="27" t="n">
        <v>0</v>
      </c>
      <c r="AE95" s="27" t="n">
        <v>0</v>
      </c>
      <c r="AF95" s="27" t="n">
        <v>0</v>
      </c>
      <c r="AG95" s="27" t="n">
        <v>0</v>
      </c>
      <c r="AH95" s="27" t="n">
        <v>0</v>
      </c>
      <c r="AI95" s="27" t="n">
        <v>0</v>
      </c>
      <c r="AJ95" s="27" t="n">
        <v>0</v>
      </c>
      <c r="AK95" s="27" t="n">
        <v>0</v>
      </c>
      <c r="AL95" s="27" t="n">
        <v>0</v>
      </c>
      <c r="AM95" s="27" t="n">
        <v>0</v>
      </c>
      <c r="AN95" s="27" t="n">
        <v>0</v>
      </c>
      <c r="AO95" s="27" t="n">
        <v>0</v>
      </c>
      <c r="AP95" s="27" t="n">
        <v>0</v>
      </c>
      <c r="AQ95" s="27" t="n">
        <v>0</v>
      </c>
      <c r="AR95" s="27" t="n">
        <v>0</v>
      </c>
      <c r="AS95" s="27" t="n">
        <v>0</v>
      </c>
      <c r="AT95" s="27" t="n">
        <v>0</v>
      </c>
      <c r="AU95" s="27" t="n">
        <v>0</v>
      </c>
      <c r="AV95" s="27" t="n">
        <v>0</v>
      </c>
      <c r="AW95" s="27" t="n">
        <v>0</v>
      </c>
      <c r="AX95" s="27" t="n">
        <v>0</v>
      </c>
      <c r="AY95" s="27" t="n">
        <v>0</v>
      </c>
      <c r="AZ95" s="27" t="n">
        <v>0</v>
      </c>
      <c r="BA95" s="27" t="n">
        <v>0</v>
      </c>
      <c r="BB95" s="27" t="n">
        <v>0</v>
      </c>
      <c r="BC95" s="27" t="n">
        <v>0</v>
      </c>
      <c r="BD95" s="27" t="n">
        <v>0</v>
      </c>
      <c r="BE95" s="27" t="n">
        <v>0</v>
      </c>
      <c r="BF95" s="27" t="n">
        <v>0</v>
      </c>
      <c r="BG95" s="27" t="n">
        <v>0</v>
      </c>
      <c r="BH95" s="27" t="n">
        <v>0</v>
      </c>
      <c r="BI95" s="27" t="n">
        <v>0</v>
      </c>
      <c r="BJ95" s="27" t="n">
        <v>0</v>
      </c>
      <c r="BK95" s="27" t="n">
        <v>0</v>
      </c>
      <c r="BL95" s="27" t="n">
        <v>0</v>
      </c>
      <c r="BM95" s="27" t="n">
        <v>0</v>
      </c>
      <c r="BN95" s="27" t="n">
        <v>0</v>
      </c>
      <c r="BO95" s="27" t="n">
        <v>0</v>
      </c>
      <c r="BP95" s="27" t="n">
        <v>0</v>
      </c>
      <c r="BQ95" s="27" t="n">
        <v>0</v>
      </c>
      <c r="BR95" s="27" t="n">
        <v>0</v>
      </c>
      <c r="BS95" s="27" t="n">
        <v>0</v>
      </c>
      <c r="BT95" s="27" t="n">
        <v>0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SOL-250D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SOL-85D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1</v>
      </c>
      <c r="AD97" s="27" t="n">
        <v>1</v>
      </c>
      <c r="AE97" s="27" t="n">
        <v>0</v>
      </c>
      <c r="AF97" s="27" t="n">
        <v>1</v>
      </c>
      <c r="AG97" s="27" t="n">
        <v>2</v>
      </c>
      <c r="AH97" s="27" t="n">
        <v>0</v>
      </c>
      <c r="AI97" s="27" t="n">
        <v>1</v>
      </c>
      <c r="AJ97" s="27" t="n">
        <v>1</v>
      </c>
      <c r="AK97" s="27" t="n">
        <v>1</v>
      </c>
      <c r="AL97" s="27" t="n">
        <v>0</v>
      </c>
      <c r="AM97" s="27" t="n">
        <v>1</v>
      </c>
      <c r="AN97" s="27" t="n">
        <v>0</v>
      </c>
      <c r="AO97" s="27" t="n">
        <v>1</v>
      </c>
      <c r="AP97" s="27" t="n">
        <v>1</v>
      </c>
      <c r="AQ97" s="27" t="n">
        <v>0</v>
      </c>
      <c r="AR97" s="27" t="n">
        <v>1</v>
      </c>
      <c r="AS97" s="27" t="n">
        <v>2</v>
      </c>
      <c r="AT97" s="27" t="n">
        <v>1</v>
      </c>
      <c r="AU97" s="27" t="n">
        <v>1</v>
      </c>
      <c r="AV97" s="27" t="n">
        <v>1</v>
      </c>
      <c r="AW97" s="27" t="n">
        <v>1</v>
      </c>
      <c r="AX97" s="27" t="n">
        <v>0</v>
      </c>
      <c r="AY97" s="27" t="n">
        <v>1</v>
      </c>
      <c r="AZ97" s="27" t="n">
        <v>0</v>
      </c>
      <c r="BA97" s="27" t="n">
        <v>0</v>
      </c>
      <c r="BB97" s="27" t="n">
        <v>0</v>
      </c>
      <c r="BC97" s="27" t="n">
        <v>1</v>
      </c>
      <c r="BD97" s="27" t="n">
        <v>1</v>
      </c>
      <c r="BE97" s="27" t="n">
        <v>0</v>
      </c>
      <c r="BF97" s="27" t="n">
        <v>1</v>
      </c>
      <c r="BG97" s="27" t="n">
        <v>0</v>
      </c>
      <c r="BH97" s="27" t="n">
        <v>1</v>
      </c>
      <c r="BI97" s="27" t="n">
        <v>0</v>
      </c>
      <c r="BJ97" s="27" t="n">
        <v>1</v>
      </c>
      <c r="BK97" s="27" t="n">
        <v>0</v>
      </c>
      <c r="BL97" s="27" t="n">
        <v>1</v>
      </c>
      <c r="BM97" s="27" t="n">
        <v>0</v>
      </c>
      <c r="BN97" s="27" t="n">
        <v>0</v>
      </c>
      <c r="BO97" s="27" t="n">
        <v>0</v>
      </c>
      <c r="BP97" s="27" t="n">
        <v>1</v>
      </c>
      <c r="BQ97" s="27" t="n">
        <v>0</v>
      </c>
      <c r="BR97" s="27" t="n">
        <v>0</v>
      </c>
      <c r="BS97" s="27" t="n">
        <v>0</v>
      </c>
      <c r="BT97" s="27" t="n">
        <v>1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3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4.790816326530612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2.936224489795918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3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3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3</v>
      </c>
      <c r="BG98" s="27" t="n">
        <v>0</v>
      </c>
      <c r="BH98" s="27" t="n">
        <v>0</v>
      </c>
      <c r="BI98" s="27" t="n">
        <v>0</v>
      </c>
      <c r="BJ98" s="27" t="n">
        <v>3</v>
      </c>
      <c r="BK98" s="27" t="n">
        <v>0</v>
      </c>
      <c r="BL98" s="27" t="n">
        <v>0</v>
      </c>
      <c r="BM98" s="27" t="n">
        <v>0</v>
      </c>
      <c r="BN98" s="27" t="n">
        <v>3</v>
      </c>
      <c r="BO98" s="27" t="n">
        <v>0</v>
      </c>
      <c r="BP98" s="27" t="n">
        <v>0</v>
      </c>
      <c r="BQ98" s="27" t="n">
        <v>0</v>
      </c>
      <c r="BR98" s="27" t="n">
        <v>3</v>
      </c>
      <c r="BS98" s="27" t="n">
        <v>3</v>
      </c>
      <c r="BT98" s="27" t="n">
        <v>3</v>
      </c>
      <c r="BU98" s="27" t="n">
        <v>3</v>
      </c>
      <c r="BV98" s="27" t="n">
        <v>0</v>
      </c>
      <c r="BW98" s="27" t="n">
        <v>3</v>
      </c>
      <c r="BX98" s="27" t="n">
        <v>0</v>
      </c>
      <c r="BY98" s="27" t="n">
        <v>3</v>
      </c>
      <c r="BZ98" s="27" t="n">
        <v>0</v>
      </c>
      <c r="CA98" s="27" t="n">
        <v>3</v>
      </c>
      <c r="CB98" s="27" t="n">
        <v>3</v>
      </c>
      <c r="CC98" s="27" t="n">
        <v>0</v>
      </c>
      <c r="CD98" s="27" t="n">
        <v>3</v>
      </c>
      <c r="CE98" s="27" t="n">
        <v>3</v>
      </c>
      <c r="CF98" s="27" t="n">
        <v>3</v>
      </c>
      <c r="CG98" s="27" t="n">
        <v>3</v>
      </c>
      <c r="CH98" s="27" t="n">
        <v>3</v>
      </c>
      <c r="CI98" s="27" t="n">
        <v>0</v>
      </c>
      <c r="CJ98" s="27" t="n">
        <v>3</v>
      </c>
      <c r="CK98" s="27" t="n">
        <v>3</v>
      </c>
      <c r="CL98" s="27" t="n">
        <v>0</v>
      </c>
      <c r="CM98" s="27" t="n">
        <v>3</v>
      </c>
      <c r="CN98" s="27" t="n">
        <v>3</v>
      </c>
      <c r="CO98" s="27" t="n">
        <v>0</v>
      </c>
      <c r="CP98" s="27" t="n">
        <v>3</v>
      </c>
      <c r="CQ98" s="27" t="n">
        <v>3</v>
      </c>
      <c r="CR98" s="27" t="n">
        <v>3</v>
      </c>
      <c r="CS98" s="27" t="n">
        <v>3</v>
      </c>
      <c r="CT98" s="27" t="n">
        <v>3</v>
      </c>
      <c r="CU98" s="27" t="n">
        <v>3</v>
      </c>
      <c r="CV98" s="27" t="n">
        <v>3</v>
      </c>
      <c r="CW98" s="27" t="n">
        <v>3</v>
      </c>
      <c r="CX98" s="27" t="n">
        <v>3</v>
      </c>
      <c r="CY98" s="27" t="n">
        <v>3</v>
      </c>
      <c r="CZ98" s="27" t="n">
        <v>3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2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3.193877551020408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7" t="n">
        <v>1.957482993197279</v>
      </c>
      <c r="AF99" s="27" t="n">
        <v>0</v>
      </c>
      <c r="AG99" s="27" t="n">
        <v>0</v>
      </c>
      <c r="AH99" s="27" t="n">
        <v>0</v>
      </c>
      <c r="AI99" s="27" t="n">
        <v>0</v>
      </c>
      <c r="AJ99" s="27" t="n">
        <v>0</v>
      </c>
      <c r="AK99" s="27" t="n">
        <v>2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0</v>
      </c>
      <c r="AQ99" s="27" t="n">
        <v>0</v>
      </c>
      <c r="AR99" s="27" t="n">
        <v>0</v>
      </c>
      <c r="AS99" s="27" t="n">
        <v>0</v>
      </c>
      <c r="AT99" s="27" t="n">
        <v>0</v>
      </c>
      <c r="AU99" s="27" t="n">
        <v>0</v>
      </c>
      <c r="AV99" s="27" t="n">
        <v>2</v>
      </c>
      <c r="AW99" s="27" t="n">
        <v>0</v>
      </c>
      <c r="AX99" s="27" t="n">
        <v>0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2</v>
      </c>
      <c r="BG99" s="27" t="n">
        <v>0</v>
      </c>
      <c r="BH99" s="27" t="n">
        <v>0</v>
      </c>
      <c r="BI99" s="27" t="n">
        <v>0</v>
      </c>
      <c r="BJ99" s="27" t="n">
        <v>2</v>
      </c>
      <c r="BK99" s="27" t="n">
        <v>0</v>
      </c>
      <c r="BL99" s="27" t="n">
        <v>0</v>
      </c>
      <c r="BM99" s="27" t="n">
        <v>0</v>
      </c>
      <c r="BN99" s="27" t="n">
        <v>2</v>
      </c>
      <c r="BO99" s="27" t="n">
        <v>0</v>
      </c>
      <c r="BP99" s="27" t="n">
        <v>0</v>
      </c>
      <c r="BQ99" s="27" t="n">
        <v>0</v>
      </c>
      <c r="BR99" s="27" t="n">
        <v>2</v>
      </c>
      <c r="BS99" s="27" t="n">
        <v>2</v>
      </c>
      <c r="BT99" s="27" t="n">
        <v>2</v>
      </c>
      <c r="BU99" s="27" t="n">
        <v>2</v>
      </c>
      <c r="BV99" s="27" t="n">
        <v>0</v>
      </c>
      <c r="BW99" s="27" t="n">
        <v>2</v>
      </c>
      <c r="BX99" s="27" t="n">
        <v>0</v>
      </c>
      <c r="BY99" s="27" t="n">
        <v>2</v>
      </c>
      <c r="BZ99" s="27" t="n">
        <v>0</v>
      </c>
      <c r="CA99" s="27" t="n">
        <v>2</v>
      </c>
      <c r="CB99" s="27" t="n">
        <v>2</v>
      </c>
      <c r="CC99" s="27" t="n">
        <v>0</v>
      </c>
      <c r="CD99" s="27" t="n">
        <v>2</v>
      </c>
      <c r="CE99" s="27" t="n">
        <v>2</v>
      </c>
      <c r="CF99" s="27" t="n">
        <v>2</v>
      </c>
      <c r="CG99" s="27" t="n">
        <v>2</v>
      </c>
      <c r="CH99" s="27" t="n">
        <v>2</v>
      </c>
      <c r="CI99" s="27" t="n">
        <v>0</v>
      </c>
      <c r="CJ99" s="27" t="n">
        <v>2</v>
      </c>
      <c r="CK99" s="27" t="n">
        <v>2</v>
      </c>
      <c r="CL99" s="27" t="n">
        <v>0</v>
      </c>
      <c r="CM99" s="27" t="n">
        <v>2</v>
      </c>
      <c r="CN99" s="27" t="n">
        <v>2</v>
      </c>
      <c r="CO99" s="27" t="n">
        <v>0</v>
      </c>
      <c r="CP99" s="27" t="n">
        <v>2</v>
      </c>
      <c r="CQ99" s="27" t="n">
        <v>2</v>
      </c>
      <c r="CR99" s="27" t="n">
        <v>2</v>
      </c>
      <c r="CS99" s="27" t="n">
        <v>2</v>
      </c>
      <c r="CT99" s="27" t="n">
        <v>2</v>
      </c>
      <c r="CU99" s="27" t="n">
        <v>2</v>
      </c>
      <c r="CV99" s="27" t="n">
        <v>2</v>
      </c>
      <c r="CW99" s="27" t="n">
        <v>2</v>
      </c>
      <c r="CX99" s="27" t="n">
        <v>2</v>
      </c>
      <c r="CY99" s="27" t="n">
        <v>2</v>
      </c>
      <c r="CZ99" s="27" t="n">
        <v>2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0Q110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0Q120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0TA30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1176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1878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1151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1176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1176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1176</v>
      </c>
      <c r="BG103" s="27" t="n">
        <v>0</v>
      </c>
      <c r="BH103" s="27" t="n">
        <v>0</v>
      </c>
      <c r="BI103" s="27" t="n">
        <v>0</v>
      </c>
      <c r="BJ103" s="27" t="n">
        <v>1176</v>
      </c>
      <c r="BK103" s="27" t="n">
        <v>0</v>
      </c>
      <c r="BL103" s="27" t="n">
        <v>0</v>
      </c>
      <c r="BM103" s="27" t="n">
        <v>0</v>
      </c>
      <c r="BN103" s="27" t="n">
        <v>1176</v>
      </c>
      <c r="BO103" s="27" t="n">
        <v>0</v>
      </c>
      <c r="BP103" s="27" t="n">
        <v>0</v>
      </c>
      <c r="BQ103" s="27" t="n">
        <v>0</v>
      </c>
      <c r="BR103" s="27" t="n">
        <v>1176</v>
      </c>
      <c r="BS103" s="27" t="n">
        <v>1176</v>
      </c>
      <c r="BT103" s="27" t="n">
        <v>1176</v>
      </c>
      <c r="BU103" s="27" t="n">
        <v>1176</v>
      </c>
      <c r="BV103" s="27" t="n">
        <v>0</v>
      </c>
      <c r="BW103" s="27" t="n">
        <v>1176</v>
      </c>
      <c r="BX103" s="27" t="n">
        <v>0</v>
      </c>
      <c r="BY103" s="27" t="n">
        <v>1176</v>
      </c>
      <c r="BZ103" s="27" t="n">
        <v>0</v>
      </c>
      <c r="CA103" s="27" t="n">
        <v>1176</v>
      </c>
      <c r="CB103" s="27" t="n">
        <v>1176</v>
      </c>
      <c r="CC103" s="27" t="n">
        <v>0</v>
      </c>
      <c r="CD103" s="27" t="n">
        <v>1176</v>
      </c>
      <c r="CE103" s="27" t="n">
        <v>1176</v>
      </c>
      <c r="CF103" s="27" t="n">
        <v>1176</v>
      </c>
      <c r="CG103" s="27" t="n">
        <v>1176</v>
      </c>
      <c r="CH103" s="27" t="n">
        <v>1176</v>
      </c>
      <c r="CI103" s="27" t="n">
        <v>0</v>
      </c>
      <c r="CJ103" s="27" t="n">
        <v>1176</v>
      </c>
      <c r="CK103" s="27" t="n">
        <v>1176</v>
      </c>
      <c r="CL103" s="27" t="n">
        <v>0</v>
      </c>
      <c r="CM103" s="27" t="n">
        <v>1176</v>
      </c>
      <c r="CN103" s="27" t="n">
        <v>1176</v>
      </c>
      <c r="CO103" s="27" t="n">
        <v>0</v>
      </c>
      <c r="CP103" s="27" t="n">
        <v>1176</v>
      </c>
      <c r="CQ103" s="27" t="n">
        <v>1176</v>
      </c>
      <c r="CR103" s="27" t="n">
        <v>1176</v>
      </c>
      <c r="CS103" s="27" t="n">
        <v>1176</v>
      </c>
      <c r="CT103" s="27" t="n">
        <v>1176</v>
      </c>
      <c r="CU103" s="27" t="n">
        <v>1176</v>
      </c>
      <c r="CV103" s="27" t="n">
        <v>1176</v>
      </c>
      <c r="CW103" s="27" t="n">
        <v>1176</v>
      </c>
      <c r="CX103" s="27" t="n">
        <v>1176</v>
      </c>
      <c r="CY103" s="27" t="n">
        <v>1176</v>
      </c>
      <c r="CZ103" s="27" t="n">
        <v>1176</v>
      </c>
      <c r="DA103" s="27" t="n">
        <v>0</v>
      </c>
    </row>
    <row r="104">
      <c r="A104" t="inlineStr">
        <is>
          <t>Ester Film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5</v>
      </c>
      <c r="Y104" s="27" t="n">
        <v>5</v>
      </c>
      <c r="Z104" s="27" t="n">
        <v>5</v>
      </c>
      <c r="AA104" s="27" t="n">
        <v>5</v>
      </c>
      <c r="AB104" s="27" t="n">
        <v>5</v>
      </c>
      <c r="AC104" s="27" t="n">
        <v>5</v>
      </c>
      <c r="AD104" s="27" t="n">
        <v>5</v>
      </c>
      <c r="AE104" s="27" t="n">
        <v>5</v>
      </c>
      <c r="AF104" s="27" t="n">
        <v>5</v>
      </c>
      <c r="AG104" s="27" t="n">
        <v>5</v>
      </c>
      <c r="AH104" s="27" t="n">
        <v>5</v>
      </c>
      <c r="AI104" s="27" t="n">
        <v>5</v>
      </c>
      <c r="AJ104" s="27" t="n">
        <v>5</v>
      </c>
      <c r="AK104" s="27" t="n">
        <v>5</v>
      </c>
      <c r="AL104" s="27" t="n">
        <v>5</v>
      </c>
      <c r="AM104" s="27" t="n">
        <v>5</v>
      </c>
      <c r="AN104" s="27" t="n">
        <v>5</v>
      </c>
      <c r="AO104" s="27" t="n">
        <v>5</v>
      </c>
      <c r="AP104" s="27" t="n">
        <v>5</v>
      </c>
      <c r="AQ104" s="27" t="n">
        <v>5</v>
      </c>
      <c r="AR104" s="27" t="n">
        <v>5</v>
      </c>
      <c r="AS104" s="27" t="n">
        <v>5</v>
      </c>
      <c r="AT104" s="27" t="n">
        <v>5</v>
      </c>
      <c r="AU104" s="27" t="n">
        <v>5</v>
      </c>
      <c r="AV104" s="27" t="n">
        <v>5</v>
      </c>
      <c r="AW104" s="27" t="n">
        <v>5</v>
      </c>
      <c r="AX104" s="27" t="n">
        <v>5</v>
      </c>
      <c r="AY104" s="27" t="n">
        <v>5</v>
      </c>
      <c r="AZ104" s="27" t="n">
        <v>5</v>
      </c>
      <c r="BA104" s="27" t="n">
        <v>5</v>
      </c>
      <c r="BB104" s="27" t="n">
        <v>5</v>
      </c>
      <c r="BC104" s="27" t="n">
        <v>5</v>
      </c>
      <c r="BD104" s="27" t="n">
        <v>5</v>
      </c>
      <c r="BE104" s="27" t="n">
        <v>5</v>
      </c>
      <c r="BF104" s="27" t="n">
        <v>5</v>
      </c>
      <c r="BG104" s="27" t="n">
        <v>5</v>
      </c>
      <c r="BH104" s="27" t="n">
        <v>5</v>
      </c>
      <c r="BI104" s="27" t="n">
        <v>5</v>
      </c>
      <c r="BJ104" s="27" t="n">
        <v>5</v>
      </c>
      <c r="BK104" s="27" t="n">
        <v>5</v>
      </c>
      <c r="BL104" s="27" t="n">
        <v>5</v>
      </c>
      <c r="BM104" s="27" t="n">
        <v>5</v>
      </c>
      <c r="BN104" s="27" t="n">
        <v>5</v>
      </c>
      <c r="BO104" s="27" t="n">
        <v>5</v>
      </c>
      <c r="BP104" s="27" t="n">
        <v>5</v>
      </c>
      <c r="BQ104" s="27" t="n">
        <v>5</v>
      </c>
      <c r="BR104" s="27" t="n">
        <v>5</v>
      </c>
      <c r="BS104" s="27" t="n">
        <v>5</v>
      </c>
      <c r="BT104" s="27" t="n">
        <v>5</v>
      </c>
      <c r="BU104" s="27" t="n">
        <v>5</v>
      </c>
      <c r="BV104" s="27" t="n">
        <v>5</v>
      </c>
      <c r="BW104" s="27" t="n">
        <v>5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F2090</t>
        </is>
      </c>
      <c r="B105" s="27" t="n">
        <v>0</v>
      </c>
      <c r="C105" s="27" t="n">
        <v>3960</v>
      </c>
      <c r="D105" s="27" t="n">
        <v>3960</v>
      </c>
      <c r="E105" s="27" t="n">
        <v>7920</v>
      </c>
      <c r="F105" s="27" t="n">
        <v>7920</v>
      </c>
      <c r="G105" s="27" t="n">
        <v>7920</v>
      </c>
      <c r="H105" s="27" t="n">
        <v>0</v>
      </c>
      <c r="I105" s="27" t="n">
        <v>0</v>
      </c>
      <c r="J105" s="27" t="n">
        <v>0</v>
      </c>
      <c r="K105" s="27" t="n">
        <v>15840</v>
      </c>
      <c r="L105" s="27" t="n">
        <v>3564</v>
      </c>
      <c r="M105" s="27" t="n">
        <v>3960</v>
      </c>
      <c r="N105" s="27" t="n">
        <v>0</v>
      </c>
      <c r="O105" s="27" t="n">
        <v>4284</v>
      </c>
      <c r="P105" s="27" t="n">
        <v>7920</v>
      </c>
      <c r="Q105" s="27" t="n">
        <v>3960</v>
      </c>
      <c r="R105" s="27" t="n">
        <v>7524</v>
      </c>
      <c r="S105" s="27" t="n">
        <v>0</v>
      </c>
      <c r="T105" s="27" t="n">
        <v>0</v>
      </c>
      <c r="U105" s="27" t="n">
        <v>5544</v>
      </c>
      <c r="V105" s="27" t="n">
        <v>3960</v>
      </c>
      <c r="W105" s="27" t="n">
        <v>6732</v>
      </c>
      <c r="X105" s="27" t="n">
        <v>0</v>
      </c>
      <c r="Y105" s="27" t="n">
        <v>15840</v>
      </c>
      <c r="Z105" s="27" t="n">
        <v>0</v>
      </c>
      <c r="AA105" s="27" t="n">
        <v>7920</v>
      </c>
      <c r="AB105" s="27" t="n">
        <v>5940</v>
      </c>
      <c r="AC105" s="27" t="n">
        <v>7920</v>
      </c>
      <c r="AD105" s="27" t="n">
        <v>3960</v>
      </c>
      <c r="AE105" s="27" t="n">
        <v>5940</v>
      </c>
      <c r="AF105" s="27" t="n">
        <v>3960</v>
      </c>
      <c r="AG105" s="27" t="n">
        <v>5940</v>
      </c>
      <c r="AH105" s="27" t="n">
        <v>0</v>
      </c>
      <c r="AI105" s="27" t="n">
        <v>0</v>
      </c>
      <c r="AJ105" s="27" t="n">
        <v>5940</v>
      </c>
      <c r="AK105" s="27" t="n">
        <v>0</v>
      </c>
      <c r="AL105" s="27" t="n">
        <v>0</v>
      </c>
      <c r="AM105" s="27" t="n">
        <v>7920</v>
      </c>
      <c r="AN105" s="27" t="n">
        <v>0</v>
      </c>
      <c r="AO105" s="27" t="n">
        <v>7920</v>
      </c>
      <c r="AP105" s="27" t="n">
        <v>0</v>
      </c>
      <c r="AQ105" s="27" t="n">
        <v>0</v>
      </c>
      <c r="AR105" s="27" t="n">
        <v>7920</v>
      </c>
      <c r="AS105" s="27" t="n">
        <v>0</v>
      </c>
      <c r="AT105" s="27" t="n">
        <v>7920</v>
      </c>
      <c r="AU105" s="27" t="n">
        <v>7920</v>
      </c>
      <c r="AV105" s="27" t="n">
        <v>7920</v>
      </c>
      <c r="AW105" s="27" t="n">
        <v>7920</v>
      </c>
      <c r="AX105" s="27" t="n">
        <v>7920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7920</v>
      </c>
      <c r="BE105" s="27" t="n">
        <v>0</v>
      </c>
      <c r="BF105" s="27" t="n">
        <v>7920</v>
      </c>
      <c r="BG105" s="27" t="n">
        <v>0</v>
      </c>
      <c r="BH105" s="27" t="n">
        <v>7920</v>
      </c>
      <c r="BI105" s="27" t="n">
        <v>0</v>
      </c>
      <c r="BJ105" s="27" t="n">
        <v>0</v>
      </c>
      <c r="BK105" s="27" t="n">
        <v>7920</v>
      </c>
      <c r="BL105" s="27" t="n">
        <v>0</v>
      </c>
      <c r="BM105" s="27" t="n">
        <v>0</v>
      </c>
      <c r="BN105" s="27" t="n">
        <v>3960</v>
      </c>
      <c r="BO105" s="27" t="n">
        <v>0</v>
      </c>
      <c r="BP105" s="27" t="n">
        <v>0</v>
      </c>
      <c r="BQ105" s="27" t="n">
        <v>1980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F2290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1980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1920</v>
      </c>
      <c r="AG106" s="27" t="n">
        <v>0</v>
      </c>
      <c r="AH106" s="27" t="n">
        <v>0</v>
      </c>
      <c r="AI106" s="27" t="n">
        <v>0</v>
      </c>
      <c r="AJ106" s="27" t="n">
        <v>1980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1980</v>
      </c>
      <c r="AP106" s="27" t="n">
        <v>0</v>
      </c>
      <c r="AQ106" s="27" t="n">
        <v>0</v>
      </c>
      <c r="AR106" s="27" t="n">
        <v>3960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3960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1980</v>
      </c>
      <c r="BH106" s="27" t="n">
        <v>0</v>
      </c>
      <c r="BI106" s="27" t="n">
        <v>0</v>
      </c>
      <c r="BJ106" s="27" t="n">
        <v>0</v>
      </c>
      <c r="BK106" s="27" t="n">
        <v>1584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K0050</t>
        </is>
      </c>
      <c r="B107" s="27" t="n">
        <v>0</v>
      </c>
      <c r="C107" s="27" t="n">
        <v>0</v>
      </c>
      <c r="D107" s="27" t="n">
        <v>2420</v>
      </c>
      <c r="E107" s="27" t="n">
        <v>2420</v>
      </c>
      <c r="F107" s="27" t="n">
        <v>13552</v>
      </c>
      <c r="G107" s="27" t="n">
        <v>12584</v>
      </c>
      <c r="H107" s="27" t="n">
        <v>9680</v>
      </c>
      <c r="I107" s="27" t="n">
        <v>9680</v>
      </c>
      <c r="J107" s="27" t="n">
        <v>9680</v>
      </c>
      <c r="K107" s="27" t="n">
        <v>12584</v>
      </c>
      <c r="L107" s="27" t="n">
        <v>14520</v>
      </c>
      <c r="M107" s="27" t="n">
        <v>14520</v>
      </c>
      <c r="N107" s="27" t="n">
        <v>14520</v>
      </c>
      <c r="O107" s="27" t="n">
        <v>14520</v>
      </c>
      <c r="P107" s="27" t="n">
        <v>9680</v>
      </c>
      <c r="Q107" s="27" t="n">
        <v>9680</v>
      </c>
      <c r="R107" s="27" t="n">
        <v>10648</v>
      </c>
      <c r="S107" s="27" t="n">
        <v>0</v>
      </c>
      <c r="T107" s="27" t="n">
        <v>0</v>
      </c>
      <c r="U107" s="27" t="n">
        <v>15972</v>
      </c>
      <c r="V107" s="27" t="n">
        <v>16940</v>
      </c>
      <c r="W107" s="27" t="n">
        <v>7260</v>
      </c>
      <c r="X107" s="27" t="n">
        <v>9680</v>
      </c>
      <c r="Y107" s="27" t="n">
        <v>9680</v>
      </c>
      <c r="Z107" s="27" t="n">
        <v>0</v>
      </c>
      <c r="AA107" s="27" t="n">
        <v>11616</v>
      </c>
      <c r="AB107" s="27" t="n">
        <v>7744</v>
      </c>
      <c r="AC107" s="27" t="n">
        <v>14520</v>
      </c>
      <c r="AD107" s="27" t="n">
        <v>9680</v>
      </c>
      <c r="AE107" s="27" t="n">
        <v>0</v>
      </c>
      <c r="AF107" s="27" t="n">
        <v>4840</v>
      </c>
      <c r="AG107" s="27" t="n">
        <v>9680</v>
      </c>
      <c r="AH107" s="27" t="n">
        <v>9680</v>
      </c>
      <c r="AI107" s="27" t="n">
        <v>9680</v>
      </c>
      <c r="AJ107" s="27" t="n">
        <v>9680</v>
      </c>
      <c r="AK107" s="27" t="n">
        <v>9680</v>
      </c>
      <c r="AL107" s="27" t="n">
        <v>9680</v>
      </c>
      <c r="AM107" s="27" t="n">
        <v>9680</v>
      </c>
      <c r="AN107" s="27" t="n">
        <v>9680</v>
      </c>
      <c r="AO107" s="27" t="n">
        <v>9680</v>
      </c>
      <c r="AP107" s="27" t="n">
        <v>9680</v>
      </c>
      <c r="AQ107" s="27" t="n">
        <v>9680</v>
      </c>
      <c r="AR107" s="27" t="n">
        <v>9680</v>
      </c>
      <c r="AS107" s="27" t="n">
        <v>9680</v>
      </c>
      <c r="AT107" s="27" t="n">
        <v>14520</v>
      </c>
      <c r="AU107" s="27" t="n">
        <v>14520</v>
      </c>
      <c r="AV107" s="27" t="n">
        <v>14520</v>
      </c>
      <c r="AW107" s="27" t="n">
        <v>14520</v>
      </c>
      <c r="AX107" s="27" t="n">
        <v>9680</v>
      </c>
      <c r="AY107" s="27" t="n">
        <v>9680</v>
      </c>
      <c r="AZ107" s="27" t="n">
        <v>4840</v>
      </c>
      <c r="BA107" s="27" t="n">
        <v>0</v>
      </c>
      <c r="BB107" s="27" t="n">
        <v>0</v>
      </c>
      <c r="BC107" s="27" t="n">
        <v>9680</v>
      </c>
      <c r="BD107" s="27" t="n">
        <v>9680</v>
      </c>
      <c r="BE107" s="27" t="n">
        <v>9680</v>
      </c>
      <c r="BF107" s="27" t="n">
        <v>9680</v>
      </c>
      <c r="BG107" s="27" t="n">
        <v>9680</v>
      </c>
      <c r="BH107" s="27" t="n">
        <v>9680</v>
      </c>
      <c r="BI107" s="27" t="n">
        <v>9680</v>
      </c>
      <c r="BJ107" s="27" t="n">
        <v>9680</v>
      </c>
      <c r="BK107" s="27" t="n">
        <v>9680</v>
      </c>
      <c r="BL107" s="27" t="n">
        <v>0</v>
      </c>
      <c r="BM107" s="27" t="n">
        <v>9680</v>
      </c>
      <c r="BN107" s="27" t="n">
        <v>0</v>
      </c>
      <c r="BO107" s="27" t="n">
        <v>4840</v>
      </c>
      <c r="BP107" s="27" t="n">
        <v>4840</v>
      </c>
      <c r="BQ107" s="27" t="n">
        <v>4840</v>
      </c>
      <c r="BR107" s="27" t="n">
        <v>4840</v>
      </c>
      <c r="BS107" s="27" t="n">
        <v>0</v>
      </c>
      <c r="BT107" s="27" t="n">
        <v>4840</v>
      </c>
      <c r="BU107" s="27" t="n">
        <v>4840</v>
      </c>
      <c r="BV107" s="27" t="n">
        <v>4840</v>
      </c>
      <c r="BW107" s="27" t="n">
        <v>4840</v>
      </c>
      <c r="BX107" s="27" t="n">
        <v>2904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PP Film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21</v>
      </c>
      <c r="Y108" s="27" t="n">
        <v>18</v>
      </c>
      <c r="Z108" s="27" t="n">
        <v>0</v>
      </c>
      <c r="AA108" s="27" t="n">
        <v>4</v>
      </c>
      <c r="AB108" s="27" t="n">
        <v>15</v>
      </c>
      <c r="AC108" s="27" t="n">
        <v>9</v>
      </c>
      <c r="AD108" s="27" t="n">
        <v>12</v>
      </c>
      <c r="AE108" s="27" t="n">
        <v>16</v>
      </c>
      <c r="AF108" s="27" t="n">
        <v>16</v>
      </c>
      <c r="AG108" s="27" t="n">
        <v>20</v>
      </c>
      <c r="AH108" s="27" t="n">
        <v>17</v>
      </c>
      <c r="AI108" s="27" t="n">
        <v>6</v>
      </c>
      <c r="AJ108" s="27" t="n">
        <v>12</v>
      </c>
      <c r="AK108" s="27" t="n">
        <v>7</v>
      </c>
      <c r="AL108" s="27" t="n">
        <v>13</v>
      </c>
      <c r="AM108" s="27" t="n">
        <v>19</v>
      </c>
      <c r="AN108" s="27" t="n">
        <v>16</v>
      </c>
      <c r="AO108" s="27" t="n">
        <v>16</v>
      </c>
      <c r="AP108" s="27" t="n">
        <v>18</v>
      </c>
      <c r="AQ108" s="27" t="n">
        <v>19</v>
      </c>
      <c r="AR108" s="27" t="n">
        <v>18</v>
      </c>
      <c r="AS108" s="27" t="n">
        <v>23</v>
      </c>
      <c r="AT108" s="27" t="n">
        <v>26</v>
      </c>
      <c r="AU108" s="27" t="n">
        <v>26</v>
      </c>
      <c r="AV108" s="27" t="n">
        <v>26</v>
      </c>
      <c r="AW108" s="27" t="n">
        <v>19</v>
      </c>
      <c r="AX108" s="27" t="n">
        <v>23</v>
      </c>
      <c r="AY108" s="27" t="n">
        <v>10</v>
      </c>
      <c r="AZ108" s="27" t="n">
        <v>10</v>
      </c>
      <c r="BA108" s="27" t="n">
        <v>0</v>
      </c>
      <c r="BB108" s="27" t="n">
        <v>0</v>
      </c>
      <c r="BC108" s="27" t="n">
        <v>13</v>
      </c>
      <c r="BD108" s="27" t="n">
        <v>16</v>
      </c>
      <c r="BE108" s="27" t="n">
        <v>24</v>
      </c>
      <c r="BF108" s="27" t="n">
        <v>16</v>
      </c>
      <c r="BG108" s="27" t="n">
        <v>19</v>
      </c>
      <c r="BH108" s="27" t="n">
        <v>15</v>
      </c>
      <c r="BI108" s="27" t="n">
        <v>10</v>
      </c>
      <c r="BJ108" s="27" t="n">
        <v>16</v>
      </c>
      <c r="BK108" s="27" t="n">
        <v>16</v>
      </c>
      <c r="BL108" s="27" t="n">
        <v>6</v>
      </c>
      <c r="BM108" s="27" t="n">
        <v>9</v>
      </c>
      <c r="BN108" s="27" t="n">
        <v>13</v>
      </c>
      <c r="BO108" s="27" t="n">
        <v>3</v>
      </c>
      <c r="BP108" s="27" t="n">
        <v>6</v>
      </c>
      <c r="BQ108" s="27" t="n">
        <v>9</v>
      </c>
      <c r="BR108" s="27" t="n">
        <v>11</v>
      </c>
      <c r="BS108" s="27" t="n">
        <v>0</v>
      </c>
      <c r="BT108" s="27" t="n">
        <v>5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0T150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0T160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0T410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0T420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0T470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0T480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0T490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0T500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0T690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0T720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0T740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0T750</t>
        </is>
      </c>
      <c r="B120" s="27" t="n">
        <v>0</v>
      </c>
      <c r="C120" s="27" t="n">
        <v>1440</v>
      </c>
      <c r="D120" s="27" t="n">
        <v>0</v>
      </c>
      <c r="E120" s="27" t="n">
        <v>1440</v>
      </c>
      <c r="F120" s="27" t="n">
        <v>0</v>
      </c>
      <c r="G120" s="27" t="n">
        <v>1440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1440</v>
      </c>
      <c r="M120" s="27" t="n">
        <v>1440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1440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1440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1440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1440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1400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0T860</t>
        </is>
      </c>
      <c r="B121" s="27" t="n">
        <v>0</v>
      </c>
      <c r="C121" s="27" t="n">
        <v>5760</v>
      </c>
      <c r="D121" s="27" t="n">
        <v>8640</v>
      </c>
      <c r="E121" s="27" t="n">
        <v>8640</v>
      </c>
      <c r="F121" s="27" t="n">
        <v>8640</v>
      </c>
      <c r="G121" s="27" t="n">
        <v>4320</v>
      </c>
      <c r="H121" s="27" t="n">
        <v>0</v>
      </c>
      <c r="I121" s="27" t="n">
        <v>3360</v>
      </c>
      <c r="J121" s="27" t="n">
        <v>7360</v>
      </c>
      <c r="K121" s="27" t="n">
        <v>0</v>
      </c>
      <c r="L121" s="27" t="n">
        <v>8640</v>
      </c>
      <c r="M121" s="27" t="n">
        <v>4320</v>
      </c>
      <c r="N121" s="27" t="n">
        <v>4320</v>
      </c>
      <c r="O121" s="27" t="n">
        <v>4320</v>
      </c>
      <c r="P121" s="27" t="n">
        <v>4320</v>
      </c>
      <c r="Q121" s="27" t="n">
        <v>4320</v>
      </c>
      <c r="R121" s="27" t="n">
        <v>4320</v>
      </c>
      <c r="S121" s="27" t="n">
        <v>0</v>
      </c>
      <c r="T121" s="27" t="n">
        <v>4320</v>
      </c>
      <c r="U121" s="27" t="n">
        <v>0</v>
      </c>
      <c r="V121" s="27" t="n">
        <v>4320</v>
      </c>
      <c r="W121" s="27" t="n">
        <v>4320</v>
      </c>
      <c r="X121" s="27" t="n">
        <v>8640</v>
      </c>
      <c r="Y121" s="27" t="n">
        <v>4320</v>
      </c>
      <c r="Z121" s="27" t="n">
        <v>0</v>
      </c>
      <c r="AA121" s="27" t="n">
        <v>2880</v>
      </c>
      <c r="AB121" s="27" t="n">
        <v>4320</v>
      </c>
      <c r="AC121" s="27" t="n">
        <v>4320</v>
      </c>
      <c r="AD121" s="27" t="n">
        <v>0</v>
      </c>
      <c r="AE121" s="27" t="n">
        <v>0</v>
      </c>
      <c r="AF121" s="27" t="n">
        <v>2880</v>
      </c>
      <c r="AG121" s="27" t="n">
        <v>4320</v>
      </c>
      <c r="AH121" s="27" t="n">
        <v>4320</v>
      </c>
      <c r="AI121" s="27" t="n">
        <v>4320</v>
      </c>
      <c r="AJ121" s="27" t="n">
        <v>4320</v>
      </c>
      <c r="AK121" s="27" t="n">
        <v>4320</v>
      </c>
      <c r="AL121" s="27" t="n">
        <v>4320</v>
      </c>
      <c r="AM121" s="27" t="n">
        <v>0</v>
      </c>
      <c r="AN121" s="27" t="n">
        <v>4320</v>
      </c>
      <c r="AO121" s="27" t="n">
        <v>4320</v>
      </c>
      <c r="AP121" s="27" t="n">
        <v>4320</v>
      </c>
      <c r="AQ121" s="27" t="n">
        <v>4320</v>
      </c>
      <c r="AR121" s="27" t="n">
        <v>4320</v>
      </c>
      <c r="AS121" s="27" t="n">
        <v>2880</v>
      </c>
      <c r="AT121" s="27" t="n">
        <v>4320</v>
      </c>
      <c r="AU121" s="27" t="n">
        <v>4320</v>
      </c>
      <c r="AV121" s="27" t="n">
        <v>4320</v>
      </c>
      <c r="AW121" s="27" t="n">
        <v>4320</v>
      </c>
      <c r="AX121" s="27" t="n">
        <v>4320</v>
      </c>
      <c r="AY121" s="27" t="n">
        <v>4320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4320</v>
      </c>
      <c r="BE121" s="27" t="n">
        <v>4320</v>
      </c>
      <c r="BF121" s="27" t="n">
        <v>4320</v>
      </c>
      <c r="BG121" s="27" t="n">
        <v>4320</v>
      </c>
      <c r="BH121" s="27" t="n">
        <v>4320</v>
      </c>
      <c r="BI121" s="27" t="n">
        <v>0</v>
      </c>
      <c r="BJ121" s="27" t="n">
        <v>4320</v>
      </c>
      <c r="BK121" s="27" t="n">
        <v>0</v>
      </c>
      <c r="BL121" s="27" t="n">
        <v>4320</v>
      </c>
      <c r="BM121" s="27" t="n">
        <v>0</v>
      </c>
      <c r="BN121" s="27" t="n">
        <v>4320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0T870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0T880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0</v>
      </c>
      <c r="Y123" s="27" t="n">
        <v>0</v>
      </c>
      <c r="Z123" s="27" t="n">
        <v>0</v>
      </c>
      <c r="AA123" s="27" t="n">
        <v>0</v>
      </c>
      <c r="AB123" s="27" t="n">
        <v>0</v>
      </c>
      <c r="AC123" s="27" t="n">
        <v>0</v>
      </c>
      <c r="AD123" s="27" t="n">
        <v>0</v>
      </c>
      <c r="AE123" s="27" t="n">
        <v>0</v>
      </c>
      <c r="AF123" s="27" t="n">
        <v>0</v>
      </c>
      <c r="AG123" s="27" t="n">
        <v>0</v>
      </c>
      <c r="AH123" s="27" t="n">
        <v>0</v>
      </c>
      <c r="AI123" s="27" t="n">
        <v>0</v>
      </c>
      <c r="AJ123" s="27" t="n">
        <v>0</v>
      </c>
      <c r="AK123" s="27" t="n">
        <v>0</v>
      </c>
      <c r="AL123" s="27" t="n">
        <v>0</v>
      </c>
      <c r="AM123" s="27" t="n">
        <v>0</v>
      </c>
      <c r="AN123" s="27" t="n">
        <v>0</v>
      </c>
      <c r="AO123" s="27" t="n">
        <v>0</v>
      </c>
      <c r="AP123" s="27" t="n">
        <v>0</v>
      </c>
      <c r="AQ123" s="27" t="n">
        <v>0</v>
      </c>
      <c r="AR123" s="27" t="n">
        <v>0</v>
      </c>
      <c r="AS123" s="27" t="n">
        <v>0</v>
      </c>
      <c r="AT123" s="27" t="n">
        <v>0</v>
      </c>
      <c r="AU123" s="27" t="n">
        <v>0</v>
      </c>
      <c r="AV123" s="27" t="n">
        <v>0</v>
      </c>
      <c r="AW123" s="27" t="n">
        <v>0</v>
      </c>
      <c r="AX123" s="27" t="n">
        <v>0</v>
      </c>
      <c r="AY123" s="27" t="n">
        <v>0</v>
      </c>
      <c r="AZ123" s="27" t="n">
        <v>0</v>
      </c>
      <c r="BA123" s="27" t="n">
        <v>0</v>
      </c>
      <c r="BB123" s="27" t="n">
        <v>0</v>
      </c>
      <c r="BC123" s="27" t="n">
        <v>0</v>
      </c>
      <c r="BD123" s="27" t="n">
        <v>0</v>
      </c>
      <c r="BE123" s="27" t="n">
        <v>0</v>
      </c>
      <c r="BF123" s="27" t="n">
        <v>0</v>
      </c>
      <c r="BG123" s="27" t="n">
        <v>0</v>
      </c>
      <c r="BH123" s="27" t="n">
        <v>0</v>
      </c>
      <c r="BI123" s="27" t="n">
        <v>0</v>
      </c>
      <c r="BJ123" s="27" t="n">
        <v>0</v>
      </c>
      <c r="BK123" s="27" t="n">
        <v>0</v>
      </c>
      <c r="BL123" s="27" t="n">
        <v>0</v>
      </c>
      <c r="BM123" s="27" t="n">
        <v>0</v>
      </c>
      <c r="BN123" s="27" t="n">
        <v>0</v>
      </c>
      <c r="BO123" s="27" t="n">
        <v>0</v>
      </c>
      <c r="BP123" s="27" t="n">
        <v>0</v>
      </c>
      <c r="BQ123" s="27" t="n">
        <v>0</v>
      </c>
      <c r="BR123" s="27" t="n">
        <v>0</v>
      </c>
      <c r="BS123" s="27" t="n">
        <v>0</v>
      </c>
      <c r="BT123" s="27" t="n">
        <v>0</v>
      </c>
      <c r="BU123" s="27" t="n">
        <v>0</v>
      </c>
      <c r="BV123" s="27" t="n">
        <v>0</v>
      </c>
      <c r="BW123" s="27" t="n">
        <v>0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0TA40</t>
        </is>
      </c>
      <c r="B124" s="27" t="n">
        <v>0</v>
      </c>
      <c r="C124" s="27" t="n">
        <v>1440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1440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1440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1440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1440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1440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1440</v>
      </c>
      <c r="BM124" s="27" t="n">
        <v>0</v>
      </c>
      <c r="BN124" s="27" t="n">
        <v>0</v>
      </c>
      <c r="BO124" s="27" t="n">
        <v>0</v>
      </c>
      <c r="BP124" s="27" t="n">
        <v>1440</v>
      </c>
      <c r="BQ124" s="27" t="n">
        <v>0</v>
      </c>
      <c r="BR124" s="27" t="n">
        <v>0</v>
      </c>
      <c r="BS124" s="27" t="n">
        <v>1440</v>
      </c>
      <c r="BT124" s="27" t="n">
        <v>0</v>
      </c>
      <c r="BU124" s="27" t="n">
        <v>0</v>
      </c>
      <c r="BV124" s="27" t="n">
        <v>0</v>
      </c>
      <c r="BW124" s="27" t="n">
        <v>1440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0W750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0</v>
      </c>
      <c r="AN125" s="27" t="n">
        <v>0</v>
      </c>
      <c r="AO125" s="27" t="n">
        <v>0</v>
      </c>
      <c r="AP125" s="27" t="n">
        <v>0</v>
      </c>
      <c r="AQ125" s="27" t="n">
        <v>0</v>
      </c>
      <c r="AR125" s="27" t="n">
        <v>0</v>
      </c>
      <c r="AS125" s="27" t="n">
        <v>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0</v>
      </c>
      <c r="BH125" s="27" t="n">
        <v>0</v>
      </c>
      <c r="BI125" s="27" t="n">
        <v>0</v>
      </c>
      <c r="BJ125" s="27" t="n">
        <v>0</v>
      </c>
      <c r="BK125" s="27" t="n">
        <v>0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0W780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0Y460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7" t="n">
        <v>0</v>
      </c>
      <c r="AH127" s="27" t="n">
        <v>0</v>
      </c>
      <c r="AI127" s="27" t="n">
        <v>0</v>
      </c>
      <c r="AJ127" s="27" t="n">
        <v>0</v>
      </c>
      <c r="AK127" s="27" t="n">
        <v>0</v>
      </c>
      <c r="AL127" s="27" t="n">
        <v>0</v>
      </c>
      <c r="AM127" s="27" t="n">
        <v>0</v>
      </c>
      <c r="AN127" s="27" t="n">
        <v>0</v>
      </c>
      <c r="AO127" s="27" t="n">
        <v>0</v>
      </c>
      <c r="AP127" s="27" t="n">
        <v>0</v>
      </c>
      <c r="AQ127" s="27" t="n">
        <v>0</v>
      </c>
      <c r="AR127" s="27" t="n">
        <v>0</v>
      </c>
      <c r="AS127" s="27" t="n">
        <v>0</v>
      </c>
      <c r="AT127" s="27" t="n">
        <v>0</v>
      </c>
      <c r="AU127" s="27" t="n">
        <v>0</v>
      </c>
      <c r="AV127" s="27" t="n">
        <v>0</v>
      </c>
      <c r="AW127" s="27" t="n">
        <v>0</v>
      </c>
      <c r="AX127" s="27" t="n">
        <v>0</v>
      </c>
      <c r="AY127" s="27" t="n">
        <v>0</v>
      </c>
      <c r="AZ127" s="27" t="n">
        <v>0</v>
      </c>
      <c r="BA127" s="27" t="n">
        <v>0</v>
      </c>
      <c r="BB127" s="27" t="n">
        <v>0</v>
      </c>
      <c r="BC127" s="27" t="n">
        <v>0</v>
      </c>
      <c r="BD127" s="27" t="n">
        <v>0</v>
      </c>
      <c r="BE127" s="27" t="n">
        <v>0</v>
      </c>
      <c r="BF127" s="27" t="n">
        <v>0</v>
      </c>
      <c r="BG127" s="27" t="n">
        <v>0</v>
      </c>
      <c r="BH127" s="27" t="n">
        <v>0</v>
      </c>
      <c r="BI127" s="27" t="n">
        <v>0</v>
      </c>
      <c r="BJ127" s="27" t="n">
        <v>0</v>
      </c>
      <c r="BK127" s="27" t="n">
        <v>0</v>
      </c>
      <c r="BL127" s="27" t="n">
        <v>0</v>
      </c>
      <c r="BM127" s="27" t="n">
        <v>0</v>
      </c>
      <c r="BN127" s="27" t="n">
        <v>0</v>
      </c>
      <c r="BO127" s="27" t="n">
        <v>0</v>
      </c>
      <c r="BP127" s="27" t="n">
        <v>0</v>
      </c>
      <c r="BQ127" s="27" t="n">
        <v>0</v>
      </c>
      <c r="BR127" s="27" t="n">
        <v>0</v>
      </c>
      <c r="BS127" s="27" t="n">
        <v>0</v>
      </c>
      <c r="BT127" s="27" t="n">
        <v>0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  <row r="128">
      <c r="A128" t="inlineStr">
        <is>
          <t>F0220</t>
        </is>
      </c>
      <c r="B128" s="27" t="n">
        <v>0</v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</row>
    <row r="129">
      <c r="A129" t="inlineStr">
        <is>
          <t>F2100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7" t="n">
        <v>0</v>
      </c>
      <c r="X129" s="27" t="n">
        <v>0</v>
      </c>
      <c r="Y129" s="27" t="n">
        <v>0</v>
      </c>
      <c r="Z129" s="27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7" t="n">
        <v>0</v>
      </c>
      <c r="AF129" s="27" t="n">
        <v>0</v>
      </c>
      <c r="AG129" s="27" t="n">
        <v>0</v>
      </c>
      <c r="AH129" s="27" t="n">
        <v>0</v>
      </c>
      <c r="AI129" s="27" t="n">
        <v>0</v>
      </c>
      <c r="AJ129" s="27" t="n">
        <v>0</v>
      </c>
      <c r="AK129" s="27" t="n">
        <v>0</v>
      </c>
      <c r="AL129" s="27" t="n">
        <v>0</v>
      </c>
      <c r="AM129" s="27" t="n">
        <v>0</v>
      </c>
      <c r="AN129" s="27" t="n">
        <v>0</v>
      </c>
      <c r="AO129" s="27" t="n">
        <v>0</v>
      </c>
      <c r="AP129" s="27" t="n">
        <v>0</v>
      </c>
      <c r="AQ129" s="27" t="n">
        <v>0</v>
      </c>
      <c r="AR129" s="27" t="n">
        <v>0</v>
      </c>
      <c r="AS129" s="27" t="n">
        <v>0</v>
      </c>
      <c r="AT129" s="27" t="n">
        <v>0</v>
      </c>
      <c r="AU129" s="27" t="n">
        <v>0</v>
      </c>
      <c r="AV129" s="27" t="n">
        <v>0</v>
      </c>
      <c r="AW129" s="27" t="n">
        <v>0</v>
      </c>
      <c r="AX129" s="27" t="n">
        <v>0</v>
      </c>
      <c r="AY129" s="27" t="n">
        <v>0</v>
      </c>
      <c r="AZ129" s="27" t="n">
        <v>0</v>
      </c>
      <c r="BA129" s="27" t="n">
        <v>0</v>
      </c>
      <c r="BB129" s="27" t="n">
        <v>0</v>
      </c>
      <c r="BC129" s="27" t="n">
        <v>0</v>
      </c>
      <c r="BD129" s="27" t="n">
        <v>0</v>
      </c>
      <c r="BE129" s="27" t="n">
        <v>0</v>
      </c>
      <c r="BF129" s="27" t="n">
        <v>0</v>
      </c>
      <c r="BG129" s="27" t="n">
        <v>0</v>
      </c>
      <c r="BH129" s="27" t="n">
        <v>0</v>
      </c>
      <c r="BI129" s="27" t="n">
        <v>0</v>
      </c>
      <c r="BJ129" s="27" t="n">
        <v>0</v>
      </c>
      <c r="BK129" s="27" t="n">
        <v>0</v>
      </c>
      <c r="BL129" s="27" t="n">
        <v>0</v>
      </c>
      <c r="BM129" s="27" t="n">
        <v>0</v>
      </c>
      <c r="BN129" s="27" t="n">
        <v>0</v>
      </c>
      <c r="BO129" s="27" t="n">
        <v>0</v>
      </c>
      <c r="BP129" s="27" t="n">
        <v>0</v>
      </c>
      <c r="BQ129" s="27" t="n">
        <v>0</v>
      </c>
      <c r="BR129" s="27" t="n">
        <v>0</v>
      </c>
      <c r="BS129" s="27" t="n">
        <v>0</v>
      </c>
      <c r="BT129" s="27" t="n">
        <v>0</v>
      </c>
      <c r="BU129" s="27" t="n">
        <v>0</v>
      </c>
      <c r="BV129" s="27" t="n">
        <v>0</v>
      </c>
      <c r="BW129" s="27" t="n">
        <v>0</v>
      </c>
      <c r="BX129" s="27" t="n">
        <v>0</v>
      </c>
      <c r="BY129" s="27" t="n">
        <v>0</v>
      </c>
      <c r="BZ129" s="27" t="n">
        <v>0</v>
      </c>
      <c r="CA129" s="27" t="n">
        <v>0</v>
      </c>
      <c r="CB129" s="27" t="n">
        <v>0</v>
      </c>
      <c r="CC129" s="27" t="n">
        <v>0</v>
      </c>
      <c r="CD129" s="27" t="n">
        <v>0</v>
      </c>
      <c r="CE129" s="27" t="n">
        <v>0</v>
      </c>
      <c r="CF129" s="27" t="n">
        <v>0</v>
      </c>
      <c r="CG129" s="27" t="n">
        <v>0</v>
      </c>
      <c r="CH129" s="27" t="n">
        <v>0</v>
      </c>
      <c r="CI129" s="27" t="n">
        <v>0</v>
      </c>
      <c r="CJ129" s="27" t="n">
        <v>0</v>
      </c>
      <c r="CK129" s="27" t="n">
        <v>0</v>
      </c>
      <c r="CL129" s="27" t="n">
        <v>0</v>
      </c>
      <c r="CM129" s="27" t="n">
        <v>0</v>
      </c>
      <c r="CN129" s="27" t="n">
        <v>0</v>
      </c>
      <c r="CO129" s="27" t="n">
        <v>0</v>
      </c>
      <c r="CP129" s="27" t="n">
        <v>0</v>
      </c>
      <c r="CQ129" s="27" t="n">
        <v>0</v>
      </c>
      <c r="CR129" s="27" t="n">
        <v>0</v>
      </c>
      <c r="CS129" s="27" t="n">
        <v>0</v>
      </c>
      <c r="CT129" s="27" t="n">
        <v>0</v>
      </c>
      <c r="CU129" s="27" t="n">
        <v>0</v>
      </c>
      <c r="CV129" s="27" t="n">
        <v>0</v>
      </c>
      <c r="CW129" s="27" t="n">
        <v>0</v>
      </c>
      <c r="CX129" s="27" t="n">
        <v>0</v>
      </c>
      <c r="CY129" s="27" t="n">
        <v>0</v>
      </c>
      <c r="CZ129" s="27" t="n">
        <v>0</v>
      </c>
      <c r="DA129" s="27" t="n">
        <v>0</v>
      </c>
    </row>
    <row r="130">
      <c r="A130" t="inlineStr">
        <is>
          <t>F2180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</row>
    <row r="131">
      <c r="A131" t="inlineStr">
        <is>
          <t>F2210</t>
        </is>
      </c>
      <c r="B131" s="27" t="n">
        <v>0</v>
      </c>
      <c r="C131" s="27" t="n">
        <v>0</v>
      </c>
      <c r="D131" s="27" t="n">
        <v>0</v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0</v>
      </c>
      <c r="R131" s="27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7" t="n">
        <v>0</v>
      </c>
      <c r="X131" s="27" t="n">
        <v>0</v>
      </c>
      <c r="Y131" s="27" t="n">
        <v>0</v>
      </c>
      <c r="Z131" s="27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7" t="n">
        <v>0</v>
      </c>
      <c r="AF131" s="27" t="n">
        <v>0</v>
      </c>
      <c r="AG131" s="27" t="n">
        <v>0</v>
      </c>
      <c r="AH131" s="27" t="n">
        <v>0</v>
      </c>
      <c r="AI131" s="27" t="n">
        <v>0</v>
      </c>
      <c r="AJ131" s="27" t="n">
        <v>0</v>
      </c>
      <c r="AK131" s="27" t="n">
        <v>0</v>
      </c>
      <c r="AL131" s="27" t="n">
        <v>0</v>
      </c>
      <c r="AM131" s="27" t="n">
        <v>0</v>
      </c>
      <c r="AN131" s="27" t="n">
        <v>0</v>
      </c>
      <c r="AO131" s="27" t="n">
        <v>0</v>
      </c>
      <c r="AP131" s="27" t="n">
        <v>0</v>
      </c>
      <c r="AQ131" s="27" t="n">
        <v>0</v>
      </c>
      <c r="AR131" s="27" t="n">
        <v>0</v>
      </c>
      <c r="AS131" s="27" t="n">
        <v>0</v>
      </c>
      <c r="AT131" s="27" t="n">
        <v>0</v>
      </c>
      <c r="AU131" s="27" t="n">
        <v>0</v>
      </c>
      <c r="AV131" s="27" t="n">
        <v>0</v>
      </c>
      <c r="AW131" s="27" t="n">
        <v>0</v>
      </c>
      <c r="AX131" s="27" t="n">
        <v>0</v>
      </c>
      <c r="AY131" s="27" t="n">
        <v>0</v>
      </c>
      <c r="AZ131" s="27" t="n">
        <v>0</v>
      </c>
      <c r="BA131" s="27" t="n">
        <v>0</v>
      </c>
      <c r="BB131" s="27" t="n">
        <v>0</v>
      </c>
      <c r="BC131" s="27" t="n">
        <v>0</v>
      </c>
      <c r="BD131" s="27" t="n">
        <v>0</v>
      </c>
      <c r="BE131" s="27" t="n">
        <v>0</v>
      </c>
      <c r="BF131" s="27" t="n">
        <v>0</v>
      </c>
      <c r="BG131" s="27" t="n">
        <v>0</v>
      </c>
      <c r="BH131" s="27" t="n">
        <v>0</v>
      </c>
      <c r="BI131" s="27" t="n">
        <v>0</v>
      </c>
      <c r="BJ131" s="27" t="n">
        <v>0</v>
      </c>
      <c r="BK131" s="27" t="n">
        <v>0</v>
      </c>
      <c r="BL131" s="27" t="n">
        <v>0</v>
      </c>
      <c r="BM131" s="27" t="n">
        <v>0</v>
      </c>
      <c r="BN131" s="27" t="n">
        <v>0</v>
      </c>
      <c r="BO131" s="27" t="n">
        <v>0</v>
      </c>
      <c r="BP131" s="27" t="n">
        <v>0</v>
      </c>
      <c r="BQ131" s="27" t="n">
        <v>0</v>
      </c>
      <c r="BR131" s="27" t="n">
        <v>0</v>
      </c>
      <c r="BS131" s="27" t="n">
        <v>0</v>
      </c>
      <c r="BT131" s="27" t="n">
        <v>0</v>
      </c>
      <c r="BU131" s="27" t="n">
        <v>0</v>
      </c>
      <c r="BV131" s="27" t="n">
        <v>0</v>
      </c>
      <c r="BW131" s="27" t="n">
        <v>0</v>
      </c>
      <c r="BX131" s="27" t="n">
        <v>0</v>
      </c>
      <c r="BY131" s="27" t="n">
        <v>0</v>
      </c>
      <c r="BZ131" s="27" t="n">
        <v>0</v>
      </c>
      <c r="CA131" s="27" t="n">
        <v>0</v>
      </c>
      <c r="CB131" s="27" t="n">
        <v>0</v>
      </c>
      <c r="CC131" s="27" t="n">
        <v>0</v>
      </c>
      <c r="CD131" s="27" t="n">
        <v>0</v>
      </c>
      <c r="CE131" s="27" t="n">
        <v>0</v>
      </c>
      <c r="CF131" s="27" t="n">
        <v>0</v>
      </c>
      <c r="CG131" s="27" t="n">
        <v>0</v>
      </c>
      <c r="CH131" s="27" t="n">
        <v>0</v>
      </c>
      <c r="CI131" s="27" t="n">
        <v>0</v>
      </c>
      <c r="CJ131" s="27" t="n">
        <v>0</v>
      </c>
      <c r="CK131" s="27" t="n">
        <v>0</v>
      </c>
      <c r="CL131" s="27" t="n">
        <v>0</v>
      </c>
      <c r="CM131" s="27" t="n">
        <v>0</v>
      </c>
      <c r="CN131" s="27" t="n">
        <v>0</v>
      </c>
      <c r="CO131" s="27" t="n">
        <v>0</v>
      </c>
      <c r="CP131" s="27" t="n">
        <v>0</v>
      </c>
      <c r="CQ131" s="27" t="n">
        <v>0</v>
      </c>
      <c r="CR131" s="27" t="n">
        <v>0</v>
      </c>
      <c r="CS131" s="27" t="n">
        <v>0</v>
      </c>
      <c r="CT131" s="27" t="n">
        <v>0</v>
      </c>
      <c r="CU131" s="27" t="n">
        <v>0</v>
      </c>
      <c r="CV131" s="27" t="n">
        <v>0</v>
      </c>
      <c r="CW131" s="27" t="n">
        <v>0</v>
      </c>
      <c r="CX131" s="27" t="n">
        <v>0</v>
      </c>
      <c r="CY131" s="27" t="n">
        <v>0</v>
      </c>
      <c r="CZ131" s="27" t="n">
        <v>0</v>
      </c>
      <c r="DA131" s="27" t="n">
        <v>0</v>
      </c>
    </row>
    <row r="132">
      <c r="A132" t="inlineStr">
        <is>
          <t>F2350</t>
        </is>
      </c>
      <c r="B132" s="27" t="n">
        <v>0</v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3240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3240</v>
      </c>
      <c r="V132" s="27" t="n">
        <v>1620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3240</v>
      </c>
      <c r="AC132" s="27" t="n">
        <v>0</v>
      </c>
      <c r="AD132" s="27" t="n">
        <v>0</v>
      </c>
      <c r="AE132" s="27" t="n">
        <v>3240</v>
      </c>
      <c r="AF132" s="27" t="n">
        <v>0</v>
      </c>
      <c r="AG132" s="27" t="n">
        <v>0</v>
      </c>
      <c r="AH132" s="27" t="n">
        <v>0</v>
      </c>
      <c r="AI132" s="27" t="n">
        <v>3240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3240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3240</v>
      </c>
      <c r="AT132" s="27" t="n">
        <v>3240</v>
      </c>
      <c r="AU132" s="27" t="n">
        <v>0</v>
      </c>
      <c r="AV132" s="27" t="n">
        <v>0</v>
      </c>
      <c r="AW132" s="27" t="n">
        <v>3240</v>
      </c>
      <c r="AX132" s="27" t="n">
        <v>0</v>
      </c>
      <c r="AY132" s="27" t="n">
        <v>3240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3240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3240</v>
      </c>
      <c r="BK132" s="27" t="n">
        <v>0</v>
      </c>
      <c r="BL132" s="27" t="n">
        <v>0</v>
      </c>
      <c r="BM132" s="27" t="n">
        <v>1620</v>
      </c>
      <c r="BN132" s="27" t="n">
        <v>0</v>
      </c>
      <c r="BO132" s="27" t="n">
        <v>0</v>
      </c>
      <c r="BP132" s="27" t="n">
        <v>0</v>
      </c>
      <c r="BQ132" s="27" t="n">
        <v>1080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</row>
    <row r="133">
      <c r="A133" t="inlineStr">
        <is>
          <t>F3060</t>
        </is>
      </c>
      <c r="B133" s="27" t="n">
        <v>0</v>
      </c>
      <c r="C133" s="27" t="n">
        <v>11520</v>
      </c>
      <c r="D133" s="27" t="n">
        <v>11520</v>
      </c>
      <c r="E133" s="27" t="n">
        <v>11520</v>
      </c>
      <c r="F133" s="27" t="n">
        <v>11520</v>
      </c>
      <c r="G133" s="27" t="n">
        <v>11520</v>
      </c>
      <c r="H133" s="27" t="n">
        <v>11520</v>
      </c>
      <c r="I133" s="27" t="n">
        <v>11520</v>
      </c>
      <c r="J133" s="27" t="n">
        <v>11520</v>
      </c>
      <c r="K133" s="27" t="n">
        <v>11520</v>
      </c>
      <c r="L133" s="27" t="n">
        <v>11520</v>
      </c>
      <c r="M133" s="27" t="n">
        <v>5760</v>
      </c>
      <c r="N133" s="27" t="n">
        <v>11520</v>
      </c>
      <c r="O133" s="27" t="n">
        <v>11520</v>
      </c>
      <c r="P133" s="27" t="n">
        <v>11520</v>
      </c>
      <c r="Q133" s="27" t="n">
        <v>11520</v>
      </c>
      <c r="R133" s="27" t="n">
        <v>11520</v>
      </c>
      <c r="S133" s="27" t="n">
        <v>0</v>
      </c>
      <c r="T133" s="27" t="n">
        <v>11520</v>
      </c>
      <c r="U133" s="27" t="n">
        <v>11520</v>
      </c>
      <c r="V133" s="27" t="n">
        <v>11520</v>
      </c>
      <c r="W133" s="27" t="n">
        <v>11520</v>
      </c>
      <c r="X133" s="27" t="n">
        <v>11520</v>
      </c>
      <c r="Y133" s="27" t="n">
        <v>0</v>
      </c>
      <c r="Z133" s="27" t="n">
        <v>0</v>
      </c>
      <c r="AA133" s="27" t="n">
        <v>5760</v>
      </c>
      <c r="AB133" s="27" t="n">
        <v>5760</v>
      </c>
      <c r="AC133" s="27" t="n">
        <v>0</v>
      </c>
      <c r="AD133" s="27" t="n">
        <v>11520</v>
      </c>
      <c r="AE133" s="27" t="n">
        <v>11520</v>
      </c>
      <c r="AF133" s="27" t="n">
        <v>11520</v>
      </c>
      <c r="AG133" s="27" t="n">
        <v>5760</v>
      </c>
      <c r="AH133" s="27" t="n">
        <v>11520</v>
      </c>
      <c r="AI133" s="27" t="n">
        <v>11520</v>
      </c>
      <c r="AJ133" s="27" t="n">
        <v>11520</v>
      </c>
      <c r="AK133" s="27" t="n">
        <v>11520</v>
      </c>
      <c r="AL133" s="27" t="n">
        <v>11520</v>
      </c>
      <c r="AM133" s="27" t="n">
        <v>11520</v>
      </c>
      <c r="AN133" s="27" t="n">
        <v>5760</v>
      </c>
      <c r="AO133" s="27" t="n">
        <v>5760</v>
      </c>
      <c r="AP133" s="27" t="n">
        <v>11520</v>
      </c>
      <c r="AQ133" s="27" t="n">
        <v>11520</v>
      </c>
      <c r="AR133" s="27" t="n">
        <v>5760</v>
      </c>
      <c r="AS133" s="27" t="n">
        <v>11520</v>
      </c>
      <c r="AT133" s="27" t="n">
        <v>11520</v>
      </c>
      <c r="AU133" s="27" t="n">
        <v>17280</v>
      </c>
      <c r="AV133" s="27" t="n">
        <v>17280</v>
      </c>
      <c r="AW133" s="27" t="n">
        <v>11520</v>
      </c>
      <c r="AX133" s="27" t="n">
        <v>11520</v>
      </c>
      <c r="AY133" s="27" t="n">
        <v>11520</v>
      </c>
      <c r="AZ133" s="27" t="n">
        <v>5760</v>
      </c>
      <c r="BA133" s="27" t="n">
        <v>0</v>
      </c>
      <c r="BB133" s="27" t="n">
        <v>0</v>
      </c>
      <c r="BC133" s="27" t="n">
        <v>5760</v>
      </c>
      <c r="BD133" s="27" t="n">
        <v>11520</v>
      </c>
      <c r="BE133" s="27" t="n">
        <v>11520</v>
      </c>
      <c r="BF133" s="27" t="n">
        <v>11520</v>
      </c>
      <c r="BG133" s="27" t="n">
        <v>5760</v>
      </c>
      <c r="BH133" s="27" t="n">
        <v>11520</v>
      </c>
      <c r="BI133" s="27" t="n">
        <v>5760</v>
      </c>
      <c r="BJ133" s="27" t="n">
        <v>5760</v>
      </c>
      <c r="BK133" s="27" t="n">
        <v>5760</v>
      </c>
      <c r="BL133" s="27" t="n">
        <v>11520</v>
      </c>
      <c r="BM133" s="27" t="n">
        <v>5760</v>
      </c>
      <c r="BN133" s="27" t="n">
        <v>5760</v>
      </c>
      <c r="BO133" s="27" t="n">
        <v>5760</v>
      </c>
      <c r="BP133" s="27" t="n">
        <v>0</v>
      </c>
      <c r="BQ133" s="27" t="n">
        <v>5760</v>
      </c>
      <c r="BR133" s="27" t="n">
        <v>5760</v>
      </c>
      <c r="BS133" s="27" t="n">
        <v>5760</v>
      </c>
      <c r="BT133" s="27" t="n">
        <v>0</v>
      </c>
      <c r="BU133" s="27" t="n">
        <v>5760</v>
      </c>
      <c r="BV133" s="27" t="n">
        <v>4320</v>
      </c>
      <c r="BW133" s="27" t="n">
        <v>0</v>
      </c>
      <c r="BX133" s="27" t="n">
        <v>0</v>
      </c>
      <c r="BY133" s="27" t="n">
        <v>5280</v>
      </c>
      <c r="BZ133" s="27" t="n">
        <v>0</v>
      </c>
      <c r="CA133" s="27" t="n">
        <v>0</v>
      </c>
      <c r="CB133" s="27" t="n">
        <v>0</v>
      </c>
      <c r="CC133" s="27" t="n">
        <v>0</v>
      </c>
      <c r="CD133" s="27" t="n">
        <v>0</v>
      </c>
      <c r="CE133" s="27" t="n">
        <v>0</v>
      </c>
      <c r="CF133" s="27" t="n">
        <v>0</v>
      </c>
      <c r="CG133" s="27" t="n">
        <v>0</v>
      </c>
      <c r="CH133" s="27" t="n">
        <v>0</v>
      </c>
      <c r="CI133" s="27" t="n">
        <v>0</v>
      </c>
      <c r="CJ133" s="27" t="n">
        <v>0</v>
      </c>
      <c r="CK133" s="27" t="n">
        <v>0</v>
      </c>
      <c r="CL133" s="27" t="n">
        <v>0</v>
      </c>
      <c r="CM133" s="27" t="n">
        <v>0</v>
      </c>
      <c r="CN133" s="27" t="n">
        <v>0</v>
      </c>
      <c r="CO133" s="27" t="n">
        <v>0</v>
      </c>
      <c r="CP133" s="27" t="n">
        <v>0</v>
      </c>
      <c r="CQ133" s="27" t="n">
        <v>0</v>
      </c>
      <c r="CR133" s="27" t="n">
        <v>0</v>
      </c>
      <c r="CS133" s="27" t="n">
        <v>0</v>
      </c>
      <c r="CT133" s="27" t="n">
        <v>0</v>
      </c>
      <c r="CU133" s="27" t="n">
        <v>0</v>
      </c>
      <c r="CV133" s="27" t="n">
        <v>0</v>
      </c>
      <c r="CW133" s="27" t="n">
        <v>0</v>
      </c>
      <c r="CX133" s="27" t="n">
        <v>0</v>
      </c>
      <c r="CY133" s="27" t="n">
        <v>0</v>
      </c>
      <c r="CZ133" s="27" t="n">
        <v>0</v>
      </c>
      <c r="DA133" s="27" t="n">
        <v>0</v>
      </c>
    </row>
    <row r="134">
      <c r="A134" t="inlineStr">
        <is>
          <t>K0030</t>
        </is>
      </c>
      <c r="B134" s="27" t="n">
        <v>0</v>
      </c>
      <c r="C134" s="27" t="n">
        <v>2400</v>
      </c>
      <c r="D134" s="27" t="n">
        <v>0</v>
      </c>
      <c r="E134" s="27" t="n">
        <v>0</v>
      </c>
      <c r="F134" s="27" t="n">
        <v>2400</v>
      </c>
      <c r="G134" s="27" t="n">
        <v>0</v>
      </c>
      <c r="H134" s="27" t="n">
        <v>0</v>
      </c>
      <c r="I134" s="27" t="n">
        <v>2400</v>
      </c>
      <c r="J134" s="27" t="n">
        <v>0</v>
      </c>
      <c r="K134" s="27" t="n">
        <v>2400</v>
      </c>
      <c r="L134" s="27" t="n">
        <v>0</v>
      </c>
      <c r="M134" s="27" t="n">
        <v>2400</v>
      </c>
      <c r="N134" s="27" t="n">
        <v>0</v>
      </c>
      <c r="O134" s="27" t="n">
        <v>0</v>
      </c>
      <c r="P134" s="27" t="n">
        <v>2400</v>
      </c>
      <c r="Q134" s="27" t="n">
        <v>2400</v>
      </c>
      <c r="R134" s="27" t="n">
        <v>2400</v>
      </c>
      <c r="S134" s="27" t="n">
        <v>0</v>
      </c>
      <c r="T134" s="27" t="n">
        <v>0</v>
      </c>
      <c r="U134" s="27" t="n">
        <v>2400</v>
      </c>
      <c r="V134" s="27" t="n">
        <v>0</v>
      </c>
      <c r="W134" s="27" t="n">
        <v>2400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2400</v>
      </c>
      <c r="AF134" s="27" t="n">
        <v>0</v>
      </c>
      <c r="AG134" s="27" t="n">
        <v>0</v>
      </c>
      <c r="AH134" s="27" t="n">
        <v>2400</v>
      </c>
      <c r="AI134" s="27" t="n">
        <v>0</v>
      </c>
      <c r="AJ134" s="27" t="n">
        <v>0</v>
      </c>
      <c r="AK134" s="27" t="n">
        <v>2400</v>
      </c>
      <c r="AL134" s="27" t="n">
        <v>0</v>
      </c>
      <c r="AM134" s="27" t="n">
        <v>2400</v>
      </c>
      <c r="AN134" s="27" t="n">
        <v>0</v>
      </c>
      <c r="AO134" s="27" t="n">
        <v>0</v>
      </c>
      <c r="AP134" s="27" t="n">
        <v>2400</v>
      </c>
      <c r="AQ134" s="27" t="n">
        <v>0</v>
      </c>
      <c r="AR134" s="27" t="n">
        <v>0</v>
      </c>
      <c r="AS134" s="27" t="n">
        <v>0</v>
      </c>
      <c r="AT134" s="27" t="n">
        <v>2400</v>
      </c>
      <c r="AU134" s="27" t="n">
        <v>0</v>
      </c>
      <c r="AV134" s="27" t="n">
        <v>0</v>
      </c>
      <c r="AW134" s="27" t="n">
        <v>0</v>
      </c>
      <c r="AX134" s="27" t="n">
        <v>2400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960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</row>
    <row r="135">
      <c r="A135" t="inlineStr">
        <is>
          <t>TSP-1555</t>
        </is>
      </c>
      <c r="B135" s="27" t="n">
        <v>0</v>
      </c>
      <c r="C135" s="27" t="n">
        <v>0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0</v>
      </c>
      <c r="Q135" s="27" t="n">
        <v>0</v>
      </c>
      <c r="R135" s="27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7" t="n">
        <v>0</v>
      </c>
      <c r="X135" s="27" t="n">
        <v>0</v>
      </c>
      <c r="Y135" s="27" t="n">
        <v>0</v>
      </c>
      <c r="Z135" s="27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7" t="n">
        <v>0</v>
      </c>
      <c r="AF135" s="27" t="n">
        <v>0</v>
      </c>
      <c r="AG135" s="27" t="n">
        <v>0</v>
      </c>
      <c r="AH135" s="27" t="n">
        <v>0</v>
      </c>
      <c r="AI135" s="27" t="n">
        <v>0</v>
      </c>
      <c r="AJ135" s="27" t="n">
        <v>0</v>
      </c>
      <c r="AK135" s="27" t="n">
        <v>0</v>
      </c>
      <c r="AL135" s="27" t="n">
        <v>0</v>
      </c>
      <c r="AM135" s="27" t="n">
        <v>0</v>
      </c>
      <c r="AN135" s="27" t="n">
        <v>0</v>
      </c>
      <c r="AO135" s="27" t="n">
        <v>0</v>
      </c>
      <c r="AP135" s="27" t="n">
        <v>0</v>
      </c>
      <c r="AQ135" s="27" t="n">
        <v>0</v>
      </c>
      <c r="AR135" s="27" t="n">
        <v>0</v>
      </c>
      <c r="AS135" s="27" t="n">
        <v>0</v>
      </c>
      <c r="AT135" s="27" t="n">
        <v>0</v>
      </c>
      <c r="AU135" s="27" t="n">
        <v>0</v>
      </c>
      <c r="AV135" s="27" t="n">
        <v>0</v>
      </c>
      <c r="AW135" s="27" t="n">
        <v>0</v>
      </c>
      <c r="AX135" s="27" t="n">
        <v>0</v>
      </c>
      <c r="AY135" s="27" t="n">
        <v>0</v>
      </c>
      <c r="AZ135" s="27" t="n">
        <v>0</v>
      </c>
      <c r="BA135" s="27" t="n">
        <v>0</v>
      </c>
      <c r="BB135" s="27" t="n">
        <v>0</v>
      </c>
      <c r="BC135" s="27" t="n">
        <v>0</v>
      </c>
      <c r="BD135" s="27" t="n">
        <v>0</v>
      </c>
      <c r="BE135" s="27" t="n">
        <v>0</v>
      </c>
      <c r="BF135" s="27" t="n">
        <v>0</v>
      </c>
      <c r="BG135" s="27" t="n">
        <v>0</v>
      </c>
      <c r="BH135" s="27" t="n">
        <v>0</v>
      </c>
      <c r="BI135" s="27" t="n">
        <v>0</v>
      </c>
      <c r="BJ135" s="27" t="n">
        <v>0</v>
      </c>
      <c r="BK135" s="27" t="n">
        <v>0</v>
      </c>
      <c r="BL135" s="27" t="n">
        <v>0</v>
      </c>
      <c r="BM135" s="27" t="n">
        <v>0</v>
      </c>
      <c r="BN135" s="27" t="n">
        <v>0</v>
      </c>
      <c r="BO135" s="27" t="n">
        <v>0</v>
      </c>
      <c r="BP135" s="27" t="n">
        <v>0</v>
      </c>
      <c r="BQ135" s="27" t="n">
        <v>0</v>
      </c>
      <c r="BR135" s="27" t="n">
        <v>0</v>
      </c>
      <c r="BS135" s="27" t="n">
        <v>0</v>
      </c>
      <c r="BT135" s="27" t="n">
        <v>0</v>
      </c>
      <c r="BU135" s="27" t="n">
        <v>0</v>
      </c>
      <c r="BV135" s="27" t="n">
        <v>0</v>
      </c>
      <c r="BW135" s="27" t="n">
        <v>0</v>
      </c>
      <c r="BX135" s="27" t="n">
        <v>0</v>
      </c>
      <c r="BY135" s="27" t="n">
        <v>0</v>
      </c>
      <c r="BZ135" s="27" t="n">
        <v>0</v>
      </c>
      <c r="CA135" s="27" t="n">
        <v>0</v>
      </c>
      <c r="CB135" s="27" t="n">
        <v>0</v>
      </c>
      <c r="CC135" s="27" t="n">
        <v>0</v>
      </c>
      <c r="CD135" s="27" t="n">
        <v>0</v>
      </c>
      <c r="CE135" s="27" t="n">
        <v>0</v>
      </c>
      <c r="CF135" s="27" t="n">
        <v>0</v>
      </c>
      <c r="CG135" s="27" t="n">
        <v>0</v>
      </c>
      <c r="CH135" s="27" t="n">
        <v>0</v>
      </c>
      <c r="CI135" s="27" t="n">
        <v>0</v>
      </c>
      <c r="CJ135" s="27" t="n">
        <v>0</v>
      </c>
      <c r="CK135" s="27" t="n">
        <v>0</v>
      </c>
      <c r="CL135" s="27" t="n">
        <v>0</v>
      </c>
      <c r="CM135" s="27" t="n">
        <v>0</v>
      </c>
      <c r="CN135" s="27" t="n">
        <v>0</v>
      </c>
      <c r="CO135" s="27" t="n">
        <v>0</v>
      </c>
      <c r="CP135" s="27" t="n">
        <v>0</v>
      </c>
      <c r="CQ135" s="27" t="n">
        <v>0</v>
      </c>
      <c r="CR135" s="27" t="n">
        <v>0</v>
      </c>
      <c r="CS135" s="27" t="n">
        <v>0</v>
      </c>
      <c r="CT135" s="27" t="n">
        <v>0</v>
      </c>
      <c r="CU135" s="27" t="n">
        <v>0</v>
      </c>
      <c r="CV135" s="27" t="n">
        <v>0</v>
      </c>
      <c r="CW135" s="27" t="n">
        <v>0</v>
      </c>
      <c r="CX135" s="27" t="n">
        <v>0</v>
      </c>
      <c r="CY135" s="27" t="n">
        <v>0</v>
      </c>
      <c r="CZ135" s="27" t="n">
        <v>0</v>
      </c>
      <c r="DA135" s="27" t="n">
        <v>0</v>
      </c>
    </row>
    <row r="136">
      <c r="A136" t="inlineStr">
        <is>
          <t>V14</t>
        </is>
      </c>
      <c r="B136" s="27" t="n">
        <v>0</v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</row>
    <row r="137">
      <c r="A137" t="inlineStr">
        <is>
          <t>V17</t>
        </is>
      </c>
      <c r="B137" s="27" t="n">
        <v>0</v>
      </c>
      <c r="C137" s="27" t="n">
        <v>0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0</v>
      </c>
      <c r="Q137" s="27" t="n">
        <v>0</v>
      </c>
      <c r="R137" s="27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7" t="n">
        <v>0</v>
      </c>
      <c r="X137" s="27" t="n">
        <v>0</v>
      </c>
      <c r="Y137" s="27" t="n">
        <v>0</v>
      </c>
      <c r="Z137" s="27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7" t="n">
        <v>0</v>
      </c>
      <c r="AF137" s="27" t="n">
        <v>0</v>
      </c>
      <c r="AG137" s="27" t="n">
        <v>0</v>
      </c>
      <c r="AH137" s="27" t="n">
        <v>0</v>
      </c>
      <c r="AI137" s="27" t="n">
        <v>0</v>
      </c>
      <c r="AJ137" s="27" t="n">
        <v>0</v>
      </c>
      <c r="AK137" s="27" t="n">
        <v>0</v>
      </c>
      <c r="AL137" s="27" t="n">
        <v>0</v>
      </c>
      <c r="AM137" s="27" t="n">
        <v>0</v>
      </c>
      <c r="AN137" s="27" t="n">
        <v>0</v>
      </c>
      <c r="AO137" s="27" t="n">
        <v>0</v>
      </c>
      <c r="AP137" s="27" t="n">
        <v>0</v>
      </c>
      <c r="AQ137" s="27" t="n">
        <v>0</v>
      </c>
      <c r="AR137" s="27" t="n">
        <v>0</v>
      </c>
      <c r="AS137" s="27" t="n">
        <v>0</v>
      </c>
      <c r="AT137" s="27" t="n">
        <v>0</v>
      </c>
      <c r="AU137" s="27" t="n">
        <v>0</v>
      </c>
      <c r="AV137" s="27" t="n">
        <v>0</v>
      </c>
      <c r="AW137" s="27" t="n">
        <v>0</v>
      </c>
      <c r="AX137" s="27" t="n">
        <v>0</v>
      </c>
      <c r="AY137" s="27" t="n">
        <v>0</v>
      </c>
      <c r="AZ137" s="27" t="n">
        <v>0</v>
      </c>
      <c r="BA137" s="27" t="n">
        <v>0</v>
      </c>
      <c r="BB137" s="27" t="n">
        <v>0</v>
      </c>
      <c r="BC137" s="27" t="n">
        <v>0</v>
      </c>
      <c r="BD137" s="27" t="n">
        <v>0</v>
      </c>
      <c r="BE137" s="27" t="n">
        <v>0</v>
      </c>
      <c r="BF137" s="27" t="n">
        <v>0</v>
      </c>
      <c r="BG137" s="27" t="n">
        <v>0</v>
      </c>
      <c r="BH137" s="27" t="n">
        <v>0</v>
      </c>
      <c r="BI137" s="27" t="n">
        <v>0</v>
      </c>
      <c r="BJ137" s="27" t="n">
        <v>0</v>
      </c>
      <c r="BK137" s="27" t="n">
        <v>0</v>
      </c>
      <c r="BL137" s="27" t="n">
        <v>0</v>
      </c>
      <c r="BM137" s="27" t="n">
        <v>0</v>
      </c>
      <c r="BN137" s="27" t="n">
        <v>0</v>
      </c>
      <c r="BO137" s="27" t="n">
        <v>0</v>
      </c>
      <c r="BP137" s="27" t="n">
        <v>0</v>
      </c>
      <c r="BQ137" s="27" t="n">
        <v>0</v>
      </c>
      <c r="BR137" s="27" t="n">
        <v>0</v>
      </c>
      <c r="BS137" s="27" t="n">
        <v>0</v>
      </c>
      <c r="BT137" s="27" t="n">
        <v>0</v>
      </c>
      <c r="BU137" s="27" t="n">
        <v>0</v>
      </c>
      <c r="BV137" s="27" t="n">
        <v>0</v>
      </c>
      <c r="BW137" s="27" t="n">
        <v>0</v>
      </c>
      <c r="BX137" s="27" t="n">
        <v>0</v>
      </c>
      <c r="BY137" s="27" t="n">
        <v>0</v>
      </c>
      <c r="BZ137" s="27" t="n">
        <v>0</v>
      </c>
      <c r="CA137" s="27" t="n">
        <v>0</v>
      </c>
      <c r="CB137" s="27" t="n">
        <v>0</v>
      </c>
      <c r="CC137" s="27" t="n">
        <v>0</v>
      </c>
      <c r="CD137" s="27" t="n">
        <v>0</v>
      </c>
      <c r="CE137" s="27" t="n">
        <v>0</v>
      </c>
      <c r="CF137" s="27" t="n">
        <v>0</v>
      </c>
      <c r="CG137" s="27" t="n">
        <v>0</v>
      </c>
      <c r="CH137" s="27" t="n">
        <v>0</v>
      </c>
      <c r="CI137" s="27" t="n">
        <v>0</v>
      </c>
      <c r="CJ137" s="27" t="n">
        <v>0</v>
      </c>
      <c r="CK137" s="27" t="n">
        <v>0</v>
      </c>
      <c r="CL137" s="27" t="n">
        <v>0</v>
      </c>
      <c r="CM137" s="27" t="n">
        <v>0</v>
      </c>
      <c r="CN137" s="27" t="n">
        <v>0</v>
      </c>
      <c r="CO137" s="27" t="n">
        <v>0</v>
      </c>
      <c r="CP137" s="27" t="n">
        <v>0</v>
      </c>
      <c r="CQ137" s="27" t="n">
        <v>0</v>
      </c>
      <c r="CR137" s="27" t="n">
        <v>0</v>
      </c>
      <c r="CS137" s="27" t="n">
        <v>0</v>
      </c>
      <c r="CT137" s="27" t="n">
        <v>0</v>
      </c>
      <c r="CU137" s="27" t="n">
        <v>0</v>
      </c>
      <c r="CV137" s="27" t="n">
        <v>0</v>
      </c>
      <c r="CW137" s="27" t="n">
        <v>0</v>
      </c>
      <c r="CX137" s="27" t="n">
        <v>0</v>
      </c>
      <c r="CY137" s="27" t="n">
        <v>0</v>
      </c>
      <c r="CZ137" s="27" t="n">
        <v>0</v>
      </c>
      <c r="DA137" s="27" t="n">
        <v>0</v>
      </c>
    </row>
    <row r="138">
      <c r="A138" t="inlineStr">
        <is>
          <t>V18</t>
        </is>
      </c>
      <c r="B138" s="27" t="n">
        <v>0</v>
      </c>
      <c r="C138" s="27" t="n">
        <v>0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0</v>
      </c>
      <c r="R138" s="27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7" t="n">
        <v>0</v>
      </c>
      <c r="X138" s="27" t="n">
        <v>0</v>
      </c>
      <c r="Y138" s="27" t="n">
        <v>0</v>
      </c>
      <c r="Z138" s="27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7" t="n">
        <v>0</v>
      </c>
      <c r="AF138" s="27" t="n">
        <v>0</v>
      </c>
      <c r="AG138" s="27" t="n">
        <v>0</v>
      </c>
      <c r="AH138" s="27" t="n">
        <v>0</v>
      </c>
      <c r="AI138" s="27" t="n">
        <v>0</v>
      </c>
      <c r="AJ138" s="27" t="n">
        <v>0</v>
      </c>
      <c r="AK138" s="27" t="n">
        <v>0</v>
      </c>
      <c r="AL138" s="27" t="n">
        <v>0</v>
      </c>
      <c r="AM138" s="27" t="n">
        <v>0</v>
      </c>
      <c r="AN138" s="27" t="n">
        <v>0</v>
      </c>
      <c r="AO138" s="27" t="n">
        <v>0</v>
      </c>
      <c r="AP138" s="27" t="n">
        <v>0</v>
      </c>
      <c r="AQ138" s="27" t="n">
        <v>0</v>
      </c>
      <c r="AR138" s="27" t="n">
        <v>0</v>
      </c>
      <c r="AS138" s="27" t="n">
        <v>0</v>
      </c>
      <c r="AT138" s="27" t="n">
        <v>0</v>
      </c>
      <c r="AU138" s="27" t="n">
        <v>0</v>
      </c>
      <c r="AV138" s="27" t="n">
        <v>0</v>
      </c>
      <c r="AW138" s="27" t="n">
        <v>0</v>
      </c>
      <c r="AX138" s="27" t="n">
        <v>0</v>
      </c>
      <c r="AY138" s="27" t="n">
        <v>0</v>
      </c>
      <c r="AZ138" s="27" t="n">
        <v>0</v>
      </c>
      <c r="BA138" s="27" t="n">
        <v>0</v>
      </c>
      <c r="BB138" s="27" t="n">
        <v>0</v>
      </c>
      <c r="BC138" s="27" t="n">
        <v>0</v>
      </c>
      <c r="BD138" s="27" t="n">
        <v>0</v>
      </c>
      <c r="BE138" s="27" t="n">
        <v>0</v>
      </c>
      <c r="BF138" s="27" t="n">
        <v>0</v>
      </c>
      <c r="BG138" s="27" t="n">
        <v>0</v>
      </c>
      <c r="BH138" s="27" t="n">
        <v>0</v>
      </c>
      <c r="BI138" s="27" t="n">
        <v>0</v>
      </c>
      <c r="BJ138" s="27" t="n">
        <v>0</v>
      </c>
      <c r="BK138" s="27" t="n">
        <v>0</v>
      </c>
      <c r="BL138" s="27" t="n">
        <v>0</v>
      </c>
      <c r="BM138" s="27" t="n">
        <v>0</v>
      </c>
      <c r="BN138" s="27" t="n">
        <v>0</v>
      </c>
      <c r="BO138" s="27" t="n">
        <v>0</v>
      </c>
      <c r="BP138" s="27" t="n">
        <v>0</v>
      </c>
      <c r="BQ138" s="27" t="n">
        <v>0</v>
      </c>
      <c r="BR138" s="27" t="n">
        <v>0</v>
      </c>
      <c r="BS138" s="27" t="n">
        <v>0</v>
      </c>
      <c r="BT138" s="27" t="n">
        <v>0</v>
      </c>
      <c r="BU138" s="27" t="n">
        <v>0</v>
      </c>
      <c r="BV138" s="27" t="n">
        <v>0</v>
      </c>
      <c r="BW138" s="27" t="n">
        <v>0</v>
      </c>
      <c r="BX138" s="27" t="n">
        <v>0</v>
      </c>
      <c r="BY138" s="27" t="n">
        <v>0</v>
      </c>
      <c r="BZ138" s="27" t="n">
        <v>0</v>
      </c>
      <c r="CA138" s="27" t="n">
        <v>0</v>
      </c>
      <c r="CB138" s="27" t="n">
        <v>0</v>
      </c>
      <c r="CC138" s="27" t="n">
        <v>0</v>
      </c>
      <c r="CD138" s="27" t="n">
        <v>0</v>
      </c>
      <c r="CE138" s="27" t="n">
        <v>0</v>
      </c>
      <c r="CF138" s="27" t="n">
        <v>0</v>
      </c>
      <c r="CG138" s="27" t="n">
        <v>0</v>
      </c>
      <c r="CH138" s="27" t="n">
        <v>0</v>
      </c>
      <c r="CI138" s="27" t="n">
        <v>0</v>
      </c>
      <c r="CJ138" s="27" t="n">
        <v>0</v>
      </c>
      <c r="CK138" s="27" t="n">
        <v>0</v>
      </c>
      <c r="CL138" s="27" t="n">
        <v>0</v>
      </c>
      <c r="CM138" s="27" t="n">
        <v>0</v>
      </c>
      <c r="CN138" s="27" t="n">
        <v>0</v>
      </c>
      <c r="CO138" s="27" t="n">
        <v>0</v>
      </c>
      <c r="CP138" s="27" t="n">
        <v>0</v>
      </c>
      <c r="CQ138" s="27" t="n">
        <v>0</v>
      </c>
      <c r="CR138" s="27" t="n">
        <v>0</v>
      </c>
      <c r="CS138" s="27" t="n">
        <v>0</v>
      </c>
      <c r="CT138" s="27" t="n">
        <v>0</v>
      </c>
      <c r="CU138" s="27" t="n">
        <v>0</v>
      </c>
      <c r="CV138" s="27" t="n">
        <v>0</v>
      </c>
      <c r="CW138" s="27" t="n">
        <v>0</v>
      </c>
      <c r="CX138" s="27" t="n">
        <v>0</v>
      </c>
      <c r="CY138" s="27" t="n">
        <v>0</v>
      </c>
      <c r="CZ138" s="27" t="n">
        <v>0</v>
      </c>
      <c r="DA138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2026-08-05T13:10:13Z</dcterms:created>
  <dcterms:modified xsi:type="dcterms:W3CDTF">2026-08-05T13:10:18Z</dcterms:modified>
</cp:coreProperties>
</file>