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85b15da34dd53236/Área de Trabalho/"/>
    </mc:Choice>
  </mc:AlternateContent>
  <xr:revisionPtr revIDLastSave="198" documentId="8_{1284FBFD-E367-40D9-B9B9-816B2B415C54}" xr6:coauthVersionLast="47" xr6:coauthVersionMax="47" xr10:uidLastSave="{3925657B-68F9-41C2-8CA4-DC5D2B5092FA}"/>
  <bookViews>
    <workbookView xWindow="-108" yWindow="-108" windowWidth="23256" windowHeight="12456"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5" l="1"/>
  <c r="C27" i="5"/>
  <c r="B26" i="5"/>
  <c r="C26" i="5" s="1"/>
  <c r="B25" i="5"/>
  <c r="C25" i="5" s="1"/>
  <c r="B24" i="5"/>
  <c r="C24" i="5" s="1"/>
  <c r="B23" i="5"/>
  <c r="C23" i="5" s="1"/>
  <c r="B22" i="5"/>
  <c r="C22" i="5" s="1"/>
  <c r="B21" i="5"/>
  <c r="C21" i="5" s="1"/>
  <c r="B20" i="5"/>
  <c r="C20" i="5" s="1"/>
  <c r="B19" i="5"/>
  <c r="C19" i="5" s="1"/>
  <c r="B18" i="5"/>
  <c r="C18" i="5" s="1"/>
  <c r="B17" i="5"/>
  <c r="K18" i="6"/>
  <c r="M26" i="6"/>
  <c r="M25" i="6"/>
  <c r="M24" i="6"/>
  <c r="M23" i="6"/>
  <c r="M22" i="6"/>
  <c r="M21" i="6"/>
  <c r="M20" i="6"/>
  <c r="M19" i="6"/>
  <c r="M18" i="6"/>
  <c r="L26" i="6"/>
  <c r="L25" i="6"/>
  <c r="L24" i="6"/>
  <c r="L23" i="6"/>
  <c r="L22" i="6"/>
  <c r="L21" i="6"/>
  <c r="L20" i="6"/>
  <c r="L19" i="6"/>
  <c r="L18" i="6"/>
  <c r="L3" i="6"/>
  <c r="K26" i="6"/>
  <c r="K25" i="6"/>
  <c r="K24" i="6"/>
  <c r="K23" i="6"/>
  <c r="K22" i="6"/>
  <c r="K21" i="6"/>
  <c r="K20" i="6"/>
  <c r="K19" i="6"/>
  <c r="M9" i="6"/>
  <c r="M8" i="6"/>
  <c r="M7" i="6"/>
  <c r="M6" i="6"/>
  <c r="M5" i="6"/>
  <c r="M4" i="6"/>
  <c r="M3" i="6"/>
  <c r="L9" i="6"/>
  <c r="L8" i="6"/>
  <c r="L7" i="6"/>
  <c r="K4" i="6"/>
  <c r="L6" i="6"/>
  <c r="L5" i="6"/>
  <c r="L4" i="6"/>
  <c r="K9" i="6"/>
  <c r="K8" i="6"/>
  <c r="K7" i="6"/>
  <c r="K6" i="6"/>
  <c r="K5" i="6"/>
  <c r="K3" i="6"/>
  <c r="D43" i="2"/>
  <c r="D42" i="2"/>
  <c r="D41" i="2"/>
  <c r="D40" i="2"/>
  <c r="D39" i="2"/>
  <c r="C38" i="2"/>
  <c r="D38" i="2" s="1"/>
  <c r="D37" i="2"/>
  <c r="D36" i="2"/>
  <c r="D35" i="2"/>
  <c r="D32" i="2"/>
  <c r="C43" i="2"/>
  <c r="C42" i="2"/>
  <c r="C41" i="2"/>
  <c r="C40" i="2"/>
  <c r="C39" i="2"/>
  <c r="C37" i="2"/>
  <c r="C36" i="2"/>
  <c r="C35" i="2"/>
  <c r="C34" i="2"/>
  <c r="D34" i="2" s="1"/>
  <c r="C33" i="2"/>
  <c r="D33" i="2" s="1"/>
  <c r="C32" i="2"/>
  <c r="C31" i="2"/>
  <c r="D31" i="2" s="1"/>
  <c r="C30" i="2"/>
  <c r="C29" i="2"/>
  <c r="D29" i="2" s="1"/>
  <c r="C28" i="2"/>
  <c r="D28" i="2" s="1"/>
  <c r="C26" i="2"/>
  <c r="C27" i="2"/>
  <c r="D27" i="2" s="1"/>
  <c r="D30" i="2"/>
  <c r="D26" i="2"/>
  <c r="D25" i="2"/>
  <c r="D24" i="2"/>
  <c r="C25" i="2"/>
  <c r="B43" i="2"/>
  <c r="B42" i="2"/>
  <c r="B41" i="2"/>
  <c r="B40" i="2"/>
  <c r="B39" i="2"/>
  <c r="B38" i="2"/>
  <c r="B37" i="2"/>
  <c r="B36" i="2"/>
  <c r="B35" i="2"/>
  <c r="B34" i="2"/>
  <c r="B33" i="2"/>
  <c r="B32" i="2"/>
  <c r="B31" i="2"/>
  <c r="B30" i="2"/>
  <c r="B29" i="2"/>
  <c r="B28" i="2"/>
  <c r="B27" i="2"/>
  <c r="B25" i="2"/>
  <c r="B26" i="2"/>
  <c r="B24" i="2"/>
  <c r="C24" i="2"/>
  <c r="J14" i="6"/>
  <c r="J11" i="6"/>
  <c r="B21" i="2"/>
  <c r="B20" i="2"/>
  <c r="B19" i="2"/>
  <c r="B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[Comentário encadeado]
Sua versão do Excel permite que você leia este comentário encadeado, no entanto, as edições serão removidas se o arquivo for aberto em uma versão mais recente do Excel. Saiba mais: https://go.microsoft.com/fwlink/?linkid=870924
Comentário:
    Insira fórmulas para completar a coluna B</t>
      </text>
    </comment>
    <comment ref="E23" authorId="1" shapeId="0" xr:uid="{06DD7964-9615-4853-9F0B-882D398DD50C}">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s>
  <commentList>
    <comment ref="N2" authorId="0" shapeId="0" xr:uid="{4417811F-2715-45FC-8EF9-1A71AB095B6C}">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 personalizado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<sst xmlns="http://schemas.openxmlformats.org/spreadsheetml/2006/main" count="45" uniqueCount="31">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</sst>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51">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0" fontId="5" fillId="4" borderId="6" xfId="0" applyFont="1" applyFill="1" applyBorder="1" applyAlignment="1">
      <alignment horizontal="left" vertical="center" wrapText="1"/>
    </xf>
    <xf numFmtId="0" fontId="6" fillId="4" borderId="12" xfId="0" applyFont="1" applyFill="1" applyBorder="1" applyAlignment="1">
      <alignment horizontal="left" vertical="center"/>
    </xf>
    <xf numFmtId="0" fontId="6" fillId="4" borderId="5" xfId="0" applyFont="1" applyFill="1" applyBorder="1" applyAlignment="1">
      <alignment horizontal="left" vertical="center"/>
    </xf>
    <xf numFmtId="0" fontId="5" fillId="0" borderId="7"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166" fontId="0" fillId="0" borderId="0" xfId="0" applyNumberFormat="1" applyFill="1" applyBorder="1" applyAlignment="1">
      <alignment horizontal="center"/>
    </xf>
    <xf numFmtId="0" fontId="0" fillId="0" borderId="0" xfId="0"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518160</xdr:colOff>
      <xdr:row>0</xdr:row>
      <xdr:rowOff>0</xdr:rowOff>
    </xdr:from>
    <xdr:to>
      <xdr:col>7</xdr:col>
      <xdr:colOff>586740</xdr:colOff>
      <xdr:row>24</xdr:row>
      <xdr:rowOff>76200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518160" y="0"/>
          <a:ext cx="4335780" cy="4838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topLeftCell="A23" workbookViewId="0">
      <selection activeCell="I34" sqref="I34"/>
    </sheetView>
  </sheetViews>
  <sheetFormatPr defaultRowHeight="14.4" x14ac:dyDescent="0.3"/>
  <cols>
    <col min="1" max="1" width="34.6640625" customWidth="1"/>
    <col min="2" max="2" width="27.44140625" customWidth="1"/>
    <col min="3" max="3" width="23.6640625" customWidth="1"/>
    <col min="4" max="4" width="20" customWidth="1"/>
  </cols>
  <sheetData>
    <row r="1" spans="1:3" ht="14.4" customHeight="1" x14ac:dyDescent="0.3">
      <c r="A1" s="42" t="s">
        <v>0</v>
      </c>
      <c r="B1" s="43"/>
      <c r="C1" s="44"/>
    </row>
    <row r="2" spans="1:3" ht="14.4" customHeight="1" x14ac:dyDescent="0.3">
      <c r="A2" s="45"/>
      <c r="B2" s="46"/>
      <c r="C2" s="47"/>
    </row>
    <row r="3" spans="1:3" ht="14.4" customHeight="1" x14ac:dyDescent="0.3">
      <c r="A3" s="45"/>
      <c r="B3" s="46"/>
      <c r="C3" s="47"/>
    </row>
    <row r="4" spans="1:3" ht="14.4" customHeight="1" x14ac:dyDescent="0.3">
      <c r="A4" s="45"/>
      <c r="B4" s="46"/>
      <c r="C4" s="47"/>
    </row>
    <row r="5" spans="1:3" ht="326.39999999999998" customHeight="1" thickBot="1" x14ac:dyDescent="0.35">
      <c r="A5" s="45"/>
      <c r="B5" s="46"/>
      <c r="C5" s="47"/>
    </row>
    <row r="6" spans="1:3" s="3" customFormat="1" ht="52.8" thickBot="1" x14ac:dyDescent="0.4">
      <c r="A6" s="13" t="s">
        <v>1</v>
      </c>
      <c r="B6" s="14" t="s">
        <v>2</v>
      </c>
      <c r="C6" s="15" t="s">
        <v>3</v>
      </c>
    </row>
    <row r="7" spans="1:3" s="3" customFormat="1" ht="18" x14ac:dyDescent="0.35">
      <c r="A7" s="38"/>
      <c r="B7" s="39"/>
      <c r="C7" s="40"/>
    </row>
    <row r="8" spans="1:3" s="3" customFormat="1" ht="52.2" x14ac:dyDescent="0.35">
      <c r="A8" s="9" t="s">
        <v>4</v>
      </c>
      <c r="B8" s="4">
        <v>15</v>
      </c>
      <c r="C8" s="5" t="s">
        <v>5</v>
      </c>
    </row>
    <row r="9" spans="1:3" s="3" customFormat="1" ht="18" x14ac:dyDescent="0.35">
      <c r="A9" s="9" t="s">
        <v>6</v>
      </c>
      <c r="B9" s="4">
        <v>15000</v>
      </c>
      <c r="C9" s="5" t="s">
        <v>7</v>
      </c>
    </row>
    <row r="10" spans="1:3" s="3" customFormat="1" ht="34.799999999999997" x14ac:dyDescent="0.35">
      <c r="A10" s="9" t="s">
        <v>8</v>
      </c>
      <c r="B10" s="4">
        <v>25000</v>
      </c>
      <c r="C10" s="5" t="s">
        <v>7</v>
      </c>
    </row>
    <row r="11" spans="1:3" s="3" customFormat="1" ht="34.799999999999997" x14ac:dyDescent="0.35">
      <c r="A11" s="9" t="s">
        <v>9</v>
      </c>
      <c r="B11" s="4">
        <v>10</v>
      </c>
      <c r="C11" s="5" t="s">
        <v>5</v>
      </c>
    </row>
    <row r="12" spans="1:3" s="3" customFormat="1" ht="18" x14ac:dyDescent="0.35">
      <c r="A12" s="10" t="s">
        <v>10</v>
      </c>
      <c r="B12" s="11">
        <v>40000</v>
      </c>
      <c r="C12" s="12" t="s">
        <v>7</v>
      </c>
    </row>
    <row r="13" spans="1:3" s="3" customFormat="1" ht="52.2" x14ac:dyDescent="0.35">
      <c r="A13" s="9" t="s">
        <v>11</v>
      </c>
      <c r="B13" s="4">
        <v>15</v>
      </c>
      <c r="C13" s="5" t="s">
        <v>5</v>
      </c>
    </row>
    <row r="14" spans="1:3" s="3" customFormat="1" ht="18" x14ac:dyDescent="0.35">
      <c r="A14" s="9" t="s">
        <v>12</v>
      </c>
      <c r="B14" s="4">
        <v>20000</v>
      </c>
      <c r="C14" s="5" t="s">
        <v>7</v>
      </c>
    </row>
    <row r="15" spans="1:3" s="3" customFormat="1" ht="18" x14ac:dyDescent="0.35">
      <c r="A15" s="9" t="s">
        <v>13</v>
      </c>
      <c r="B15" s="4">
        <v>10</v>
      </c>
      <c r="C15" s="5" t="s">
        <v>5</v>
      </c>
    </row>
    <row r="16" spans="1:3" s="3" customFormat="1" ht="18" x14ac:dyDescent="0.35">
      <c r="A16" s="2"/>
      <c r="B16" s="6"/>
      <c r="C16" s="7"/>
    </row>
    <row r="17" spans="1:5" s="3" customFormat="1" ht="34.799999999999997" x14ac:dyDescent="0.35">
      <c r="A17" s="24" t="s">
        <v>14</v>
      </c>
      <c r="B17" s="8">
        <v>75</v>
      </c>
      <c r="C17" s="7"/>
    </row>
    <row r="18" spans="1:5" s="17" customFormat="1" ht="34.799999999999997" x14ac:dyDescent="0.35">
      <c r="A18" s="9" t="s">
        <v>15</v>
      </c>
      <c r="B18" s="19">
        <f>COUNTIF($C$8:C$15,"mensal")</f>
        <v>4</v>
      </c>
      <c r="C18" s="16"/>
    </row>
    <row r="19" spans="1:5" s="17" customFormat="1" ht="34.799999999999997" x14ac:dyDescent="0.35">
      <c r="A19" s="9" t="s">
        <v>16</v>
      </c>
      <c r="B19" s="19">
        <f>COUNTIF($C$8:C$15,"por unidade")</f>
        <v>4</v>
      </c>
    </row>
    <row r="20" spans="1:5" s="17" customFormat="1" ht="18" x14ac:dyDescent="0.35">
      <c r="A20" s="18" t="s">
        <v>17</v>
      </c>
      <c r="B20" s="28">
        <f>SUMIF($C$8:$C$15,"mensal",$B$8:$B$15)</f>
        <v>100000</v>
      </c>
    </row>
    <row r="21" spans="1:5" s="17" customFormat="1" ht="18" x14ac:dyDescent="0.35">
      <c r="A21" s="27" t="s">
        <v>18</v>
      </c>
      <c r="B21" s="29">
        <f>SUMIF($C$8:$C$15,"por unidade",$B$8:$B$15)</f>
        <v>50</v>
      </c>
    </row>
    <row r="22" spans="1:5" s="3" customFormat="1" ht="18" x14ac:dyDescent="0.35">
      <c r="A22" s="1"/>
    </row>
    <row r="23" spans="1:5" s="3" customFormat="1" ht="18" x14ac:dyDescent="0.35">
      <c r="A23" s="21" t="s">
        <v>19</v>
      </c>
      <c r="B23" s="22" t="s">
        <v>20</v>
      </c>
      <c r="C23" s="22" t="s">
        <v>21</v>
      </c>
      <c r="D23" s="22" t="s">
        <v>22</v>
      </c>
    </row>
    <row r="24" spans="1:5" s="3" customFormat="1" ht="18" x14ac:dyDescent="0.35">
      <c r="A24" s="23">
        <v>0</v>
      </c>
      <c r="B24" s="30">
        <f>B$20+(B$21*A$24)</f>
        <v>100000</v>
      </c>
      <c r="C24" s="31">
        <f>B17*A24</f>
        <v>0</v>
      </c>
      <c r="D24" s="36">
        <f t="shared" ref="D24:D43" si="0">C24-B24</f>
        <v>-100000</v>
      </c>
    </row>
    <row r="25" spans="1:5" s="3" customFormat="1" ht="18" x14ac:dyDescent="0.35">
      <c r="A25" s="23">
        <v>500</v>
      </c>
      <c r="B25" s="30">
        <f>B$20+(B$21*A$25)</f>
        <v>125000</v>
      </c>
      <c r="C25" s="31">
        <f>B17*A25</f>
        <v>37500</v>
      </c>
      <c r="D25" s="36">
        <f t="shared" si="0"/>
        <v>-87500</v>
      </c>
    </row>
    <row r="26" spans="1:5" s="3" customFormat="1" ht="18" x14ac:dyDescent="0.35">
      <c r="A26" s="23">
        <v>1000</v>
      </c>
      <c r="B26" s="30">
        <f>B20+(B21*A26)</f>
        <v>150000</v>
      </c>
      <c r="C26" s="31">
        <f>B17*A26</f>
        <v>75000</v>
      </c>
      <c r="D26" s="36">
        <f t="shared" si="0"/>
        <v>-75000</v>
      </c>
    </row>
    <row r="27" spans="1:5" s="3" customFormat="1" ht="18" x14ac:dyDescent="0.35">
      <c r="A27" s="23">
        <v>1500</v>
      </c>
      <c r="B27" s="30">
        <f>B$20+(B$21*A$27)</f>
        <v>175000</v>
      </c>
      <c r="C27" s="31">
        <f>B17*A27</f>
        <v>112500</v>
      </c>
      <c r="D27" s="36">
        <f t="shared" si="0"/>
        <v>-62500</v>
      </c>
    </row>
    <row r="28" spans="1:5" s="3" customFormat="1" ht="18" x14ac:dyDescent="0.35">
      <c r="A28" s="23">
        <v>2000</v>
      </c>
      <c r="B28" s="30">
        <f>B$20+(B$21*A$28)</f>
        <v>200000</v>
      </c>
      <c r="C28" s="31">
        <f>B17*A28</f>
        <v>150000</v>
      </c>
      <c r="D28" s="36">
        <f t="shared" si="0"/>
        <v>-50000</v>
      </c>
    </row>
    <row r="29" spans="1:5" s="3" customFormat="1" ht="18" x14ac:dyDescent="0.35">
      <c r="A29" s="23">
        <v>2500</v>
      </c>
      <c r="B29" s="30">
        <f>B$20+(B$21*A$29)</f>
        <v>225000</v>
      </c>
      <c r="C29" s="31">
        <f>B17*A29</f>
        <v>187500</v>
      </c>
      <c r="D29" s="36">
        <f t="shared" si="0"/>
        <v>-37500</v>
      </c>
    </row>
    <row r="30" spans="1:5" s="3" customFormat="1" ht="18" x14ac:dyDescent="0.35">
      <c r="A30" s="23">
        <v>3000</v>
      </c>
      <c r="B30" s="30">
        <f>B$20+(B$21*A$30)</f>
        <v>250000</v>
      </c>
      <c r="C30" s="31">
        <f>B17*A30</f>
        <v>225000</v>
      </c>
      <c r="D30" s="36">
        <f t="shared" si="0"/>
        <v>-25000</v>
      </c>
    </row>
    <row r="31" spans="1:5" s="3" customFormat="1" ht="18" x14ac:dyDescent="0.35">
      <c r="A31" s="23">
        <v>3500</v>
      </c>
      <c r="B31" s="30">
        <f>B20+(B$21*A$31)</f>
        <v>275000</v>
      </c>
      <c r="C31" s="31">
        <f>B17*A31</f>
        <v>262500</v>
      </c>
      <c r="D31" s="36">
        <f t="shared" si="0"/>
        <v>-12500</v>
      </c>
    </row>
    <row r="32" spans="1:5" s="3" customFormat="1" ht="18" x14ac:dyDescent="0.35">
      <c r="A32" s="23">
        <v>4000</v>
      </c>
      <c r="B32" s="30">
        <f>B20+(B$21*A$32)</f>
        <v>300000</v>
      </c>
      <c r="C32" s="31">
        <f>B17*A32</f>
        <v>300000</v>
      </c>
      <c r="D32" s="36">
        <f t="shared" si="0"/>
        <v>0</v>
      </c>
    </row>
    <row r="33" spans="1:4" s="3" customFormat="1" ht="18" x14ac:dyDescent="0.35">
      <c r="A33" s="23">
        <v>4500</v>
      </c>
      <c r="B33" s="30">
        <f>B20+(B$21*A$33)</f>
        <v>325000</v>
      </c>
      <c r="C33" s="31">
        <f>B17*A33</f>
        <v>337500</v>
      </c>
      <c r="D33" s="36">
        <f t="shared" si="0"/>
        <v>12500</v>
      </c>
    </row>
    <row r="34" spans="1:4" s="3" customFormat="1" ht="18" x14ac:dyDescent="0.35">
      <c r="A34" s="23">
        <v>5000</v>
      </c>
      <c r="B34" s="30">
        <f>B20+(B$21*A$34)</f>
        <v>350000</v>
      </c>
      <c r="C34" s="31">
        <f>B17*A34</f>
        <v>375000</v>
      </c>
      <c r="D34" s="36">
        <f t="shared" si="0"/>
        <v>25000</v>
      </c>
    </row>
    <row r="35" spans="1:4" s="3" customFormat="1" ht="18" x14ac:dyDescent="0.35">
      <c r="A35" s="23">
        <v>5500</v>
      </c>
      <c r="B35" s="30">
        <f>B20+(B$21*A$35)</f>
        <v>375000</v>
      </c>
      <c r="C35" s="31">
        <f>B17*A35</f>
        <v>412500</v>
      </c>
      <c r="D35" s="36">
        <f t="shared" si="0"/>
        <v>37500</v>
      </c>
    </row>
    <row r="36" spans="1:4" s="3" customFormat="1" ht="18" x14ac:dyDescent="0.35">
      <c r="A36" s="23">
        <v>6000</v>
      </c>
      <c r="B36" s="30">
        <f>B20+(B$21*A$36)</f>
        <v>400000</v>
      </c>
      <c r="C36" s="31">
        <f>B17*A36</f>
        <v>450000</v>
      </c>
      <c r="D36" s="36">
        <f t="shared" si="0"/>
        <v>50000</v>
      </c>
    </row>
    <row r="37" spans="1:4" s="3" customFormat="1" ht="18" x14ac:dyDescent="0.35">
      <c r="A37" s="23">
        <v>6500</v>
      </c>
      <c r="B37" s="30">
        <f>B20+(B$21*A$37)</f>
        <v>425000</v>
      </c>
      <c r="C37" s="31">
        <f>B17*A37</f>
        <v>487500</v>
      </c>
      <c r="D37" s="36">
        <f t="shared" si="0"/>
        <v>62500</v>
      </c>
    </row>
    <row r="38" spans="1:4" s="3" customFormat="1" ht="18" x14ac:dyDescent="0.35">
      <c r="A38" s="23">
        <v>7000</v>
      </c>
      <c r="B38" s="30">
        <f>B20+(B$21*A$38)</f>
        <v>450000</v>
      </c>
      <c r="C38" s="31">
        <f>B17*A38</f>
        <v>525000</v>
      </c>
      <c r="D38" s="36">
        <f t="shared" si="0"/>
        <v>75000</v>
      </c>
    </row>
    <row r="39" spans="1:4" s="3" customFormat="1" ht="18" x14ac:dyDescent="0.35">
      <c r="A39" s="23">
        <v>7500</v>
      </c>
      <c r="B39" s="30">
        <f>B20+(B$21*A$39)</f>
        <v>475000</v>
      </c>
      <c r="C39" s="31">
        <f>B17*A39</f>
        <v>562500</v>
      </c>
      <c r="D39" s="36">
        <f t="shared" si="0"/>
        <v>87500</v>
      </c>
    </row>
    <row r="40" spans="1:4" s="3" customFormat="1" ht="18" x14ac:dyDescent="0.35">
      <c r="A40" s="23">
        <v>8000</v>
      </c>
      <c r="B40" s="30">
        <f>B20+(B$21*A$40)</f>
        <v>500000</v>
      </c>
      <c r="C40" s="31">
        <f>B17*A40</f>
        <v>600000</v>
      </c>
      <c r="D40" s="36">
        <f t="shared" si="0"/>
        <v>100000</v>
      </c>
    </row>
    <row r="41" spans="1:4" s="3" customFormat="1" ht="18" x14ac:dyDescent="0.35">
      <c r="A41" s="23">
        <v>8500</v>
      </c>
      <c r="B41" s="30">
        <f>B20+(B$21*A$41)</f>
        <v>525000</v>
      </c>
      <c r="C41" s="31">
        <f>B17*A41</f>
        <v>637500</v>
      </c>
      <c r="D41" s="36">
        <f t="shared" si="0"/>
        <v>112500</v>
      </c>
    </row>
    <row r="42" spans="1:4" s="3" customFormat="1" ht="18" x14ac:dyDescent="0.35">
      <c r="A42" s="23">
        <v>9000</v>
      </c>
      <c r="B42" s="30">
        <f>B20+(B$21*A$42)</f>
        <v>550000</v>
      </c>
      <c r="C42" s="31">
        <f>B17*A42</f>
        <v>675000</v>
      </c>
      <c r="D42" s="36">
        <f t="shared" si="0"/>
        <v>125000</v>
      </c>
    </row>
    <row r="43" spans="1:4" s="3" customFormat="1" ht="18" x14ac:dyDescent="0.35">
      <c r="A43" s="23">
        <v>9500</v>
      </c>
      <c r="B43" s="30">
        <f>B20+(B$21*A$43)</f>
        <v>575000</v>
      </c>
      <c r="C43" s="31">
        <f>B17*A43</f>
        <v>712500</v>
      </c>
      <c r="D43" s="36">
        <f t="shared" si="0"/>
        <v>137500</v>
      </c>
    </row>
    <row r="44" spans="1:4" s="3" customFormat="1" ht="18" x14ac:dyDescent="0.35">
      <c r="A44" s="23"/>
      <c r="B44" s="37"/>
      <c r="C44" s="37"/>
      <c r="D44" s="37"/>
    </row>
    <row r="55" spans="11:11" x14ac:dyDescent="0.3">
      <c r="K55"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34"/>
  <sheetViews>
    <sheetView topLeftCell="A3" workbookViewId="0">
      <selection activeCell="K18" sqref="K18"/>
    </sheetView>
  </sheetViews>
  <sheetFormatPr defaultRowHeight="14.4" x14ac:dyDescent="0.3"/>
  <cols>
    <col min="11" max="11" width="26.21875" customWidth="1"/>
    <col min="12" max="12" width="18.88671875" customWidth="1"/>
    <col min="13" max="13" width="15.109375" customWidth="1"/>
  </cols>
  <sheetData>
    <row r="1" spans="10:14" ht="17.399999999999999" x14ac:dyDescent="0.3">
      <c r="J1" s="48" t="s">
        <v>24</v>
      </c>
      <c r="K1" s="48"/>
      <c r="L1" s="48"/>
      <c r="M1" s="48"/>
    </row>
    <row r="2" spans="10:14" ht="34.799999999999997" x14ac:dyDescent="0.3">
      <c r="J2" s="26" t="s">
        <v>25</v>
      </c>
      <c r="K2" s="21" t="s">
        <v>26</v>
      </c>
      <c r="L2" s="21" t="s">
        <v>21</v>
      </c>
      <c r="M2" s="21" t="s">
        <v>22</v>
      </c>
    </row>
    <row r="3" spans="10:14" x14ac:dyDescent="0.3">
      <c r="J3" s="25">
        <v>0</v>
      </c>
      <c r="K3" s="34">
        <f>492000+(60*0)</f>
        <v>492000</v>
      </c>
      <c r="L3" s="34">
        <f>120*0</f>
        <v>0</v>
      </c>
      <c r="M3" s="34">
        <f>0-492000</f>
        <v>-492000</v>
      </c>
    </row>
    <row r="4" spans="10:14" x14ac:dyDescent="0.3">
      <c r="J4" s="25">
        <v>1000</v>
      </c>
      <c r="K4" s="34">
        <f>492000+(60*1000)</f>
        <v>552000</v>
      </c>
      <c r="L4" s="34">
        <f>120*1000</f>
        <v>120000</v>
      </c>
      <c r="M4" s="34">
        <f>120000-552000</f>
        <v>-432000</v>
      </c>
    </row>
    <row r="5" spans="10:14" x14ac:dyDescent="0.3">
      <c r="J5" s="25">
        <v>2000</v>
      </c>
      <c r="K5" s="34">
        <f>492000+(60*2000)</f>
        <v>612000</v>
      </c>
      <c r="L5" s="34">
        <f>120*2000</f>
        <v>240000</v>
      </c>
      <c r="M5" s="34">
        <f>240000-612000</f>
        <v>-372000</v>
      </c>
    </row>
    <row r="6" spans="10:14" x14ac:dyDescent="0.3">
      <c r="J6" s="25">
        <v>3000</v>
      </c>
      <c r="K6" s="34">
        <f>492000+(60*3000)</f>
        <v>672000</v>
      </c>
      <c r="L6" s="34">
        <f>120*3000</f>
        <v>360000</v>
      </c>
      <c r="M6" s="34">
        <f>360000-672000</f>
        <v>-312000</v>
      </c>
    </row>
    <row r="7" spans="10:14" x14ac:dyDescent="0.3">
      <c r="J7" s="25">
        <v>4000</v>
      </c>
      <c r="K7" s="34">
        <f>492000+(60*4000)</f>
        <v>732000</v>
      </c>
      <c r="L7" s="34">
        <f>120*4000</f>
        <v>480000</v>
      </c>
      <c r="M7" s="34">
        <f>480000-732000</f>
        <v>-252000</v>
      </c>
    </row>
    <row r="8" spans="10:14" x14ac:dyDescent="0.3">
      <c r="J8" s="25">
        <v>5000</v>
      </c>
      <c r="K8" s="34">
        <f>492000+(60*5000)</f>
        <v>792000</v>
      </c>
      <c r="L8" s="34">
        <f>120*5000</f>
        <v>600000</v>
      </c>
      <c r="M8" s="34">
        <f>600000-792000</f>
        <v>-192000</v>
      </c>
    </row>
    <row r="9" spans="10:14" x14ac:dyDescent="0.3">
      <c r="J9" s="25">
        <v>6000</v>
      </c>
      <c r="K9" s="34">
        <f>492000+(60*6000)</f>
        <v>852000</v>
      </c>
      <c r="L9" s="34">
        <f>120*6000</f>
        <v>720000</v>
      </c>
      <c r="M9" s="34">
        <f>720000-852000</f>
        <v>-132000</v>
      </c>
    </row>
    <row r="11" spans="10:14" x14ac:dyDescent="0.3">
      <c r="J11" s="33">
        <f>(300000+60000)/6000</f>
        <v>60</v>
      </c>
      <c r="K11" s="49" t="s">
        <v>27</v>
      </c>
      <c r="M11" s="35"/>
    </row>
    <row r="14" spans="10:14" x14ac:dyDescent="0.3">
      <c r="J14" s="33">
        <f>(80000+40000)/2000</f>
        <v>60</v>
      </c>
      <c r="K14" t="s">
        <v>28</v>
      </c>
    </row>
    <row r="16" spans="10:14" ht="17.399999999999999" x14ac:dyDescent="0.3">
      <c r="K16" s="41" t="s">
        <v>29</v>
      </c>
      <c r="M16" s="41"/>
    </row>
    <row r="17" spans="10:13" ht="17.399999999999999" x14ac:dyDescent="0.3">
      <c r="J17" s="26" t="s">
        <v>25</v>
      </c>
      <c r="K17" s="21" t="s">
        <v>26</v>
      </c>
      <c r="L17" s="21" t="s">
        <v>21</v>
      </c>
      <c r="M17" s="21" t="s">
        <v>22</v>
      </c>
    </row>
    <row r="18" spans="10:13" x14ac:dyDescent="0.3">
      <c r="J18" s="25">
        <v>0</v>
      </c>
      <c r="K18" s="34">
        <f>492000+(60*0)</f>
        <v>492000</v>
      </c>
      <c r="L18" s="34">
        <f>100*0</f>
        <v>0</v>
      </c>
      <c r="M18" s="34">
        <f>0-492000</f>
        <v>-492000</v>
      </c>
    </row>
    <row r="19" spans="10:13" x14ac:dyDescent="0.3">
      <c r="J19" s="25">
        <v>250</v>
      </c>
      <c r="K19" s="34">
        <f>429000+(60*250)</f>
        <v>444000</v>
      </c>
      <c r="L19" s="34">
        <f>100*250</f>
        <v>25000</v>
      </c>
      <c r="M19" s="34">
        <f>25000-444000</f>
        <v>-419000</v>
      </c>
    </row>
    <row r="20" spans="10:13" x14ac:dyDescent="0.3">
      <c r="J20" s="25">
        <v>500</v>
      </c>
      <c r="K20" s="34">
        <f>429000+(60*500)</f>
        <v>459000</v>
      </c>
      <c r="L20" s="34">
        <f>100*500</f>
        <v>50000</v>
      </c>
      <c r="M20" s="34">
        <f>50000-459000</f>
        <v>-409000</v>
      </c>
    </row>
    <row r="21" spans="10:13" x14ac:dyDescent="0.3">
      <c r="J21" s="25">
        <v>750</v>
      </c>
      <c r="K21" s="34">
        <f>429000+(60*750)</f>
        <v>474000</v>
      </c>
      <c r="L21" s="34">
        <f>100*750</f>
        <v>75000</v>
      </c>
      <c r="M21" s="34">
        <f>775000-474000</f>
        <v>301000</v>
      </c>
    </row>
    <row r="22" spans="10:13" x14ac:dyDescent="0.3">
      <c r="J22" s="25">
        <v>1000</v>
      </c>
      <c r="K22" s="34">
        <f>429000+(60*1000)</f>
        <v>489000</v>
      </c>
      <c r="L22" s="34">
        <f>100*1000</f>
        <v>100000</v>
      </c>
      <c r="M22" s="34">
        <f>100000-489000</f>
        <v>-389000</v>
      </c>
    </row>
    <row r="23" spans="10:13" x14ac:dyDescent="0.3">
      <c r="J23" s="25">
        <v>1250</v>
      </c>
      <c r="K23" s="34">
        <f>429000+(60*1250)</f>
        <v>504000</v>
      </c>
      <c r="L23" s="34">
        <f>100*1250</f>
        <v>125000</v>
      </c>
      <c r="M23" s="34">
        <f>125000-504000</f>
        <v>-379000</v>
      </c>
    </row>
    <row r="24" spans="10:13" x14ac:dyDescent="0.3">
      <c r="J24" s="25">
        <v>1500</v>
      </c>
      <c r="K24" s="34">
        <f>429000+(60*1500)</f>
        <v>519000</v>
      </c>
      <c r="L24" s="34">
        <f>100*1500</f>
        <v>150000</v>
      </c>
      <c r="M24" s="34">
        <f>150000-519000</f>
        <v>-369000</v>
      </c>
    </row>
    <row r="25" spans="10:13" x14ac:dyDescent="0.3">
      <c r="J25" s="25">
        <v>1750</v>
      </c>
      <c r="K25" s="34">
        <f>429000+(60*1750)</f>
        <v>534000</v>
      </c>
      <c r="L25" s="34">
        <f>100*1750</f>
        <v>175000</v>
      </c>
      <c r="M25" s="34">
        <f>175000-534000</f>
        <v>-359000</v>
      </c>
    </row>
    <row r="26" spans="10:13" x14ac:dyDescent="0.3">
      <c r="J26" s="25">
        <v>2000</v>
      </c>
      <c r="K26" s="34">
        <f>429000+(60*2000)</f>
        <v>549000</v>
      </c>
      <c r="L26" s="34">
        <f>100*2000</f>
        <v>200000</v>
      </c>
      <c r="M26" s="34">
        <f>200000-549000</f>
        <v>-349000</v>
      </c>
    </row>
    <row r="27" spans="10:13" x14ac:dyDescent="0.3">
      <c r="K27" s="50"/>
    </row>
    <row r="28" spans="10:13" x14ac:dyDescent="0.3">
      <c r="K28" s="50"/>
    </row>
    <row r="29" spans="10:13" x14ac:dyDescent="0.3">
      <c r="K29" s="50"/>
    </row>
    <row r="30" spans="10:13" x14ac:dyDescent="0.3">
      <c r="K30" s="50"/>
    </row>
    <row r="31" spans="10:13" x14ac:dyDescent="0.3">
      <c r="K31" s="50"/>
    </row>
    <row r="32" spans="10:13" x14ac:dyDescent="0.3">
      <c r="K32" s="50"/>
    </row>
    <row r="33" spans="11:11" x14ac:dyDescent="0.3">
      <c r="K33" s="50"/>
    </row>
    <row r="34" spans="11:11" x14ac:dyDescent="0.3">
      <c r="K34" s="50"/>
    </row>
  </sheetData>
  <mergeCells count="1">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topLeftCell="A5" workbookViewId="0">
      <selection activeCell="L15" sqref="L15"/>
    </sheetView>
  </sheetViews>
  <sheetFormatPr defaultRowHeight="14.4" x14ac:dyDescent="0.3"/>
  <cols>
    <col min="1" max="1" width="21.109375" customWidth="1"/>
    <col min="2" max="2" width="28.109375" customWidth="1"/>
    <col min="3" max="3" width="21.6640625" customWidth="1"/>
  </cols>
  <sheetData>
    <row r="16" spans="1:4" ht="34.799999999999997" x14ac:dyDescent="0.3">
      <c r="A16" s="20" t="s">
        <v>30</v>
      </c>
      <c r="B16" s="20" t="s">
        <v>21</v>
      </c>
      <c r="C16" s="20" t="s">
        <v>22</v>
      </c>
    </row>
    <row r="17" spans="1:3" x14ac:dyDescent="0.3">
      <c r="A17" s="25">
        <v>0</v>
      </c>
      <c r="B17" s="32">
        <f>3*0</f>
        <v>0</v>
      </c>
      <c r="C17" s="32"/>
    </row>
    <row r="18" spans="1:3" x14ac:dyDescent="0.3">
      <c r="A18" s="25">
        <v>500</v>
      </c>
      <c r="B18" s="32">
        <f>3*500</f>
        <v>1500</v>
      </c>
      <c r="C18" s="32">
        <f>SUM(B18*0.4166666)</f>
        <v>624.99990000000003</v>
      </c>
    </row>
    <row r="19" spans="1:3" x14ac:dyDescent="0.3">
      <c r="A19" s="25">
        <v>1000</v>
      </c>
      <c r="B19" s="32">
        <f>3*1000</f>
        <v>3000</v>
      </c>
      <c r="C19" s="32">
        <f t="shared" ref="C19:C27" si="0">SUM(B19*0.4166666)</f>
        <v>1249.9998000000001</v>
      </c>
    </row>
    <row r="20" spans="1:3" x14ac:dyDescent="0.3">
      <c r="A20" s="25">
        <v>1500</v>
      </c>
      <c r="B20" s="32">
        <f>3*1500</f>
        <v>4500</v>
      </c>
      <c r="C20" s="32">
        <f t="shared" si="0"/>
        <v>1874.9997000000001</v>
      </c>
    </row>
    <row r="21" spans="1:3" x14ac:dyDescent="0.3">
      <c r="A21" s="25">
        <v>2000</v>
      </c>
      <c r="B21" s="32">
        <f>3*2000</f>
        <v>6000</v>
      </c>
      <c r="C21" s="32">
        <f t="shared" si="0"/>
        <v>2499.9996000000001</v>
      </c>
    </row>
    <row r="22" spans="1:3" x14ac:dyDescent="0.3">
      <c r="A22" s="25">
        <v>2500</v>
      </c>
      <c r="B22" s="32">
        <f>3*2500</f>
        <v>7500</v>
      </c>
      <c r="C22" s="32">
        <f t="shared" si="0"/>
        <v>3124.9994999999999</v>
      </c>
    </row>
    <row r="23" spans="1:3" x14ac:dyDescent="0.3">
      <c r="A23" s="25">
        <v>3000</v>
      </c>
      <c r="B23" s="32">
        <f>3*3000</f>
        <v>9000</v>
      </c>
      <c r="C23" s="32">
        <f t="shared" si="0"/>
        <v>3749.9994000000002</v>
      </c>
    </row>
    <row r="24" spans="1:3" x14ac:dyDescent="0.3">
      <c r="A24" s="25">
        <v>3500</v>
      </c>
      <c r="B24" s="32">
        <f>3*3500</f>
        <v>10500</v>
      </c>
      <c r="C24" s="32">
        <f t="shared" si="0"/>
        <v>4374.9993000000004</v>
      </c>
    </row>
    <row r="25" spans="1:3" x14ac:dyDescent="0.3">
      <c r="A25" s="25">
        <v>4000</v>
      </c>
      <c r="B25" s="32">
        <f>3*4000</f>
        <v>12000</v>
      </c>
      <c r="C25" s="32">
        <f t="shared" si="0"/>
        <v>4999.9992000000002</v>
      </c>
    </row>
    <row r="26" spans="1:3" x14ac:dyDescent="0.3">
      <c r="A26" s="25">
        <v>4500</v>
      </c>
      <c r="B26" s="32">
        <f>3*4500</f>
        <v>13500</v>
      </c>
      <c r="C26" s="32">
        <f t="shared" si="0"/>
        <v>5624.9991</v>
      </c>
    </row>
    <row r="27" spans="1:3" x14ac:dyDescent="0.3">
      <c r="A27" s="25">
        <v>5000</v>
      </c>
      <c r="B27" s="32">
        <f>5000*3</f>
        <v>15000</v>
      </c>
      <c r="C27" s="32">
        <f t="shared" si="0"/>
        <v>6249.9989999999998</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6274B087DF9094F9658FB5321CF8D31" ma:contentTypeVersion="4" ma:contentTypeDescription="Crie um novo documento." ma:contentTypeScope="" ma:versionID="837d3476d1c6f50a230c20ea3c640464">
  <xsd:schema xmlns:xsd="http://www.w3.org/2001/XMLSchema" xmlns:xs="http://www.w3.org/2001/XMLSchema" xmlns:p="http://schemas.microsoft.com/office/2006/metadata/properties" xmlns:ns2="f06f7782-509a-428b-ad61-a3e32029e1d0" targetNamespace="http://schemas.microsoft.com/office/2006/metadata/properties" ma:root="true" ma:fieldsID="4570e1d3de520a8bf149aeb8ef51c248" ns2:_="">
    <xsd:import namespace="f06f7782-509a-428b-ad61-a3e32029e1d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6f7782-509a-428b-ad61-a3e32029e1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002629-00F5-4942-B825-16FFC89932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6f7782-509a-428b-ad61-a3e32029e1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3.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mariana diniz</cp:lastModifiedBy>
  <cp:revision/>
  <dcterms:created xsi:type="dcterms:W3CDTF">2019-09-11T19:52:07Z</dcterms:created>
  <dcterms:modified xsi:type="dcterms:W3CDTF">2024-06-19T18:40:43Z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0x01010096274B087DF9094F9658FB5321CF8D31</vt:lpwstr>
  </property>
</Properties>
</file>