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8"/>
  <workbookPr defaultThemeVersion="166925"/>
  <xr:revisionPtr revIDLastSave="0" documentId="8_{E7BA129E-BDC3-418B-8618-6236C2EED7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2" l="1"/>
  <c r="I17" i="2"/>
  <c r="W16" i="2"/>
  <c r="I16" i="2"/>
  <c r="U56" i="2"/>
  <c r="I54" i="2"/>
  <c r="I53" i="2"/>
  <c r="I59" i="2"/>
  <c r="I52" i="2"/>
  <c r="I57" i="2"/>
  <c r="I46" i="2"/>
  <c r="I49" i="2"/>
  <c r="I11" i="2"/>
  <c r="I43" i="2"/>
  <c r="I50" i="2"/>
  <c r="I29" i="2"/>
  <c r="I51" i="2"/>
  <c r="I7" i="2"/>
  <c r="I26" i="2"/>
  <c r="I45" i="2"/>
  <c r="I42" i="2"/>
  <c r="I47" i="2"/>
  <c r="I44" i="2"/>
  <c r="I58" i="2"/>
  <c r="I23" i="2"/>
  <c r="I48" i="2"/>
  <c r="I56" i="2"/>
  <c r="I12" i="2"/>
  <c r="I55" i="2"/>
  <c r="AR9" i="2"/>
  <c r="M32" i="2"/>
  <c r="W36" i="2"/>
  <c r="O25" i="2"/>
  <c r="O19" i="2"/>
  <c r="O28" i="2"/>
  <c r="O27" i="2"/>
  <c r="O24" i="2"/>
  <c r="O21" i="2"/>
  <c r="O9" i="2"/>
  <c r="M4" i="2"/>
  <c r="M31" i="2"/>
  <c r="M6" i="2"/>
  <c r="M34" i="2"/>
  <c r="M36" i="2"/>
  <c r="M3" i="2"/>
  <c r="W31" i="2"/>
  <c r="W6" i="2"/>
  <c r="W34" i="2"/>
  <c r="W35" i="2"/>
  <c r="W37" i="2"/>
  <c r="W8" i="2"/>
  <c r="W33" i="2"/>
  <c r="W10" i="2"/>
  <c r="W30" i="2"/>
  <c r="W13" i="2"/>
  <c r="W9" i="2"/>
  <c r="W21" i="2"/>
  <c r="W20" i="2"/>
  <c r="W5" i="2"/>
  <c r="W14" i="2"/>
  <c r="W38" i="2"/>
  <c r="W24" i="2"/>
  <c r="W18" i="2"/>
  <c r="W27" i="2"/>
  <c r="W28" i="2"/>
  <c r="W15" i="2"/>
  <c r="W19" i="2"/>
  <c r="W25" i="2"/>
  <c r="I31" i="2"/>
  <c r="I32" i="2"/>
  <c r="I6" i="2"/>
  <c r="I34" i="2"/>
  <c r="I36" i="2"/>
  <c r="I35" i="2"/>
  <c r="I37" i="2"/>
  <c r="I8" i="2"/>
  <c r="I33" i="2"/>
  <c r="I10" i="2"/>
  <c r="I30" i="2"/>
  <c r="I13" i="2"/>
  <c r="I9" i="2"/>
  <c r="I21" i="2"/>
  <c r="I20" i="2"/>
  <c r="I5" i="2"/>
  <c r="I22" i="2"/>
  <c r="I14" i="2"/>
  <c r="I38" i="2"/>
  <c r="I24" i="2"/>
  <c r="I18" i="2"/>
  <c r="I27" i="2"/>
  <c r="I28" i="2"/>
  <c r="I15" i="2"/>
  <c r="I19" i="2"/>
  <c r="I25" i="2"/>
  <c r="I41" i="2"/>
  <c r="I40" i="2"/>
  <c r="I39" i="2"/>
  <c r="I4" i="2"/>
  <c r="AR10" i="2"/>
  <c r="L32" i="2" s="1"/>
  <c r="W4" i="2"/>
  <c r="L4" i="2"/>
  <c r="W3" i="2"/>
  <c r="L3" i="2"/>
  <c r="I3" i="2"/>
  <c r="L17" i="2" l="1"/>
  <c r="L16" i="2"/>
  <c r="L54" i="2"/>
  <c r="L53" i="2"/>
  <c r="L59" i="2"/>
  <c r="L52" i="2"/>
  <c r="L57" i="2"/>
  <c r="L46" i="2"/>
  <c r="L49" i="2"/>
  <c r="L11" i="2"/>
  <c r="L43" i="2"/>
  <c r="L50" i="2"/>
  <c r="L29" i="2"/>
  <c r="L51" i="2"/>
  <c r="L7" i="2"/>
  <c r="L26" i="2"/>
  <c r="L45" i="2"/>
  <c r="L42" i="2"/>
  <c r="L47" i="2"/>
  <c r="L44" i="2"/>
  <c r="L58" i="2"/>
  <c r="L23" i="2"/>
  <c r="L48" i="2"/>
  <c r="L56" i="2"/>
  <c r="L12" i="2"/>
  <c r="L55" i="2"/>
  <c r="L31" i="2"/>
  <c r="L6" i="2"/>
  <c r="L34" i="2"/>
  <c r="L36" i="2"/>
  <c r="L35" i="2"/>
  <c r="L37" i="2"/>
  <c r="L8" i="2"/>
  <c r="L33" i="2"/>
  <c r="L10" i="2"/>
  <c r="L30" i="2"/>
  <c r="L13" i="2"/>
  <c r="L9" i="2"/>
  <c r="L21" i="2"/>
  <c r="L20" i="2"/>
  <c r="L5" i="2"/>
  <c r="L22" i="2"/>
  <c r="L14" i="2"/>
  <c r="L38" i="2"/>
  <c r="L24" i="2"/>
  <c r="L18" i="2"/>
  <c r="L27" i="2"/>
  <c r="L28" i="2"/>
  <c r="L15" i="2"/>
  <c r="L19" i="2"/>
  <c r="L25" i="2"/>
  <c r="L41" i="2"/>
  <c r="L40" i="2"/>
  <c r="L39" i="2"/>
  <c r="W32" i="2"/>
  <c r="W22" i="2"/>
  <c r="M40" i="2"/>
  <c r="W40" i="2"/>
  <c r="W41" i="2"/>
  <c r="M39" i="2"/>
  <c r="W39" i="2"/>
  <c r="W59" i="2"/>
  <c r="M52" i="2"/>
  <c r="W52" i="2"/>
  <c r="W57" i="2"/>
  <c r="W46" i="2"/>
  <c r="W49" i="2"/>
  <c r="W11" i="2"/>
  <c r="W43" i="2"/>
  <c r="O50" i="2"/>
  <c r="W50" i="2"/>
  <c r="M29" i="2"/>
  <c r="W29" i="2"/>
  <c r="M51" i="2"/>
  <c r="W51" i="2"/>
  <c r="O7" i="2"/>
  <c r="W7" i="2"/>
  <c r="O26" i="2"/>
  <c r="W26" i="2"/>
  <c r="M45" i="2"/>
  <c r="W45" i="2"/>
  <c r="M42" i="2"/>
  <c r="W42" i="2"/>
  <c r="O47" i="2"/>
  <c r="W47" i="2"/>
  <c r="W44" i="2"/>
  <c r="W58" i="2"/>
  <c r="W23" i="2"/>
  <c r="W48" i="2"/>
  <c r="W56" i="2"/>
  <c r="O12" i="2"/>
  <c r="W12" i="2"/>
  <c r="M55" i="2"/>
  <c r="W55" i="2"/>
  <c r="M54" i="2"/>
  <c r="W54" i="2"/>
  <c r="M53" i="2"/>
  <c r="W53" i="2"/>
</calcChain>
</file>

<file path=xl/sharedStrings.xml><?xml version="1.0" encoding="utf-8"?>
<sst xmlns="http://schemas.openxmlformats.org/spreadsheetml/2006/main" count="910" uniqueCount="228">
  <si>
    <t>Name</t>
  </si>
  <si>
    <t>Priority</t>
  </si>
  <si>
    <t>Who's running it?</t>
  </si>
  <si>
    <t>Spectral Type</t>
  </si>
  <si>
    <t>R_p (R_J)</t>
  </si>
  <si>
    <t>R_p source</t>
  </si>
  <si>
    <t>M_p (M_J)</t>
  </si>
  <si>
    <t>M_p source</t>
  </si>
  <si>
    <t>g_p (m/s^2)</t>
  </si>
  <si>
    <t>P (days)</t>
  </si>
  <si>
    <t>P source</t>
  </si>
  <si>
    <t>Rotation rate (rad/sec)</t>
  </si>
  <si>
    <t>a (au)</t>
  </si>
  <si>
    <t>a source</t>
  </si>
  <si>
    <t>a/R*</t>
  </si>
  <si>
    <t>a/R* source</t>
  </si>
  <si>
    <t>e</t>
  </si>
  <si>
    <t>e source</t>
  </si>
  <si>
    <t>i (deg)</t>
  </si>
  <si>
    <t>i source</t>
  </si>
  <si>
    <t>b</t>
  </si>
  <si>
    <t>b source</t>
  </si>
  <si>
    <t>T_irr (K)</t>
  </si>
  <si>
    <t>Stellar Params</t>
  </si>
  <si>
    <t>T* (K)</t>
  </si>
  <si>
    <t>T* source</t>
  </si>
  <si>
    <t>R* (R_sun)</t>
  </si>
  <si>
    <t>R* source</t>
  </si>
  <si>
    <t>log(g) (g in cm/s^2)</t>
  </si>
  <si>
    <t>log(g) source</t>
  </si>
  <si>
    <t>[Fe/H] (dex)</t>
  </si>
  <si>
    <t>[Fe/H] source</t>
  </si>
  <si>
    <t>Spitzer</t>
  </si>
  <si>
    <t>JWST</t>
  </si>
  <si>
    <t>Mansfield</t>
  </si>
  <si>
    <t>Notes</t>
  </si>
  <si>
    <t>GJ1214b</t>
  </si>
  <si>
    <t>A</t>
  </si>
  <si>
    <t>Isaac</t>
  </si>
  <si>
    <t>M</t>
  </si>
  <si>
    <t>HD189733b</t>
  </si>
  <si>
    <t>Thomas</t>
  </si>
  <si>
    <t>K2 V</t>
  </si>
  <si>
    <t>Addison+2019</t>
  </si>
  <si>
    <t>HD209458b</t>
  </si>
  <si>
    <t>G0 V</t>
  </si>
  <si>
    <t>Stassun+2017</t>
  </si>
  <si>
    <t>Evans+2015</t>
  </si>
  <si>
    <t>b taken from Evans+2015</t>
  </si>
  <si>
    <t>6oom</t>
  </si>
  <si>
    <t>Constants for math</t>
  </si>
  <si>
    <t>WASP-121b</t>
  </si>
  <si>
    <t>Hayley</t>
  </si>
  <si>
    <t>Delrez+2016</t>
  </si>
  <si>
    <t>Constant for g (g for Jupiter)</t>
  </si>
  <si>
    <t>WASP-18b</t>
  </si>
  <si>
    <t>F6 IV-V</t>
  </si>
  <si>
    <t>Cortes-Zuleta+2020</t>
  </si>
  <si>
    <t>6oom needed because of high gravity</t>
  </si>
  <si>
    <t>WASP-39b</t>
  </si>
  <si>
    <t>G</t>
  </si>
  <si>
    <t>Mancini+2018</t>
  </si>
  <si>
    <t>Maciejewski+2016</t>
  </si>
  <si>
    <t>b taken from Maciejewski+2016</t>
  </si>
  <si>
    <t>WASP-43b</t>
  </si>
  <si>
    <t>K7 V</t>
  </si>
  <si>
    <t>Esposito+2017</t>
  </si>
  <si>
    <t>Constants for P</t>
  </si>
  <si>
    <t>WASP-76b</t>
  </si>
  <si>
    <t>B</t>
  </si>
  <si>
    <t>F7</t>
  </si>
  <si>
    <t>West+2016</t>
  </si>
  <si>
    <t>2pi</t>
  </si>
  <si>
    <t>WASP-77Ab</t>
  </si>
  <si>
    <t># secs in 1 day</t>
  </si>
  <si>
    <t>WASP-80b</t>
  </si>
  <si>
    <t>Triaud+2015</t>
  </si>
  <si>
    <t>HAT-P-26b</t>
  </si>
  <si>
    <t>C</t>
  </si>
  <si>
    <t>K1</t>
  </si>
  <si>
    <t>Hartman+2010</t>
  </si>
  <si>
    <t>Constants for a/R*</t>
  </si>
  <si>
    <t>KELT-14b</t>
  </si>
  <si>
    <t>G4</t>
  </si>
  <si>
    <t>Rodriguez+2016</t>
  </si>
  <si>
    <t>Could also use Turner et al. 2016, which was published at nearly the same time</t>
  </si>
  <si>
    <t># R_sun in one AU</t>
  </si>
  <si>
    <t>KELT-16b</t>
  </si>
  <si>
    <t>F7 V</t>
  </si>
  <si>
    <t>Oberst+2017</t>
  </si>
  <si>
    <t>KELT-20b</t>
  </si>
  <si>
    <t>Lund+2017</t>
  </si>
  <si>
    <t>Planet mass is an upper limit</t>
  </si>
  <si>
    <t>KELT-20b3</t>
  </si>
  <si>
    <t>A2 V</t>
  </si>
  <si>
    <t>KELT-20b.3</t>
  </si>
  <si>
    <t xml:space="preserve">C  </t>
  </si>
  <si>
    <t>KELT-7b</t>
  </si>
  <si>
    <t>F2</t>
  </si>
  <si>
    <t>Bieryla+2015</t>
  </si>
  <si>
    <t>MASCARA-1b</t>
  </si>
  <si>
    <t>Talens+2017</t>
  </si>
  <si>
    <t>Qatar-1b</t>
  </si>
  <si>
    <t>K3V</t>
  </si>
  <si>
    <t>Collins+2017</t>
  </si>
  <si>
    <t>Qatar-2b</t>
  </si>
  <si>
    <t>K5V</t>
  </si>
  <si>
    <t>Bryan+2011</t>
  </si>
  <si>
    <t>Metallicity quoted as [m/H] not [Fe/H]?</t>
  </si>
  <si>
    <t>TrES-3b</t>
  </si>
  <si>
    <t>G4 V</t>
  </si>
  <si>
    <t>Southworth 2011</t>
  </si>
  <si>
    <t>Patel &amp; Espinoza 2022</t>
  </si>
  <si>
    <t>b from Patel &amp; Espinoza 2022</t>
  </si>
  <si>
    <t>WASP-107b</t>
  </si>
  <si>
    <t>K6</t>
  </si>
  <si>
    <t>Anderson+2017</t>
  </si>
  <si>
    <t>WASP-140b</t>
  </si>
  <si>
    <t>K0</t>
  </si>
  <si>
    <t>Hellier+2017</t>
  </si>
  <si>
    <t>WASP-34b</t>
  </si>
  <si>
    <t>G5V</t>
  </si>
  <si>
    <t>Smalley+2011</t>
  </si>
  <si>
    <t>Metallicity from Stassun+2017</t>
  </si>
  <si>
    <t>WASP-69b</t>
  </si>
  <si>
    <t>K5</t>
  </si>
  <si>
    <t>Anderson+2014</t>
  </si>
  <si>
    <t>WASP-74b</t>
  </si>
  <si>
    <t>F9</t>
  </si>
  <si>
    <t>Mancini+2019</t>
  </si>
  <si>
    <t>Hellier+2015</t>
  </si>
  <si>
    <t>b from Hellier+2015</t>
  </si>
  <si>
    <t>WASP-95b</t>
  </si>
  <si>
    <t>G2</t>
  </si>
  <si>
    <t>Hellier+2014</t>
  </si>
  <si>
    <t>WASP-52b</t>
  </si>
  <si>
    <t>Öztürk &amp; Erdem 2019</t>
  </si>
  <si>
    <t>Hebrard+2013</t>
  </si>
  <si>
    <t>b taken from Hebrard+2013</t>
  </si>
  <si>
    <t>HAT-P-23b</t>
  </si>
  <si>
    <t>Ciceri+2015</t>
  </si>
  <si>
    <t>Bakos+2010</t>
  </si>
  <si>
    <t>b from Bakos+2010</t>
  </si>
  <si>
    <t>HAT-P-7b</t>
  </si>
  <si>
    <t>Esteves+2015</t>
  </si>
  <si>
    <t>HD149026b</t>
  </si>
  <si>
    <t>G0 IV</t>
  </si>
  <si>
    <t>Carter+2009</t>
  </si>
  <si>
    <t>b taken from Carter+2009</t>
  </si>
  <si>
    <t>WASP-103b</t>
  </si>
  <si>
    <t>F8 V</t>
  </si>
  <si>
    <t>Gillon+2014</t>
  </si>
  <si>
    <t>WASP-12b</t>
  </si>
  <si>
    <t>G0V</t>
  </si>
  <si>
    <t>Chakrabarty &amp; Sengupta 2019</t>
  </si>
  <si>
    <t>b taken from Chakrabarty &amp; Sengupta 2019</t>
  </si>
  <si>
    <t>WASP-14b</t>
  </si>
  <si>
    <t>F5V</t>
  </si>
  <si>
    <t>Raetz+2015</t>
  </si>
  <si>
    <t>WASP-19b</t>
  </si>
  <si>
    <t>G8 V</t>
  </si>
  <si>
    <t>WASP-33b</t>
  </si>
  <si>
    <t>Using Stassun+2017 for logg and metallicity</t>
  </si>
  <si>
    <t>KELT-9b</t>
  </si>
  <si>
    <t>C - DANGER</t>
  </si>
  <si>
    <t>Gaudi+2017</t>
  </si>
  <si>
    <t>HAT-P-2b</t>
  </si>
  <si>
    <t>C - ECC</t>
  </si>
  <si>
    <t>Pal+2010</t>
  </si>
  <si>
    <t>Could use Stassun+2017 or Pal+2010 (b is from Pal+2010)</t>
  </si>
  <si>
    <t>XO-3b</t>
  </si>
  <si>
    <t>GJ436b</t>
  </si>
  <si>
    <t>C - Neptune</t>
  </si>
  <si>
    <t>Lanotte+2014</t>
  </si>
  <si>
    <t>HAT-P-12b</t>
  </si>
  <si>
    <t>D</t>
  </si>
  <si>
    <t>Hartman+2009</t>
  </si>
  <si>
    <t>b from Hartman+2009</t>
  </si>
  <si>
    <t>HAT-P-1b</t>
  </si>
  <si>
    <t>Nikolov+2014</t>
  </si>
  <si>
    <t>HATS-72b</t>
  </si>
  <si>
    <t>Hartman+2020</t>
  </si>
  <si>
    <t>HIP67522b</t>
  </si>
  <si>
    <t>Rizzuto+2020</t>
  </si>
  <si>
    <t>TICv8</t>
  </si>
  <si>
    <t>No quoted mass, logg from TICv8</t>
  </si>
  <si>
    <t>NGTS-10b</t>
  </si>
  <si>
    <t>McCormac+2020</t>
  </si>
  <si>
    <t>No quoted inclination angle</t>
  </si>
  <si>
    <t>WASP-127b</t>
  </si>
  <si>
    <t>Lam+2017</t>
  </si>
  <si>
    <t>WASP-166b</t>
  </si>
  <si>
    <t>Hellier+2019</t>
  </si>
  <si>
    <t>WASP-178b</t>
  </si>
  <si>
    <t>Could have used Rodriguez-Martinez+2020</t>
  </si>
  <si>
    <t>WASP-17b</t>
  </si>
  <si>
    <t>Anderson+2011</t>
  </si>
  <si>
    <t>WASP-63b</t>
  </si>
  <si>
    <t>b taken from Patel &amp; Espinoza 2022</t>
  </si>
  <si>
    <t>HD80606b</t>
  </si>
  <si>
    <t>D - ECC</t>
  </si>
  <si>
    <t>Pont+2009</t>
  </si>
  <si>
    <t>b from Pont+2009</t>
  </si>
  <si>
    <t>GJ3470b</t>
  </si>
  <si>
    <t>D - Neptune</t>
  </si>
  <si>
    <t>Kosiarek+2019</t>
  </si>
  <si>
    <t>Biddle+2014</t>
  </si>
  <si>
    <t>i and b from Biddle+2014</t>
  </si>
  <si>
    <t>DSTucAb</t>
  </si>
  <si>
    <t>E</t>
  </si>
  <si>
    <t>Benatti+2019</t>
  </si>
  <si>
    <t>Newton+2019</t>
  </si>
  <si>
    <t>Could have used Newton+2019. Mass in the exoplanet archive is an upper limit, they estimate the actual mass at 0.072 M_j</t>
  </si>
  <si>
    <t>Kepler-51d</t>
  </si>
  <si>
    <t>Libby-Roberts+2020</t>
  </si>
  <si>
    <t>LTT9779b</t>
  </si>
  <si>
    <t>Jenkins+2020</t>
  </si>
  <si>
    <t>b estimated as a*cos(i)/R*</t>
  </si>
  <si>
    <t>V1298Taub</t>
  </si>
  <si>
    <t>David+2019</t>
  </si>
  <si>
    <t>&lt;0.29</t>
  </si>
  <si>
    <t>Planet mass is an upper limit on the sum of planets b and d, eccentricity is an upper limit, TICc8 was the source for metallicity, which is in [M/H] not [Fe/H]</t>
  </si>
  <si>
    <t>V1298Tauc</t>
  </si>
  <si>
    <t>&lt;0.43</t>
  </si>
  <si>
    <t>No quoted mass, metallicity from TICv8 (in [M/H], and the stellar params are from a different David+2019 than the planetary params</t>
  </si>
  <si>
    <t>WD1856+534b</t>
  </si>
  <si>
    <t>Vanderburg+2020</t>
  </si>
  <si>
    <t>Mass is upper limit, no quoted metallicity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</si>
</sst>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43A40"/>
      <name val="Source Sans Pro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Source Sans Pro"/>
      <family val="2"/>
      <charset val="1"/>
    </font>
    <font>
      <b/>
      <sz val="12"/>
      <color rgb="FFF8F9FA"/>
      <name val="Source Sans Pro"/>
      <family val="2"/>
      <charset val="1"/>
    </font>
    <font>
      <sz val="9"/>
      <color rgb="FF000000"/>
      <name val="Arial"/>
      <charset val="1"/>
    </font>
    <font>
      <sz val="11"/>
      <color rgb="FFD4D4D4"/>
      <name val="Calibri"/>
    </font>
    <font>
      <sz val="11"/>
      <color rgb="FF1D1C1D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/>
      <top/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0" fontId="5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6" borderId="0" xfId="0" applyFont="1" applyFill="1"/>
    <xf numFmtId="0" fontId="2" fillId="8" borderId="1" xfId="0" applyFont="1" applyFill="1" applyBorder="1"/>
    <xf numFmtId="0" fontId="2" fillId="9" borderId="1" xfId="0" applyFont="1" applyFill="1" applyBorder="1"/>
    <xf numFmtId="0" fontId="6" fillId="9" borderId="0" xfId="0" applyFont="1" applyFill="1"/>
    <xf numFmtId="0" fontId="2" fillId="0" borderId="1" xfId="0" applyFont="1" applyBorder="1"/>
    <xf numFmtId="0" fontId="0" fillId="0" borderId="1" xfId="0" applyBorder="1"/>
    <xf numFmtId="0" fontId="7" fillId="9" borderId="2" xfId="0" applyFont="1" applyFill="1" applyBorder="1" applyAlignment="1">
      <alignment wrapText="1"/>
    </xf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F8B8-526D-49BC-8E47-E6598E5B6377}">
  <dimension ref="A1:AS65"/>
  <sheetViews>
    <sheetView tabSelected="1" workbookViewId="0">
      <pane ySplit="1" topLeftCell="F2" activePane="bottomLeft" state="frozen"/>
      <selection pane="bottomLeft" activeCell="AA2" sqref="AA2"/>
    </sheetView>
  </sheetViews>
  <sheetFormatPr defaultRowHeight="15"/>
  <cols>
    <col min="1" max="2" width="13.42578125" customWidth="1"/>
    <col min="3" max="4" width="17.85546875" customWidth="1"/>
    <col min="5" max="5" width="27.42578125" customWidth="1"/>
    <col min="6" max="6" width="26.28515625" customWidth="1"/>
    <col min="7" max="7" width="16.5703125" customWidth="1"/>
    <col min="8" max="8" width="18.5703125" customWidth="1"/>
    <col min="10" max="10" width="9.28515625" bestFit="1" customWidth="1"/>
    <col min="13" max="13" width="9.28515625" bestFit="1" customWidth="1"/>
    <col min="16" max="16" width="11" customWidth="1"/>
    <col min="24" max="24" width="12.7109375" customWidth="1"/>
    <col min="27" max="27" width="10.28515625" customWidth="1"/>
    <col min="31" max="31" width="9.28515625" bestFit="1" customWidth="1"/>
    <col min="32" max="32" width="29.85546875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45">
      <c r="A2" t="s">
        <v>36</v>
      </c>
      <c r="B2" t="s">
        <v>37</v>
      </c>
      <c r="C2" t="s">
        <v>38</v>
      </c>
      <c r="D2" t="s">
        <v>39</v>
      </c>
      <c r="E2">
        <v>0.2344533</v>
      </c>
      <c r="M2">
        <v>1.4290000000000001E-2</v>
      </c>
      <c r="O2">
        <v>14.85</v>
      </c>
      <c r="Y2" s="22">
        <v>3250</v>
      </c>
      <c r="AA2" s="23">
        <v>0.20699999999999999</v>
      </c>
    </row>
    <row r="3" spans="1:45" ht="15.75">
      <c r="A3" t="s">
        <v>40</v>
      </c>
      <c r="B3" t="s">
        <v>37</v>
      </c>
      <c r="C3" s="11" t="s">
        <v>41</v>
      </c>
      <c r="D3" s="3" t="s">
        <v>42</v>
      </c>
      <c r="E3">
        <v>1.119</v>
      </c>
      <c r="F3" t="s">
        <v>43</v>
      </c>
      <c r="G3">
        <v>1.1659999999999999</v>
      </c>
      <c r="H3" t="s">
        <v>43</v>
      </c>
      <c r="I3">
        <f>$G3/(E3)^2*AR$6</f>
        <v>23.080962555134679</v>
      </c>
      <c r="J3">
        <v>2.2185769999999998</v>
      </c>
      <c r="K3" t="s">
        <v>43</v>
      </c>
      <c r="L3">
        <f>$AR$9/(AR$10*J3)</f>
        <v>3.2778692002319688E-5</v>
      </c>
      <c r="M3">
        <f>$O3*AA3 / AR$13</f>
        <v>3.1057935563078985E-2</v>
      </c>
      <c r="O3">
        <v>8.73</v>
      </c>
      <c r="P3" t="s">
        <v>43</v>
      </c>
      <c r="Q3">
        <v>0</v>
      </c>
      <c r="R3" t="s">
        <v>43</v>
      </c>
      <c r="S3">
        <v>85.69</v>
      </c>
      <c r="T3" t="s">
        <v>43</v>
      </c>
      <c r="U3">
        <v>0.65600000000000003</v>
      </c>
      <c r="V3" t="s">
        <v>43</v>
      </c>
      <c r="W3">
        <f>$Y3*(O3)^(-1/2)</f>
        <v>1709.166044641592</v>
      </c>
      <c r="Y3">
        <v>5050</v>
      </c>
      <c r="Z3" t="s">
        <v>43</v>
      </c>
      <c r="AA3">
        <v>0.76500000000000001</v>
      </c>
      <c r="AB3" t="s">
        <v>43</v>
      </c>
      <c r="AC3">
        <v>4.58</v>
      </c>
      <c r="AD3" t="s">
        <v>43</v>
      </c>
      <c r="AE3">
        <v>-0.03</v>
      </c>
      <c r="AF3" t="s">
        <v>43</v>
      </c>
      <c r="AG3">
        <v>1</v>
      </c>
      <c r="AH3">
        <v>1</v>
      </c>
    </row>
    <row r="4" spans="1:45" ht="15.75">
      <c r="A4" t="s">
        <v>44</v>
      </c>
      <c r="B4" t="s">
        <v>37</v>
      </c>
      <c r="C4" s="11" t="s">
        <v>41</v>
      </c>
      <c r="D4" s="17" t="s">
        <v>45</v>
      </c>
      <c r="E4">
        <v>1.39</v>
      </c>
      <c r="F4" t="s">
        <v>46</v>
      </c>
      <c r="G4">
        <v>0.73</v>
      </c>
      <c r="H4" t="s">
        <v>46</v>
      </c>
      <c r="I4">
        <f>$G4/(E4)^2*AR$6</f>
        <v>9.3650219295067547</v>
      </c>
      <c r="J4">
        <v>3.5247485900000002</v>
      </c>
      <c r="K4" t="s">
        <v>46</v>
      </c>
      <c r="L4">
        <f>$AR$9/(AR$10*J4)</f>
        <v>2.0631840912781356E-5</v>
      </c>
      <c r="M4">
        <f>$O4*AA4 / AR$13</f>
        <v>4.8755069012984112E-2</v>
      </c>
      <c r="O4">
        <v>8.81</v>
      </c>
      <c r="P4" t="s">
        <v>46</v>
      </c>
      <c r="Q4">
        <v>0</v>
      </c>
      <c r="R4" t="s">
        <v>46</v>
      </c>
      <c r="S4">
        <v>86.71</v>
      </c>
      <c r="T4" t="s">
        <v>46</v>
      </c>
      <c r="U4" s="2">
        <v>0.499</v>
      </c>
      <c r="V4" s="2" t="s">
        <v>47</v>
      </c>
      <c r="W4">
        <f>$Y4*(O4)^(-1/2)</f>
        <v>2052.1100405717061</v>
      </c>
      <c r="Y4">
        <v>6091</v>
      </c>
      <c r="Z4" t="s">
        <v>46</v>
      </c>
      <c r="AA4">
        <v>1.19</v>
      </c>
      <c r="AB4" t="s">
        <v>46</v>
      </c>
      <c r="AC4">
        <v>4.45</v>
      </c>
      <c r="AD4" t="s">
        <v>46</v>
      </c>
      <c r="AE4">
        <v>0.01</v>
      </c>
      <c r="AF4" t="s">
        <v>46</v>
      </c>
      <c r="AG4">
        <v>1</v>
      </c>
      <c r="AH4">
        <v>1</v>
      </c>
      <c r="AJ4" t="s">
        <v>48</v>
      </c>
      <c r="AK4" t="s">
        <v>49</v>
      </c>
      <c r="AR4" s="21" t="s">
        <v>50</v>
      </c>
      <c r="AS4" s="21"/>
    </row>
    <row r="5" spans="1:45" ht="15.75">
      <c r="A5" t="s">
        <v>51</v>
      </c>
      <c r="B5" t="s">
        <v>37</v>
      </c>
      <c r="C5" s="12" t="s">
        <v>52</v>
      </c>
      <c r="D5" s="17"/>
      <c r="E5">
        <v>1.865</v>
      </c>
      <c r="F5" t="s">
        <v>53</v>
      </c>
      <c r="G5">
        <v>1.1830000000000001</v>
      </c>
      <c r="H5" t="s">
        <v>53</v>
      </c>
      <c r="I5">
        <f>$G5/(E5)^2*AR$6</f>
        <v>8.4302918807725202</v>
      </c>
      <c r="J5">
        <v>1.2749254999999999</v>
      </c>
      <c r="K5" t="s">
        <v>53</v>
      </c>
      <c r="L5">
        <f>$AR$9/(AR$10*J5)</f>
        <v>5.704023659926043E-5</v>
      </c>
      <c r="M5">
        <v>2.554E-2</v>
      </c>
      <c r="N5" t="s">
        <v>53</v>
      </c>
      <c r="O5">
        <v>3.754</v>
      </c>
      <c r="P5" t="s">
        <v>53</v>
      </c>
      <c r="Q5">
        <v>0</v>
      </c>
      <c r="R5" t="s">
        <v>53</v>
      </c>
      <c r="S5">
        <v>87.6</v>
      </c>
      <c r="T5" t="s">
        <v>53</v>
      </c>
      <c r="U5">
        <v>0.16</v>
      </c>
      <c r="V5" t="s">
        <v>53</v>
      </c>
      <c r="W5">
        <f>$Y5*(O5)^(-1/2)</f>
        <v>3333.6357925288753</v>
      </c>
      <c r="Y5">
        <v>6459</v>
      </c>
      <c r="Z5" t="s">
        <v>53</v>
      </c>
      <c r="AA5">
        <v>1.458</v>
      </c>
      <c r="AB5" t="s">
        <v>53</v>
      </c>
      <c r="AC5">
        <v>4.242</v>
      </c>
      <c r="AD5" t="s">
        <v>53</v>
      </c>
      <c r="AE5">
        <v>0.13</v>
      </c>
      <c r="AF5" t="s">
        <v>53</v>
      </c>
      <c r="AG5">
        <v>1</v>
      </c>
      <c r="AH5">
        <v>1</v>
      </c>
      <c r="AI5">
        <v>1</v>
      </c>
      <c r="AR5" t="s">
        <v>54</v>
      </c>
    </row>
    <row r="6" spans="1:45" ht="15.75">
      <c r="A6" t="s">
        <v>55</v>
      </c>
      <c r="B6" t="s">
        <v>37</v>
      </c>
      <c r="C6" s="11" t="s">
        <v>52</v>
      </c>
      <c r="D6" s="17" t="s">
        <v>56</v>
      </c>
      <c r="E6" s="3">
        <v>1.24</v>
      </c>
      <c r="F6" t="s">
        <v>57</v>
      </c>
      <c r="G6">
        <v>10.199999999999999</v>
      </c>
      <c r="H6" t="s">
        <v>57</v>
      </c>
      <c r="I6">
        <f>$G6/(E6)^2*AR$6</f>
        <v>164.42669992195627</v>
      </c>
      <c r="J6">
        <v>0.94145223</v>
      </c>
      <c r="K6" t="s">
        <v>57</v>
      </c>
      <c r="L6">
        <f>$AR$9/(AR$10*J6)</f>
        <v>7.7244548208707726E-5</v>
      </c>
      <c r="M6">
        <f>$O6*AA6 / AR$13</f>
        <v>2.1346218237285611E-2</v>
      </c>
      <c r="O6">
        <v>3.48</v>
      </c>
      <c r="P6" t="s">
        <v>57</v>
      </c>
      <c r="Q6">
        <v>5.1000000000000004E-3</v>
      </c>
      <c r="R6" t="s">
        <v>57</v>
      </c>
      <c r="S6">
        <v>83.5</v>
      </c>
      <c r="T6" t="s">
        <v>57</v>
      </c>
      <c r="U6">
        <v>0.36</v>
      </c>
      <c r="V6" t="s">
        <v>57</v>
      </c>
      <c r="W6">
        <f>$Y6*(O6)^(-1/2)</f>
        <v>3447.9139120383484</v>
      </c>
      <c r="Y6">
        <v>6432</v>
      </c>
      <c r="Z6" t="s">
        <v>57</v>
      </c>
      <c r="AA6">
        <v>1.319</v>
      </c>
      <c r="AB6" t="s">
        <v>57</v>
      </c>
      <c r="AC6">
        <v>4.3099999999999996</v>
      </c>
      <c r="AD6" t="s">
        <v>57</v>
      </c>
      <c r="AE6">
        <v>0.107</v>
      </c>
      <c r="AF6" t="s">
        <v>57</v>
      </c>
      <c r="AG6">
        <v>1</v>
      </c>
      <c r="AH6">
        <v>1</v>
      </c>
      <c r="AJ6" t="s">
        <v>58</v>
      </c>
      <c r="AR6">
        <v>24.786518999999998</v>
      </c>
    </row>
    <row r="7" spans="1:45">
      <c r="A7" t="s">
        <v>59</v>
      </c>
      <c r="B7" t="s">
        <v>37</v>
      </c>
      <c r="C7" s="11" t="s">
        <v>41</v>
      </c>
      <c r="D7" t="s">
        <v>60</v>
      </c>
      <c r="E7">
        <v>1.2789999999999999</v>
      </c>
      <c r="F7" t="s">
        <v>61</v>
      </c>
      <c r="G7">
        <v>0.28100000000000003</v>
      </c>
      <c r="H7" t="s">
        <v>61</v>
      </c>
      <c r="I7">
        <f>$G7/(E7)^2*AR$6</f>
        <v>4.2577560037925446</v>
      </c>
      <c r="J7">
        <v>4.0552941000000002</v>
      </c>
      <c r="K7" t="s">
        <v>61</v>
      </c>
      <c r="L7">
        <f>$AR$9/(AR$10*J7)</f>
        <v>1.7932621006804513E-5</v>
      </c>
      <c r="M7">
        <v>4.8280000000000003E-2</v>
      </c>
      <c r="N7" t="s">
        <v>61</v>
      </c>
      <c r="O7">
        <f>$M7/AA7*AR$13</f>
        <v>11.056171416400428</v>
      </c>
      <c r="Q7">
        <v>0</v>
      </c>
      <c r="R7" t="s">
        <v>61</v>
      </c>
      <c r="S7">
        <v>87.32</v>
      </c>
      <c r="T7" t="s">
        <v>61</v>
      </c>
      <c r="U7" s="2">
        <v>0.44700000000000001</v>
      </c>
      <c r="V7" s="2" t="s">
        <v>62</v>
      </c>
      <c r="W7">
        <f>$Y7*(O7)^(-1/2)</f>
        <v>1649.5832959136289</v>
      </c>
      <c r="Y7">
        <v>5485</v>
      </c>
      <c r="Z7" t="s">
        <v>61</v>
      </c>
      <c r="AA7">
        <v>0.93899999999999995</v>
      </c>
      <c r="AB7" t="s">
        <v>61</v>
      </c>
      <c r="AC7">
        <v>4.4530000000000003</v>
      </c>
      <c r="AD7" t="s">
        <v>61</v>
      </c>
      <c r="AE7">
        <v>0.01</v>
      </c>
      <c r="AF7" t="s">
        <v>61</v>
      </c>
      <c r="AH7">
        <v>1</v>
      </c>
      <c r="AI7">
        <v>1</v>
      </c>
      <c r="AJ7" t="s">
        <v>63</v>
      </c>
    </row>
    <row r="8" spans="1:45" ht="15.75">
      <c r="A8" t="s">
        <v>64</v>
      </c>
      <c r="B8" t="s">
        <v>37</v>
      </c>
      <c r="C8" s="11" t="s">
        <v>41</v>
      </c>
      <c r="D8" s="17" t="s">
        <v>65</v>
      </c>
      <c r="E8">
        <v>1.006</v>
      </c>
      <c r="F8" t="s">
        <v>66</v>
      </c>
      <c r="G8">
        <v>1.998</v>
      </c>
      <c r="H8" t="s">
        <v>66</v>
      </c>
      <c r="I8">
        <f>$G8/(E8)^2*AR$6</f>
        <v>48.934489447015721</v>
      </c>
      <c r="J8">
        <v>0.81347397799999999</v>
      </c>
      <c r="K8" t="s">
        <v>66</v>
      </c>
      <c r="L8">
        <f>$AR$9/(AR$10*J8)</f>
        <v>8.9396900371938392E-5</v>
      </c>
      <c r="M8">
        <v>1.504E-2</v>
      </c>
      <c r="N8" t="s">
        <v>66</v>
      </c>
      <c r="O8">
        <v>4.97</v>
      </c>
      <c r="P8" t="s">
        <v>66</v>
      </c>
      <c r="Q8">
        <v>0</v>
      </c>
      <c r="R8" t="s">
        <v>66</v>
      </c>
      <c r="S8">
        <v>82.108999999999995</v>
      </c>
      <c r="T8" t="s">
        <v>66</v>
      </c>
      <c r="U8">
        <v>0.68899999999999995</v>
      </c>
      <c r="V8" t="s">
        <v>66</v>
      </c>
      <c r="W8">
        <f>$Y8*(O8)^(-1/2)</f>
        <v>2018.5258680731547</v>
      </c>
      <c r="Y8">
        <v>4500</v>
      </c>
      <c r="Z8" t="s">
        <v>66</v>
      </c>
      <c r="AA8">
        <v>0.65059999999999996</v>
      </c>
      <c r="AB8" t="s">
        <v>66</v>
      </c>
      <c r="AC8">
        <v>4.5</v>
      </c>
      <c r="AD8" t="s">
        <v>66</v>
      </c>
      <c r="AE8">
        <v>-0.01</v>
      </c>
      <c r="AF8" t="s">
        <v>66</v>
      </c>
      <c r="AG8">
        <v>1</v>
      </c>
      <c r="AH8">
        <v>1</v>
      </c>
      <c r="AR8" t="s">
        <v>67</v>
      </c>
    </row>
    <row r="9" spans="1:45" ht="15.75">
      <c r="A9" t="s">
        <v>68</v>
      </c>
      <c r="B9" t="s">
        <v>69</v>
      </c>
      <c r="C9" s="11" t="s">
        <v>41</v>
      </c>
      <c r="D9" s="3" t="s">
        <v>70</v>
      </c>
      <c r="E9">
        <v>1.83</v>
      </c>
      <c r="F9" t="s">
        <v>71</v>
      </c>
      <c r="G9">
        <v>0.92</v>
      </c>
      <c r="H9" t="s">
        <v>71</v>
      </c>
      <c r="I9">
        <f>$G9/(E9)^2*AR$6</f>
        <v>6.8092799068350791</v>
      </c>
      <c r="J9">
        <v>1.8098860000000001</v>
      </c>
      <c r="K9" t="s">
        <v>71</v>
      </c>
      <c r="L9">
        <f>$AR$9/(AR$10*J9)</f>
        <v>4.0180460076728808E-5</v>
      </c>
      <c r="M9">
        <v>3.3000000000000002E-2</v>
      </c>
      <c r="N9" t="s">
        <v>71</v>
      </c>
      <c r="O9">
        <f>$M9/AA9*AR$13</f>
        <v>4.1017664739884401</v>
      </c>
      <c r="Q9">
        <v>0</v>
      </c>
      <c r="R9" t="s">
        <v>71</v>
      </c>
      <c r="S9">
        <v>88</v>
      </c>
      <c r="T9" t="s">
        <v>71</v>
      </c>
      <c r="U9">
        <v>0.14000000000000001</v>
      </c>
      <c r="V9" t="s">
        <v>71</v>
      </c>
      <c r="W9">
        <f>$Y9*(O9)^(-1/2)</f>
        <v>3085.9902658119458</v>
      </c>
      <c r="Y9">
        <v>6250</v>
      </c>
      <c r="Z9" t="s">
        <v>71</v>
      </c>
      <c r="AA9">
        <v>1.73</v>
      </c>
      <c r="AB9" t="s">
        <v>71</v>
      </c>
      <c r="AC9">
        <v>4.1280000000000001</v>
      </c>
      <c r="AD9" t="s">
        <v>71</v>
      </c>
      <c r="AE9">
        <v>0.23</v>
      </c>
      <c r="AF9" t="s">
        <v>71</v>
      </c>
      <c r="AG9">
        <v>1</v>
      </c>
      <c r="AI9">
        <v>1</v>
      </c>
      <c r="AR9">
        <f>2*PI()</f>
        <v>6.2831853071795862</v>
      </c>
      <c r="AS9" t="s">
        <v>72</v>
      </c>
    </row>
    <row r="10" spans="1:45">
      <c r="A10" t="s">
        <v>73</v>
      </c>
      <c r="B10" t="s">
        <v>69</v>
      </c>
      <c r="C10" s="12" t="s">
        <v>52</v>
      </c>
      <c r="E10">
        <v>1.23</v>
      </c>
      <c r="F10" t="s">
        <v>57</v>
      </c>
      <c r="G10">
        <v>1.667</v>
      </c>
      <c r="H10" t="s">
        <v>57</v>
      </c>
      <c r="I10">
        <f>$G10/(E10)^2*AR$6</f>
        <v>27.311208389847316</v>
      </c>
      <c r="J10">
        <v>1.3600285400000001</v>
      </c>
      <c r="K10" t="s">
        <v>57</v>
      </c>
      <c r="L10">
        <f>$AR$9/(AR$10*J10)</f>
        <v>5.3470975077060064E-5</v>
      </c>
      <c r="M10">
        <v>2.3349999999999999E-2</v>
      </c>
      <c r="N10" t="s">
        <v>57</v>
      </c>
      <c r="O10">
        <v>5.3319999999999999</v>
      </c>
      <c r="P10" t="s">
        <v>57</v>
      </c>
      <c r="Q10">
        <v>7.4000000000000003E-3</v>
      </c>
      <c r="R10" t="s">
        <v>57</v>
      </c>
      <c r="S10">
        <v>88.91</v>
      </c>
      <c r="T10" t="s">
        <v>57</v>
      </c>
      <c r="U10">
        <v>0.109</v>
      </c>
      <c r="V10" t="s">
        <v>57</v>
      </c>
      <c r="W10">
        <f>$Y10*(O10)^(-1/2)</f>
        <v>2432.5364325892365</v>
      </c>
      <c r="Y10">
        <v>5617</v>
      </c>
      <c r="Z10" t="s">
        <v>57</v>
      </c>
      <c r="AA10">
        <v>0.91</v>
      </c>
      <c r="AB10" t="s">
        <v>57</v>
      </c>
      <c r="AC10">
        <v>4.476</v>
      </c>
      <c r="AD10" t="s">
        <v>57</v>
      </c>
      <c r="AE10">
        <v>-0.1</v>
      </c>
      <c r="AF10" t="s">
        <v>57</v>
      </c>
      <c r="AG10">
        <v>1</v>
      </c>
      <c r="AH10">
        <v>1</v>
      </c>
      <c r="AR10">
        <f>24*60*60</f>
        <v>86400</v>
      </c>
      <c r="AS10" t="s">
        <v>74</v>
      </c>
    </row>
    <row r="11" spans="1:45" ht="15.75">
      <c r="A11" t="s">
        <v>75</v>
      </c>
      <c r="B11" t="s">
        <v>69</v>
      </c>
      <c r="C11" s="11" t="s">
        <v>41</v>
      </c>
      <c r="D11" s="17" t="s">
        <v>65</v>
      </c>
      <c r="E11">
        <v>0.999</v>
      </c>
      <c r="F11" t="s">
        <v>76</v>
      </c>
      <c r="G11">
        <v>0.53800000000000003</v>
      </c>
      <c r="H11" t="s">
        <v>76</v>
      </c>
      <c r="I11">
        <f>$G11/(E11)^2*AR$6</f>
        <v>13.361857575293012</v>
      </c>
      <c r="J11">
        <v>3.06785234</v>
      </c>
      <c r="K11" t="s">
        <v>76</v>
      </c>
      <c r="L11">
        <f>$AR$9/(AR$10*J11)</f>
        <v>2.3704547711846653E-5</v>
      </c>
      <c r="M11">
        <v>3.44E-2</v>
      </c>
      <c r="N11" t="s">
        <v>76</v>
      </c>
      <c r="O11">
        <v>12.63</v>
      </c>
      <c r="P11" t="s">
        <v>76</v>
      </c>
      <c r="Q11">
        <v>0</v>
      </c>
      <c r="R11" t="s">
        <v>76</v>
      </c>
      <c r="S11">
        <v>89.02</v>
      </c>
      <c r="T11" t="s">
        <v>76</v>
      </c>
      <c r="U11">
        <v>0.215</v>
      </c>
      <c r="V11" t="s">
        <v>76</v>
      </c>
      <c r="W11">
        <f>$Y11*(O11)^(-1/2)</f>
        <v>1165.7710282303649</v>
      </c>
      <c r="Y11">
        <v>4143</v>
      </c>
      <c r="Z11" t="s">
        <v>76</v>
      </c>
      <c r="AA11">
        <v>0.58599999999999997</v>
      </c>
      <c r="AB11" t="s">
        <v>76</v>
      </c>
      <c r="AC11">
        <v>4.6630000000000003</v>
      </c>
      <c r="AD11" t="s">
        <v>76</v>
      </c>
      <c r="AE11">
        <v>-0.13</v>
      </c>
      <c r="AF11" t="s">
        <v>76</v>
      </c>
      <c r="AH11">
        <v>1</v>
      </c>
      <c r="AI11">
        <v>1</v>
      </c>
    </row>
    <row r="12" spans="1:45" ht="15.75">
      <c r="A12" t="s">
        <v>77</v>
      </c>
      <c r="B12" t="s">
        <v>78</v>
      </c>
      <c r="C12" s="11" t="s">
        <v>41</v>
      </c>
      <c r="D12" s="3" t="s">
        <v>79</v>
      </c>
      <c r="E12">
        <v>0.56499999999999995</v>
      </c>
      <c r="F12" t="s">
        <v>80</v>
      </c>
      <c r="G12">
        <v>5.8999999999999997E-2</v>
      </c>
      <c r="H12" t="s">
        <v>80</v>
      </c>
      <c r="I12">
        <f>$G12/(E12)^2*AR$6</f>
        <v>4.5811093147466524</v>
      </c>
      <c r="J12">
        <v>4.2345160000000002</v>
      </c>
      <c r="K12" t="s">
        <v>80</v>
      </c>
      <c r="L12">
        <f>$AR$9/(AR$10*J12)</f>
        <v>1.7173639718548801E-5</v>
      </c>
      <c r="M12">
        <v>4.7899999999999998E-2</v>
      </c>
      <c r="N12" t="s">
        <v>80</v>
      </c>
      <c r="O12">
        <f>$M12/AA12*AR$13</f>
        <v>13.071107614213197</v>
      </c>
      <c r="Q12">
        <v>0.124</v>
      </c>
      <c r="R12" t="s">
        <v>80</v>
      </c>
      <c r="S12">
        <v>88.6</v>
      </c>
      <c r="T12" t="s">
        <v>80</v>
      </c>
      <c r="U12">
        <v>0.30299999999999999</v>
      </c>
      <c r="V12" t="s">
        <v>80</v>
      </c>
      <c r="W12">
        <f>$Y12*(O12)^(-1/2)</f>
        <v>1404.8243222293909</v>
      </c>
      <c r="Y12">
        <v>5079</v>
      </c>
      <c r="Z12" t="s">
        <v>80</v>
      </c>
      <c r="AA12">
        <v>0.78800000000000003</v>
      </c>
      <c r="AB12" t="s">
        <v>80</v>
      </c>
      <c r="AC12">
        <v>4.5599999999999996</v>
      </c>
      <c r="AD12" t="s">
        <v>80</v>
      </c>
      <c r="AE12">
        <v>-0.04</v>
      </c>
      <c r="AF12" t="s">
        <v>80</v>
      </c>
      <c r="AH12">
        <v>1</v>
      </c>
      <c r="AI12">
        <v>1</v>
      </c>
      <c r="AR12" t="s">
        <v>81</v>
      </c>
    </row>
    <row r="13" spans="1:45" ht="15.75">
      <c r="A13" t="s">
        <v>82</v>
      </c>
      <c r="B13" t="s">
        <v>78</v>
      </c>
      <c r="C13" s="11" t="s">
        <v>41</v>
      </c>
      <c r="D13" s="3" t="s">
        <v>83</v>
      </c>
      <c r="E13">
        <v>1.52</v>
      </c>
      <c r="F13" t="s">
        <v>84</v>
      </c>
      <c r="G13">
        <v>1.196</v>
      </c>
      <c r="H13" t="s">
        <v>84</v>
      </c>
      <c r="I13">
        <f>$G13/(E13)^2*AR$6</f>
        <v>12.830971573753461</v>
      </c>
      <c r="J13">
        <v>1.7100588000000001</v>
      </c>
      <c r="K13" t="s">
        <v>84</v>
      </c>
      <c r="L13">
        <f>$AR$9/(AR$10*J13)</f>
        <v>4.2526053587414887E-5</v>
      </c>
      <c r="M13">
        <v>2.9559999999999999E-2</v>
      </c>
      <c r="N13" t="s">
        <v>84</v>
      </c>
      <c r="O13">
        <v>4.6399999999999997</v>
      </c>
      <c r="P13" t="s">
        <v>84</v>
      </c>
      <c r="Q13">
        <v>0</v>
      </c>
      <c r="R13" t="s">
        <v>84</v>
      </c>
      <c r="S13">
        <v>79.67</v>
      </c>
      <c r="T13" t="s">
        <v>84</v>
      </c>
      <c r="U13">
        <v>0.83099999999999996</v>
      </c>
      <c r="V13" t="s">
        <v>84</v>
      </c>
      <c r="W13">
        <f>$Y13*(O13)^(-1/2)</f>
        <v>2693.5108802581376</v>
      </c>
      <c r="Y13">
        <v>5802</v>
      </c>
      <c r="Z13" t="s">
        <v>84</v>
      </c>
      <c r="AA13">
        <v>1.3680000000000001</v>
      </c>
      <c r="AB13" t="s">
        <v>84</v>
      </c>
      <c r="AC13">
        <v>4.234</v>
      </c>
      <c r="AD13" t="s">
        <v>84</v>
      </c>
      <c r="AE13">
        <v>0.32600000000000001</v>
      </c>
      <c r="AF13" t="s">
        <v>84</v>
      </c>
      <c r="AG13">
        <v>1</v>
      </c>
      <c r="AJ13" t="s">
        <v>85</v>
      </c>
      <c r="AK13" t="s">
        <v>49</v>
      </c>
      <c r="AR13">
        <v>215.03200000000001</v>
      </c>
      <c r="AS13" t="s">
        <v>86</v>
      </c>
    </row>
    <row r="14" spans="1:45">
      <c r="A14" t="s">
        <v>87</v>
      </c>
      <c r="B14" t="s">
        <v>78</v>
      </c>
      <c r="C14" s="11" t="s">
        <v>41</v>
      </c>
      <c r="D14" s="18" t="s">
        <v>88</v>
      </c>
      <c r="E14">
        <v>1.415</v>
      </c>
      <c r="F14" t="s">
        <v>89</v>
      </c>
      <c r="G14">
        <v>2.75</v>
      </c>
      <c r="H14" t="s">
        <v>89</v>
      </c>
      <c r="I14">
        <f>$G14/(E14)^2*AR$6</f>
        <v>34.043590130979283</v>
      </c>
      <c r="J14">
        <v>0.9689951</v>
      </c>
      <c r="K14" t="s">
        <v>89</v>
      </c>
      <c r="L14">
        <f>$AR$9/(AR$10*J14)</f>
        <v>7.5048936951724923E-5</v>
      </c>
      <c r="M14">
        <v>2.044E-2</v>
      </c>
      <c r="N14" t="s">
        <v>89</v>
      </c>
      <c r="O14">
        <v>3.23</v>
      </c>
      <c r="P14" t="s">
        <v>89</v>
      </c>
      <c r="Q14">
        <v>0</v>
      </c>
      <c r="R14" t="s">
        <v>89</v>
      </c>
      <c r="S14">
        <v>84.4</v>
      </c>
      <c r="T14" t="s">
        <v>89</v>
      </c>
      <c r="U14">
        <v>0.32</v>
      </c>
      <c r="V14" t="s">
        <v>89</v>
      </c>
      <c r="W14">
        <f>$Y14*(O14)^(-1/2)</f>
        <v>3469.8032170895626</v>
      </c>
      <c r="Y14">
        <v>6236</v>
      </c>
      <c r="Z14" t="s">
        <v>89</v>
      </c>
      <c r="AA14">
        <v>1.36</v>
      </c>
      <c r="AB14" t="s">
        <v>89</v>
      </c>
      <c r="AC14">
        <v>4.2530000000000001</v>
      </c>
      <c r="AD14" t="s">
        <v>89</v>
      </c>
      <c r="AE14">
        <v>-2E-3</v>
      </c>
      <c r="AF14" t="s">
        <v>89</v>
      </c>
      <c r="AG14">
        <v>1</v>
      </c>
    </row>
    <row r="15" spans="1:45">
      <c r="A15" s="9" t="s">
        <v>90</v>
      </c>
      <c r="B15" t="s">
        <v>78</v>
      </c>
      <c r="E15">
        <v>1.7410000000000001</v>
      </c>
      <c r="F15" t="s">
        <v>91</v>
      </c>
      <c r="G15" s="2">
        <v>3.3820000000000001</v>
      </c>
      <c r="H15" s="2" t="s">
        <v>91</v>
      </c>
      <c r="I15">
        <f>$G15/(E15)^2*AR$6</f>
        <v>27.65614223374433</v>
      </c>
      <c r="J15">
        <v>3.4741084999999998</v>
      </c>
      <c r="K15" t="s">
        <v>91</v>
      </c>
      <c r="L15">
        <f>$AR$9/(AR$10*J15)</f>
        <v>2.0932579442015239E-5</v>
      </c>
      <c r="M15">
        <v>5.4199999999999998E-2</v>
      </c>
      <c r="N15" t="s">
        <v>91</v>
      </c>
      <c r="O15">
        <v>7.42</v>
      </c>
      <c r="P15" t="s">
        <v>91</v>
      </c>
      <c r="Q15">
        <v>0</v>
      </c>
      <c r="R15" t="s">
        <v>91</v>
      </c>
      <c r="S15">
        <v>86.12</v>
      </c>
      <c r="T15" t="s">
        <v>91</v>
      </c>
      <c r="U15">
        <v>0.503</v>
      </c>
      <c r="V15" t="s">
        <v>91</v>
      </c>
      <c r="W15">
        <f>$Y15*(O15)^(-1/2)</f>
        <v>3201.2127082145762</v>
      </c>
      <c r="Y15">
        <v>8720</v>
      </c>
      <c r="Z15" t="s">
        <v>91</v>
      </c>
      <c r="AA15">
        <v>1.5649999999999999</v>
      </c>
      <c r="AB15" t="s">
        <v>91</v>
      </c>
      <c r="AC15">
        <v>4.29</v>
      </c>
      <c r="AD15" t="s">
        <v>91</v>
      </c>
      <c r="AE15">
        <v>-0.28999999999999998</v>
      </c>
      <c r="AF15" t="s">
        <v>91</v>
      </c>
      <c r="AG15">
        <v>1</v>
      </c>
      <c r="AJ15" t="s">
        <v>92</v>
      </c>
    </row>
    <row r="16" spans="1:45" ht="15.75">
      <c r="A16" t="s">
        <v>93</v>
      </c>
      <c r="B16" t="s">
        <v>78</v>
      </c>
      <c r="C16" s="10" t="s">
        <v>41</v>
      </c>
      <c r="D16" s="15" t="s">
        <v>94</v>
      </c>
      <c r="E16">
        <v>1.7410000000000001</v>
      </c>
      <c r="F16" t="s">
        <v>91</v>
      </c>
      <c r="G16">
        <v>3</v>
      </c>
      <c r="I16">
        <f>$G16/(E16)^2*AR$6</f>
        <v>24.532355618342098</v>
      </c>
      <c r="J16">
        <v>3.4741084999999998</v>
      </c>
      <c r="K16" t="s">
        <v>91</v>
      </c>
      <c r="L16">
        <f>$AR$9/(AR$10*J16)</f>
        <v>2.0932579442015239E-5</v>
      </c>
      <c r="M16">
        <v>5.4199999999999998E-2</v>
      </c>
      <c r="N16" t="s">
        <v>91</v>
      </c>
      <c r="O16">
        <v>7.42</v>
      </c>
      <c r="P16" t="s">
        <v>91</v>
      </c>
      <c r="Q16">
        <v>0</v>
      </c>
      <c r="R16" t="s">
        <v>91</v>
      </c>
      <c r="S16">
        <v>86.12</v>
      </c>
      <c r="T16" t="s">
        <v>91</v>
      </c>
      <c r="U16">
        <v>0.503</v>
      </c>
      <c r="V16" t="s">
        <v>91</v>
      </c>
      <c r="W16">
        <f>$Y16*(O16)^(-1/2)</f>
        <v>3201.2127082145762</v>
      </c>
      <c r="Y16">
        <v>8720</v>
      </c>
      <c r="Z16" t="s">
        <v>91</v>
      </c>
      <c r="AA16">
        <v>1.5649999999999999</v>
      </c>
      <c r="AB16" t="s">
        <v>91</v>
      </c>
      <c r="AC16">
        <v>4.29</v>
      </c>
      <c r="AD16" t="s">
        <v>91</v>
      </c>
      <c r="AE16">
        <v>-0.28999999999999998</v>
      </c>
      <c r="AF16" t="s">
        <v>91</v>
      </c>
      <c r="AG16">
        <v>1</v>
      </c>
    </row>
    <row r="17" spans="1:37" ht="15.75">
      <c r="A17" t="s">
        <v>95</v>
      </c>
      <c r="B17" t="s">
        <v>96</v>
      </c>
      <c r="C17" s="13" t="s">
        <v>41</v>
      </c>
      <c r="D17" s="15" t="s">
        <v>94</v>
      </c>
      <c r="E17">
        <v>1.7410000000000001</v>
      </c>
      <c r="F17" t="s">
        <v>91</v>
      </c>
      <c r="G17">
        <v>0.3</v>
      </c>
      <c r="I17">
        <f>$G17/(E17)^2*AR$6</f>
        <v>2.4532355618342097</v>
      </c>
      <c r="J17">
        <v>3.4741084999999998</v>
      </c>
      <c r="K17" t="s">
        <v>91</v>
      </c>
      <c r="L17">
        <f>$AR$9/(AR$10*J17)</f>
        <v>2.0932579442015239E-5</v>
      </c>
      <c r="M17">
        <v>5.4199999999999998E-2</v>
      </c>
      <c r="N17" t="s">
        <v>91</v>
      </c>
      <c r="O17">
        <v>7.42</v>
      </c>
      <c r="P17" t="s">
        <v>91</v>
      </c>
      <c r="Q17">
        <v>0</v>
      </c>
      <c r="R17" t="s">
        <v>91</v>
      </c>
      <c r="S17">
        <v>86.12</v>
      </c>
      <c r="T17" t="s">
        <v>91</v>
      </c>
      <c r="U17">
        <v>0.503</v>
      </c>
      <c r="V17" t="s">
        <v>91</v>
      </c>
      <c r="W17">
        <f>$Y17*(O17)^(-1/2)</f>
        <v>3201.2127082145762</v>
      </c>
      <c r="Y17">
        <v>8720</v>
      </c>
      <c r="Z17" t="s">
        <v>91</v>
      </c>
      <c r="AA17">
        <v>1.5649999999999999</v>
      </c>
      <c r="AB17" t="s">
        <v>91</v>
      </c>
      <c r="AC17">
        <v>4.29</v>
      </c>
      <c r="AD17" t="s">
        <v>91</v>
      </c>
      <c r="AE17">
        <v>-0.28999999999999998</v>
      </c>
      <c r="AF17" t="s">
        <v>91</v>
      </c>
      <c r="AG17">
        <v>1</v>
      </c>
    </row>
    <row r="18" spans="1:37" ht="15.75">
      <c r="A18" t="s">
        <v>97</v>
      </c>
      <c r="B18" t="s">
        <v>78</v>
      </c>
      <c r="C18" s="10" t="s">
        <v>41</v>
      </c>
      <c r="D18" s="3" t="s">
        <v>98</v>
      </c>
      <c r="E18">
        <v>1.5329999999999999</v>
      </c>
      <c r="F18" t="s">
        <v>99</v>
      </c>
      <c r="G18">
        <v>1.28</v>
      </c>
      <c r="H18" t="s">
        <v>99</v>
      </c>
      <c r="I18">
        <f>$G18/(E18)^2*AR$6</f>
        <v>13.500230978486346</v>
      </c>
      <c r="J18">
        <v>2.7347749000000001</v>
      </c>
      <c r="K18" t="s">
        <v>99</v>
      </c>
      <c r="L18">
        <f>$AR$9/(AR$10*J18)</f>
        <v>2.6591604364377628E-5</v>
      </c>
      <c r="M18">
        <v>4.4150000000000002E-2</v>
      </c>
      <c r="N18" t="s">
        <v>99</v>
      </c>
      <c r="O18">
        <v>5.49</v>
      </c>
      <c r="P18" t="s">
        <v>99</v>
      </c>
      <c r="Q18">
        <v>0</v>
      </c>
      <c r="R18" t="s">
        <v>99</v>
      </c>
      <c r="S18">
        <v>83.76</v>
      </c>
      <c r="T18" t="s">
        <v>99</v>
      </c>
      <c r="U18">
        <v>0.59699999999999998</v>
      </c>
      <c r="V18" t="s">
        <v>99</v>
      </c>
      <c r="W18">
        <f>$Y18*(O18)^(-1/2)</f>
        <v>2897.4745928814359</v>
      </c>
      <c r="Y18">
        <v>6789</v>
      </c>
      <c r="Z18" t="s">
        <v>99</v>
      </c>
      <c r="AA18">
        <v>1.732</v>
      </c>
      <c r="AB18" t="s">
        <v>99</v>
      </c>
      <c r="AC18">
        <v>4.149</v>
      </c>
      <c r="AD18" t="s">
        <v>99</v>
      </c>
      <c r="AE18">
        <v>0.13900000000000001</v>
      </c>
      <c r="AF18" t="s">
        <v>99</v>
      </c>
      <c r="AG18">
        <v>1</v>
      </c>
    </row>
    <row r="19" spans="1:37" ht="15.75">
      <c r="A19" t="s">
        <v>100</v>
      </c>
      <c r="B19" t="s">
        <v>78</v>
      </c>
      <c r="C19" s="8" t="s">
        <v>41</v>
      </c>
      <c r="D19" s="3"/>
      <c r="E19">
        <v>1.5</v>
      </c>
      <c r="F19" t="s">
        <v>101</v>
      </c>
      <c r="G19">
        <v>3.7</v>
      </c>
      <c r="H19" t="s">
        <v>101</v>
      </c>
      <c r="I19">
        <f>$G19/(E19)^2*AR$6</f>
        <v>40.760053466666669</v>
      </c>
      <c r="J19">
        <v>2.1487799999999999</v>
      </c>
      <c r="K19" t="s">
        <v>101</v>
      </c>
      <c r="L19">
        <f>$AR$9/(AR$10*J19)</f>
        <v>3.3843414480044674E-5</v>
      </c>
      <c r="M19">
        <v>4.2999999999999997E-2</v>
      </c>
      <c r="N19" t="s">
        <v>101</v>
      </c>
      <c r="O19">
        <f>$M19/AA19*AR$13</f>
        <v>4.4030361904761905</v>
      </c>
      <c r="Q19">
        <v>0</v>
      </c>
      <c r="R19" t="s">
        <v>101</v>
      </c>
      <c r="S19">
        <v>87</v>
      </c>
      <c r="T19" t="s">
        <v>101</v>
      </c>
      <c r="U19">
        <v>0.2</v>
      </c>
      <c r="V19" t="s">
        <v>101</v>
      </c>
      <c r="W19">
        <f>$Y19*(O19)^(-1/2)</f>
        <v>3599.9863405684982</v>
      </c>
      <c r="Y19">
        <v>7554</v>
      </c>
      <c r="Z19" t="s">
        <v>101</v>
      </c>
      <c r="AA19">
        <v>2.1</v>
      </c>
      <c r="AB19" t="s">
        <v>101</v>
      </c>
      <c r="AC19">
        <v>4</v>
      </c>
      <c r="AD19" t="s">
        <v>101</v>
      </c>
      <c r="AE19">
        <v>0</v>
      </c>
      <c r="AF19" t="s">
        <v>101</v>
      </c>
      <c r="AG19">
        <v>1</v>
      </c>
    </row>
    <row r="20" spans="1:37">
      <c r="A20" t="s">
        <v>102</v>
      </c>
      <c r="B20" t="s">
        <v>78</v>
      </c>
      <c r="C20" s="11" t="s">
        <v>41</v>
      </c>
      <c r="D20" s="19" t="s">
        <v>103</v>
      </c>
      <c r="E20">
        <v>1.143</v>
      </c>
      <c r="F20" t="s">
        <v>104</v>
      </c>
      <c r="G20">
        <v>1.294</v>
      </c>
      <c r="H20" t="s">
        <v>104</v>
      </c>
      <c r="I20">
        <f>$G20/(E20)^2*AR$6</f>
        <v>24.550331154143791</v>
      </c>
      <c r="J20">
        <v>1.4200242000000001</v>
      </c>
      <c r="K20" t="s">
        <v>104</v>
      </c>
      <c r="L20">
        <f>$AR$9/(AR$10*J20)</f>
        <v>5.1211840028099796E-5</v>
      </c>
      <c r="M20">
        <v>2.332E-2</v>
      </c>
      <c r="N20" t="s">
        <v>104</v>
      </c>
      <c r="O20">
        <v>6.2469999999999999</v>
      </c>
      <c r="P20" t="s">
        <v>104</v>
      </c>
      <c r="Q20">
        <v>0</v>
      </c>
      <c r="R20" t="s">
        <v>104</v>
      </c>
      <c r="S20">
        <v>84.08</v>
      </c>
      <c r="T20" t="s">
        <v>104</v>
      </c>
      <c r="U20">
        <v>0.64500000000000002</v>
      </c>
      <c r="V20" t="s">
        <v>104</v>
      </c>
      <c r="W20">
        <f>$Y20*(O20)^(-1/2)</f>
        <v>2005.6814213186092</v>
      </c>
      <c r="Y20">
        <v>5013</v>
      </c>
      <c r="Z20" t="s">
        <v>104</v>
      </c>
      <c r="AA20">
        <v>0.80300000000000005</v>
      </c>
      <c r="AB20" t="s">
        <v>104</v>
      </c>
      <c r="AC20">
        <v>4.5519999999999996</v>
      </c>
      <c r="AD20" t="s">
        <v>104</v>
      </c>
      <c r="AE20">
        <v>0.17100000000000001</v>
      </c>
      <c r="AF20" t="s">
        <v>104</v>
      </c>
      <c r="AG20">
        <v>1</v>
      </c>
    </row>
    <row r="21" spans="1:37">
      <c r="A21" t="s">
        <v>105</v>
      </c>
      <c r="B21" t="s">
        <v>78</v>
      </c>
      <c r="C21" s="11" t="s">
        <v>41</v>
      </c>
      <c r="D21" s="20" t="s">
        <v>106</v>
      </c>
      <c r="E21">
        <v>1.1439999999999999</v>
      </c>
      <c r="F21" t="s">
        <v>107</v>
      </c>
      <c r="G21">
        <v>2.4870000000000001</v>
      </c>
      <c r="H21" t="s">
        <v>107</v>
      </c>
      <c r="I21">
        <f>$G21/(E21)^2*AR$6</f>
        <v>47.101992115292937</v>
      </c>
      <c r="J21">
        <v>1.3371181999999999</v>
      </c>
      <c r="K21" t="s">
        <v>107</v>
      </c>
      <c r="L21">
        <f>$AR$9/(AR$10*J21)</f>
        <v>5.4387153032866055E-5</v>
      </c>
      <c r="M21">
        <v>2.1489999999999999E-2</v>
      </c>
      <c r="N21" t="s">
        <v>107</v>
      </c>
      <c r="O21">
        <f>$M21/AA21*AR$13</f>
        <v>6.4811187657784011</v>
      </c>
      <c r="Q21">
        <v>0</v>
      </c>
      <c r="R21" t="s">
        <v>107</v>
      </c>
      <c r="S21">
        <v>88.3</v>
      </c>
      <c r="T21" t="s">
        <v>107</v>
      </c>
      <c r="U21">
        <v>0.19</v>
      </c>
      <c r="V21" t="s">
        <v>107</v>
      </c>
      <c r="W21">
        <f>$Y21*(O21)^(-1/2)</f>
        <v>1824.5708341582933</v>
      </c>
      <c r="Y21">
        <v>4645</v>
      </c>
      <c r="Z21" t="s">
        <v>107</v>
      </c>
      <c r="AA21">
        <v>0.71299999999999997</v>
      </c>
      <c r="AB21" t="s">
        <v>107</v>
      </c>
      <c r="AC21">
        <v>4.601</v>
      </c>
      <c r="AD21" t="s">
        <v>107</v>
      </c>
      <c r="AE21" s="2">
        <v>0.02</v>
      </c>
      <c r="AF21" s="2" t="s">
        <v>107</v>
      </c>
      <c r="AG21">
        <v>1</v>
      </c>
      <c r="AJ21" t="s">
        <v>108</v>
      </c>
    </row>
    <row r="22" spans="1:37" ht="15.75">
      <c r="A22" t="s">
        <v>109</v>
      </c>
      <c r="B22" t="s">
        <v>78</v>
      </c>
      <c r="C22" s="11" t="s">
        <v>41</v>
      </c>
      <c r="D22" s="14" t="s">
        <v>110</v>
      </c>
      <c r="E22">
        <v>1.31</v>
      </c>
      <c r="F22" t="s">
        <v>111</v>
      </c>
      <c r="G22">
        <v>1.91</v>
      </c>
      <c r="H22" t="s">
        <v>111</v>
      </c>
      <c r="I22">
        <f>$G22/(E22)^2*AR$6</f>
        <v>27.587116887127785</v>
      </c>
      <c r="J22">
        <v>1.306187</v>
      </c>
      <c r="K22" t="s">
        <v>111</v>
      </c>
      <c r="L22">
        <f>$AR$9/(AR$10*J22)</f>
        <v>5.5675069623591714E-5</v>
      </c>
      <c r="M22">
        <v>2.2759999999999999E-2</v>
      </c>
      <c r="N22" t="s">
        <v>111</v>
      </c>
      <c r="O22">
        <v>5.9452999999999996</v>
      </c>
      <c r="P22" t="s">
        <v>111</v>
      </c>
      <c r="Q22">
        <v>0</v>
      </c>
      <c r="R22" t="s">
        <v>111</v>
      </c>
      <c r="S22">
        <v>81.93</v>
      </c>
      <c r="T22" t="s">
        <v>111</v>
      </c>
      <c r="U22" s="2">
        <v>0.84599999999999997</v>
      </c>
      <c r="V22" s="2" t="s">
        <v>112</v>
      </c>
      <c r="W22">
        <f>$Y22*(O22)^(-1/2)</f>
        <v>2317.1895475895785</v>
      </c>
      <c r="Y22">
        <v>5650</v>
      </c>
      <c r="Z22" t="s">
        <v>111</v>
      </c>
      <c r="AA22">
        <v>0.82350000000000001</v>
      </c>
      <c r="AB22" t="s">
        <v>111</v>
      </c>
      <c r="AC22">
        <v>4.5709999999999997</v>
      </c>
      <c r="AD22" t="s">
        <v>111</v>
      </c>
      <c r="AE22">
        <v>-0.19</v>
      </c>
      <c r="AF22" t="s">
        <v>111</v>
      </c>
      <c r="AG22">
        <v>1</v>
      </c>
      <c r="AJ22" t="s">
        <v>113</v>
      </c>
    </row>
    <row r="23" spans="1:37" ht="15.75">
      <c r="A23" t="s">
        <v>114</v>
      </c>
      <c r="B23" t="s">
        <v>78</v>
      </c>
      <c r="C23" s="11" t="s">
        <v>41</v>
      </c>
      <c r="D23" s="3" t="s">
        <v>115</v>
      </c>
      <c r="E23">
        <v>0.94</v>
      </c>
      <c r="F23" t="s">
        <v>116</v>
      </c>
      <c r="G23">
        <v>0.12</v>
      </c>
      <c r="H23" t="s">
        <v>116</v>
      </c>
      <c r="I23">
        <f>$G23/(E23)^2*AR$6</f>
        <v>3.3662090086011767</v>
      </c>
      <c r="J23">
        <v>5.7214900000000002</v>
      </c>
      <c r="K23" t="s">
        <v>116</v>
      </c>
      <c r="L23">
        <f>$AR$9/(AR$10*J23)</f>
        <v>1.2710334574810126E-5</v>
      </c>
      <c r="M23">
        <v>5.5E-2</v>
      </c>
      <c r="N23" t="s">
        <v>116</v>
      </c>
      <c r="O23">
        <v>18.2</v>
      </c>
      <c r="P23" t="s">
        <v>116</v>
      </c>
      <c r="Q23">
        <v>0</v>
      </c>
      <c r="R23" t="s">
        <v>116</v>
      </c>
      <c r="S23">
        <v>89.7</v>
      </c>
      <c r="T23" t="s">
        <v>116</v>
      </c>
      <c r="U23">
        <v>0.09</v>
      </c>
      <c r="V23" t="s">
        <v>116</v>
      </c>
      <c r="W23">
        <f>$Y23*(O23)^(-1/2)</f>
        <v>1038.4080165287673</v>
      </c>
      <c r="Y23">
        <v>4430</v>
      </c>
      <c r="Z23" t="s">
        <v>116</v>
      </c>
      <c r="AA23">
        <v>0.66</v>
      </c>
      <c r="AB23" t="s">
        <v>116</v>
      </c>
      <c r="AC23">
        <v>4.5</v>
      </c>
      <c r="AD23" t="s">
        <v>116</v>
      </c>
      <c r="AE23">
        <v>0.02</v>
      </c>
      <c r="AF23" t="s">
        <v>116</v>
      </c>
      <c r="AH23">
        <v>1</v>
      </c>
      <c r="AI23">
        <v>1</v>
      </c>
    </row>
    <row r="24" spans="1:37" ht="15.75">
      <c r="A24" t="s">
        <v>117</v>
      </c>
      <c r="B24" t="s">
        <v>78</v>
      </c>
      <c r="C24" s="11" t="s">
        <v>41</v>
      </c>
      <c r="D24" s="3" t="s">
        <v>118</v>
      </c>
      <c r="E24">
        <v>1.44</v>
      </c>
      <c r="F24" t="s">
        <v>119</v>
      </c>
      <c r="G24">
        <v>2.44</v>
      </c>
      <c r="H24" t="s">
        <v>119</v>
      </c>
      <c r="I24">
        <f>$G24/(E24)^2*AR$6</f>
        <v>29.166235706018519</v>
      </c>
      <c r="J24">
        <v>2.2359835000000001</v>
      </c>
      <c r="K24" t="s">
        <v>119</v>
      </c>
      <c r="L24">
        <f>$AR$9/(AR$10*J24)</f>
        <v>3.2523519143334644E-5</v>
      </c>
      <c r="M24">
        <v>3.2300000000000002E-2</v>
      </c>
      <c r="N24" t="s">
        <v>119</v>
      </c>
      <c r="O24">
        <f>$M24/AA24*AR$13</f>
        <v>7.9833719540229895</v>
      </c>
      <c r="Q24">
        <v>4.7E-2</v>
      </c>
      <c r="R24" t="s">
        <v>119</v>
      </c>
      <c r="S24">
        <v>83.3</v>
      </c>
      <c r="T24" t="s">
        <v>119</v>
      </c>
      <c r="U24">
        <v>0.93</v>
      </c>
      <c r="V24" t="s">
        <v>119</v>
      </c>
      <c r="W24">
        <f>$Y24*(O24)^(-1/2)</f>
        <v>1861.6265416212921</v>
      </c>
      <c r="Y24">
        <v>5260</v>
      </c>
      <c r="Z24" t="s">
        <v>119</v>
      </c>
      <c r="AA24">
        <v>0.87</v>
      </c>
      <c r="AB24" t="s">
        <v>119</v>
      </c>
      <c r="AC24">
        <v>4.51</v>
      </c>
      <c r="AD24" t="s">
        <v>119</v>
      </c>
      <c r="AE24">
        <v>0.12</v>
      </c>
      <c r="AF24" t="s">
        <v>119</v>
      </c>
      <c r="AG24">
        <v>1</v>
      </c>
    </row>
    <row r="25" spans="1:37">
      <c r="A25" t="s">
        <v>120</v>
      </c>
      <c r="B25" t="s">
        <v>78</v>
      </c>
      <c r="C25" s="11" t="s">
        <v>41</v>
      </c>
      <c r="D25" t="s">
        <v>121</v>
      </c>
      <c r="E25">
        <v>1.22</v>
      </c>
      <c r="F25" t="s">
        <v>122</v>
      </c>
      <c r="G25">
        <v>0.56999999999999995</v>
      </c>
      <c r="H25" t="s">
        <v>122</v>
      </c>
      <c r="I25">
        <f>$G25/(E25)^2*AR$6</f>
        <v>9.4922842179521627</v>
      </c>
      <c r="J25">
        <v>4.3176781999999996</v>
      </c>
      <c r="K25" t="s">
        <v>122</v>
      </c>
      <c r="L25">
        <f>$AR$9/(AR$10*J25)</f>
        <v>1.6842860629685281E-5</v>
      </c>
      <c r="M25">
        <v>5.2400000000000002E-2</v>
      </c>
      <c r="N25" t="s">
        <v>122</v>
      </c>
      <c r="O25">
        <f>$M25/AA25*AR$13</f>
        <v>12.115781505376345</v>
      </c>
      <c r="Q25">
        <v>3.7999999999999999E-2</v>
      </c>
      <c r="R25" t="s">
        <v>122</v>
      </c>
      <c r="S25">
        <v>85.2</v>
      </c>
      <c r="T25" t="s">
        <v>122</v>
      </c>
      <c r="U25">
        <v>0.90400000000000003</v>
      </c>
      <c r="V25" t="s">
        <v>122</v>
      </c>
      <c r="W25">
        <f>$Y25*(O25)^(-1/2)</f>
        <v>1637.5672315503318</v>
      </c>
      <c r="Y25">
        <v>5700</v>
      </c>
      <c r="Z25" t="s">
        <v>122</v>
      </c>
      <c r="AA25">
        <v>0.93</v>
      </c>
      <c r="AB25" t="s">
        <v>122</v>
      </c>
      <c r="AC25">
        <v>4.3499999999999996</v>
      </c>
      <c r="AD25" t="s">
        <v>122</v>
      </c>
      <c r="AE25" s="2">
        <v>-0.02</v>
      </c>
      <c r="AF25" s="2" t="s">
        <v>46</v>
      </c>
      <c r="AG25">
        <v>1</v>
      </c>
      <c r="AJ25" t="s">
        <v>123</v>
      </c>
    </row>
    <row r="26" spans="1:37" ht="15.75">
      <c r="A26" t="s">
        <v>124</v>
      </c>
      <c r="B26" t="s">
        <v>78</v>
      </c>
      <c r="C26" s="11" t="s">
        <v>41</v>
      </c>
      <c r="D26" s="3" t="s">
        <v>125</v>
      </c>
      <c r="E26">
        <v>1.0569999999999999</v>
      </c>
      <c r="F26" t="s">
        <v>126</v>
      </c>
      <c r="G26">
        <v>0.26</v>
      </c>
      <c r="H26" t="s">
        <v>126</v>
      </c>
      <c r="I26">
        <f>$G26/(E26)^2*AR$6</f>
        <v>5.7681814349352747</v>
      </c>
      <c r="J26">
        <v>3.8681382000000002</v>
      </c>
      <c r="K26" t="s">
        <v>126</v>
      </c>
      <c r="L26">
        <f>$AR$9/(AR$10*J26)</f>
        <v>1.8800272484170911E-5</v>
      </c>
      <c r="M26">
        <v>4.5249999999999999E-2</v>
      </c>
      <c r="N26" t="s">
        <v>126</v>
      </c>
      <c r="O26">
        <f>$M26/AA26*AR$13</f>
        <v>11.968263222632228</v>
      </c>
      <c r="Q26">
        <v>0</v>
      </c>
      <c r="R26" t="s">
        <v>126</v>
      </c>
      <c r="S26">
        <v>86.71</v>
      </c>
      <c r="T26" t="s">
        <v>126</v>
      </c>
      <c r="U26">
        <v>0.68600000000000005</v>
      </c>
      <c r="V26" t="s">
        <v>126</v>
      </c>
      <c r="W26">
        <f>$Y26*(O26)^(-1/2)</f>
        <v>1362.9067139401391</v>
      </c>
      <c r="Y26">
        <v>4715</v>
      </c>
      <c r="Z26" t="s">
        <v>126</v>
      </c>
      <c r="AA26">
        <v>0.81299999999999994</v>
      </c>
      <c r="AB26" t="s">
        <v>126</v>
      </c>
      <c r="AC26">
        <v>4.5350000000000001</v>
      </c>
      <c r="AD26" t="s">
        <v>126</v>
      </c>
      <c r="AE26">
        <v>0.14399999999999999</v>
      </c>
      <c r="AF26" t="s">
        <v>126</v>
      </c>
      <c r="AH26">
        <v>1</v>
      </c>
      <c r="AI26">
        <v>1</v>
      </c>
    </row>
    <row r="27" spans="1:37" ht="15.75">
      <c r="A27" t="s">
        <v>127</v>
      </c>
      <c r="B27" t="s">
        <v>78</v>
      </c>
      <c r="C27" s="11" t="s">
        <v>41</v>
      </c>
      <c r="D27" s="3" t="s">
        <v>128</v>
      </c>
      <c r="E27">
        <v>1.4039999999999999</v>
      </c>
      <c r="F27" t="s">
        <v>129</v>
      </c>
      <c r="G27">
        <v>0.82599999999999996</v>
      </c>
      <c r="H27" t="s">
        <v>129</v>
      </c>
      <c r="I27">
        <f>$G27/(E27)^2*AR$6</f>
        <v>10.386312151484161</v>
      </c>
      <c r="J27">
        <v>2.1377445000000002</v>
      </c>
      <c r="K27" t="s">
        <v>129</v>
      </c>
      <c r="L27">
        <f>$AR$9/(AR$10*J27)</f>
        <v>3.4018121513787258E-5</v>
      </c>
      <c r="M27">
        <v>3.4430000000000002E-2</v>
      </c>
      <c r="N27" t="s">
        <v>129</v>
      </c>
      <c r="O27">
        <f>$M27/AA27*AR$13</f>
        <v>4.8200206770833338</v>
      </c>
      <c r="Q27">
        <v>0</v>
      </c>
      <c r="R27" t="s">
        <v>130</v>
      </c>
      <c r="S27">
        <v>79.86</v>
      </c>
      <c r="T27" t="s">
        <v>129</v>
      </c>
      <c r="U27" s="2">
        <v>0.86</v>
      </c>
      <c r="V27" s="2" t="s">
        <v>130</v>
      </c>
      <c r="W27">
        <f>$Y27*(O27)^(-1/2)</f>
        <v>2725.6314654762814</v>
      </c>
      <c r="Y27">
        <v>5984</v>
      </c>
      <c r="Z27" t="s">
        <v>129</v>
      </c>
      <c r="AA27">
        <v>1.536</v>
      </c>
      <c r="AB27" t="s">
        <v>129</v>
      </c>
      <c r="AC27">
        <v>4.141</v>
      </c>
      <c r="AD27" t="s">
        <v>129</v>
      </c>
      <c r="AE27">
        <v>0.34</v>
      </c>
      <c r="AF27" t="s">
        <v>129</v>
      </c>
      <c r="AG27">
        <v>1</v>
      </c>
      <c r="AJ27" t="s">
        <v>131</v>
      </c>
      <c r="AK27" t="s">
        <v>49</v>
      </c>
    </row>
    <row r="28" spans="1:37" ht="15.75">
      <c r="A28" t="s">
        <v>132</v>
      </c>
      <c r="B28" t="s">
        <v>78</v>
      </c>
      <c r="C28" s="11" t="s">
        <v>41</v>
      </c>
      <c r="D28" s="3" t="s">
        <v>133</v>
      </c>
      <c r="E28">
        <v>1.21</v>
      </c>
      <c r="F28" t="s">
        <v>134</v>
      </c>
      <c r="G28">
        <v>1.204</v>
      </c>
      <c r="H28" t="s">
        <v>134</v>
      </c>
      <c r="I28">
        <f>$G28/(E28)^2*AR$6</f>
        <v>20.383149290349021</v>
      </c>
      <c r="J28">
        <v>2.1846730000000001</v>
      </c>
      <c r="K28" t="s">
        <v>134</v>
      </c>
      <c r="L28">
        <f>$AR$9/(AR$10*J28)</f>
        <v>3.3287385419433661E-5</v>
      </c>
      <c r="M28">
        <v>3.4160000000000003E-2</v>
      </c>
      <c r="N28" t="s">
        <v>134</v>
      </c>
      <c r="O28">
        <f>$M28/AA28*AR$13</f>
        <v>6.5004363893805319</v>
      </c>
      <c r="Q28">
        <v>0</v>
      </c>
      <c r="R28" t="s">
        <v>134</v>
      </c>
      <c r="S28">
        <v>88.4</v>
      </c>
      <c r="T28" t="s">
        <v>134</v>
      </c>
      <c r="U28">
        <v>0.19</v>
      </c>
      <c r="V28" t="s">
        <v>134</v>
      </c>
      <c r="W28">
        <f>$Y28*(O28)^(-1/2)</f>
        <v>2208.1935573447736</v>
      </c>
      <c r="Y28">
        <v>5630</v>
      </c>
      <c r="Z28" t="s">
        <v>134</v>
      </c>
      <c r="AA28">
        <v>1.1299999999999999</v>
      </c>
      <c r="AB28" t="s">
        <v>134</v>
      </c>
      <c r="AC28">
        <v>4.38</v>
      </c>
      <c r="AD28" t="s">
        <v>134</v>
      </c>
      <c r="AE28">
        <v>0.14000000000000001</v>
      </c>
      <c r="AF28" t="s">
        <v>134</v>
      </c>
      <c r="AG28">
        <v>1</v>
      </c>
      <c r="AK28" t="s">
        <v>49</v>
      </c>
    </row>
    <row r="29" spans="1:37" ht="15.75">
      <c r="A29" t="s">
        <v>135</v>
      </c>
      <c r="B29" t="s">
        <v>78</v>
      </c>
      <c r="C29" s="11" t="s">
        <v>41</v>
      </c>
      <c r="D29" s="14" t="s">
        <v>42</v>
      </c>
      <c r="E29">
        <v>1.2230000000000001</v>
      </c>
      <c r="F29" s="5" t="s">
        <v>136</v>
      </c>
      <c r="G29">
        <v>0.46</v>
      </c>
      <c r="H29" s="5" t="s">
        <v>136</v>
      </c>
      <c r="I29">
        <f>$G29/(E29)^2*AR$6</f>
        <v>7.6229041089662619</v>
      </c>
      <c r="J29">
        <v>1.7497828</v>
      </c>
      <c r="K29" s="5" t="s">
        <v>136</v>
      </c>
      <c r="L29">
        <f>$AR$9/(AR$10*J29)</f>
        <v>4.1560616647066365E-5</v>
      </c>
      <c r="M29">
        <f>$O29*AA29 / AR$13</f>
        <v>2.681559023773206E-2</v>
      </c>
      <c r="O29">
        <v>7.2990000000000004</v>
      </c>
      <c r="P29" s="5" t="s">
        <v>136</v>
      </c>
      <c r="Q29">
        <v>0</v>
      </c>
      <c r="R29" s="5" t="s">
        <v>136</v>
      </c>
      <c r="S29">
        <v>85.24</v>
      </c>
      <c r="T29" s="5" t="s">
        <v>136</v>
      </c>
      <c r="U29" s="2">
        <v>0.6</v>
      </c>
      <c r="V29" s="2" t="s">
        <v>137</v>
      </c>
      <c r="W29">
        <f>$Y29*(O29)^(-1/2)</f>
        <v>1850.7097907800128</v>
      </c>
      <c r="Y29">
        <v>5000</v>
      </c>
      <c r="Z29" s="5" t="s">
        <v>136</v>
      </c>
      <c r="AA29">
        <v>0.79</v>
      </c>
      <c r="AB29" s="5" t="s">
        <v>136</v>
      </c>
      <c r="AC29">
        <v>4.5</v>
      </c>
      <c r="AD29" s="5" t="s">
        <v>136</v>
      </c>
      <c r="AE29">
        <v>0.03</v>
      </c>
      <c r="AF29" s="5" t="s">
        <v>136</v>
      </c>
      <c r="AG29">
        <v>1</v>
      </c>
      <c r="AH29">
        <v>1</v>
      </c>
      <c r="AJ29" t="s">
        <v>138</v>
      </c>
    </row>
    <row r="30" spans="1:37" ht="15.75">
      <c r="A30" t="s">
        <v>139</v>
      </c>
      <c r="B30" t="s">
        <v>96</v>
      </c>
      <c r="C30" s="11" t="s">
        <v>41</v>
      </c>
      <c r="D30" s="15" t="s">
        <v>45</v>
      </c>
      <c r="E30">
        <v>1.224</v>
      </c>
      <c r="F30" t="s">
        <v>140</v>
      </c>
      <c r="G30">
        <v>2.0699999999999998</v>
      </c>
      <c r="H30" t="s">
        <v>140</v>
      </c>
      <c r="I30">
        <f>$G30/(E30)^2*AR$6</f>
        <v>34.247040621395612</v>
      </c>
      <c r="J30">
        <v>1.2128828700000001</v>
      </c>
      <c r="K30" t="s">
        <v>140</v>
      </c>
      <c r="L30">
        <f>$AR$9/(AR$10*J30)</f>
        <v>5.9958017352846601E-5</v>
      </c>
      <c r="M30">
        <v>2.3019999999999999E-2</v>
      </c>
      <c r="N30" t="s">
        <v>140</v>
      </c>
      <c r="O30">
        <v>4.5458999999999996</v>
      </c>
      <c r="P30" t="s">
        <v>140</v>
      </c>
      <c r="Q30">
        <v>0</v>
      </c>
      <c r="R30" t="s">
        <v>140</v>
      </c>
      <c r="S30">
        <v>85.74</v>
      </c>
      <c r="T30" t="s">
        <v>140</v>
      </c>
      <c r="U30" s="2">
        <v>0.32400000000000001</v>
      </c>
      <c r="V30" s="2" t="s">
        <v>141</v>
      </c>
      <c r="W30">
        <f>$Y30*(O30)^(-1/2)</f>
        <v>2760.1744294224741</v>
      </c>
      <c r="Y30">
        <v>5885</v>
      </c>
      <c r="Z30" t="s">
        <v>140</v>
      </c>
      <c r="AA30">
        <v>1.089</v>
      </c>
      <c r="AB30" t="s">
        <v>140</v>
      </c>
      <c r="AC30">
        <v>4.407</v>
      </c>
      <c r="AD30" t="s">
        <v>140</v>
      </c>
      <c r="AE30">
        <v>0.13</v>
      </c>
      <c r="AF30" t="s">
        <v>140</v>
      </c>
      <c r="AG30">
        <v>1</v>
      </c>
      <c r="AJ30" t="s">
        <v>142</v>
      </c>
      <c r="AK30" t="s">
        <v>49</v>
      </c>
    </row>
    <row r="31" spans="1:37" ht="15.75">
      <c r="A31" t="s">
        <v>143</v>
      </c>
      <c r="B31" t="s">
        <v>96</v>
      </c>
      <c r="C31" s="8" t="s">
        <v>41</v>
      </c>
      <c r="D31" s="16"/>
      <c r="E31">
        <v>1.419</v>
      </c>
      <c r="F31" t="s">
        <v>144</v>
      </c>
      <c r="G31">
        <v>1.7809999999999999</v>
      </c>
      <c r="H31" t="s">
        <v>144</v>
      </c>
      <c r="I31">
        <f>$G31/(E31)^2*AR$6</f>
        <v>21.923741242008557</v>
      </c>
      <c r="J31">
        <v>2.2047354000000001</v>
      </c>
      <c r="K31" t="s">
        <v>144</v>
      </c>
      <c r="L31">
        <f>$AR$9/(AR$10*J31)</f>
        <v>3.2984480662137684E-5</v>
      </c>
      <c r="M31">
        <f>$O31*AA31 / AR$13</f>
        <v>3.5549499609360463E-2</v>
      </c>
      <c r="O31">
        <v>4.1544999999999996</v>
      </c>
      <c r="P31" t="s">
        <v>144</v>
      </c>
      <c r="Q31">
        <v>0</v>
      </c>
      <c r="R31" t="s">
        <v>144</v>
      </c>
      <c r="S31">
        <v>83.143000000000001</v>
      </c>
      <c r="T31" t="s">
        <v>144</v>
      </c>
      <c r="U31">
        <v>0.496</v>
      </c>
      <c r="V31" t="s">
        <v>144</v>
      </c>
      <c r="W31">
        <f>$Y31*(O31)^(-1/2)</f>
        <v>3115.403788119293</v>
      </c>
      <c r="Y31">
        <v>6350</v>
      </c>
      <c r="Z31" t="s">
        <v>144</v>
      </c>
      <c r="AA31">
        <v>1.84</v>
      </c>
      <c r="AB31" t="s">
        <v>144</v>
      </c>
      <c r="AC31">
        <v>4.07</v>
      </c>
      <c r="AD31" t="s">
        <v>144</v>
      </c>
      <c r="AE31">
        <v>0.26</v>
      </c>
      <c r="AF31" t="s">
        <v>144</v>
      </c>
      <c r="AG31">
        <v>1</v>
      </c>
    </row>
    <row r="32" spans="1:37" ht="15.75">
      <c r="A32" t="s">
        <v>145</v>
      </c>
      <c r="B32" t="s">
        <v>96</v>
      </c>
      <c r="C32" s="11" t="s">
        <v>41</v>
      </c>
      <c r="D32" s="14" t="s">
        <v>146</v>
      </c>
      <c r="E32">
        <v>0.74</v>
      </c>
      <c r="F32" t="s">
        <v>46</v>
      </c>
      <c r="G32">
        <v>0.38</v>
      </c>
      <c r="H32" t="s">
        <v>46</v>
      </c>
      <c r="I32">
        <f>$G32/(E32)^2*AR$6</f>
        <v>17.200287107377648</v>
      </c>
      <c r="J32">
        <v>2.8757899999999998</v>
      </c>
      <c r="K32" t="s">
        <v>46</v>
      </c>
      <c r="L32">
        <f>$AR$9/(AR$10*J32)</f>
        <v>2.5287678226306649E-5</v>
      </c>
      <c r="M32">
        <f>$O32*AA32 / AR$13</f>
        <v>4.4588712377692616E-2</v>
      </c>
      <c r="O32">
        <v>6.8</v>
      </c>
      <c r="P32" t="s">
        <v>46</v>
      </c>
      <c r="Q32">
        <v>0</v>
      </c>
      <c r="R32" t="s">
        <v>46</v>
      </c>
      <c r="S32">
        <v>84.55</v>
      </c>
      <c r="T32" t="s">
        <v>46</v>
      </c>
      <c r="U32" s="2">
        <v>0.57099999999999995</v>
      </c>
      <c r="V32" s="2" t="s">
        <v>147</v>
      </c>
      <c r="W32">
        <f>$Y32*(O32)^(-1/2)</f>
        <v>2369.5383330439508</v>
      </c>
      <c r="Y32">
        <v>6179</v>
      </c>
      <c r="Z32" t="s">
        <v>46</v>
      </c>
      <c r="AA32">
        <v>1.41</v>
      </c>
      <c r="AB32" t="s">
        <v>46</v>
      </c>
      <c r="AC32">
        <v>4.37</v>
      </c>
      <c r="AD32" t="s">
        <v>46</v>
      </c>
      <c r="AE32">
        <v>0.32</v>
      </c>
      <c r="AF32" t="s">
        <v>46</v>
      </c>
      <c r="AG32">
        <v>1</v>
      </c>
      <c r="AH32">
        <v>1</v>
      </c>
      <c r="AJ32" t="s">
        <v>148</v>
      </c>
    </row>
    <row r="33" spans="1:36">
      <c r="A33" t="s">
        <v>149</v>
      </c>
      <c r="B33" t="s">
        <v>96</v>
      </c>
      <c r="C33" s="10" t="s">
        <v>41</v>
      </c>
      <c r="D33" s="18" t="s">
        <v>150</v>
      </c>
      <c r="E33">
        <v>1.528</v>
      </c>
      <c r="F33" t="s">
        <v>151</v>
      </c>
      <c r="G33">
        <v>1.49</v>
      </c>
      <c r="H33" t="s">
        <v>151</v>
      </c>
      <c r="I33">
        <f>$G33/(E33)^2*AR$6</f>
        <v>15.818128490686933</v>
      </c>
      <c r="J33">
        <v>0.92554199999999998</v>
      </c>
      <c r="K33" t="s">
        <v>151</v>
      </c>
      <c r="L33">
        <f>$AR$9/(AR$10*J33)</f>
        <v>7.8572395597855519E-5</v>
      </c>
      <c r="M33">
        <v>1.985E-2</v>
      </c>
      <c r="N33" t="s">
        <v>151</v>
      </c>
      <c r="O33">
        <v>2.9780000000000002</v>
      </c>
      <c r="P33" t="s">
        <v>151</v>
      </c>
      <c r="Q33">
        <v>0</v>
      </c>
      <c r="R33" t="s">
        <v>151</v>
      </c>
      <c r="S33">
        <v>86.3</v>
      </c>
      <c r="T33" t="s">
        <v>151</v>
      </c>
      <c r="U33">
        <v>0.19</v>
      </c>
      <c r="V33" t="s">
        <v>151</v>
      </c>
      <c r="W33">
        <f>$Y33*(O33)^(-1/2)</f>
        <v>3540.6162929707161</v>
      </c>
      <c r="Y33">
        <v>6110</v>
      </c>
      <c r="Z33" t="s">
        <v>151</v>
      </c>
      <c r="AA33">
        <v>1.4359999999999999</v>
      </c>
      <c r="AB33" t="s">
        <v>151</v>
      </c>
      <c r="AC33">
        <v>4.22</v>
      </c>
      <c r="AD33" t="s">
        <v>151</v>
      </c>
      <c r="AE33">
        <v>0.06</v>
      </c>
      <c r="AF33" t="s">
        <v>151</v>
      </c>
      <c r="AG33">
        <v>1</v>
      </c>
    </row>
    <row r="34" spans="1:36" ht="15.75">
      <c r="A34" s="6" t="s">
        <v>152</v>
      </c>
      <c r="B34" s="6" t="s">
        <v>96</v>
      </c>
      <c r="C34" s="10" t="s">
        <v>41</v>
      </c>
      <c r="D34" s="20" t="s">
        <v>153</v>
      </c>
      <c r="E34" s="6">
        <v>1.819</v>
      </c>
      <c r="F34" s="5" t="s">
        <v>136</v>
      </c>
      <c r="G34" s="6">
        <v>1.41</v>
      </c>
      <c r="H34" s="5" t="s">
        <v>136</v>
      </c>
      <c r="I34" s="6">
        <f>$G34/(E34)^2*AR$6</f>
        <v>10.562561572141355</v>
      </c>
      <c r="J34" s="6">
        <v>1.0914199</v>
      </c>
      <c r="K34" s="5" t="s">
        <v>136</v>
      </c>
      <c r="L34" s="6">
        <f>$AR$9/(AR$10*J34)</f>
        <v>6.6630681891021408E-5</v>
      </c>
      <c r="M34" s="6">
        <f>$O34*AA34 / AR$13</f>
        <v>2.1414533650805458E-2</v>
      </c>
      <c r="N34" s="5"/>
      <c r="O34" s="6">
        <v>2.9329999999999998</v>
      </c>
      <c r="P34" s="5" t="s">
        <v>136</v>
      </c>
      <c r="Q34" s="6">
        <v>0</v>
      </c>
      <c r="R34" s="5" t="s">
        <v>136</v>
      </c>
      <c r="S34" s="6">
        <v>81.92</v>
      </c>
      <c r="T34" s="5" t="s">
        <v>136</v>
      </c>
      <c r="U34" s="7">
        <v>0.33900000000000002</v>
      </c>
      <c r="V34" s="4" t="s">
        <v>154</v>
      </c>
      <c r="W34" s="6">
        <f>$Y34*(O34)^(-1/2)</f>
        <v>3678.6165294041898</v>
      </c>
      <c r="X34" s="6"/>
      <c r="Y34" s="6">
        <v>6300</v>
      </c>
      <c r="Z34" s="5" t="s">
        <v>136</v>
      </c>
      <c r="AA34" s="6">
        <v>1.57</v>
      </c>
      <c r="AB34" s="5" t="s">
        <v>136</v>
      </c>
      <c r="AC34" s="6">
        <v>4.17</v>
      </c>
      <c r="AD34" s="5" t="s">
        <v>136</v>
      </c>
      <c r="AE34" s="6">
        <v>0.3</v>
      </c>
      <c r="AF34" s="5" t="s">
        <v>136</v>
      </c>
      <c r="AG34">
        <v>1</v>
      </c>
      <c r="AH34" s="6"/>
      <c r="AJ34" t="s">
        <v>155</v>
      </c>
    </row>
    <row r="35" spans="1:36">
      <c r="A35" t="s">
        <v>156</v>
      </c>
      <c r="B35" t="s">
        <v>96</v>
      </c>
      <c r="C35" s="10" t="s">
        <v>41</v>
      </c>
      <c r="D35" t="s">
        <v>157</v>
      </c>
      <c r="E35">
        <v>1.24</v>
      </c>
      <c r="F35" t="s">
        <v>158</v>
      </c>
      <c r="G35">
        <v>7.59</v>
      </c>
      <c r="H35" t="s">
        <v>158</v>
      </c>
      <c r="I35" s="8">
        <f>$G35/(E35)^2*AR$6</f>
        <v>122.35280905957336</v>
      </c>
      <c r="J35">
        <v>2.2437654999999999</v>
      </c>
      <c r="K35" t="s">
        <v>158</v>
      </c>
      <c r="L35">
        <f>$AR$9/(AR$10*J35)</f>
        <v>3.2410718573946517E-5</v>
      </c>
      <c r="M35">
        <v>3.6999999999999998E-2</v>
      </c>
      <c r="N35" t="s">
        <v>158</v>
      </c>
      <c r="O35">
        <v>5.98</v>
      </c>
      <c r="P35" t="s">
        <v>158</v>
      </c>
      <c r="Q35">
        <v>8.6999999999999994E-2</v>
      </c>
      <c r="R35" t="s">
        <v>158</v>
      </c>
      <c r="S35">
        <v>85.3</v>
      </c>
      <c r="T35" t="s">
        <v>158</v>
      </c>
      <c r="U35">
        <v>0.499</v>
      </c>
      <c r="V35" t="s">
        <v>158</v>
      </c>
      <c r="W35">
        <f>$Y35*(O35)^(-1/2)</f>
        <v>2647.8244051046054</v>
      </c>
      <c r="Y35">
        <v>6475</v>
      </c>
      <c r="Z35" t="s">
        <v>158</v>
      </c>
      <c r="AA35">
        <v>1.3180000000000001</v>
      </c>
      <c r="AB35" t="s">
        <v>158</v>
      </c>
      <c r="AC35">
        <v>4.3120000000000003</v>
      </c>
      <c r="AD35" t="s">
        <v>158</v>
      </c>
      <c r="AE35">
        <v>0</v>
      </c>
      <c r="AF35" t="s">
        <v>46</v>
      </c>
      <c r="AG35">
        <v>1</v>
      </c>
    </row>
    <row r="36" spans="1:36" ht="15.75">
      <c r="A36" t="s">
        <v>159</v>
      </c>
      <c r="B36" t="s">
        <v>96</v>
      </c>
      <c r="C36" s="10" t="s">
        <v>41</v>
      </c>
      <c r="D36" s="15" t="s">
        <v>160</v>
      </c>
      <c r="E36">
        <v>1.415</v>
      </c>
      <c r="F36" t="s">
        <v>57</v>
      </c>
      <c r="G36">
        <v>1.1539999999999999</v>
      </c>
      <c r="H36" t="s">
        <v>57</v>
      </c>
      <c r="I36">
        <f>$G36/(E36)^2*AR$6</f>
        <v>14.285928367690941</v>
      </c>
      <c r="J36">
        <v>0.78883851999999999</v>
      </c>
      <c r="K36" t="s">
        <v>57</v>
      </c>
      <c r="L36">
        <f>$AR$9/(AR$10*J36)</f>
        <v>9.2188769086010649E-5</v>
      </c>
      <c r="M36">
        <f>$O36*AA36 / AR$13</f>
        <v>1.652869340377246E-2</v>
      </c>
      <c r="O36">
        <v>3.5329999999999999</v>
      </c>
      <c r="P36" t="s">
        <v>57</v>
      </c>
      <c r="Q36">
        <v>1.26E-2</v>
      </c>
      <c r="R36" t="s">
        <v>57</v>
      </c>
      <c r="S36">
        <v>79.08</v>
      </c>
      <c r="T36" t="s">
        <v>57</v>
      </c>
      <c r="U36">
        <v>0.66710000000000003</v>
      </c>
      <c r="V36" t="s">
        <v>57</v>
      </c>
      <c r="W36">
        <f>$Y36*(O36)^(-1/2)</f>
        <v>2987.8258502853159</v>
      </c>
      <c r="Y36">
        <v>5616</v>
      </c>
      <c r="Z36" t="s">
        <v>57</v>
      </c>
      <c r="AA36">
        <v>1.006</v>
      </c>
      <c r="AB36" t="s">
        <v>57</v>
      </c>
      <c r="AC36">
        <v>4.4169999999999998</v>
      </c>
      <c r="AD36" t="s">
        <v>57</v>
      </c>
      <c r="AE36">
        <v>0.04</v>
      </c>
      <c r="AF36" t="s">
        <v>57</v>
      </c>
      <c r="AG36">
        <v>1</v>
      </c>
    </row>
    <row r="37" spans="1:36" ht="15.75">
      <c r="A37" t="s">
        <v>161</v>
      </c>
      <c r="B37" t="s">
        <v>96</v>
      </c>
      <c r="C37" s="9" t="s">
        <v>41</v>
      </c>
      <c r="D37" s="16"/>
      <c r="E37">
        <v>1.593</v>
      </c>
      <c r="F37" t="s">
        <v>154</v>
      </c>
      <c r="G37">
        <v>2.093</v>
      </c>
      <c r="H37" t="s">
        <v>154</v>
      </c>
      <c r="I37">
        <f>$G37/(E37)^2*AR$6</f>
        <v>20.443404216658806</v>
      </c>
      <c r="J37">
        <v>1.21987</v>
      </c>
      <c r="K37" t="s">
        <v>154</v>
      </c>
      <c r="L37">
        <f>$AR$9/(AR$10*J37)</f>
        <v>5.9614591855222603E-5</v>
      </c>
      <c r="M37">
        <v>2.3900000000000001E-2</v>
      </c>
      <c r="N37" t="s">
        <v>154</v>
      </c>
      <c r="O37">
        <v>3.5710000000000002</v>
      </c>
      <c r="P37" t="s">
        <v>154</v>
      </c>
      <c r="Q37">
        <v>0</v>
      </c>
      <c r="R37" t="s">
        <v>154</v>
      </c>
      <c r="S37">
        <v>86.63</v>
      </c>
      <c r="T37" t="s">
        <v>154</v>
      </c>
      <c r="U37">
        <v>0.21</v>
      </c>
      <c r="V37" t="s">
        <v>154</v>
      </c>
      <c r="W37">
        <f>$Y37*(O37)^(-1/2)</f>
        <v>3931.8223646615656</v>
      </c>
      <c r="Y37">
        <v>7430</v>
      </c>
      <c r="Z37" t="s">
        <v>154</v>
      </c>
      <c r="AA37">
        <v>1.444</v>
      </c>
      <c r="AB37" t="s">
        <v>154</v>
      </c>
      <c r="AC37" s="2">
        <v>4.5</v>
      </c>
      <c r="AD37" s="2" t="s">
        <v>46</v>
      </c>
      <c r="AE37" s="2">
        <v>0</v>
      </c>
      <c r="AF37" s="2" t="s">
        <v>46</v>
      </c>
      <c r="AG37">
        <v>1</v>
      </c>
      <c r="AJ37" t="s">
        <v>162</v>
      </c>
    </row>
    <row r="38" spans="1:36">
      <c r="A38" t="s">
        <v>163</v>
      </c>
      <c r="B38" t="s">
        <v>164</v>
      </c>
      <c r="E38">
        <v>1.891</v>
      </c>
      <c r="F38" t="s">
        <v>165</v>
      </c>
      <c r="G38">
        <v>2.88</v>
      </c>
      <c r="H38" t="s">
        <v>165</v>
      </c>
      <c r="I38">
        <f>$G38/(E38)^2*AR$6</f>
        <v>19.962961496761217</v>
      </c>
      <c r="J38">
        <v>1.4811235</v>
      </c>
      <c r="K38" t="s">
        <v>165</v>
      </c>
      <c r="L38">
        <f>$AR$9/(AR$10*J38)</f>
        <v>4.9099249432225199E-5</v>
      </c>
      <c r="M38">
        <v>3.4619999999999998E-2</v>
      </c>
      <c r="N38" t="s">
        <v>165</v>
      </c>
      <c r="O38">
        <v>3.153</v>
      </c>
      <c r="P38" t="s">
        <v>165</v>
      </c>
      <c r="Q38">
        <v>0</v>
      </c>
      <c r="R38" t="s">
        <v>165</v>
      </c>
      <c r="S38">
        <v>86.79</v>
      </c>
      <c r="T38" t="s">
        <v>165</v>
      </c>
      <c r="U38">
        <v>0.17699999999999999</v>
      </c>
      <c r="V38" t="s">
        <v>165</v>
      </c>
      <c r="W38">
        <f>$Y38*(O38)^(-1/2)</f>
        <v>5727.4191536634298</v>
      </c>
      <c r="Y38">
        <v>10170</v>
      </c>
      <c r="Z38" t="s">
        <v>165</v>
      </c>
      <c r="AA38">
        <v>2.3620000000000001</v>
      </c>
      <c r="AB38" t="s">
        <v>165</v>
      </c>
      <c r="AC38">
        <v>4.093</v>
      </c>
      <c r="AD38" t="s">
        <v>165</v>
      </c>
      <c r="AE38">
        <v>-0.03</v>
      </c>
      <c r="AF38" t="s">
        <v>165</v>
      </c>
      <c r="AG38">
        <v>1</v>
      </c>
    </row>
    <row r="39" spans="1:36">
      <c r="A39" t="s">
        <v>166</v>
      </c>
      <c r="B39" t="s">
        <v>167</v>
      </c>
      <c r="C39" s="8" t="s">
        <v>41</v>
      </c>
      <c r="E39">
        <v>1.2</v>
      </c>
      <c r="F39" t="s">
        <v>46</v>
      </c>
      <c r="G39">
        <v>11.43</v>
      </c>
      <c r="H39" t="s">
        <v>46</v>
      </c>
      <c r="I39" s="8">
        <f>$G39/(E39)^2*AR$6</f>
        <v>196.74299456249997</v>
      </c>
      <c r="J39">
        <v>5.63347</v>
      </c>
      <c r="K39" t="s">
        <v>46</v>
      </c>
      <c r="L39">
        <f>$AR$9/(AR$10*J39)</f>
        <v>1.2908926854395317E-5</v>
      </c>
      <c r="M39">
        <f>$O39*AA39 / AR$13</f>
        <v>7.7296402395922476E-2</v>
      </c>
      <c r="O39">
        <v>9.7200000000000006</v>
      </c>
      <c r="P39" t="s">
        <v>46</v>
      </c>
      <c r="Q39" s="8">
        <v>0.52</v>
      </c>
      <c r="R39" t="s">
        <v>46</v>
      </c>
      <c r="S39">
        <v>86.72</v>
      </c>
      <c r="T39" t="s">
        <v>46</v>
      </c>
      <c r="U39" s="2">
        <v>0.39500000000000002</v>
      </c>
      <c r="V39" s="2" t="s">
        <v>168</v>
      </c>
      <c r="W39">
        <f>$Y39*(O39)^(-1/2)</f>
        <v>2056.6499589132668</v>
      </c>
      <c r="Y39">
        <v>6412</v>
      </c>
      <c r="Z39" t="s">
        <v>46</v>
      </c>
      <c r="AA39">
        <v>1.71</v>
      </c>
      <c r="AB39" t="s">
        <v>46</v>
      </c>
      <c r="AC39">
        <v>4.16</v>
      </c>
      <c r="AD39" t="s">
        <v>46</v>
      </c>
      <c r="AE39">
        <v>0.06</v>
      </c>
      <c r="AF39" t="s">
        <v>46</v>
      </c>
      <c r="AG39">
        <v>1</v>
      </c>
      <c r="AJ39" t="s">
        <v>169</v>
      </c>
    </row>
    <row r="40" spans="1:36" ht="15.75">
      <c r="A40" t="s">
        <v>170</v>
      </c>
      <c r="B40" t="s">
        <v>167</v>
      </c>
      <c r="C40" s="10" t="s">
        <v>41</v>
      </c>
      <c r="D40" s="14" t="s">
        <v>157</v>
      </c>
      <c r="E40">
        <v>1.41</v>
      </c>
      <c r="F40" t="s">
        <v>46</v>
      </c>
      <c r="G40">
        <v>7.29</v>
      </c>
      <c r="H40" t="s">
        <v>46</v>
      </c>
      <c r="I40" s="8">
        <f>$G40/(E40)^2*AR$6</f>
        <v>90.887643232231781</v>
      </c>
      <c r="J40">
        <v>3.1915399999999998</v>
      </c>
      <c r="K40" t="s">
        <v>46</v>
      </c>
      <c r="L40">
        <f>$AR$9/(AR$10*J40)</f>
        <v>2.2785881476162105E-5</v>
      </c>
      <c r="M40">
        <f>$O40*AA40 / AR$13</f>
        <v>3.5450537594404551E-2</v>
      </c>
      <c r="O40">
        <v>4.95</v>
      </c>
      <c r="P40" t="s">
        <v>46</v>
      </c>
      <c r="Q40" s="8">
        <v>0.28999999999999998</v>
      </c>
      <c r="R40" t="s">
        <v>46</v>
      </c>
      <c r="S40">
        <v>79.319999999999993</v>
      </c>
      <c r="T40" t="s">
        <v>46</v>
      </c>
      <c r="U40" s="2">
        <v>0.69599999999999995</v>
      </c>
      <c r="V40" s="2" t="s">
        <v>112</v>
      </c>
      <c r="W40">
        <f>$Y40*(O40)^(-1/2)</f>
        <v>2889.6206105174556</v>
      </c>
      <c r="Y40">
        <v>6429</v>
      </c>
      <c r="Z40" t="s">
        <v>46</v>
      </c>
      <c r="AA40">
        <v>1.54</v>
      </c>
      <c r="AB40" t="s">
        <v>46</v>
      </c>
      <c r="AC40">
        <v>3.95</v>
      </c>
      <c r="AD40" t="s">
        <v>46</v>
      </c>
      <c r="AE40">
        <v>-0.18</v>
      </c>
      <c r="AF40" t="s">
        <v>46</v>
      </c>
      <c r="AG40">
        <v>1</v>
      </c>
      <c r="AJ40" t="s">
        <v>113</v>
      </c>
    </row>
    <row r="41" spans="1:36">
      <c r="A41" t="s">
        <v>171</v>
      </c>
      <c r="B41" t="s">
        <v>172</v>
      </c>
      <c r="E41">
        <v>0.36599999999999999</v>
      </c>
      <c r="F41" t="s">
        <v>173</v>
      </c>
      <c r="G41">
        <v>0.08</v>
      </c>
      <c r="H41" t="s">
        <v>173</v>
      </c>
      <c r="I41">
        <f>$G41/(E41)^2*AR$6</f>
        <v>14.802782406163217</v>
      </c>
      <c r="J41">
        <v>2.6438980299999999</v>
      </c>
      <c r="K41" t="s">
        <v>173</v>
      </c>
      <c r="L41">
        <f>$AR$9/(AR$10*J41)</f>
        <v>2.7505619105299004E-5</v>
      </c>
      <c r="M41">
        <v>3.0800000000000001E-2</v>
      </c>
      <c r="N41" t="s">
        <v>173</v>
      </c>
      <c r="O41">
        <v>14.54</v>
      </c>
      <c r="P41" t="s">
        <v>173</v>
      </c>
      <c r="Q41">
        <v>0.16159999999999999</v>
      </c>
      <c r="R41" t="s">
        <v>173</v>
      </c>
      <c r="S41">
        <v>86.858000000000004</v>
      </c>
      <c r="T41" t="s">
        <v>173</v>
      </c>
      <c r="U41">
        <v>0.79720000000000002</v>
      </c>
      <c r="V41" t="s">
        <v>173</v>
      </c>
      <c r="W41">
        <f>$Y41*(O41)^(-1/2)</f>
        <v>895.85074410215827</v>
      </c>
      <c r="Y41">
        <v>3416</v>
      </c>
      <c r="Z41" t="s">
        <v>173</v>
      </c>
      <c r="AA41">
        <v>0.45500000000000002</v>
      </c>
      <c r="AB41" t="s">
        <v>173</v>
      </c>
      <c r="AC41">
        <v>4.843</v>
      </c>
      <c r="AD41" t="s">
        <v>173</v>
      </c>
      <c r="AE41">
        <v>0.02</v>
      </c>
      <c r="AF41" t="s">
        <v>173</v>
      </c>
      <c r="AG41">
        <v>1</v>
      </c>
    </row>
    <row r="42" spans="1:36">
      <c r="A42" t="s">
        <v>174</v>
      </c>
      <c r="B42" t="s">
        <v>175</v>
      </c>
      <c r="E42">
        <v>0.94899999999999995</v>
      </c>
      <c r="F42" s="5" t="s">
        <v>136</v>
      </c>
      <c r="G42">
        <v>0.21099999999999999</v>
      </c>
      <c r="H42" s="5" t="s">
        <v>136</v>
      </c>
      <c r="I42">
        <f>$G42/(E42)^2*AR$6</f>
        <v>5.807183768394661</v>
      </c>
      <c r="J42">
        <v>3.2130578999999999</v>
      </c>
      <c r="K42" s="5" t="s">
        <v>136</v>
      </c>
      <c r="L42">
        <f>$AR$9/(AR$10*J42)</f>
        <v>2.263328406451387E-5</v>
      </c>
      <c r="M42">
        <f>$O42*AA42 / AR$13</f>
        <v>3.7046411696863721E-2</v>
      </c>
      <c r="O42">
        <v>11.364000000000001</v>
      </c>
      <c r="P42" s="5" t="s">
        <v>136</v>
      </c>
      <c r="Q42">
        <v>0</v>
      </c>
      <c r="R42" s="5" t="s">
        <v>136</v>
      </c>
      <c r="S42">
        <v>88.24</v>
      </c>
      <c r="T42" s="5" t="s">
        <v>136</v>
      </c>
      <c r="U42" s="2">
        <v>0.21099999999999999</v>
      </c>
      <c r="V42" s="2" t="s">
        <v>176</v>
      </c>
      <c r="W42">
        <f>$Y42*(O42)^(-1/2)</f>
        <v>1379.3908485227762</v>
      </c>
      <c r="Y42">
        <v>4650</v>
      </c>
      <c r="Z42" s="5" t="s">
        <v>136</v>
      </c>
      <c r="AA42">
        <v>0.70099999999999996</v>
      </c>
      <c r="AB42" s="5" t="s">
        <v>136</v>
      </c>
      <c r="AC42">
        <v>4.6100000000000003</v>
      </c>
      <c r="AD42" s="5" t="s">
        <v>136</v>
      </c>
      <c r="AE42">
        <v>-0.28999999999999998</v>
      </c>
      <c r="AF42" s="5" t="s">
        <v>136</v>
      </c>
      <c r="AH42">
        <v>1</v>
      </c>
      <c r="AJ42" t="s">
        <v>177</v>
      </c>
    </row>
    <row r="43" spans="1:36">
      <c r="A43" t="s">
        <v>178</v>
      </c>
      <c r="B43" t="s">
        <v>175</v>
      </c>
      <c r="E43">
        <v>1.319</v>
      </c>
      <c r="F43" t="s">
        <v>179</v>
      </c>
      <c r="G43">
        <v>0.52500000000000002</v>
      </c>
      <c r="H43" t="s">
        <v>179</v>
      </c>
      <c r="I43">
        <f>$G43/(E43)^2*AR$6</f>
        <v>7.4797184642028425</v>
      </c>
      <c r="J43">
        <v>4.4652997599999997</v>
      </c>
      <c r="K43" t="s">
        <v>179</v>
      </c>
      <c r="L43">
        <f>$AR$9/(AR$10*J43)</f>
        <v>1.6286040372445322E-5</v>
      </c>
      <c r="M43">
        <v>5.561E-2</v>
      </c>
      <c r="N43" t="s">
        <v>179</v>
      </c>
      <c r="O43">
        <v>9.8529999999999998</v>
      </c>
      <c r="P43" t="s">
        <v>179</v>
      </c>
      <c r="Q43">
        <v>0</v>
      </c>
      <c r="R43" t="s">
        <v>179</v>
      </c>
      <c r="S43">
        <v>85.634</v>
      </c>
      <c r="T43" t="s">
        <v>179</v>
      </c>
      <c r="U43">
        <v>0.75009999999999999</v>
      </c>
      <c r="V43" t="s">
        <v>179</v>
      </c>
      <c r="W43">
        <f>$Y43*(O43)^(-1/2)</f>
        <v>1905.0963396455745</v>
      </c>
      <c r="Y43">
        <v>5980</v>
      </c>
      <c r="Z43" t="s">
        <v>179</v>
      </c>
      <c r="AA43">
        <v>1.1739999999999999</v>
      </c>
      <c r="AB43" t="s">
        <v>179</v>
      </c>
      <c r="AC43">
        <v>4.359</v>
      </c>
      <c r="AD43" t="s">
        <v>179</v>
      </c>
      <c r="AE43">
        <v>0.13</v>
      </c>
      <c r="AF43" t="s">
        <v>179</v>
      </c>
      <c r="AH43">
        <v>1</v>
      </c>
    </row>
    <row r="44" spans="1:36">
      <c r="A44" t="s">
        <v>180</v>
      </c>
      <c r="B44" t="s">
        <v>175</v>
      </c>
      <c r="E44">
        <v>0.72240000000000004</v>
      </c>
      <c r="F44" t="s">
        <v>181</v>
      </c>
      <c r="G44">
        <v>0.12540000000000001</v>
      </c>
      <c r="H44" t="s">
        <v>181</v>
      </c>
      <c r="I44">
        <f>$G44/(E44)^2*AR$6</f>
        <v>5.9560399340239067</v>
      </c>
      <c r="J44">
        <v>7.3279474000000002</v>
      </c>
      <c r="K44" t="s">
        <v>181</v>
      </c>
      <c r="L44">
        <f>$AR$9/(AR$10*J44)</f>
        <v>9.9239320640361575E-6</v>
      </c>
      <c r="M44">
        <v>6.6517000000000007E-2</v>
      </c>
      <c r="N44" t="s">
        <v>181</v>
      </c>
      <c r="O44">
        <v>19.821000000000002</v>
      </c>
      <c r="P44" t="s">
        <v>181</v>
      </c>
      <c r="Q44">
        <v>0</v>
      </c>
      <c r="R44" t="s">
        <v>181</v>
      </c>
      <c r="S44">
        <v>89.56</v>
      </c>
      <c r="T44" t="s">
        <v>181</v>
      </c>
      <c r="U44">
        <v>0.153</v>
      </c>
      <c r="V44" t="s">
        <v>181</v>
      </c>
      <c r="W44">
        <f>$Y44*(O44)^(-1/2)</f>
        <v>1045.8037406234125</v>
      </c>
      <c r="Y44">
        <v>4656</v>
      </c>
      <c r="Z44" t="s">
        <v>181</v>
      </c>
      <c r="AA44">
        <v>0.72140000000000004</v>
      </c>
      <c r="AB44" t="s">
        <v>181</v>
      </c>
      <c r="AC44">
        <v>4.5853000000000002</v>
      </c>
      <c r="AD44" t="s">
        <v>181</v>
      </c>
      <c r="AE44">
        <v>9.9000000000000005E-2</v>
      </c>
      <c r="AF44" t="s">
        <v>181</v>
      </c>
      <c r="AH44">
        <v>1</v>
      </c>
    </row>
    <row r="45" spans="1:36">
      <c r="A45" t="s">
        <v>182</v>
      </c>
      <c r="B45" t="s">
        <v>175</v>
      </c>
      <c r="E45">
        <v>0.89839999999999998</v>
      </c>
      <c r="F45" t="s">
        <v>183</v>
      </c>
      <c r="G45" s="2"/>
      <c r="H45" s="2"/>
      <c r="I45">
        <f>$G45/(E45)^2*AR$6</f>
        <v>0</v>
      </c>
      <c r="J45">
        <v>6.9595029999999998</v>
      </c>
      <c r="K45" t="s">
        <v>183</v>
      </c>
      <c r="L45">
        <f>$AR$9/(AR$10*J45)</f>
        <v>1.04493168788677E-5</v>
      </c>
      <c r="M45">
        <f>$O45*AA45 / AR$13</f>
        <v>7.5086498753673861E-2</v>
      </c>
      <c r="O45">
        <v>11.7</v>
      </c>
      <c r="P45" t="s">
        <v>183</v>
      </c>
      <c r="Q45">
        <v>5.8999999999999997E-2</v>
      </c>
      <c r="R45" t="s">
        <v>183</v>
      </c>
      <c r="S45">
        <v>89.34</v>
      </c>
      <c r="T45" t="s">
        <v>183</v>
      </c>
      <c r="U45">
        <v>0.13400000000000001</v>
      </c>
      <c r="V45" t="s">
        <v>183</v>
      </c>
      <c r="W45">
        <f>$Y45*(O45)^(-1/2)</f>
        <v>1659.1014198557971</v>
      </c>
      <c r="Y45">
        <v>5675</v>
      </c>
      <c r="Z45" t="s">
        <v>183</v>
      </c>
      <c r="AA45">
        <v>1.38</v>
      </c>
      <c r="AB45" t="s">
        <v>183</v>
      </c>
      <c r="AC45" s="2">
        <v>4.1984500000000002</v>
      </c>
      <c r="AD45" s="2" t="s">
        <v>184</v>
      </c>
      <c r="AE45">
        <v>0</v>
      </c>
      <c r="AF45" t="s">
        <v>183</v>
      </c>
      <c r="AH45">
        <v>1</v>
      </c>
      <c r="AJ45" t="s">
        <v>185</v>
      </c>
    </row>
    <row r="46" spans="1:36">
      <c r="A46" t="s">
        <v>186</v>
      </c>
      <c r="B46" t="s">
        <v>175</v>
      </c>
      <c r="E46">
        <v>1.2050000000000001</v>
      </c>
      <c r="F46" t="s">
        <v>187</v>
      </c>
      <c r="G46">
        <v>2.1619999999999999</v>
      </c>
      <c r="H46" t="s">
        <v>187</v>
      </c>
      <c r="I46">
        <f>$G46/(E46)^2*AR$6</f>
        <v>36.906013379934912</v>
      </c>
      <c r="J46">
        <v>0.76689439999999998</v>
      </c>
      <c r="K46" t="s">
        <v>187</v>
      </c>
      <c r="L46">
        <f>$AR$9/(AR$10*J46)</f>
        <v>9.4826683004114247E-5</v>
      </c>
      <c r="M46">
        <v>1.43E-2</v>
      </c>
      <c r="N46" t="s">
        <v>187</v>
      </c>
      <c r="O46">
        <v>4.4470000000000001</v>
      </c>
      <c r="P46" t="s">
        <v>187</v>
      </c>
      <c r="Q46">
        <v>0</v>
      </c>
      <c r="R46" t="s">
        <v>187</v>
      </c>
      <c r="S46" s="2"/>
      <c r="T46" s="2"/>
      <c r="U46">
        <v>0.85229999999999995</v>
      </c>
      <c r="V46" t="s">
        <v>187</v>
      </c>
      <c r="W46">
        <f>$Y46*(O46)^(-1/2)</f>
        <v>2181.3445390861652</v>
      </c>
      <c r="Y46">
        <v>4600</v>
      </c>
      <c r="Z46" t="s">
        <v>187</v>
      </c>
      <c r="AA46">
        <v>0.69699999999999995</v>
      </c>
      <c r="AB46" t="s">
        <v>187</v>
      </c>
      <c r="AC46">
        <v>4.5949999999999998</v>
      </c>
      <c r="AD46" t="s">
        <v>187</v>
      </c>
      <c r="AE46">
        <v>-0.02</v>
      </c>
      <c r="AF46" t="s">
        <v>187</v>
      </c>
      <c r="AH46">
        <v>1</v>
      </c>
      <c r="AJ46" t="s">
        <v>188</v>
      </c>
    </row>
    <row r="47" spans="1:36">
      <c r="A47" t="s">
        <v>189</v>
      </c>
      <c r="B47" t="s">
        <v>175</v>
      </c>
      <c r="E47">
        <v>1.37</v>
      </c>
      <c r="F47" t="s">
        <v>190</v>
      </c>
      <c r="G47">
        <v>0.18</v>
      </c>
      <c r="H47" t="s">
        <v>190</v>
      </c>
      <c r="I47">
        <f>$G47/(E47)^2*AR$6</f>
        <v>2.3770970323405609</v>
      </c>
      <c r="J47">
        <v>4.1780619999999997</v>
      </c>
      <c r="K47" t="s">
        <v>190</v>
      </c>
      <c r="L47">
        <f>$AR$9/(AR$10*J47)</f>
        <v>1.7405690046349336E-5</v>
      </c>
      <c r="M47">
        <v>5.1999999999999998E-2</v>
      </c>
      <c r="N47" t="s">
        <v>190</v>
      </c>
      <c r="O47">
        <f>$M47/AA47*AR$13</f>
        <v>8.044362589928058</v>
      </c>
      <c r="Q47">
        <v>0</v>
      </c>
      <c r="R47" t="s">
        <v>190</v>
      </c>
      <c r="S47">
        <v>88.7</v>
      </c>
      <c r="T47" t="s">
        <v>190</v>
      </c>
      <c r="U47">
        <v>0.15</v>
      </c>
      <c r="V47" t="s">
        <v>190</v>
      </c>
      <c r="W47">
        <f>$Y47*(O47)^(-1/2)</f>
        <v>1981.4836663607048</v>
      </c>
      <c r="Y47">
        <v>5620</v>
      </c>
      <c r="Z47" t="s">
        <v>190</v>
      </c>
      <c r="AA47">
        <v>1.39</v>
      </c>
      <c r="AB47" t="s">
        <v>190</v>
      </c>
      <c r="AC47">
        <v>4.18</v>
      </c>
      <c r="AD47" t="s">
        <v>190</v>
      </c>
      <c r="AE47">
        <v>-0.18</v>
      </c>
      <c r="AF47" t="s">
        <v>190</v>
      </c>
      <c r="AH47">
        <v>1</v>
      </c>
      <c r="AI47">
        <v>1</v>
      </c>
    </row>
    <row r="48" spans="1:36">
      <c r="A48" t="s">
        <v>191</v>
      </c>
      <c r="B48" t="s">
        <v>175</v>
      </c>
      <c r="E48">
        <v>0.63</v>
      </c>
      <c r="F48" t="s">
        <v>192</v>
      </c>
      <c r="G48">
        <v>0.10100000000000001</v>
      </c>
      <c r="H48" t="s">
        <v>192</v>
      </c>
      <c r="I48">
        <f>$G48/(E48)^2*AR$6</f>
        <v>6.3074790098261513</v>
      </c>
      <c r="J48">
        <v>5.4435399999999996</v>
      </c>
      <c r="K48" t="s">
        <v>192</v>
      </c>
      <c r="L48">
        <f>$AR$9/(AR$10*J48)</f>
        <v>1.3359330907172611E-5</v>
      </c>
      <c r="M48">
        <v>6.4100000000000004E-2</v>
      </c>
      <c r="N48" t="s">
        <v>192</v>
      </c>
      <c r="O48">
        <v>11.3</v>
      </c>
      <c r="P48" t="s">
        <v>192</v>
      </c>
      <c r="Q48">
        <v>0</v>
      </c>
      <c r="R48" t="s">
        <v>192</v>
      </c>
      <c r="S48">
        <v>88</v>
      </c>
      <c r="T48" t="s">
        <v>192</v>
      </c>
      <c r="U48">
        <v>0.39</v>
      </c>
      <c r="V48" t="s">
        <v>192</v>
      </c>
      <c r="W48">
        <f>$Y48*(O48)^(-1/2)</f>
        <v>1799.7664548589069</v>
      </c>
      <c r="Y48">
        <v>6050</v>
      </c>
      <c r="Z48" t="s">
        <v>192</v>
      </c>
      <c r="AA48">
        <v>1.22</v>
      </c>
      <c r="AB48" t="s">
        <v>192</v>
      </c>
      <c r="AC48">
        <v>4.34</v>
      </c>
      <c r="AD48" t="s">
        <v>192</v>
      </c>
      <c r="AE48">
        <v>0.19</v>
      </c>
      <c r="AF48" t="s">
        <v>192</v>
      </c>
      <c r="AH48">
        <v>1</v>
      </c>
    </row>
    <row r="49" spans="1:36">
      <c r="A49" t="s">
        <v>193</v>
      </c>
      <c r="B49" t="s">
        <v>175</v>
      </c>
      <c r="E49">
        <v>20.3</v>
      </c>
      <c r="F49" t="s">
        <v>192</v>
      </c>
      <c r="G49">
        <v>1.66</v>
      </c>
      <c r="H49" t="s">
        <v>192</v>
      </c>
      <c r="I49">
        <f>$G49/(E49)^2*AR$6</f>
        <v>9.9846202382974564E-2</v>
      </c>
      <c r="J49">
        <v>3.3448285000000002</v>
      </c>
      <c r="K49" t="s">
        <v>192</v>
      </c>
      <c r="L49">
        <f>$AR$9/(AR$10*J49)</f>
        <v>2.1741638522402687E-5</v>
      </c>
      <c r="M49">
        <v>5.5800000000000002E-2</v>
      </c>
      <c r="N49" t="s">
        <v>192</v>
      </c>
      <c r="O49">
        <v>7.17</v>
      </c>
      <c r="P49" t="s">
        <v>192</v>
      </c>
      <c r="Q49">
        <v>0</v>
      </c>
      <c r="R49" t="s">
        <v>192</v>
      </c>
      <c r="S49">
        <v>85.7</v>
      </c>
      <c r="T49" t="s">
        <v>192</v>
      </c>
      <c r="U49">
        <v>0.54</v>
      </c>
      <c r="V49" t="s">
        <v>192</v>
      </c>
      <c r="W49">
        <f>$Y49*(O49)^(-1/2)</f>
        <v>3495.5560550349087</v>
      </c>
      <c r="Y49">
        <v>9360</v>
      </c>
      <c r="Z49" t="s">
        <v>192</v>
      </c>
      <c r="AA49">
        <v>1.67</v>
      </c>
      <c r="AB49" t="s">
        <v>192</v>
      </c>
      <c r="AC49">
        <v>4.3099999999999996</v>
      </c>
      <c r="AD49" t="s">
        <v>192</v>
      </c>
      <c r="AE49">
        <v>0.21</v>
      </c>
      <c r="AF49" t="s">
        <v>192</v>
      </c>
      <c r="AH49">
        <v>1</v>
      </c>
      <c r="AJ49" t="s">
        <v>194</v>
      </c>
    </row>
    <row r="50" spans="1:36">
      <c r="A50" t="s">
        <v>195</v>
      </c>
      <c r="B50" t="s">
        <v>175</v>
      </c>
      <c r="E50">
        <v>1.9910000000000001</v>
      </c>
      <c r="F50" t="s">
        <v>196</v>
      </c>
      <c r="G50">
        <v>0.48599999999999999</v>
      </c>
      <c r="H50" t="s">
        <v>196</v>
      </c>
      <c r="I50">
        <f>$G50/(E50)^2*AR$6</f>
        <v>3.0388501733440858</v>
      </c>
      <c r="J50">
        <v>3.7354379999999998</v>
      </c>
      <c r="K50" t="s">
        <v>196</v>
      </c>
      <c r="L50">
        <f>$AR$9/(AR$10*J50)</f>
        <v>1.9468145948729546E-5</v>
      </c>
      <c r="M50">
        <v>5.1499999999999997E-2</v>
      </c>
      <c r="N50" t="s">
        <v>196</v>
      </c>
      <c r="O50">
        <f>$M50/AA50*AR$13</f>
        <v>7.0446234096692102</v>
      </c>
      <c r="Q50">
        <v>2.8000000000000001E-2</v>
      </c>
      <c r="R50" t="s">
        <v>196</v>
      </c>
      <c r="S50">
        <v>86.83</v>
      </c>
      <c r="T50" t="s">
        <v>196</v>
      </c>
      <c r="U50">
        <v>0.40100000000000002</v>
      </c>
      <c r="V50" t="s">
        <v>196</v>
      </c>
      <c r="W50">
        <f>$Y50*(O50)^(-1/2)</f>
        <v>2505.4904660367934</v>
      </c>
      <c r="Y50">
        <v>6650</v>
      </c>
      <c r="Z50" t="s">
        <v>196</v>
      </c>
      <c r="AA50">
        <v>1.5720000000000001</v>
      </c>
      <c r="AB50" t="s">
        <v>196</v>
      </c>
      <c r="AC50">
        <v>4.1609999999999996</v>
      </c>
      <c r="AD50" t="s">
        <v>196</v>
      </c>
      <c r="AE50">
        <v>-0.19</v>
      </c>
      <c r="AF50" t="s">
        <v>196</v>
      </c>
      <c r="AH50">
        <v>1</v>
      </c>
      <c r="AI50">
        <v>1</v>
      </c>
    </row>
    <row r="51" spans="1:36">
      <c r="A51" t="s">
        <v>197</v>
      </c>
      <c r="B51" t="s">
        <v>175</v>
      </c>
      <c r="E51">
        <v>1.41</v>
      </c>
      <c r="F51" t="s">
        <v>46</v>
      </c>
      <c r="G51">
        <v>0.37</v>
      </c>
      <c r="H51" t="s">
        <v>46</v>
      </c>
      <c r="I51">
        <f>$G51/(E51)^2*AR$6</f>
        <v>4.6129530858608723</v>
      </c>
      <c r="J51">
        <v>4.3780799999999997</v>
      </c>
      <c r="K51" t="s">
        <v>46</v>
      </c>
      <c r="L51">
        <f>$AR$9/(AR$10*J51)</f>
        <v>1.661048956767131E-5</v>
      </c>
      <c r="M51">
        <f>$O51*AA51 / AR$13</f>
        <v>5.7002678671081511E-2</v>
      </c>
      <c r="O51">
        <v>6.59</v>
      </c>
      <c r="P51" t="s">
        <v>46</v>
      </c>
      <c r="Q51">
        <v>0</v>
      </c>
      <c r="R51" t="s">
        <v>46</v>
      </c>
      <c r="S51">
        <v>87.8</v>
      </c>
      <c r="T51" t="s">
        <v>46</v>
      </c>
      <c r="U51" s="2">
        <v>0.18</v>
      </c>
      <c r="V51" s="2" t="s">
        <v>112</v>
      </c>
      <c r="W51">
        <f>$Y51*(O51)^(-1/2)</f>
        <v>2161.9730492902449</v>
      </c>
      <c r="Y51">
        <v>5550</v>
      </c>
      <c r="Z51" t="s">
        <v>46</v>
      </c>
      <c r="AA51">
        <v>1.86</v>
      </c>
      <c r="AB51" t="s">
        <v>46</v>
      </c>
      <c r="AC51">
        <v>4.01</v>
      </c>
      <c r="AD51" t="s">
        <v>46</v>
      </c>
      <c r="AE51">
        <v>0.08</v>
      </c>
      <c r="AF51" t="s">
        <v>46</v>
      </c>
      <c r="AH51">
        <v>1</v>
      </c>
      <c r="AJ51" t="s">
        <v>198</v>
      </c>
    </row>
    <row r="52" spans="1:36">
      <c r="A52" t="s">
        <v>199</v>
      </c>
      <c r="B52" t="s">
        <v>200</v>
      </c>
      <c r="E52">
        <v>1.07</v>
      </c>
      <c r="F52" t="s">
        <v>46</v>
      </c>
      <c r="G52">
        <v>4.38</v>
      </c>
      <c r="H52" t="s">
        <v>46</v>
      </c>
      <c r="I52">
        <f>$G52/(E52)^2*AR$6</f>
        <v>94.824834675517494</v>
      </c>
      <c r="J52">
        <v>111.4367</v>
      </c>
      <c r="K52" t="s">
        <v>46</v>
      </c>
      <c r="L52">
        <f>$AR$9/(AR$10*J52)</f>
        <v>6.5258619616724466E-7</v>
      </c>
      <c r="M52">
        <f>$O52*AA52 / AR$13</f>
        <v>0.47581383235983482</v>
      </c>
      <c r="O52">
        <v>98.38</v>
      </c>
      <c r="P52" t="s">
        <v>46</v>
      </c>
      <c r="Q52" s="8">
        <v>0.93</v>
      </c>
      <c r="R52" t="s">
        <v>46</v>
      </c>
      <c r="S52">
        <v>89.29</v>
      </c>
      <c r="T52" t="s">
        <v>46</v>
      </c>
      <c r="U52" s="2">
        <v>0.75</v>
      </c>
      <c r="V52" s="2" t="s">
        <v>201</v>
      </c>
      <c r="W52">
        <f>$Y52*(O52)^(-1/2)</f>
        <v>560.65988804534697</v>
      </c>
      <c r="Y52">
        <v>5561</v>
      </c>
      <c r="Z52" t="s">
        <v>46</v>
      </c>
      <c r="AA52">
        <v>1.04</v>
      </c>
      <c r="AB52" t="s">
        <v>46</v>
      </c>
      <c r="AC52">
        <v>4.42</v>
      </c>
      <c r="AD52" t="s">
        <v>46</v>
      </c>
      <c r="AE52">
        <v>0.35</v>
      </c>
      <c r="AF52" t="s">
        <v>46</v>
      </c>
      <c r="AH52">
        <v>1</v>
      </c>
      <c r="AJ52" t="s">
        <v>202</v>
      </c>
    </row>
    <row r="53" spans="1:36">
      <c r="A53" t="s">
        <v>203</v>
      </c>
      <c r="B53" t="s">
        <v>204</v>
      </c>
      <c r="E53">
        <v>0.34599999999999997</v>
      </c>
      <c r="F53" t="s">
        <v>205</v>
      </c>
      <c r="G53">
        <v>3.9579999999999997E-2</v>
      </c>
      <c r="H53" t="s">
        <v>205</v>
      </c>
      <c r="I53">
        <f>$G53/(E53)^2*AR$6</f>
        <v>8.1948145780012691</v>
      </c>
      <c r="J53">
        <v>3.336649</v>
      </c>
      <c r="K53" t="s">
        <v>205</v>
      </c>
      <c r="L53">
        <f>$AR$9/(AR$10*J53)</f>
        <v>2.1794936226864255E-5</v>
      </c>
      <c r="M53">
        <f>$O53*AA53 / AR$13</f>
        <v>2.8840358644294802E-2</v>
      </c>
      <c r="O53">
        <v>12.92</v>
      </c>
      <c r="P53" t="s">
        <v>205</v>
      </c>
      <c r="Q53">
        <v>0.114</v>
      </c>
      <c r="R53" t="s">
        <v>205</v>
      </c>
      <c r="S53" s="2">
        <v>88.88</v>
      </c>
      <c r="T53" s="2" t="s">
        <v>206</v>
      </c>
      <c r="U53" s="2">
        <v>0.28999999999999998</v>
      </c>
      <c r="V53" s="2" t="s">
        <v>206</v>
      </c>
      <c r="W53">
        <f>$Y53*(O53)^(-1/2)</f>
        <v>1016.0135783203241</v>
      </c>
      <c r="Y53">
        <v>3652</v>
      </c>
      <c r="Z53" t="s">
        <v>205</v>
      </c>
      <c r="AA53">
        <v>0.48</v>
      </c>
      <c r="AB53" t="s">
        <v>205</v>
      </c>
      <c r="AC53">
        <v>4.6580000000000004</v>
      </c>
      <c r="AD53" t="s">
        <v>205</v>
      </c>
      <c r="AE53">
        <v>0.2</v>
      </c>
      <c r="AF53" t="s">
        <v>205</v>
      </c>
      <c r="AI53">
        <v>1</v>
      </c>
      <c r="AJ53" t="s">
        <v>207</v>
      </c>
    </row>
    <row r="54" spans="1:36">
      <c r="A54" t="s">
        <v>208</v>
      </c>
      <c r="B54" t="s">
        <v>209</v>
      </c>
      <c r="E54">
        <v>5.63</v>
      </c>
      <c r="F54" t="s">
        <v>210</v>
      </c>
      <c r="G54" s="2">
        <v>1.3</v>
      </c>
      <c r="H54" s="2" t="s">
        <v>210</v>
      </c>
      <c r="I54">
        <f>$G54/(E54)^2*AR$6</f>
        <v>1.0165812650448467</v>
      </c>
      <c r="J54">
        <v>8.1387</v>
      </c>
      <c r="K54" t="s">
        <v>210</v>
      </c>
      <c r="L54">
        <f>$AR$9/(AR$10*J54)</f>
        <v>8.9353400624707128E-6</v>
      </c>
      <c r="M54">
        <f>$O54*AA54 / AR$13</f>
        <v>7.8752185721194995E-2</v>
      </c>
      <c r="O54">
        <v>19.420000000000002</v>
      </c>
      <c r="P54" t="s">
        <v>210</v>
      </c>
      <c r="Q54">
        <v>0</v>
      </c>
      <c r="R54" t="s">
        <v>211</v>
      </c>
      <c r="S54">
        <v>88.83</v>
      </c>
      <c r="T54" t="s">
        <v>210</v>
      </c>
      <c r="U54">
        <v>0.4</v>
      </c>
      <c r="V54" t="s">
        <v>210</v>
      </c>
      <c r="W54">
        <f>$Y54*(O54)^(-1/2)</f>
        <v>1257.5982045463766</v>
      </c>
      <c r="Y54">
        <v>5542</v>
      </c>
      <c r="Z54" t="s">
        <v>210</v>
      </c>
      <c r="AA54">
        <v>0.872</v>
      </c>
      <c r="AB54" t="s">
        <v>210</v>
      </c>
      <c r="AC54">
        <v>4.5999999999999996</v>
      </c>
      <c r="AD54" t="s">
        <v>210</v>
      </c>
      <c r="AE54">
        <v>-0.08</v>
      </c>
      <c r="AF54" t="s">
        <v>210</v>
      </c>
      <c r="AI54">
        <v>1</v>
      </c>
      <c r="AJ54" t="s">
        <v>212</v>
      </c>
    </row>
    <row r="55" spans="1:36">
      <c r="A55" t="s">
        <v>213</v>
      </c>
      <c r="B55" t="s">
        <v>209</v>
      </c>
      <c r="E55">
        <v>0.84399999999999997</v>
      </c>
      <c r="F55" t="s">
        <v>214</v>
      </c>
      <c r="G55">
        <v>1.7899999999999999E-2</v>
      </c>
      <c r="H55" t="s">
        <v>214</v>
      </c>
      <c r="I55">
        <f>$G55/(E55)^2*AR$6</f>
        <v>0.62285029831427863</v>
      </c>
      <c r="J55">
        <v>130.18450000000001</v>
      </c>
      <c r="K55" t="s">
        <v>214</v>
      </c>
      <c r="L55">
        <f>$AR$9/(AR$10*J55)</f>
        <v>5.5860760817478567E-7</v>
      </c>
      <c r="M55">
        <f>$O55*AA55 / AR$13</f>
        <v>0.5117233714051862</v>
      </c>
      <c r="O55">
        <v>124.9</v>
      </c>
      <c r="P55" t="s">
        <v>214</v>
      </c>
      <c r="Q55">
        <v>0</v>
      </c>
      <c r="R55" t="s">
        <v>214</v>
      </c>
      <c r="S55">
        <v>89.91</v>
      </c>
      <c r="T55" t="s">
        <v>214</v>
      </c>
      <c r="U55">
        <v>0.19</v>
      </c>
      <c r="V55" t="s">
        <v>214</v>
      </c>
      <c r="W55">
        <f>$Y55*(O55)^(-1/2)</f>
        <v>507.34319517872251</v>
      </c>
      <c r="Y55">
        <v>5670</v>
      </c>
      <c r="Z55" t="s">
        <v>214</v>
      </c>
      <c r="AA55">
        <v>0.88100000000000001</v>
      </c>
      <c r="AB55" t="s">
        <v>214</v>
      </c>
      <c r="AC55">
        <v>4.7</v>
      </c>
      <c r="AD55" t="s">
        <v>214</v>
      </c>
      <c r="AE55">
        <v>0.05</v>
      </c>
      <c r="AF55" t="s">
        <v>214</v>
      </c>
      <c r="AH55">
        <v>1</v>
      </c>
    </row>
    <row r="56" spans="1:36">
      <c r="A56" t="s">
        <v>215</v>
      </c>
      <c r="B56" t="s">
        <v>209</v>
      </c>
      <c r="E56">
        <v>0.42099999999999999</v>
      </c>
      <c r="F56" t="s">
        <v>216</v>
      </c>
      <c r="G56">
        <v>9.2249999999999999E-2</v>
      </c>
      <c r="H56" t="s">
        <v>216</v>
      </c>
      <c r="I56">
        <f>$G56/(E56)^2*AR$6</f>
        <v>12.900832074689264</v>
      </c>
      <c r="J56">
        <v>0.79205199999999998</v>
      </c>
      <c r="K56" t="s">
        <v>216</v>
      </c>
      <c r="L56">
        <f>$AR$9/(AR$10*J56)</f>
        <v>9.1814744696598711E-5</v>
      </c>
      <c r="M56">
        <v>1.6789999999999999E-2</v>
      </c>
      <c r="N56" t="s">
        <v>216</v>
      </c>
      <c r="O56">
        <v>3.8769999999999998</v>
      </c>
      <c r="P56" t="s">
        <v>216</v>
      </c>
      <c r="Q56">
        <v>0</v>
      </c>
      <c r="R56" t="s">
        <v>216</v>
      </c>
      <c r="S56">
        <v>76.39</v>
      </c>
      <c r="T56" t="s">
        <v>216</v>
      </c>
      <c r="U56" s="2">
        <f>$M56*COS(PI()*S56/180)/AA56</f>
        <v>4.1632078619147431E-3</v>
      </c>
      <c r="V56" s="2"/>
      <c r="W56">
        <f>$Y56*(O56)^(-1/2)</f>
        <v>2764.3334806908529</v>
      </c>
      <c r="Y56">
        <v>5443</v>
      </c>
      <c r="Z56" t="s">
        <v>216</v>
      </c>
      <c r="AA56">
        <v>0.94899999999999995</v>
      </c>
      <c r="AB56" t="s">
        <v>216</v>
      </c>
      <c r="AC56">
        <v>4.3499999999999996</v>
      </c>
      <c r="AD56" t="s">
        <v>216</v>
      </c>
      <c r="AE56">
        <v>0.27</v>
      </c>
      <c r="AF56" t="s">
        <v>216</v>
      </c>
      <c r="AH56">
        <v>1</v>
      </c>
      <c r="AJ56" t="s">
        <v>217</v>
      </c>
    </row>
    <row r="57" spans="1:36">
      <c r="A57" t="s">
        <v>218</v>
      </c>
      <c r="B57" t="s">
        <v>209</v>
      </c>
      <c r="E57">
        <v>0.91600000000000004</v>
      </c>
      <c r="F57" t="s">
        <v>219</v>
      </c>
      <c r="G57" s="2">
        <v>0.377469</v>
      </c>
      <c r="H57" s="2" t="s">
        <v>219</v>
      </c>
      <c r="I57">
        <f>$G57/(E57)^2*AR$6</f>
        <v>11.150796300140872</v>
      </c>
      <c r="J57">
        <v>24.139600000000002</v>
      </c>
      <c r="K57" t="s">
        <v>219</v>
      </c>
      <c r="L57">
        <f>$AR$9/(AR$10*J57)</f>
        <v>3.0125624354351517E-6</v>
      </c>
      <c r="M57">
        <v>0.16880000000000001</v>
      </c>
      <c r="N57" t="s">
        <v>219</v>
      </c>
      <c r="O57">
        <v>27</v>
      </c>
      <c r="P57" t="s">
        <v>219</v>
      </c>
      <c r="Q57" s="2" t="s">
        <v>220</v>
      </c>
      <c r="R57" s="2" t="s">
        <v>219</v>
      </c>
      <c r="S57">
        <v>89</v>
      </c>
      <c r="T57" t="s">
        <v>219</v>
      </c>
      <c r="U57">
        <v>0.46</v>
      </c>
      <c r="V57" t="s">
        <v>219</v>
      </c>
      <c r="W57">
        <f>$Y57*(O57)^(-1/2)</f>
        <v>956.4769459574801</v>
      </c>
      <c r="Y57">
        <v>4970</v>
      </c>
      <c r="Z57" t="s">
        <v>219</v>
      </c>
      <c r="AA57">
        <v>1.3140000000000001</v>
      </c>
      <c r="AB57" t="s">
        <v>219</v>
      </c>
      <c r="AC57">
        <v>4.2460000000000004</v>
      </c>
      <c r="AD57" t="s">
        <v>219</v>
      </c>
      <c r="AE57" s="2">
        <v>0.138706</v>
      </c>
      <c r="AF57" s="2" t="s">
        <v>184</v>
      </c>
      <c r="AH57">
        <v>1</v>
      </c>
      <c r="AJ57" t="s">
        <v>221</v>
      </c>
    </row>
    <row r="58" spans="1:36">
      <c r="A58" t="s">
        <v>222</v>
      </c>
      <c r="B58" t="s">
        <v>209</v>
      </c>
      <c r="E58">
        <v>0.499</v>
      </c>
      <c r="F58" t="s">
        <v>219</v>
      </c>
      <c r="I58">
        <f>$G58/(E58)^2*AR$6</f>
        <v>0</v>
      </c>
      <c r="J58">
        <v>8.2495799999999999</v>
      </c>
      <c r="K58" t="s">
        <v>219</v>
      </c>
      <c r="L58">
        <f>$AR$9/(AR$10*J58)</f>
        <v>8.815242977997717E-6</v>
      </c>
      <c r="M58">
        <v>8.2500000000000004E-2</v>
      </c>
      <c r="N58" t="s">
        <v>219</v>
      </c>
      <c r="O58">
        <v>13.19</v>
      </c>
      <c r="P58" t="s">
        <v>219</v>
      </c>
      <c r="Q58" t="s">
        <v>223</v>
      </c>
      <c r="R58" t="s">
        <v>219</v>
      </c>
      <c r="S58">
        <v>88.49</v>
      </c>
      <c r="T58" t="s">
        <v>219</v>
      </c>
      <c r="U58">
        <v>0.34</v>
      </c>
      <c r="V58" t="s">
        <v>219</v>
      </c>
      <c r="W58">
        <f>$Y58*(O58)^(-1/2)</f>
        <v>1368.4659346892242</v>
      </c>
      <c r="Y58">
        <v>4970</v>
      </c>
      <c r="Z58" t="s">
        <v>219</v>
      </c>
      <c r="AA58">
        <v>1.3140000000000001</v>
      </c>
      <c r="AB58" t="s">
        <v>219</v>
      </c>
      <c r="AC58">
        <v>4.2460000000000004</v>
      </c>
      <c r="AD58" t="s">
        <v>219</v>
      </c>
      <c r="AE58" s="2">
        <v>0.138706</v>
      </c>
      <c r="AF58" s="2" t="s">
        <v>184</v>
      </c>
      <c r="AH58">
        <v>1</v>
      </c>
      <c r="AJ58" t="s">
        <v>224</v>
      </c>
    </row>
    <row r="59" spans="1:36">
      <c r="A59" t="s">
        <v>225</v>
      </c>
      <c r="B59" t="s">
        <v>209</v>
      </c>
      <c r="E59">
        <v>0.92800000000000005</v>
      </c>
      <c r="F59" t="s">
        <v>226</v>
      </c>
      <c r="G59" s="2">
        <v>13.8</v>
      </c>
      <c r="H59" s="2" t="s">
        <v>226</v>
      </c>
      <c r="I59">
        <f>$G59/(E59)^2*AR$6</f>
        <v>397.19033586318363</v>
      </c>
      <c r="J59">
        <v>1.4079405</v>
      </c>
      <c r="K59" t="s">
        <v>226</v>
      </c>
      <c r="L59">
        <f>$AR$9/(AR$10*J59)</f>
        <v>5.165136748778119E-5</v>
      </c>
      <c r="M59">
        <v>2.0400000000000001E-2</v>
      </c>
      <c r="N59" t="s">
        <v>226</v>
      </c>
      <c r="O59">
        <v>336</v>
      </c>
      <c r="P59" t="s">
        <v>226</v>
      </c>
      <c r="Q59">
        <v>0</v>
      </c>
      <c r="R59" t="s">
        <v>226</v>
      </c>
      <c r="S59">
        <v>88.778000000000006</v>
      </c>
      <c r="T59" t="s">
        <v>226</v>
      </c>
      <c r="U59">
        <v>7.16</v>
      </c>
      <c r="V59" t="s">
        <v>226</v>
      </c>
      <c r="W59">
        <f>$Y59*(O59)^(-1/2)</f>
        <v>256.95156575288104</v>
      </c>
      <c r="Y59">
        <v>4710</v>
      </c>
      <c r="Z59" t="s">
        <v>226</v>
      </c>
      <c r="AA59">
        <v>1.3100000000000001E-2</v>
      </c>
      <c r="AB59" t="s">
        <v>226</v>
      </c>
      <c r="AC59">
        <v>7.915</v>
      </c>
      <c r="AD59" t="s">
        <v>226</v>
      </c>
      <c r="AH59">
        <v>1</v>
      </c>
      <c r="AJ59" t="s">
        <v>227</v>
      </c>
    </row>
    <row r="65" spans="1:4">
      <c r="A65" s="6"/>
      <c r="B65" s="6"/>
      <c r="C65" s="6"/>
      <c r="D65" s="6"/>
    </row>
  </sheetData>
  <sortState xmlns:xlrd2="http://schemas.microsoft.com/office/spreadsheetml/2017/richdata2" ref="A2:AQ59">
    <sortCondition ref="B2:B59"/>
  </sortState>
  <mergeCells count="1">
    <mergeCell ref="AR4:A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2022-05-17T14:03:58Z</dcterms:created>
  <dcterms:modified xsi:type="dcterms:W3CDTF">2022-12-12T23:37:06Z</dcterms:modified>
  <cp:category/>
  <cp:contentStatus/>
</cp:coreProperties>
</file>