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74" documentId="11_90E8A2594C63906364F20E90CDD1628CCD4781EF" xr6:coauthVersionLast="47" xr6:coauthVersionMax="47" xr10:uidLastSave="{DD263D26-712C-4E8E-9F89-F50F886CD779}"/>
  <bookViews>
    <workbookView xWindow="28680" yWindow="-120" windowWidth="29040" windowHeight="16440" xr2:uid="{00000000-000D-0000-FFFF-FFFF00000000}"/>
  </bookViews>
  <sheets>
    <sheet name="Valkyrie Stage-I" sheetId="1" r:id="rId1"/>
    <sheet name="Valkyrie Stage-0" sheetId="6" r:id="rId2"/>
  </sheets>
  <definedNames>
    <definedName name="_xlnm._FilterDatabase" localSheetId="1" hidden="1">'Valkyrie Stage-0'!$A$9:$N$70</definedName>
    <definedName name="_xlnm._FilterDatabase" localSheetId="0" hidden="1">'Valkyrie Stage-I'!$A$8:$N$101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1" i="1" l="1"/>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F14" i="6"/>
  <c r="J13" i="6"/>
  <c r="F13" i="6"/>
  <c r="J12" i="6"/>
  <c r="F12" i="6"/>
  <c r="J11" i="6"/>
  <c r="E11" i="6"/>
  <c r="F11" i="6" s="1"/>
  <c r="F10" i="6"/>
  <c r="J19" i="1"/>
  <c r="J18" i="1"/>
  <c r="J50" i="1"/>
  <c r="J51" i="1"/>
  <c r="J99" i="1"/>
  <c r="J58" i="1"/>
  <c r="J96" i="1"/>
  <c r="J60" i="1"/>
  <c r="J49" i="1"/>
  <c r="H98" i="1"/>
  <c r="J98" i="1" s="1"/>
  <c r="J97" i="1"/>
  <c r="H95" i="1"/>
  <c r="J95" i="1" s="1"/>
  <c r="J94" i="1"/>
  <c r="J93" i="1"/>
  <c r="H92" i="1"/>
  <c r="J92" i="1" s="1"/>
  <c r="H91" i="1"/>
  <c r="J91" i="1" s="1"/>
  <c r="H90" i="1"/>
  <c r="J90" i="1" s="1"/>
  <c r="H89" i="1"/>
  <c r="J89" i="1" s="1"/>
  <c r="H88" i="1"/>
  <c r="J88" i="1" s="1"/>
  <c r="H87" i="1"/>
  <c r="J87" i="1" s="1"/>
  <c r="H86" i="1"/>
  <c r="J86" i="1" s="1"/>
  <c r="H85" i="1"/>
  <c r="J85" i="1" s="1"/>
  <c r="H84" i="1"/>
  <c r="J84" i="1" s="1"/>
  <c r="J83" i="1"/>
  <c r="H82" i="1"/>
  <c r="J82" i="1" s="1"/>
  <c r="J81" i="1"/>
  <c r="H80" i="1"/>
  <c r="J80" i="1" s="1"/>
  <c r="H79" i="1"/>
  <c r="J79" i="1" s="1"/>
  <c r="H78" i="1"/>
  <c r="J78" i="1" s="1"/>
  <c r="H77" i="1"/>
  <c r="J77" i="1" s="1"/>
  <c r="H76" i="1"/>
  <c r="J76" i="1" s="1"/>
  <c r="H75" i="1"/>
  <c r="J75" i="1" s="1"/>
  <c r="H74" i="1"/>
  <c r="J74" i="1" s="1"/>
  <c r="J73" i="1"/>
  <c r="J72" i="1"/>
  <c r="J71" i="1"/>
  <c r="J70" i="1"/>
  <c r="J69" i="1"/>
  <c r="J17" i="1"/>
  <c r="J16" i="1"/>
  <c r="J15" i="1"/>
  <c r="J68" i="1"/>
  <c r="J67" i="1"/>
  <c r="J66" i="1"/>
  <c r="J65" i="1"/>
  <c r="J64" i="1"/>
  <c r="J63" i="1"/>
  <c r="J62" i="1"/>
  <c r="J59"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4" i="1"/>
  <c r="J13" i="1"/>
  <c r="F13" i="1"/>
  <c r="J12" i="1"/>
  <c r="F12" i="1"/>
  <c r="J11" i="1"/>
  <c r="F11" i="1"/>
  <c r="J10" i="1"/>
  <c r="E10" i="1"/>
  <c r="F10" i="1" s="1"/>
  <c r="F9" i="1"/>
  <c r="J70" i="6" l="1"/>
  <c r="J8" i="6" s="1"/>
  <c r="J69" i="6"/>
  <c r="J7" i="6" s="1"/>
  <c r="J100" i="1"/>
  <c r="J6" i="1" s="1"/>
  <c r="J101" i="1"/>
  <c r="J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6855C535-5896-4E20-B657-531D910799F7}">
      <text>
        <r>
          <rPr>
            <b/>
            <sz val="9"/>
            <color indexed="81"/>
            <rFont val="Tahoma"/>
            <charset val="1"/>
          </rPr>
          <t>Roy Berntsen:</t>
        </r>
        <r>
          <rPr>
            <sz val="9"/>
            <color indexed="81"/>
            <rFont val="Tahoma"/>
            <charset val="1"/>
          </rPr>
          <t xml:space="preserve">
Stage I is no watercooling and only passive heating for chamber. Read the Releasenote</t>
        </r>
      </text>
    </comment>
    <comment ref="G8" authorId="1" shapeId="0" xr:uid="{00000000-0006-0000-0000-000001000000}">
      <text>
        <r>
          <rPr>
            <sz val="11"/>
            <color theme="1"/>
            <rFont val="Calibri"/>
          </rPr>
          <t>======
ID#AAAAWv-ECBQ
Roy Berntsen    (2022-03-13 21:41:57)
ACTUAL NUMBER OF ITEMS IN THE BUILD</t>
        </r>
      </text>
    </comment>
    <comment ref="H8" authorId="1" shapeId="0" xr:uid="{00000000-0006-0000-0000-000002000000}">
      <text>
        <r>
          <rPr>
            <sz val="11"/>
            <color theme="1"/>
            <rFont val="Calibri"/>
          </rPr>
          <t>======
ID#AAAAWv-ECBY
Roy Berntsen    (2022-03-13 22:09:50)
Package Price or Item Price if 1</t>
        </r>
      </text>
    </comment>
    <comment ref="I8" authorId="1" shapeId="0" xr:uid="{00000000-0006-0000-0000-000003000000}">
      <text>
        <r>
          <rPr>
            <sz val="11"/>
            <color theme="1"/>
            <rFont val="Calibri"/>
          </rPr>
          <t>======
ID#AAAAWv-ECBU
Roy Berntsen    (2022-03-13 21:42:39)
NUMBER OF LINKED ITEMS YOU NEED</t>
        </r>
      </text>
    </comment>
    <comment ref="E9" authorId="1" shapeId="0" xr:uid="{00000000-0006-0000-0000-000004000000}">
      <text>
        <r>
          <rPr>
            <sz val="11"/>
            <color theme="1"/>
            <rFont val="Calibri"/>
          </rPr>
          <t>NB! ASK FOR PRECISION CUT TO THESE SIZES!</t>
        </r>
      </text>
    </comment>
    <comment ref="P9" authorId="0" shapeId="0" xr:uid="{00000000-0006-0000-0000-000005000000}">
      <text>
        <r>
          <rPr>
            <b/>
            <sz val="9"/>
            <color indexed="81"/>
            <rFont val="Tahoma"/>
            <family val="2"/>
          </rPr>
          <t>Roy Berntsen:</t>
        </r>
        <r>
          <rPr>
            <sz val="9"/>
            <color indexed="81"/>
            <rFont val="Tahoma"/>
            <family val="2"/>
          </rPr>
          <t xml:space="preserve">
Ask for precision cut frame bundle</t>
        </r>
      </text>
    </comment>
    <comment ref="P10" authorId="0" shapeId="0" xr:uid="{00000000-0006-0000-0000-000006000000}">
      <text>
        <r>
          <rPr>
            <b/>
            <sz val="9"/>
            <color indexed="81"/>
            <rFont val="Tahoma"/>
            <family val="2"/>
          </rPr>
          <t>Roy Berntsen:</t>
        </r>
        <r>
          <rPr>
            <sz val="9"/>
            <color indexed="81"/>
            <rFont val="Tahoma"/>
            <family val="2"/>
          </rPr>
          <t xml:space="preserve">
Ask for precision cut frame bundle</t>
        </r>
      </text>
    </comment>
    <comment ref="P11" authorId="0" shapeId="0" xr:uid="{00000000-0006-0000-0000-000007000000}">
      <text>
        <r>
          <rPr>
            <b/>
            <sz val="9"/>
            <color indexed="81"/>
            <rFont val="Tahoma"/>
            <family val="2"/>
          </rPr>
          <t>Roy Berntsen:</t>
        </r>
        <r>
          <rPr>
            <sz val="9"/>
            <color indexed="81"/>
            <rFont val="Tahoma"/>
            <family val="2"/>
          </rPr>
          <t xml:space="preserve">
Ask for precision cut frame bundle</t>
        </r>
      </text>
    </comment>
    <comment ref="P12" authorId="0" shapeId="0" xr:uid="{00000000-0006-0000-0000-000008000000}">
      <text>
        <r>
          <rPr>
            <b/>
            <sz val="9"/>
            <color indexed="81"/>
            <rFont val="Tahoma"/>
            <family val="2"/>
          </rPr>
          <t>Roy Berntsen:</t>
        </r>
        <r>
          <rPr>
            <sz val="9"/>
            <color indexed="81"/>
            <rFont val="Tahoma"/>
            <family val="2"/>
          </rPr>
          <t xml:space="preserve">
Ask for precision cut frame bundle</t>
        </r>
      </text>
    </comment>
    <comment ref="P13" authorId="0" shapeId="0" xr:uid="{00000000-0006-0000-0000-000009000000}">
      <text>
        <r>
          <rPr>
            <b/>
            <sz val="9"/>
            <color indexed="81"/>
            <rFont val="Tahoma"/>
            <family val="2"/>
          </rPr>
          <t>Roy Berntsen:</t>
        </r>
        <r>
          <rPr>
            <sz val="9"/>
            <color indexed="81"/>
            <rFont val="Tahoma"/>
            <family val="2"/>
          </rPr>
          <t xml:space="preserve">
Ask for precision cut frame bundle</t>
        </r>
      </text>
    </comment>
    <comment ref="P14" authorId="0" shapeId="0" xr:uid="{9F7986C5-95BB-43B2-B883-79C8A2D7432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8" authorId="0" shapeId="0" xr:uid="{08B049A2-906E-42AE-822E-34A4C23CAA6D}">
      <text>
        <r>
          <rPr>
            <b/>
            <sz val="9"/>
            <color indexed="81"/>
            <rFont val="Tahoma"/>
            <family val="2"/>
          </rPr>
          <t>Roy Berntsen:</t>
        </r>
        <r>
          <rPr>
            <sz val="9"/>
            <color indexed="81"/>
            <rFont val="Tahoma"/>
            <family val="2"/>
          </rPr>
          <t xml:space="preserve">
Budget Frame Kit Option</t>
        </r>
      </text>
    </comment>
    <comment ref="K19" authorId="0" shapeId="0" xr:uid="{B4E9D9E5-3AB0-4E10-AA68-1A064859F102}">
      <text>
        <r>
          <rPr>
            <b/>
            <sz val="9"/>
            <color indexed="81"/>
            <rFont val="Tahoma"/>
            <family val="2"/>
          </rPr>
          <t>Roy Berntsen:</t>
        </r>
        <r>
          <rPr>
            <sz val="9"/>
            <color indexed="81"/>
            <rFont val="Tahoma"/>
            <family val="2"/>
          </rPr>
          <t xml:space="preserve">
Misumi Frame and SAIR Linear Guides</t>
        </r>
      </text>
    </comment>
    <comment ref="K22" authorId="0" shapeId="0" xr:uid="{C0C2ED24-C03E-4F52-96F4-0C8F7427CDB5}">
      <text>
        <r>
          <rPr>
            <b/>
            <sz val="9"/>
            <color indexed="81"/>
            <rFont val="Tahoma"/>
            <charset val="1"/>
          </rPr>
          <t>Roy Berntsen:</t>
        </r>
        <r>
          <rPr>
            <sz val="9"/>
            <color indexed="81"/>
            <rFont val="Tahoma"/>
            <charset val="1"/>
          </rPr>
          <t xml:space="preserve">
130C temp limit</t>
        </r>
      </text>
    </comment>
    <comment ref="D52" authorId="1"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AECD0478-11D5-450E-9BFF-EC30AF4BED18}">
      <text>
        <r>
          <rPr>
            <b/>
            <sz val="9"/>
            <color indexed="81"/>
            <rFont val="Tahoma"/>
            <family val="2"/>
          </rPr>
          <t>Roy Berntsen:</t>
        </r>
        <r>
          <rPr>
            <sz val="9"/>
            <color indexed="81"/>
            <rFont val="Tahoma"/>
            <family val="2"/>
          </rPr>
          <t xml:space="preserve">
Option Board</t>
        </r>
      </text>
    </comment>
    <comment ref="K67" authorId="1" shapeId="0" xr:uid="{00000000-0006-0000-0000-00000D000000}">
      <text>
        <r>
          <rPr>
            <sz val="11"/>
            <color theme="1"/>
            <rFont val="Calibri"/>
          </rPr>
          <t>Bore Diameter:
20T(5mm)-80T(5mm)
Width:
Width 6mm-200-2GT-6
======</t>
        </r>
      </text>
    </comment>
    <comment ref="K72" authorId="0" shapeId="0" xr:uid="{00000000-0006-0000-0000-00000E000000}">
      <text>
        <r>
          <rPr>
            <b/>
            <sz val="9"/>
            <color indexed="81"/>
            <rFont val="Tahoma"/>
            <charset val="1"/>
          </rPr>
          <t>Roy Berntsen:</t>
        </r>
        <r>
          <rPr>
            <sz val="9"/>
            <color indexed="81"/>
            <rFont val="Tahoma"/>
            <charset val="1"/>
          </rPr>
          <t xml:space="preserve">
ASK for 350x350</t>
        </r>
      </text>
    </comment>
    <comment ref="P74" authorId="1" shapeId="0" xr:uid="{00000000-0006-0000-0000-00000F000000}">
      <text>
        <r>
          <rPr>
            <sz val="11"/>
            <color theme="1"/>
            <rFont val="Calibri"/>
          </rPr>
          <t>Must be flathead countersink, exact size
======</t>
        </r>
      </text>
    </comment>
    <comment ref="P75" authorId="1" shapeId="0" xr:uid="{00000000-0006-0000-0000-000010000000}">
      <text>
        <r>
          <rPr>
            <sz val="11"/>
            <color theme="1"/>
            <rFont val="Calibri"/>
          </rPr>
          <t>Jaws
======</t>
        </r>
      </text>
    </comment>
    <comment ref="P76" authorId="1" shapeId="0" xr:uid="{00000000-0006-0000-0000-000011000000}">
      <text>
        <r>
          <rPr>
            <sz val="11"/>
            <color theme="1"/>
            <rFont val="Calibri"/>
          </rPr>
          <t>Jaws, Fan to Shroud and Shroud to Drybox
======</t>
        </r>
      </text>
    </comment>
    <comment ref="P77" authorId="1" shapeId="0" xr:uid="{00000000-0006-0000-0000-000012000000}">
      <text>
        <r>
          <rPr>
            <sz val="11"/>
            <color theme="1"/>
            <rFont val="Calibri"/>
          </rPr>
          <t>Socket or Button Head, can be longer, up to 21mm
======</t>
        </r>
      </text>
    </comment>
    <comment ref="P78" authorId="1" shapeId="0" xr:uid="{00000000-0006-0000-0000-000013000000}">
      <text>
        <r>
          <rPr>
            <sz val="11"/>
            <color theme="1"/>
            <rFont val="Calibri"/>
          </rPr>
          <t>Any 608 bearings should work, suggest 2RS so bearings can be greased if needed
======</t>
        </r>
      </text>
    </comment>
    <comment ref="P82" authorId="1" shapeId="0" xr:uid="{00000000-0006-0000-0000-000014000000}">
      <text>
        <r>
          <rPr>
            <sz val="11"/>
            <color theme="1"/>
            <rFont val="Calibri"/>
          </rPr>
          <t>Read slow load cell sensor
======</t>
        </r>
      </text>
    </comment>
    <comment ref="P83" authorId="1" shapeId="0" xr:uid="{00000000-0006-0000-0000-000015000000}">
      <text>
        <r>
          <rPr>
            <sz val="11"/>
            <color theme="1"/>
            <rFont val="Calibri"/>
          </rPr>
          <t>Carousel to load cell.  Button Head required (change to CS Screw)  Length 14, 16 or 20mm ok
======</t>
        </r>
      </text>
    </comment>
    <comment ref="P84" authorId="1" shapeId="0" xr:uid="{00000000-0006-0000-0000-000016000000}">
      <text>
        <r>
          <rPr>
            <sz val="11"/>
            <color theme="1"/>
            <rFont val="Calibri"/>
          </rPr>
          <t>Length dependant on thickness of drybox walls + 10mm for load cell 
======</t>
        </r>
      </text>
    </comment>
    <comment ref="P87" authorId="1" shapeId="0" xr:uid="{00000000-0006-0000-0000-000017000000}">
      <text>
        <r>
          <rPr>
            <sz val="11"/>
            <color theme="1"/>
            <rFont val="Calibri"/>
          </rPr>
          <t>Optional, will increase min spool ID
======</t>
        </r>
      </text>
    </comment>
    <comment ref="P88" authorId="1" shapeId="0" xr:uid="{00000000-0006-0000-0000-000018000000}">
      <text>
        <r>
          <rPr>
            <sz val="11"/>
            <color theme="1"/>
            <rFont val="Calibri"/>
          </rPr>
          <t>Jaws.  No threads, "bushing spacers".  15mm long
======</t>
        </r>
      </text>
    </comment>
    <comment ref="P89" authorId="1" shapeId="0" xr:uid="{00000000-0006-0000-0000-000019000000}">
      <text>
        <r>
          <rPr>
            <sz val="11"/>
            <color theme="1"/>
            <rFont val="Calibri"/>
          </rPr>
          <t>Steel to minimize heat transfer
======</t>
        </r>
      </text>
    </comment>
    <comment ref="P90" authorId="1" shapeId="0" xr:uid="{00000000-0006-0000-0000-00001A000000}">
      <text>
        <r>
          <rPr>
            <sz val="11"/>
            <color theme="1"/>
            <rFont val="Calibri"/>
          </rPr>
          <t>Steel to minimize heat transfer
======</t>
        </r>
      </text>
    </comment>
    <comment ref="P91" authorId="1" shapeId="0" xr:uid="{00000000-0006-0000-0000-00001B000000}">
      <text>
        <r>
          <rPr>
            <sz val="11"/>
            <color theme="1"/>
            <rFont val="Calibri"/>
          </rPr>
          <t>4 depend on thickness of drybox walls, can use CS to reduce fastener count
======</t>
        </r>
      </text>
    </comment>
    <comment ref="P92" authorId="1" shapeId="0" xr:uid="{00000000-0006-0000-0000-00001C000000}">
      <text>
        <r>
          <rPr>
            <sz val="11"/>
            <color theme="1"/>
            <rFont val="Calibri"/>
          </rPr>
          <t>Shroud to standoffs
======</t>
        </r>
      </text>
    </comment>
    <comment ref="P93" authorId="1" shapeId="0" xr:uid="{00000000-0006-0000-0000-00001D000000}">
      <text>
        <r>
          <rPr>
            <sz val="11"/>
            <color theme="1"/>
            <rFont val="Calibri"/>
          </rPr>
          <t>50 CFM or higher.  Heater must be run lower PWM if lower CFM
======</t>
        </r>
      </text>
    </comment>
    <comment ref="P95" authorId="1"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4E04DBCF-5741-40A7-9DAD-7F1DB1634648}">
      <text>
        <r>
          <rPr>
            <b/>
            <sz val="9"/>
            <color indexed="81"/>
            <rFont val="Tahoma"/>
            <family val="2"/>
          </rPr>
          <t>Roy Berntsen:</t>
        </r>
        <r>
          <rPr>
            <sz val="9"/>
            <color indexed="81"/>
            <rFont val="Tahoma"/>
            <family val="2"/>
          </rPr>
          <t xml:space="preserve">
Stage 0 is a barbone machine - no enclosure parts and no drybox parts included</t>
        </r>
      </text>
    </comment>
    <comment ref="G9" authorId="1" shapeId="0" xr:uid="{F49ACD8A-68C9-428C-BCCF-2D9C0D176A9A}">
      <text>
        <r>
          <rPr>
            <sz val="11"/>
            <color theme="1"/>
            <rFont val="Calibri"/>
          </rPr>
          <t>======
ID#AAAAWv-ECBQ
Roy Berntsen    (2022-03-13 21:41:57)
ACTUAL NUMBER OF ITEMS IN THE BUILD</t>
        </r>
      </text>
    </comment>
    <comment ref="H9" authorId="1" shapeId="0" xr:uid="{27752451-129E-4DC7-9B47-AE44BD4E33BE}">
      <text>
        <r>
          <rPr>
            <sz val="11"/>
            <color theme="1"/>
            <rFont val="Calibri"/>
          </rPr>
          <t>======
ID#AAAAWv-ECBY
Roy Berntsen    (2022-03-13 22:09:50)
Package Price or Item Price if 1</t>
        </r>
      </text>
    </comment>
    <comment ref="I9" authorId="1" shapeId="0" xr:uid="{1C0BDA46-B60B-4922-9194-5CC7A0587362}">
      <text>
        <r>
          <rPr>
            <sz val="11"/>
            <color theme="1"/>
            <rFont val="Calibri"/>
          </rPr>
          <t>======
ID#AAAAWv-ECBU
Roy Berntsen    (2022-03-13 21:42:39)
NUMBER OF LINKED ITEMS YOU NEED</t>
        </r>
      </text>
    </comment>
    <comment ref="E10" authorId="1" shapeId="0" xr:uid="{A05628FA-8508-4493-A311-D12FD67A0B02}">
      <text>
        <r>
          <rPr>
            <sz val="11"/>
            <color theme="1"/>
            <rFont val="Calibri"/>
          </rPr>
          <t>NB! ASK FOR PRECISION CUT TO THESE SIZES!</t>
        </r>
      </text>
    </comment>
    <comment ref="P10" authorId="0" shapeId="0" xr:uid="{5AAF707A-B3AE-4754-84C3-37A9823AE7E3}">
      <text>
        <r>
          <rPr>
            <b/>
            <sz val="9"/>
            <color indexed="81"/>
            <rFont val="Tahoma"/>
            <family val="2"/>
          </rPr>
          <t>Roy Berntsen:</t>
        </r>
        <r>
          <rPr>
            <sz val="9"/>
            <color indexed="81"/>
            <rFont val="Tahoma"/>
            <family val="2"/>
          </rPr>
          <t xml:space="preserve">
Ask for precision cut frame bundle</t>
        </r>
      </text>
    </comment>
    <comment ref="P11" authorId="0" shapeId="0" xr:uid="{56A21F34-A05E-4B97-A26F-E6F27613448F}">
      <text>
        <r>
          <rPr>
            <b/>
            <sz val="9"/>
            <color indexed="81"/>
            <rFont val="Tahoma"/>
            <family val="2"/>
          </rPr>
          <t>Roy Berntsen:</t>
        </r>
        <r>
          <rPr>
            <sz val="9"/>
            <color indexed="81"/>
            <rFont val="Tahoma"/>
            <family val="2"/>
          </rPr>
          <t xml:space="preserve">
Ask for precision cut frame bundle</t>
        </r>
      </text>
    </comment>
    <comment ref="P12" authorId="0" shapeId="0" xr:uid="{B5FBC3C1-7DE4-4E97-9275-270055AD2A61}">
      <text>
        <r>
          <rPr>
            <b/>
            <sz val="9"/>
            <color indexed="81"/>
            <rFont val="Tahoma"/>
            <family val="2"/>
          </rPr>
          <t>Roy Berntsen:</t>
        </r>
        <r>
          <rPr>
            <sz val="9"/>
            <color indexed="81"/>
            <rFont val="Tahoma"/>
            <family val="2"/>
          </rPr>
          <t xml:space="preserve">
Ask for precision cut frame bundle</t>
        </r>
      </text>
    </comment>
    <comment ref="P13" authorId="0" shapeId="0" xr:uid="{21D62760-C267-4DAD-A8A9-DB6D0A3E2FBD}">
      <text>
        <r>
          <rPr>
            <b/>
            <sz val="9"/>
            <color indexed="81"/>
            <rFont val="Tahoma"/>
            <family val="2"/>
          </rPr>
          <t>Roy Berntsen:</t>
        </r>
        <r>
          <rPr>
            <sz val="9"/>
            <color indexed="81"/>
            <rFont val="Tahoma"/>
            <family val="2"/>
          </rPr>
          <t xml:space="preserve">
Ask for precision cut frame bundle</t>
        </r>
      </text>
    </comment>
    <comment ref="P14" authorId="0" shapeId="0" xr:uid="{3E230108-E93A-4E89-9E8D-59B0AEAF733E}">
      <text>
        <r>
          <rPr>
            <b/>
            <sz val="9"/>
            <color indexed="81"/>
            <rFont val="Tahoma"/>
            <family val="2"/>
          </rPr>
          <t>Roy Berntsen:</t>
        </r>
        <r>
          <rPr>
            <sz val="9"/>
            <color indexed="81"/>
            <rFont val="Tahoma"/>
            <family val="2"/>
          </rPr>
          <t xml:space="preserve">
Ask for precision cut frame bundle</t>
        </r>
      </text>
    </comment>
    <comment ref="P15" authorId="0" shapeId="0" xr:uid="{78E62795-B083-4BDA-A962-7977D111BF28}">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9" authorId="0" shapeId="0" xr:uid="{82C705AE-82A5-4F62-8ED8-5D09D31A6635}">
      <text>
        <r>
          <rPr>
            <b/>
            <sz val="9"/>
            <color indexed="81"/>
            <rFont val="Tahoma"/>
            <family val="2"/>
          </rPr>
          <t>Roy Berntsen:</t>
        </r>
        <r>
          <rPr>
            <sz val="9"/>
            <color indexed="81"/>
            <rFont val="Tahoma"/>
            <family val="2"/>
          </rPr>
          <t xml:space="preserve">
Budget Frame Kit Option</t>
        </r>
      </text>
    </comment>
    <comment ref="K20" authorId="0" shapeId="0" xr:uid="{C0B04DE6-A619-46C6-A71E-93F9FE30D2FF}">
      <text>
        <r>
          <rPr>
            <b/>
            <sz val="9"/>
            <color indexed="81"/>
            <rFont val="Tahoma"/>
            <family val="2"/>
          </rPr>
          <t>Roy Berntsen:</t>
        </r>
        <r>
          <rPr>
            <sz val="9"/>
            <color indexed="81"/>
            <rFont val="Tahoma"/>
            <family val="2"/>
          </rPr>
          <t xml:space="preserve">
Misumi Frame and SAIR Linear Guides</t>
        </r>
      </text>
    </comment>
    <comment ref="D52" authorId="1" shapeId="0" xr:uid="{EBAD2278-7842-4E36-A824-48F8360DDF44}">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F77B2A52-393E-4D39-A7C8-8EEC8D10061D}">
      <text>
        <r>
          <rPr>
            <b/>
            <sz val="9"/>
            <color indexed="81"/>
            <rFont val="Tahoma"/>
            <family val="2"/>
          </rPr>
          <t>Roy Berntsen:</t>
        </r>
        <r>
          <rPr>
            <sz val="9"/>
            <color indexed="81"/>
            <rFont val="Tahoma"/>
            <family val="2"/>
          </rPr>
          <t xml:space="preserve">
Option Board</t>
        </r>
      </text>
    </comment>
    <comment ref="K66" authorId="1" shapeId="0" xr:uid="{A92E8AF9-07AC-4592-893A-37C420BCE314}">
      <text>
        <r>
          <rPr>
            <sz val="11"/>
            <color theme="1"/>
            <rFont val="Calibri"/>
          </rPr>
          <t>Bore Diameter:
20T(5mm)-80T(5mm)
Width:
Width 6mm-200-2GT-6
======</t>
        </r>
      </text>
    </comment>
    <comment ref="K68" authorId="0" shapeId="0" xr:uid="{AEE9C8AF-2FEE-4020-AA6E-6BBF08F013ED}">
      <text>
        <r>
          <rPr>
            <b/>
            <sz val="9"/>
            <color indexed="81"/>
            <rFont val="Tahoma"/>
            <charset val="1"/>
          </rPr>
          <t>Roy Berntsen:</t>
        </r>
        <r>
          <rPr>
            <sz val="9"/>
            <color indexed="81"/>
            <rFont val="Tahoma"/>
            <charset val="1"/>
          </rPr>
          <t xml:space="preserve">
ASK for 350x350</t>
        </r>
      </text>
    </comment>
  </commentList>
</comments>
</file>

<file path=xl/sharedStrings.xml><?xml version="1.0" encoding="utf-8"?>
<sst xmlns="http://schemas.openxmlformats.org/spreadsheetml/2006/main" count="1007" uniqueCount="306">
  <si>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</si>
  <si>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</si>
  <si>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</si>
  <si>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</si>
  <si>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</si>
  <si>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</si>
  <si>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</si>
  <si>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</si>
  <si>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</si>
  <si>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</si>
  <si>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</si>
  <si>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</si>
  <si>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</si>
  <si>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</si>
  <si>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</si>
  <si>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</si>
  <si>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</si>
  <si>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</si>
  <si>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</si>
  <si>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</si>
  <si>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</si>
  <si>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</si>
  <si>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</si>
  <si>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</si>
  <si>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</si>
  <si>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</si>
  <si>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</si>
  <si>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</si>
  <si>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</si>
  <si>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</si>
  <si>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</si>
  <si>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</si>
  <si>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</si>
  <si>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</si>
  <si>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</si>
  <si>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</si>
  <si>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</si>
  <si>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</si>
  <si>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</si>
  <si>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</si>
  <si>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</si>
  <si>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</si>
  <si>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</si>
  <si>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</si>
  <si>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</si>
  <si>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</si>
  <si>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</si>
  <si>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</si>
  <si>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</si>
  <si>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</si>
  <si>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</si>
  <si>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</si>
  <si>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</si>
  <si>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</si>
  <si>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</si>
  <si>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</si>
  <si>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</si>
  <si>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</si>
  <si>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</si>
  <si>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</si>
  <si>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</si>
  <si>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</si>
  <si>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</si>
  <si>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</si>
  <si>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</si>
  <si>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</si>
  <si>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</si>
  <si>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</si>
  <si>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</si>
  <si>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</si>
  <si>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</si>
  <si>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</si>
  <si>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</si>
  <si>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</si>
  <si>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</si>
  <si>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</si>
  <si>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</si>
  <si>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</si>
  <si>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</si>
  <si>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</si>
  <si>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</si>
  <si>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</si>
  <si>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</si>
  <si>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</si>
  <si>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</si>
  <si>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</si>
  <si>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</si>
  <si>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</si>
  <si>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</si>
  <si>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</si>
  <si>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</si>
  <si>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</si>
  <si>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</si>
  <si>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</si>
  <si>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</si>
  <si>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</si>
  <si>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</si>
  <si>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</si>
  <si>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</si>
  <si>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</si>
  <si>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</si>
  <si>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</si>
  <si>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</si>
  <si>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</si>
  <si>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</si>
  <si>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</si>
  <si>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</si>
  <si>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</si>
  <si>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</si>
  <si>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</si>
  <si>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</si>
  <si>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</si>
  <si>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</si>
  <si>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</si>
  <si>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</si>
  <si>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</si>
  <si>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</si>
  <si>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Controller Board</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</si>
  <si>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</si>
  <si>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</si>
  <si>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</si>
  <si>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</si>
  <si>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</si>
  <si>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</si>
  <si>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</si>
  <si>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</si>
  <si>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</si>
  <si>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</si>
  <si>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</si>
  <si>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</si>
  <si>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</si>
  <si>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</si>
  <si>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</si>
  <si>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</si>
  <si>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</si>
  <si>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</si>
  <si>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</si>
  <si>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</si>
  <si>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</si>
  <si>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</si>
  <si>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</si>
  <si>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</si>
  <si>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AC Hotend</t>
  </si>
  <si>
    <t>Color: Dragon-Standard flow</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</si>
  <si>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</si>
  <si>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</si>
  <si>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</si>
  <si>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</si>
  <si>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</si>
  <si>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</si>
  <si>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</si>
  <si>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</si>
  <si>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</si>
  <si>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</si>
  <si>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</si>
  <si>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</si>
  <si>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</si>
  <si>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</si>
  <si>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</si>
  <si>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</si>
  <si>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</si>
  <si>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</si>
  <si>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</si>
  <si>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</si>
  <si>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</si>
  <si>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</si>
  <si>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</si>
  <si>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</si>
  <si>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</si>
  <si>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</si>
  <si>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MGN 12h - Y Axis</t>
  </si>
  <si>
    <t>MGN 9h - X Axis</t>
  </si>
  <si>
    <t>TBD</t>
  </si>
  <si>
    <t>Fan</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</si>
  <si>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</si>
  <si>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</si>
  <si>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</si>
  <si>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</si>
  <si>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</si>
  <si>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</si>
  <si>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</si>
  <si>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</si>
  <si>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</si>
  <si>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</si>
  <si>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</si>
  <si>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</si>
  <si>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</si>
  <si>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</si>
  <si>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</si>
  <si>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</si>
  <si>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</si>
  <si>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</si>
  <si>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</si>
  <si>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</si>
  <si>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</si>
  <si>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</si>
  <si>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</si>
  <si>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</si>
  <si>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</si>
  <si>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</si>
  <si>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</si>
  <si>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</si>
  <si>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</si>
  <si>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</si>
  <si>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</si>
  <si>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</si>
  <si>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</si>
  <si>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</si>
  <si>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</si>
  <si>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</si>
  <si>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</si>
  <si>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</si>
  <si>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</si>
  <si>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</si>
  <si>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</si>
  <si>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</si>
  <si>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</si>
  <si>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</si>
  <si>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</si>
  <si>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</si>
  <si>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</si>
  <si>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</si>
  <si>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</si>
  <si>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</si>
  <si>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</si>
  <si>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</si>
  <si>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</si>
  <si>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</si>
  <si>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</si>
  <si>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</si>
  <si>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</si>
  <si>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</si>
  <si>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Thermal Fuse 95C</t>
  </si>
  <si>
    <r>
      <rPr>
        <u/>
        <sz val="11"/>
        <color rgb="FF1155CC"/>
        <rFont val="serif"/>
      </rPr>
      <t>1x 15A - 95C</t>
    </r>
    <r>
      <rPr>
        <u/>
        <sz val="11"/>
        <color rgb="FF000000"/>
        <rFont val="serif"/>
      </rPr>
      <t xml:space="preserve"> </t>
    </r>
  </si>
  <si>
    <t>dht22</t>
  </si>
  <si>
    <t>RepRap ONLY- 1x Humidity Sensor</t>
  </si>
  <si>
    <t>M2.5x6 Cap Head Screw (dh22 only)</t>
  </si>
  <si>
    <t>RRF ONLY - 1x Size M2.5 - 6mm - SS</t>
  </si>
  <si>
    <t>Duet only</t>
  </si>
  <si>
    <t>1x 200PCS Size: 6.5x5x1mm</t>
  </si>
  <si>
    <t>Aluminum Composite Material</t>
  </si>
  <si>
    <t>1x 50PCS Size: 20-m3</t>
  </si>
  <si>
    <t>BulkMan</t>
  </si>
  <si>
    <t>1x Select Color: 220V/110V</t>
  </si>
  <si>
    <t>Round Strong Magnets With Hole</t>
  </si>
  <si>
    <t>1x Color: 8x3-3mm-20pcs</t>
  </si>
  <si>
    <t>Accelerometer</t>
  </si>
  <si>
    <t>LIS3DSH Accelerometer</t>
  </si>
  <si>
    <t>1x LIS3DSH Accelerometer</t>
  </si>
  <si>
    <t>M5 Nut T-Nut</t>
  </si>
  <si>
    <t>5x Color: 10pcs 2028</t>
  </si>
  <si>
    <t>Precision Cut</t>
  </si>
  <si>
    <t>Drying Agent</t>
  </si>
  <si>
    <t>Desiccant</t>
  </si>
  <si>
    <t>Silica Gel</t>
  </si>
  <si>
    <t>1x 500g Orange Desiicant</t>
  </si>
  <si>
    <t>M3 WASHER</t>
  </si>
  <si>
    <t>125 </t>
  </si>
  <si>
    <t>1x: M3 50pcs</t>
  </si>
  <si>
    <t>1x 20PCS cup head washer</t>
  </si>
  <si>
    <t>Cup Washer for Outer Panels</t>
  </si>
  <si>
    <t>PIR - Polyisocyanurate</t>
  </si>
  <si>
    <t>Color: Buffer 16inch 40cm</t>
  </si>
  <si>
    <t>Genuine Omron Solid State Relay</t>
  </si>
  <si>
    <t>1x Size: 5PCS M3XL M-F</t>
  </si>
  <si>
    <t>1x Length 15mm - Wire 0.7 - OD 8</t>
  </si>
  <si>
    <t>1x 220V/110V</t>
  </si>
  <si>
    <t>Keenovo 750W Silicone Heating Pad</t>
  </si>
  <si>
    <t>Keenovo</t>
  </si>
  <si>
    <t>Size: 330x330mm</t>
  </si>
  <si>
    <t>Removal Spring Steel PEI Sheet</t>
  </si>
  <si>
    <t>Color: 359 mm</t>
  </si>
  <si>
    <t>8x: 2040-4 hole</t>
  </si>
  <si>
    <t>2040 Frame Kit - Misumi Premium</t>
  </si>
  <si>
    <t>Premium Frame + Rail Bundle</t>
  </si>
  <si>
    <t>1x ADXL345 for Klipper</t>
  </si>
  <si>
    <t>Octopus+TMC2209x8</t>
  </si>
  <si>
    <t>Choose FW</t>
  </si>
  <si>
    <t>Window Front</t>
  </si>
  <si>
    <t>Polycarbonate Sheet</t>
  </si>
  <si>
    <t>Specification: 350x350x3mm</t>
  </si>
  <si>
    <t>Budget A Bundle Price</t>
  </si>
  <si>
    <t>Premium Budle Price</t>
  </si>
  <si>
    <t>2040 Frame Kit - Budget</t>
  </si>
  <si>
    <t>Budget Frame + Rail Bundle Kit</t>
  </si>
  <si>
    <t>3xGL: 350 - C: MGN12 H</t>
  </si>
  <si>
    <t>2xGL: 400 - C: MGN12 H</t>
  </si>
  <si>
    <t>1xGL: 400 - C: MGN9 H</t>
  </si>
  <si>
    <t>Klipper Humid Sensor</t>
  </si>
  <si>
    <t>3d Printer - Budget</t>
  </si>
  <si>
    <t>3d Printer - Premium</t>
  </si>
  <si>
    <t>Zhongfa</t>
  </si>
  <si>
    <t>Micky</t>
  </si>
  <si>
    <t>TS</t>
  </si>
  <si>
    <t xml:space="preserve">YEKMLCO </t>
  </si>
  <si>
    <t>BGS</t>
  </si>
  <si>
    <t>NB! WORK IN PROGRESS - STAGE I Release Candidate</t>
  </si>
  <si>
    <t>NB! WORK IN PROGRESS - STAGE 0 Release Candidate</t>
  </si>
  <si>
    <t>Project Valkyrie - Stage-0</t>
  </si>
  <si>
    <t>Project Valkyrie - Stage-I</t>
  </si>
  <si>
    <t>Thermistor</t>
  </si>
  <si>
    <t>PT1000 Thermistor Up to 450C</t>
  </si>
  <si>
    <t xml:space="preserve">1x PT1000 Thermistor Cartridge </t>
  </si>
  <si>
    <t>WB 150C-Mag Sheet</t>
  </si>
  <si>
    <t>1x Size: (130C)330x330mm</t>
  </si>
  <si>
    <t>1x 10Pcs Temperature: 160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</si>
</sst>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
      <u/>
      <sz val="11"/>
      <color rgb="FF0563C1"/>
      <name val="Calibri"/>
      <family val="2"/>
    </font>
    <font>
      <b/>
      <sz val="20"/>
      <color theme="1"/>
      <name val="Agency FB"/>
      <family val="2"/>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rgb="FF000000"/>
      </right>
      <top/>
      <bottom style="medium">
        <color indexed="64"/>
      </bottom>
      <diagonal/>
    </border>
  </borders>
  <cellStyleXfs count="2">
    <xf numFmtId="0" fontId="0" fillId="0" borderId="0"/>
    <xf numFmtId="0" fontId="7" fillId="0" borderId="0" applyNumberFormat="0" applyFill="0" applyBorder="0" applyAlignment="0" applyProtection="0"/>
  </cellStyleXfs>
  <cellXfs count="124">
    <xf numFmtId="0" fontId="0" fillId="0" borderId="0" xfId="0" applyFont="1" applyAlignment="1"/>
    <xf numFmtId="0" fontId="1" fillId="0" borderId="0" xfId="0" applyFont="1"/>
    <xf numFmtId="0" fontId="2" fillId="0" borderId="0" xfId="0" applyFont="1"/>
    <xf numFmtId="49" fontId="0" fillId="0" borderId="0" xfId="0" applyNumberFormat="1" applyFont="1" applyAlignment="1">
      <alignment horizontal="center" vertical="center" wrapText="1"/>
    </xf>
    <xf numFmtId="0" fontId="0" fillId="0" borderId="0" xfId="0" applyFont="1" applyAlignment="1"/>
    <xf numFmtId="0" fontId="15" fillId="0" borderId="0" xfId="0" applyFont="1"/>
    <xf numFmtId="0" fontId="17" fillId="0" borderId="0" xfId="0" applyFont="1"/>
    <xf numFmtId="0" fontId="18" fillId="0" borderId="0" xfId="0" applyFont="1" applyAlignment="1"/>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5" fillId="0" borderId="0" xfId="0" applyFont="1" applyFill="1" applyBorder="1"/>
    <xf numFmtId="1" fontId="0" fillId="0" borderId="0" xfId="0" applyNumberFormat="1" applyFont="1" applyFill="1" applyBorder="1"/>
    <xf numFmtId="164" fontId="0" fillId="0" borderId="0" xfId="0" applyNumberFormat="1" applyFont="1" applyFill="1" applyBorder="1"/>
    <xf numFmtId="0" fontId="4" fillId="0" borderId="0" xfId="0" applyFont="1" applyFill="1" applyBorder="1" applyAlignment="1">
      <alignment horizontal="right"/>
    </xf>
    <xf numFmtId="166" fontId="0" fillId="0" borderId="6" xfId="0" applyNumberFormat="1" applyFont="1" applyFill="1" applyBorder="1" applyAlignment="1">
      <alignment horizontal="left"/>
    </xf>
    <xf numFmtId="1" fontId="0" fillId="0" borderId="0" xfId="0" applyNumberFormat="1" applyFont="1" applyFill="1" applyBorder="1" applyAlignment="1">
      <alignment horizontal="right"/>
    </xf>
    <xf numFmtId="0" fontId="2" fillId="0" borderId="5" xfId="0" applyFont="1" applyFill="1" applyBorder="1"/>
    <xf numFmtId="0" fontId="3" fillId="0" borderId="0" xfId="0"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5" fillId="0" borderId="0" xfId="0" applyNumberFormat="1" applyFont="1" applyFill="1" applyBorder="1" applyAlignment="1"/>
    <xf numFmtId="0" fontId="14" fillId="0" borderId="4" xfId="0" applyFont="1" applyFill="1" applyBorder="1" applyAlignment="1"/>
    <xf numFmtId="0" fontId="14" fillId="0" borderId="0" xfId="0" applyFont="1" applyFill="1" applyBorder="1" applyAlignment="1"/>
    <xf numFmtId="0" fontId="6" fillId="0" borderId="5" xfId="0" applyFont="1" applyFill="1" applyBorder="1" applyAlignment="1"/>
    <xf numFmtId="0" fontId="9" fillId="0" borderId="5" xfId="0" applyFont="1" applyFill="1" applyBorder="1" applyAlignment="1"/>
    <xf numFmtId="166" fontId="5" fillId="0" borderId="5" xfId="0" applyNumberFormat="1" applyFont="1" applyFill="1" applyBorder="1" applyAlignment="1"/>
    <xf numFmtId="0" fontId="5" fillId="0" borderId="5" xfId="0" applyFont="1" applyFill="1" applyBorder="1" applyAlignment="1"/>
    <xf numFmtId="167" fontId="0" fillId="0" borderId="6" xfId="0" applyNumberFormat="1" applyFont="1" applyFill="1" applyBorder="1"/>
    <xf numFmtId="166" fontId="0" fillId="0" borderId="6" xfId="0" applyNumberFormat="1" applyFont="1" applyFill="1" applyBorder="1"/>
    <xf numFmtId="0" fontId="8" fillId="0" borderId="6" xfId="0" applyFont="1" applyFill="1" applyBorder="1" applyAlignment="1">
      <alignment horizontal="right"/>
    </xf>
    <xf numFmtId="166" fontId="5" fillId="0" borderId="6" xfId="0" applyNumberFormat="1" applyFont="1" applyFill="1" applyBorder="1" applyAlignment="1"/>
    <xf numFmtId="165" fontId="0" fillId="0" borderId="6" xfId="0" applyNumberFormat="1" applyFont="1" applyFill="1" applyBorder="1"/>
    <xf numFmtId="168" fontId="16" fillId="0" borderId="2"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5" fillId="0" borderId="2" xfId="0" applyFont="1" applyFill="1" applyBorder="1"/>
    <xf numFmtId="1" fontId="0" fillId="0" borderId="2" xfId="0" applyNumberFormat="1" applyFont="1" applyFill="1" applyBorder="1"/>
    <xf numFmtId="164" fontId="0" fillId="0" borderId="2" xfId="0" applyNumberFormat="1" applyFont="1" applyFill="1" applyBorder="1"/>
    <xf numFmtId="1" fontId="0" fillId="0" borderId="2" xfId="0" applyNumberFormat="1" applyFont="1" applyFill="1" applyBorder="1" applyAlignment="1">
      <alignment horizontal="right"/>
    </xf>
    <xf numFmtId="0" fontId="1" fillId="0" borderId="9" xfId="0" applyFont="1" applyFill="1" applyBorder="1" applyAlignment="1"/>
    <xf numFmtId="0" fontId="1" fillId="0" borderId="10" xfId="0" applyFont="1" applyFill="1" applyBorder="1"/>
    <xf numFmtId="1" fontId="1" fillId="0" borderId="10" xfId="0" applyNumberFormat="1" applyFont="1" applyFill="1" applyBorder="1"/>
    <xf numFmtId="164" fontId="1" fillId="0" borderId="10" xfId="0" applyNumberFormat="1" applyFont="1" applyFill="1" applyBorder="1"/>
    <xf numFmtId="1" fontId="0" fillId="0" borderId="10" xfId="0" applyNumberFormat="1" applyFont="1" applyFill="1" applyBorder="1" applyAlignment="1">
      <alignment horizontal="right"/>
    </xf>
    <xf numFmtId="0" fontId="14" fillId="0" borderId="5" xfId="0" applyFont="1" applyFill="1" applyBorder="1"/>
    <xf numFmtId="0" fontId="14" fillId="0" borderId="4" xfId="0" applyFont="1" applyBorder="1"/>
    <xf numFmtId="0" fontId="14" fillId="0" borderId="0" xfId="0" applyFont="1"/>
    <xf numFmtId="0" fontId="0" fillId="0" borderId="0" xfId="0"/>
    <xf numFmtId="0" fontId="23" fillId="0" borderId="0" xfId="1" applyFont="1" applyFill="1" applyBorder="1" applyAlignment="1">
      <alignment horizontal="right"/>
    </xf>
    <xf numFmtId="166" fontId="0" fillId="0" borderId="6" xfId="0" applyNumberFormat="1" applyBorder="1" applyAlignment="1">
      <alignment horizontal="left"/>
    </xf>
    <xf numFmtId="0" fontId="0" fillId="0" borderId="0" xfId="0" applyAlignment="1">
      <alignment horizontal="right"/>
    </xf>
    <xf numFmtId="167" fontId="0" fillId="0" borderId="6" xfId="0" applyNumberFormat="1" applyBorder="1"/>
    <xf numFmtId="0" fontId="2" fillId="0" borderId="5" xfId="0" applyFont="1" applyBorder="1"/>
    <xf numFmtId="0" fontId="24" fillId="0" borderId="0" xfId="0" applyFont="1" applyAlignment="1">
      <alignment horizontal="right" vertical="center" wrapText="1"/>
    </xf>
    <xf numFmtId="0" fontId="14" fillId="0" borderId="0" xfId="0" applyFont="1" applyFill="1" applyBorder="1"/>
    <xf numFmtId="0" fontId="0" fillId="0" borderId="0" xfId="0" applyBorder="1"/>
    <xf numFmtId="0" fontId="3" fillId="0" borderId="6" xfId="0" applyFont="1" applyFill="1" applyBorder="1" applyAlignment="1">
      <alignment horizontal="right"/>
    </xf>
    <xf numFmtId="0" fontId="3" fillId="0" borderId="8" xfId="0" applyFont="1" applyFill="1" applyBorder="1" applyAlignment="1">
      <alignment horizontal="right"/>
    </xf>
    <xf numFmtId="0" fontId="4" fillId="0" borderId="6" xfId="0" applyFont="1" applyFill="1" applyBorder="1" applyAlignment="1">
      <alignment horizontal="right"/>
    </xf>
    <xf numFmtId="0" fontId="3" fillId="0" borderId="5" xfId="0" applyFont="1" applyFill="1" applyBorder="1" applyAlignment="1">
      <alignment horizontal="right"/>
    </xf>
    <xf numFmtId="0" fontId="3" fillId="0" borderId="7" xfId="0" applyFont="1" applyFill="1" applyBorder="1" applyAlignment="1">
      <alignment horizontal="right"/>
    </xf>
    <xf numFmtId="166" fontId="0" fillId="0" borderId="5" xfId="0" applyNumberFormat="1" applyFont="1" applyFill="1" applyBorder="1" applyAlignment="1">
      <alignment horizontal="left"/>
    </xf>
    <xf numFmtId="166" fontId="0" fillId="0" borderId="3" xfId="0" applyNumberFormat="1" applyFont="1" applyFill="1" applyBorder="1" applyAlignment="1">
      <alignment horizontal="left"/>
    </xf>
    <xf numFmtId="166" fontId="0" fillId="0" borderId="11" xfId="0" applyNumberFormat="1" applyFont="1" applyFill="1" applyBorder="1" applyAlignment="1">
      <alignment horizontal="left"/>
    </xf>
    <xf numFmtId="0" fontId="3" fillId="0" borderId="3" xfId="0" applyFont="1" applyFill="1" applyBorder="1" applyAlignment="1">
      <alignment horizontal="right"/>
    </xf>
    <xf numFmtId="0" fontId="4" fillId="0" borderId="5" xfId="0" applyFont="1" applyFill="1" applyBorder="1" applyAlignment="1">
      <alignment horizontal="right"/>
    </xf>
    <xf numFmtId="0" fontId="15" fillId="0" borderId="10" xfId="0" applyFont="1" applyFill="1" applyBorder="1" applyAlignment="1"/>
    <xf numFmtId="0" fontId="25" fillId="0" borderId="11" xfId="0" applyFont="1" applyFill="1" applyBorder="1" applyAlignment="1">
      <alignment horizontal="right"/>
    </xf>
    <xf numFmtId="0" fontId="25" fillId="0" borderId="6" xfId="0" applyFont="1" applyFill="1" applyBorder="1" applyAlignment="1">
      <alignment horizontal="right"/>
    </xf>
    <xf numFmtId="166" fontId="14" fillId="0" borderId="5" xfId="0" applyNumberFormat="1" applyFont="1" applyFill="1" applyBorder="1" applyAlignment="1">
      <alignment horizontal="left"/>
    </xf>
    <xf numFmtId="166" fontId="14" fillId="0" borderId="11" xfId="0" applyNumberFormat="1" applyFont="1" applyFill="1" applyBorder="1" applyAlignment="1">
      <alignment horizontal="left"/>
    </xf>
    <xf numFmtId="165" fontId="17" fillId="0" borderId="10" xfId="0" applyNumberFormat="1" applyFont="1" applyBorder="1"/>
    <xf numFmtId="0" fontId="1" fillId="0" borderId="1" xfId="0" applyFont="1" applyFill="1" applyBorder="1" applyAlignment="1"/>
    <xf numFmtId="0" fontId="1" fillId="0" borderId="2" xfId="0" applyFont="1" applyFill="1" applyBorder="1" applyAlignment="1"/>
    <xf numFmtId="0" fontId="1" fillId="0" borderId="2" xfId="0" applyFont="1" applyFill="1" applyBorder="1"/>
    <xf numFmtId="165" fontId="1" fillId="0" borderId="2" xfId="0" applyNumberFormat="1" applyFont="1" applyFill="1" applyBorder="1"/>
    <xf numFmtId="165" fontId="10" fillId="0" borderId="2" xfId="0" applyNumberFormat="1" applyFont="1" applyFill="1" applyBorder="1" applyAlignment="1">
      <alignment horizontal="right"/>
    </xf>
    <xf numFmtId="166" fontId="0" fillId="0" borderId="2" xfId="0" applyNumberFormat="1" applyFont="1" applyFill="1" applyBorder="1" applyAlignment="1">
      <alignment horizontal="left"/>
    </xf>
    <xf numFmtId="1" fontId="1" fillId="0" borderId="2" xfId="0" applyNumberFormat="1" applyFont="1" applyFill="1" applyBorder="1" applyAlignment="1">
      <alignment horizontal="right"/>
    </xf>
    <xf numFmtId="0" fontId="2" fillId="0" borderId="3" xfId="0" applyFont="1" applyFill="1" applyBorder="1"/>
    <xf numFmtId="0" fontId="16" fillId="0" borderId="9" xfId="0" applyFont="1" applyBorder="1"/>
    <xf numFmtId="0" fontId="16" fillId="0" borderId="10" xfId="0" applyFont="1" applyBorder="1" applyAlignment="1"/>
    <xf numFmtId="0" fontId="16" fillId="0" borderId="10" xfId="0" applyFont="1" applyBorder="1"/>
    <xf numFmtId="165" fontId="17" fillId="0" borderId="10" xfId="0" applyNumberFormat="1" applyFont="1" applyBorder="1" applyAlignment="1">
      <alignment horizontal="right"/>
    </xf>
    <xf numFmtId="168" fontId="16" fillId="0" borderId="10" xfId="0" applyNumberFormat="1" applyFont="1" applyBorder="1"/>
    <xf numFmtId="165" fontId="17" fillId="0" borderId="10" xfId="0" applyNumberFormat="1" applyFont="1" applyBorder="1" applyAlignment="1"/>
    <xf numFmtId="0" fontId="17" fillId="0" borderId="11" xfId="0" applyFont="1" applyBorder="1"/>
    <xf numFmtId="0" fontId="15" fillId="0" borderId="2" xfId="0" applyFont="1" applyFill="1" applyBorder="1" applyAlignment="1"/>
    <xf numFmtId="0" fontId="0" fillId="0" borderId="2" xfId="0" applyFont="1" applyFill="1" applyBorder="1" applyAlignment="1"/>
    <xf numFmtId="0" fontId="14" fillId="0" borderId="2" xfId="0" applyFont="1" applyFill="1" applyBorder="1" applyAlignment="1"/>
    <xf numFmtId="1" fontId="0" fillId="0" borderId="2" xfId="0" applyNumberFormat="1" applyFont="1" applyFill="1" applyBorder="1" applyAlignment="1"/>
    <xf numFmtId="0" fontId="25" fillId="0" borderId="3" xfId="0" applyFont="1" applyFill="1" applyBorder="1" applyAlignment="1">
      <alignment horizontal="right"/>
    </xf>
    <xf numFmtId="49" fontId="1" fillId="0" borderId="9"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168" fontId="16" fillId="0" borderId="11" xfId="0" applyNumberFormat="1" applyFont="1" applyBorder="1"/>
    <xf numFmtId="49" fontId="1" fillId="0" borderId="12"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0" fontId="17" fillId="0" borderId="1" xfId="0" applyFont="1" applyBorder="1" applyAlignment="1"/>
    <xf numFmtId="0" fontId="17" fillId="0" borderId="2" xfId="0" applyFont="1" applyBorder="1"/>
    <xf numFmtId="0" fontId="17" fillId="0" borderId="2" xfId="0" applyFont="1" applyBorder="1" applyAlignment="1"/>
    <xf numFmtId="0" fontId="17" fillId="0" borderId="3" xfId="0" applyFont="1" applyBorder="1" applyAlignment="1"/>
    <xf numFmtId="0" fontId="17" fillId="0" borderId="0" xfId="0" applyFont="1" applyAlignment="1"/>
    <xf numFmtId="168" fontId="17" fillId="0" borderId="3" xfId="0" applyNumberFormat="1" applyFont="1" applyBorder="1" applyAlignment="1"/>
    <xf numFmtId="0" fontId="0" fillId="0" borderId="1" xfId="0" applyFont="1" applyFill="1" applyBorder="1"/>
    <xf numFmtId="164" fontId="0" fillId="0" borderId="3" xfId="0" applyNumberFormat="1" applyFont="1" applyFill="1" applyBorder="1"/>
    <xf numFmtId="0" fontId="0" fillId="0" borderId="4" xfId="0" applyFont="1" applyFill="1" applyBorder="1"/>
    <xf numFmtId="164" fontId="0" fillId="0" borderId="5" xfId="0" applyNumberFormat="1" applyFont="1" applyFill="1" applyBorder="1"/>
    <xf numFmtId="0" fontId="1" fillId="0" borderId="9" xfId="0" applyFont="1" applyFill="1" applyBorder="1"/>
    <xf numFmtId="164" fontId="15" fillId="0" borderId="11" xfId="0" applyNumberFormat="1" applyFont="1" applyFill="1" applyBorder="1"/>
    <xf numFmtId="1" fontId="0" fillId="0" borderId="0" xfId="0" applyNumberFormat="1" applyBorder="1"/>
    <xf numFmtId="164" fontId="0" fillId="0" borderId="0" xfId="0" applyNumberFormat="1" applyBorder="1"/>
    <xf numFmtId="0" fontId="0" fillId="0" borderId="4" xfId="0" applyBorder="1"/>
    <xf numFmtId="0" fontId="15" fillId="0" borderId="1" xfId="0" applyFont="1" applyFill="1" applyBorder="1" applyAlignment="1"/>
    <xf numFmtId="168" fontId="16" fillId="0" borderId="3" xfId="0" applyNumberFormat="1" applyFont="1" applyBorder="1"/>
    <xf numFmtId="165" fontId="17" fillId="0" borderId="11" xfId="0" applyNumberFormat="1" applyFont="1" applyBorder="1"/>
    <xf numFmtId="166" fontId="0" fillId="0" borderId="5" xfId="0" applyNumberFormat="1" applyBorder="1" applyAlignment="1">
      <alignment horizontal="left"/>
    </xf>
    <xf numFmtId="0" fontId="16" fillId="0" borderId="11" xfId="0" applyFont="1" applyBorder="1"/>
    <xf numFmtId="0" fontId="23" fillId="0" borderId="5" xfId="1" applyFont="1" applyFill="1" applyBorder="1" applyAlignment="1">
      <alignment horizontal="right"/>
    </xf>
    <xf numFmtId="165" fontId="1" fillId="0" borderId="3" xfId="0" applyNumberFormat="1" applyFont="1" applyFill="1" applyBorder="1"/>
    <xf numFmtId="165" fontId="10" fillId="0" borderId="3" xfId="0" applyNumberFormat="1" applyFont="1" applyFill="1" applyBorder="1" applyAlignment="1">
      <alignment horizontal="right"/>
    </xf>
    <xf numFmtId="0" fontId="26" fillId="0" borderId="0" xfId="0" applyFont="1" applyAlignment="1">
      <alignment horizontal="center"/>
    </xf>
  </cellXfs>
  <cellStyles count="2">
    <cellStyle name="Hyperlink" xfId="1" builtinId="8"/>
    <cellStyle name="Normal" xfId="0" builtinId="0"/>
  </cellStyles>
  <dxfs count="4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47825" cy="926902"/>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47825" cy="926902"/>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23397</xdr:colOff>
      <xdr:row>0</xdr:row>
      <xdr:rowOff>1</xdr:rowOff>
    </xdr:from>
    <xdr:ext cx="2005428" cy="1128054"/>
    <xdr:pic>
      <xdr:nvPicPr>
        <xdr:cNvPr id="2" name="image1.png">
          <a:extLst>
            <a:ext uri="{FF2B5EF4-FFF2-40B4-BE49-F238E27FC236}">
              <a16:creationId xmlns:a16="http://schemas.microsoft.com/office/drawing/2014/main" id="{228C3332-00F8-47CB-BEF6-43829A27D6F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04547" y="1"/>
          <a:ext cx="2005428" cy="1128054"/>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P99" totalsRowShown="0" headerRowDxfId="39" dataDxfId="37" headerRowBorderDxfId="38" tableBorderDxfId="36">
  <autoFilter ref="A8:P99" xr:uid="{00000000-0009-0000-0100-000001000000}"/>
  <tableColumns count="16">
    <tableColumn id="1" xr3:uid="{00000000-0010-0000-0000-000001000000}" name="System" dataDxfId="35"/>
    <tableColumn id="2" xr3:uid="{00000000-0010-0000-0000-000002000000}" name="Category" dataDxfId="34"/>
    <tableColumn id="3" xr3:uid="{00000000-0010-0000-0000-000003000000}" name="Part Type" dataDxfId="33"/>
    <tableColumn id="4" xr3:uid="{00000000-0010-0000-0000-000004000000}" name="Description" dataDxfId="32"/>
    <tableColumn id="5" xr3:uid="{00000000-0010-0000-0000-000005000000}" name="Cut Length mm" dataDxfId="31"/>
    <tableColumn id="6" xr3:uid="{00000000-0010-0000-0000-000006000000}" name="Total mm" dataDxfId="30"/>
    <tableColumn id="7" xr3:uid="{00000000-0010-0000-0000-000007000000}" name="BOM Quantity" dataDxfId="29"/>
    <tableColumn id="8" xr3:uid="{00000000-0010-0000-0000-000008000000}" name="Pack Price $" dataDxfId="28"/>
    <tableColumn id="9" xr3:uid="{00000000-0010-0000-0000-000009000000}" name="Pack Order Quantity" dataDxfId="27"/>
    <tableColumn id="10" xr3:uid="{00000000-0010-0000-0000-00000A000000}" name="Line Price $" dataDxfId="26"/>
    <tableColumn id="11" xr3:uid="{00000000-0010-0000-0000-00000B000000}" name="Order Parts Link" dataDxfId="25"/>
    <tableColumn id="12" xr3:uid="{00000000-0010-0000-0000-00000C000000}" name="Supplier" dataDxfId="24"/>
    <tableColumn id="13" xr3:uid="{00000000-0010-0000-0000-00000D000000}" name="DIN" dataDxfId="23"/>
    <tableColumn id="14" xr3:uid="{00000000-0010-0000-0000-00000E000000}" name="ISO" dataDxfId="22"/>
    <tableColumn id="15" xr3:uid="{00000000-0010-0000-0000-00000F000000}" name="Option" dataDxfId="21"/>
    <tableColumn id="16" xr3:uid="{00000000-0010-0000-0000-000010000000}" name="Note"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E2C748-5D43-4F92-9FF9-C2A1FBA6D095}" name="Table17" displayName="Table17" ref="A9:P68" totalsRowShown="0" headerRowDxfId="19" dataDxfId="17" headerRowBorderDxfId="18" tableBorderDxfId="16">
  <autoFilter ref="A9:P68" xr:uid="{00000000-0009-0000-0100-000001000000}"/>
  <tableColumns count="16">
    <tableColumn id="1" xr3:uid="{C80C4495-E4D8-4154-ACA1-4C21D9F6C58F}" name="System" dataDxfId="15"/>
    <tableColumn id="2" xr3:uid="{E400FABF-ED84-4DE6-8BDF-123B96DE566F}" name="Category" dataDxfId="14"/>
    <tableColumn id="3" xr3:uid="{FC53DDDF-653E-4DC9-BFB4-1A2B67E165B1}" name="Part Type" dataDxfId="13"/>
    <tableColumn id="4" xr3:uid="{7C069D33-2173-46EB-AA8D-3470715FA59B}" name="Description" dataDxfId="12"/>
    <tableColumn id="5" xr3:uid="{C53671FC-323B-40F3-A781-F8050107419E}" name="Cut Length mm" dataDxfId="11"/>
    <tableColumn id="6" xr3:uid="{EE20EE2D-1479-4196-9A1D-11B35E9F2D36}" name="Total mm" dataDxfId="10"/>
    <tableColumn id="7" xr3:uid="{ADD656ED-A1CD-468F-ADFF-E23CE9B1EF37}" name="BOM Quantity" dataDxfId="9"/>
    <tableColumn id="8" xr3:uid="{69E97337-4618-4DD2-BDCD-7A536328117F}" name="Pack Price $" dataDxfId="8"/>
    <tableColumn id="9" xr3:uid="{C02CC12E-E07A-413C-9498-FE523E2215D4}" name="Pack Order Quantity" dataDxfId="7"/>
    <tableColumn id="10" xr3:uid="{99A9A5D6-5237-4BA0-87AF-D44034470ACD}" name="Line Price $" dataDxfId="6"/>
    <tableColumn id="11" xr3:uid="{AB6BB070-D22E-408F-98BD-56C3204EBBC3}" name="Order Parts Link" dataDxfId="5"/>
    <tableColumn id="12" xr3:uid="{46320B41-5940-442E-BE05-1A40AA0E197F}" name="Supplier" dataDxfId="4"/>
    <tableColumn id="13" xr3:uid="{50C06690-5011-4E45-8A39-5C1B6ED12E19}" name="DIN" dataDxfId="3"/>
    <tableColumn id="14" xr3:uid="{6A94F2DB-0E2A-4255-9267-B78F613D657F}" name="ISO" dataDxfId="2"/>
    <tableColumn id="15" xr3:uid="{C3A612AF-AB98-478B-900B-6E1DAAC2C9BD}" name="Option" dataDxfId="1"/>
    <tableColumn id="16" xr3:uid="{E29DDB73-E9CD-4439-B3FF-C14810F3A60C}"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9xbdrz" TargetMode="External"/><Relationship Id="rId63" Type="http://schemas.openxmlformats.org/officeDocument/2006/relationships/hyperlink" Target="https://s.click.aliexpress.com/e/_9yFDij" TargetMode="External"/><Relationship Id="rId68" Type="http://schemas.openxmlformats.org/officeDocument/2006/relationships/hyperlink" Target="https://www.aliexpress.com/item/32885492280.html" TargetMode="External"/><Relationship Id="rId84" Type="http://schemas.openxmlformats.org/officeDocument/2006/relationships/hyperlink" Target="https://s.click.aliexpress.com/e/_AlqdMr" TargetMode="External"/><Relationship Id="rId89" Type="http://schemas.openxmlformats.org/officeDocument/2006/relationships/hyperlink" Target="https://s.click.aliexpress.com/e/_97qqQh" TargetMode="External"/><Relationship Id="rId16" Type="http://schemas.openxmlformats.org/officeDocument/2006/relationships/hyperlink" Target="https://s.click.aliexpress.com/e/_9x0mWr" TargetMode="External"/><Relationship Id="rId11" Type="http://schemas.openxmlformats.org/officeDocument/2006/relationships/hyperlink" Target="https://s.click.aliexpress.com/e/_A3vamf"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53" Type="http://schemas.openxmlformats.org/officeDocument/2006/relationships/hyperlink" Target="https://s.click.aliexpress.com/e/_Aoo551" TargetMode="External"/><Relationship Id="rId58" Type="http://schemas.openxmlformats.org/officeDocument/2006/relationships/hyperlink" Target="https://s.click.aliexpress.com/e/_9Gy22J" TargetMode="External"/><Relationship Id="rId74" Type="http://schemas.openxmlformats.org/officeDocument/2006/relationships/hyperlink" Target="https://s.click.aliexpress.com/e/_AedGYx" TargetMode="External"/><Relationship Id="rId79" Type="http://schemas.openxmlformats.org/officeDocument/2006/relationships/hyperlink" Target="https://s.click.aliexpress.com/e/_9xANon" TargetMode="External"/><Relationship Id="rId102" Type="http://schemas.openxmlformats.org/officeDocument/2006/relationships/comments" Target="../comments1.xml"/><Relationship Id="rId5" Type="http://schemas.openxmlformats.org/officeDocument/2006/relationships/hyperlink" Target="https://s.click.aliexpress.com/e/_AM7dI0" TargetMode="External"/><Relationship Id="rId90" Type="http://schemas.openxmlformats.org/officeDocument/2006/relationships/hyperlink" Target="https://s.click.aliexpress.com/e/_A6fsH6" TargetMode="External"/><Relationship Id="rId95" Type="http://schemas.openxmlformats.org/officeDocument/2006/relationships/hyperlink" Target="https://s.click.aliexpress.com/e/_ADhhGV"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43" Type="http://schemas.openxmlformats.org/officeDocument/2006/relationships/hyperlink" Target="https://s.click.aliexpress.com/e/_9xvamN" TargetMode="External"/><Relationship Id="rId48" Type="http://schemas.openxmlformats.org/officeDocument/2006/relationships/hyperlink" Target="https://www.aliexpress.com/item/1005002413652525.html" TargetMode="External"/><Relationship Id="rId64" Type="http://schemas.openxmlformats.org/officeDocument/2006/relationships/hyperlink" Target="https://s.click.aliexpress.com/e/_AlNGAR" TargetMode="External"/><Relationship Id="rId69" Type="http://schemas.openxmlformats.org/officeDocument/2006/relationships/hyperlink" Target="https://s.click.aliexpress.com/e/_AnV881" TargetMode="External"/><Relationship Id="rId80" Type="http://schemas.openxmlformats.org/officeDocument/2006/relationships/hyperlink" Target="https://s.click.aliexpress.com/e/_9xANon" TargetMode="External"/><Relationship Id="rId85" Type="http://schemas.openxmlformats.org/officeDocument/2006/relationships/hyperlink" Target="https://s.click.aliexpress.com/e/_AqN7dv"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s.click.aliexpress.com/e/_9gB9LL" TargetMode="External"/><Relationship Id="rId59" Type="http://schemas.openxmlformats.org/officeDocument/2006/relationships/hyperlink" Target="https://s.click.aliexpress.com/e/_AN8H8f" TargetMode="External"/><Relationship Id="rId67" Type="http://schemas.openxmlformats.org/officeDocument/2006/relationships/hyperlink" Target="https://www.aliexpress.com/item/1005003758412972.html" TargetMode="Externa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9gb4OH" TargetMode="External"/><Relationship Id="rId62" Type="http://schemas.openxmlformats.org/officeDocument/2006/relationships/hyperlink" Target="https://s.click.aliexpress.com/e/_AfiKZd" TargetMode="External"/><Relationship Id="rId70" Type="http://schemas.openxmlformats.org/officeDocument/2006/relationships/hyperlink" Target="https://s.click.aliexpress.com/e/_9fkKN9" TargetMode="External"/><Relationship Id="rId75" Type="http://schemas.openxmlformats.org/officeDocument/2006/relationships/hyperlink" Target="https://s.click.aliexpress.com/e/_AZbcPt" TargetMode="External"/><Relationship Id="rId83" Type="http://schemas.openxmlformats.org/officeDocument/2006/relationships/hyperlink" Target="https://s.click.aliexpress.com/e/_A2kG7t" TargetMode="External"/><Relationship Id="rId88" Type="http://schemas.openxmlformats.org/officeDocument/2006/relationships/hyperlink" Target="https://s.click.aliexpress.com/e/_AnfRXB" TargetMode="External"/><Relationship Id="rId91" Type="http://schemas.openxmlformats.org/officeDocument/2006/relationships/hyperlink" Target="https://s.click.aliexpress.com/e/_AeVYOF" TargetMode="External"/><Relationship Id="rId96" Type="http://schemas.openxmlformats.org/officeDocument/2006/relationships/hyperlink" Target="https://s.click.aliexpress.com/e/_9JVfyZ"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5sVUt" TargetMode="External"/><Relationship Id="rId49" Type="http://schemas.openxmlformats.org/officeDocument/2006/relationships/hyperlink" Target="https://s.click.aliexpress.com/e/_AKYhBV" TargetMode="External"/><Relationship Id="rId57" Type="http://schemas.openxmlformats.org/officeDocument/2006/relationships/hyperlink" Target="https://s.click.aliexpress.com/e/_AOGw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4BJbz" TargetMode="External"/><Relationship Id="rId60" Type="http://schemas.openxmlformats.org/officeDocument/2006/relationships/hyperlink" Target="https://s.click.aliexpress.com/e/_99RhqF" TargetMode="External"/><Relationship Id="rId65" Type="http://schemas.openxmlformats.org/officeDocument/2006/relationships/hyperlink" Target="https://s.click.aliexpress.com/e/_AmDil5" TargetMode="External"/><Relationship Id="rId73" Type="http://schemas.openxmlformats.org/officeDocument/2006/relationships/hyperlink" Target="https://s.click.aliexpress.com/e/_APFI3d" TargetMode="External"/><Relationship Id="rId78" Type="http://schemas.openxmlformats.org/officeDocument/2006/relationships/hyperlink" Target="https://s.click.aliexpress.com/e/_AWE3wb" TargetMode="External"/><Relationship Id="rId81" Type="http://schemas.openxmlformats.org/officeDocument/2006/relationships/hyperlink" Target="https://s.click.aliexpress.com/e/_A2kG7t" TargetMode="External"/><Relationship Id="rId86" Type="http://schemas.openxmlformats.org/officeDocument/2006/relationships/hyperlink" Target="https://s.click.aliexpress.com/e/_AnfRXB" TargetMode="External"/><Relationship Id="rId94" Type="http://schemas.openxmlformats.org/officeDocument/2006/relationships/hyperlink" Target="https://www.curbellplastics.com/Research-Solutions/Materials/Aluminum-Composite-Material-(ACM)" TargetMode="External"/><Relationship Id="rId99" Type="http://schemas.openxmlformats.org/officeDocument/2006/relationships/drawing" Target="../drawings/drawing1.xml"/><Relationship Id="rId101" Type="http://schemas.openxmlformats.org/officeDocument/2006/relationships/table" Target="../tables/table1.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 Id="rId34" Type="http://schemas.openxmlformats.org/officeDocument/2006/relationships/hyperlink" Target="https://s.click.aliexpress.com/e/_ACLUdT" TargetMode="External"/><Relationship Id="rId50" Type="http://schemas.openxmlformats.org/officeDocument/2006/relationships/hyperlink" Target="https://s.click.aliexpress.com/e/_AEjAMT" TargetMode="External"/><Relationship Id="rId55" Type="http://schemas.openxmlformats.org/officeDocument/2006/relationships/hyperlink" Target="https://s.click.aliexpress.com/e/_9x3OSP" TargetMode="External"/><Relationship Id="rId76" Type="http://schemas.openxmlformats.org/officeDocument/2006/relationships/hyperlink" Target="https://id.aliexpress.com/item/1005003078979017.html?spm=a2g0o.store_pc_allProduct.8148356.45.142d4eed63bc2A" TargetMode="External"/><Relationship Id="rId97" Type="http://schemas.openxmlformats.org/officeDocument/2006/relationships/hyperlink" Target="https://makersupplies.dk/en/whambam-for-filament/1077-whambam-flexible-build-system-330x330mm.html" TargetMode="External"/><Relationship Id="rId7" Type="http://schemas.openxmlformats.org/officeDocument/2006/relationships/hyperlink" Target="https://s.click.aliexpress.com/e/_ArYZR8" TargetMode="External"/><Relationship Id="rId71" Type="http://schemas.openxmlformats.org/officeDocument/2006/relationships/hyperlink" Target="https://www.aliexpress.com/item/32874190317.html?spm=2114.12010612.8148356.2.6b2842c5nKhsGR" TargetMode="External"/><Relationship Id="rId92" Type="http://schemas.openxmlformats.org/officeDocument/2006/relationships/hyperlink" Target="https://s.click.aliexpress.com/e/_AbrNhB" TargetMode="External"/><Relationship Id="rId2" Type="http://schemas.openxmlformats.org/officeDocument/2006/relationships/hyperlink" Target="https://makersupplies.dk/en/aluminum-sheet/921-aluminum-sheet-8mm-cnc-milled-cast-aluminum-sheet-custom-cut.html" TargetMode="External"/><Relationship Id="rId29" Type="http://schemas.openxmlformats.org/officeDocument/2006/relationships/hyperlink" Target="https://s.click.aliexpress.com/e/_980mef" TargetMode="External"/><Relationship Id="rId24" Type="http://schemas.openxmlformats.org/officeDocument/2006/relationships/hyperlink" Target="https://s.click.aliexpress.com/e/_ACjUAP"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66" Type="http://schemas.openxmlformats.org/officeDocument/2006/relationships/hyperlink" Target="https://s.click.aliexpress.com/e/_9xbArf" TargetMode="External"/><Relationship Id="rId87" Type="http://schemas.openxmlformats.org/officeDocument/2006/relationships/hyperlink" Target="https://s.click.aliexpress.com/e/_AnfRXB" TargetMode="External"/><Relationship Id="rId61" Type="http://schemas.openxmlformats.org/officeDocument/2006/relationships/hyperlink" Target="https://s.click.aliexpress.com/e/_ATcfnl" TargetMode="External"/><Relationship Id="rId82" Type="http://schemas.openxmlformats.org/officeDocument/2006/relationships/hyperlink" Target="https://s.click.aliexpress.com/e/_A2kG7t"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56" Type="http://schemas.openxmlformats.org/officeDocument/2006/relationships/hyperlink" Target="https://s.click.aliexpress.com/e/_AUwToP" TargetMode="External"/><Relationship Id="rId77" Type="http://schemas.openxmlformats.org/officeDocument/2006/relationships/hyperlink" Target="https://s.click.aliexpress.com/e/_9uL5H7" TargetMode="External"/><Relationship Id="rId100" Type="http://schemas.openxmlformats.org/officeDocument/2006/relationships/vmlDrawing" Target="../drawings/vmlDrawing1.vml"/><Relationship Id="rId8" Type="http://schemas.openxmlformats.org/officeDocument/2006/relationships/hyperlink" Target="https://s.click.aliexpress.com/e/_A2lsvE" TargetMode="External"/><Relationship Id="rId51" Type="http://schemas.openxmlformats.org/officeDocument/2006/relationships/hyperlink" Target="https://s.click.aliexpress.com/e/_AbdgsT" TargetMode="External"/><Relationship Id="rId72" Type="http://schemas.openxmlformats.org/officeDocument/2006/relationships/hyperlink" Target="https://s.click.aliexpress.com/e/_9H0d0B" TargetMode="External"/><Relationship Id="rId93" Type="http://schemas.openxmlformats.org/officeDocument/2006/relationships/hyperlink" Target="https://www.kingspan.com/gb/en-gb/products/insulation-boards/insulation-boards/therma" TargetMode="External"/><Relationship Id="rId98" Type="http://schemas.openxmlformats.org/officeDocument/2006/relationships/printerSettings" Target="../printerSettings/printerSettings1.bin"/><Relationship Id="rId3" Type="http://schemas.openxmlformats.org/officeDocument/2006/relationships/hyperlink" Target="https://s.click.aliexpress.com/e/_9QsTsb"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34" Type="http://schemas.openxmlformats.org/officeDocument/2006/relationships/hyperlink" Target="https://s.click.aliexpress.com/e/_ACLUdT"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APFI3d" TargetMode="External"/><Relationship Id="rId50" Type="http://schemas.openxmlformats.org/officeDocument/2006/relationships/hyperlink" Target="https://s.click.aliexpress.com/e/_AWE3wb" TargetMode="External"/><Relationship Id="rId55" Type="http://schemas.openxmlformats.org/officeDocument/2006/relationships/hyperlink" Target="https://s.click.aliexpress.com/e/_A2kG7t" TargetMode="External"/><Relationship Id="rId63" Type="http://schemas.openxmlformats.org/officeDocument/2006/relationships/hyperlink" Target="https://s.click.aliexpress.com/e/_AeVYOF" TargetMode="External"/><Relationship Id="rId68" Type="http://schemas.openxmlformats.org/officeDocument/2006/relationships/comments" Target="../comments2.xml"/><Relationship Id="rId7" Type="http://schemas.openxmlformats.org/officeDocument/2006/relationships/hyperlink" Target="https://s.click.aliexpress.com/e/_ArYZR8" TargetMode="External"/><Relationship Id="rId2" Type="http://schemas.openxmlformats.org/officeDocument/2006/relationships/hyperlink" Target="https://makersupplies.dk/en/aluminum-sheet/921-aluminum-sheet-8mm-cnc-milled-cast-aluminum-sheet-custom-cut.html" TargetMode="External"/><Relationship Id="rId16" Type="http://schemas.openxmlformats.org/officeDocument/2006/relationships/hyperlink" Target="https://s.click.aliexpress.com/e/_9x0mWr" TargetMode="External"/><Relationship Id="rId29" Type="http://schemas.openxmlformats.org/officeDocument/2006/relationships/hyperlink" Target="https://s.click.aliexpress.com/e/_980mef" TargetMode="External"/><Relationship Id="rId11" Type="http://schemas.openxmlformats.org/officeDocument/2006/relationships/hyperlink" Target="https://s.click.aliexpress.com/e/_A3vamf" TargetMode="External"/><Relationship Id="rId24" Type="http://schemas.openxmlformats.org/officeDocument/2006/relationships/hyperlink" Target="https://s.click.aliexpress.com/e/_ACjUAP"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53" Type="http://schemas.openxmlformats.org/officeDocument/2006/relationships/hyperlink" Target="https://s.click.aliexpress.com/e/_A2kG7t" TargetMode="External"/><Relationship Id="rId58" Type="http://schemas.openxmlformats.org/officeDocument/2006/relationships/hyperlink" Target="https://s.click.aliexpress.com/e/_AnfRXB" TargetMode="External"/><Relationship Id="rId66" Type="http://schemas.openxmlformats.org/officeDocument/2006/relationships/vmlDrawing" Target="../drawings/vmlDrawing2.vml"/><Relationship Id="rId5" Type="http://schemas.openxmlformats.org/officeDocument/2006/relationships/hyperlink" Target="https://s.click.aliexpress.com/e/_AM7dI0" TargetMode="External"/><Relationship Id="rId61" Type="http://schemas.openxmlformats.org/officeDocument/2006/relationships/hyperlink" Target="https://s.click.aliexpress.com/e/_97qqQh"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43" Type="http://schemas.openxmlformats.org/officeDocument/2006/relationships/hyperlink" Target="https://s.click.aliexpress.com/e/_9xvamN" TargetMode="External"/><Relationship Id="rId48" Type="http://schemas.openxmlformats.org/officeDocument/2006/relationships/hyperlink" Target="https://id.aliexpress.com/item/1005003078979017.html?spm=a2g0o.store_pc_allProduct.8148356.45.142d4eed63bc2A" TargetMode="External"/><Relationship Id="rId56" Type="http://schemas.openxmlformats.org/officeDocument/2006/relationships/hyperlink" Target="https://s.click.aliexpress.com/e/_AlqdMr" TargetMode="External"/><Relationship Id="rId64" Type="http://schemas.openxmlformats.org/officeDocument/2006/relationships/printerSettings" Target="../printerSettings/printerSettings2.bin"/><Relationship Id="rId8" Type="http://schemas.openxmlformats.org/officeDocument/2006/relationships/hyperlink" Target="https://s.click.aliexpress.com/e/_A2lsvE" TargetMode="External"/><Relationship Id="rId51" Type="http://schemas.openxmlformats.org/officeDocument/2006/relationships/hyperlink" Target="https://s.click.aliexpress.com/e/_9xANon" TargetMode="External"/><Relationship Id="rId3" Type="http://schemas.openxmlformats.org/officeDocument/2006/relationships/hyperlink" Target="https://s.click.aliexpress.com/e/_9QsTsb"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www.aliexpress.com/item/32874190317.html?spm=2114.12010612.8148356.2.6b2842c5nKhsGR" TargetMode="External"/><Relationship Id="rId59" Type="http://schemas.openxmlformats.org/officeDocument/2006/relationships/hyperlink" Target="https://s.click.aliexpress.com/e/_AnfRXB" TargetMode="External"/><Relationship Id="rId67" Type="http://schemas.openxmlformats.org/officeDocument/2006/relationships/table" Target="../tables/table2.xm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A2kG7t" TargetMode="External"/><Relationship Id="rId62" Type="http://schemas.openxmlformats.org/officeDocument/2006/relationships/hyperlink" Target="https://s.click.aliexpress.com/e/_A6fsH6"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9uL5H7" TargetMode="External"/><Relationship Id="rId57" Type="http://schemas.openxmlformats.org/officeDocument/2006/relationships/hyperlink" Target="https://s.click.aliexpress.com/e/_AqN7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9xANon" TargetMode="External"/><Relationship Id="rId60" Type="http://schemas.openxmlformats.org/officeDocument/2006/relationships/hyperlink" Target="https://s.click.aliexpress.com/e/_AnfRXB" TargetMode="External"/><Relationship Id="rId65" Type="http://schemas.openxmlformats.org/officeDocument/2006/relationships/drawing" Target="../drawings/drawing2.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1"/>
  <sheetViews>
    <sheetView tabSelected="1" workbookViewId="0">
      <pane ySplit="8" topLeftCell="A9" activePane="bottomLeft" state="frozen"/>
      <selection pane="bottomLeft" activeCell="B9" sqref="B9"/>
    </sheetView>
  </sheetViews>
  <sheetFormatPr defaultColWidth="14.42578125" defaultRowHeight="15"/>
  <cols>
    <col min="1" max="1" width="10.28515625" hidden="1" customWidth="1"/>
    <col min="2" max="2" width="13.42578125" customWidth="1"/>
    <col min="3" max="3" width="24" bestFit="1"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4.28515625" hidden="1" customWidth="1"/>
    <col min="13" max="13" width="8.85546875" hidden="1" customWidth="1"/>
    <col min="14" max="14" width="8.5703125" hidden="1" customWidth="1"/>
    <col min="15" max="15" width="21.42578125" bestFit="1" customWidth="1"/>
    <col min="16" max="16" width="12.5703125" hidden="1" customWidth="1"/>
    <col min="17" max="26" width="8.7109375" customWidth="1"/>
  </cols>
  <sheetData>
    <row r="1" spans="1:26" ht="27">
      <c r="A1" s="123" t="s">
        <v>299</v>
      </c>
      <c r="B1" s="123"/>
      <c r="C1" s="123"/>
      <c r="D1" s="123"/>
      <c r="E1" s="123"/>
      <c r="F1" s="123"/>
      <c r="G1" s="123"/>
      <c r="H1" s="123"/>
      <c r="I1" s="123"/>
      <c r="J1" s="123"/>
      <c r="K1" s="123"/>
      <c r="L1" s="123"/>
      <c r="M1" s="123"/>
      <c r="N1" s="123"/>
      <c r="O1" s="123"/>
      <c r="P1" s="123"/>
    </row>
    <row r="2" spans="1:26">
      <c r="A2" s="1"/>
      <c r="C2" s="5"/>
      <c r="G2" s="5" t="s">
        <v>296</v>
      </c>
      <c r="H2" s="5"/>
      <c r="K2" s="1" t="s">
        <v>0</v>
      </c>
    </row>
    <row r="3" spans="1:26">
      <c r="C3" s="1"/>
      <c r="K3" s="2" t="s">
        <v>1</v>
      </c>
    </row>
    <row r="4" spans="1:26">
      <c r="A4" s="1"/>
      <c r="C4" s="2"/>
      <c r="K4" s="2" t="s">
        <v>2</v>
      </c>
    </row>
    <row r="5" spans="1:26" ht="15.75" thickBot="1">
      <c r="C5" s="2"/>
      <c r="K5" s="2" t="s">
        <v>3</v>
      </c>
    </row>
    <row r="6" spans="1:26" s="104" customFormat="1" ht="15.75">
      <c r="A6" s="100"/>
      <c r="B6" s="101" t="s">
        <v>4</v>
      </c>
      <c r="C6" s="100" t="s">
        <v>289</v>
      </c>
      <c r="D6" s="102" t="s">
        <v>5</v>
      </c>
      <c r="E6" s="102"/>
      <c r="F6" s="102"/>
      <c r="G6" s="102"/>
      <c r="H6" s="102"/>
      <c r="I6" s="102"/>
      <c r="J6" s="105">
        <f>J100</f>
        <v>1695.2499999999998</v>
      </c>
      <c r="K6" s="102"/>
      <c r="L6" s="102"/>
      <c r="M6" s="102"/>
      <c r="N6" s="102"/>
      <c r="O6" s="103"/>
      <c r="P6" s="103"/>
    </row>
    <row r="7" spans="1:26" s="7" customFormat="1" ht="16.5" thickBot="1">
      <c r="A7" s="83"/>
      <c r="B7" s="84" t="s">
        <v>4</v>
      </c>
      <c r="C7" s="83" t="s">
        <v>290</v>
      </c>
      <c r="D7" s="85" t="s">
        <v>5</v>
      </c>
      <c r="E7" s="85"/>
      <c r="F7" s="85"/>
      <c r="G7" s="85"/>
      <c r="H7" s="85"/>
      <c r="I7" s="86"/>
      <c r="J7" s="97">
        <f>J101</f>
        <v>1953.2499999999998</v>
      </c>
      <c r="K7" s="85"/>
      <c r="L7" s="74"/>
      <c r="M7" s="88"/>
      <c r="N7" s="88"/>
      <c r="O7" s="117"/>
      <c r="P7" s="89"/>
      <c r="Q7" s="6"/>
      <c r="R7" s="6"/>
      <c r="S7" s="6"/>
      <c r="T7" s="6"/>
      <c r="U7" s="6"/>
      <c r="V7" s="6"/>
      <c r="W7" s="6"/>
      <c r="X7" s="6"/>
      <c r="Y7" s="6"/>
      <c r="Z7" s="6"/>
    </row>
    <row r="8" spans="1:26" ht="28.5" customHeight="1" thickBot="1">
      <c r="A8" s="95" t="s">
        <v>6</v>
      </c>
      <c r="B8" s="96" t="s">
        <v>7</v>
      </c>
      <c r="C8" s="95" t="s">
        <v>8</v>
      </c>
      <c r="D8" s="96" t="s">
        <v>9</v>
      </c>
      <c r="E8" s="96" t="s">
        <v>10</v>
      </c>
      <c r="F8" s="96" t="s">
        <v>11</v>
      </c>
      <c r="G8" s="96" t="s">
        <v>12</v>
      </c>
      <c r="H8" s="96" t="s">
        <v>13</v>
      </c>
      <c r="I8" s="96" t="s">
        <v>14</v>
      </c>
      <c r="J8" s="99" t="s">
        <v>15</v>
      </c>
      <c r="K8" s="96" t="s">
        <v>16</v>
      </c>
      <c r="L8" s="96" t="s">
        <v>17</v>
      </c>
      <c r="M8" s="96" t="s">
        <v>18</v>
      </c>
      <c r="N8" s="96" t="s">
        <v>19</v>
      </c>
      <c r="O8" s="99" t="s">
        <v>20</v>
      </c>
      <c r="P8" s="99" t="s">
        <v>21</v>
      </c>
      <c r="Q8" s="3"/>
      <c r="R8" s="3"/>
      <c r="S8" s="3"/>
      <c r="T8" s="3"/>
      <c r="U8" s="3"/>
      <c r="V8" s="3"/>
      <c r="W8" s="3"/>
      <c r="X8" s="3"/>
      <c r="Y8" s="3"/>
      <c r="Z8" s="3"/>
    </row>
    <row r="9" spans="1:26">
      <c r="A9" s="35" t="s">
        <v>22</v>
      </c>
      <c r="B9" s="36" t="s">
        <v>23</v>
      </c>
      <c r="C9" s="106" t="s">
        <v>24</v>
      </c>
      <c r="D9" s="37" t="s">
        <v>25</v>
      </c>
      <c r="E9" s="38">
        <v>359</v>
      </c>
      <c r="F9" s="39">
        <f t="shared" ref="F9:F13" si="0">G9*E9</f>
        <v>359</v>
      </c>
      <c r="G9" s="39">
        <v>1</v>
      </c>
      <c r="H9" s="40">
        <v>7.26</v>
      </c>
      <c r="I9" s="39">
        <v>1</v>
      </c>
      <c r="J9" s="107">
        <v>8</v>
      </c>
      <c r="K9" s="67"/>
      <c r="L9" s="65" t="s">
        <v>26</v>
      </c>
      <c r="M9" s="41"/>
      <c r="N9" s="41"/>
      <c r="O9" s="60" t="s">
        <v>271</v>
      </c>
      <c r="P9" s="47" t="s">
        <v>251</v>
      </c>
    </row>
    <row r="10" spans="1:26">
      <c r="A10" s="8" t="s">
        <v>22</v>
      </c>
      <c r="B10" s="9" t="s">
        <v>23</v>
      </c>
      <c r="C10" s="108" t="s">
        <v>24</v>
      </c>
      <c r="D10" s="10" t="s">
        <v>27</v>
      </c>
      <c r="E10" s="11">
        <f>E11</f>
        <v>420</v>
      </c>
      <c r="F10" s="12">
        <f t="shared" si="0"/>
        <v>420</v>
      </c>
      <c r="G10" s="12">
        <v>1</v>
      </c>
      <c r="H10" s="13">
        <v>9.5</v>
      </c>
      <c r="I10" s="12">
        <v>1</v>
      </c>
      <c r="J10" s="109">
        <f t="shared" ref="J10:J61" si="1">I10*H10</f>
        <v>9.5</v>
      </c>
      <c r="K10" s="62"/>
      <c r="L10" s="64" t="s">
        <v>26</v>
      </c>
      <c r="M10" s="16"/>
      <c r="N10" s="16"/>
      <c r="O10" s="59" t="s">
        <v>28</v>
      </c>
      <c r="P10" s="47" t="s">
        <v>251</v>
      </c>
    </row>
    <row r="11" spans="1:26">
      <c r="A11" s="8" t="s">
        <v>22</v>
      </c>
      <c r="B11" s="9" t="s">
        <v>23</v>
      </c>
      <c r="C11" s="108" t="s">
        <v>29</v>
      </c>
      <c r="D11" s="9" t="s">
        <v>30</v>
      </c>
      <c r="E11" s="11">
        <v>420</v>
      </c>
      <c r="F11" s="12">
        <f t="shared" si="0"/>
        <v>1680</v>
      </c>
      <c r="G11" s="12">
        <v>4</v>
      </c>
      <c r="H11" s="13">
        <v>10.54</v>
      </c>
      <c r="I11" s="12">
        <v>4</v>
      </c>
      <c r="J11" s="109">
        <f t="shared" si="1"/>
        <v>42.16</v>
      </c>
      <c r="K11" s="68"/>
      <c r="L11" s="64" t="s">
        <v>26</v>
      </c>
      <c r="M11" s="16"/>
      <c r="N11" s="16"/>
      <c r="O11" s="61" t="s">
        <v>28</v>
      </c>
      <c r="P11" s="47" t="s">
        <v>251</v>
      </c>
    </row>
    <row r="12" spans="1:26">
      <c r="A12" s="8" t="s">
        <v>22</v>
      </c>
      <c r="B12" s="9" t="s">
        <v>23</v>
      </c>
      <c r="C12" s="108" t="s">
        <v>29</v>
      </c>
      <c r="D12" s="9" t="s">
        <v>31</v>
      </c>
      <c r="E12" s="11">
        <v>480</v>
      </c>
      <c r="F12" s="12">
        <f t="shared" si="0"/>
        <v>1920</v>
      </c>
      <c r="G12" s="12">
        <v>4</v>
      </c>
      <c r="H12" s="13">
        <v>11.121</v>
      </c>
      <c r="I12" s="12">
        <v>4</v>
      </c>
      <c r="J12" s="109">
        <f t="shared" si="1"/>
        <v>44.484000000000002</v>
      </c>
      <c r="K12" s="62"/>
      <c r="L12" s="64" t="s">
        <v>26</v>
      </c>
      <c r="M12" s="16"/>
      <c r="N12" s="16"/>
      <c r="O12" s="59" t="s">
        <v>32</v>
      </c>
      <c r="P12" s="47" t="s">
        <v>251</v>
      </c>
    </row>
    <row r="13" spans="1:26">
      <c r="A13" s="8" t="s">
        <v>22</v>
      </c>
      <c r="B13" s="9" t="s">
        <v>23</v>
      </c>
      <c r="C13" s="108" t="s">
        <v>29</v>
      </c>
      <c r="D13" s="9" t="s">
        <v>33</v>
      </c>
      <c r="E13" s="11">
        <v>750</v>
      </c>
      <c r="F13" s="12">
        <f t="shared" si="0"/>
        <v>3000</v>
      </c>
      <c r="G13" s="12">
        <v>4</v>
      </c>
      <c r="H13" s="13">
        <v>14.7</v>
      </c>
      <c r="I13" s="12">
        <v>4</v>
      </c>
      <c r="J13" s="109">
        <f t="shared" si="1"/>
        <v>58.8</v>
      </c>
      <c r="K13" s="68"/>
      <c r="L13" s="64" t="s">
        <v>26</v>
      </c>
      <c r="M13" s="16"/>
      <c r="N13" s="16"/>
      <c r="O13" s="61" t="s">
        <v>34</v>
      </c>
      <c r="P13" s="47" t="s">
        <v>251</v>
      </c>
    </row>
    <row r="14" spans="1:26">
      <c r="A14" s="8" t="s">
        <v>22</v>
      </c>
      <c r="B14" s="9" t="s">
        <v>23</v>
      </c>
      <c r="C14" s="108" t="s">
        <v>35</v>
      </c>
      <c r="D14" s="9" t="s">
        <v>36</v>
      </c>
      <c r="E14" s="9"/>
      <c r="F14" s="12"/>
      <c r="G14" s="12">
        <v>42</v>
      </c>
      <c r="H14" s="13">
        <v>5</v>
      </c>
      <c r="I14" s="12">
        <v>5</v>
      </c>
      <c r="J14" s="109">
        <f t="shared" si="1"/>
        <v>25</v>
      </c>
      <c r="K14" s="62"/>
      <c r="L14" s="64" t="s">
        <v>26</v>
      </c>
      <c r="M14" s="16"/>
      <c r="N14" s="16"/>
      <c r="O14" s="59" t="s">
        <v>250</v>
      </c>
      <c r="P14" s="62" t="s">
        <v>272</v>
      </c>
    </row>
    <row r="15" spans="1:26">
      <c r="A15" s="8" t="s">
        <v>49</v>
      </c>
      <c r="B15" s="19" t="s">
        <v>147</v>
      </c>
      <c r="C15" s="8" t="s">
        <v>168</v>
      </c>
      <c r="D15" s="19" t="s">
        <v>169</v>
      </c>
      <c r="E15" s="9">
        <v>350</v>
      </c>
      <c r="F15" s="12"/>
      <c r="G15" s="20">
        <v>3</v>
      </c>
      <c r="H15" s="13">
        <v>15.6</v>
      </c>
      <c r="I15" s="20">
        <v>3</v>
      </c>
      <c r="J15" s="109">
        <f>I15*H15</f>
        <v>46.8</v>
      </c>
      <c r="K15" s="68"/>
      <c r="L15" s="64" t="s">
        <v>69</v>
      </c>
      <c r="M15" s="16"/>
      <c r="N15" s="16"/>
      <c r="O15" s="71" t="s">
        <v>285</v>
      </c>
      <c r="P15" s="17"/>
    </row>
    <row r="16" spans="1:26">
      <c r="A16" s="8" t="s">
        <v>49</v>
      </c>
      <c r="B16" s="19" t="s">
        <v>147</v>
      </c>
      <c r="C16" s="8" t="s">
        <v>168</v>
      </c>
      <c r="D16" s="19" t="s">
        <v>170</v>
      </c>
      <c r="E16" s="9">
        <v>400</v>
      </c>
      <c r="F16" s="12"/>
      <c r="G16" s="20">
        <v>2</v>
      </c>
      <c r="H16" s="13">
        <v>17.5</v>
      </c>
      <c r="I16" s="20">
        <v>2</v>
      </c>
      <c r="J16" s="109">
        <f>I16*H16</f>
        <v>35</v>
      </c>
      <c r="K16" s="62"/>
      <c r="L16" s="64" t="s">
        <v>69</v>
      </c>
      <c r="M16" s="21"/>
      <c r="N16" s="21"/>
      <c r="O16" s="71" t="s">
        <v>286</v>
      </c>
      <c r="P16" s="17"/>
    </row>
    <row r="17" spans="1:16" ht="15.75" thickBot="1">
      <c r="A17" s="8" t="s">
        <v>49</v>
      </c>
      <c r="B17" s="19" t="s">
        <v>147</v>
      </c>
      <c r="C17" s="8" t="s">
        <v>168</v>
      </c>
      <c r="D17" s="19" t="s">
        <v>171</v>
      </c>
      <c r="E17" s="9">
        <v>400</v>
      </c>
      <c r="F17" s="12"/>
      <c r="G17" s="20">
        <v>1</v>
      </c>
      <c r="H17" s="13">
        <v>16</v>
      </c>
      <c r="I17" s="20">
        <v>1</v>
      </c>
      <c r="J17" s="109">
        <f>I17*H17</f>
        <v>16</v>
      </c>
      <c r="K17" s="62"/>
      <c r="L17" s="64" t="s">
        <v>69</v>
      </c>
      <c r="M17" s="16"/>
      <c r="N17" s="16"/>
      <c r="O17" s="71" t="s">
        <v>287</v>
      </c>
      <c r="P17" s="17"/>
    </row>
    <row r="18" spans="1:16" s="4" customFormat="1">
      <c r="A18" s="35" t="s">
        <v>22</v>
      </c>
      <c r="B18" s="91" t="s">
        <v>23</v>
      </c>
      <c r="C18" s="35" t="s">
        <v>37</v>
      </c>
      <c r="D18" s="92" t="s">
        <v>283</v>
      </c>
      <c r="E18" s="36"/>
      <c r="F18" s="39"/>
      <c r="G18" s="93">
        <v>1</v>
      </c>
      <c r="H18" s="40">
        <v>265</v>
      </c>
      <c r="I18" s="93"/>
      <c r="J18" s="107">
        <f>I18*H18</f>
        <v>0</v>
      </c>
      <c r="K18" s="94" t="s">
        <v>284</v>
      </c>
      <c r="L18" s="72" t="s">
        <v>69</v>
      </c>
      <c r="M18" s="16"/>
      <c r="N18" s="16"/>
      <c r="O18" s="59"/>
      <c r="P18" s="17"/>
    </row>
    <row r="19" spans="1:16" ht="15.75" thickBot="1">
      <c r="A19" s="42" t="s">
        <v>22</v>
      </c>
      <c r="B19" s="43" t="s">
        <v>23</v>
      </c>
      <c r="C19" s="110" t="s">
        <v>37</v>
      </c>
      <c r="D19" s="69" t="s">
        <v>273</v>
      </c>
      <c r="E19" s="43"/>
      <c r="F19" s="43"/>
      <c r="G19" s="44">
        <v>1</v>
      </c>
      <c r="H19" s="45">
        <v>523</v>
      </c>
      <c r="I19" s="44">
        <v>1</v>
      </c>
      <c r="J19" s="111">
        <f t="shared" ref="J19" si="2">I19*H19</f>
        <v>523</v>
      </c>
      <c r="K19" s="70" t="s">
        <v>274</v>
      </c>
      <c r="L19" s="73" t="s">
        <v>46</v>
      </c>
      <c r="M19" s="46"/>
      <c r="N19" s="46"/>
      <c r="O19" s="63"/>
      <c r="P19" s="17"/>
    </row>
    <row r="20" spans="1:16">
      <c r="A20" s="8" t="s">
        <v>22</v>
      </c>
      <c r="B20" s="9" t="s">
        <v>23</v>
      </c>
      <c r="C20" s="108" t="s">
        <v>38</v>
      </c>
      <c r="D20" s="9" t="s">
        <v>39</v>
      </c>
      <c r="E20" s="9">
        <v>410</v>
      </c>
      <c r="F20" s="12">
        <v>500</v>
      </c>
      <c r="G20" s="12">
        <v>1</v>
      </c>
      <c r="H20" s="13">
        <v>20</v>
      </c>
      <c r="I20" s="12">
        <v>1</v>
      </c>
      <c r="J20" s="109">
        <f>I20*H20</f>
        <v>20</v>
      </c>
      <c r="K20" s="14" t="s">
        <v>40</v>
      </c>
      <c r="L20" s="15" t="s">
        <v>41</v>
      </c>
      <c r="M20" s="16"/>
      <c r="N20" s="16"/>
      <c r="O20" s="29"/>
      <c r="P20" s="17"/>
    </row>
    <row r="21" spans="1:16">
      <c r="A21" s="8" t="s">
        <v>42</v>
      </c>
      <c r="B21" s="9" t="s">
        <v>23</v>
      </c>
      <c r="C21" s="108" t="s">
        <v>43</v>
      </c>
      <c r="D21" s="9" t="s">
        <v>44</v>
      </c>
      <c r="E21" s="9">
        <v>350</v>
      </c>
      <c r="F21" s="12"/>
      <c r="G21" s="12">
        <v>1225</v>
      </c>
      <c r="H21" s="13">
        <v>0.08</v>
      </c>
      <c r="I21" s="12">
        <v>1225</v>
      </c>
      <c r="J21" s="109">
        <f t="shared" si="1"/>
        <v>98</v>
      </c>
      <c r="K21" s="18" t="s">
        <v>45</v>
      </c>
      <c r="L21" s="15" t="s">
        <v>46</v>
      </c>
      <c r="M21" s="16"/>
      <c r="N21" s="16"/>
      <c r="O21" s="29"/>
      <c r="P21" s="17"/>
    </row>
    <row r="22" spans="1:16">
      <c r="A22" s="8" t="s">
        <v>42</v>
      </c>
      <c r="B22" s="9" t="s">
        <v>23</v>
      </c>
      <c r="C22" s="108" t="s">
        <v>47</v>
      </c>
      <c r="D22" s="57" t="s">
        <v>270</v>
      </c>
      <c r="E22" s="9">
        <v>330</v>
      </c>
      <c r="F22" s="12"/>
      <c r="G22" s="12">
        <v>1</v>
      </c>
      <c r="H22" s="13">
        <v>50</v>
      </c>
      <c r="I22" s="12">
        <v>1</v>
      </c>
      <c r="J22" s="109">
        <f t="shared" si="1"/>
        <v>50</v>
      </c>
      <c r="K22" s="18" t="s">
        <v>304</v>
      </c>
      <c r="L22" s="15" t="s">
        <v>48</v>
      </c>
      <c r="M22" s="16"/>
      <c r="N22" s="16"/>
      <c r="O22" s="71" t="s">
        <v>303</v>
      </c>
      <c r="P22" s="17"/>
    </row>
    <row r="23" spans="1:16">
      <c r="A23" s="8" t="s">
        <v>49</v>
      </c>
      <c r="B23" s="9" t="s">
        <v>23</v>
      </c>
      <c r="C23" s="108" t="s">
        <v>50</v>
      </c>
      <c r="D23" s="19" t="s">
        <v>51</v>
      </c>
      <c r="E23" s="9">
        <v>25</v>
      </c>
      <c r="F23" s="12"/>
      <c r="G23" s="12">
        <v>5</v>
      </c>
      <c r="H23" s="13">
        <v>1.2</v>
      </c>
      <c r="I23" s="12">
        <v>1</v>
      </c>
      <c r="J23" s="109">
        <f t="shared" si="1"/>
        <v>1.2</v>
      </c>
      <c r="K23" s="18" t="s">
        <v>52</v>
      </c>
      <c r="L23" s="15" t="s">
        <v>53</v>
      </c>
      <c r="M23" s="16"/>
      <c r="N23" s="16"/>
      <c r="O23" s="29"/>
      <c r="P23" s="17"/>
    </row>
    <row r="24" spans="1:16">
      <c r="A24" s="8" t="s">
        <v>49</v>
      </c>
      <c r="B24" s="9" t="s">
        <v>23</v>
      </c>
      <c r="C24" s="108" t="s">
        <v>50</v>
      </c>
      <c r="D24" s="9" t="s">
        <v>54</v>
      </c>
      <c r="E24" s="9">
        <v>40</v>
      </c>
      <c r="F24" s="12"/>
      <c r="G24" s="12">
        <v>12</v>
      </c>
      <c r="H24" s="13">
        <v>3</v>
      </c>
      <c r="I24" s="12">
        <v>3</v>
      </c>
      <c r="J24" s="109">
        <f t="shared" si="1"/>
        <v>9</v>
      </c>
      <c r="K24" s="14" t="s">
        <v>55</v>
      </c>
      <c r="L24" s="15" t="s">
        <v>53</v>
      </c>
      <c r="M24" s="16"/>
      <c r="N24" s="16"/>
      <c r="O24" s="29"/>
      <c r="P24" s="17"/>
    </row>
    <row r="25" spans="1:16">
      <c r="A25" s="8" t="s">
        <v>42</v>
      </c>
      <c r="B25" s="9" t="s">
        <v>23</v>
      </c>
      <c r="C25" s="108" t="s">
        <v>50</v>
      </c>
      <c r="D25" s="9" t="s">
        <v>56</v>
      </c>
      <c r="E25" s="9">
        <v>50</v>
      </c>
      <c r="F25" s="12"/>
      <c r="G25" s="12">
        <v>6</v>
      </c>
      <c r="H25" s="13">
        <v>3</v>
      </c>
      <c r="I25" s="12">
        <v>2</v>
      </c>
      <c r="J25" s="109">
        <f t="shared" si="1"/>
        <v>6</v>
      </c>
      <c r="K25" s="18" t="s">
        <v>57</v>
      </c>
      <c r="L25" s="15" t="s">
        <v>53</v>
      </c>
      <c r="M25" s="16"/>
      <c r="N25" s="16"/>
      <c r="O25" s="29"/>
      <c r="P25" s="17"/>
    </row>
    <row r="26" spans="1:16">
      <c r="A26" s="8" t="s">
        <v>42</v>
      </c>
      <c r="B26" s="9" t="s">
        <v>23</v>
      </c>
      <c r="C26" s="108" t="s">
        <v>58</v>
      </c>
      <c r="D26" s="9" t="s">
        <v>59</v>
      </c>
      <c r="E26" s="9"/>
      <c r="F26" s="12"/>
      <c r="G26" s="12">
        <v>3</v>
      </c>
      <c r="H26" s="13">
        <v>3</v>
      </c>
      <c r="I26" s="12">
        <v>1</v>
      </c>
      <c r="J26" s="109">
        <f t="shared" si="1"/>
        <v>3</v>
      </c>
      <c r="K26" s="14" t="s">
        <v>60</v>
      </c>
      <c r="L26" s="15" t="s">
        <v>61</v>
      </c>
      <c r="M26" s="16"/>
      <c r="N26" s="16"/>
      <c r="O26" s="29"/>
      <c r="P26" s="17"/>
    </row>
    <row r="27" spans="1:16">
      <c r="A27" s="8" t="s">
        <v>42</v>
      </c>
      <c r="B27" s="9" t="s">
        <v>23</v>
      </c>
      <c r="C27" s="108" t="s">
        <v>62</v>
      </c>
      <c r="D27" s="9" t="s">
        <v>63</v>
      </c>
      <c r="E27" s="9">
        <v>30</v>
      </c>
      <c r="F27" s="12"/>
      <c r="G27" s="12">
        <v>3</v>
      </c>
      <c r="H27" s="13">
        <v>2.5</v>
      </c>
      <c r="I27" s="12">
        <v>2</v>
      </c>
      <c r="J27" s="109">
        <f t="shared" si="1"/>
        <v>5</v>
      </c>
      <c r="K27" s="18" t="s">
        <v>64</v>
      </c>
      <c r="L27" s="15" t="s">
        <v>65</v>
      </c>
      <c r="M27" s="16"/>
      <c r="N27" s="16"/>
      <c r="O27" s="29"/>
      <c r="P27" s="17"/>
    </row>
    <row r="28" spans="1:16">
      <c r="A28" s="8" t="s">
        <v>49</v>
      </c>
      <c r="B28" s="9" t="s">
        <v>23</v>
      </c>
      <c r="C28" s="108" t="s">
        <v>66</v>
      </c>
      <c r="D28" s="9" t="s">
        <v>67</v>
      </c>
      <c r="E28" s="9"/>
      <c r="F28" s="12"/>
      <c r="G28" s="9">
        <v>6</v>
      </c>
      <c r="H28" s="13">
        <v>7.5</v>
      </c>
      <c r="I28" s="12">
        <v>1</v>
      </c>
      <c r="J28" s="109">
        <f t="shared" si="1"/>
        <v>7.5</v>
      </c>
      <c r="K28" s="14" t="s">
        <v>68</v>
      </c>
      <c r="L28" s="15" t="s">
        <v>69</v>
      </c>
      <c r="M28" s="16"/>
      <c r="N28" s="16"/>
      <c r="O28" s="29"/>
      <c r="P28" s="17"/>
    </row>
    <row r="29" spans="1:16">
      <c r="A29" s="8" t="s">
        <v>22</v>
      </c>
      <c r="B29" s="9" t="s">
        <v>70</v>
      </c>
      <c r="C29" s="108" t="s">
        <v>71</v>
      </c>
      <c r="D29" s="9" t="s">
        <v>72</v>
      </c>
      <c r="E29" s="9"/>
      <c r="F29" s="12"/>
      <c r="G29" s="9">
        <v>21</v>
      </c>
      <c r="H29" s="13">
        <v>1</v>
      </c>
      <c r="I29" s="20">
        <v>1</v>
      </c>
      <c r="J29" s="109">
        <f t="shared" si="1"/>
        <v>1</v>
      </c>
      <c r="K29" s="18" t="s">
        <v>73</v>
      </c>
      <c r="L29" s="15" t="s">
        <v>53</v>
      </c>
      <c r="M29" s="21">
        <v>934</v>
      </c>
      <c r="N29" s="21">
        <v>4032</v>
      </c>
      <c r="O29" s="29"/>
      <c r="P29" s="17"/>
    </row>
    <row r="30" spans="1:16">
      <c r="A30" s="8" t="s">
        <v>22</v>
      </c>
      <c r="B30" s="9" t="s">
        <v>70</v>
      </c>
      <c r="C30" s="108" t="s">
        <v>71</v>
      </c>
      <c r="D30" s="9" t="s">
        <v>74</v>
      </c>
      <c r="E30" s="9"/>
      <c r="F30" s="12"/>
      <c r="G30" s="9">
        <v>34</v>
      </c>
      <c r="H30" s="13">
        <v>3</v>
      </c>
      <c r="I30" s="20">
        <v>1</v>
      </c>
      <c r="J30" s="109">
        <f t="shared" si="1"/>
        <v>3</v>
      </c>
      <c r="K30" s="18" t="s">
        <v>241</v>
      </c>
      <c r="L30" s="15" t="s">
        <v>53</v>
      </c>
      <c r="M30" s="16"/>
      <c r="N30" s="16"/>
      <c r="O30" s="29"/>
      <c r="P30" s="17"/>
    </row>
    <row r="31" spans="1:16">
      <c r="A31" s="8" t="s">
        <v>22</v>
      </c>
      <c r="B31" s="9" t="s">
        <v>70</v>
      </c>
      <c r="C31" s="108" t="s">
        <v>75</v>
      </c>
      <c r="D31" s="9" t="s">
        <v>76</v>
      </c>
      <c r="E31" s="9"/>
      <c r="F31" s="12"/>
      <c r="G31" s="9">
        <v>24</v>
      </c>
      <c r="H31" s="13">
        <v>1</v>
      </c>
      <c r="I31" s="20">
        <v>1</v>
      </c>
      <c r="J31" s="109">
        <f t="shared" si="1"/>
        <v>1</v>
      </c>
      <c r="K31" s="18" t="s">
        <v>77</v>
      </c>
      <c r="L31" s="15" t="s">
        <v>53</v>
      </c>
      <c r="M31" s="21"/>
      <c r="N31" s="21">
        <v>7380</v>
      </c>
      <c r="O31" s="29"/>
      <c r="P31" s="17"/>
    </row>
    <row r="32" spans="1:16">
      <c r="A32" s="8" t="s">
        <v>22</v>
      </c>
      <c r="B32" s="9" t="s">
        <v>70</v>
      </c>
      <c r="C32" s="108" t="s">
        <v>75</v>
      </c>
      <c r="D32" s="9" t="s">
        <v>78</v>
      </c>
      <c r="E32" s="9"/>
      <c r="F32" s="12"/>
      <c r="G32" s="9">
        <v>34</v>
      </c>
      <c r="H32" s="13">
        <v>1</v>
      </c>
      <c r="I32" s="20">
        <v>1</v>
      </c>
      <c r="J32" s="109">
        <f t="shared" si="1"/>
        <v>1</v>
      </c>
      <c r="K32" s="14" t="s">
        <v>77</v>
      </c>
      <c r="L32" s="15" t="s">
        <v>53</v>
      </c>
      <c r="M32" s="16">
        <v>912</v>
      </c>
      <c r="N32" s="16"/>
      <c r="O32" s="29"/>
      <c r="P32" s="17"/>
    </row>
    <row r="33" spans="1:16">
      <c r="A33" s="8" t="s">
        <v>22</v>
      </c>
      <c r="B33" s="9" t="s">
        <v>70</v>
      </c>
      <c r="C33" s="108" t="s">
        <v>75</v>
      </c>
      <c r="D33" s="9" t="s">
        <v>79</v>
      </c>
      <c r="E33" s="9"/>
      <c r="F33" s="12"/>
      <c r="G33" s="9">
        <v>33</v>
      </c>
      <c r="H33" s="13">
        <v>1</v>
      </c>
      <c r="I33" s="20">
        <v>1</v>
      </c>
      <c r="J33" s="109">
        <f t="shared" si="1"/>
        <v>1</v>
      </c>
      <c r="K33" s="18" t="s">
        <v>80</v>
      </c>
      <c r="L33" s="15" t="s">
        <v>53</v>
      </c>
      <c r="M33" s="21"/>
      <c r="N33" s="21">
        <v>7380</v>
      </c>
      <c r="O33" s="29"/>
      <c r="P33" s="17"/>
    </row>
    <row r="34" spans="1:16">
      <c r="A34" s="8" t="s">
        <v>22</v>
      </c>
      <c r="B34" s="9" t="s">
        <v>70</v>
      </c>
      <c r="C34" s="108" t="s">
        <v>75</v>
      </c>
      <c r="D34" s="19" t="s">
        <v>81</v>
      </c>
      <c r="E34" s="9"/>
      <c r="F34" s="12"/>
      <c r="G34" s="9">
        <v>8</v>
      </c>
      <c r="H34" s="13">
        <v>2</v>
      </c>
      <c r="I34" s="20">
        <v>1</v>
      </c>
      <c r="J34" s="109">
        <f t="shared" si="1"/>
        <v>2</v>
      </c>
      <c r="K34" s="14" t="s">
        <v>82</v>
      </c>
      <c r="L34" s="15" t="s">
        <v>53</v>
      </c>
      <c r="M34" s="16"/>
      <c r="N34" s="16">
        <v>7380</v>
      </c>
      <c r="O34" s="29"/>
      <c r="P34" s="17"/>
    </row>
    <row r="35" spans="1:16">
      <c r="A35" s="8" t="s">
        <v>22</v>
      </c>
      <c r="B35" s="9" t="s">
        <v>70</v>
      </c>
      <c r="C35" s="108" t="s">
        <v>75</v>
      </c>
      <c r="D35" s="9" t="s">
        <v>83</v>
      </c>
      <c r="E35" s="9"/>
      <c r="F35" s="12"/>
      <c r="G35" s="9">
        <v>3</v>
      </c>
      <c r="H35" s="13">
        <v>4</v>
      </c>
      <c r="I35" s="20">
        <v>3</v>
      </c>
      <c r="J35" s="109">
        <f t="shared" si="1"/>
        <v>12</v>
      </c>
      <c r="K35" s="18" t="s">
        <v>84</v>
      </c>
      <c r="L35" s="15" t="s">
        <v>85</v>
      </c>
      <c r="M35" s="21"/>
      <c r="N35" s="21"/>
      <c r="O35" s="29"/>
      <c r="P35" s="17"/>
    </row>
    <row r="36" spans="1:16">
      <c r="A36" s="8" t="s">
        <v>22</v>
      </c>
      <c r="B36" s="9" t="s">
        <v>70</v>
      </c>
      <c r="C36" s="108" t="s">
        <v>71</v>
      </c>
      <c r="D36" s="9" t="s">
        <v>86</v>
      </c>
      <c r="E36" s="9"/>
      <c r="F36" s="12"/>
      <c r="G36" s="9">
        <v>6</v>
      </c>
      <c r="H36" s="13">
        <v>1.5</v>
      </c>
      <c r="I36" s="20">
        <v>1</v>
      </c>
      <c r="J36" s="109">
        <f t="shared" si="1"/>
        <v>1.5</v>
      </c>
      <c r="K36" s="18" t="s">
        <v>87</v>
      </c>
      <c r="L36" s="15" t="s">
        <v>53</v>
      </c>
      <c r="M36" s="16">
        <v>934</v>
      </c>
      <c r="N36" s="16">
        <v>4032</v>
      </c>
      <c r="O36" s="29"/>
      <c r="P36" s="17"/>
    </row>
    <row r="37" spans="1:16">
      <c r="A37" s="8" t="s">
        <v>22</v>
      </c>
      <c r="B37" s="9" t="s">
        <v>70</v>
      </c>
      <c r="C37" s="108" t="s">
        <v>71</v>
      </c>
      <c r="D37" s="9" t="s">
        <v>88</v>
      </c>
      <c r="E37" s="9"/>
      <c r="F37" s="12"/>
      <c r="G37" s="9">
        <v>3</v>
      </c>
      <c r="H37" s="13">
        <v>1.5</v>
      </c>
      <c r="I37" s="20">
        <v>1</v>
      </c>
      <c r="J37" s="109">
        <f t="shared" si="1"/>
        <v>1.5</v>
      </c>
      <c r="K37" s="18" t="s">
        <v>89</v>
      </c>
      <c r="L37" s="15" t="s">
        <v>53</v>
      </c>
      <c r="M37" s="21">
        <v>985</v>
      </c>
      <c r="N37" s="21">
        <v>10511</v>
      </c>
      <c r="O37" s="29"/>
      <c r="P37" s="17"/>
    </row>
    <row r="38" spans="1:16">
      <c r="A38" s="8" t="s">
        <v>22</v>
      </c>
      <c r="B38" s="9" t="s">
        <v>70</v>
      </c>
      <c r="C38" s="108" t="s">
        <v>90</v>
      </c>
      <c r="D38" s="9" t="s">
        <v>91</v>
      </c>
      <c r="E38" s="9"/>
      <c r="F38" s="12"/>
      <c r="G38" s="9">
        <v>3</v>
      </c>
      <c r="H38" s="13">
        <v>1</v>
      </c>
      <c r="I38" s="20">
        <v>1</v>
      </c>
      <c r="J38" s="109">
        <f t="shared" si="1"/>
        <v>1</v>
      </c>
      <c r="K38" s="14" t="s">
        <v>92</v>
      </c>
      <c r="L38" s="15" t="s">
        <v>53</v>
      </c>
      <c r="M38" s="16">
        <v>125</v>
      </c>
      <c r="N38" s="16">
        <v>7089</v>
      </c>
      <c r="O38" s="29"/>
      <c r="P38" s="17"/>
    </row>
    <row r="39" spans="1:16">
      <c r="A39" s="8" t="s">
        <v>22</v>
      </c>
      <c r="B39" s="9" t="s">
        <v>70</v>
      </c>
      <c r="C39" s="108" t="s">
        <v>75</v>
      </c>
      <c r="D39" s="19" t="s">
        <v>93</v>
      </c>
      <c r="E39" s="9"/>
      <c r="F39" s="12"/>
      <c r="G39" s="9">
        <v>3</v>
      </c>
      <c r="H39" s="13">
        <v>2</v>
      </c>
      <c r="I39" s="20">
        <v>1</v>
      </c>
      <c r="J39" s="109">
        <f t="shared" si="1"/>
        <v>2</v>
      </c>
      <c r="K39" s="18" t="s">
        <v>94</v>
      </c>
      <c r="L39" s="15" t="s">
        <v>53</v>
      </c>
      <c r="M39" s="21"/>
      <c r="N39" s="21">
        <v>7991</v>
      </c>
      <c r="O39" s="29"/>
      <c r="P39" s="17"/>
    </row>
    <row r="40" spans="1:16">
      <c r="A40" s="8" t="s">
        <v>22</v>
      </c>
      <c r="B40" s="9" t="s">
        <v>70</v>
      </c>
      <c r="C40" s="108" t="s">
        <v>75</v>
      </c>
      <c r="D40" s="9" t="s">
        <v>95</v>
      </c>
      <c r="E40" s="9"/>
      <c r="F40" s="12"/>
      <c r="G40" s="9">
        <v>3</v>
      </c>
      <c r="H40" s="13">
        <v>2</v>
      </c>
      <c r="I40" s="20">
        <v>1</v>
      </c>
      <c r="J40" s="109">
        <f t="shared" si="1"/>
        <v>2</v>
      </c>
      <c r="K40" s="14" t="s">
        <v>96</v>
      </c>
      <c r="L40" s="15" t="s">
        <v>53</v>
      </c>
      <c r="M40" s="16"/>
      <c r="N40" s="16">
        <v>7991</v>
      </c>
      <c r="O40" s="29"/>
      <c r="P40" s="17"/>
    </row>
    <row r="41" spans="1:16">
      <c r="A41" s="8" t="s">
        <v>22</v>
      </c>
      <c r="B41" s="9" t="s">
        <v>70</v>
      </c>
      <c r="C41" s="108" t="s">
        <v>71</v>
      </c>
      <c r="D41" s="9" t="s">
        <v>97</v>
      </c>
      <c r="E41" s="9"/>
      <c r="F41" s="12"/>
      <c r="G41" s="9">
        <v>4</v>
      </c>
      <c r="H41" s="13">
        <v>2</v>
      </c>
      <c r="I41" s="20">
        <v>1</v>
      </c>
      <c r="J41" s="109">
        <f t="shared" si="1"/>
        <v>2</v>
      </c>
      <c r="K41" s="18" t="s">
        <v>98</v>
      </c>
      <c r="L41" s="15" t="s">
        <v>53</v>
      </c>
      <c r="M41" s="21">
        <v>934</v>
      </c>
      <c r="N41" s="21">
        <v>4032</v>
      </c>
      <c r="O41" s="29"/>
      <c r="P41" s="17"/>
    </row>
    <row r="42" spans="1:16">
      <c r="A42" s="8" t="s">
        <v>22</v>
      </c>
      <c r="B42" s="9" t="s">
        <v>70</v>
      </c>
      <c r="C42" s="108" t="s">
        <v>71</v>
      </c>
      <c r="D42" s="9" t="s">
        <v>99</v>
      </c>
      <c r="E42" s="9"/>
      <c r="F42" s="12"/>
      <c r="G42" s="9">
        <v>30</v>
      </c>
      <c r="H42" s="13">
        <v>11</v>
      </c>
      <c r="I42" s="20">
        <v>1</v>
      </c>
      <c r="J42" s="109">
        <f t="shared" si="1"/>
        <v>11</v>
      </c>
      <c r="K42" s="18" t="s">
        <v>100</v>
      </c>
      <c r="L42" s="15" t="s">
        <v>53</v>
      </c>
      <c r="M42" s="16"/>
      <c r="N42" s="16"/>
      <c r="O42" s="29"/>
      <c r="P42" s="17"/>
    </row>
    <row r="43" spans="1:16">
      <c r="A43" s="8" t="s">
        <v>22</v>
      </c>
      <c r="B43" s="9" t="s">
        <v>70</v>
      </c>
      <c r="C43" s="108" t="s">
        <v>71</v>
      </c>
      <c r="D43" s="9" t="s">
        <v>101</v>
      </c>
      <c r="E43" s="9"/>
      <c r="F43" s="12"/>
      <c r="G43" s="9">
        <v>5</v>
      </c>
      <c r="H43" s="13">
        <v>2.81</v>
      </c>
      <c r="I43" s="20">
        <v>1</v>
      </c>
      <c r="J43" s="109">
        <f t="shared" si="1"/>
        <v>2.81</v>
      </c>
      <c r="K43" s="18" t="s">
        <v>102</v>
      </c>
      <c r="L43" s="15" t="s">
        <v>53</v>
      </c>
      <c r="M43" s="21">
        <v>985</v>
      </c>
      <c r="N43" s="21">
        <v>10511</v>
      </c>
      <c r="O43" s="29"/>
      <c r="P43" s="17"/>
    </row>
    <row r="44" spans="1:16">
      <c r="A44" s="8" t="s">
        <v>22</v>
      </c>
      <c r="B44" s="9" t="s">
        <v>70</v>
      </c>
      <c r="C44" s="108" t="s">
        <v>71</v>
      </c>
      <c r="D44" s="9" t="s">
        <v>249</v>
      </c>
      <c r="E44" s="9"/>
      <c r="F44" s="12"/>
      <c r="G44" s="9">
        <v>84</v>
      </c>
      <c r="H44" s="13">
        <v>13.5</v>
      </c>
      <c r="I44" s="20">
        <v>1</v>
      </c>
      <c r="J44" s="109">
        <f t="shared" si="1"/>
        <v>13.5</v>
      </c>
      <c r="K44" s="14" t="s">
        <v>103</v>
      </c>
      <c r="L44" s="15" t="s">
        <v>53</v>
      </c>
      <c r="M44" s="16"/>
      <c r="N44" s="16"/>
      <c r="O44" s="29"/>
      <c r="P44" s="17"/>
    </row>
    <row r="45" spans="1:16">
      <c r="A45" s="8" t="s">
        <v>22</v>
      </c>
      <c r="B45" s="9" t="s">
        <v>70</v>
      </c>
      <c r="C45" s="108" t="s">
        <v>90</v>
      </c>
      <c r="D45" s="9" t="s">
        <v>104</v>
      </c>
      <c r="E45" s="9"/>
      <c r="F45" s="12"/>
      <c r="G45" s="9">
        <v>89</v>
      </c>
      <c r="H45" s="13">
        <v>1.28</v>
      </c>
      <c r="I45" s="20">
        <v>2</v>
      </c>
      <c r="J45" s="109">
        <f t="shared" si="1"/>
        <v>2.56</v>
      </c>
      <c r="K45" s="18" t="s">
        <v>105</v>
      </c>
      <c r="L45" s="15" t="s">
        <v>53</v>
      </c>
      <c r="M45" s="21">
        <v>125</v>
      </c>
      <c r="N45" s="21">
        <v>7089</v>
      </c>
      <c r="O45" s="29"/>
      <c r="P45" s="17"/>
    </row>
    <row r="46" spans="1:16">
      <c r="A46" s="8" t="s">
        <v>22</v>
      </c>
      <c r="B46" s="9" t="s">
        <v>70</v>
      </c>
      <c r="C46" s="108" t="s">
        <v>75</v>
      </c>
      <c r="D46" s="9" t="s">
        <v>106</v>
      </c>
      <c r="E46" s="9"/>
      <c r="F46" s="12"/>
      <c r="G46" s="9">
        <v>111</v>
      </c>
      <c r="H46" s="13">
        <v>2.69</v>
      </c>
      <c r="I46" s="20">
        <v>12</v>
      </c>
      <c r="J46" s="109">
        <f t="shared" si="1"/>
        <v>32.28</v>
      </c>
      <c r="K46" s="14" t="s">
        <v>107</v>
      </c>
      <c r="L46" s="15" t="s">
        <v>53</v>
      </c>
      <c r="M46" s="16"/>
      <c r="N46" s="16">
        <v>7380</v>
      </c>
      <c r="O46" s="29"/>
      <c r="P46" s="17"/>
    </row>
    <row r="47" spans="1:16">
      <c r="A47" s="8" t="s">
        <v>22</v>
      </c>
      <c r="B47" s="9" t="s">
        <v>70</v>
      </c>
      <c r="C47" s="108" t="s">
        <v>75</v>
      </c>
      <c r="D47" s="9" t="s">
        <v>108</v>
      </c>
      <c r="E47" s="9"/>
      <c r="F47" s="12"/>
      <c r="G47" s="9">
        <v>7</v>
      </c>
      <c r="H47" s="13">
        <v>8</v>
      </c>
      <c r="I47" s="22">
        <v>1</v>
      </c>
      <c r="J47" s="109">
        <f t="shared" si="1"/>
        <v>8</v>
      </c>
      <c r="K47" s="18" t="s">
        <v>109</v>
      </c>
      <c r="L47" s="15" t="s">
        <v>53</v>
      </c>
      <c r="M47" s="21"/>
      <c r="N47" s="21">
        <v>7380</v>
      </c>
      <c r="O47" s="29"/>
      <c r="P47" s="17"/>
    </row>
    <row r="48" spans="1:16">
      <c r="A48" s="8" t="s">
        <v>22</v>
      </c>
      <c r="B48" s="9" t="s">
        <v>70</v>
      </c>
      <c r="C48" s="108" t="s">
        <v>110</v>
      </c>
      <c r="D48" s="9" t="s">
        <v>111</v>
      </c>
      <c r="E48" s="9"/>
      <c r="F48" s="12"/>
      <c r="G48" s="9">
        <v>5</v>
      </c>
      <c r="H48" s="13">
        <v>2.57</v>
      </c>
      <c r="I48" s="22">
        <v>1</v>
      </c>
      <c r="J48" s="109">
        <f t="shared" si="1"/>
        <v>2.57</v>
      </c>
      <c r="K48" s="18" t="s">
        <v>112</v>
      </c>
      <c r="L48" s="15" t="s">
        <v>53</v>
      </c>
      <c r="M48" s="16">
        <v>933</v>
      </c>
      <c r="N48" s="16">
        <v>4017</v>
      </c>
      <c r="O48" s="29"/>
      <c r="P48" s="17"/>
    </row>
    <row r="49" spans="1:16">
      <c r="A49" s="23" t="s">
        <v>22</v>
      </c>
      <c r="B49" s="24" t="s">
        <v>70</v>
      </c>
      <c r="C49" s="23" t="s">
        <v>113</v>
      </c>
      <c r="D49" s="19" t="s">
        <v>114</v>
      </c>
      <c r="E49" s="9"/>
      <c r="F49" s="12"/>
      <c r="G49" s="20">
        <v>33</v>
      </c>
      <c r="H49" s="13">
        <v>16</v>
      </c>
      <c r="I49" s="20">
        <v>1</v>
      </c>
      <c r="J49" s="109">
        <f t="shared" si="1"/>
        <v>16</v>
      </c>
      <c r="K49" s="18" t="s">
        <v>239</v>
      </c>
      <c r="L49" s="15" t="s">
        <v>242</v>
      </c>
      <c r="M49" s="21"/>
      <c r="N49" s="21"/>
      <c r="O49" s="29"/>
      <c r="P49" s="17"/>
    </row>
    <row r="50" spans="1:16" s="50" customFormat="1">
      <c r="A50" s="48" t="s">
        <v>174</v>
      </c>
      <c r="B50" s="49" t="s">
        <v>70</v>
      </c>
      <c r="C50" s="48" t="s">
        <v>90</v>
      </c>
      <c r="D50" s="58" t="s">
        <v>260</v>
      </c>
      <c r="E50" s="58"/>
      <c r="F50" s="112"/>
      <c r="G50" s="112"/>
      <c r="H50" s="113">
        <v>8</v>
      </c>
      <c r="I50" s="112">
        <v>1</v>
      </c>
      <c r="J50" s="109">
        <f t="shared" si="1"/>
        <v>8</v>
      </c>
      <c r="K50" s="18" t="s">
        <v>259</v>
      </c>
      <c r="L50" s="52" t="s">
        <v>53</v>
      </c>
      <c r="M50" s="53"/>
      <c r="N50" s="53"/>
      <c r="O50" s="54"/>
      <c r="P50" s="55"/>
    </row>
    <row r="51" spans="1:16" s="50" customFormat="1">
      <c r="A51" s="48" t="s">
        <v>22</v>
      </c>
      <c r="B51" s="49" t="s">
        <v>70</v>
      </c>
      <c r="C51" s="114" t="s">
        <v>90</v>
      </c>
      <c r="D51" s="58" t="s">
        <v>256</v>
      </c>
      <c r="E51" s="58"/>
      <c r="F51" s="112"/>
      <c r="G51" s="112"/>
      <c r="H51" s="113">
        <v>0.74</v>
      </c>
      <c r="I51" s="112">
        <v>1</v>
      </c>
      <c r="J51" s="109">
        <f t="shared" si="1"/>
        <v>0.74</v>
      </c>
      <c r="K51" s="51" t="s">
        <v>258</v>
      </c>
      <c r="L51" s="52"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14" t="s">
        <v>119</v>
      </c>
      <c r="L52" s="15"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18" t="s">
        <v>123</v>
      </c>
      <c r="L53" s="15" t="s">
        <v>124</v>
      </c>
      <c r="M53" s="21"/>
      <c r="N53" s="21"/>
      <c r="O53" s="29"/>
      <c r="P53" s="17"/>
    </row>
    <row r="54" spans="1:16">
      <c r="A54" s="8" t="s">
        <v>115</v>
      </c>
      <c r="B54" s="19" t="s">
        <v>116</v>
      </c>
      <c r="C54" s="8" t="s">
        <v>125</v>
      </c>
      <c r="D54" s="19" t="s">
        <v>126</v>
      </c>
      <c r="E54" s="9"/>
      <c r="F54" s="12"/>
      <c r="G54" s="20">
        <v>1</v>
      </c>
      <c r="H54" s="13">
        <v>7.5</v>
      </c>
      <c r="I54" s="20">
        <v>1</v>
      </c>
      <c r="J54" s="109">
        <f t="shared" si="1"/>
        <v>7.5</v>
      </c>
      <c r="K54" s="18" t="s">
        <v>127</v>
      </c>
      <c r="L54" s="15"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18" t="s">
        <v>243</v>
      </c>
      <c r="L55" s="15"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18" t="s">
        <v>263</v>
      </c>
      <c r="L56" s="15"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18" t="s">
        <v>135</v>
      </c>
      <c r="L57" s="15" t="s">
        <v>128</v>
      </c>
      <c r="M57" s="21"/>
      <c r="N57" s="21"/>
      <c r="O57" s="29"/>
      <c r="P57" s="17"/>
    </row>
    <row r="58" spans="1:16" s="4" customFormat="1">
      <c r="A58" s="8" t="s">
        <v>132</v>
      </c>
      <c r="B58" s="19" t="s">
        <v>116</v>
      </c>
      <c r="C58" s="8" t="s">
        <v>246</v>
      </c>
      <c r="D58" s="19" t="s">
        <v>247</v>
      </c>
      <c r="E58" s="9"/>
      <c r="F58" s="12"/>
      <c r="G58" s="20">
        <v>1</v>
      </c>
      <c r="H58" s="13">
        <v>2</v>
      </c>
      <c r="I58" s="20">
        <v>1</v>
      </c>
      <c r="J58" s="109">
        <f t="shared" si="1"/>
        <v>2</v>
      </c>
      <c r="K58" s="14" t="s">
        <v>248</v>
      </c>
      <c r="L58" s="15"/>
      <c r="M58" s="21"/>
      <c r="N58" s="21"/>
      <c r="O58" s="71" t="s">
        <v>275</v>
      </c>
      <c r="P58" s="17"/>
    </row>
    <row r="59" spans="1:16">
      <c r="A59" s="8" t="s">
        <v>115</v>
      </c>
      <c r="B59" s="19" t="s">
        <v>116</v>
      </c>
      <c r="C59" s="8" t="s">
        <v>136</v>
      </c>
      <c r="D59" s="19" t="s">
        <v>137</v>
      </c>
      <c r="E59" s="9"/>
      <c r="F59" s="12"/>
      <c r="G59" s="20">
        <v>1</v>
      </c>
      <c r="H59" s="13">
        <v>3</v>
      </c>
      <c r="I59" s="20">
        <v>1</v>
      </c>
      <c r="J59" s="109">
        <f t="shared" si="1"/>
        <v>3</v>
      </c>
      <c r="K59" s="14" t="s">
        <v>305</v>
      </c>
      <c r="L59" s="15" t="s">
        <v>139</v>
      </c>
      <c r="M59" s="16"/>
      <c r="N59" s="16"/>
      <c r="O59" s="29"/>
      <c r="P59" s="17"/>
    </row>
    <row r="60" spans="1:16">
      <c r="A60" s="8" t="s">
        <v>132</v>
      </c>
      <c r="B60" s="19" t="s">
        <v>140</v>
      </c>
      <c r="C60" s="8" t="s">
        <v>141</v>
      </c>
      <c r="D60" s="19" t="s">
        <v>142</v>
      </c>
      <c r="E60" s="9"/>
      <c r="F60" s="12"/>
      <c r="G60" s="20">
        <v>1</v>
      </c>
      <c r="H60" s="13">
        <v>73.5</v>
      </c>
      <c r="I60" s="20">
        <v>1</v>
      </c>
      <c r="J60" s="109">
        <f t="shared" si="1"/>
        <v>73.5</v>
      </c>
      <c r="K60" s="18" t="s">
        <v>143</v>
      </c>
      <c r="L60" s="15" t="s">
        <v>128</v>
      </c>
      <c r="M60" s="16"/>
      <c r="N60" s="16"/>
      <c r="O60" s="29"/>
      <c r="P60" s="17"/>
    </row>
    <row r="61" spans="1:16" s="4" customFormat="1">
      <c r="A61" s="8" t="s">
        <v>132</v>
      </c>
      <c r="B61" s="19" t="s">
        <v>140</v>
      </c>
      <c r="C61" s="8" t="s">
        <v>300</v>
      </c>
      <c r="D61" s="19" t="s">
        <v>301</v>
      </c>
      <c r="E61" s="9"/>
      <c r="F61" s="12"/>
      <c r="G61" s="20">
        <v>1</v>
      </c>
      <c r="H61" s="13">
        <v>13.5</v>
      </c>
      <c r="I61" s="20">
        <v>1</v>
      </c>
      <c r="J61" s="109">
        <f t="shared" si="1"/>
        <v>13.5</v>
      </c>
      <c r="K61" s="18" t="s">
        <v>302</v>
      </c>
      <c r="L61" s="15"/>
      <c r="M61" s="16"/>
      <c r="N61" s="16"/>
      <c r="O61" s="29"/>
      <c r="P61" s="17"/>
    </row>
    <row r="62" spans="1:16">
      <c r="A62" s="8" t="s">
        <v>132</v>
      </c>
      <c r="B62" s="19" t="s">
        <v>140</v>
      </c>
      <c r="C62" s="8" t="s">
        <v>140</v>
      </c>
      <c r="D62" s="19" t="s">
        <v>144</v>
      </c>
      <c r="E62" s="9"/>
      <c r="F62" s="12"/>
      <c r="G62" s="20">
        <v>1</v>
      </c>
      <c r="H62" s="13">
        <v>70</v>
      </c>
      <c r="I62" s="20">
        <v>1</v>
      </c>
      <c r="J62" s="109">
        <f t="shared" ref="J62:J94" si="3">I62*H62</f>
        <v>70</v>
      </c>
      <c r="K62" s="18" t="s">
        <v>145</v>
      </c>
      <c r="L62" s="15" t="s">
        <v>146</v>
      </c>
      <c r="M62" s="21"/>
      <c r="N62" s="21"/>
      <c r="O62" s="29"/>
      <c r="P62" s="17"/>
    </row>
    <row r="63" spans="1:16">
      <c r="A63" s="8" t="s">
        <v>49</v>
      </c>
      <c r="B63" s="19" t="s">
        <v>147</v>
      </c>
      <c r="C63" s="8" t="s">
        <v>148</v>
      </c>
      <c r="D63" s="19" t="s">
        <v>149</v>
      </c>
      <c r="E63" s="9">
        <v>1000</v>
      </c>
      <c r="F63" s="12">
        <v>8000</v>
      </c>
      <c r="G63" s="20">
        <v>8</v>
      </c>
      <c r="H63" s="13">
        <v>59</v>
      </c>
      <c r="I63" s="20">
        <v>1</v>
      </c>
      <c r="J63" s="109">
        <f t="shared" si="3"/>
        <v>59</v>
      </c>
      <c r="K63" s="14" t="s">
        <v>150</v>
      </c>
      <c r="L63" s="15" t="s">
        <v>128</v>
      </c>
      <c r="M63" s="16"/>
      <c r="N63" s="16"/>
      <c r="O63" s="29"/>
      <c r="P63" s="17"/>
    </row>
    <row r="64" spans="1:16">
      <c r="A64" s="8" t="s">
        <v>49</v>
      </c>
      <c r="B64" s="19" t="s">
        <v>147</v>
      </c>
      <c r="C64" s="8" t="s">
        <v>151</v>
      </c>
      <c r="D64" s="19" t="s">
        <v>152</v>
      </c>
      <c r="E64" s="9"/>
      <c r="F64" s="12"/>
      <c r="G64" s="20">
        <v>10</v>
      </c>
      <c r="H64" s="13">
        <v>4.0999999999999996</v>
      </c>
      <c r="I64" s="20">
        <v>10</v>
      </c>
      <c r="J64" s="109">
        <f t="shared" si="3"/>
        <v>41</v>
      </c>
      <c r="K64" s="18" t="s">
        <v>153</v>
      </c>
      <c r="L64" s="15" t="s">
        <v>154</v>
      </c>
      <c r="M64" s="21"/>
      <c r="N64" s="21"/>
      <c r="O64" s="29"/>
      <c r="P64" s="17"/>
    </row>
    <row r="65" spans="1:16">
      <c r="A65" s="8" t="s">
        <v>49</v>
      </c>
      <c r="B65" s="19" t="s">
        <v>147</v>
      </c>
      <c r="C65" s="8" t="s">
        <v>151</v>
      </c>
      <c r="D65" s="19" t="s">
        <v>155</v>
      </c>
      <c r="E65" s="9"/>
      <c r="F65" s="12"/>
      <c r="G65" s="20">
        <v>5</v>
      </c>
      <c r="H65" s="13">
        <v>6</v>
      </c>
      <c r="I65" s="20">
        <v>5</v>
      </c>
      <c r="J65" s="109">
        <f t="shared" si="3"/>
        <v>30</v>
      </c>
      <c r="K65" s="18" t="s">
        <v>156</v>
      </c>
      <c r="L65" s="15" t="s">
        <v>154</v>
      </c>
      <c r="M65" s="16"/>
      <c r="N65" s="16"/>
      <c r="O65" s="29"/>
      <c r="P65" s="17"/>
    </row>
    <row r="66" spans="1:16">
      <c r="A66" s="8" t="s">
        <v>49</v>
      </c>
      <c r="B66" s="19" t="s">
        <v>147</v>
      </c>
      <c r="C66" s="8" t="s">
        <v>157</v>
      </c>
      <c r="D66" s="19" t="s">
        <v>158</v>
      </c>
      <c r="E66" s="9"/>
      <c r="F66" s="12"/>
      <c r="G66" s="20">
        <v>5</v>
      </c>
      <c r="H66" s="13">
        <v>4</v>
      </c>
      <c r="I66" s="20">
        <v>5</v>
      </c>
      <c r="J66" s="109">
        <f t="shared" si="3"/>
        <v>20</v>
      </c>
      <c r="K66" s="18" t="s">
        <v>159</v>
      </c>
      <c r="L66" s="15" t="s">
        <v>154</v>
      </c>
      <c r="M66" s="21"/>
      <c r="N66" s="21"/>
      <c r="O66" s="29"/>
      <c r="P66" s="17"/>
    </row>
    <row r="67" spans="1:16">
      <c r="A67" s="8" t="s">
        <v>49</v>
      </c>
      <c r="B67" s="19" t="s">
        <v>147</v>
      </c>
      <c r="C67" s="8" t="s">
        <v>160</v>
      </c>
      <c r="D67" s="19" t="s">
        <v>161</v>
      </c>
      <c r="E67" s="9">
        <v>200</v>
      </c>
      <c r="F67" s="12">
        <v>600</v>
      </c>
      <c r="G67" s="20">
        <v>3</v>
      </c>
      <c r="H67" s="13">
        <v>16</v>
      </c>
      <c r="I67" s="20">
        <v>3</v>
      </c>
      <c r="J67" s="109">
        <f t="shared" si="3"/>
        <v>48</v>
      </c>
      <c r="K67" s="14" t="s">
        <v>162</v>
      </c>
      <c r="L67" s="15" t="s">
        <v>163</v>
      </c>
      <c r="M67" s="16"/>
      <c r="N67" s="16"/>
      <c r="O67" s="29"/>
      <c r="P67" s="17"/>
    </row>
    <row r="68" spans="1:16">
      <c r="A68" s="8" t="s">
        <v>49</v>
      </c>
      <c r="B68" s="19" t="s">
        <v>147</v>
      </c>
      <c r="C68" s="8" t="s">
        <v>164</v>
      </c>
      <c r="D68" s="19" t="s">
        <v>165</v>
      </c>
      <c r="E68" s="9"/>
      <c r="F68" s="12"/>
      <c r="G68" s="20">
        <v>5</v>
      </c>
      <c r="H68" s="13">
        <v>14.5</v>
      </c>
      <c r="I68" s="20">
        <v>5</v>
      </c>
      <c r="J68" s="109">
        <f t="shared" si="3"/>
        <v>72.5</v>
      </c>
      <c r="K68" s="18" t="s">
        <v>166</v>
      </c>
      <c r="L68" s="15" t="s">
        <v>167</v>
      </c>
      <c r="M68" s="21"/>
      <c r="N68" s="21"/>
      <c r="O68" s="30"/>
      <c r="P68" s="17"/>
    </row>
    <row r="69" spans="1:16">
      <c r="A69" s="8" t="s">
        <v>174</v>
      </c>
      <c r="B69" s="19" t="s">
        <v>175</v>
      </c>
      <c r="C69" s="8" t="s">
        <v>175</v>
      </c>
      <c r="D69" s="19" t="s">
        <v>261</v>
      </c>
      <c r="E69" s="9"/>
      <c r="F69" s="12"/>
      <c r="G69" s="20">
        <v>5</v>
      </c>
      <c r="H69" s="13">
        <v>12</v>
      </c>
      <c r="I69" s="20">
        <v>5</v>
      </c>
      <c r="J69" s="109">
        <f t="shared" si="3"/>
        <v>60</v>
      </c>
      <c r="K69" s="18" t="s">
        <v>172</v>
      </c>
      <c r="L69" s="15" t="s">
        <v>172</v>
      </c>
      <c r="M69" s="16"/>
      <c r="N69" s="16"/>
      <c r="O69" s="30"/>
      <c r="P69" s="17"/>
    </row>
    <row r="70" spans="1:16">
      <c r="A70" s="8" t="s">
        <v>174</v>
      </c>
      <c r="B70" s="19" t="s">
        <v>176</v>
      </c>
      <c r="C70" s="8" t="s">
        <v>177</v>
      </c>
      <c r="D70" s="24" t="s">
        <v>240</v>
      </c>
      <c r="E70" s="9"/>
      <c r="F70" s="12"/>
      <c r="G70" s="20">
        <v>5</v>
      </c>
      <c r="H70" s="13">
        <v>25</v>
      </c>
      <c r="I70" s="20">
        <v>5</v>
      </c>
      <c r="J70" s="109">
        <f t="shared" si="3"/>
        <v>125</v>
      </c>
      <c r="K70" s="18" t="s">
        <v>172</v>
      </c>
      <c r="L70" s="15" t="s">
        <v>172</v>
      </c>
      <c r="M70" s="21"/>
      <c r="N70" s="21"/>
      <c r="O70" s="30"/>
      <c r="P70" s="17"/>
    </row>
    <row r="71" spans="1:16">
      <c r="A71" s="8" t="s">
        <v>174</v>
      </c>
      <c r="B71" s="19" t="s">
        <v>176</v>
      </c>
      <c r="C71" s="23" t="s">
        <v>278</v>
      </c>
      <c r="D71" s="24" t="s">
        <v>279</v>
      </c>
      <c r="E71" s="9">
        <v>300</v>
      </c>
      <c r="F71" s="12"/>
      <c r="G71" s="20">
        <v>1</v>
      </c>
      <c r="H71" s="13">
        <v>25</v>
      </c>
      <c r="I71" s="20">
        <v>2</v>
      </c>
      <c r="J71" s="109">
        <f t="shared" si="3"/>
        <v>50</v>
      </c>
      <c r="K71" s="18" t="s">
        <v>280</v>
      </c>
      <c r="L71" s="15" t="s">
        <v>172</v>
      </c>
      <c r="M71" s="16"/>
      <c r="N71" s="16"/>
      <c r="O71" s="30"/>
      <c r="P71" s="17"/>
    </row>
    <row r="72" spans="1:16">
      <c r="A72" s="8" t="s">
        <v>42</v>
      </c>
      <c r="B72" s="19" t="s">
        <v>175</v>
      </c>
      <c r="C72" s="8" t="s">
        <v>178</v>
      </c>
      <c r="D72" s="19" t="s">
        <v>179</v>
      </c>
      <c r="E72" s="9">
        <v>350</v>
      </c>
      <c r="F72" s="12"/>
      <c r="G72" s="20">
        <v>1</v>
      </c>
      <c r="H72" s="13">
        <v>10</v>
      </c>
      <c r="I72" s="20">
        <v>1</v>
      </c>
      <c r="J72" s="109">
        <f t="shared" si="3"/>
        <v>10</v>
      </c>
      <c r="K72" s="18" t="s">
        <v>180</v>
      </c>
      <c r="L72" s="15" t="s">
        <v>154</v>
      </c>
      <c r="M72" s="21"/>
      <c r="N72" s="21"/>
      <c r="O72" s="31"/>
      <c r="P72" s="17"/>
    </row>
    <row r="73" spans="1:16">
      <c r="A73" s="8" t="s">
        <v>181</v>
      </c>
      <c r="B73" s="19" t="s">
        <v>23</v>
      </c>
      <c r="C73" s="8" t="s">
        <v>66</v>
      </c>
      <c r="D73" s="19" t="s">
        <v>182</v>
      </c>
      <c r="E73" s="9">
        <v>400</v>
      </c>
      <c r="F73" s="12"/>
      <c r="G73" s="20">
        <v>2</v>
      </c>
      <c r="H73" s="13">
        <v>24</v>
      </c>
      <c r="I73" s="20">
        <v>1</v>
      </c>
      <c r="J73" s="109">
        <f t="shared" si="3"/>
        <v>24</v>
      </c>
      <c r="K73" s="18" t="s">
        <v>262</v>
      </c>
      <c r="L73" s="15" t="s">
        <v>183</v>
      </c>
      <c r="M73" s="16"/>
      <c r="N73" s="16"/>
      <c r="O73" s="30"/>
      <c r="P73" s="26"/>
    </row>
    <row r="74" spans="1:16">
      <c r="A74" s="8" t="s">
        <v>181</v>
      </c>
      <c r="B74" s="19" t="s">
        <v>70</v>
      </c>
      <c r="C74" s="8" t="s">
        <v>75</v>
      </c>
      <c r="D74" s="19" t="s">
        <v>184</v>
      </c>
      <c r="E74" s="9"/>
      <c r="F74" s="12"/>
      <c r="G74" s="20">
        <v>5</v>
      </c>
      <c r="H74" s="13">
        <f>2.28</f>
        <v>2.2799999999999998</v>
      </c>
      <c r="I74" s="20">
        <v>1</v>
      </c>
      <c r="J74" s="109">
        <f t="shared" si="3"/>
        <v>2.2799999999999998</v>
      </c>
      <c r="K74" s="18" t="s">
        <v>185</v>
      </c>
      <c r="L74" s="15" t="s">
        <v>53</v>
      </c>
      <c r="M74" s="21">
        <v>7991</v>
      </c>
      <c r="N74" s="21"/>
      <c r="O74" s="30"/>
      <c r="P74" s="25" t="s">
        <v>21</v>
      </c>
    </row>
    <row r="75" spans="1:16">
      <c r="A75" s="8" t="s">
        <v>181</v>
      </c>
      <c r="B75" s="19" t="s">
        <v>70</v>
      </c>
      <c r="C75" s="8" t="s">
        <v>75</v>
      </c>
      <c r="D75" s="19" t="s">
        <v>186</v>
      </c>
      <c r="E75" s="9"/>
      <c r="F75" s="12"/>
      <c r="G75" s="20">
        <v>3</v>
      </c>
      <c r="H75" s="13">
        <f>4.51</f>
        <v>4.51</v>
      </c>
      <c r="I75" s="20">
        <v>1</v>
      </c>
      <c r="J75" s="109">
        <f t="shared" si="3"/>
        <v>4.51</v>
      </c>
      <c r="K75" s="18" t="s">
        <v>187</v>
      </c>
      <c r="L75" s="15" t="s">
        <v>53</v>
      </c>
      <c r="M75" s="16"/>
      <c r="N75" s="16">
        <v>7380</v>
      </c>
      <c r="O75" s="32"/>
      <c r="P75" s="25" t="s">
        <v>21</v>
      </c>
    </row>
    <row r="76" spans="1:16">
      <c r="A76" s="8" t="s">
        <v>181</v>
      </c>
      <c r="B76" s="19" t="s">
        <v>70</v>
      </c>
      <c r="C76" s="8" t="s">
        <v>71</v>
      </c>
      <c r="D76" s="19" t="s">
        <v>188</v>
      </c>
      <c r="E76" s="9"/>
      <c r="F76" s="12"/>
      <c r="G76" s="20">
        <v>11</v>
      </c>
      <c r="H76" s="13">
        <f>0.49</f>
        <v>0.49</v>
      </c>
      <c r="I76" s="20">
        <v>1</v>
      </c>
      <c r="J76" s="109">
        <f t="shared" si="3"/>
        <v>0.49</v>
      </c>
      <c r="K76" s="18" t="s">
        <v>189</v>
      </c>
      <c r="L76" s="15" t="s">
        <v>53</v>
      </c>
      <c r="M76" s="21"/>
      <c r="N76" s="21">
        <v>10511</v>
      </c>
      <c r="O76" s="32"/>
      <c r="P76" s="25" t="s">
        <v>21</v>
      </c>
    </row>
    <row r="77" spans="1:16">
      <c r="A77" s="8" t="s">
        <v>181</v>
      </c>
      <c r="B77" s="19" t="s">
        <v>70</v>
      </c>
      <c r="C77" s="8" t="s">
        <v>75</v>
      </c>
      <c r="D77" s="19" t="s">
        <v>76</v>
      </c>
      <c r="E77" s="9"/>
      <c r="F77" s="12"/>
      <c r="G77" s="20">
        <v>3</v>
      </c>
      <c r="H77" s="13">
        <f>0.99</f>
        <v>0.99</v>
      </c>
      <c r="I77" s="20">
        <v>1</v>
      </c>
      <c r="J77" s="109">
        <f t="shared" si="3"/>
        <v>0.99</v>
      </c>
      <c r="K77" s="14" t="s">
        <v>190</v>
      </c>
      <c r="L77" s="15" t="s">
        <v>53</v>
      </c>
      <c r="M77" s="16"/>
      <c r="N77" s="16">
        <v>7380</v>
      </c>
      <c r="O77" s="30"/>
      <c r="P77" s="25" t="s">
        <v>21</v>
      </c>
    </row>
    <row r="78" spans="1:16">
      <c r="A78" s="8" t="s">
        <v>181</v>
      </c>
      <c r="B78" s="19" t="s">
        <v>70</v>
      </c>
      <c r="C78" s="8" t="s">
        <v>66</v>
      </c>
      <c r="D78" s="19" t="s">
        <v>191</v>
      </c>
      <c r="E78" s="9"/>
      <c r="F78" s="12"/>
      <c r="G78" s="20">
        <v>3</v>
      </c>
      <c r="H78" s="13">
        <f>5.01</f>
        <v>5.01</v>
      </c>
      <c r="I78" s="20">
        <v>1</v>
      </c>
      <c r="J78" s="109">
        <f t="shared" si="3"/>
        <v>5.01</v>
      </c>
      <c r="K78" s="18" t="s">
        <v>192</v>
      </c>
      <c r="L78" s="15" t="s">
        <v>193</v>
      </c>
      <c r="M78" s="21"/>
      <c r="N78" s="21">
        <v>10511</v>
      </c>
      <c r="O78" s="30"/>
      <c r="P78" s="25" t="s">
        <v>21</v>
      </c>
    </row>
    <row r="79" spans="1:16">
      <c r="A79" s="8" t="s">
        <v>181</v>
      </c>
      <c r="B79" s="19" t="s">
        <v>70</v>
      </c>
      <c r="C79" s="8" t="s">
        <v>75</v>
      </c>
      <c r="D79" s="19" t="s">
        <v>194</v>
      </c>
      <c r="E79" s="9"/>
      <c r="F79" s="12"/>
      <c r="G79" s="20">
        <v>1</v>
      </c>
      <c r="H79" s="13">
        <f>13.5</f>
        <v>13.5</v>
      </c>
      <c r="I79" s="20">
        <v>1</v>
      </c>
      <c r="J79" s="109">
        <f t="shared" si="3"/>
        <v>13.5</v>
      </c>
      <c r="K79" s="14" t="s">
        <v>195</v>
      </c>
      <c r="L79" s="15" t="s">
        <v>53</v>
      </c>
      <c r="M79" s="16"/>
      <c r="N79" s="16"/>
      <c r="O79" s="32"/>
      <c r="P79" s="17"/>
    </row>
    <row r="80" spans="1:16">
      <c r="A80" s="8" t="s">
        <v>181</v>
      </c>
      <c r="B80" s="19" t="s">
        <v>70</v>
      </c>
      <c r="C80" s="8" t="s">
        <v>196</v>
      </c>
      <c r="D80" s="19" t="s">
        <v>197</v>
      </c>
      <c r="E80" s="9"/>
      <c r="F80" s="12"/>
      <c r="G80" s="20">
        <v>1</v>
      </c>
      <c r="H80" s="13">
        <f>2.03+1.59</f>
        <v>3.62</v>
      </c>
      <c r="I80" s="20">
        <v>1</v>
      </c>
      <c r="J80" s="109">
        <f t="shared" si="3"/>
        <v>3.62</v>
      </c>
      <c r="K80" s="18" t="s">
        <v>198</v>
      </c>
      <c r="L80" s="15" t="s">
        <v>292</v>
      </c>
      <c r="M80" s="21"/>
      <c r="N80" s="21"/>
      <c r="O80" s="30"/>
      <c r="P80" s="17"/>
    </row>
    <row r="81" spans="1:16">
      <c r="A81" s="8" t="s">
        <v>181</v>
      </c>
      <c r="B81" s="19" t="s">
        <v>116</v>
      </c>
      <c r="C81" s="8" t="s">
        <v>199</v>
      </c>
      <c r="D81" s="19" t="s">
        <v>200</v>
      </c>
      <c r="E81" s="9"/>
      <c r="F81" s="12"/>
      <c r="G81" s="20">
        <v>1</v>
      </c>
      <c r="H81" s="13">
        <v>3</v>
      </c>
      <c r="I81" s="20">
        <v>1</v>
      </c>
      <c r="J81" s="109">
        <f t="shared" si="3"/>
        <v>3</v>
      </c>
      <c r="K81" s="18" t="s">
        <v>201</v>
      </c>
      <c r="L81" s="15" t="s">
        <v>202</v>
      </c>
      <c r="M81" s="16"/>
      <c r="N81" s="16"/>
      <c r="O81" s="30"/>
      <c r="P81" s="17"/>
    </row>
    <row r="82" spans="1:16">
      <c r="A82" s="8" t="s">
        <v>181</v>
      </c>
      <c r="B82" s="19" t="s">
        <v>70</v>
      </c>
      <c r="C82" s="8" t="s">
        <v>117</v>
      </c>
      <c r="D82" s="19" t="s">
        <v>203</v>
      </c>
      <c r="E82" s="9"/>
      <c r="F82" s="12"/>
      <c r="G82" s="20">
        <v>1</v>
      </c>
      <c r="H82" s="13">
        <f>3.11+1.67</f>
        <v>4.7799999999999994</v>
      </c>
      <c r="I82" s="20">
        <v>1</v>
      </c>
      <c r="J82" s="109">
        <f t="shared" si="3"/>
        <v>4.7799999999999994</v>
      </c>
      <c r="K82" s="18" t="s">
        <v>204</v>
      </c>
      <c r="L82" s="15" t="s">
        <v>205</v>
      </c>
      <c r="M82" s="21"/>
      <c r="N82" s="21"/>
      <c r="O82" s="30"/>
      <c r="P82" s="25" t="s">
        <v>21</v>
      </c>
    </row>
    <row r="83" spans="1:16">
      <c r="A83" s="8" t="s">
        <v>181</v>
      </c>
      <c r="B83" s="19" t="s">
        <v>70</v>
      </c>
      <c r="C83" s="8" t="s">
        <v>75</v>
      </c>
      <c r="D83" s="19" t="s">
        <v>206</v>
      </c>
      <c r="E83" s="9"/>
      <c r="F83" s="12"/>
      <c r="G83" s="20">
        <v>1</v>
      </c>
      <c r="H83" s="13">
        <v>2</v>
      </c>
      <c r="I83" s="20">
        <v>1</v>
      </c>
      <c r="J83" s="109">
        <f t="shared" si="3"/>
        <v>2</v>
      </c>
      <c r="K83" s="14" t="s">
        <v>207</v>
      </c>
      <c r="L83" s="15" t="s">
        <v>53</v>
      </c>
      <c r="M83" s="16">
        <v>7991</v>
      </c>
      <c r="N83" s="16"/>
      <c r="O83" s="30"/>
      <c r="P83" s="25" t="s">
        <v>21</v>
      </c>
    </row>
    <row r="84" spans="1:16">
      <c r="A84" s="8" t="s">
        <v>181</v>
      </c>
      <c r="B84" s="19" t="s">
        <v>70</v>
      </c>
      <c r="C84" s="8" t="s">
        <v>75</v>
      </c>
      <c r="D84" s="19" t="s">
        <v>208</v>
      </c>
      <c r="E84" s="9"/>
      <c r="F84" s="12"/>
      <c r="G84" s="20">
        <v>2</v>
      </c>
      <c r="H84" s="13">
        <f>2.5</f>
        <v>2.5</v>
      </c>
      <c r="I84" s="20">
        <v>1</v>
      </c>
      <c r="J84" s="109">
        <f t="shared" si="3"/>
        <v>2.5</v>
      </c>
      <c r="K84" s="18" t="s">
        <v>209</v>
      </c>
      <c r="L84" s="15" t="s">
        <v>53</v>
      </c>
      <c r="M84" s="21">
        <v>7991</v>
      </c>
      <c r="N84" s="21"/>
      <c r="O84" s="30"/>
      <c r="P84" s="25" t="s">
        <v>21</v>
      </c>
    </row>
    <row r="85" spans="1:16">
      <c r="A85" s="8" t="s">
        <v>181</v>
      </c>
      <c r="B85" s="19" t="s">
        <v>70</v>
      </c>
      <c r="C85" s="8" t="s">
        <v>210</v>
      </c>
      <c r="D85" s="19" t="s">
        <v>211</v>
      </c>
      <c r="E85" s="9"/>
      <c r="F85" s="12"/>
      <c r="G85" s="20">
        <v>2</v>
      </c>
      <c r="H85" s="13">
        <f>(2.8+1.51)</f>
        <v>4.3099999999999996</v>
      </c>
      <c r="I85" s="20">
        <v>1</v>
      </c>
      <c r="J85" s="109">
        <f t="shared" si="3"/>
        <v>4.3099999999999996</v>
      </c>
      <c r="K85" s="14" t="s">
        <v>212</v>
      </c>
      <c r="L85" s="15" t="s">
        <v>213</v>
      </c>
      <c r="M85" s="16"/>
      <c r="N85" s="16"/>
      <c r="O85" s="30"/>
      <c r="P85" s="17"/>
    </row>
    <row r="86" spans="1:16">
      <c r="A86" s="8" t="s">
        <v>181</v>
      </c>
      <c r="B86" s="19" t="s">
        <v>70</v>
      </c>
      <c r="C86" s="8" t="s">
        <v>214</v>
      </c>
      <c r="D86" s="19" t="s">
        <v>215</v>
      </c>
      <c r="E86" s="9"/>
      <c r="F86" s="12"/>
      <c r="G86" s="20">
        <v>1</v>
      </c>
      <c r="H86" s="13">
        <f>1.72</f>
        <v>1.72</v>
      </c>
      <c r="I86" s="20">
        <v>1</v>
      </c>
      <c r="J86" s="109">
        <f t="shared" si="3"/>
        <v>1.72</v>
      </c>
      <c r="K86" s="18" t="s">
        <v>265</v>
      </c>
      <c r="L86" s="15" t="s">
        <v>291</v>
      </c>
      <c r="M86" s="21"/>
      <c r="N86" s="21"/>
      <c r="O86" s="30"/>
      <c r="P86" s="17"/>
    </row>
    <row r="87" spans="1:16">
      <c r="A87" s="8" t="s">
        <v>181</v>
      </c>
      <c r="B87" s="19" t="s">
        <v>70</v>
      </c>
      <c r="C87" s="8" t="s">
        <v>66</v>
      </c>
      <c r="D87" s="19" t="s">
        <v>216</v>
      </c>
      <c r="E87" s="9"/>
      <c r="F87" s="12"/>
      <c r="G87" s="20">
        <v>1</v>
      </c>
      <c r="H87" s="13">
        <f>2.44</f>
        <v>2.44</v>
      </c>
      <c r="I87" s="20">
        <v>1</v>
      </c>
      <c r="J87" s="109">
        <f t="shared" si="3"/>
        <v>2.44</v>
      </c>
      <c r="K87" s="18" t="s">
        <v>217</v>
      </c>
      <c r="L87" s="15" t="s">
        <v>193</v>
      </c>
      <c r="M87" s="16"/>
      <c r="N87" s="16"/>
      <c r="O87" s="30"/>
      <c r="P87" s="25" t="s">
        <v>21</v>
      </c>
    </row>
    <row r="88" spans="1:16">
      <c r="A88" s="8" t="s">
        <v>181</v>
      </c>
      <c r="B88" s="19" t="s">
        <v>70</v>
      </c>
      <c r="C88" s="8" t="s">
        <v>218</v>
      </c>
      <c r="D88" s="19" t="s">
        <v>219</v>
      </c>
      <c r="E88" s="9"/>
      <c r="F88" s="12"/>
      <c r="G88" s="20">
        <v>3</v>
      </c>
      <c r="H88" s="13">
        <f>2.38</f>
        <v>2.38</v>
      </c>
      <c r="I88" s="20">
        <v>1</v>
      </c>
      <c r="J88" s="109">
        <f t="shared" si="3"/>
        <v>2.38</v>
      </c>
      <c r="K88" s="18" t="s">
        <v>220</v>
      </c>
      <c r="L88" s="15" t="s">
        <v>53</v>
      </c>
      <c r="M88" s="21"/>
      <c r="N88" s="21"/>
      <c r="O88" s="32"/>
      <c r="P88" s="25" t="s">
        <v>21</v>
      </c>
    </row>
    <row r="89" spans="1:16">
      <c r="A89" s="8" t="s">
        <v>181</v>
      </c>
      <c r="B89" s="19" t="s">
        <v>70</v>
      </c>
      <c r="C89" s="8" t="s">
        <v>218</v>
      </c>
      <c r="D89" s="19" t="s">
        <v>221</v>
      </c>
      <c r="E89" s="9"/>
      <c r="F89" s="12"/>
      <c r="G89" s="20">
        <v>4</v>
      </c>
      <c r="H89" s="13">
        <f>3.27</f>
        <v>3.27</v>
      </c>
      <c r="I89" s="20">
        <v>1</v>
      </c>
      <c r="J89" s="109">
        <f t="shared" si="3"/>
        <v>3.27</v>
      </c>
      <c r="K89" s="14" t="s">
        <v>222</v>
      </c>
      <c r="L89" s="15" t="s">
        <v>53</v>
      </c>
      <c r="M89" s="16"/>
      <c r="N89" s="16"/>
      <c r="O89" s="30"/>
      <c r="P89" s="25" t="s">
        <v>21</v>
      </c>
    </row>
    <row r="90" spans="1:16">
      <c r="A90" s="8" t="s">
        <v>181</v>
      </c>
      <c r="B90" s="19" t="s">
        <v>70</v>
      </c>
      <c r="C90" s="8" t="s">
        <v>218</v>
      </c>
      <c r="D90" s="19" t="s">
        <v>223</v>
      </c>
      <c r="E90" s="9"/>
      <c r="F90" s="12"/>
      <c r="G90" s="20">
        <v>4</v>
      </c>
      <c r="H90" s="13">
        <f>2.57</f>
        <v>2.57</v>
      </c>
      <c r="I90" s="20">
        <v>1</v>
      </c>
      <c r="J90" s="109">
        <f t="shared" si="3"/>
        <v>2.57</v>
      </c>
      <c r="K90" s="18" t="s">
        <v>264</v>
      </c>
      <c r="L90" s="15" t="s">
        <v>53</v>
      </c>
      <c r="M90" s="21"/>
      <c r="N90" s="21"/>
      <c r="O90" s="30"/>
      <c r="P90" s="25" t="s">
        <v>21</v>
      </c>
    </row>
    <row r="91" spans="1:16">
      <c r="A91" s="8" t="s">
        <v>181</v>
      </c>
      <c r="B91" s="19" t="s">
        <v>70</v>
      </c>
      <c r="C91" s="8" t="s">
        <v>75</v>
      </c>
      <c r="D91" s="19" t="s">
        <v>224</v>
      </c>
      <c r="E91" s="9"/>
      <c r="F91" s="12"/>
      <c r="G91" s="20">
        <v>12</v>
      </c>
      <c r="H91" s="13">
        <f>2.75</f>
        <v>2.75</v>
      </c>
      <c r="I91" s="20">
        <v>1</v>
      </c>
      <c r="J91" s="109">
        <f t="shared" si="3"/>
        <v>2.75</v>
      </c>
      <c r="K91" s="14" t="s">
        <v>225</v>
      </c>
      <c r="L91" s="15" t="s">
        <v>53</v>
      </c>
      <c r="M91" s="16">
        <v>912</v>
      </c>
      <c r="N91" s="16"/>
      <c r="O91" s="30"/>
      <c r="P91" s="25" t="s">
        <v>21</v>
      </c>
    </row>
    <row r="92" spans="1:16">
      <c r="A92" s="8" t="s">
        <v>181</v>
      </c>
      <c r="B92" s="19" t="s">
        <v>70</v>
      </c>
      <c r="C92" s="8" t="s">
        <v>75</v>
      </c>
      <c r="D92" s="19" t="s">
        <v>79</v>
      </c>
      <c r="E92" s="9"/>
      <c r="F92" s="12"/>
      <c r="G92" s="20">
        <v>8</v>
      </c>
      <c r="H92" s="13">
        <f>1.75</f>
        <v>1.75</v>
      </c>
      <c r="I92" s="20">
        <v>1</v>
      </c>
      <c r="J92" s="109">
        <f t="shared" si="3"/>
        <v>1.75</v>
      </c>
      <c r="K92" s="18" t="s">
        <v>226</v>
      </c>
      <c r="L92" s="15" t="s">
        <v>53</v>
      </c>
      <c r="M92" s="21"/>
      <c r="N92" s="21">
        <v>7380</v>
      </c>
      <c r="O92" s="30"/>
      <c r="P92" s="25" t="s">
        <v>21</v>
      </c>
    </row>
    <row r="93" spans="1:16">
      <c r="A93" s="8" t="s">
        <v>181</v>
      </c>
      <c r="B93" s="19" t="s">
        <v>116</v>
      </c>
      <c r="C93" s="8" t="s">
        <v>173</v>
      </c>
      <c r="D93" s="19" t="s">
        <v>227</v>
      </c>
      <c r="E93" s="9"/>
      <c r="F93" s="12"/>
      <c r="G93" s="20">
        <v>1</v>
      </c>
      <c r="H93" s="13">
        <v>12</v>
      </c>
      <c r="I93" s="20">
        <v>1</v>
      </c>
      <c r="J93" s="109">
        <f t="shared" si="3"/>
        <v>12</v>
      </c>
      <c r="K93" s="18" t="s">
        <v>228</v>
      </c>
      <c r="L93" s="15" t="s">
        <v>229</v>
      </c>
      <c r="M93" s="16"/>
      <c r="N93" s="16"/>
      <c r="O93" s="30"/>
      <c r="P93" s="25" t="s">
        <v>21</v>
      </c>
    </row>
    <row r="94" spans="1:16">
      <c r="A94" s="8" t="s">
        <v>181</v>
      </c>
      <c r="B94" s="19" t="s">
        <v>116</v>
      </c>
      <c r="C94" s="8" t="s">
        <v>129</v>
      </c>
      <c r="D94" s="19" t="s">
        <v>230</v>
      </c>
      <c r="E94" s="9"/>
      <c r="F94" s="12"/>
      <c r="G94" s="20">
        <v>1</v>
      </c>
      <c r="H94" s="13">
        <v>12</v>
      </c>
      <c r="I94" s="20">
        <v>1</v>
      </c>
      <c r="J94" s="109">
        <f t="shared" si="3"/>
        <v>12</v>
      </c>
      <c r="K94" s="18" t="s">
        <v>231</v>
      </c>
      <c r="L94" s="15" t="s">
        <v>294</v>
      </c>
      <c r="M94" s="21"/>
      <c r="N94" s="21"/>
      <c r="O94" s="30"/>
      <c r="P94" s="17"/>
    </row>
    <row r="95" spans="1:16">
      <c r="A95" s="8" t="s">
        <v>181</v>
      </c>
      <c r="B95" s="19" t="s">
        <v>116</v>
      </c>
      <c r="C95" s="8" t="s">
        <v>136</v>
      </c>
      <c r="D95" s="19" t="s">
        <v>232</v>
      </c>
      <c r="E95" s="9"/>
      <c r="F95" s="12"/>
      <c r="G95" s="20">
        <v>1</v>
      </c>
      <c r="H95" s="13">
        <f>(3+0.96)</f>
        <v>3.96</v>
      </c>
      <c r="I95" s="20">
        <v>1</v>
      </c>
      <c r="J95" s="109">
        <f t="shared" ref="J95:J97" si="4">I95*H95</f>
        <v>3.96</v>
      </c>
      <c r="K95" s="14" t="s">
        <v>233</v>
      </c>
      <c r="L95" s="15" t="s">
        <v>293</v>
      </c>
      <c r="M95" s="21"/>
      <c r="N95" s="21"/>
      <c r="O95" s="30"/>
      <c r="P95" s="25" t="s">
        <v>21</v>
      </c>
    </row>
    <row r="96" spans="1:16" s="4" customFormat="1">
      <c r="A96" s="8" t="s">
        <v>181</v>
      </c>
      <c r="B96" s="19" t="s">
        <v>116</v>
      </c>
      <c r="C96" s="8" t="s">
        <v>62</v>
      </c>
      <c r="D96" s="19" t="s">
        <v>244</v>
      </c>
      <c r="E96" s="9"/>
      <c r="F96" s="12"/>
      <c r="G96" s="20">
        <v>3</v>
      </c>
      <c r="H96" s="13">
        <v>4.5</v>
      </c>
      <c r="I96" s="20">
        <v>1</v>
      </c>
      <c r="J96" s="109">
        <f t="shared" si="4"/>
        <v>4.5</v>
      </c>
      <c r="K96" s="18" t="s">
        <v>245</v>
      </c>
      <c r="L96" s="15" t="s">
        <v>65</v>
      </c>
      <c r="M96" s="21"/>
      <c r="N96" s="21"/>
      <c r="O96" s="30"/>
      <c r="P96" s="25"/>
    </row>
    <row r="97" spans="1:26">
      <c r="A97" s="8" t="s">
        <v>181</v>
      </c>
      <c r="B97" s="19" t="s">
        <v>116</v>
      </c>
      <c r="C97" s="8" t="s">
        <v>199</v>
      </c>
      <c r="D97" s="19" t="s">
        <v>234</v>
      </c>
      <c r="E97" s="9"/>
      <c r="F97" s="12"/>
      <c r="G97" s="20">
        <v>1</v>
      </c>
      <c r="H97" s="13">
        <v>4</v>
      </c>
      <c r="I97" s="20">
        <v>1</v>
      </c>
      <c r="J97" s="109">
        <f t="shared" si="4"/>
        <v>4</v>
      </c>
      <c r="K97" s="18" t="s">
        <v>235</v>
      </c>
      <c r="L97" s="15" t="s">
        <v>205</v>
      </c>
      <c r="M97" s="16"/>
      <c r="N97" s="16"/>
      <c r="O97" s="71" t="s">
        <v>288</v>
      </c>
      <c r="P97" s="27" t="s">
        <v>277</v>
      </c>
    </row>
    <row r="98" spans="1:26">
      <c r="A98" s="8" t="s">
        <v>181</v>
      </c>
      <c r="B98" s="19" t="s">
        <v>70</v>
      </c>
      <c r="C98" s="8" t="s">
        <v>75</v>
      </c>
      <c r="D98" s="19" t="s">
        <v>236</v>
      </c>
      <c r="E98" s="9"/>
      <c r="F98" s="12"/>
      <c r="G98" s="20">
        <v>1</v>
      </c>
      <c r="H98" s="13">
        <f>0.87</f>
        <v>0.87</v>
      </c>
      <c r="I98" s="20">
        <v>1</v>
      </c>
      <c r="J98" s="109">
        <f>H98*I98</f>
        <v>0.87</v>
      </c>
      <c r="K98" s="18" t="s">
        <v>237</v>
      </c>
      <c r="L98" s="15" t="s">
        <v>53</v>
      </c>
      <c r="M98" s="16"/>
      <c r="N98" s="16"/>
      <c r="O98" s="33"/>
      <c r="P98" s="28" t="s">
        <v>238</v>
      </c>
    </row>
    <row r="99" spans="1:26" s="4" customFormat="1" ht="15.75" thickBot="1">
      <c r="A99" s="8" t="s">
        <v>181</v>
      </c>
      <c r="B99" s="19" t="s">
        <v>252</v>
      </c>
      <c r="C99" s="8" t="s">
        <v>253</v>
      </c>
      <c r="D99" s="19" t="s">
        <v>254</v>
      </c>
      <c r="E99" s="9"/>
      <c r="F99" s="12"/>
      <c r="G99" s="20">
        <v>1</v>
      </c>
      <c r="H99" s="13">
        <v>21.5</v>
      </c>
      <c r="I99" s="20">
        <v>1</v>
      </c>
      <c r="J99" s="109">
        <f>H99*I99</f>
        <v>21.5</v>
      </c>
      <c r="K99" s="18" t="s">
        <v>255</v>
      </c>
      <c r="L99" s="15" t="s">
        <v>295</v>
      </c>
      <c r="M99" s="16"/>
      <c r="N99" s="16"/>
      <c r="O99" s="33"/>
      <c r="P99" s="28"/>
    </row>
    <row r="100" spans="1:26" s="4" customFormat="1" ht="15.75">
      <c r="A100" s="75"/>
      <c r="B100" s="90" t="s">
        <v>4</v>
      </c>
      <c r="C100" s="115" t="s">
        <v>281</v>
      </c>
      <c r="D100" s="90" t="s">
        <v>5</v>
      </c>
      <c r="E100" s="77"/>
      <c r="F100" s="77"/>
      <c r="G100" s="76"/>
      <c r="H100" s="40"/>
      <c r="I100" s="76"/>
      <c r="J100" s="116">
        <f>SUM(J20:J99)+H18</f>
        <v>1695.2499999999998</v>
      </c>
      <c r="K100" s="79"/>
      <c r="L100" s="80"/>
      <c r="M100" s="81"/>
      <c r="N100" s="81"/>
      <c r="O100" s="121"/>
      <c r="P100" s="82"/>
    </row>
    <row r="101" spans="1:26" s="7" customFormat="1" ht="16.5" thickBot="1">
      <c r="A101" s="83"/>
      <c r="B101" s="84" t="s">
        <v>4</v>
      </c>
      <c r="C101" s="83" t="s">
        <v>282</v>
      </c>
      <c r="D101" s="85" t="s">
        <v>5</v>
      </c>
      <c r="E101" s="85"/>
      <c r="F101" s="85"/>
      <c r="G101" s="85"/>
      <c r="H101" s="85"/>
      <c r="I101" s="86"/>
      <c r="J101" s="97">
        <f>SUM(J20:J99)+J19</f>
        <v>1953.2499999999998</v>
      </c>
      <c r="K101" s="85"/>
      <c r="L101" s="74"/>
      <c r="M101" s="88"/>
      <c r="N101" s="88"/>
      <c r="O101" s="117"/>
      <c r="P101" s="89"/>
      <c r="Q101" s="6"/>
      <c r="R101" s="6"/>
      <c r="S101" s="6"/>
      <c r="T101" s="6"/>
      <c r="U101" s="6"/>
      <c r="V101" s="6"/>
      <c r="W101" s="6"/>
      <c r="X101" s="6"/>
      <c r="Y101" s="6"/>
      <c r="Z101" s="6"/>
    </row>
  </sheetData>
  <mergeCells count="1">
    <mergeCell ref="A1:P1"/>
  </mergeCells>
  <hyperlinks>
    <hyperlink ref="K20" r:id="rId1" xr:uid="{00000000-0004-0000-0000-000007000000}"/>
    <hyperlink ref="K21" r:id="rId2" xr:uid="{00000000-0004-0000-0000-000008000000}"/>
    <hyperlink ref="K22" r:id="rId3" display="Size: 310x310mm" xr:uid="{00000000-0004-0000-0000-000009000000}"/>
    <hyperlink ref="K23" r:id="rId4" xr:uid="{00000000-0004-0000-0000-00000A000000}"/>
    <hyperlink ref="K24" r:id="rId5" xr:uid="{00000000-0004-0000-0000-00000B000000}"/>
    <hyperlink ref="K25" r:id="rId6" xr:uid="{00000000-0004-0000-0000-00000C000000}"/>
    <hyperlink ref="K26" r:id="rId7" xr:uid="{00000000-0004-0000-0000-00000D000000}"/>
    <hyperlink ref="K27" r:id="rId8" xr:uid="{00000000-0004-0000-0000-00000E000000}"/>
    <hyperlink ref="K28" r:id="rId9" xr:uid="{00000000-0004-0000-0000-00000F000000}"/>
    <hyperlink ref="K29" r:id="rId10" xr:uid="{00000000-0004-0000-0000-000010000000}"/>
    <hyperlink ref="K30" r:id="rId11" display="1x Size: 20-m3 50pcs" xr:uid="{00000000-0004-0000-0000-000011000000}"/>
    <hyperlink ref="K31" r:id="rId12" xr:uid="{00000000-0004-0000-0000-000012000000}"/>
    <hyperlink ref="K32" r:id="rId13" xr:uid="{00000000-0004-0000-0000-000013000000}"/>
    <hyperlink ref="K33" r:id="rId14" xr:uid="{00000000-0004-0000-0000-000014000000}"/>
    <hyperlink ref="K34" r:id="rId15" xr:uid="{00000000-0004-0000-0000-000015000000}"/>
    <hyperlink ref="K35" r:id="rId16" xr:uid="{00000000-0004-0000-0000-000016000000}"/>
    <hyperlink ref="K36" r:id="rId17" xr:uid="{00000000-0004-0000-0000-000017000000}"/>
    <hyperlink ref="K37" r:id="rId18" xr:uid="{00000000-0004-0000-0000-000018000000}"/>
    <hyperlink ref="K38" r:id="rId19" xr:uid="{00000000-0004-0000-0000-000019000000}"/>
    <hyperlink ref="K39" r:id="rId20" xr:uid="{00000000-0004-0000-0000-00001A000000}"/>
    <hyperlink ref="K40" r:id="rId21" xr:uid="{00000000-0004-0000-0000-00001B000000}"/>
    <hyperlink ref="K41" r:id="rId22" xr:uid="{00000000-0004-0000-0000-00001C000000}"/>
    <hyperlink ref="K42" r:id="rId23" xr:uid="{00000000-0004-0000-0000-00001D000000}"/>
    <hyperlink ref="K43" r:id="rId24" xr:uid="{00000000-0004-0000-0000-00001E000000}"/>
    <hyperlink ref="K44" r:id="rId25" xr:uid="{00000000-0004-0000-0000-00001F000000}"/>
    <hyperlink ref="K45" r:id="rId26" xr:uid="{00000000-0004-0000-0000-000020000000}"/>
    <hyperlink ref="K46" r:id="rId27" xr:uid="{00000000-0004-0000-0000-000021000000}"/>
    <hyperlink ref="K47" r:id="rId28" xr:uid="{00000000-0004-0000-0000-000022000000}"/>
    <hyperlink ref="K48" r:id="rId29" xr:uid="{00000000-0004-0000-0000-000023000000}"/>
    <hyperlink ref="K52" r:id="rId30" xr:uid="{00000000-0004-0000-0000-000025000000}"/>
    <hyperlink ref="K53" r:id="rId31" xr:uid="{00000000-0004-0000-0000-000026000000}"/>
    <hyperlink ref="K54" r:id="rId32" xr:uid="{00000000-0004-0000-0000-000027000000}"/>
    <hyperlink ref="K55" r:id="rId33" xr:uid="{00000000-0004-0000-0000-000028000000}"/>
    <hyperlink ref="O56" r:id="rId34" xr:uid="{00000000-0004-0000-0000-000029000000}"/>
    <hyperlink ref="K57" r:id="rId35" xr:uid="{00000000-0004-0000-0000-00002A000000}"/>
    <hyperlink ref="K59" r:id="rId36" display="250V 15A 135 deg Fuse" xr:uid="{00000000-0004-0000-0000-00002B000000}"/>
    <hyperlink ref="K60" r:id="rId37" xr:uid="{00000000-0004-0000-0000-00002D000000}"/>
    <hyperlink ref="K62" r:id="rId38" xr:uid="{00000000-0004-0000-0000-000030000000}"/>
    <hyperlink ref="K63" r:id="rId39" xr:uid="{00000000-0004-0000-0000-000031000000}"/>
    <hyperlink ref="K64" r:id="rId40" xr:uid="{00000000-0004-0000-0000-000032000000}"/>
    <hyperlink ref="K65" r:id="rId41" xr:uid="{00000000-0004-0000-0000-000033000000}"/>
    <hyperlink ref="K66" r:id="rId42" xr:uid="{00000000-0004-0000-0000-000034000000}"/>
    <hyperlink ref="K67" r:id="rId43" xr:uid="{00000000-0004-0000-0000-000035000000}"/>
    <hyperlink ref="K68" r:id="rId44" xr:uid="{00000000-0004-0000-0000-000036000000}"/>
    <hyperlink ref="K72" r:id="rId45" xr:uid="{00000000-0004-0000-0000-00003A000000}"/>
    <hyperlink ref="K73" r:id="rId46" display="Color: Buffer 14inch 35cm" xr:uid="{00000000-0004-0000-0000-00003B000000}"/>
    <hyperlink ref="K74" r:id="rId47" xr:uid="{00000000-0004-0000-0000-00003C000000}"/>
    <hyperlink ref="K75" r:id="rId48" xr:uid="{00000000-0004-0000-0000-00003D000000}"/>
    <hyperlink ref="K76" r:id="rId49" xr:uid="{00000000-0004-0000-0000-00003E000000}"/>
    <hyperlink ref="K77" r:id="rId50" xr:uid="{00000000-0004-0000-0000-00003F000000}"/>
    <hyperlink ref="K78" r:id="rId51" xr:uid="{00000000-0004-0000-0000-000040000000}"/>
    <hyperlink ref="K79" r:id="rId52" xr:uid="{00000000-0004-0000-0000-000041000000}"/>
    <hyperlink ref="K80" r:id="rId53" xr:uid="{00000000-0004-0000-0000-000042000000}"/>
    <hyperlink ref="K81" r:id="rId54" xr:uid="{00000000-0004-0000-0000-000043000000}"/>
    <hyperlink ref="K82" r:id="rId55" xr:uid="{00000000-0004-0000-0000-000044000000}"/>
    <hyperlink ref="K83" r:id="rId56" xr:uid="{00000000-0004-0000-0000-000045000000}"/>
    <hyperlink ref="K84" r:id="rId57" xr:uid="{00000000-0004-0000-0000-000046000000}"/>
    <hyperlink ref="K85" r:id="rId58" xr:uid="{00000000-0004-0000-0000-000047000000}"/>
    <hyperlink ref="K86" r:id="rId59" display="1x Length 15mm - Wire 0.7 - OD 7" xr:uid="{00000000-0004-0000-0000-000048000000}"/>
    <hyperlink ref="K87" r:id="rId60" xr:uid="{00000000-0004-0000-0000-000049000000}"/>
    <hyperlink ref="K88" r:id="rId61" xr:uid="{00000000-0004-0000-0000-00004A000000}"/>
    <hyperlink ref="K89" r:id="rId62" xr:uid="{00000000-0004-0000-0000-00004B000000}"/>
    <hyperlink ref="K90" r:id="rId63" display="1x Size: M3 - 30mm" xr:uid="{00000000-0004-0000-0000-00004C000000}"/>
    <hyperlink ref="K91" r:id="rId64" xr:uid="{00000000-0004-0000-0000-00004D000000}"/>
    <hyperlink ref="K92" r:id="rId65" xr:uid="{00000000-0004-0000-0000-00004E000000}"/>
    <hyperlink ref="K93" r:id="rId66" xr:uid="{00000000-0004-0000-0000-00004F000000}"/>
    <hyperlink ref="K94" r:id="rId67" xr:uid="{00000000-0004-0000-0000-000050000000}"/>
    <hyperlink ref="K95" r:id="rId68" xr:uid="{00000000-0004-0000-0000-000051000000}"/>
    <hyperlink ref="K97" r:id="rId69" xr:uid="{00000000-0004-0000-0000-000053000000}"/>
    <hyperlink ref="K98" r:id="rId70" xr:uid="{00000000-0004-0000-0000-000054000000}"/>
    <hyperlink ref="K49" r:id="rId71" xr:uid="{00000000-0004-0000-0000-000055000000}"/>
    <hyperlink ref="K96" r:id="rId72" xr:uid="{00000000-0004-0000-0000-000056000000}"/>
    <hyperlink ref="K58" r:id="rId73" xr:uid="{00000000-0004-0000-0000-000058000000}"/>
    <hyperlink ref="K99" r:id="rId74" xr:uid="{00000000-0004-0000-0000-00005A000000}"/>
    <hyperlink ref="K50" r:id="rId75" xr:uid="{00000000-0004-0000-0000-00005B000000}"/>
    <hyperlink ref="K51" r:id="rId76" display="M3 ss washer" xr:uid="{00000000-0004-0000-0000-00005C000000}"/>
    <hyperlink ref="K56" r:id="rId77" display="2x 164-0575" xr:uid="{00000000-0004-0000-0000-00005D000000}"/>
    <hyperlink ref="O55" r:id="rId78" display="1x 310mm 220V 750W" xr:uid="{6E7EA03F-E4E8-4DD1-88FA-53A949F0FE0C}"/>
    <hyperlink ref="O9" r:id="rId79" display="Color: 339 mm" xr:uid="{0D6804EE-4770-4D20-B307-FE65C6578BD2}"/>
    <hyperlink ref="O10" r:id="rId80" xr:uid="{9947BFF5-90A8-4F51-9383-9FD80AEAE014}"/>
    <hyperlink ref="O11" r:id="rId81" xr:uid="{24273E88-341E-495F-87F3-B041C80C9C52}"/>
    <hyperlink ref="O12" r:id="rId82" xr:uid="{D1869F91-793C-40AC-9B55-C7FD7CEDEB45}"/>
    <hyperlink ref="O13" r:id="rId83" xr:uid="{8D497D2A-DB3C-4DBA-920F-7CD6A230AD63}"/>
    <hyperlink ref="P14" r:id="rId84" display="Color: 2040-8 hole" xr:uid="{8477ACA5-F9D6-4133-8D57-992AC0D54255}"/>
    <hyperlink ref="O14" r:id="rId85" display="Color: 10pcs 2028" xr:uid="{E67D56B5-AC71-4710-B9FF-E0CE991001BC}"/>
    <hyperlink ref="O15" r:id="rId86" display="3x GL: 350 - Color: MGN12 H" xr:uid="{B0E7DD59-AD34-4A70-AC40-0E3FF119F5F8}"/>
    <hyperlink ref="O16" r:id="rId87" display="2x GL: 400 - Color: MGN12 H" xr:uid="{89B273F8-0E35-4B6B-879E-8CC6259FB32F}"/>
    <hyperlink ref="O17" r:id="rId88" display="1x GL: 400 - Color: MGN9 H" xr:uid="{850186EB-E7B5-4AB8-B1EF-F52B78ED8ACE}"/>
    <hyperlink ref="K18" r:id="rId89" display="Ask for Precision Cut Frame Bundle" xr:uid="{075D7F8C-B182-4470-9B95-9854ED11B06A}"/>
    <hyperlink ref="O52" r:id="rId90" display="1x TMC2209 x8" xr:uid="{4DE7C021-EFF7-4219-B85B-490FCDB3F4B7}"/>
    <hyperlink ref="O58" r:id="rId91" display="1x ADXL345 Accelerometer" xr:uid="{C70186B3-EA3A-4686-90E6-7E2B397151A6}"/>
    <hyperlink ref="O97" r:id="rId92" display="Klipper ONLY 1x Humidity Sensor" xr:uid="{2FB88C3A-5D05-4B8E-80F3-45376CE60E80}"/>
    <hyperlink ref="K69" r:id="rId93" xr:uid="{4AC86807-7591-4FC0-B843-F75D7B196BAD}"/>
    <hyperlink ref="K70" r:id="rId94" xr:uid="{E51B5839-CA14-434E-9C5C-2396BEBB99E8}"/>
    <hyperlink ref="K71" r:id="rId95" display="TBD" xr:uid="{349B70BC-D928-4468-A28F-E77CA9C8C8C4}"/>
    <hyperlink ref="K61" r:id="rId96" xr:uid="{CA2BA1F1-CEC6-4E27-A1F7-45CF1A6C8280}"/>
    <hyperlink ref="O22" r:id="rId97" xr:uid="{AFBC8F42-EABE-4AFD-850E-A8AA7ED1D6FB}"/>
  </hyperlinks>
  <pageMargins left="0.19685039370078741" right="0.19685039370078741" top="0.39370078740157483" bottom="0.39370078740157483" header="0.31496062992125984" footer="0.31496062992125984"/>
  <pageSetup paperSize="9" scale="51" fitToHeight="0" orientation="portrait" r:id="rId98"/>
  <drawing r:id="rId99"/>
  <legacyDrawing r:id="rId100"/>
  <tableParts count="1">
    <tablePart r:id="rId10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7932-5553-487A-91AB-85381BD0931E}">
  <sheetPr>
    <pageSetUpPr fitToPage="1"/>
  </sheetPr>
  <dimension ref="A1:Z70"/>
  <sheetViews>
    <sheetView topLeftCell="C1" workbookViewId="0">
      <pane ySplit="9" topLeftCell="A10" activePane="bottomLeft" state="frozen"/>
      <selection pane="bottomLeft" activeCell="C10" sqref="C10"/>
    </sheetView>
  </sheetViews>
  <sheetFormatPr defaultColWidth="14.42578125" defaultRowHeight="15"/>
  <cols>
    <col min="1" max="1" width="10.28515625" style="4" hidden="1" customWidth="1"/>
    <col min="2" max="2" width="13.42578125" style="4" hidden="1" customWidth="1"/>
    <col min="3" max="3" width="24" style="4" bestFit="1" customWidth="1"/>
    <col min="4" max="4" width="33.140625" style="4" customWidth="1"/>
    <col min="5" max="5" width="12" style="4" hidden="1" customWidth="1"/>
    <col min="6" max="6" width="8" style="4" hidden="1" customWidth="1"/>
    <col min="7" max="7" width="13" style="4" customWidth="1"/>
    <col min="8" max="8" width="10.85546875" style="4" customWidth="1"/>
    <col min="9" max="9" width="13.140625" style="4" customWidth="1"/>
    <col min="10" max="10" width="14.85546875" style="4" customWidth="1"/>
    <col min="11" max="11" width="32.5703125" style="4" bestFit="1" customWidth="1"/>
    <col min="12" max="12" width="14.28515625" style="4" hidden="1" customWidth="1"/>
    <col min="13" max="13" width="8.85546875" style="4" hidden="1" customWidth="1"/>
    <col min="14" max="14" width="8.5703125" style="4" hidden="1" customWidth="1"/>
    <col min="15" max="15" width="21.42578125" style="4" hidden="1" customWidth="1"/>
    <col min="16" max="16" width="12.5703125" style="4" hidden="1" customWidth="1"/>
    <col min="17" max="26" width="8.7109375" style="4" customWidth="1"/>
    <col min="27" max="16384" width="14.42578125" style="4"/>
  </cols>
  <sheetData>
    <row r="1" spans="1:26" ht="27">
      <c r="A1" s="123" t="s">
        <v>298</v>
      </c>
      <c r="B1" s="123"/>
      <c r="C1" s="123"/>
      <c r="D1" s="123"/>
      <c r="E1" s="123"/>
      <c r="F1" s="123"/>
      <c r="G1" s="123"/>
      <c r="H1" s="123"/>
      <c r="I1" s="123"/>
      <c r="J1" s="123"/>
      <c r="K1" s="123"/>
      <c r="L1" s="123"/>
      <c r="M1" s="123"/>
      <c r="N1" s="123"/>
      <c r="O1" s="123"/>
      <c r="P1" s="123"/>
    </row>
    <row r="2" spans="1:26">
      <c r="A2" s="1"/>
      <c r="C2" s="5"/>
      <c r="G2" s="5" t="s">
        <v>297</v>
      </c>
      <c r="H2" s="5"/>
      <c r="K2" s="1" t="s">
        <v>0</v>
      </c>
    </row>
    <row r="3" spans="1:26">
      <c r="C3" s="1"/>
      <c r="K3" s="2" t="s">
        <v>1</v>
      </c>
    </row>
    <row r="4" spans="1:26">
      <c r="A4" s="1"/>
      <c r="C4" s="2"/>
      <c r="K4" s="2" t="s">
        <v>2</v>
      </c>
    </row>
    <row r="5" spans="1:26">
      <c r="C5" s="2"/>
      <c r="K5" s="2" t="s">
        <v>3</v>
      </c>
    </row>
    <row r="6" spans="1:26" ht="15.75" thickBot="1">
      <c r="C6" s="2"/>
    </row>
    <row r="7" spans="1:26" s="104" customFormat="1" ht="15.75">
      <c r="A7" s="100"/>
      <c r="B7" s="101" t="s">
        <v>4</v>
      </c>
      <c r="C7" s="100" t="s">
        <v>289</v>
      </c>
      <c r="D7" s="102" t="s">
        <v>5</v>
      </c>
      <c r="E7" s="102"/>
      <c r="F7" s="102"/>
      <c r="G7" s="102"/>
      <c r="H7" s="102"/>
      <c r="I7" s="102"/>
      <c r="J7" s="105">
        <f>J69</f>
        <v>1292.05</v>
      </c>
      <c r="K7" s="103"/>
      <c r="L7" s="103"/>
      <c r="M7" s="102"/>
      <c r="N7" s="102"/>
      <c r="O7" s="102"/>
      <c r="P7" s="103"/>
    </row>
    <row r="8" spans="1:26" s="7" customFormat="1" ht="16.5" thickBot="1">
      <c r="A8" s="83"/>
      <c r="B8" s="84" t="s">
        <v>4</v>
      </c>
      <c r="C8" s="83" t="s">
        <v>290</v>
      </c>
      <c r="D8" s="85" t="s">
        <v>5</v>
      </c>
      <c r="E8" s="85"/>
      <c r="F8" s="85"/>
      <c r="G8" s="85"/>
      <c r="H8" s="85"/>
      <c r="I8" s="86"/>
      <c r="J8" s="97">
        <f>J70</f>
        <v>1550.05</v>
      </c>
      <c r="K8" s="119"/>
      <c r="L8" s="117"/>
      <c r="M8" s="88"/>
      <c r="N8" s="88"/>
      <c r="O8" s="74"/>
      <c r="P8" s="89"/>
      <c r="Q8" s="6"/>
      <c r="R8" s="6"/>
      <c r="S8" s="6"/>
      <c r="T8" s="6"/>
      <c r="U8" s="6"/>
      <c r="V8" s="6"/>
      <c r="W8" s="6"/>
      <c r="X8" s="6"/>
      <c r="Y8" s="6"/>
      <c r="Z8" s="6"/>
    </row>
    <row r="9" spans="1:26" ht="28.5" customHeight="1" thickBot="1">
      <c r="A9" s="95" t="s">
        <v>6</v>
      </c>
      <c r="B9" s="96" t="s">
        <v>7</v>
      </c>
      <c r="C9" s="95" t="s">
        <v>8</v>
      </c>
      <c r="D9" s="96" t="s">
        <v>9</v>
      </c>
      <c r="E9" s="96" t="s">
        <v>10</v>
      </c>
      <c r="F9" s="96" t="s">
        <v>11</v>
      </c>
      <c r="G9" s="96" t="s">
        <v>12</v>
      </c>
      <c r="H9" s="96" t="s">
        <v>13</v>
      </c>
      <c r="I9" s="96" t="s">
        <v>14</v>
      </c>
      <c r="J9" s="99" t="s">
        <v>15</v>
      </c>
      <c r="K9" s="99" t="s">
        <v>16</v>
      </c>
      <c r="L9" s="99" t="s">
        <v>17</v>
      </c>
      <c r="M9" s="96" t="s">
        <v>18</v>
      </c>
      <c r="N9" s="96" t="s">
        <v>19</v>
      </c>
      <c r="O9" s="98" t="s">
        <v>20</v>
      </c>
      <c r="P9" s="99" t="s">
        <v>21</v>
      </c>
      <c r="Q9" s="3"/>
      <c r="R9" s="3"/>
      <c r="S9" s="3"/>
      <c r="T9" s="3"/>
      <c r="U9" s="3"/>
      <c r="V9" s="3"/>
      <c r="W9" s="3"/>
      <c r="X9" s="3"/>
      <c r="Y9" s="3"/>
      <c r="Z9" s="3"/>
    </row>
    <row r="10" spans="1:26">
      <c r="A10" s="35" t="s">
        <v>22</v>
      </c>
      <c r="B10" s="36" t="s">
        <v>23</v>
      </c>
      <c r="C10" s="106" t="s">
        <v>24</v>
      </c>
      <c r="D10" s="37" t="s">
        <v>25</v>
      </c>
      <c r="E10" s="38">
        <v>359</v>
      </c>
      <c r="F10" s="39">
        <f t="shared" ref="F10:F14" si="0">G10*E10</f>
        <v>359</v>
      </c>
      <c r="G10" s="39">
        <v>1</v>
      </c>
      <c r="H10" s="40">
        <v>7.26</v>
      </c>
      <c r="I10" s="39">
        <v>1</v>
      </c>
      <c r="J10" s="107">
        <v>8</v>
      </c>
      <c r="K10" s="67"/>
      <c r="L10" s="65" t="s">
        <v>26</v>
      </c>
      <c r="M10" s="41"/>
      <c r="N10" s="41"/>
      <c r="O10" s="60" t="s">
        <v>271</v>
      </c>
      <c r="P10" s="47" t="s">
        <v>251</v>
      </c>
    </row>
    <row r="11" spans="1:26">
      <c r="A11" s="8" t="s">
        <v>22</v>
      </c>
      <c r="B11" s="9" t="s">
        <v>23</v>
      </c>
      <c r="C11" s="108" t="s">
        <v>24</v>
      </c>
      <c r="D11" s="10" t="s">
        <v>27</v>
      </c>
      <c r="E11" s="11">
        <f>E12</f>
        <v>420</v>
      </c>
      <c r="F11" s="12">
        <f t="shared" si="0"/>
        <v>420</v>
      </c>
      <c r="G11" s="12">
        <v>1</v>
      </c>
      <c r="H11" s="13">
        <v>9.5</v>
      </c>
      <c r="I11" s="12">
        <v>1</v>
      </c>
      <c r="J11" s="109">
        <f t="shared" ref="J11:J68" si="1">I11*H11</f>
        <v>9.5</v>
      </c>
      <c r="K11" s="62"/>
      <c r="L11" s="64" t="s">
        <v>26</v>
      </c>
      <c r="M11" s="16"/>
      <c r="N11" s="16"/>
      <c r="O11" s="59" t="s">
        <v>28</v>
      </c>
      <c r="P11" s="47" t="s">
        <v>251</v>
      </c>
    </row>
    <row r="12" spans="1:26">
      <c r="A12" s="8" t="s">
        <v>22</v>
      </c>
      <c r="B12" s="9" t="s">
        <v>23</v>
      </c>
      <c r="C12" s="108" t="s">
        <v>29</v>
      </c>
      <c r="D12" s="9" t="s">
        <v>30</v>
      </c>
      <c r="E12" s="11">
        <v>420</v>
      </c>
      <c r="F12" s="12">
        <f t="shared" si="0"/>
        <v>1680</v>
      </c>
      <c r="G12" s="12">
        <v>4</v>
      </c>
      <c r="H12" s="13">
        <v>10.54</v>
      </c>
      <c r="I12" s="12">
        <v>4</v>
      </c>
      <c r="J12" s="109">
        <f t="shared" si="1"/>
        <v>42.16</v>
      </c>
      <c r="K12" s="68"/>
      <c r="L12" s="64" t="s">
        <v>26</v>
      </c>
      <c r="M12" s="16"/>
      <c r="N12" s="16"/>
      <c r="O12" s="61" t="s">
        <v>28</v>
      </c>
      <c r="P12" s="47" t="s">
        <v>251</v>
      </c>
    </row>
    <row r="13" spans="1:26">
      <c r="A13" s="8" t="s">
        <v>22</v>
      </c>
      <c r="B13" s="9" t="s">
        <v>23</v>
      </c>
      <c r="C13" s="108" t="s">
        <v>29</v>
      </c>
      <c r="D13" s="9" t="s">
        <v>31</v>
      </c>
      <c r="E13" s="11">
        <v>480</v>
      </c>
      <c r="F13" s="12">
        <f t="shared" si="0"/>
        <v>1920</v>
      </c>
      <c r="G13" s="12">
        <v>4</v>
      </c>
      <c r="H13" s="13">
        <v>11.121</v>
      </c>
      <c r="I13" s="12">
        <v>4</v>
      </c>
      <c r="J13" s="109">
        <f t="shared" si="1"/>
        <v>44.484000000000002</v>
      </c>
      <c r="K13" s="62"/>
      <c r="L13" s="64" t="s">
        <v>26</v>
      </c>
      <c r="M13" s="16"/>
      <c r="N13" s="16"/>
      <c r="O13" s="59" t="s">
        <v>32</v>
      </c>
      <c r="P13" s="47" t="s">
        <v>251</v>
      </c>
    </row>
    <row r="14" spans="1:26">
      <c r="A14" s="8" t="s">
        <v>22</v>
      </c>
      <c r="B14" s="9" t="s">
        <v>23</v>
      </c>
      <c r="C14" s="108" t="s">
        <v>29</v>
      </c>
      <c r="D14" s="9" t="s">
        <v>33</v>
      </c>
      <c r="E14" s="11">
        <v>750</v>
      </c>
      <c r="F14" s="12">
        <f t="shared" si="0"/>
        <v>3000</v>
      </c>
      <c r="G14" s="12">
        <v>4</v>
      </c>
      <c r="H14" s="13">
        <v>14.7</v>
      </c>
      <c r="I14" s="12">
        <v>4</v>
      </c>
      <c r="J14" s="109">
        <f t="shared" si="1"/>
        <v>58.8</v>
      </c>
      <c r="K14" s="68"/>
      <c r="L14" s="64" t="s">
        <v>26</v>
      </c>
      <c r="M14" s="16"/>
      <c r="N14" s="16"/>
      <c r="O14" s="61" t="s">
        <v>34</v>
      </c>
      <c r="P14" s="47" t="s">
        <v>251</v>
      </c>
    </row>
    <row r="15" spans="1:26">
      <c r="A15" s="8" t="s">
        <v>22</v>
      </c>
      <c r="B15" s="9" t="s">
        <v>23</v>
      </c>
      <c r="C15" s="108" t="s">
        <v>35</v>
      </c>
      <c r="D15" s="9" t="s">
        <v>36</v>
      </c>
      <c r="E15" s="9"/>
      <c r="F15" s="12"/>
      <c r="G15" s="12">
        <v>42</v>
      </c>
      <c r="H15" s="13">
        <v>5</v>
      </c>
      <c r="I15" s="12">
        <v>5</v>
      </c>
      <c r="J15" s="109">
        <f t="shared" si="1"/>
        <v>25</v>
      </c>
      <c r="K15" s="62"/>
      <c r="L15" s="64" t="s">
        <v>26</v>
      </c>
      <c r="M15" s="16"/>
      <c r="N15" s="16"/>
      <c r="O15" s="59" t="s">
        <v>250</v>
      </c>
      <c r="P15" s="62" t="s">
        <v>272</v>
      </c>
    </row>
    <row r="16" spans="1:26">
      <c r="A16" s="8" t="s">
        <v>49</v>
      </c>
      <c r="B16" s="19" t="s">
        <v>147</v>
      </c>
      <c r="C16" s="8" t="s">
        <v>168</v>
      </c>
      <c r="D16" s="19" t="s">
        <v>169</v>
      </c>
      <c r="E16" s="9">
        <v>350</v>
      </c>
      <c r="F16" s="12"/>
      <c r="G16" s="20">
        <v>3</v>
      </c>
      <c r="H16" s="13">
        <v>15.6</v>
      </c>
      <c r="I16" s="20">
        <v>3</v>
      </c>
      <c r="J16" s="109">
        <f>I16*H16</f>
        <v>46.8</v>
      </c>
      <c r="K16" s="68"/>
      <c r="L16" s="64" t="s">
        <v>69</v>
      </c>
      <c r="M16" s="16"/>
      <c r="N16" s="16"/>
      <c r="O16" s="71" t="s">
        <v>285</v>
      </c>
      <c r="P16" s="17"/>
    </row>
    <row r="17" spans="1:16">
      <c r="A17" s="8" t="s">
        <v>49</v>
      </c>
      <c r="B17" s="19" t="s">
        <v>147</v>
      </c>
      <c r="C17" s="8" t="s">
        <v>168</v>
      </c>
      <c r="D17" s="19" t="s">
        <v>170</v>
      </c>
      <c r="E17" s="9">
        <v>400</v>
      </c>
      <c r="F17" s="12"/>
      <c r="G17" s="20">
        <v>2</v>
      </c>
      <c r="H17" s="13">
        <v>17.5</v>
      </c>
      <c r="I17" s="20">
        <v>2</v>
      </c>
      <c r="J17" s="109">
        <f>I17*H17</f>
        <v>35</v>
      </c>
      <c r="K17" s="62"/>
      <c r="L17" s="64" t="s">
        <v>69</v>
      </c>
      <c r="M17" s="21"/>
      <c r="N17" s="21"/>
      <c r="O17" s="71" t="s">
        <v>286</v>
      </c>
      <c r="P17" s="17"/>
    </row>
    <row r="18" spans="1:16" ht="15.75" thickBot="1">
      <c r="A18" s="8" t="s">
        <v>49</v>
      </c>
      <c r="B18" s="19" t="s">
        <v>147</v>
      </c>
      <c r="C18" s="8" t="s">
        <v>168</v>
      </c>
      <c r="D18" s="19" t="s">
        <v>171</v>
      </c>
      <c r="E18" s="9">
        <v>400</v>
      </c>
      <c r="F18" s="12"/>
      <c r="G18" s="20">
        <v>1</v>
      </c>
      <c r="H18" s="13">
        <v>16</v>
      </c>
      <c r="I18" s="20">
        <v>1</v>
      </c>
      <c r="J18" s="109">
        <f>I18*H18</f>
        <v>16</v>
      </c>
      <c r="K18" s="62"/>
      <c r="L18" s="64" t="s">
        <v>69</v>
      </c>
      <c r="M18" s="16"/>
      <c r="N18" s="16"/>
      <c r="O18" s="71" t="s">
        <v>287</v>
      </c>
      <c r="P18" s="17"/>
    </row>
    <row r="19" spans="1:16">
      <c r="A19" s="35" t="s">
        <v>22</v>
      </c>
      <c r="B19" s="91" t="s">
        <v>23</v>
      </c>
      <c r="C19" s="35" t="s">
        <v>37</v>
      </c>
      <c r="D19" s="92" t="s">
        <v>283</v>
      </c>
      <c r="E19" s="36"/>
      <c r="F19" s="39"/>
      <c r="G19" s="93">
        <v>1</v>
      </c>
      <c r="H19" s="40">
        <v>265</v>
      </c>
      <c r="I19" s="93"/>
      <c r="J19" s="107">
        <f>I19*H19</f>
        <v>0</v>
      </c>
      <c r="K19" s="94" t="s">
        <v>284</v>
      </c>
      <c r="L19" s="72" t="s">
        <v>69</v>
      </c>
      <c r="M19" s="16"/>
      <c r="N19" s="16"/>
      <c r="O19" s="59"/>
      <c r="P19" s="17"/>
    </row>
    <row r="20" spans="1:16" ht="15.75" thickBot="1">
      <c r="A20" s="42" t="s">
        <v>22</v>
      </c>
      <c r="B20" s="43" t="s">
        <v>23</v>
      </c>
      <c r="C20" s="110" t="s">
        <v>37</v>
      </c>
      <c r="D20" s="69" t="s">
        <v>273</v>
      </c>
      <c r="E20" s="43"/>
      <c r="F20" s="43"/>
      <c r="G20" s="44">
        <v>1</v>
      </c>
      <c r="H20" s="45">
        <v>523</v>
      </c>
      <c r="I20" s="44">
        <v>1</v>
      </c>
      <c r="J20" s="111">
        <f t="shared" ref="J20" si="2">I20*H20</f>
        <v>523</v>
      </c>
      <c r="K20" s="70" t="s">
        <v>274</v>
      </c>
      <c r="L20" s="73" t="s">
        <v>46</v>
      </c>
      <c r="M20" s="46"/>
      <c r="N20" s="46"/>
      <c r="O20" s="63"/>
      <c r="P20" s="17"/>
    </row>
    <row r="21" spans="1:16">
      <c r="A21" s="8" t="s">
        <v>22</v>
      </c>
      <c r="B21" s="9" t="s">
        <v>23</v>
      </c>
      <c r="C21" s="108" t="s">
        <v>38</v>
      </c>
      <c r="D21" s="9" t="s">
        <v>39</v>
      </c>
      <c r="E21" s="9">
        <v>410</v>
      </c>
      <c r="F21" s="12">
        <v>500</v>
      </c>
      <c r="G21" s="12">
        <v>1</v>
      </c>
      <c r="H21" s="13">
        <v>20</v>
      </c>
      <c r="I21" s="12">
        <v>1</v>
      </c>
      <c r="J21" s="109">
        <f>I21*H21</f>
        <v>20</v>
      </c>
      <c r="K21" s="68" t="s">
        <v>40</v>
      </c>
      <c r="L21" s="64" t="s">
        <v>41</v>
      </c>
      <c r="M21" s="16"/>
      <c r="N21" s="16"/>
      <c r="O21" s="29"/>
      <c r="P21" s="17"/>
    </row>
    <row r="22" spans="1:16">
      <c r="A22" s="8" t="s">
        <v>42</v>
      </c>
      <c r="B22" s="9" t="s">
        <v>23</v>
      </c>
      <c r="C22" s="108" t="s">
        <v>43</v>
      </c>
      <c r="D22" s="9" t="s">
        <v>44</v>
      </c>
      <c r="E22" s="9">
        <v>350</v>
      </c>
      <c r="F22" s="12"/>
      <c r="G22" s="12">
        <v>1225</v>
      </c>
      <c r="H22" s="13">
        <v>0.08</v>
      </c>
      <c r="I22" s="12">
        <v>1225</v>
      </c>
      <c r="J22" s="109">
        <f t="shared" si="1"/>
        <v>98</v>
      </c>
      <c r="K22" s="62" t="s">
        <v>45</v>
      </c>
      <c r="L22" s="64" t="s">
        <v>46</v>
      </c>
      <c r="M22" s="16"/>
      <c r="N22" s="16"/>
      <c r="O22" s="29"/>
      <c r="P22" s="17"/>
    </row>
    <row r="23" spans="1:16">
      <c r="A23" s="8" t="s">
        <v>42</v>
      </c>
      <c r="B23" s="9" t="s">
        <v>23</v>
      </c>
      <c r="C23" s="108" t="s">
        <v>47</v>
      </c>
      <c r="D23" s="57" t="s">
        <v>270</v>
      </c>
      <c r="E23" s="9">
        <v>330</v>
      </c>
      <c r="F23" s="12"/>
      <c r="G23" s="12">
        <v>1</v>
      </c>
      <c r="H23" s="13">
        <v>50</v>
      </c>
      <c r="I23" s="12">
        <v>1</v>
      </c>
      <c r="J23" s="109">
        <f t="shared" si="1"/>
        <v>50</v>
      </c>
      <c r="K23" s="68" t="s">
        <v>269</v>
      </c>
      <c r="L23" s="64" t="s">
        <v>48</v>
      </c>
      <c r="M23" s="16"/>
      <c r="N23" s="16"/>
      <c r="O23" s="29"/>
      <c r="P23" s="17"/>
    </row>
    <row r="24" spans="1:16">
      <c r="A24" s="8" t="s">
        <v>49</v>
      </c>
      <c r="B24" s="9" t="s">
        <v>23</v>
      </c>
      <c r="C24" s="108" t="s">
        <v>50</v>
      </c>
      <c r="D24" s="19" t="s">
        <v>51</v>
      </c>
      <c r="E24" s="9">
        <v>25</v>
      </c>
      <c r="F24" s="12"/>
      <c r="G24" s="12">
        <v>5</v>
      </c>
      <c r="H24" s="13">
        <v>1.2</v>
      </c>
      <c r="I24" s="12">
        <v>1</v>
      </c>
      <c r="J24" s="109">
        <f t="shared" si="1"/>
        <v>1.2</v>
      </c>
      <c r="K24" s="62" t="s">
        <v>52</v>
      </c>
      <c r="L24" s="64" t="s">
        <v>53</v>
      </c>
      <c r="M24" s="16"/>
      <c r="N24" s="16"/>
      <c r="O24" s="29"/>
      <c r="P24" s="17"/>
    </row>
    <row r="25" spans="1:16">
      <c r="A25" s="8" t="s">
        <v>49</v>
      </c>
      <c r="B25" s="9" t="s">
        <v>23</v>
      </c>
      <c r="C25" s="108" t="s">
        <v>50</v>
      </c>
      <c r="D25" s="9" t="s">
        <v>54</v>
      </c>
      <c r="E25" s="9">
        <v>40</v>
      </c>
      <c r="F25" s="12"/>
      <c r="G25" s="12">
        <v>12</v>
      </c>
      <c r="H25" s="13">
        <v>3</v>
      </c>
      <c r="I25" s="12">
        <v>3</v>
      </c>
      <c r="J25" s="109">
        <f t="shared" si="1"/>
        <v>9</v>
      </c>
      <c r="K25" s="68" t="s">
        <v>55</v>
      </c>
      <c r="L25" s="64" t="s">
        <v>53</v>
      </c>
      <c r="M25" s="16"/>
      <c r="N25" s="16"/>
      <c r="O25" s="29"/>
      <c r="P25" s="17"/>
    </row>
    <row r="26" spans="1:16">
      <c r="A26" s="8" t="s">
        <v>42</v>
      </c>
      <c r="B26" s="9" t="s">
        <v>23</v>
      </c>
      <c r="C26" s="108" t="s">
        <v>50</v>
      </c>
      <c r="D26" s="9" t="s">
        <v>56</v>
      </c>
      <c r="E26" s="9">
        <v>50</v>
      </c>
      <c r="F26" s="12"/>
      <c r="G26" s="12">
        <v>6</v>
      </c>
      <c r="H26" s="13">
        <v>3</v>
      </c>
      <c r="I26" s="12">
        <v>2</v>
      </c>
      <c r="J26" s="109">
        <f t="shared" si="1"/>
        <v>6</v>
      </c>
      <c r="K26" s="62" t="s">
        <v>57</v>
      </c>
      <c r="L26" s="64" t="s">
        <v>53</v>
      </c>
      <c r="M26" s="16"/>
      <c r="N26" s="16"/>
      <c r="O26" s="29"/>
      <c r="P26" s="17"/>
    </row>
    <row r="27" spans="1:16">
      <c r="A27" s="8" t="s">
        <v>42</v>
      </c>
      <c r="B27" s="9" t="s">
        <v>23</v>
      </c>
      <c r="C27" s="108" t="s">
        <v>58</v>
      </c>
      <c r="D27" s="9" t="s">
        <v>59</v>
      </c>
      <c r="E27" s="9"/>
      <c r="F27" s="12"/>
      <c r="G27" s="12">
        <v>3</v>
      </c>
      <c r="H27" s="13">
        <v>3</v>
      </c>
      <c r="I27" s="12">
        <v>1</v>
      </c>
      <c r="J27" s="109">
        <f t="shared" si="1"/>
        <v>3</v>
      </c>
      <c r="K27" s="68" t="s">
        <v>60</v>
      </c>
      <c r="L27" s="64" t="s">
        <v>61</v>
      </c>
      <c r="M27" s="16"/>
      <c r="N27" s="16"/>
      <c r="O27" s="29"/>
      <c r="P27" s="17"/>
    </row>
    <row r="28" spans="1:16">
      <c r="A28" s="8" t="s">
        <v>42</v>
      </c>
      <c r="B28" s="9" t="s">
        <v>23</v>
      </c>
      <c r="C28" s="108" t="s">
        <v>62</v>
      </c>
      <c r="D28" s="9" t="s">
        <v>63</v>
      </c>
      <c r="E28" s="9">
        <v>30</v>
      </c>
      <c r="F28" s="12"/>
      <c r="G28" s="12">
        <v>3</v>
      </c>
      <c r="H28" s="13">
        <v>2.5</v>
      </c>
      <c r="I28" s="12">
        <v>2</v>
      </c>
      <c r="J28" s="109">
        <f t="shared" si="1"/>
        <v>5</v>
      </c>
      <c r="K28" s="62" t="s">
        <v>64</v>
      </c>
      <c r="L28" s="64" t="s">
        <v>65</v>
      </c>
      <c r="M28" s="16"/>
      <c r="N28" s="16"/>
      <c r="O28" s="29"/>
      <c r="P28" s="17"/>
    </row>
    <row r="29" spans="1:16">
      <c r="A29" s="8" t="s">
        <v>49</v>
      </c>
      <c r="B29" s="9" t="s">
        <v>23</v>
      </c>
      <c r="C29" s="108" t="s">
        <v>66</v>
      </c>
      <c r="D29" s="9" t="s">
        <v>67</v>
      </c>
      <c r="E29" s="9"/>
      <c r="F29" s="12"/>
      <c r="G29" s="9">
        <v>6</v>
      </c>
      <c r="H29" s="13">
        <v>7.5</v>
      </c>
      <c r="I29" s="12">
        <v>1</v>
      </c>
      <c r="J29" s="109">
        <f t="shared" si="1"/>
        <v>7.5</v>
      </c>
      <c r="K29" s="68" t="s">
        <v>68</v>
      </c>
      <c r="L29" s="64" t="s">
        <v>69</v>
      </c>
      <c r="M29" s="16"/>
      <c r="N29" s="16"/>
      <c r="O29" s="29"/>
      <c r="P29" s="17"/>
    </row>
    <row r="30" spans="1:16">
      <c r="A30" s="8" t="s">
        <v>22</v>
      </c>
      <c r="B30" s="9" t="s">
        <v>70</v>
      </c>
      <c r="C30" s="108" t="s">
        <v>71</v>
      </c>
      <c r="D30" s="9" t="s">
        <v>72</v>
      </c>
      <c r="E30" s="9"/>
      <c r="F30" s="12"/>
      <c r="G30" s="9">
        <v>21</v>
      </c>
      <c r="H30" s="13">
        <v>1</v>
      </c>
      <c r="I30" s="20">
        <v>1</v>
      </c>
      <c r="J30" s="109">
        <f t="shared" si="1"/>
        <v>1</v>
      </c>
      <c r="K30" s="62" t="s">
        <v>73</v>
      </c>
      <c r="L30" s="64" t="s">
        <v>53</v>
      </c>
      <c r="M30" s="21">
        <v>934</v>
      </c>
      <c r="N30" s="21">
        <v>4032</v>
      </c>
      <c r="O30" s="29"/>
      <c r="P30" s="17"/>
    </row>
    <row r="31" spans="1:16">
      <c r="A31" s="8" t="s">
        <v>22</v>
      </c>
      <c r="B31" s="9" t="s">
        <v>70</v>
      </c>
      <c r="C31" s="108" t="s">
        <v>71</v>
      </c>
      <c r="D31" s="9" t="s">
        <v>74</v>
      </c>
      <c r="E31" s="9"/>
      <c r="F31" s="12"/>
      <c r="G31" s="9">
        <v>34</v>
      </c>
      <c r="H31" s="13">
        <v>3</v>
      </c>
      <c r="I31" s="20">
        <v>1</v>
      </c>
      <c r="J31" s="109">
        <f t="shared" si="1"/>
        <v>3</v>
      </c>
      <c r="K31" s="62" t="s">
        <v>241</v>
      </c>
      <c r="L31" s="64" t="s">
        <v>53</v>
      </c>
      <c r="M31" s="16"/>
      <c r="N31" s="16"/>
      <c r="O31" s="29"/>
      <c r="P31" s="17"/>
    </row>
    <row r="32" spans="1:16">
      <c r="A32" s="8" t="s">
        <v>22</v>
      </c>
      <c r="B32" s="9" t="s">
        <v>70</v>
      </c>
      <c r="C32" s="108" t="s">
        <v>75</v>
      </c>
      <c r="D32" s="9" t="s">
        <v>76</v>
      </c>
      <c r="E32" s="9"/>
      <c r="F32" s="12"/>
      <c r="G32" s="9">
        <v>24</v>
      </c>
      <c r="H32" s="13">
        <v>1</v>
      </c>
      <c r="I32" s="20">
        <v>1</v>
      </c>
      <c r="J32" s="109">
        <f t="shared" si="1"/>
        <v>1</v>
      </c>
      <c r="K32" s="62" t="s">
        <v>77</v>
      </c>
      <c r="L32" s="64" t="s">
        <v>53</v>
      </c>
      <c r="M32" s="21"/>
      <c r="N32" s="21">
        <v>7380</v>
      </c>
      <c r="O32" s="29"/>
      <c r="P32" s="17"/>
    </row>
    <row r="33" spans="1:16">
      <c r="A33" s="8" t="s">
        <v>22</v>
      </c>
      <c r="B33" s="9" t="s">
        <v>70</v>
      </c>
      <c r="C33" s="108" t="s">
        <v>75</v>
      </c>
      <c r="D33" s="9" t="s">
        <v>78</v>
      </c>
      <c r="E33" s="9"/>
      <c r="F33" s="12"/>
      <c r="G33" s="9">
        <v>34</v>
      </c>
      <c r="H33" s="13">
        <v>1</v>
      </c>
      <c r="I33" s="20">
        <v>1</v>
      </c>
      <c r="J33" s="109">
        <f t="shared" si="1"/>
        <v>1</v>
      </c>
      <c r="K33" s="68" t="s">
        <v>77</v>
      </c>
      <c r="L33" s="64" t="s">
        <v>53</v>
      </c>
      <c r="M33" s="16">
        <v>912</v>
      </c>
      <c r="N33" s="16"/>
      <c r="O33" s="29"/>
      <c r="P33" s="17"/>
    </row>
    <row r="34" spans="1:16">
      <c r="A34" s="8" t="s">
        <v>22</v>
      </c>
      <c r="B34" s="9" t="s">
        <v>70</v>
      </c>
      <c r="C34" s="108" t="s">
        <v>75</v>
      </c>
      <c r="D34" s="9" t="s">
        <v>79</v>
      </c>
      <c r="E34" s="9"/>
      <c r="F34" s="12"/>
      <c r="G34" s="9">
        <v>33</v>
      </c>
      <c r="H34" s="13">
        <v>1</v>
      </c>
      <c r="I34" s="20">
        <v>1</v>
      </c>
      <c r="J34" s="109">
        <f t="shared" si="1"/>
        <v>1</v>
      </c>
      <c r="K34" s="62" t="s">
        <v>80</v>
      </c>
      <c r="L34" s="64" t="s">
        <v>53</v>
      </c>
      <c r="M34" s="21"/>
      <c r="N34" s="21">
        <v>7380</v>
      </c>
      <c r="O34" s="29"/>
      <c r="P34" s="17"/>
    </row>
    <row r="35" spans="1:16">
      <c r="A35" s="8" t="s">
        <v>22</v>
      </c>
      <c r="B35" s="9" t="s">
        <v>70</v>
      </c>
      <c r="C35" s="108" t="s">
        <v>75</v>
      </c>
      <c r="D35" s="19" t="s">
        <v>81</v>
      </c>
      <c r="E35" s="9"/>
      <c r="F35" s="12"/>
      <c r="G35" s="9">
        <v>8</v>
      </c>
      <c r="H35" s="13">
        <v>2</v>
      </c>
      <c r="I35" s="20">
        <v>1</v>
      </c>
      <c r="J35" s="109">
        <f t="shared" si="1"/>
        <v>2</v>
      </c>
      <c r="K35" s="68" t="s">
        <v>82</v>
      </c>
      <c r="L35" s="64" t="s">
        <v>53</v>
      </c>
      <c r="M35" s="16"/>
      <c r="N35" s="16">
        <v>7380</v>
      </c>
      <c r="O35" s="29"/>
      <c r="P35" s="17"/>
    </row>
    <row r="36" spans="1:16">
      <c r="A36" s="8" t="s">
        <v>22</v>
      </c>
      <c r="B36" s="9" t="s">
        <v>70</v>
      </c>
      <c r="C36" s="108" t="s">
        <v>75</v>
      </c>
      <c r="D36" s="9" t="s">
        <v>83</v>
      </c>
      <c r="E36" s="9"/>
      <c r="F36" s="12"/>
      <c r="G36" s="9">
        <v>3</v>
      </c>
      <c r="H36" s="13">
        <v>4</v>
      </c>
      <c r="I36" s="20">
        <v>3</v>
      </c>
      <c r="J36" s="109">
        <f t="shared" si="1"/>
        <v>12</v>
      </c>
      <c r="K36" s="62" t="s">
        <v>84</v>
      </c>
      <c r="L36" s="64" t="s">
        <v>85</v>
      </c>
      <c r="M36" s="21"/>
      <c r="N36" s="21"/>
      <c r="O36" s="29"/>
      <c r="P36" s="17"/>
    </row>
    <row r="37" spans="1:16">
      <c r="A37" s="8" t="s">
        <v>22</v>
      </c>
      <c r="B37" s="9" t="s">
        <v>70</v>
      </c>
      <c r="C37" s="108" t="s">
        <v>71</v>
      </c>
      <c r="D37" s="9" t="s">
        <v>86</v>
      </c>
      <c r="E37" s="9"/>
      <c r="F37" s="12"/>
      <c r="G37" s="9">
        <v>6</v>
      </c>
      <c r="H37" s="13">
        <v>1.5</v>
      </c>
      <c r="I37" s="20">
        <v>1</v>
      </c>
      <c r="J37" s="109">
        <f t="shared" si="1"/>
        <v>1.5</v>
      </c>
      <c r="K37" s="62" t="s">
        <v>87</v>
      </c>
      <c r="L37" s="64" t="s">
        <v>53</v>
      </c>
      <c r="M37" s="16">
        <v>934</v>
      </c>
      <c r="N37" s="16">
        <v>4032</v>
      </c>
      <c r="O37" s="29"/>
      <c r="P37" s="17"/>
    </row>
    <row r="38" spans="1:16">
      <c r="A38" s="8" t="s">
        <v>22</v>
      </c>
      <c r="B38" s="9" t="s">
        <v>70</v>
      </c>
      <c r="C38" s="108" t="s">
        <v>71</v>
      </c>
      <c r="D38" s="9" t="s">
        <v>88</v>
      </c>
      <c r="E38" s="9"/>
      <c r="F38" s="12"/>
      <c r="G38" s="9">
        <v>3</v>
      </c>
      <c r="H38" s="13">
        <v>1.5</v>
      </c>
      <c r="I38" s="20">
        <v>1</v>
      </c>
      <c r="J38" s="109">
        <f t="shared" si="1"/>
        <v>1.5</v>
      </c>
      <c r="K38" s="62" t="s">
        <v>89</v>
      </c>
      <c r="L38" s="64" t="s">
        <v>53</v>
      </c>
      <c r="M38" s="21">
        <v>985</v>
      </c>
      <c r="N38" s="21">
        <v>10511</v>
      </c>
      <c r="O38" s="29"/>
      <c r="P38" s="17"/>
    </row>
    <row r="39" spans="1:16">
      <c r="A39" s="8" t="s">
        <v>22</v>
      </c>
      <c r="B39" s="9" t="s">
        <v>70</v>
      </c>
      <c r="C39" s="108" t="s">
        <v>90</v>
      </c>
      <c r="D39" s="9" t="s">
        <v>91</v>
      </c>
      <c r="E39" s="9"/>
      <c r="F39" s="12"/>
      <c r="G39" s="9">
        <v>3</v>
      </c>
      <c r="H39" s="13">
        <v>1</v>
      </c>
      <c r="I39" s="20">
        <v>1</v>
      </c>
      <c r="J39" s="109">
        <f t="shared" si="1"/>
        <v>1</v>
      </c>
      <c r="K39" s="68" t="s">
        <v>92</v>
      </c>
      <c r="L39" s="64" t="s">
        <v>53</v>
      </c>
      <c r="M39" s="16">
        <v>125</v>
      </c>
      <c r="N39" s="16">
        <v>7089</v>
      </c>
      <c r="O39" s="29"/>
      <c r="P39" s="17"/>
    </row>
    <row r="40" spans="1:16">
      <c r="A40" s="8" t="s">
        <v>22</v>
      </c>
      <c r="B40" s="9" t="s">
        <v>70</v>
      </c>
      <c r="C40" s="108" t="s">
        <v>75</v>
      </c>
      <c r="D40" s="19" t="s">
        <v>93</v>
      </c>
      <c r="E40" s="9"/>
      <c r="F40" s="12"/>
      <c r="G40" s="9">
        <v>3</v>
      </c>
      <c r="H40" s="13">
        <v>2</v>
      </c>
      <c r="I40" s="20">
        <v>1</v>
      </c>
      <c r="J40" s="109">
        <f t="shared" si="1"/>
        <v>2</v>
      </c>
      <c r="K40" s="62" t="s">
        <v>94</v>
      </c>
      <c r="L40" s="64" t="s">
        <v>53</v>
      </c>
      <c r="M40" s="21"/>
      <c r="N40" s="21">
        <v>7991</v>
      </c>
      <c r="O40" s="29"/>
      <c r="P40" s="17"/>
    </row>
    <row r="41" spans="1:16">
      <c r="A41" s="8" t="s">
        <v>22</v>
      </c>
      <c r="B41" s="9" t="s">
        <v>70</v>
      </c>
      <c r="C41" s="108" t="s">
        <v>75</v>
      </c>
      <c r="D41" s="9" t="s">
        <v>95</v>
      </c>
      <c r="E41" s="9"/>
      <c r="F41" s="12"/>
      <c r="G41" s="9">
        <v>3</v>
      </c>
      <c r="H41" s="13">
        <v>2</v>
      </c>
      <c r="I41" s="20">
        <v>1</v>
      </c>
      <c r="J41" s="109">
        <f t="shared" si="1"/>
        <v>2</v>
      </c>
      <c r="K41" s="68" t="s">
        <v>96</v>
      </c>
      <c r="L41" s="64" t="s">
        <v>53</v>
      </c>
      <c r="M41" s="16"/>
      <c r="N41" s="16">
        <v>7991</v>
      </c>
      <c r="O41" s="29"/>
      <c r="P41" s="17"/>
    </row>
    <row r="42" spans="1:16">
      <c r="A42" s="8" t="s">
        <v>22</v>
      </c>
      <c r="B42" s="9" t="s">
        <v>70</v>
      </c>
      <c r="C42" s="108" t="s">
        <v>71</v>
      </c>
      <c r="D42" s="9" t="s">
        <v>97</v>
      </c>
      <c r="E42" s="9"/>
      <c r="F42" s="12"/>
      <c r="G42" s="9">
        <v>4</v>
      </c>
      <c r="H42" s="13">
        <v>2</v>
      </c>
      <c r="I42" s="20">
        <v>1</v>
      </c>
      <c r="J42" s="109">
        <f t="shared" si="1"/>
        <v>2</v>
      </c>
      <c r="K42" s="62" t="s">
        <v>98</v>
      </c>
      <c r="L42" s="64" t="s">
        <v>53</v>
      </c>
      <c r="M42" s="21">
        <v>934</v>
      </c>
      <c r="N42" s="21">
        <v>4032</v>
      </c>
      <c r="O42" s="29"/>
      <c r="P42" s="17"/>
    </row>
    <row r="43" spans="1:16">
      <c r="A43" s="8" t="s">
        <v>22</v>
      </c>
      <c r="B43" s="9" t="s">
        <v>70</v>
      </c>
      <c r="C43" s="108" t="s">
        <v>71</v>
      </c>
      <c r="D43" s="9" t="s">
        <v>99</v>
      </c>
      <c r="E43" s="9"/>
      <c r="F43" s="12"/>
      <c r="G43" s="9">
        <v>30</v>
      </c>
      <c r="H43" s="13">
        <v>11</v>
      </c>
      <c r="I43" s="20">
        <v>1</v>
      </c>
      <c r="J43" s="109">
        <f t="shared" si="1"/>
        <v>11</v>
      </c>
      <c r="K43" s="62" t="s">
        <v>100</v>
      </c>
      <c r="L43" s="64" t="s">
        <v>53</v>
      </c>
      <c r="M43" s="16"/>
      <c r="N43" s="16"/>
      <c r="O43" s="29"/>
      <c r="P43" s="17"/>
    </row>
    <row r="44" spans="1:16">
      <c r="A44" s="8" t="s">
        <v>22</v>
      </c>
      <c r="B44" s="9" t="s">
        <v>70</v>
      </c>
      <c r="C44" s="108" t="s">
        <v>71</v>
      </c>
      <c r="D44" s="9" t="s">
        <v>101</v>
      </c>
      <c r="E44" s="9"/>
      <c r="F44" s="12"/>
      <c r="G44" s="9">
        <v>5</v>
      </c>
      <c r="H44" s="13">
        <v>2.81</v>
      </c>
      <c r="I44" s="20">
        <v>1</v>
      </c>
      <c r="J44" s="109">
        <f t="shared" si="1"/>
        <v>2.81</v>
      </c>
      <c r="K44" s="62" t="s">
        <v>102</v>
      </c>
      <c r="L44" s="64" t="s">
        <v>53</v>
      </c>
      <c r="M44" s="21">
        <v>985</v>
      </c>
      <c r="N44" s="21">
        <v>10511</v>
      </c>
      <c r="O44" s="29"/>
      <c r="P44" s="17"/>
    </row>
    <row r="45" spans="1:16">
      <c r="A45" s="8" t="s">
        <v>22</v>
      </c>
      <c r="B45" s="9" t="s">
        <v>70</v>
      </c>
      <c r="C45" s="108" t="s">
        <v>71</v>
      </c>
      <c r="D45" s="9" t="s">
        <v>249</v>
      </c>
      <c r="E45" s="9"/>
      <c r="F45" s="12"/>
      <c r="G45" s="9">
        <v>84</v>
      </c>
      <c r="H45" s="13">
        <v>13.5</v>
      </c>
      <c r="I45" s="20">
        <v>1</v>
      </c>
      <c r="J45" s="109">
        <f t="shared" si="1"/>
        <v>13.5</v>
      </c>
      <c r="K45" s="68" t="s">
        <v>103</v>
      </c>
      <c r="L45" s="64" t="s">
        <v>53</v>
      </c>
      <c r="M45" s="16"/>
      <c r="N45" s="16"/>
      <c r="O45" s="29"/>
      <c r="P45" s="17"/>
    </row>
    <row r="46" spans="1:16">
      <c r="A46" s="8" t="s">
        <v>22</v>
      </c>
      <c r="B46" s="9" t="s">
        <v>70</v>
      </c>
      <c r="C46" s="108" t="s">
        <v>90</v>
      </c>
      <c r="D46" s="9" t="s">
        <v>104</v>
      </c>
      <c r="E46" s="9"/>
      <c r="F46" s="12"/>
      <c r="G46" s="9">
        <v>89</v>
      </c>
      <c r="H46" s="13">
        <v>1.28</v>
      </c>
      <c r="I46" s="20">
        <v>2</v>
      </c>
      <c r="J46" s="109">
        <f t="shared" si="1"/>
        <v>2.56</v>
      </c>
      <c r="K46" s="62" t="s">
        <v>105</v>
      </c>
      <c r="L46" s="64" t="s">
        <v>53</v>
      </c>
      <c r="M46" s="21">
        <v>125</v>
      </c>
      <c r="N46" s="21">
        <v>7089</v>
      </c>
      <c r="O46" s="29"/>
      <c r="P46" s="17"/>
    </row>
    <row r="47" spans="1:16">
      <c r="A47" s="8" t="s">
        <v>22</v>
      </c>
      <c r="B47" s="9" t="s">
        <v>70</v>
      </c>
      <c r="C47" s="108" t="s">
        <v>75</v>
      </c>
      <c r="D47" s="9" t="s">
        <v>106</v>
      </c>
      <c r="E47" s="9"/>
      <c r="F47" s="12"/>
      <c r="G47" s="9">
        <v>111</v>
      </c>
      <c r="H47" s="13">
        <v>2.69</v>
      </c>
      <c r="I47" s="20">
        <v>12</v>
      </c>
      <c r="J47" s="109">
        <f t="shared" si="1"/>
        <v>32.28</v>
      </c>
      <c r="K47" s="68" t="s">
        <v>107</v>
      </c>
      <c r="L47" s="64" t="s">
        <v>53</v>
      </c>
      <c r="M47" s="16"/>
      <c r="N47" s="16">
        <v>7380</v>
      </c>
      <c r="O47" s="29"/>
      <c r="P47" s="17"/>
    </row>
    <row r="48" spans="1:16">
      <c r="A48" s="8" t="s">
        <v>22</v>
      </c>
      <c r="B48" s="9" t="s">
        <v>70</v>
      </c>
      <c r="C48" s="108" t="s">
        <v>75</v>
      </c>
      <c r="D48" s="9" t="s">
        <v>108</v>
      </c>
      <c r="E48" s="9"/>
      <c r="F48" s="12"/>
      <c r="G48" s="9">
        <v>7</v>
      </c>
      <c r="H48" s="13">
        <v>8</v>
      </c>
      <c r="I48" s="22">
        <v>1</v>
      </c>
      <c r="J48" s="109">
        <f t="shared" si="1"/>
        <v>8</v>
      </c>
      <c r="K48" s="62" t="s">
        <v>109</v>
      </c>
      <c r="L48" s="64" t="s">
        <v>53</v>
      </c>
      <c r="M48" s="21"/>
      <c r="N48" s="21">
        <v>7380</v>
      </c>
      <c r="O48" s="29"/>
      <c r="P48" s="17"/>
    </row>
    <row r="49" spans="1:16">
      <c r="A49" s="8" t="s">
        <v>22</v>
      </c>
      <c r="B49" s="9" t="s">
        <v>70</v>
      </c>
      <c r="C49" s="108" t="s">
        <v>110</v>
      </c>
      <c r="D49" s="9" t="s">
        <v>111</v>
      </c>
      <c r="E49" s="9"/>
      <c r="F49" s="12"/>
      <c r="G49" s="9">
        <v>5</v>
      </c>
      <c r="H49" s="13">
        <v>2.57</v>
      </c>
      <c r="I49" s="22">
        <v>1</v>
      </c>
      <c r="J49" s="109">
        <f t="shared" si="1"/>
        <v>2.57</v>
      </c>
      <c r="K49" s="62" t="s">
        <v>112</v>
      </c>
      <c r="L49" s="64" t="s">
        <v>53</v>
      </c>
      <c r="M49" s="16">
        <v>933</v>
      </c>
      <c r="N49" s="16">
        <v>4017</v>
      </c>
      <c r="O49" s="29"/>
      <c r="P49" s="17"/>
    </row>
    <row r="50" spans="1:16">
      <c r="A50" s="23" t="s">
        <v>22</v>
      </c>
      <c r="B50" s="24" t="s">
        <v>70</v>
      </c>
      <c r="C50" s="23" t="s">
        <v>113</v>
      </c>
      <c r="D50" s="19" t="s">
        <v>114</v>
      </c>
      <c r="E50" s="9"/>
      <c r="F50" s="12"/>
      <c r="G50" s="20">
        <v>33</v>
      </c>
      <c r="H50" s="13">
        <v>16</v>
      </c>
      <c r="I50" s="20">
        <v>1</v>
      </c>
      <c r="J50" s="109">
        <f t="shared" si="1"/>
        <v>16</v>
      </c>
      <c r="K50" s="62" t="s">
        <v>239</v>
      </c>
      <c r="L50" s="64" t="s">
        <v>242</v>
      </c>
      <c r="M50" s="21"/>
      <c r="N50" s="21"/>
      <c r="O50" s="29"/>
      <c r="P50" s="17"/>
    </row>
    <row r="51" spans="1:16" s="50" customFormat="1">
      <c r="A51" s="48" t="s">
        <v>22</v>
      </c>
      <c r="B51" s="49" t="s">
        <v>70</v>
      </c>
      <c r="C51" s="114" t="s">
        <v>90</v>
      </c>
      <c r="D51" s="58" t="s">
        <v>256</v>
      </c>
      <c r="E51" s="58"/>
      <c r="F51" s="112"/>
      <c r="G51" s="112"/>
      <c r="H51" s="113">
        <v>0.74</v>
      </c>
      <c r="I51" s="112">
        <v>1</v>
      </c>
      <c r="J51" s="109">
        <f t="shared" si="1"/>
        <v>0.74</v>
      </c>
      <c r="K51" s="120" t="s">
        <v>258</v>
      </c>
      <c r="L51" s="118"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68" t="s">
        <v>119</v>
      </c>
      <c r="L52" s="64"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62" t="s">
        <v>123</v>
      </c>
      <c r="L53" s="64" t="s">
        <v>124</v>
      </c>
      <c r="M53" s="21"/>
      <c r="N53" s="21"/>
      <c r="O53" s="29"/>
      <c r="P53" s="17"/>
    </row>
    <row r="54" spans="1:16">
      <c r="A54" s="8" t="s">
        <v>115</v>
      </c>
      <c r="B54" s="19" t="s">
        <v>116</v>
      </c>
      <c r="C54" s="8" t="s">
        <v>125</v>
      </c>
      <c r="D54" s="19" t="s">
        <v>126</v>
      </c>
      <c r="E54" s="9"/>
      <c r="F54" s="12"/>
      <c r="G54" s="20">
        <v>1</v>
      </c>
      <c r="H54" s="13">
        <v>7.5</v>
      </c>
      <c r="I54" s="20">
        <v>1</v>
      </c>
      <c r="J54" s="109">
        <f t="shared" si="1"/>
        <v>7.5</v>
      </c>
      <c r="K54" s="62" t="s">
        <v>127</v>
      </c>
      <c r="L54" s="64"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62" t="s">
        <v>243</v>
      </c>
      <c r="L55" s="64"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62" t="s">
        <v>263</v>
      </c>
      <c r="L56" s="64"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62" t="s">
        <v>135</v>
      </c>
      <c r="L57" s="64" t="s">
        <v>128</v>
      </c>
      <c r="M57" s="21"/>
      <c r="N57" s="21"/>
      <c r="O57" s="29"/>
      <c r="P57" s="17"/>
    </row>
    <row r="58" spans="1:16">
      <c r="A58" s="8" t="s">
        <v>132</v>
      </c>
      <c r="B58" s="19" t="s">
        <v>116</v>
      </c>
      <c r="C58" s="8" t="s">
        <v>246</v>
      </c>
      <c r="D58" s="19" t="s">
        <v>247</v>
      </c>
      <c r="E58" s="9"/>
      <c r="F58" s="12"/>
      <c r="G58" s="20">
        <v>1</v>
      </c>
      <c r="H58" s="13">
        <v>2</v>
      </c>
      <c r="I58" s="20">
        <v>1</v>
      </c>
      <c r="J58" s="109">
        <f t="shared" si="1"/>
        <v>2</v>
      </c>
      <c r="K58" s="68" t="s">
        <v>248</v>
      </c>
      <c r="L58" s="64"/>
      <c r="M58" s="21"/>
      <c r="N58" s="21"/>
      <c r="O58" s="71" t="s">
        <v>275</v>
      </c>
      <c r="P58" s="17"/>
    </row>
    <row r="59" spans="1:16">
      <c r="A59" s="8" t="s">
        <v>115</v>
      </c>
      <c r="B59" s="19" t="s">
        <v>116</v>
      </c>
      <c r="C59" s="8" t="s">
        <v>136</v>
      </c>
      <c r="D59" s="19" t="s">
        <v>137</v>
      </c>
      <c r="E59" s="9"/>
      <c r="F59" s="12"/>
      <c r="G59" s="20">
        <v>1</v>
      </c>
      <c r="H59" s="13">
        <v>3</v>
      </c>
      <c r="I59" s="20">
        <v>1</v>
      </c>
      <c r="J59" s="109">
        <f t="shared" si="1"/>
        <v>3</v>
      </c>
      <c r="K59" s="68" t="s">
        <v>138</v>
      </c>
      <c r="L59" s="64" t="s">
        <v>139</v>
      </c>
      <c r="M59" s="16"/>
      <c r="N59" s="16"/>
      <c r="O59" s="29"/>
      <c r="P59" s="17"/>
    </row>
    <row r="60" spans="1:16">
      <c r="A60" s="8" t="s">
        <v>132</v>
      </c>
      <c r="B60" s="19" t="s">
        <v>140</v>
      </c>
      <c r="C60" s="8" t="s">
        <v>141</v>
      </c>
      <c r="D60" s="19" t="s">
        <v>142</v>
      </c>
      <c r="E60" s="9"/>
      <c r="F60" s="12"/>
      <c r="G60" s="20">
        <v>1</v>
      </c>
      <c r="H60" s="13">
        <v>73.5</v>
      </c>
      <c r="I60" s="20">
        <v>1</v>
      </c>
      <c r="J60" s="109">
        <f t="shared" si="1"/>
        <v>73.5</v>
      </c>
      <c r="K60" s="62" t="s">
        <v>143</v>
      </c>
      <c r="L60" s="64" t="s">
        <v>128</v>
      </c>
      <c r="M60" s="16"/>
      <c r="N60" s="16"/>
      <c r="O60" s="29"/>
      <c r="P60" s="17"/>
    </row>
    <row r="61" spans="1:16">
      <c r="A61" s="8" t="s">
        <v>132</v>
      </c>
      <c r="B61" s="19" t="s">
        <v>140</v>
      </c>
      <c r="C61" s="8" t="s">
        <v>140</v>
      </c>
      <c r="D61" s="19" t="s">
        <v>144</v>
      </c>
      <c r="E61" s="9"/>
      <c r="F61" s="12"/>
      <c r="G61" s="20">
        <v>1</v>
      </c>
      <c r="H61" s="13">
        <v>70</v>
      </c>
      <c r="I61" s="20">
        <v>1</v>
      </c>
      <c r="J61" s="109">
        <f t="shared" si="1"/>
        <v>70</v>
      </c>
      <c r="K61" s="62" t="s">
        <v>145</v>
      </c>
      <c r="L61" s="64" t="s">
        <v>146</v>
      </c>
      <c r="M61" s="21"/>
      <c r="N61" s="21"/>
      <c r="O61" s="29"/>
      <c r="P61" s="17"/>
    </row>
    <row r="62" spans="1:16">
      <c r="A62" s="8" t="s">
        <v>49</v>
      </c>
      <c r="B62" s="19" t="s">
        <v>147</v>
      </c>
      <c r="C62" s="8" t="s">
        <v>148</v>
      </c>
      <c r="D62" s="19" t="s">
        <v>149</v>
      </c>
      <c r="E62" s="9">
        <v>1000</v>
      </c>
      <c r="F62" s="12">
        <v>8000</v>
      </c>
      <c r="G62" s="20">
        <v>8</v>
      </c>
      <c r="H62" s="13">
        <v>59</v>
      </c>
      <c r="I62" s="20">
        <v>1</v>
      </c>
      <c r="J62" s="109">
        <f t="shared" si="1"/>
        <v>59</v>
      </c>
      <c r="K62" s="68" t="s">
        <v>150</v>
      </c>
      <c r="L62" s="64" t="s">
        <v>128</v>
      </c>
      <c r="M62" s="16"/>
      <c r="N62" s="16"/>
      <c r="O62" s="29"/>
      <c r="P62" s="17"/>
    </row>
    <row r="63" spans="1:16">
      <c r="A63" s="8" t="s">
        <v>49</v>
      </c>
      <c r="B63" s="19" t="s">
        <v>147</v>
      </c>
      <c r="C63" s="8" t="s">
        <v>151</v>
      </c>
      <c r="D63" s="19" t="s">
        <v>152</v>
      </c>
      <c r="E63" s="9"/>
      <c r="F63" s="12"/>
      <c r="G63" s="20">
        <v>10</v>
      </c>
      <c r="H63" s="13">
        <v>4.0999999999999996</v>
      </c>
      <c r="I63" s="20">
        <v>10</v>
      </c>
      <c r="J63" s="109">
        <f t="shared" si="1"/>
        <v>41</v>
      </c>
      <c r="K63" s="62" t="s">
        <v>153</v>
      </c>
      <c r="L63" s="64" t="s">
        <v>154</v>
      </c>
      <c r="M63" s="21"/>
      <c r="N63" s="21"/>
      <c r="O63" s="29"/>
      <c r="P63" s="17"/>
    </row>
    <row r="64" spans="1:16">
      <c r="A64" s="8" t="s">
        <v>49</v>
      </c>
      <c r="B64" s="19" t="s">
        <v>147</v>
      </c>
      <c r="C64" s="8" t="s">
        <v>151</v>
      </c>
      <c r="D64" s="19" t="s">
        <v>155</v>
      </c>
      <c r="E64" s="9"/>
      <c r="F64" s="12"/>
      <c r="G64" s="20">
        <v>5</v>
      </c>
      <c r="H64" s="13">
        <v>6</v>
      </c>
      <c r="I64" s="20">
        <v>5</v>
      </c>
      <c r="J64" s="109">
        <f t="shared" si="1"/>
        <v>30</v>
      </c>
      <c r="K64" s="62" t="s">
        <v>156</v>
      </c>
      <c r="L64" s="64" t="s">
        <v>154</v>
      </c>
      <c r="M64" s="16"/>
      <c r="N64" s="16"/>
      <c r="O64" s="29"/>
      <c r="P64" s="17"/>
    </row>
    <row r="65" spans="1:26">
      <c r="A65" s="8" t="s">
        <v>49</v>
      </c>
      <c r="B65" s="19" t="s">
        <v>147</v>
      </c>
      <c r="C65" s="8" t="s">
        <v>157</v>
      </c>
      <c r="D65" s="19" t="s">
        <v>158</v>
      </c>
      <c r="E65" s="9"/>
      <c r="F65" s="12"/>
      <c r="G65" s="20">
        <v>5</v>
      </c>
      <c r="H65" s="13">
        <v>4</v>
      </c>
      <c r="I65" s="20">
        <v>5</v>
      </c>
      <c r="J65" s="109">
        <f t="shared" si="1"/>
        <v>20</v>
      </c>
      <c r="K65" s="62" t="s">
        <v>159</v>
      </c>
      <c r="L65" s="64" t="s">
        <v>154</v>
      </c>
      <c r="M65" s="21"/>
      <c r="N65" s="21"/>
      <c r="O65" s="29"/>
      <c r="P65" s="17"/>
    </row>
    <row r="66" spans="1:26">
      <c r="A66" s="8" t="s">
        <v>49</v>
      </c>
      <c r="B66" s="19" t="s">
        <v>147</v>
      </c>
      <c r="C66" s="8" t="s">
        <v>160</v>
      </c>
      <c r="D66" s="19" t="s">
        <v>161</v>
      </c>
      <c r="E66" s="9">
        <v>200</v>
      </c>
      <c r="F66" s="12">
        <v>600</v>
      </c>
      <c r="G66" s="20">
        <v>3</v>
      </c>
      <c r="H66" s="13">
        <v>16</v>
      </c>
      <c r="I66" s="20">
        <v>3</v>
      </c>
      <c r="J66" s="109">
        <f t="shared" si="1"/>
        <v>48</v>
      </c>
      <c r="K66" s="68" t="s">
        <v>162</v>
      </c>
      <c r="L66" s="64" t="s">
        <v>163</v>
      </c>
      <c r="M66" s="16"/>
      <c r="N66" s="16"/>
      <c r="O66" s="29"/>
      <c r="P66" s="17"/>
    </row>
    <row r="67" spans="1:26">
      <c r="A67" s="8" t="s">
        <v>49</v>
      </c>
      <c r="B67" s="19" t="s">
        <v>147</v>
      </c>
      <c r="C67" s="8" t="s">
        <v>164</v>
      </c>
      <c r="D67" s="19" t="s">
        <v>165</v>
      </c>
      <c r="E67" s="9"/>
      <c r="F67" s="12"/>
      <c r="G67" s="20">
        <v>5</v>
      </c>
      <c r="H67" s="13">
        <v>14.5</v>
      </c>
      <c r="I67" s="20">
        <v>5</v>
      </c>
      <c r="J67" s="109">
        <f t="shared" si="1"/>
        <v>72.5</v>
      </c>
      <c r="K67" s="62" t="s">
        <v>166</v>
      </c>
      <c r="L67" s="64" t="s">
        <v>167</v>
      </c>
      <c r="M67" s="21"/>
      <c r="N67" s="21"/>
      <c r="O67" s="30"/>
      <c r="P67" s="17"/>
    </row>
    <row r="68" spans="1:26" ht="15.75" thickBot="1">
      <c r="A68" s="8" t="s">
        <v>42</v>
      </c>
      <c r="B68" s="19" t="s">
        <v>175</v>
      </c>
      <c r="C68" s="8" t="s">
        <v>178</v>
      </c>
      <c r="D68" s="19" t="s">
        <v>179</v>
      </c>
      <c r="E68" s="9">
        <v>350</v>
      </c>
      <c r="F68" s="12"/>
      <c r="G68" s="20">
        <v>1</v>
      </c>
      <c r="H68" s="13">
        <v>10</v>
      </c>
      <c r="I68" s="20">
        <v>1</v>
      </c>
      <c r="J68" s="109">
        <f t="shared" si="1"/>
        <v>10</v>
      </c>
      <c r="K68" s="62" t="s">
        <v>180</v>
      </c>
      <c r="L68" s="66" t="s">
        <v>154</v>
      </c>
      <c r="M68" s="21"/>
      <c r="N68" s="21"/>
      <c r="O68" s="31"/>
      <c r="P68" s="17"/>
    </row>
    <row r="69" spans="1:26" ht="15.75">
      <c r="A69" s="75"/>
      <c r="B69" s="90" t="s">
        <v>4</v>
      </c>
      <c r="C69" s="115" t="s">
        <v>281</v>
      </c>
      <c r="D69" s="90" t="s">
        <v>5</v>
      </c>
      <c r="E69" s="77"/>
      <c r="F69" s="77"/>
      <c r="G69" s="76"/>
      <c r="H69" s="40"/>
      <c r="I69" s="76"/>
      <c r="J69" s="34">
        <f>SUM(J21:J68)+H19</f>
        <v>1292.05</v>
      </c>
      <c r="K69" s="122"/>
      <c r="L69" s="80"/>
      <c r="M69" s="81"/>
      <c r="N69" s="81"/>
      <c r="O69" s="78"/>
      <c r="P69" s="82"/>
    </row>
    <row r="70" spans="1:26" s="7" customFormat="1" ht="16.5" thickBot="1">
      <c r="A70" s="83"/>
      <c r="B70" s="84" t="s">
        <v>4</v>
      </c>
      <c r="C70" s="83" t="s">
        <v>282</v>
      </c>
      <c r="D70" s="85" t="s">
        <v>5</v>
      </c>
      <c r="E70" s="85"/>
      <c r="F70" s="85"/>
      <c r="G70" s="85"/>
      <c r="H70" s="85"/>
      <c r="I70" s="86"/>
      <c r="J70" s="87">
        <f>SUM(J21:J68)+J20</f>
        <v>1550.05</v>
      </c>
      <c r="K70" s="119"/>
      <c r="L70" s="74"/>
      <c r="M70" s="88"/>
      <c r="N70" s="88"/>
      <c r="O70" s="74"/>
      <c r="P70" s="89"/>
      <c r="Q70" s="6"/>
      <c r="R70" s="6"/>
      <c r="S70" s="6"/>
      <c r="T70" s="6"/>
      <c r="U70" s="6"/>
      <c r="V70" s="6"/>
      <c r="W70" s="6"/>
      <c r="X70" s="6"/>
      <c r="Y70" s="6"/>
      <c r="Z70" s="6"/>
    </row>
  </sheetData>
  <mergeCells count="1">
    <mergeCell ref="A1:P1"/>
  </mergeCells>
  <hyperlinks>
    <hyperlink ref="K21" r:id="rId1" xr:uid="{F066E46D-BCFC-4D5B-B9B3-DBC81F16953B}"/>
    <hyperlink ref="K22" r:id="rId2" xr:uid="{2DAAEA58-4AD7-4AB3-8704-337E9D066033}"/>
    <hyperlink ref="K23" r:id="rId3" display="Size: 310x310mm" xr:uid="{C28DDB5C-CD79-41CF-B8FE-365C68E16285}"/>
    <hyperlink ref="K24" r:id="rId4" xr:uid="{1CF07662-B036-4349-AF94-7D094CBDC095}"/>
    <hyperlink ref="K25" r:id="rId5" xr:uid="{89A3FE2F-E22A-4818-8730-5060A8089F93}"/>
    <hyperlink ref="K26" r:id="rId6" xr:uid="{5035840F-BDCD-4770-A904-B088D8EF5074}"/>
    <hyperlink ref="K27" r:id="rId7" xr:uid="{C00CB6DE-9817-4399-BC6B-EE258A64CDC7}"/>
    <hyperlink ref="K28" r:id="rId8" xr:uid="{710F3A2B-C450-469C-BABD-0DCC41CDCEEA}"/>
    <hyperlink ref="K29" r:id="rId9" xr:uid="{73E3DFBE-1D01-4929-B320-3A39CD9DC7EB}"/>
    <hyperlink ref="K30" r:id="rId10" xr:uid="{32EBE8C5-0099-4929-82CD-0EE8276388BE}"/>
    <hyperlink ref="K31" r:id="rId11" display="1x Size: 20-m3 50pcs" xr:uid="{98DAAE64-13B6-4398-8724-226E8F5C7184}"/>
    <hyperlink ref="K32" r:id="rId12" xr:uid="{67C5E474-9049-4E20-BB35-9E58700B9161}"/>
    <hyperlink ref="K33" r:id="rId13" xr:uid="{439DB739-C38B-4147-8EB4-D24E52BEDE93}"/>
    <hyperlink ref="K34" r:id="rId14" xr:uid="{0908F3AF-2926-431D-B897-308EBF55D15F}"/>
    <hyperlink ref="K35" r:id="rId15" xr:uid="{BA81F153-C8E1-4455-9119-E3861E12DF25}"/>
    <hyperlink ref="K36" r:id="rId16" xr:uid="{BD28A263-7107-4C6A-B6E6-2D073351CC45}"/>
    <hyperlink ref="K37" r:id="rId17" xr:uid="{2D6C9D6C-455E-4CCA-89AA-122A78011805}"/>
    <hyperlink ref="K38" r:id="rId18" xr:uid="{E012C35B-EFDC-4676-BCB5-2A422A4597FE}"/>
    <hyperlink ref="K39" r:id="rId19" xr:uid="{1234F1F4-E533-45FE-8326-0248458DD7B1}"/>
    <hyperlink ref="K40" r:id="rId20" xr:uid="{D240080A-764B-4CE8-8FCD-13D49BB76944}"/>
    <hyperlink ref="K41" r:id="rId21" xr:uid="{6F72624D-BD76-4CD1-9094-A579EACD91B9}"/>
    <hyperlink ref="K42" r:id="rId22" xr:uid="{A1A89244-0DD8-486F-9CB2-7E277E8072AD}"/>
    <hyperlink ref="K43" r:id="rId23" xr:uid="{EB192D1B-A5D2-4B0C-AC5B-6B9E79D884CF}"/>
    <hyperlink ref="K44" r:id="rId24" xr:uid="{5351DCC1-8AA3-4FEB-953F-68B2EAE74CE5}"/>
    <hyperlink ref="K45" r:id="rId25" xr:uid="{052452E0-8233-4BBB-8869-7AFE989E488F}"/>
    <hyperlink ref="K46" r:id="rId26" xr:uid="{427F6E60-191E-4B4F-BCDC-207A1A31B6B8}"/>
    <hyperlink ref="K47" r:id="rId27" xr:uid="{8B460353-607B-4F21-88E9-CBB5746F35DD}"/>
    <hyperlink ref="K48" r:id="rId28" xr:uid="{8520CA20-3810-44BB-97C6-45C1D46BF179}"/>
    <hyperlink ref="K49" r:id="rId29" xr:uid="{2C01ECA8-6913-4C1E-A356-7224BB262532}"/>
    <hyperlink ref="K52" r:id="rId30" xr:uid="{FB40584C-AC2A-4E63-9567-70882C04D75C}"/>
    <hyperlink ref="K53" r:id="rId31" xr:uid="{293378EF-DC47-4BF9-943F-511D25CC159B}"/>
    <hyperlink ref="K54" r:id="rId32" xr:uid="{876FC08E-7373-4D50-8A73-EED4F84ECC33}"/>
    <hyperlink ref="K55" r:id="rId33" xr:uid="{EC40CCCC-2E92-45C9-9FFA-E60BA9C24061}"/>
    <hyperlink ref="O56" r:id="rId34" xr:uid="{323DD8F4-DCA2-4940-AF97-5E3FE15EB9CE}"/>
    <hyperlink ref="K57" r:id="rId35" xr:uid="{F4DEEE0D-2539-4DD1-93FC-AE5799F3E68E}"/>
    <hyperlink ref="K59" r:id="rId36" xr:uid="{C518760E-D4FE-4861-9A25-5E56A091583C}"/>
    <hyperlink ref="K60" r:id="rId37" xr:uid="{EDE20B93-D21A-4862-B9A3-9738B9240D5F}"/>
    <hyperlink ref="K61" r:id="rId38" xr:uid="{2DA1E9E9-C865-4048-880D-4417444087C7}"/>
    <hyperlink ref="K62" r:id="rId39" xr:uid="{7A51AB87-B10D-4689-B1D1-5FF0124AF500}"/>
    <hyperlink ref="K63" r:id="rId40" xr:uid="{9D200C6C-A517-4C9C-A21A-9DC2E390DAA3}"/>
    <hyperlink ref="K64" r:id="rId41" xr:uid="{47F9E496-C149-4A24-801F-54B904AB3A36}"/>
    <hyperlink ref="K65" r:id="rId42" xr:uid="{A4E59F70-4C18-4F39-9CED-F4DE41E7A21D}"/>
    <hyperlink ref="K66" r:id="rId43" xr:uid="{C2CAB781-335E-482B-B6B3-FB7A885E53F4}"/>
    <hyperlink ref="K67" r:id="rId44" xr:uid="{6AF7B405-50AF-4C27-80EC-C55D8D3B8A5E}"/>
    <hyperlink ref="K68" r:id="rId45" xr:uid="{3AF9BCBE-3E00-45D0-BFE5-97538A5CB7A5}"/>
    <hyperlink ref="K50" r:id="rId46" xr:uid="{DE195C77-57FF-470E-9B14-30EF674B14A3}"/>
    <hyperlink ref="K58" r:id="rId47" xr:uid="{ACF9A6F0-F1BD-4B70-94F5-23600BDF62FF}"/>
    <hyperlink ref="K51" r:id="rId48" display="M3 ss washer" xr:uid="{C96796FA-170C-4B96-835A-5A12E6D28E12}"/>
    <hyperlink ref="K56" r:id="rId49" display="2x 164-0575" xr:uid="{BDBBCF47-CB2A-45CE-8594-0CC8032EC61D}"/>
    <hyperlink ref="O55" r:id="rId50" display="1x 310mm 220V 750W" xr:uid="{22D9781D-6C9B-4D09-BEE4-165BE733A665}"/>
    <hyperlink ref="O10" r:id="rId51" display="Color: 339 mm" xr:uid="{AE82C2C3-6FEF-4921-ABBF-A9DFFF26909A}"/>
    <hyperlink ref="O11" r:id="rId52" xr:uid="{B9D6E141-F28D-48AE-8F33-A893505D6725}"/>
    <hyperlink ref="O12" r:id="rId53" xr:uid="{8BAFF1FE-4DF5-4D77-A77B-8440683B418E}"/>
    <hyperlink ref="O13" r:id="rId54" xr:uid="{71A50540-500B-41E9-BBD1-52FF21BDDD18}"/>
    <hyperlink ref="O14" r:id="rId55" xr:uid="{4E256FC1-E72C-4391-B724-3AB2C9C92BFC}"/>
    <hyperlink ref="P15" r:id="rId56" display="Color: 2040-8 hole" xr:uid="{6CF725B1-F27D-4D6C-9DD6-9B5098F5215D}"/>
    <hyperlink ref="O15" r:id="rId57" display="Color: 10pcs 2028" xr:uid="{6304A0EC-8C2F-42E4-BFF7-DEB746D33A10}"/>
    <hyperlink ref="O16" r:id="rId58" display="3x GL: 350 - Color: MGN12 H" xr:uid="{C4223CD1-7119-4415-B196-9A2ED61511E2}"/>
    <hyperlink ref="O17" r:id="rId59" display="2x GL: 400 - Color: MGN12 H" xr:uid="{466356EB-FC0C-4341-93D7-F2B39EB3DE73}"/>
    <hyperlink ref="O18" r:id="rId60" display="1x GL: 400 - Color: MGN9 H" xr:uid="{72774BAA-3958-482D-AA36-1A0D4F9A5306}"/>
    <hyperlink ref="K19" r:id="rId61" display="Ask for Precision Cut Frame Bundle" xr:uid="{896CA208-7A02-41D0-AE3B-4BBBB4E92E61}"/>
    <hyperlink ref="O52" r:id="rId62" display="1x TMC2209 x8" xr:uid="{66E24ED5-291C-47FE-8196-8C865DE86F5C}"/>
    <hyperlink ref="O58" r:id="rId63" display="1x ADXL345 Accelerometer" xr:uid="{D5DA6BE4-FC05-451C-BA55-F77EA784A641}"/>
  </hyperlinks>
  <pageMargins left="0.19685039370078741" right="0.19685039370078741" top="0.39370078740157483" bottom="0.39370078740157483" header="0.31496062992125984" footer="0.31496062992125984"/>
  <pageSetup paperSize="9" scale="70" orientation="portrait" r:id="rId64"/>
  <drawing r:id="rId65"/>
  <legacyDrawing r:id="rId66"/>
  <tableParts count="1">
    <tablePart r:id="rId6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Valkyrie Stage-I</vt:lpstr>
      <vt:lpstr>Valkyrie Stage-0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cp:lastPrinted>2022-05-14T08:46:12Z</cp:lastPrinted>
  <dcterms:created xsi:type="dcterms:W3CDTF">2021-11-13T13:18:32Z</dcterms:created>
  <dcterms:modified xsi:type="dcterms:W3CDTF">2022-05-14T08:47:19Z</dcterms:modified>
</cp:coreProperties>
</file>