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https://d.docs.live.net/3837cd5b4a1a02ac/Document Library/GitHub/Project-Valkyrie/Document Library/Bill Of Materials/"/>
    </mc:Choice>
  </mc:AlternateContent>
  <xr:revisionPtr revIDLastSave="33" documentId="11_90E8A2594C63906364F20E90CDD1628CCD4781EF" xr6:coauthVersionLast="47" xr6:coauthVersionMax="47" xr10:uidLastSave="{BAD8FEE7-1DBB-4B74-939A-6D5AAEFFC455}"/>
  <bookViews>
    <workbookView xWindow="28680" yWindow="-120" windowWidth="29040" windowHeight="16440" xr2:uid="{00000000-000D-0000-FFFF-FFFF00000000}"/>
  </bookViews>
  <sheets>
    <sheet name="Valkyrie Final Stage" sheetId="1" r:id="rId1"/>
  </sheets>
  <definedNames>
    <definedName name="_xlnm._FilterDatabase" localSheetId="0" hidden="1">'Valkyrie Final Stage'!$A$9:$N$112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5" roundtripDataSignature="AMtx7mjXg2aXlIlZtHiGIVqqlSvDo2t44g=="/>
    </ext>
  </extLst>
</workbook>
</file>

<file path=xl/calcChain.xml><?xml version="1.0" encoding="utf-8"?>
<calcChain xmlns="http://schemas.openxmlformats.org/spreadsheetml/2006/main">
  <c r="J50" i="1" l="1"/>
  <c r="J51" i="1"/>
  <c r="J110" i="1"/>
  <c r="J61" i="1"/>
  <c r="J60" i="1"/>
  <c r="J106" i="1"/>
  <c r="J64" i="1"/>
  <c r="J65" i="1"/>
  <c r="J66" i="1"/>
  <c r="J49" i="1"/>
  <c r="H109" i="1"/>
  <c r="J109" i="1" s="1"/>
  <c r="J108" i="1"/>
  <c r="J107" i="1"/>
  <c r="H105" i="1"/>
  <c r="J105" i="1" s="1"/>
  <c r="J104" i="1"/>
  <c r="J103" i="1"/>
  <c r="H102" i="1"/>
  <c r="J102" i="1" s="1"/>
  <c r="H101" i="1"/>
  <c r="J101" i="1" s="1"/>
  <c r="H100" i="1"/>
  <c r="J100" i="1" s="1"/>
  <c r="H99" i="1"/>
  <c r="J99" i="1" s="1"/>
  <c r="H98" i="1"/>
  <c r="J98" i="1" s="1"/>
  <c r="H97" i="1"/>
  <c r="J97" i="1" s="1"/>
  <c r="H96" i="1"/>
  <c r="J96" i="1" s="1"/>
  <c r="H95" i="1"/>
  <c r="J95" i="1" s="1"/>
  <c r="H94" i="1"/>
  <c r="J94" i="1" s="1"/>
  <c r="J93" i="1"/>
  <c r="H92" i="1"/>
  <c r="J92" i="1" s="1"/>
  <c r="J91" i="1"/>
  <c r="H90" i="1"/>
  <c r="J90" i="1" s="1"/>
  <c r="H89" i="1"/>
  <c r="J89" i="1" s="1"/>
  <c r="H88" i="1"/>
  <c r="J88" i="1" s="1"/>
  <c r="H87" i="1"/>
  <c r="J87" i="1" s="1"/>
  <c r="H86" i="1"/>
  <c r="J86" i="1" s="1"/>
  <c r="H85" i="1"/>
  <c r="J85" i="1" s="1"/>
  <c r="H84" i="1"/>
  <c r="J84" i="1" s="1"/>
  <c r="J83" i="1"/>
  <c r="J82" i="1"/>
  <c r="J81" i="1"/>
  <c r="J80" i="1"/>
  <c r="J79" i="1"/>
  <c r="J78" i="1"/>
  <c r="J77" i="1"/>
  <c r="J76" i="1"/>
  <c r="J75" i="1"/>
  <c r="J74" i="1"/>
  <c r="J18" i="1"/>
  <c r="J17" i="1"/>
  <c r="J16" i="1"/>
  <c r="J73" i="1"/>
  <c r="J72" i="1"/>
  <c r="J71" i="1"/>
  <c r="J70" i="1"/>
  <c r="J69" i="1"/>
  <c r="J68" i="1"/>
  <c r="J67" i="1"/>
  <c r="J63" i="1"/>
  <c r="J62" i="1"/>
  <c r="J59" i="1"/>
  <c r="J58" i="1"/>
  <c r="J57" i="1"/>
  <c r="J56" i="1"/>
  <c r="J55" i="1"/>
  <c r="J54" i="1"/>
  <c r="J53" i="1"/>
  <c r="J52"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5" i="1"/>
  <c r="J14" i="1"/>
  <c r="F14" i="1"/>
  <c r="J13" i="1"/>
  <c r="F13" i="1"/>
  <c r="J12" i="1"/>
  <c r="F12" i="1"/>
  <c r="J11" i="1"/>
  <c r="E11" i="1"/>
  <c r="F11" i="1" s="1"/>
  <c r="F10" i="1"/>
  <c r="J112" i="1" l="1"/>
  <c r="J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Roy Berntsen</author>
  </authors>
  <commentList>
    <comment ref="G9" authorId="0" shapeId="0" xr:uid="{00000000-0006-0000-0000-000001000000}">
      <text>
        <r>
          <rPr>
            <sz val="11"/>
            <color theme="1"/>
            <rFont val="Calibri"/>
          </rPr>
          <t>======
ID#AAAAWv-ECBQ
Roy Berntsen    (2022-03-13 21:41:57)
ACTUAL NUMBER OF ITEMS IN THE BUILD</t>
        </r>
      </text>
    </comment>
    <comment ref="H9" authorId="0" shapeId="0" xr:uid="{00000000-0006-0000-0000-000002000000}">
      <text>
        <r>
          <rPr>
            <sz val="11"/>
            <color theme="1"/>
            <rFont val="Calibri"/>
          </rPr>
          <t>======
ID#AAAAWv-ECBY
Roy Berntsen    (2022-03-13 22:09:50)
Package Price or Item Price if 1</t>
        </r>
      </text>
    </comment>
    <comment ref="I9" authorId="0" shapeId="0" xr:uid="{00000000-0006-0000-0000-000003000000}">
      <text>
        <r>
          <rPr>
            <sz val="11"/>
            <color theme="1"/>
            <rFont val="Calibri"/>
          </rPr>
          <t>======
ID#AAAAWv-ECBU
Roy Berntsen    (2022-03-13 21:42:39)
NUMBER OF LINKED ITEMS YOU NEED</t>
        </r>
      </text>
    </comment>
    <comment ref="E10" authorId="0" shapeId="0" xr:uid="{00000000-0006-0000-0000-000004000000}">
      <text>
        <r>
          <rPr>
            <sz val="11"/>
            <color theme="1"/>
            <rFont val="Calibri"/>
          </rPr>
          <t>NB! ASK FOR PRECISION CUT TO THESE SIZES!</t>
        </r>
      </text>
    </comment>
    <comment ref="P10" authorId="1" shapeId="0" xr:uid="{00000000-0006-0000-0000-000005000000}">
      <text>
        <r>
          <rPr>
            <b/>
            <sz val="9"/>
            <color indexed="81"/>
            <rFont val="Tahoma"/>
            <family val="2"/>
          </rPr>
          <t>Roy Berntsen:</t>
        </r>
        <r>
          <rPr>
            <sz val="9"/>
            <color indexed="81"/>
            <rFont val="Tahoma"/>
            <family val="2"/>
          </rPr>
          <t xml:space="preserve">
Ask for precision cut frame bundle</t>
        </r>
      </text>
    </comment>
    <comment ref="P11" authorId="1" shapeId="0" xr:uid="{00000000-0006-0000-0000-000006000000}">
      <text>
        <r>
          <rPr>
            <b/>
            <sz val="9"/>
            <color indexed="81"/>
            <rFont val="Tahoma"/>
            <family val="2"/>
          </rPr>
          <t>Roy Berntsen:</t>
        </r>
        <r>
          <rPr>
            <sz val="9"/>
            <color indexed="81"/>
            <rFont val="Tahoma"/>
            <family val="2"/>
          </rPr>
          <t xml:space="preserve">
Ask for precision cut frame bundle</t>
        </r>
      </text>
    </comment>
    <comment ref="P12" authorId="1" shapeId="0" xr:uid="{00000000-0006-0000-0000-000007000000}">
      <text>
        <r>
          <rPr>
            <b/>
            <sz val="9"/>
            <color indexed="81"/>
            <rFont val="Tahoma"/>
            <family val="2"/>
          </rPr>
          <t>Roy Berntsen:</t>
        </r>
        <r>
          <rPr>
            <sz val="9"/>
            <color indexed="81"/>
            <rFont val="Tahoma"/>
            <family val="2"/>
          </rPr>
          <t xml:space="preserve">
Ask for precision cut frame bundle</t>
        </r>
      </text>
    </comment>
    <comment ref="P13" authorId="1" shapeId="0" xr:uid="{00000000-0006-0000-0000-000008000000}">
      <text>
        <r>
          <rPr>
            <b/>
            <sz val="9"/>
            <color indexed="81"/>
            <rFont val="Tahoma"/>
            <family val="2"/>
          </rPr>
          <t>Roy Berntsen:</t>
        </r>
        <r>
          <rPr>
            <sz val="9"/>
            <color indexed="81"/>
            <rFont val="Tahoma"/>
            <family val="2"/>
          </rPr>
          <t xml:space="preserve">
Ask for precision cut frame bundle</t>
        </r>
      </text>
    </comment>
    <comment ref="P14" authorId="1" shapeId="0" xr:uid="{00000000-0006-0000-0000-000009000000}">
      <text>
        <r>
          <rPr>
            <b/>
            <sz val="9"/>
            <color indexed="81"/>
            <rFont val="Tahoma"/>
            <family val="2"/>
          </rPr>
          <t>Roy Berntsen:</t>
        </r>
        <r>
          <rPr>
            <sz val="9"/>
            <color indexed="81"/>
            <rFont val="Tahoma"/>
            <family val="2"/>
          </rPr>
          <t xml:space="preserve">
Ask for precision cut frame bundle</t>
        </r>
      </text>
    </comment>
    <comment ref="O15" authorId="1" shapeId="0" xr:uid="{00000000-0006-0000-0000-00000A000000}">
      <text>
        <r>
          <rPr>
            <b/>
            <sz val="9"/>
            <color indexed="81"/>
            <rFont val="Tahoma"/>
            <charset val="1"/>
          </rPr>
          <t>Roy Berntsen:</t>
        </r>
        <r>
          <rPr>
            <sz val="9"/>
            <color indexed="81"/>
            <rFont val="Tahoma"/>
            <charset val="1"/>
          </rPr>
          <t xml:space="preserve">
High end replacement for 16x L 2028 - Then add 8x 2040 precision bracket and get 16 less 2028</t>
        </r>
      </text>
    </comment>
    <comment ref="D54" authorId="0" shapeId="0" xr:uid="{00000000-0006-0000-0000-00000B000000}">
      <text>
        <r>
          <rPr>
            <sz val="11"/>
            <color theme="1"/>
            <rFont val="Calibri"/>
          </rPr>
          <t>======
ID#AAAAU9rYSiw
Roy Berntsen    (2022-02-23 08:59:56)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P57" authorId="0" shapeId="0" xr:uid="{00000000-0006-0000-0000-00000C000000}">
      <text>
        <r>
          <rPr>
            <sz val="11"/>
            <color theme="1"/>
            <rFont val="Calibri"/>
          </rPr>
          <t>Need 120v option
======</t>
        </r>
      </text>
    </comment>
    <comment ref="K72" authorId="0" shapeId="0" xr:uid="{00000000-0006-0000-0000-00000D000000}">
      <text>
        <r>
          <rPr>
            <sz val="11"/>
            <color theme="1"/>
            <rFont val="Calibri"/>
          </rPr>
          <t>Bore Diameter:
20T(5mm)-80T(5mm)
Width:
Width 6mm-200-2GT-6
======</t>
        </r>
      </text>
    </comment>
    <comment ref="K82" authorId="1" shapeId="0" xr:uid="{00000000-0006-0000-0000-00000E000000}">
      <text>
        <r>
          <rPr>
            <b/>
            <sz val="9"/>
            <color indexed="81"/>
            <rFont val="Tahoma"/>
            <charset val="1"/>
          </rPr>
          <t>Roy Berntsen:</t>
        </r>
        <r>
          <rPr>
            <sz val="9"/>
            <color indexed="81"/>
            <rFont val="Tahoma"/>
            <charset val="1"/>
          </rPr>
          <t xml:space="preserve">
ASK for 350x350</t>
        </r>
      </text>
    </comment>
    <comment ref="P84" authorId="0" shapeId="0" xr:uid="{00000000-0006-0000-0000-00000F000000}">
      <text>
        <r>
          <rPr>
            <sz val="11"/>
            <color theme="1"/>
            <rFont val="Calibri"/>
          </rPr>
          <t>Must be flathead countersink, exact size
======</t>
        </r>
      </text>
    </comment>
    <comment ref="P85" authorId="0" shapeId="0" xr:uid="{00000000-0006-0000-0000-000010000000}">
      <text>
        <r>
          <rPr>
            <sz val="11"/>
            <color theme="1"/>
            <rFont val="Calibri"/>
          </rPr>
          <t>Jaws
======</t>
        </r>
      </text>
    </comment>
    <comment ref="P86" authorId="0" shapeId="0" xr:uid="{00000000-0006-0000-0000-000011000000}">
      <text>
        <r>
          <rPr>
            <sz val="11"/>
            <color theme="1"/>
            <rFont val="Calibri"/>
          </rPr>
          <t>Jaws, Fan to Shroud and Shroud to Drybox
======</t>
        </r>
      </text>
    </comment>
    <comment ref="P87" authorId="0" shapeId="0" xr:uid="{00000000-0006-0000-0000-000012000000}">
      <text>
        <r>
          <rPr>
            <sz val="11"/>
            <color theme="1"/>
            <rFont val="Calibri"/>
          </rPr>
          <t>Socket or Button Head, can be longer, up to 21mm
======</t>
        </r>
      </text>
    </comment>
    <comment ref="P88" authorId="0" shapeId="0" xr:uid="{00000000-0006-0000-0000-000013000000}">
      <text>
        <r>
          <rPr>
            <sz val="11"/>
            <color theme="1"/>
            <rFont val="Calibri"/>
          </rPr>
          <t>Any 608 bearings should work, suggest 2RS so bearings can be greased if needed
======</t>
        </r>
      </text>
    </comment>
    <comment ref="P92" authorId="0" shapeId="0" xr:uid="{00000000-0006-0000-0000-000014000000}">
      <text>
        <r>
          <rPr>
            <sz val="11"/>
            <color theme="1"/>
            <rFont val="Calibri"/>
          </rPr>
          <t>Read slow load cell sensor
======</t>
        </r>
      </text>
    </comment>
    <comment ref="P93" authorId="0" shapeId="0" xr:uid="{00000000-0006-0000-0000-000015000000}">
      <text>
        <r>
          <rPr>
            <sz val="11"/>
            <color theme="1"/>
            <rFont val="Calibri"/>
          </rPr>
          <t>Carousel to load cell.  Button Head required (change to CS Screw)  Length 14, 16 or 20mm ok
======</t>
        </r>
      </text>
    </comment>
    <comment ref="P94" authorId="0" shapeId="0" xr:uid="{00000000-0006-0000-0000-000016000000}">
      <text>
        <r>
          <rPr>
            <sz val="11"/>
            <color theme="1"/>
            <rFont val="Calibri"/>
          </rPr>
          <t>Length dependant on thickness of drybox walls + 10mm for load cell 
======</t>
        </r>
      </text>
    </comment>
    <comment ref="P97" authorId="0" shapeId="0" xr:uid="{00000000-0006-0000-0000-000017000000}">
      <text>
        <r>
          <rPr>
            <sz val="11"/>
            <color theme="1"/>
            <rFont val="Calibri"/>
          </rPr>
          <t>Optional, will increase min spool ID
======</t>
        </r>
      </text>
    </comment>
    <comment ref="P98" authorId="0" shapeId="0" xr:uid="{00000000-0006-0000-0000-000018000000}">
      <text>
        <r>
          <rPr>
            <sz val="11"/>
            <color theme="1"/>
            <rFont val="Calibri"/>
          </rPr>
          <t>Jaws.  No threads, "bushing spacers".  15mm long
======</t>
        </r>
      </text>
    </comment>
    <comment ref="P99" authorId="0" shapeId="0" xr:uid="{00000000-0006-0000-0000-000019000000}">
      <text>
        <r>
          <rPr>
            <sz val="11"/>
            <color theme="1"/>
            <rFont val="Calibri"/>
          </rPr>
          <t>Steel to minimize heat transfer
======</t>
        </r>
      </text>
    </comment>
    <comment ref="P100" authorId="0" shapeId="0" xr:uid="{00000000-0006-0000-0000-00001A000000}">
      <text>
        <r>
          <rPr>
            <sz val="11"/>
            <color theme="1"/>
            <rFont val="Calibri"/>
          </rPr>
          <t>Steel to minimize heat transfer
======</t>
        </r>
      </text>
    </comment>
    <comment ref="P101" authorId="0" shapeId="0" xr:uid="{00000000-0006-0000-0000-00001B000000}">
      <text>
        <r>
          <rPr>
            <sz val="11"/>
            <color theme="1"/>
            <rFont val="Calibri"/>
          </rPr>
          <t>4 depend on thickness of drybox walls, can use CS to reduce fastener count
======</t>
        </r>
      </text>
    </comment>
    <comment ref="P102" authorId="0" shapeId="0" xr:uid="{00000000-0006-0000-0000-00001C000000}">
      <text>
        <r>
          <rPr>
            <sz val="11"/>
            <color theme="1"/>
            <rFont val="Calibri"/>
          </rPr>
          <t>Shroud to standoffs
======</t>
        </r>
      </text>
    </comment>
    <comment ref="P103" authorId="0" shapeId="0" xr:uid="{00000000-0006-0000-0000-00001D000000}">
      <text>
        <r>
          <rPr>
            <sz val="11"/>
            <color theme="1"/>
            <rFont val="Calibri"/>
          </rPr>
          <t>50 CFM or higher.  Heater must be run lower PWM if lower CFM
======</t>
        </r>
      </text>
    </comment>
    <comment ref="P105" authorId="0" shapeId="0" xr:uid="{00000000-0006-0000-0000-00001E000000}">
      <text>
        <r>
          <rPr>
            <sz val="11"/>
            <color theme="1"/>
            <rFont val="Calibri"/>
          </rPr>
          <t>Value must be lower than Tg of plastic used for fan shroud
======</t>
        </r>
      </text>
    </comment>
  </commentList>
  <extLst>
    <ext xmlns:r="http://schemas.openxmlformats.org/officeDocument/2006/relationships" uri="GoogleSheetsCustomDataVersion1">
      <go:sheetsCustomData xmlns:go="http://customooxmlschemas.google.com/" r:id="rId1" roundtripDataSignature="AMtx7miQJMuDt75BOJAPetlp/Bje7e4rQQ=="/>
    </ext>
  </extLst>
</comments>
</file>

<file path=xl/sharedStrings.xml><?xml version="1.0" encoding="utf-8"?>
<sst xmlns="http://schemas.openxmlformats.org/spreadsheetml/2006/main" count="661" uniqueCount="316">
  <si>
    <t>PROJECT VALKYRIE</t>
  </si>
  <si>
    <t>Develompment Team Members</t>
  </si>
  <si>
    <t>Mark Bridgewater - NZ</t>
  </si>
  <si>
    <t>Chris Lombardi - US</t>
  </si>
  <si>
    <t>Roy Berntsen - NO</t>
  </si>
  <si>
    <t>Valkyrie</t>
  </si>
  <si>
    <t>Price exl VAT</t>
  </si>
  <si>
    <t>System</t>
  </si>
  <si>
    <t>Category</t>
  </si>
  <si>
    <t>Part Type</t>
  </si>
  <si>
    <t>Description</t>
  </si>
  <si>
    <t>Cut Length mm</t>
  </si>
  <si>
    <t>Total mm</t>
  </si>
  <si>
    <t>BOM Quantity</t>
  </si>
  <si>
    <t>Pack Price $</t>
  </si>
  <si>
    <t>Pack Order Quantity</t>
  </si>
  <si>
    <t>Line Price $</t>
  </si>
  <si>
    <t>Order Parts Link</t>
  </si>
  <si>
    <t>Supplier</t>
  </si>
  <si>
    <t>DIN</t>
  </si>
  <si>
    <t>ISO</t>
  </si>
  <si>
    <t>Option</t>
  </si>
  <si>
    <t>Note</t>
  </si>
  <si>
    <t>Frame</t>
  </si>
  <si>
    <t>Hardware</t>
  </si>
  <si>
    <t>T-Slot 2020</t>
  </si>
  <si>
    <t>Z 2020 Rear Center</t>
  </si>
  <si>
    <t xml:space="preserve"> VenstPow </t>
  </si>
  <si>
    <t>X 2020 Rear Top</t>
  </si>
  <si>
    <t>Color: 420 mm</t>
  </si>
  <si>
    <t>T-Slot 2040</t>
  </si>
  <si>
    <t>X 2040</t>
  </si>
  <si>
    <t>Y 2040</t>
  </si>
  <si>
    <t>Color: 480 mm</t>
  </si>
  <si>
    <t>Z 2040</t>
  </si>
  <si>
    <t>Color: 750 mm</t>
  </si>
  <si>
    <t>Bracket</t>
  </si>
  <si>
    <t>2028 L Bracket</t>
  </si>
  <si>
    <t>Frame Bundle</t>
  </si>
  <si>
    <t>Tube</t>
  </si>
  <si>
    <t>20x20x18 Carbon Tube</t>
  </si>
  <si>
    <t>20X20X18MM 500MM</t>
  </si>
  <si>
    <t>YTWS</t>
  </si>
  <si>
    <t>Bed</t>
  </si>
  <si>
    <t>Plate</t>
  </si>
  <si>
    <t>Cast Aluminum 350x350x8mm</t>
  </si>
  <si>
    <t>1225 cm^2</t>
  </si>
  <si>
    <t>MakerSupplies</t>
  </si>
  <si>
    <t>Print Surface</t>
  </si>
  <si>
    <t>Energetic</t>
  </si>
  <si>
    <t>Kinematic</t>
  </si>
  <si>
    <t>Rod</t>
  </si>
  <si>
    <t>5x25mm Rod For Tension Forks</t>
  </si>
  <si>
    <t>1x Length: 25mm 8PC</t>
  </si>
  <si>
    <t>WanFang</t>
  </si>
  <si>
    <t>5x40mm Rod For AB Idlers</t>
  </si>
  <si>
    <t>3x Length: 40mm 5PC</t>
  </si>
  <si>
    <t>5x50mm Rod For Ball Joint</t>
  </si>
  <si>
    <t>2x Length: 50mm 4PC</t>
  </si>
  <si>
    <t>Ball Joint</t>
  </si>
  <si>
    <t>Precision Ball 10mm M4</t>
  </si>
  <si>
    <t>1x Size: 10pc</t>
  </si>
  <si>
    <t>KingRoon</t>
  </si>
  <si>
    <t>Magnet</t>
  </si>
  <si>
    <t>Neodium Magnet</t>
  </si>
  <si>
    <t>2x 30x10x5mm-2pcs</t>
  </si>
  <si>
    <t>HongKai</t>
  </si>
  <si>
    <t>Bearings</t>
  </si>
  <si>
    <t>625 2ZZ</t>
  </si>
  <si>
    <t>10pcs 625ZZ 5x16x5mm</t>
  </si>
  <si>
    <t>VenstPow</t>
  </si>
  <si>
    <t>Fasteners</t>
  </si>
  <si>
    <t>Nut</t>
  </si>
  <si>
    <t>M3 Nut</t>
  </si>
  <si>
    <t>1x Size: M3 50PCS</t>
  </si>
  <si>
    <t>M3 Nut Hammer Nut</t>
  </si>
  <si>
    <t>Screw</t>
  </si>
  <si>
    <t>M3x08 BH</t>
  </si>
  <si>
    <t>1x Size: M3 50PCS - 8mm - 304 SS</t>
  </si>
  <si>
    <t>M3x08 SH</t>
  </si>
  <si>
    <t>M3x10 BH</t>
  </si>
  <si>
    <t>1x Size: M3 50PCS - 10mm - 304 SS</t>
  </si>
  <si>
    <t>M3x16 BH</t>
  </si>
  <si>
    <t>1x Size: M3 50PCS - 16mm - 304 SS</t>
  </si>
  <si>
    <t>M4 D5 L55 Shoulder Screw</t>
  </si>
  <si>
    <t>3x Size: M4-D5mm</t>
  </si>
  <si>
    <t>YFS</t>
  </si>
  <si>
    <t>M4 Nut</t>
  </si>
  <si>
    <t>Size: M4 50PCS</t>
  </si>
  <si>
    <t>M4 Nut Lock Nut</t>
  </si>
  <si>
    <t>Size: M4 50PCS - Color SS</t>
  </si>
  <si>
    <t>Washer</t>
  </si>
  <si>
    <t>M4 WASHER</t>
  </si>
  <si>
    <t>1x M4  50pcs</t>
  </si>
  <si>
    <t>M4x16 CS</t>
  </si>
  <si>
    <t>1x Size: M4 20PCS - 16mm - 304 SS</t>
  </si>
  <si>
    <t>M4x20 CS</t>
  </si>
  <si>
    <t>1x Size: M4 20PCS - 20mm - 304 SS</t>
  </si>
  <si>
    <t>M5 Nut</t>
  </si>
  <si>
    <t>1x Size: M5 50PCS</t>
  </si>
  <si>
    <t>M5 Nut Hammer Nut</t>
  </si>
  <si>
    <t>1x M5 100 PCS</t>
  </si>
  <si>
    <t>M5 Nut Locknut</t>
  </si>
  <si>
    <t>1x M5 50 PCS - SS</t>
  </si>
  <si>
    <t>1x M5 100PCS</t>
  </si>
  <si>
    <t>M5 WASHER</t>
  </si>
  <si>
    <t>2x M5 50PCS</t>
  </si>
  <si>
    <t>M5x10 BH</t>
  </si>
  <si>
    <t>12x 10PCS Size: M5 - 10mm - SS</t>
  </si>
  <si>
    <t>M5x20 BH</t>
  </si>
  <si>
    <t>1x 10PCS Size: M5 - 20mm - SS</t>
  </si>
  <si>
    <t>Bolt</t>
  </si>
  <si>
    <t>M5x30 HEX</t>
  </si>
  <si>
    <t>1x 10 PCS Size: M5 - 30mm</t>
  </si>
  <si>
    <t>Shim</t>
  </si>
  <si>
    <t>M5x6.5x1 Precision Shim</t>
  </si>
  <si>
    <t>AC/DC</t>
  </si>
  <si>
    <t>Electronics</t>
  </si>
  <si>
    <t>Safety relay</t>
  </si>
  <si>
    <t>Hongfa 24V ac DPDT Interface Relay</t>
  </si>
  <si>
    <t>RS Components</t>
  </si>
  <si>
    <t>Controller Board</t>
  </si>
  <si>
    <t>BTT Octopus V1.1</t>
  </si>
  <si>
    <t>1x TMC2209 x8</t>
  </si>
  <si>
    <t>BigTreeTech</t>
  </si>
  <si>
    <t>Big Dipper D3 Mini</t>
  </si>
  <si>
    <r>
      <rPr>
        <sz val="11"/>
        <color rgb="FF000000"/>
        <rFont val="serif"/>
      </rPr>
      <t xml:space="preserve"> </t>
    </r>
    <r>
      <rPr>
        <u/>
        <sz val="11"/>
        <color rgb="FF1155CC"/>
        <rFont val="serif"/>
      </rPr>
      <t>1x Big Dipper</t>
    </r>
  </si>
  <si>
    <t>Fysetc</t>
  </si>
  <si>
    <t>PSU</t>
  </si>
  <si>
    <t>Power Supply Unit</t>
  </si>
  <si>
    <t>24V10A 240W</t>
  </si>
  <si>
    <t>Vusum</t>
  </si>
  <si>
    <t>Switch</t>
  </si>
  <si>
    <t>Power Switch</t>
  </si>
  <si>
    <t>1x Power switch</t>
  </si>
  <si>
    <t xml:space="preserve">TriangleLab </t>
  </si>
  <si>
    <t>Heater</t>
  </si>
  <si>
    <t>Solid State Relay</t>
  </si>
  <si>
    <t>Size: SSR 25DA</t>
  </si>
  <si>
    <t>ToolHead</t>
  </si>
  <si>
    <t>Probe</t>
  </si>
  <si>
    <t>Z Probe - Bl Touch Type</t>
  </si>
  <si>
    <t>3D Touch</t>
  </si>
  <si>
    <t>Fuse</t>
  </si>
  <si>
    <t>Thermal Fuse for Silicone Heating Pad</t>
  </si>
  <si>
    <t>250V 15A 135 deg Fuse</t>
  </si>
  <si>
    <t>Weidly</t>
  </si>
  <si>
    <t>Extruder</t>
  </si>
  <si>
    <t>Hotend</t>
  </si>
  <si>
    <t>Dragon LC Hotend</t>
  </si>
  <si>
    <t>DLC Standard Flow</t>
  </si>
  <si>
    <t>Dragon AC Hotend</t>
  </si>
  <si>
    <t>Color: Dragon-Standard flow</t>
  </si>
  <si>
    <t>Orbiter V2</t>
  </si>
  <si>
    <t>Orbiter Extruder V2</t>
  </si>
  <si>
    <t>Matrix LC Lite</t>
  </si>
  <si>
    <t>24V Matrix-LC</t>
  </si>
  <si>
    <t>Bontech LGX Lite</t>
  </si>
  <si>
    <t xml:space="preserve"> LGX® Lite + LDO NEMA 14</t>
  </si>
  <si>
    <t>Bondtech</t>
  </si>
  <si>
    <t>Motionparts</t>
  </si>
  <si>
    <t>Belt</t>
  </si>
  <si>
    <t>Timing Belt 2GT 9mm 135C</t>
  </si>
  <si>
    <t>1x 8M Heat Resistant - 9mm</t>
  </si>
  <si>
    <t>Idler</t>
  </si>
  <si>
    <t>Idlers Smooth 11mm</t>
  </si>
  <si>
    <t>10x W 11mm without t</t>
  </si>
  <si>
    <t xml:space="preserve">Mellow </t>
  </si>
  <si>
    <t>Idlers Toothed 11mm</t>
  </si>
  <si>
    <t>5x W 11mm with t</t>
  </si>
  <si>
    <t>Pulley</t>
  </si>
  <si>
    <t>Pulley 11mm 2GT</t>
  </si>
  <si>
    <t>5x For 9mm</t>
  </si>
  <si>
    <t>Gear</t>
  </si>
  <si>
    <t>2GT 20T-80T 4:1 Belt Gear</t>
  </si>
  <si>
    <t>3x 20T(5mm)-80T(5mm)-200mm</t>
  </si>
  <si>
    <t>Powge</t>
  </si>
  <si>
    <t>Steppermotor</t>
  </si>
  <si>
    <t>42mm NEMA 17 1.7A</t>
  </si>
  <si>
    <t>1x 5Pcs 40mm 45N-cm 2A</t>
  </si>
  <si>
    <t>StepperOnline</t>
  </si>
  <si>
    <t>Linear Rails</t>
  </si>
  <si>
    <t>MGN 12h - Z Axis</t>
  </si>
  <si>
    <t>3x GL: 350 - Color: MGN12 H</t>
  </si>
  <si>
    <t>MGN 12h - Y Axis</t>
  </si>
  <si>
    <t>2x GL: 400 - Color: MGN12 H</t>
  </si>
  <si>
    <t>MGN 9h - X Axis</t>
  </si>
  <si>
    <t>1x GL: 400 - Color: MGN9 H</t>
  </si>
  <si>
    <t>WC</t>
  </si>
  <si>
    <t>Watercooling</t>
  </si>
  <si>
    <t>Radiator</t>
  </si>
  <si>
    <t>240 Radiator</t>
  </si>
  <si>
    <t>TBD</t>
  </si>
  <si>
    <t>Fan</t>
  </si>
  <si>
    <t>120 Fan</t>
  </si>
  <si>
    <t>Pump/Res Combo</t>
  </si>
  <si>
    <t>Waterpump &amp; Reservoir</t>
  </si>
  <si>
    <t>Tubing</t>
  </si>
  <si>
    <t>Fittings</t>
  </si>
  <si>
    <t>Enclosure</t>
  </si>
  <si>
    <t>Insulation</t>
  </si>
  <si>
    <t>Panel</t>
  </si>
  <si>
    <t>Panels</t>
  </si>
  <si>
    <t>Bed Insulation</t>
  </si>
  <si>
    <t xml:space="preserve">3D Printer Heat insulation </t>
  </si>
  <si>
    <t>Size: 350x350mm</t>
  </si>
  <si>
    <t>Drybox</t>
  </si>
  <si>
    <t>Draw Slides</t>
  </si>
  <si>
    <t>Naierdi</t>
  </si>
  <si>
    <t>M3x12 Countersink Screw</t>
  </si>
  <si>
    <t>1x Size: M3 50PCS - 12mm - SS</t>
  </si>
  <si>
    <t>M3x35 BH Screw</t>
  </si>
  <si>
    <t>1x Size: M3 50 PCS - 35mm - SS</t>
  </si>
  <si>
    <t>M3 Nylock Nuts</t>
  </si>
  <si>
    <t>1x Size: M3 50PCS - SS</t>
  </si>
  <si>
    <t>1x Size M3 50PCS - 8mm - SS</t>
  </si>
  <si>
    <t>608 Bearings</t>
  </si>
  <si>
    <t>1x Size: ABEC-1 ZZ</t>
  </si>
  <si>
    <t>Kande</t>
  </si>
  <si>
    <t>M5 Shoulder x40 Screw (M4 thread)</t>
  </si>
  <si>
    <t>1x 5xM4x40 pack 10</t>
  </si>
  <si>
    <t>Collar</t>
  </si>
  <si>
    <t>M5 Retaining Collar (6mm tall)</t>
  </si>
  <si>
    <t>GDZS-D5-10-6</t>
  </si>
  <si>
    <t>Micky Precision</t>
  </si>
  <si>
    <t>Sensor</t>
  </si>
  <si>
    <t>5KG Load Cell and HX711 ADC</t>
  </si>
  <si>
    <t>Color: 5KG With HX711</t>
  </si>
  <si>
    <t>Estardyn</t>
  </si>
  <si>
    <t>Arduino Nano</t>
  </si>
  <si>
    <t>1x Arduino Nano</t>
  </si>
  <si>
    <t>DIYMore</t>
  </si>
  <si>
    <t>M4 x14 Countersink Screws</t>
  </si>
  <si>
    <t>1x Size: M4 20PCS - 14mm - SS</t>
  </si>
  <si>
    <t>M4x20 Countersink Screws</t>
  </si>
  <si>
    <t>1x Size M4 20PCS - 20mm - SS</t>
  </si>
  <si>
    <t>Bushing</t>
  </si>
  <si>
    <t>5x8x2.5M Bushings</t>
  </si>
  <si>
    <t>1x Bushings 5x8x2.5</t>
  </si>
  <si>
    <t>GEPS</t>
  </si>
  <si>
    <t>Spring</t>
  </si>
  <si>
    <t>Tension Spring</t>
  </si>
  <si>
    <t>Shenzhen Zhongfa</t>
  </si>
  <si>
    <t>5x10x4mm Thrust Bearing</t>
  </si>
  <si>
    <t>1x Thrust Bearing</t>
  </si>
  <si>
    <t>Spacer</t>
  </si>
  <si>
    <t>M3x15 Spacers</t>
  </si>
  <si>
    <t>1x Size 3x15 - Red</t>
  </si>
  <si>
    <t>M3x30 FF Standoff</t>
  </si>
  <si>
    <t>1x Size: M3 - 30mm</t>
  </si>
  <si>
    <t>M3x30 FM Standoff</t>
  </si>
  <si>
    <t>M4x14 Cap Head Screw</t>
  </si>
  <si>
    <t>M4 x 14 Soc HD 20pcs</t>
  </si>
  <si>
    <t>1x Size: M3 50PCS - 10mm - SS</t>
  </si>
  <si>
    <t xml:space="preserve">6038 Fan 2B06038B12G </t>
  </si>
  <si>
    <t>1x Size: NEW</t>
  </si>
  <si>
    <t>SENSDA</t>
  </si>
  <si>
    <t>PTC Heater 12x7cm 260C</t>
  </si>
  <si>
    <t>PTC Heater with Cord (US or EU)</t>
  </si>
  <si>
    <t xml:space="preserve">YEKMLCO Official </t>
  </si>
  <si>
    <t>Thermal Fuse 95C</t>
  </si>
  <si>
    <r>
      <rPr>
        <u/>
        <sz val="11"/>
        <color rgb="FF1155CC"/>
        <rFont val="serif"/>
      </rPr>
      <t>1x 15A - 95C</t>
    </r>
    <r>
      <rPr>
        <u/>
        <sz val="11"/>
        <color rgb="FF000000"/>
        <rFont val="serif"/>
      </rPr>
      <t xml:space="preserve"> </t>
    </r>
  </si>
  <si>
    <t>Thermostat Store</t>
  </si>
  <si>
    <t>bme280</t>
  </si>
  <si>
    <t>Klipper ONLY 1x Humidity Sensor</t>
  </si>
  <si>
    <t>dht22</t>
  </si>
  <si>
    <t>RepRap ONLY- 1x Humidity Sensor</t>
  </si>
  <si>
    <t>M2.5x6 Cap Head Screw (dh22 only)</t>
  </si>
  <si>
    <t>RRF ONLY - 1x Size M2.5 - 6mm - SS</t>
  </si>
  <si>
    <t>Klipper only</t>
  </si>
  <si>
    <t>Duet only</t>
  </si>
  <si>
    <t>HT 3D Printer</t>
  </si>
  <si>
    <t>1x 200PCS Size: 6.5x5x1mm</t>
  </si>
  <si>
    <t>Aluminum Composite Material</t>
  </si>
  <si>
    <t>Door Front</t>
  </si>
  <si>
    <t>3d Printer Kit</t>
  </si>
  <si>
    <t>1x 50PCS Size: 20-m3</t>
  </si>
  <si>
    <t>BulkMan</t>
  </si>
  <si>
    <t>1x Select Color: 220V/110V</t>
  </si>
  <si>
    <t>Round Strong Magnets With Hole</t>
  </si>
  <si>
    <t>1x Color: 8x3-3mm-20pcs</t>
  </si>
  <si>
    <t>Accelerometer</t>
  </si>
  <si>
    <t>LIS3DSH Accelerometer</t>
  </si>
  <si>
    <t>1x LIS3DSH Accelerometer</t>
  </si>
  <si>
    <t>ADXL345 Accelerometer</t>
  </si>
  <si>
    <t>1x ADXL345 Accelerometer</t>
  </si>
  <si>
    <t>M5 Nut T-Nut</t>
  </si>
  <si>
    <t>8x Color: 2040-4 hole</t>
  </si>
  <si>
    <t>5x Color: 10pcs 2028</t>
  </si>
  <si>
    <t>Precision Cut</t>
  </si>
  <si>
    <t>Drying Agent</t>
  </si>
  <si>
    <t>Desiccant</t>
  </si>
  <si>
    <t>Silica Gel</t>
  </si>
  <si>
    <t>1x 500g Orange Desiicant</t>
  </si>
  <si>
    <t>Boom Garden Store</t>
  </si>
  <si>
    <t>M3 WASHER</t>
  </si>
  <si>
    <t>125 </t>
  </si>
  <si>
    <t>1x: M3 50pcs</t>
  </si>
  <si>
    <t>1x 20PCS cup head washer</t>
  </si>
  <si>
    <t>Cup Washer for Outer Panels</t>
  </si>
  <si>
    <t xml:space="preserve">VenstPow </t>
  </si>
  <si>
    <t>PIR - Polyisocyanurate</t>
  </si>
  <si>
    <t>Color: Buffer 16inch 40cm</t>
  </si>
  <si>
    <t>Genuine Omron Solid State Relay</t>
  </si>
  <si>
    <t>1x Size: 5PCS M3XL M-F</t>
  </si>
  <si>
    <t>1x Length 15mm - Wire 0.7 - OD 8</t>
  </si>
  <si>
    <t>item nr. 137-2111</t>
  </si>
  <si>
    <t>Frame + Rail Bundle Kit</t>
  </si>
  <si>
    <t>2040 Frame Kit</t>
  </si>
  <si>
    <t>1x 220V/110V</t>
  </si>
  <si>
    <t>Keenovo 750W Silicone Heating Pad</t>
  </si>
  <si>
    <t>Keenovo</t>
  </si>
  <si>
    <t>Size: 330x330mm</t>
  </si>
  <si>
    <t>Removal Spring Steel PEI Sheet</t>
  </si>
  <si>
    <t>Color: 359 mm</t>
  </si>
  <si>
    <t>NB! WORK IN PROGRESS - STAGE I Releace Candidate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</si>
</sst>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_-[$$-409]* #,##0.00_ ;_-[$$-409]* \-#,##0.00\ ;_-[$$-409]* &quot;-&quot;??_ ;_-@_ "/>
    <numFmt numFmtId="166" formatCode="#,##0.00_ ;\-#,##0.00\ "/>
    <numFmt numFmtId="167" formatCode="_-[$$-409]* #,##0.0_ ;_-[$$-409]* \-#,##0.0\ ;_-[$$-409]* &quot;-&quot;?_ ;_-@_ "/>
    <numFmt numFmtId="168" formatCode="_-[$$-409]* #,##0_ ;_-[$$-409]* \-#,##0\ ;_-[$$-409]* &quot;-&quot;_ ;_-@_ "/>
  </numFmts>
  <fonts count="26">
    <font>
      <sz val="11"/>
      <color theme="1"/>
      <name val="Calibri"/>
    </font>
    <font>
      <b/>
      <sz val="20"/>
      <color theme="1"/>
      <name val="Aharoni"/>
    </font>
    <font>
      <b/>
      <sz val="11"/>
      <color theme="1"/>
      <name val="Calibri"/>
    </font>
    <font>
      <sz val="11"/>
      <color theme="1"/>
      <name val="Calibri"/>
    </font>
    <font>
      <u/>
      <sz val="11"/>
      <color rgb="FF0563C1"/>
      <name val="Calibri"/>
    </font>
    <font>
      <u/>
      <sz val="11"/>
      <color rgb="FF0563C1"/>
      <name val="Calibri"/>
    </font>
    <font>
      <sz val="11"/>
      <color theme="1"/>
      <name val="Serif"/>
    </font>
    <font>
      <sz val="11"/>
      <color theme="1"/>
      <name val="Arial"/>
    </font>
    <font>
      <u/>
      <sz val="11"/>
      <color theme="10"/>
      <name val="Calibri"/>
    </font>
    <font>
      <u/>
      <sz val="11"/>
      <color theme="10"/>
      <name val="Calibri"/>
    </font>
    <font>
      <sz val="11"/>
      <color theme="1"/>
      <name val="Serif"/>
    </font>
    <font>
      <b/>
      <u/>
      <sz val="11"/>
      <color rgb="FF1155CC"/>
      <name val="Serif"/>
    </font>
    <font>
      <sz val="11"/>
      <color rgb="FF000000"/>
      <name val="serif"/>
    </font>
    <font>
      <u/>
      <sz val="11"/>
      <color rgb="FF1155CC"/>
      <name val="serif"/>
    </font>
    <font>
      <u/>
      <sz val="11"/>
      <color rgb="FF000000"/>
      <name val="serif"/>
    </font>
    <font>
      <sz val="11"/>
      <color theme="1"/>
      <name val="Calibri"/>
      <family val="2"/>
    </font>
    <font>
      <b/>
      <sz val="11"/>
      <color theme="1"/>
      <name val="Calibri"/>
      <family val="2"/>
    </font>
    <font>
      <b/>
      <sz val="12"/>
      <color rgb="FFFF0000"/>
      <name val="Calibri"/>
      <family val="2"/>
    </font>
    <font>
      <b/>
      <sz val="12"/>
      <color theme="1"/>
      <name val="Calibri"/>
      <family val="2"/>
    </font>
    <font>
      <sz val="12"/>
      <color theme="1"/>
      <name val="Calibri"/>
      <family val="2"/>
    </font>
    <font>
      <sz val="9"/>
      <color indexed="81"/>
      <name val="Tahoma"/>
      <charset val="1"/>
    </font>
    <font>
      <b/>
      <sz val="9"/>
      <color indexed="81"/>
      <name val="Tahoma"/>
      <charset val="1"/>
    </font>
    <font>
      <sz val="9"/>
      <color indexed="81"/>
      <name val="Tahoma"/>
      <family val="2"/>
    </font>
    <font>
      <b/>
      <sz val="9"/>
      <color indexed="81"/>
      <name val="Tahoma"/>
      <family val="2"/>
    </font>
    <font>
      <u/>
      <sz val="11"/>
      <color rgb="FF0070C0"/>
      <name val="Calibri"/>
      <family val="2"/>
    </font>
    <font>
      <sz val="11"/>
      <color rgb="FF222222"/>
      <name val="Calibri"/>
      <family val="2"/>
      <scheme val="minor"/>
    </font>
  </fonts>
  <fills count="2">
    <fill>
      <patternFill patternType="none"/>
    </fill>
    <fill>
      <patternFill patternType="gray125"/>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thick">
        <color rgb="FF000000"/>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8" fillId="0" borderId="0" applyNumberFormat="0" applyFill="0" applyBorder="0" applyAlignment="0" applyProtection="0"/>
  </cellStyleXfs>
  <cellXfs count="100">
    <xf numFmtId="0" fontId="0" fillId="0" borderId="0" xfId="0" applyFont="1" applyAlignment="1"/>
    <xf numFmtId="0" fontId="2" fillId="0" borderId="0" xfId="0" applyFont="1"/>
    <xf numFmtId="0" fontId="3" fillId="0" borderId="0" xfId="0" applyFont="1"/>
    <xf numFmtId="49" fontId="0" fillId="0" borderId="0" xfId="0" applyNumberFormat="1" applyFont="1" applyAlignment="1">
      <alignment horizontal="center" vertical="center" wrapText="1"/>
    </xf>
    <xf numFmtId="0" fontId="0" fillId="0" borderId="0" xfId="0" applyFont="1" applyAlignment="1"/>
    <xf numFmtId="0" fontId="16" fillId="0" borderId="0" xfId="0" applyFont="1"/>
    <xf numFmtId="0" fontId="17" fillId="0" borderId="1" xfId="0" applyFont="1" applyBorder="1"/>
    <xf numFmtId="0" fontId="17" fillId="0" borderId="2" xfId="0" applyFont="1" applyBorder="1" applyAlignment="1"/>
    <xf numFmtId="0" fontId="17" fillId="0" borderId="2" xfId="0" applyFont="1" applyBorder="1"/>
    <xf numFmtId="165" fontId="18" fillId="0" borderId="2" xfId="0" applyNumberFormat="1" applyFont="1" applyBorder="1" applyAlignment="1">
      <alignment horizontal="right"/>
    </xf>
    <xf numFmtId="165" fontId="18" fillId="0" borderId="2" xfId="0" applyNumberFormat="1" applyFont="1" applyBorder="1"/>
    <xf numFmtId="165" fontId="18" fillId="0" borderId="2" xfId="0" applyNumberFormat="1" applyFont="1" applyBorder="1" applyAlignment="1"/>
    <xf numFmtId="0" fontId="18" fillId="0" borderId="3" xfId="0" applyFont="1" applyBorder="1"/>
    <xf numFmtId="0" fontId="18" fillId="0" borderId="0" xfId="0" applyFont="1"/>
    <xf numFmtId="0" fontId="19" fillId="0" borderId="0" xfId="0" applyFont="1" applyAlignment="1"/>
    <xf numFmtId="0" fontId="17" fillId="0" borderId="6" xfId="0" applyFont="1" applyBorder="1"/>
    <xf numFmtId="0" fontId="17" fillId="0" borderId="7" xfId="0" applyFont="1" applyBorder="1" applyAlignment="1"/>
    <xf numFmtId="0" fontId="17" fillId="0" borderId="7" xfId="0" applyFont="1" applyBorder="1"/>
    <xf numFmtId="165" fontId="18" fillId="0" borderId="7" xfId="0" applyNumberFormat="1" applyFont="1" applyBorder="1" applyAlignment="1">
      <alignment horizontal="right"/>
    </xf>
    <xf numFmtId="165" fontId="18" fillId="0" borderId="7" xfId="0" applyNumberFormat="1" applyFont="1" applyBorder="1"/>
    <xf numFmtId="165" fontId="18" fillId="0" borderId="7" xfId="0" applyNumberFormat="1" applyFont="1" applyBorder="1" applyAlignment="1"/>
    <xf numFmtId="0" fontId="18" fillId="0" borderId="8" xfId="0" applyFont="1" applyBorder="1"/>
    <xf numFmtId="49" fontId="2" fillId="0" borderId="6" xfId="0" applyNumberFormat="1" applyFont="1" applyBorder="1" applyAlignment="1">
      <alignment horizontal="center" vertical="center" wrapText="1"/>
    </xf>
    <xf numFmtId="49" fontId="2" fillId="0" borderId="7" xfId="0" applyNumberFormat="1" applyFont="1" applyBorder="1" applyAlignment="1">
      <alignment horizontal="center" vertical="center" wrapText="1"/>
    </xf>
    <xf numFmtId="49" fontId="2" fillId="0" borderId="10" xfId="0" applyNumberFormat="1" applyFont="1" applyBorder="1" applyAlignment="1">
      <alignment horizontal="center" vertical="center" wrapText="1"/>
    </xf>
    <xf numFmtId="49" fontId="2" fillId="0" borderId="8" xfId="0" applyNumberFormat="1" applyFont="1" applyBorder="1" applyAlignment="1">
      <alignment horizontal="center" vertical="center" wrapText="1"/>
    </xf>
    <xf numFmtId="0" fontId="0" fillId="0" borderId="4" xfId="0" applyFont="1" applyFill="1" applyBorder="1" applyAlignment="1"/>
    <xf numFmtId="0" fontId="0" fillId="0" borderId="0" xfId="0" applyFont="1" applyFill="1" applyBorder="1"/>
    <xf numFmtId="0" fontId="0" fillId="0" borderId="0" xfId="0" applyFont="1" applyFill="1" applyBorder="1" applyAlignment="1">
      <alignment horizontal="left"/>
    </xf>
    <xf numFmtId="0" fontId="16" fillId="0" borderId="0" xfId="0" applyFont="1" applyFill="1" applyBorder="1"/>
    <xf numFmtId="1" fontId="0" fillId="0" borderId="0" xfId="0" applyNumberFormat="1" applyFont="1" applyFill="1" applyBorder="1"/>
    <xf numFmtId="164" fontId="0" fillId="0" borderId="0" xfId="0" applyNumberFormat="1" applyFont="1" applyFill="1" applyBorder="1"/>
    <xf numFmtId="0" fontId="5" fillId="0" borderId="0" xfId="0" applyFont="1" applyFill="1" applyBorder="1" applyAlignment="1">
      <alignment horizontal="right"/>
    </xf>
    <xf numFmtId="166" fontId="0" fillId="0" borderId="9" xfId="0" applyNumberFormat="1" applyFont="1" applyFill="1" applyBorder="1" applyAlignment="1">
      <alignment horizontal="left"/>
    </xf>
    <xf numFmtId="1" fontId="0" fillId="0" borderId="0" xfId="0" applyNumberFormat="1" applyFont="1" applyFill="1" applyBorder="1" applyAlignment="1">
      <alignment horizontal="right"/>
    </xf>
    <xf numFmtId="0" fontId="3" fillId="0" borderId="5" xfId="0" applyFont="1" applyFill="1" applyBorder="1"/>
    <xf numFmtId="0" fontId="4" fillId="0" borderId="0" xfId="0" applyFont="1" applyFill="1" applyBorder="1" applyAlignment="1">
      <alignment horizontal="right"/>
    </xf>
    <xf numFmtId="0" fontId="2" fillId="0" borderId="0" xfId="0" applyFont="1" applyFill="1" applyBorder="1"/>
    <xf numFmtId="0" fontId="0" fillId="0" borderId="0" xfId="0" applyFont="1" applyFill="1" applyBorder="1" applyAlignment="1"/>
    <xf numFmtId="1" fontId="0" fillId="0" borderId="0" xfId="0" applyNumberFormat="1" applyFont="1" applyFill="1" applyBorder="1" applyAlignment="1"/>
    <xf numFmtId="0" fontId="0" fillId="0" borderId="0" xfId="0" applyNumberFormat="1" applyFont="1" applyFill="1" applyBorder="1" applyAlignment="1">
      <alignment horizontal="right"/>
    </xf>
    <xf numFmtId="1" fontId="6" fillId="0" borderId="0" xfId="0" applyNumberFormat="1" applyFont="1" applyFill="1" applyBorder="1" applyAlignment="1"/>
    <xf numFmtId="0" fontId="15" fillId="0" borderId="4" xfId="0" applyFont="1" applyFill="1" applyBorder="1" applyAlignment="1"/>
    <xf numFmtId="0" fontId="15" fillId="0" borderId="0" xfId="0" applyFont="1" applyFill="1" applyBorder="1" applyAlignment="1"/>
    <xf numFmtId="0" fontId="7" fillId="0" borderId="5" xfId="0" applyFont="1" applyFill="1" applyBorder="1" applyAlignment="1"/>
    <xf numFmtId="0" fontId="10" fillId="0" borderId="5" xfId="0" applyFont="1" applyFill="1" applyBorder="1" applyAlignment="1"/>
    <xf numFmtId="166" fontId="6" fillId="0" borderId="5" xfId="0" applyNumberFormat="1" applyFont="1" applyFill="1" applyBorder="1" applyAlignment="1"/>
    <xf numFmtId="0" fontId="6" fillId="0" borderId="5" xfId="0" applyFont="1" applyFill="1" applyBorder="1" applyAlignment="1"/>
    <xf numFmtId="0" fontId="2" fillId="0" borderId="4" xfId="0" applyFont="1" applyFill="1" applyBorder="1" applyAlignment="1"/>
    <xf numFmtId="0" fontId="2" fillId="0" borderId="0" xfId="0" applyFont="1" applyFill="1" applyBorder="1" applyAlignment="1"/>
    <xf numFmtId="165" fontId="2" fillId="0" borderId="0" xfId="0" applyNumberFormat="1" applyFont="1" applyFill="1" applyBorder="1"/>
    <xf numFmtId="165" fontId="11" fillId="0" borderId="0" xfId="0" applyNumberFormat="1" applyFont="1" applyFill="1" applyBorder="1" applyAlignment="1">
      <alignment horizontal="right"/>
    </xf>
    <xf numFmtId="1" fontId="2" fillId="0" borderId="0" xfId="0" applyNumberFormat="1" applyFont="1" applyFill="1" applyBorder="1" applyAlignment="1">
      <alignment horizontal="right"/>
    </xf>
    <xf numFmtId="167" fontId="0" fillId="0" borderId="12" xfId="0" applyNumberFormat="1" applyFont="1" applyFill="1" applyBorder="1"/>
    <xf numFmtId="167" fontId="0" fillId="0" borderId="9" xfId="0" applyNumberFormat="1" applyFont="1" applyFill="1" applyBorder="1"/>
    <xf numFmtId="0" fontId="8" fillId="0" borderId="9" xfId="0" applyFont="1" applyFill="1" applyBorder="1" applyAlignment="1">
      <alignment horizontal="right"/>
    </xf>
    <xf numFmtId="166" fontId="0" fillId="0" borderId="9" xfId="0" applyNumberFormat="1" applyFont="1" applyFill="1" applyBorder="1"/>
    <xf numFmtId="0" fontId="9" fillId="0" borderId="9" xfId="0" applyFont="1" applyFill="1" applyBorder="1" applyAlignment="1">
      <alignment horizontal="right"/>
    </xf>
    <xf numFmtId="166" fontId="6" fillId="0" borderId="9" xfId="0" applyNumberFormat="1" applyFont="1" applyFill="1" applyBorder="1" applyAlignment="1"/>
    <xf numFmtId="0" fontId="3" fillId="0" borderId="9" xfId="0" applyFont="1" applyFill="1" applyBorder="1"/>
    <xf numFmtId="165" fontId="0" fillId="0" borderId="9" xfId="0" applyNumberFormat="1" applyFont="1" applyFill="1" applyBorder="1"/>
    <xf numFmtId="165" fontId="2" fillId="0" borderId="11" xfId="0" applyNumberFormat="1" applyFont="1" applyFill="1" applyBorder="1"/>
    <xf numFmtId="0" fontId="4" fillId="0" borderId="9" xfId="0" applyFont="1" applyFill="1" applyBorder="1" applyAlignment="1">
      <alignment horizontal="left"/>
    </xf>
    <xf numFmtId="168" fontId="17" fillId="0" borderId="2" xfId="0" applyNumberFormat="1" applyFont="1" applyBorder="1"/>
    <xf numFmtId="168" fontId="17" fillId="0" borderId="7" xfId="0" applyNumberFormat="1" applyFont="1" applyBorder="1"/>
    <xf numFmtId="0" fontId="0" fillId="0" borderId="1" xfId="0" applyFont="1" applyFill="1" applyBorder="1" applyAlignment="1"/>
    <xf numFmtId="0" fontId="0" fillId="0" borderId="2" xfId="0" applyFont="1" applyFill="1" applyBorder="1"/>
    <xf numFmtId="0" fontId="0" fillId="0" borderId="2" xfId="0" applyFont="1" applyFill="1" applyBorder="1" applyAlignment="1">
      <alignment horizontal="left"/>
    </xf>
    <xf numFmtId="0" fontId="16" fillId="0" borderId="2" xfId="0" applyFont="1" applyFill="1" applyBorder="1"/>
    <xf numFmtId="1" fontId="0" fillId="0" borderId="2" xfId="0" applyNumberFormat="1" applyFont="1" applyFill="1" applyBorder="1"/>
    <xf numFmtId="164" fontId="0" fillId="0" borderId="2" xfId="0" applyNumberFormat="1" applyFont="1" applyFill="1" applyBorder="1"/>
    <xf numFmtId="166" fontId="0" fillId="0" borderId="12" xfId="0" applyNumberFormat="1" applyFont="1" applyFill="1" applyBorder="1" applyAlignment="1">
      <alignment horizontal="left"/>
    </xf>
    <xf numFmtId="1" fontId="0" fillId="0" borderId="2" xfId="0" applyNumberFormat="1" applyFont="1" applyFill="1" applyBorder="1" applyAlignment="1">
      <alignment horizontal="right"/>
    </xf>
    <xf numFmtId="1" fontId="0" fillId="0" borderId="3" xfId="0" applyNumberFormat="1" applyFont="1" applyFill="1" applyBorder="1" applyAlignment="1">
      <alignment horizontal="right"/>
    </xf>
    <xf numFmtId="1" fontId="0" fillId="0" borderId="5" xfId="0" applyNumberFormat="1" applyFont="1" applyFill="1" applyBorder="1" applyAlignment="1">
      <alignment horizontal="right"/>
    </xf>
    <xf numFmtId="0" fontId="0" fillId="0" borderId="5" xfId="0" applyNumberFormat="1" applyFont="1" applyFill="1" applyBorder="1" applyAlignment="1">
      <alignment horizontal="right"/>
    </xf>
    <xf numFmtId="0" fontId="2" fillId="0" borderId="13" xfId="0" applyFont="1" applyFill="1" applyBorder="1" applyAlignment="1"/>
    <xf numFmtId="0" fontId="2" fillId="0" borderId="14" xfId="0" applyFont="1" applyFill="1" applyBorder="1"/>
    <xf numFmtId="0" fontId="2" fillId="0" borderId="14" xfId="0" applyFont="1" applyFill="1" applyBorder="1" applyAlignment="1"/>
    <xf numFmtId="1" fontId="2" fillId="0" borderId="14" xfId="0" applyNumberFormat="1" applyFont="1" applyFill="1" applyBorder="1"/>
    <xf numFmtId="164" fontId="2" fillId="0" borderId="14" xfId="0" applyNumberFormat="1" applyFont="1" applyFill="1" applyBorder="1"/>
    <xf numFmtId="166" fontId="0" fillId="0" borderId="11" xfId="0" applyNumberFormat="1" applyFont="1" applyFill="1" applyBorder="1" applyAlignment="1">
      <alignment horizontal="left"/>
    </xf>
    <xf numFmtId="1" fontId="0" fillId="0" borderId="14" xfId="0" applyNumberFormat="1" applyFont="1" applyFill="1" applyBorder="1" applyAlignment="1">
      <alignment horizontal="right"/>
    </xf>
    <xf numFmtId="1" fontId="0" fillId="0" borderId="15" xfId="0" applyNumberFormat="1" applyFont="1" applyFill="1" applyBorder="1" applyAlignment="1">
      <alignment horizontal="right"/>
    </xf>
    <xf numFmtId="0" fontId="15" fillId="0" borderId="5" xfId="0" applyFont="1" applyFill="1" applyBorder="1"/>
    <xf numFmtId="0" fontId="15" fillId="0" borderId="4" xfId="0" applyFont="1" applyBorder="1"/>
    <xf numFmtId="0" fontId="15" fillId="0" borderId="0" xfId="0" applyFont="1"/>
    <xf numFmtId="0" fontId="0" fillId="0" borderId="0" xfId="0"/>
    <xf numFmtId="1" fontId="0" fillId="0" borderId="0" xfId="0" applyNumberFormat="1"/>
    <xf numFmtId="164" fontId="0" fillId="0" borderId="0" xfId="0" applyNumberFormat="1"/>
    <xf numFmtId="0" fontId="24" fillId="0" borderId="0" xfId="1" applyFont="1" applyFill="1" applyBorder="1" applyAlignment="1">
      <alignment horizontal="right"/>
    </xf>
    <xf numFmtId="166" fontId="0" fillId="0" borderId="9" xfId="0" applyNumberFormat="1" applyBorder="1" applyAlignment="1">
      <alignment horizontal="left"/>
    </xf>
    <xf numFmtId="0" fontId="0" fillId="0" borderId="0" xfId="0" applyAlignment="1">
      <alignment horizontal="right"/>
    </xf>
    <xf numFmtId="167" fontId="0" fillId="0" borderId="9" xfId="0" applyNumberFormat="1" applyBorder="1"/>
    <xf numFmtId="0" fontId="3" fillId="0" borderId="5" xfId="0" applyFont="1" applyBorder="1"/>
    <xf numFmtId="0" fontId="25" fillId="0" borderId="0" xfId="0" applyFont="1" applyAlignment="1">
      <alignment horizontal="right" vertical="center" wrapText="1"/>
    </xf>
    <xf numFmtId="0" fontId="4" fillId="0" borderId="15" xfId="0" applyFont="1" applyFill="1" applyBorder="1" applyAlignment="1">
      <alignment horizontal="right"/>
    </xf>
    <xf numFmtId="0" fontId="15" fillId="0" borderId="0" xfId="0" applyFont="1" applyFill="1" applyBorder="1"/>
    <xf numFmtId="0" fontId="4" fillId="0" borderId="2" xfId="0" applyFont="1" applyFill="1" applyBorder="1" applyAlignment="1">
      <alignment horizontal="right"/>
    </xf>
    <xf numFmtId="0" fontId="1" fillId="0" borderId="0" xfId="0" applyFont="1" applyAlignment="1">
      <alignment horizontal="center"/>
    </xf>
  </cellXfs>
  <cellStyles count="2">
    <cellStyle name="Hyperlink" xfId="1" builtinId="8"/>
    <cellStyle name="Normal" xfId="0" builtinId="0"/>
  </cellStyles>
  <dxfs count="20">
    <dxf>
      <fill>
        <patternFill patternType="none">
          <fgColor indexed="64"/>
          <bgColor auto="1"/>
        </patternFill>
      </fill>
    </dxf>
    <dxf>
      <fill>
        <patternFill patternType="none">
          <fgColor indexed="64"/>
          <bgColor auto="1"/>
        </patternFill>
      </fill>
      <border diagonalUp="0" diagonalDown="0">
        <left style="medium">
          <color indexed="64"/>
        </left>
        <right style="medium">
          <color indexed="64"/>
        </right>
        <top/>
        <bottom/>
        <vertical/>
        <horizontal/>
      </border>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6" formatCode="#,##0.00_ ;\-#,##0.00\ "/>
      <fill>
        <patternFill patternType="none">
          <fgColor indexed="64"/>
          <bgColor auto="1"/>
        </patternFill>
      </fill>
      <alignment horizontal="left" vertical="bottom" textRotation="0" wrapText="0" indent="0" justifyLastLine="0" shrinkToFit="0" readingOrder="0"/>
      <border diagonalUp="0" diagonalDown="0" outline="0">
        <left style="medium">
          <color indexed="64"/>
        </left>
        <right style="medium">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4" formatCode="_(&quot;$&quot;* #,##0.00_);_(&quot;$&quot;* \(#,##0.00\);_(&quot;$&quot;* &quot;-&quot;??_);_(@_)"/>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medium">
          <color indexed="64"/>
        </top>
        <bottom style="medium">
          <color indexed="64"/>
        </bottom>
      </border>
    </dxf>
    <dxf>
      <fill>
        <patternFill patternType="none">
          <fgColor indexed="64"/>
          <bgColor auto="1"/>
        </patternFill>
      </fill>
    </dxf>
    <dxf>
      <border>
        <bottom style="medium">
          <color indexed="64"/>
        </bottom>
      </border>
    </dxf>
    <dxf>
      <font>
        <b/>
        <i val="0"/>
        <strike val="0"/>
        <condense val="0"/>
        <extend val="0"/>
        <outline val="0"/>
        <shadow val="0"/>
        <u val="none"/>
        <vertAlign val="baseline"/>
        <sz val="11"/>
        <color theme="1"/>
        <name val="Calibri"/>
        <scheme val="none"/>
      </font>
      <numFmt numFmtId="30" formatCode="@"/>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647700</xdr:colOff>
      <xdr:row>0</xdr:row>
      <xdr:rowOff>295275</xdr:rowOff>
    </xdr:from>
    <xdr:ext cx="2186940" cy="11715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6915150" y="295275"/>
          <a:ext cx="2186940" cy="1171575"/>
        </a:xfrm>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9:P111" totalsRowShown="0" headerRowDxfId="19" dataDxfId="17" headerRowBorderDxfId="18" tableBorderDxfId="16">
  <autoFilter ref="A9:P111" xr:uid="{00000000-0009-0000-0100-000001000000}"/>
  <tableColumns count="16">
    <tableColumn id="1" xr3:uid="{00000000-0010-0000-0000-000001000000}" name="System" dataDxfId="15"/>
    <tableColumn id="2" xr3:uid="{00000000-0010-0000-0000-000002000000}" name="Category" dataDxfId="14"/>
    <tableColumn id="3" xr3:uid="{00000000-0010-0000-0000-000003000000}" name="Part Type" dataDxfId="13"/>
    <tableColumn id="4" xr3:uid="{00000000-0010-0000-0000-000004000000}" name="Description" dataDxfId="12"/>
    <tableColumn id="5" xr3:uid="{00000000-0010-0000-0000-000005000000}" name="Cut Length mm" dataDxfId="11"/>
    <tableColumn id="6" xr3:uid="{00000000-0010-0000-0000-000006000000}" name="Total mm" dataDxfId="10"/>
    <tableColumn id="7" xr3:uid="{00000000-0010-0000-0000-000007000000}" name="BOM Quantity" dataDxfId="9"/>
    <tableColumn id="8" xr3:uid="{00000000-0010-0000-0000-000008000000}" name="Pack Price $" dataDxfId="8"/>
    <tableColumn id="9" xr3:uid="{00000000-0010-0000-0000-000009000000}" name="Pack Order Quantity" dataDxfId="7"/>
    <tableColumn id="10" xr3:uid="{00000000-0010-0000-0000-00000A000000}" name="Line Price $" dataDxfId="6"/>
    <tableColumn id="11" xr3:uid="{00000000-0010-0000-0000-00000B000000}" name="Order Parts Link" dataDxfId="5"/>
    <tableColumn id="12" xr3:uid="{00000000-0010-0000-0000-00000C000000}" name="Supplier" dataDxfId="4"/>
    <tableColumn id="13" xr3:uid="{00000000-0010-0000-0000-00000D000000}" name="DIN" dataDxfId="3"/>
    <tableColumn id="14" xr3:uid="{00000000-0010-0000-0000-00000E000000}" name="ISO" dataDxfId="2"/>
    <tableColumn id="15" xr3:uid="{00000000-0010-0000-0000-00000F000000}" name="Option" dataDxfId="1"/>
    <tableColumn id="16" xr3:uid="{00000000-0010-0000-0000-000010000000}" name="Note" dataDxfId="0"/>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s.click.aliexpress.com/e/_97Edtp" TargetMode="External"/><Relationship Id="rId21" Type="http://schemas.openxmlformats.org/officeDocument/2006/relationships/hyperlink" Target="https://s.click.aliexpress.com/e/_A2YDOx" TargetMode="External"/><Relationship Id="rId42" Type="http://schemas.openxmlformats.org/officeDocument/2006/relationships/hyperlink" Target="https://s.click.aliexpress.com/e/_ACLUdT" TargetMode="External"/><Relationship Id="rId47" Type="http://schemas.openxmlformats.org/officeDocument/2006/relationships/hyperlink" Target="https://s.click.aliexpress.com/e/_A9K7Gg" TargetMode="External"/><Relationship Id="rId63" Type="http://schemas.openxmlformats.org/officeDocument/2006/relationships/hyperlink" Target="https://s.click.aliexpress.com/e/_AKYhBV" TargetMode="External"/><Relationship Id="rId68" Type="http://schemas.openxmlformats.org/officeDocument/2006/relationships/hyperlink" Target="https://s.click.aliexpress.com/e/_9gb4OH" TargetMode="External"/><Relationship Id="rId84" Type="http://schemas.openxmlformats.org/officeDocument/2006/relationships/hyperlink" Target="https://s.click.aliexpress.com/e/_AnV881" TargetMode="External"/><Relationship Id="rId89" Type="http://schemas.openxmlformats.org/officeDocument/2006/relationships/hyperlink" Target="https://s.click.aliexpress.com/e/_APFI3d" TargetMode="External"/><Relationship Id="rId16" Type="http://schemas.openxmlformats.org/officeDocument/2006/relationships/hyperlink" Target="https://s.click.aliexpress.com/e/_AZ42Hh" TargetMode="External"/><Relationship Id="rId11" Type="http://schemas.openxmlformats.org/officeDocument/2006/relationships/hyperlink" Target="https://s.click.aliexpress.com/e/_AM7dI0" TargetMode="External"/><Relationship Id="rId32" Type="http://schemas.openxmlformats.org/officeDocument/2006/relationships/hyperlink" Target="https://s.click.aliexpress.com/e/_9iXP6T" TargetMode="External"/><Relationship Id="rId37" Type="http://schemas.openxmlformats.org/officeDocument/2006/relationships/hyperlink" Target="https://s.click.aliexpress.com/e/_A6fsH6" TargetMode="External"/><Relationship Id="rId53" Type="http://schemas.openxmlformats.org/officeDocument/2006/relationships/hyperlink" Target="https://s.click.aliexpress.com/e/_A6Q066" TargetMode="External"/><Relationship Id="rId58" Type="http://schemas.openxmlformats.org/officeDocument/2006/relationships/hyperlink" Target="https://s.click.aliexpress.com/e/_AnfRXB" TargetMode="External"/><Relationship Id="rId74" Type="http://schemas.openxmlformats.org/officeDocument/2006/relationships/hyperlink" Target="https://s.click.aliexpress.com/e/_99RhqF" TargetMode="External"/><Relationship Id="rId79" Type="http://schemas.openxmlformats.org/officeDocument/2006/relationships/hyperlink" Target="https://s.click.aliexpress.com/e/_AmDil5" TargetMode="External"/><Relationship Id="rId5" Type="http://schemas.openxmlformats.org/officeDocument/2006/relationships/hyperlink" Target="https://s.click.aliexpress.com/e/_A2kG7t" TargetMode="External"/><Relationship Id="rId90" Type="http://schemas.openxmlformats.org/officeDocument/2006/relationships/hyperlink" Target="https://s.click.aliexpress.com/e/_AeVYOF" TargetMode="External"/><Relationship Id="rId95" Type="http://schemas.openxmlformats.org/officeDocument/2006/relationships/hyperlink" Target="https://s.click.aliexpress.com/e/_AWE3wb" TargetMode="External"/><Relationship Id="rId22" Type="http://schemas.openxmlformats.org/officeDocument/2006/relationships/hyperlink" Target="https://s.click.aliexpress.com/e/_A2YDOx" TargetMode="External"/><Relationship Id="rId27" Type="http://schemas.openxmlformats.org/officeDocument/2006/relationships/hyperlink" Target="https://s.click.aliexpress.com/e/_9RUjsB" TargetMode="External"/><Relationship Id="rId43" Type="http://schemas.openxmlformats.org/officeDocument/2006/relationships/hyperlink" Target="https://s.click.aliexpress.com/e/_97LgT3" TargetMode="External"/><Relationship Id="rId48" Type="http://schemas.openxmlformats.org/officeDocument/2006/relationships/hyperlink" Target="https://s.click.aliexpress.com/e/_9iVnZe" TargetMode="External"/><Relationship Id="rId64" Type="http://schemas.openxmlformats.org/officeDocument/2006/relationships/hyperlink" Target="https://s.click.aliexpress.com/e/_AEjAMT" TargetMode="External"/><Relationship Id="rId69" Type="http://schemas.openxmlformats.org/officeDocument/2006/relationships/hyperlink" Target="https://s.click.aliexpress.com/e/_9x3OSP" TargetMode="External"/><Relationship Id="rId80" Type="http://schemas.openxmlformats.org/officeDocument/2006/relationships/hyperlink" Target="https://s.click.aliexpress.com/e/_9xbArf" TargetMode="External"/><Relationship Id="rId85" Type="http://schemas.openxmlformats.org/officeDocument/2006/relationships/hyperlink" Target="https://s.click.aliexpress.com/e/_9fkKN9" TargetMode="External"/><Relationship Id="rId3" Type="http://schemas.openxmlformats.org/officeDocument/2006/relationships/hyperlink" Target="https://s.click.aliexpress.com/e/_A2kG7t" TargetMode="External"/><Relationship Id="rId12" Type="http://schemas.openxmlformats.org/officeDocument/2006/relationships/hyperlink" Target="https://s.click.aliexpress.com/e/_AM7dI0" TargetMode="External"/><Relationship Id="rId17" Type="http://schemas.openxmlformats.org/officeDocument/2006/relationships/hyperlink" Target="https://s.click.aliexpress.com/e/_AB2MMx" TargetMode="External"/><Relationship Id="rId25" Type="http://schemas.openxmlformats.org/officeDocument/2006/relationships/hyperlink" Target="https://s.click.aliexpress.com/e/_AkJ18P" TargetMode="External"/><Relationship Id="rId33" Type="http://schemas.openxmlformats.org/officeDocument/2006/relationships/hyperlink" Target="https://s.click.aliexpress.com/e/_9vb6PD" TargetMode="External"/><Relationship Id="rId38" Type="http://schemas.openxmlformats.org/officeDocument/2006/relationships/hyperlink" Target="https://s.click.aliexpress.com/e/_9uMnUG" TargetMode="External"/><Relationship Id="rId46" Type="http://schemas.openxmlformats.org/officeDocument/2006/relationships/hyperlink" Target="https://s.click.aliexpress.com/e/_A36iOH" TargetMode="External"/><Relationship Id="rId59" Type="http://schemas.openxmlformats.org/officeDocument/2006/relationships/hyperlink" Target="https://www.aliexpress.com/item/32665861302.html?spm=a2g0o.store_pc_allProduct.8148356.1.5a1e74a9Ftdmen" TargetMode="External"/><Relationship Id="rId67" Type="http://schemas.openxmlformats.org/officeDocument/2006/relationships/hyperlink" Target="https://s.click.aliexpress.com/e/_Aoo551" TargetMode="External"/><Relationship Id="rId20" Type="http://schemas.openxmlformats.org/officeDocument/2006/relationships/hyperlink" Target="https://s.click.aliexpress.com/e/_9JOB4f" TargetMode="External"/><Relationship Id="rId41" Type="http://schemas.openxmlformats.org/officeDocument/2006/relationships/hyperlink" Target="https://s.click.aliexpress.com/e/_AoRWc1" TargetMode="External"/><Relationship Id="rId54" Type="http://schemas.openxmlformats.org/officeDocument/2006/relationships/hyperlink" Target="https://s.click.aliexpress.com/e/_9xvamN" TargetMode="External"/><Relationship Id="rId62" Type="http://schemas.openxmlformats.org/officeDocument/2006/relationships/hyperlink" Target="https://www.aliexpress.com/item/1005002413652525.html" TargetMode="External"/><Relationship Id="rId70" Type="http://schemas.openxmlformats.org/officeDocument/2006/relationships/hyperlink" Target="https://s.click.aliexpress.com/e/_AUwToP" TargetMode="External"/><Relationship Id="rId75" Type="http://schemas.openxmlformats.org/officeDocument/2006/relationships/hyperlink" Target="https://s.click.aliexpress.com/e/_ATcfnl" TargetMode="External"/><Relationship Id="rId83" Type="http://schemas.openxmlformats.org/officeDocument/2006/relationships/hyperlink" Target="https://s.click.aliexpress.com/e/_AbrNhB" TargetMode="External"/><Relationship Id="rId88" Type="http://schemas.openxmlformats.org/officeDocument/2006/relationships/hyperlink" Target="https://s.click.aliexpress.com/e/_AlqdMr" TargetMode="External"/><Relationship Id="rId91" Type="http://schemas.openxmlformats.org/officeDocument/2006/relationships/hyperlink" Target="https://s.click.aliexpress.com/e/_AedGYx" TargetMode="External"/><Relationship Id="rId96" Type="http://schemas.openxmlformats.org/officeDocument/2006/relationships/printerSettings" Target="../printerSettings/printerSettings1.bin"/><Relationship Id="rId1" Type="http://schemas.openxmlformats.org/officeDocument/2006/relationships/hyperlink" Target="https://s.click.aliexpress.com/e/_9xANon" TargetMode="External"/><Relationship Id="rId6" Type="http://schemas.openxmlformats.org/officeDocument/2006/relationships/hyperlink" Target="https://s.click.aliexpress.com/e/_AqN7dv" TargetMode="External"/><Relationship Id="rId15" Type="http://schemas.openxmlformats.org/officeDocument/2006/relationships/hyperlink" Target="https://s.click.aliexpress.com/e/_A2lsvE" TargetMode="External"/><Relationship Id="rId23" Type="http://schemas.openxmlformats.org/officeDocument/2006/relationships/hyperlink" Target="https://s.click.aliexpress.com/e/_9x0mWr" TargetMode="External"/><Relationship Id="rId28" Type="http://schemas.openxmlformats.org/officeDocument/2006/relationships/hyperlink" Target="https://s.click.aliexpress.com/e/_ASPnXl" TargetMode="External"/><Relationship Id="rId36" Type="http://schemas.openxmlformats.org/officeDocument/2006/relationships/hyperlink" Target="https://s.click.aliexpress.com/e/_980mef" TargetMode="External"/><Relationship Id="rId49" Type="http://schemas.openxmlformats.org/officeDocument/2006/relationships/hyperlink" Target="https://www.bondtech.se/product/lgx-lite-extruder-custom/?bundle_quantity_677=1&amp;bundle_selected_optional_697=yes&amp;bundle_quantity_697=1" TargetMode="External"/><Relationship Id="rId57" Type="http://schemas.openxmlformats.org/officeDocument/2006/relationships/hyperlink" Target="https://s.click.aliexpress.com/e/_AnfRXB" TargetMode="External"/><Relationship Id="rId10" Type="http://schemas.openxmlformats.org/officeDocument/2006/relationships/hyperlink" Target="https://s.click.aliexpress.com/e/_9QsTsb" TargetMode="External"/><Relationship Id="rId31" Type="http://schemas.openxmlformats.org/officeDocument/2006/relationships/hyperlink" Target="https://s.click.aliexpress.com/e/_ACjUAP" TargetMode="External"/><Relationship Id="rId44" Type="http://schemas.openxmlformats.org/officeDocument/2006/relationships/hyperlink" Target="https://s.click.aliexpress.com/e/_ACLr6b" TargetMode="External"/><Relationship Id="rId52" Type="http://schemas.openxmlformats.org/officeDocument/2006/relationships/hyperlink" Target="https://s.click.aliexpress.com/e/_9gG5gi" TargetMode="External"/><Relationship Id="rId60" Type="http://schemas.openxmlformats.org/officeDocument/2006/relationships/hyperlink" Target="https://s.click.aliexpress.com/e/_9gB9LL" TargetMode="External"/><Relationship Id="rId65" Type="http://schemas.openxmlformats.org/officeDocument/2006/relationships/hyperlink" Target="https://s.click.aliexpress.com/e/_AbdgsT" TargetMode="External"/><Relationship Id="rId73" Type="http://schemas.openxmlformats.org/officeDocument/2006/relationships/hyperlink" Target="https://s.click.aliexpress.com/e/_AN8H8f" TargetMode="External"/><Relationship Id="rId78" Type="http://schemas.openxmlformats.org/officeDocument/2006/relationships/hyperlink" Target="https://s.click.aliexpress.com/e/_AlNGAR" TargetMode="External"/><Relationship Id="rId81" Type="http://schemas.openxmlformats.org/officeDocument/2006/relationships/hyperlink" Target="https://www.aliexpress.com/item/1005003758412972.html" TargetMode="External"/><Relationship Id="rId86" Type="http://schemas.openxmlformats.org/officeDocument/2006/relationships/hyperlink" Target="https://www.aliexpress.com/item/32874190317.html?spm=2114.12010612.8148356.2.6b2842c5nKhsGR" TargetMode="External"/><Relationship Id="rId94" Type="http://schemas.openxmlformats.org/officeDocument/2006/relationships/hyperlink" Target="https://s.click.aliexpress.com/e/_9uL5H7" TargetMode="External"/><Relationship Id="rId99" Type="http://schemas.openxmlformats.org/officeDocument/2006/relationships/table" Target="../tables/table1.xml"/><Relationship Id="rId4" Type="http://schemas.openxmlformats.org/officeDocument/2006/relationships/hyperlink" Target="https://s.click.aliexpress.com/e/_A2kG7t" TargetMode="External"/><Relationship Id="rId9" Type="http://schemas.openxmlformats.org/officeDocument/2006/relationships/hyperlink" Target="https://makersupplies.dk/en/aluminum-sheet/921-aluminum-sheet-8mm-cnc-milled-cast-aluminum-sheet-custom-cut.html" TargetMode="External"/><Relationship Id="rId13" Type="http://schemas.openxmlformats.org/officeDocument/2006/relationships/hyperlink" Target="https://s.click.aliexpress.com/e/_AM7dI0" TargetMode="External"/><Relationship Id="rId18" Type="http://schemas.openxmlformats.org/officeDocument/2006/relationships/hyperlink" Target="https://s.click.aliexpress.com/e/_A3vamf" TargetMode="External"/><Relationship Id="rId39" Type="http://schemas.openxmlformats.org/officeDocument/2006/relationships/hyperlink" Target="https://s.click.aliexpress.com/e/_9v6vDi" TargetMode="External"/><Relationship Id="rId34" Type="http://schemas.openxmlformats.org/officeDocument/2006/relationships/hyperlink" Target="https://s.click.aliexpress.com/e/_AkraqJ" TargetMode="External"/><Relationship Id="rId50" Type="http://schemas.openxmlformats.org/officeDocument/2006/relationships/hyperlink" Target="https://s.click.aliexpress.com/e/_ABtzv6" TargetMode="External"/><Relationship Id="rId55" Type="http://schemas.openxmlformats.org/officeDocument/2006/relationships/hyperlink" Target="https://s.click.aliexpress.com/e/_ALKIWP" TargetMode="External"/><Relationship Id="rId76" Type="http://schemas.openxmlformats.org/officeDocument/2006/relationships/hyperlink" Target="https://s.click.aliexpress.com/e/_AfiKZd" TargetMode="External"/><Relationship Id="rId97" Type="http://schemas.openxmlformats.org/officeDocument/2006/relationships/drawing" Target="../drawings/drawing1.xml"/><Relationship Id="rId7" Type="http://schemas.openxmlformats.org/officeDocument/2006/relationships/hyperlink" Target="https://s.click.aliexpress.com/e/_97qqQh" TargetMode="External"/><Relationship Id="rId71" Type="http://schemas.openxmlformats.org/officeDocument/2006/relationships/hyperlink" Target="https://s.click.aliexpress.com/e/_AOGwDV" TargetMode="External"/><Relationship Id="rId92" Type="http://schemas.openxmlformats.org/officeDocument/2006/relationships/hyperlink" Target="https://s.click.aliexpress.com/e/_AZbcPt" TargetMode="External"/><Relationship Id="rId2" Type="http://schemas.openxmlformats.org/officeDocument/2006/relationships/hyperlink" Target="https://s.click.aliexpress.com/e/_9xANon" TargetMode="External"/><Relationship Id="rId29" Type="http://schemas.openxmlformats.org/officeDocument/2006/relationships/hyperlink" Target="https://s.click.aliexpress.com/e/_AMyL9p" TargetMode="External"/><Relationship Id="rId24" Type="http://schemas.openxmlformats.org/officeDocument/2006/relationships/hyperlink" Target="https://s.click.aliexpress.com/e/_AtAfsX" TargetMode="External"/><Relationship Id="rId40" Type="http://schemas.openxmlformats.org/officeDocument/2006/relationships/hyperlink" Target="https://s.click.aliexpress.com/e/_AX4lXw" TargetMode="External"/><Relationship Id="rId45" Type="http://schemas.openxmlformats.org/officeDocument/2006/relationships/hyperlink" Target="https://s.click.aliexpress.com/e/_9wXMi0" TargetMode="External"/><Relationship Id="rId66" Type="http://schemas.openxmlformats.org/officeDocument/2006/relationships/hyperlink" Target="https://s.click.aliexpress.com/e/_A4BJbz" TargetMode="External"/><Relationship Id="rId87" Type="http://schemas.openxmlformats.org/officeDocument/2006/relationships/hyperlink" Target="https://s.click.aliexpress.com/e/_9H0d0B" TargetMode="External"/><Relationship Id="rId61" Type="http://schemas.openxmlformats.org/officeDocument/2006/relationships/hyperlink" Target="https://s.click.aliexpress.com/e/_9xbdrz" TargetMode="External"/><Relationship Id="rId82" Type="http://schemas.openxmlformats.org/officeDocument/2006/relationships/hyperlink" Target="https://www.aliexpress.com/item/32885492280.html" TargetMode="External"/><Relationship Id="rId19" Type="http://schemas.openxmlformats.org/officeDocument/2006/relationships/hyperlink" Target="https://s.click.aliexpress.com/e/_A3cUtH" TargetMode="External"/><Relationship Id="rId14" Type="http://schemas.openxmlformats.org/officeDocument/2006/relationships/hyperlink" Target="https://s.click.aliexpress.com/e/_ArYZR8" TargetMode="External"/><Relationship Id="rId30" Type="http://schemas.openxmlformats.org/officeDocument/2006/relationships/hyperlink" Target="https://s.click.aliexpress.com/e/_A28QM3" TargetMode="External"/><Relationship Id="rId35" Type="http://schemas.openxmlformats.org/officeDocument/2006/relationships/hyperlink" Target="https://s.click.aliexpress.com/e/_9zqQrh" TargetMode="External"/><Relationship Id="rId56" Type="http://schemas.openxmlformats.org/officeDocument/2006/relationships/hyperlink" Target="https://s.click.aliexpress.com/e/_AnfRXB" TargetMode="External"/><Relationship Id="rId77" Type="http://schemas.openxmlformats.org/officeDocument/2006/relationships/hyperlink" Target="https://s.click.aliexpress.com/e/_9yFDij" TargetMode="External"/><Relationship Id="rId100" Type="http://schemas.openxmlformats.org/officeDocument/2006/relationships/comments" Target="../comments1.xml"/><Relationship Id="rId8" Type="http://schemas.openxmlformats.org/officeDocument/2006/relationships/hyperlink" Target="https://s.click.aliexpress.com/e/_AK9Uei" TargetMode="External"/><Relationship Id="rId51" Type="http://schemas.openxmlformats.org/officeDocument/2006/relationships/hyperlink" Target="https://s.click.aliexpress.com/e/_9gG5gi" TargetMode="External"/><Relationship Id="rId72" Type="http://schemas.openxmlformats.org/officeDocument/2006/relationships/hyperlink" Target="https://s.click.aliexpress.com/e/_9Gy22J" TargetMode="External"/><Relationship Id="rId93" Type="http://schemas.openxmlformats.org/officeDocument/2006/relationships/hyperlink" Target="https://id.aliexpress.com/item/1005003078979017.html?spm=a2g0o.store_pc_allProduct.8148356.45.142d4eed63bc2A" TargetMode="External"/><Relationship Id="rId98"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12"/>
  <sheetViews>
    <sheetView tabSelected="1" workbookViewId="0">
      <pane ySplit="9" topLeftCell="A10" activePane="bottomLeft" state="frozen"/>
      <selection pane="bottomLeft" activeCell="A10" sqref="A10"/>
    </sheetView>
  </sheetViews>
  <sheetFormatPr defaultColWidth="14.42578125" defaultRowHeight="15"/>
  <cols>
    <col min="1" max="1" width="10.28515625" customWidth="1"/>
    <col min="2" max="2" width="13.42578125" customWidth="1"/>
    <col min="3" max="3" width="17.140625" customWidth="1"/>
    <col min="4" max="4" width="33.140625" customWidth="1"/>
    <col min="5" max="5" width="12" customWidth="1"/>
    <col min="6" max="6" width="8" customWidth="1"/>
    <col min="7" max="7" width="13" customWidth="1"/>
    <col min="8" max="8" width="10.85546875" customWidth="1"/>
    <col min="9" max="9" width="13.140625" customWidth="1"/>
    <col min="10" max="10" width="14.85546875" customWidth="1"/>
    <col min="11" max="11" width="32.5703125" bestFit="1" customWidth="1"/>
    <col min="12" max="12" width="17.5703125" bestFit="1" customWidth="1"/>
    <col min="13" max="13" width="8.85546875" bestFit="1" customWidth="1"/>
    <col min="14" max="14" width="8.5703125" bestFit="1" customWidth="1"/>
    <col min="15" max="15" width="13.85546875" bestFit="1" customWidth="1"/>
    <col min="16" max="16" width="12.5703125" bestFit="1" customWidth="1"/>
    <col min="17" max="26" width="8.7109375" customWidth="1"/>
  </cols>
  <sheetData>
    <row r="1" spans="1:26" ht="26.25">
      <c r="A1" s="99" t="s">
        <v>0</v>
      </c>
      <c r="B1" s="99"/>
      <c r="C1" s="99"/>
      <c r="D1" s="99"/>
      <c r="E1" s="99"/>
      <c r="F1" s="99"/>
      <c r="G1" s="99"/>
      <c r="H1" s="99"/>
      <c r="I1" s="99"/>
      <c r="J1" s="99"/>
      <c r="K1" s="99"/>
      <c r="L1" s="99"/>
      <c r="M1" s="99"/>
      <c r="N1" s="99"/>
      <c r="O1" s="99"/>
      <c r="P1" s="99"/>
    </row>
    <row r="2" spans="1:26">
      <c r="A2" s="1"/>
      <c r="B2" s="5" t="s">
        <v>315</v>
      </c>
    </row>
    <row r="4" spans="1:26">
      <c r="A4" s="1"/>
      <c r="B4" s="1" t="s">
        <v>1</v>
      </c>
    </row>
    <row r="5" spans="1:26">
      <c r="B5" s="2" t="s">
        <v>2</v>
      </c>
    </row>
    <row r="6" spans="1:26">
      <c r="B6" s="2" t="s">
        <v>3</v>
      </c>
    </row>
    <row r="7" spans="1:26" ht="15.75" thickBot="1">
      <c r="B7" s="2" t="s">
        <v>4</v>
      </c>
    </row>
    <row r="8" spans="1:26" s="14" customFormat="1" ht="16.5" thickBot="1">
      <c r="A8" s="6"/>
      <c r="B8" s="7" t="s">
        <v>5</v>
      </c>
      <c r="C8" s="8" t="s">
        <v>271</v>
      </c>
      <c r="D8" s="8" t="s">
        <v>6</v>
      </c>
      <c r="E8" s="8"/>
      <c r="F8" s="8"/>
      <c r="G8" s="8"/>
      <c r="H8" s="8"/>
      <c r="I8" s="9"/>
      <c r="J8" s="63">
        <f>J112</f>
        <v>1880.85</v>
      </c>
      <c r="K8" s="8"/>
      <c r="L8" s="10"/>
      <c r="M8" s="11"/>
      <c r="N8" s="11"/>
      <c r="O8" s="10"/>
      <c r="P8" s="12"/>
      <c r="Q8" s="13"/>
      <c r="R8" s="13"/>
      <c r="S8" s="13"/>
      <c r="T8" s="13"/>
      <c r="U8" s="13"/>
      <c r="V8" s="13"/>
      <c r="W8" s="13"/>
      <c r="X8" s="13"/>
      <c r="Y8" s="13"/>
      <c r="Z8" s="13"/>
    </row>
    <row r="9" spans="1:26" ht="28.5" customHeight="1" thickBot="1">
      <c r="A9" s="22" t="s">
        <v>7</v>
      </c>
      <c r="B9" s="23" t="s">
        <v>8</v>
      </c>
      <c r="C9" s="23" t="s">
        <v>9</v>
      </c>
      <c r="D9" s="23" t="s">
        <v>10</v>
      </c>
      <c r="E9" s="23" t="s">
        <v>11</v>
      </c>
      <c r="F9" s="23" t="s">
        <v>12</v>
      </c>
      <c r="G9" s="23" t="s">
        <v>13</v>
      </c>
      <c r="H9" s="23" t="s">
        <v>14</v>
      </c>
      <c r="I9" s="23" t="s">
        <v>15</v>
      </c>
      <c r="J9" s="23" t="s">
        <v>16</v>
      </c>
      <c r="K9" s="23" t="s">
        <v>17</v>
      </c>
      <c r="L9" s="23" t="s">
        <v>18</v>
      </c>
      <c r="M9" s="23" t="s">
        <v>19</v>
      </c>
      <c r="N9" s="23" t="s">
        <v>20</v>
      </c>
      <c r="O9" s="24" t="s">
        <v>21</v>
      </c>
      <c r="P9" s="25" t="s">
        <v>22</v>
      </c>
      <c r="Q9" s="3"/>
      <c r="R9" s="3"/>
      <c r="S9" s="3"/>
      <c r="T9" s="3"/>
      <c r="U9" s="3"/>
      <c r="V9" s="3"/>
      <c r="W9" s="3"/>
      <c r="X9" s="3"/>
      <c r="Y9" s="3"/>
      <c r="Z9" s="3"/>
    </row>
    <row r="10" spans="1:26">
      <c r="A10" s="65" t="s">
        <v>23</v>
      </c>
      <c r="B10" s="66" t="s">
        <v>24</v>
      </c>
      <c r="C10" s="66" t="s">
        <v>25</v>
      </c>
      <c r="D10" s="67" t="s">
        <v>26</v>
      </c>
      <c r="E10" s="68">
        <v>359</v>
      </c>
      <c r="F10" s="69">
        <f t="shared" ref="F10:F14" si="0">G10*E10</f>
        <v>359</v>
      </c>
      <c r="G10" s="69">
        <v>1</v>
      </c>
      <c r="H10" s="70">
        <v>7.26</v>
      </c>
      <c r="I10" s="69">
        <v>1</v>
      </c>
      <c r="J10" s="70">
        <v>8</v>
      </c>
      <c r="K10" s="98" t="s">
        <v>314</v>
      </c>
      <c r="L10" s="71" t="s">
        <v>27</v>
      </c>
      <c r="M10" s="72"/>
      <c r="N10" s="73"/>
      <c r="O10" s="53"/>
      <c r="P10" s="84" t="s">
        <v>289</v>
      </c>
    </row>
    <row r="11" spans="1:26">
      <c r="A11" s="26" t="s">
        <v>23</v>
      </c>
      <c r="B11" s="27" t="s">
        <v>24</v>
      </c>
      <c r="C11" s="27" t="s">
        <v>25</v>
      </c>
      <c r="D11" s="28" t="s">
        <v>28</v>
      </c>
      <c r="E11" s="29">
        <f>E12</f>
        <v>420</v>
      </c>
      <c r="F11" s="30">
        <f t="shared" si="0"/>
        <v>420</v>
      </c>
      <c r="G11" s="30">
        <v>1</v>
      </c>
      <c r="H11" s="31">
        <v>9.5</v>
      </c>
      <c r="I11" s="30">
        <v>1</v>
      </c>
      <c r="J11" s="31">
        <f t="shared" ref="J11:J66" si="1">I11*H11</f>
        <v>9.5</v>
      </c>
      <c r="K11" s="36" t="s">
        <v>29</v>
      </c>
      <c r="L11" s="33" t="s">
        <v>27</v>
      </c>
      <c r="M11" s="34"/>
      <c r="N11" s="74"/>
      <c r="O11" s="54"/>
      <c r="P11" s="84" t="s">
        <v>289</v>
      </c>
    </row>
    <row r="12" spans="1:26">
      <c r="A12" s="26" t="s">
        <v>23</v>
      </c>
      <c r="B12" s="27" t="s">
        <v>24</v>
      </c>
      <c r="C12" s="27" t="s">
        <v>30</v>
      </c>
      <c r="D12" s="27" t="s">
        <v>31</v>
      </c>
      <c r="E12" s="29">
        <v>420</v>
      </c>
      <c r="F12" s="30">
        <f t="shared" si="0"/>
        <v>1680</v>
      </c>
      <c r="G12" s="30">
        <v>4</v>
      </c>
      <c r="H12" s="31">
        <v>10.54</v>
      </c>
      <c r="I12" s="30">
        <v>4</v>
      </c>
      <c r="J12" s="31">
        <f t="shared" si="1"/>
        <v>42.16</v>
      </c>
      <c r="K12" s="32" t="s">
        <v>29</v>
      </c>
      <c r="L12" s="33" t="s">
        <v>27</v>
      </c>
      <c r="M12" s="34"/>
      <c r="N12" s="74"/>
      <c r="O12" s="54"/>
      <c r="P12" s="84" t="s">
        <v>289</v>
      </c>
    </row>
    <row r="13" spans="1:26">
      <c r="A13" s="26" t="s">
        <v>23</v>
      </c>
      <c r="B13" s="27" t="s">
        <v>24</v>
      </c>
      <c r="C13" s="27" t="s">
        <v>30</v>
      </c>
      <c r="D13" s="27" t="s">
        <v>32</v>
      </c>
      <c r="E13" s="29">
        <v>480</v>
      </c>
      <c r="F13" s="30">
        <f t="shared" si="0"/>
        <v>1920</v>
      </c>
      <c r="G13" s="30">
        <v>4</v>
      </c>
      <c r="H13" s="31">
        <v>11.121</v>
      </c>
      <c r="I13" s="30">
        <v>4</v>
      </c>
      <c r="J13" s="31">
        <f t="shared" si="1"/>
        <v>44.484000000000002</v>
      </c>
      <c r="K13" s="36" t="s">
        <v>33</v>
      </c>
      <c r="L13" s="33" t="s">
        <v>27</v>
      </c>
      <c r="M13" s="34"/>
      <c r="N13" s="74"/>
      <c r="O13" s="54"/>
      <c r="P13" s="84" t="s">
        <v>289</v>
      </c>
    </row>
    <row r="14" spans="1:26">
      <c r="A14" s="26" t="s">
        <v>23</v>
      </c>
      <c r="B14" s="27" t="s">
        <v>24</v>
      </c>
      <c r="C14" s="27" t="s">
        <v>30</v>
      </c>
      <c r="D14" s="27" t="s">
        <v>34</v>
      </c>
      <c r="E14" s="29">
        <v>750</v>
      </c>
      <c r="F14" s="30">
        <f t="shared" si="0"/>
        <v>3000</v>
      </c>
      <c r="G14" s="30">
        <v>4</v>
      </c>
      <c r="H14" s="31">
        <v>14.7</v>
      </c>
      <c r="I14" s="30">
        <v>4</v>
      </c>
      <c r="J14" s="31">
        <f t="shared" si="1"/>
        <v>58.8</v>
      </c>
      <c r="K14" s="32" t="s">
        <v>35</v>
      </c>
      <c r="L14" s="33" t="s">
        <v>27</v>
      </c>
      <c r="M14" s="34"/>
      <c r="N14" s="74"/>
      <c r="O14" s="54"/>
      <c r="P14" s="84" t="s">
        <v>289</v>
      </c>
    </row>
    <row r="15" spans="1:26">
      <c r="A15" s="26" t="s">
        <v>23</v>
      </c>
      <c r="B15" s="27" t="s">
        <v>24</v>
      </c>
      <c r="C15" s="27" t="s">
        <v>36</v>
      </c>
      <c r="D15" s="27" t="s">
        <v>37</v>
      </c>
      <c r="E15" s="27"/>
      <c r="F15" s="30"/>
      <c r="G15" s="30">
        <v>42</v>
      </c>
      <c r="H15" s="31">
        <v>5</v>
      </c>
      <c r="I15" s="30">
        <v>5</v>
      </c>
      <c r="J15" s="31">
        <f t="shared" si="1"/>
        <v>25</v>
      </c>
      <c r="K15" s="36" t="s">
        <v>288</v>
      </c>
      <c r="L15" s="33" t="s">
        <v>27</v>
      </c>
      <c r="M15" s="34"/>
      <c r="N15" s="74"/>
      <c r="O15" s="62" t="s">
        <v>287</v>
      </c>
      <c r="P15" s="35"/>
    </row>
    <row r="16" spans="1:26">
      <c r="A16" s="26" t="s">
        <v>50</v>
      </c>
      <c r="B16" s="38" t="s">
        <v>160</v>
      </c>
      <c r="C16" s="38" t="s">
        <v>181</v>
      </c>
      <c r="D16" s="38" t="s">
        <v>182</v>
      </c>
      <c r="E16" s="27">
        <v>350</v>
      </c>
      <c r="F16" s="30"/>
      <c r="G16" s="39">
        <v>3</v>
      </c>
      <c r="H16" s="31">
        <v>15.6</v>
      </c>
      <c r="I16" s="39">
        <v>3</v>
      </c>
      <c r="J16" s="31">
        <f>I16*H16</f>
        <v>46.8</v>
      </c>
      <c r="K16" s="32" t="s">
        <v>183</v>
      </c>
      <c r="L16" s="33" t="s">
        <v>70</v>
      </c>
      <c r="M16" s="34"/>
      <c r="N16" s="74"/>
      <c r="O16" s="56"/>
      <c r="P16" s="35"/>
    </row>
    <row r="17" spans="1:16">
      <c r="A17" s="26" t="s">
        <v>50</v>
      </c>
      <c r="B17" s="38" t="s">
        <v>160</v>
      </c>
      <c r="C17" s="38" t="s">
        <v>181</v>
      </c>
      <c r="D17" s="38" t="s">
        <v>184</v>
      </c>
      <c r="E17" s="27">
        <v>400</v>
      </c>
      <c r="F17" s="30"/>
      <c r="G17" s="39">
        <v>2</v>
      </c>
      <c r="H17" s="31">
        <v>17.5</v>
      </c>
      <c r="I17" s="39">
        <v>2</v>
      </c>
      <c r="J17" s="31">
        <f>I17*H17</f>
        <v>35</v>
      </c>
      <c r="K17" s="36" t="s">
        <v>185</v>
      </c>
      <c r="L17" s="33" t="s">
        <v>70</v>
      </c>
      <c r="M17" s="40"/>
      <c r="N17" s="75"/>
      <c r="O17" s="56"/>
      <c r="P17" s="35"/>
    </row>
    <row r="18" spans="1:16">
      <c r="A18" s="26" t="s">
        <v>50</v>
      </c>
      <c r="B18" s="38" t="s">
        <v>160</v>
      </c>
      <c r="C18" s="38" t="s">
        <v>181</v>
      </c>
      <c r="D18" s="38" t="s">
        <v>186</v>
      </c>
      <c r="E18" s="27">
        <v>400</v>
      </c>
      <c r="F18" s="30"/>
      <c r="G18" s="39">
        <v>1</v>
      </c>
      <c r="H18" s="31">
        <v>16</v>
      </c>
      <c r="I18" s="39">
        <v>1</v>
      </c>
      <c r="J18" s="31">
        <f>I18*H18</f>
        <v>16</v>
      </c>
      <c r="K18" s="36" t="s">
        <v>187</v>
      </c>
      <c r="L18" s="33" t="s">
        <v>70</v>
      </c>
      <c r="M18" s="34"/>
      <c r="N18" s="74"/>
      <c r="O18" s="56"/>
      <c r="P18" s="35"/>
    </row>
    <row r="19" spans="1:16" ht="15.75" thickBot="1">
      <c r="A19" s="76" t="s">
        <v>23</v>
      </c>
      <c r="B19" s="77" t="s">
        <v>24</v>
      </c>
      <c r="C19" s="77" t="s">
        <v>38</v>
      </c>
      <c r="D19" s="78" t="s">
        <v>308</v>
      </c>
      <c r="E19" s="77"/>
      <c r="F19" s="77"/>
      <c r="G19" s="79">
        <v>1</v>
      </c>
      <c r="H19" s="80">
        <v>210</v>
      </c>
      <c r="I19" s="79">
        <v>1</v>
      </c>
      <c r="J19" s="80">
        <v>265.60000000000002</v>
      </c>
      <c r="K19" s="96" t="s">
        <v>307</v>
      </c>
      <c r="L19" s="81" t="s">
        <v>300</v>
      </c>
      <c r="M19" s="82"/>
      <c r="N19" s="83"/>
      <c r="O19" s="54"/>
      <c r="P19" s="35"/>
    </row>
    <row r="20" spans="1:16">
      <c r="A20" s="26" t="s">
        <v>23</v>
      </c>
      <c r="B20" s="27" t="s">
        <v>24</v>
      </c>
      <c r="C20" s="27" t="s">
        <v>39</v>
      </c>
      <c r="D20" s="27" t="s">
        <v>40</v>
      </c>
      <c r="E20" s="27">
        <v>410</v>
      </c>
      <c r="F20" s="30">
        <v>500</v>
      </c>
      <c r="G20" s="30">
        <v>1</v>
      </c>
      <c r="H20" s="31">
        <v>20</v>
      </c>
      <c r="I20" s="30">
        <v>1</v>
      </c>
      <c r="J20" s="31">
        <f>I20*H20</f>
        <v>20</v>
      </c>
      <c r="K20" s="32" t="s">
        <v>41</v>
      </c>
      <c r="L20" s="33" t="s">
        <v>42</v>
      </c>
      <c r="M20" s="34"/>
      <c r="N20" s="34"/>
      <c r="O20" s="54"/>
      <c r="P20" s="35"/>
    </row>
    <row r="21" spans="1:16">
      <c r="A21" s="26" t="s">
        <v>43</v>
      </c>
      <c r="B21" s="27" t="s">
        <v>24</v>
      </c>
      <c r="C21" s="27" t="s">
        <v>44</v>
      </c>
      <c r="D21" s="27" t="s">
        <v>45</v>
      </c>
      <c r="E21" s="27">
        <v>350</v>
      </c>
      <c r="F21" s="30"/>
      <c r="G21" s="30">
        <v>1225</v>
      </c>
      <c r="H21" s="31">
        <v>0.08</v>
      </c>
      <c r="I21" s="30">
        <v>1225</v>
      </c>
      <c r="J21" s="31">
        <f t="shared" si="1"/>
        <v>98</v>
      </c>
      <c r="K21" s="36" t="s">
        <v>46</v>
      </c>
      <c r="L21" s="33" t="s">
        <v>47</v>
      </c>
      <c r="M21" s="34"/>
      <c r="N21" s="34"/>
      <c r="O21" s="54"/>
      <c r="P21" s="35"/>
    </row>
    <row r="22" spans="1:16">
      <c r="A22" s="26" t="s">
        <v>43</v>
      </c>
      <c r="B22" s="27" t="s">
        <v>24</v>
      </c>
      <c r="C22" s="27" t="s">
        <v>48</v>
      </c>
      <c r="D22" s="97" t="s">
        <v>313</v>
      </c>
      <c r="E22" s="27">
        <v>330</v>
      </c>
      <c r="F22" s="30"/>
      <c r="G22" s="30">
        <v>1</v>
      </c>
      <c r="H22" s="31">
        <v>50</v>
      </c>
      <c r="I22" s="30">
        <v>1</v>
      </c>
      <c r="J22" s="31">
        <f t="shared" si="1"/>
        <v>50</v>
      </c>
      <c r="K22" s="32" t="s">
        <v>312</v>
      </c>
      <c r="L22" s="33" t="s">
        <v>49</v>
      </c>
      <c r="M22" s="34"/>
      <c r="N22" s="34"/>
      <c r="O22" s="54"/>
      <c r="P22" s="35"/>
    </row>
    <row r="23" spans="1:16">
      <c r="A23" s="26" t="s">
        <v>50</v>
      </c>
      <c r="B23" s="27" t="s">
        <v>24</v>
      </c>
      <c r="C23" s="27" t="s">
        <v>51</v>
      </c>
      <c r="D23" s="38" t="s">
        <v>52</v>
      </c>
      <c r="E23" s="27">
        <v>25</v>
      </c>
      <c r="F23" s="30"/>
      <c r="G23" s="30">
        <v>5</v>
      </c>
      <c r="H23" s="31">
        <v>1.2</v>
      </c>
      <c r="I23" s="30">
        <v>1</v>
      </c>
      <c r="J23" s="31">
        <f t="shared" si="1"/>
        <v>1.2</v>
      </c>
      <c r="K23" s="36" t="s">
        <v>53</v>
      </c>
      <c r="L23" s="33" t="s">
        <v>54</v>
      </c>
      <c r="M23" s="34"/>
      <c r="N23" s="34"/>
      <c r="O23" s="54"/>
      <c r="P23" s="35"/>
    </row>
    <row r="24" spans="1:16">
      <c r="A24" s="26" t="s">
        <v>50</v>
      </c>
      <c r="B24" s="27" t="s">
        <v>24</v>
      </c>
      <c r="C24" s="27" t="s">
        <v>51</v>
      </c>
      <c r="D24" s="27" t="s">
        <v>55</v>
      </c>
      <c r="E24" s="27">
        <v>40</v>
      </c>
      <c r="F24" s="30"/>
      <c r="G24" s="30">
        <v>12</v>
      </c>
      <c r="H24" s="31">
        <v>3</v>
      </c>
      <c r="I24" s="30">
        <v>3</v>
      </c>
      <c r="J24" s="31">
        <f t="shared" si="1"/>
        <v>9</v>
      </c>
      <c r="K24" s="32" t="s">
        <v>56</v>
      </c>
      <c r="L24" s="33" t="s">
        <v>54</v>
      </c>
      <c r="M24" s="34"/>
      <c r="N24" s="34"/>
      <c r="O24" s="54"/>
      <c r="P24" s="35"/>
    </row>
    <row r="25" spans="1:16">
      <c r="A25" s="26" t="s">
        <v>43</v>
      </c>
      <c r="B25" s="27" t="s">
        <v>24</v>
      </c>
      <c r="C25" s="27" t="s">
        <v>51</v>
      </c>
      <c r="D25" s="27" t="s">
        <v>57</v>
      </c>
      <c r="E25" s="27">
        <v>50</v>
      </c>
      <c r="F25" s="30"/>
      <c r="G25" s="30">
        <v>6</v>
      </c>
      <c r="H25" s="31">
        <v>3</v>
      </c>
      <c r="I25" s="30">
        <v>2</v>
      </c>
      <c r="J25" s="31">
        <f t="shared" si="1"/>
        <v>6</v>
      </c>
      <c r="K25" s="36" t="s">
        <v>58</v>
      </c>
      <c r="L25" s="33" t="s">
        <v>54</v>
      </c>
      <c r="M25" s="34"/>
      <c r="N25" s="34"/>
      <c r="O25" s="54"/>
      <c r="P25" s="35"/>
    </row>
    <row r="26" spans="1:16">
      <c r="A26" s="26" t="s">
        <v>43</v>
      </c>
      <c r="B26" s="27" t="s">
        <v>24</v>
      </c>
      <c r="C26" s="27" t="s">
        <v>59</v>
      </c>
      <c r="D26" s="27" t="s">
        <v>60</v>
      </c>
      <c r="E26" s="27"/>
      <c r="F26" s="30"/>
      <c r="G26" s="30">
        <v>3</v>
      </c>
      <c r="H26" s="31">
        <v>3</v>
      </c>
      <c r="I26" s="30">
        <v>1</v>
      </c>
      <c r="J26" s="31">
        <f t="shared" si="1"/>
        <v>3</v>
      </c>
      <c r="K26" s="32" t="s">
        <v>61</v>
      </c>
      <c r="L26" s="33" t="s">
        <v>62</v>
      </c>
      <c r="M26" s="34"/>
      <c r="N26" s="34"/>
      <c r="O26" s="54"/>
      <c r="P26" s="35"/>
    </row>
    <row r="27" spans="1:16">
      <c r="A27" s="26" t="s">
        <v>43</v>
      </c>
      <c r="B27" s="27" t="s">
        <v>24</v>
      </c>
      <c r="C27" s="27" t="s">
        <v>63</v>
      </c>
      <c r="D27" s="27" t="s">
        <v>64</v>
      </c>
      <c r="E27" s="27">
        <v>30</v>
      </c>
      <c r="F27" s="30"/>
      <c r="G27" s="30">
        <v>3</v>
      </c>
      <c r="H27" s="31">
        <v>2.5</v>
      </c>
      <c r="I27" s="30">
        <v>2</v>
      </c>
      <c r="J27" s="31">
        <f t="shared" si="1"/>
        <v>5</v>
      </c>
      <c r="K27" s="36" t="s">
        <v>65</v>
      </c>
      <c r="L27" s="33" t="s">
        <v>66</v>
      </c>
      <c r="M27" s="34"/>
      <c r="N27" s="34"/>
      <c r="O27" s="54"/>
      <c r="P27" s="35"/>
    </row>
    <row r="28" spans="1:16">
      <c r="A28" s="26" t="s">
        <v>50</v>
      </c>
      <c r="B28" s="27" t="s">
        <v>24</v>
      </c>
      <c r="C28" s="27" t="s">
        <v>67</v>
      </c>
      <c r="D28" s="27" t="s">
        <v>68</v>
      </c>
      <c r="E28" s="27"/>
      <c r="F28" s="30"/>
      <c r="G28" s="27">
        <v>6</v>
      </c>
      <c r="H28" s="31">
        <v>7.5</v>
      </c>
      <c r="I28" s="30">
        <v>1</v>
      </c>
      <c r="J28" s="31">
        <f t="shared" si="1"/>
        <v>7.5</v>
      </c>
      <c r="K28" s="32" t="s">
        <v>69</v>
      </c>
      <c r="L28" s="33" t="s">
        <v>70</v>
      </c>
      <c r="M28" s="34"/>
      <c r="N28" s="34"/>
      <c r="O28" s="54"/>
      <c r="P28" s="35"/>
    </row>
    <row r="29" spans="1:16">
      <c r="A29" s="26" t="s">
        <v>23</v>
      </c>
      <c r="B29" s="27" t="s">
        <v>71</v>
      </c>
      <c r="C29" s="27" t="s">
        <v>72</v>
      </c>
      <c r="D29" s="27" t="s">
        <v>73</v>
      </c>
      <c r="E29" s="27"/>
      <c r="F29" s="30"/>
      <c r="G29" s="27">
        <v>21</v>
      </c>
      <c r="H29" s="31">
        <v>1</v>
      </c>
      <c r="I29" s="39">
        <v>1</v>
      </c>
      <c r="J29" s="31">
        <f t="shared" si="1"/>
        <v>1</v>
      </c>
      <c r="K29" s="36" t="s">
        <v>74</v>
      </c>
      <c r="L29" s="33" t="s">
        <v>54</v>
      </c>
      <c r="M29" s="40">
        <v>934</v>
      </c>
      <c r="N29" s="40">
        <v>4032</v>
      </c>
      <c r="O29" s="54"/>
      <c r="P29" s="35"/>
    </row>
    <row r="30" spans="1:16">
      <c r="A30" s="26" t="s">
        <v>23</v>
      </c>
      <c r="B30" s="27" t="s">
        <v>71</v>
      </c>
      <c r="C30" s="27" t="s">
        <v>72</v>
      </c>
      <c r="D30" s="27" t="s">
        <v>75</v>
      </c>
      <c r="E30" s="27"/>
      <c r="F30" s="30"/>
      <c r="G30" s="27">
        <v>34</v>
      </c>
      <c r="H30" s="31">
        <v>3</v>
      </c>
      <c r="I30" s="39">
        <v>1</v>
      </c>
      <c r="J30" s="31">
        <f t="shared" si="1"/>
        <v>3</v>
      </c>
      <c r="K30" s="36" t="s">
        <v>276</v>
      </c>
      <c r="L30" s="33" t="s">
        <v>54</v>
      </c>
      <c r="M30" s="34"/>
      <c r="N30" s="34"/>
      <c r="O30" s="54"/>
      <c r="P30" s="35"/>
    </row>
    <row r="31" spans="1:16">
      <c r="A31" s="26" t="s">
        <v>23</v>
      </c>
      <c r="B31" s="27" t="s">
        <v>71</v>
      </c>
      <c r="C31" s="27" t="s">
        <v>76</v>
      </c>
      <c r="D31" s="27" t="s">
        <v>77</v>
      </c>
      <c r="E31" s="27"/>
      <c r="F31" s="30"/>
      <c r="G31" s="27">
        <v>24</v>
      </c>
      <c r="H31" s="31">
        <v>1</v>
      </c>
      <c r="I31" s="39">
        <v>1</v>
      </c>
      <c r="J31" s="31">
        <f t="shared" si="1"/>
        <v>1</v>
      </c>
      <c r="K31" s="36" t="s">
        <v>78</v>
      </c>
      <c r="L31" s="33" t="s">
        <v>54</v>
      </c>
      <c r="M31" s="40"/>
      <c r="N31" s="40">
        <v>7380</v>
      </c>
      <c r="O31" s="54"/>
      <c r="P31" s="35"/>
    </row>
    <row r="32" spans="1:16">
      <c r="A32" s="26" t="s">
        <v>23</v>
      </c>
      <c r="B32" s="27" t="s">
        <v>71</v>
      </c>
      <c r="C32" s="27" t="s">
        <v>76</v>
      </c>
      <c r="D32" s="27" t="s">
        <v>79</v>
      </c>
      <c r="E32" s="27"/>
      <c r="F32" s="30"/>
      <c r="G32" s="27">
        <v>34</v>
      </c>
      <c r="H32" s="31">
        <v>1</v>
      </c>
      <c r="I32" s="39">
        <v>1</v>
      </c>
      <c r="J32" s="31">
        <f t="shared" si="1"/>
        <v>1</v>
      </c>
      <c r="K32" s="32" t="s">
        <v>78</v>
      </c>
      <c r="L32" s="33" t="s">
        <v>54</v>
      </c>
      <c r="M32" s="34">
        <v>912</v>
      </c>
      <c r="N32" s="34"/>
      <c r="O32" s="54"/>
      <c r="P32" s="35"/>
    </row>
    <row r="33" spans="1:16">
      <c r="A33" s="26" t="s">
        <v>23</v>
      </c>
      <c r="B33" s="27" t="s">
        <v>71</v>
      </c>
      <c r="C33" s="27" t="s">
        <v>76</v>
      </c>
      <c r="D33" s="27" t="s">
        <v>80</v>
      </c>
      <c r="E33" s="27"/>
      <c r="F33" s="30"/>
      <c r="G33" s="27">
        <v>33</v>
      </c>
      <c r="H33" s="31">
        <v>1</v>
      </c>
      <c r="I33" s="39">
        <v>1</v>
      </c>
      <c r="J33" s="31">
        <f t="shared" si="1"/>
        <v>1</v>
      </c>
      <c r="K33" s="36" t="s">
        <v>81</v>
      </c>
      <c r="L33" s="33" t="s">
        <v>54</v>
      </c>
      <c r="M33" s="40"/>
      <c r="N33" s="40">
        <v>7380</v>
      </c>
      <c r="O33" s="54"/>
      <c r="P33" s="35"/>
    </row>
    <row r="34" spans="1:16">
      <c r="A34" s="26" t="s">
        <v>23</v>
      </c>
      <c r="B34" s="27" t="s">
        <v>71</v>
      </c>
      <c r="C34" s="27" t="s">
        <v>76</v>
      </c>
      <c r="D34" s="38" t="s">
        <v>82</v>
      </c>
      <c r="E34" s="27"/>
      <c r="F34" s="30"/>
      <c r="G34" s="27">
        <v>8</v>
      </c>
      <c r="H34" s="31">
        <v>2</v>
      </c>
      <c r="I34" s="39">
        <v>1</v>
      </c>
      <c r="J34" s="31">
        <f t="shared" si="1"/>
        <v>2</v>
      </c>
      <c r="K34" s="32" t="s">
        <v>83</v>
      </c>
      <c r="L34" s="33" t="s">
        <v>54</v>
      </c>
      <c r="M34" s="34"/>
      <c r="N34" s="34">
        <v>7380</v>
      </c>
      <c r="O34" s="54"/>
      <c r="P34" s="35"/>
    </row>
    <row r="35" spans="1:16">
      <c r="A35" s="26" t="s">
        <v>23</v>
      </c>
      <c r="B35" s="27" t="s">
        <v>71</v>
      </c>
      <c r="C35" s="27" t="s">
        <v>76</v>
      </c>
      <c r="D35" s="27" t="s">
        <v>84</v>
      </c>
      <c r="E35" s="27"/>
      <c r="F35" s="30"/>
      <c r="G35" s="27">
        <v>3</v>
      </c>
      <c r="H35" s="31">
        <v>4</v>
      </c>
      <c r="I35" s="39">
        <v>3</v>
      </c>
      <c r="J35" s="31">
        <f t="shared" si="1"/>
        <v>12</v>
      </c>
      <c r="K35" s="36" t="s">
        <v>85</v>
      </c>
      <c r="L35" s="33" t="s">
        <v>86</v>
      </c>
      <c r="M35" s="40"/>
      <c r="N35" s="40"/>
      <c r="O35" s="54"/>
      <c r="P35" s="35"/>
    </row>
    <row r="36" spans="1:16">
      <c r="A36" s="26" t="s">
        <v>23</v>
      </c>
      <c r="B36" s="27" t="s">
        <v>71</v>
      </c>
      <c r="C36" s="27" t="s">
        <v>72</v>
      </c>
      <c r="D36" s="27" t="s">
        <v>87</v>
      </c>
      <c r="E36" s="27"/>
      <c r="F36" s="30"/>
      <c r="G36" s="27">
        <v>6</v>
      </c>
      <c r="H36" s="31">
        <v>1.5</v>
      </c>
      <c r="I36" s="39">
        <v>1</v>
      </c>
      <c r="J36" s="31">
        <f t="shared" si="1"/>
        <v>1.5</v>
      </c>
      <c r="K36" s="36" t="s">
        <v>88</v>
      </c>
      <c r="L36" s="33" t="s">
        <v>54</v>
      </c>
      <c r="M36" s="34">
        <v>934</v>
      </c>
      <c r="N36" s="34">
        <v>4032</v>
      </c>
      <c r="O36" s="54"/>
      <c r="P36" s="35"/>
    </row>
    <row r="37" spans="1:16">
      <c r="A37" s="26" t="s">
        <v>23</v>
      </c>
      <c r="B37" s="27" t="s">
        <v>71</v>
      </c>
      <c r="C37" s="27" t="s">
        <v>72</v>
      </c>
      <c r="D37" s="27" t="s">
        <v>89</v>
      </c>
      <c r="E37" s="27"/>
      <c r="F37" s="30"/>
      <c r="G37" s="27">
        <v>3</v>
      </c>
      <c r="H37" s="31">
        <v>1.5</v>
      </c>
      <c r="I37" s="39">
        <v>1</v>
      </c>
      <c r="J37" s="31">
        <f t="shared" si="1"/>
        <v>1.5</v>
      </c>
      <c r="K37" s="36" t="s">
        <v>90</v>
      </c>
      <c r="L37" s="33" t="s">
        <v>54</v>
      </c>
      <c r="M37" s="40">
        <v>985</v>
      </c>
      <c r="N37" s="40">
        <v>10511</v>
      </c>
      <c r="O37" s="54"/>
      <c r="P37" s="35"/>
    </row>
    <row r="38" spans="1:16">
      <c r="A38" s="26" t="s">
        <v>23</v>
      </c>
      <c r="B38" s="27" t="s">
        <v>71</v>
      </c>
      <c r="C38" s="27" t="s">
        <v>91</v>
      </c>
      <c r="D38" s="27" t="s">
        <v>92</v>
      </c>
      <c r="E38" s="27"/>
      <c r="F38" s="30"/>
      <c r="G38" s="27">
        <v>3</v>
      </c>
      <c r="H38" s="31">
        <v>1</v>
      </c>
      <c r="I38" s="39">
        <v>1</v>
      </c>
      <c r="J38" s="31">
        <f t="shared" si="1"/>
        <v>1</v>
      </c>
      <c r="K38" s="32" t="s">
        <v>93</v>
      </c>
      <c r="L38" s="33" t="s">
        <v>54</v>
      </c>
      <c r="M38" s="34">
        <v>125</v>
      </c>
      <c r="N38" s="34">
        <v>7089</v>
      </c>
      <c r="O38" s="54"/>
      <c r="P38" s="35"/>
    </row>
    <row r="39" spans="1:16">
      <c r="A39" s="26" t="s">
        <v>23</v>
      </c>
      <c r="B39" s="27" t="s">
        <v>71</v>
      </c>
      <c r="C39" s="27" t="s">
        <v>76</v>
      </c>
      <c r="D39" s="38" t="s">
        <v>94</v>
      </c>
      <c r="E39" s="27"/>
      <c r="F39" s="30"/>
      <c r="G39" s="27">
        <v>3</v>
      </c>
      <c r="H39" s="31">
        <v>2</v>
      </c>
      <c r="I39" s="39">
        <v>1</v>
      </c>
      <c r="J39" s="31">
        <f t="shared" si="1"/>
        <v>2</v>
      </c>
      <c r="K39" s="36" t="s">
        <v>95</v>
      </c>
      <c r="L39" s="33" t="s">
        <v>54</v>
      </c>
      <c r="M39" s="40"/>
      <c r="N39" s="40">
        <v>7991</v>
      </c>
      <c r="O39" s="54"/>
      <c r="P39" s="35"/>
    </row>
    <row r="40" spans="1:16">
      <c r="A40" s="26" t="s">
        <v>23</v>
      </c>
      <c r="B40" s="27" t="s">
        <v>71</v>
      </c>
      <c r="C40" s="27" t="s">
        <v>76</v>
      </c>
      <c r="D40" s="27" t="s">
        <v>96</v>
      </c>
      <c r="E40" s="27"/>
      <c r="F40" s="30"/>
      <c r="G40" s="27">
        <v>3</v>
      </c>
      <c r="H40" s="31">
        <v>2</v>
      </c>
      <c r="I40" s="39">
        <v>1</v>
      </c>
      <c r="J40" s="31">
        <f t="shared" si="1"/>
        <v>2</v>
      </c>
      <c r="K40" s="32" t="s">
        <v>97</v>
      </c>
      <c r="L40" s="33" t="s">
        <v>54</v>
      </c>
      <c r="M40" s="34"/>
      <c r="N40" s="34">
        <v>7991</v>
      </c>
      <c r="O40" s="54"/>
      <c r="P40" s="35"/>
    </row>
    <row r="41" spans="1:16">
      <c r="A41" s="26" t="s">
        <v>23</v>
      </c>
      <c r="B41" s="27" t="s">
        <v>71</v>
      </c>
      <c r="C41" s="27" t="s">
        <v>72</v>
      </c>
      <c r="D41" s="27" t="s">
        <v>98</v>
      </c>
      <c r="E41" s="27"/>
      <c r="F41" s="30"/>
      <c r="G41" s="27">
        <v>4</v>
      </c>
      <c r="H41" s="31">
        <v>2</v>
      </c>
      <c r="I41" s="39">
        <v>1</v>
      </c>
      <c r="J41" s="31">
        <f t="shared" si="1"/>
        <v>2</v>
      </c>
      <c r="K41" s="36" t="s">
        <v>99</v>
      </c>
      <c r="L41" s="33" t="s">
        <v>54</v>
      </c>
      <c r="M41" s="40">
        <v>934</v>
      </c>
      <c r="N41" s="40">
        <v>4032</v>
      </c>
      <c r="O41" s="54"/>
      <c r="P41" s="35"/>
    </row>
    <row r="42" spans="1:16">
      <c r="A42" s="26" t="s">
        <v>23</v>
      </c>
      <c r="B42" s="27" t="s">
        <v>71</v>
      </c>
      <c r="C42" s="27" t="s">
        <v>72</v>
      </c>
      <c r="D42" s="27" t="s">
        <v>100</v>
      </c>
      <c r="E42" s="27"/>
      <c r="F42" s="30"/>
      <c r="G42" s="27">
        <v>30</v>
      </c>
      <c r="H42" s="31">
        <v>11</v>
      </c>
      <c r="I42" s="39">
        <v>1</v>
      </c>
      <c r="J42" s="31">
        <f t="shared" si="1"/>
        <v>11</v>
      </c>
      <c r="K42" s="36" t="s">
        <v>101</v>
      </c>
      <c r="L42" s="33" t="s">
        <v>54</v>
      </c>
      <c r="M42" s="34"/>
      <c r="N42" s="34"/>
      <c r="O42" s="54"/>
      <c r="P42" s="35"/>
    </row>
    <row r="43" spans="1:16">
      <c r="A43" s="26" t="s">
        <v>23</v>
      </c>
      <c r="B43" s="27" t="s">
        <v>71</v>
      </c>
      <c r="C43" s="27" t="s">
        <v>72</v>
      </c>
      <c r="D43" s="27" t="s">
        <v>102</v>
      </c>
      <c r="E43" s="27"/>
      <c r="F43" s="30"/>
      <c r="G43" s="27">
        <v>5</v>
      </c>
      <c r="H43" s="31">
        <v>2.81</v>
      </c>
      <c r="I43" s="39">
        <v>1</v>
      </c>
      <c r="J43" s="31">
        <f t="shared" si="1"/>
        <v>2.81</v>
      </c>
      <c r="K43" s="36" t="s">
        <v>103</v>
      </c>
      <c r="L43" s="33" t="s">
        <v>54</v>
      </c>
      <c r="M43" s="40">
        <v>985</v>
      </c>
      <c r="N43" s="40">
        <v>10511</v>
      </c>
      <c r="O43" s="54"/>
      <c r="P43" s="35"/>
    </row>
    <row r="44" spans="1:16">
      <c r="A44" s="26" t="s">
        <v>23</v>
      </c>
      <c r="B44" s="27" t="s">
        <v>71</v>
      </c>
      <c r="C44" s="27" t="s">
        <v>72</v>
      </c>
      <c r="D44" s="27" t="s">
        <v>286</v>
      </c>
      <c r="E44" s="27"/>
      <c r="F44" s="30"/>
      <c r="G44" s="27">
        <v>84</v>
      </c>
      <c r="H44" s="31">
        <v>13.5</v>
      </c>
      <c r="I44" s="39">
        <v>1</v>
      </c>
      <c r="J44" s="31">
        <f t="shared" si="1"/>
        <v>13.5</v>
      </c>
      <c r="K44" s="32" t="s">
        <v>104</v>
      </c>
      <c r="L44" s="33" t="s">
        <v>54</v>
      </c>
      <c r="M44" s="34"/>
      <c r="N44" s="34"/>
      <c r="O44" s="54"/>
      <c r="P44" s="35"/>
    </row>
    <row r="45" spans="1:16">
      <c r="A45" s="26" t="s">
        <v>23</v>
      </c>
      <c r="B45" s="27" t="s">
        <v>71</v>
      </c>
      <c r="C45" s="27" t="s">
        <v>91</v>
      </c>
      <c r="D45" s="27" t="s">
        <v>105</v>
      </c>
      <c r="E45" s="27"/>
      <c r="F45" s="30"/>
      <c r="G45" s="27">
        <v>89</v>
      </c>
      <c r="H45" s="31">
        <v>1.28</v>
      </c>
      <c r="I45" s="39">
        <v>2</v>
      </c>
      <c r="J45" s="31">
        <f t="shared" si="1"/>
        <v>2.56</v>
      </c>
      <c r="K45" s="36" t="s">
        <v>106</v>
      </c>
      <c r="L45" s="33" t="s">
        <v>54</v>
      </c>
      <c r="M45" s="40">
        <v>125</v>
      </c>
      <c r="N45" s="40">
        <v>7089</v>
      </c>
      <c r="O45" s="54"/>
      <c r="P45" s="35"/>
    </row>
    <row r="46" spans="1:16">
      <c r="A46" s="26" t="s">
        <v>23</v>
      </c>
      <c r="B46" s="27" t="s">
        <v>71</v>
      </c>
      <c r="C46" s="27" t="s">
        <v>76</v>
      </c>
      <c r="D46" s="27" t="s">
        <v>107</v>
      </c>
      <c r="E46" s="27"/>
      <c r="F46" s="30"/>
      <c r="G46" s="27">
        <v>111</v>
      </c>
      <c r="H46" s="31">
        <v>2.69</v>
      </c>
      <c r="I46" s="39">
        <v>12</v>
      </c>
      <c r="J46" s="31">
        <f t="shared" si="1"/>
        <v>32.28</v>
      </c>
      <c r="K46" s="32" t="s">
        <v>108</v>
      </c>
      <c r="L46" s="33" t="s">
        <v>54</v>
      </c>
      <c r="M46" s="34"/>
      <c r="N46" s="34">
        <v>7380</v>
      </c>
      <c r="O46" s="54"/>
      <c r="P46" s="35"/>
    </row>
    <row r="47" spans="1:16">
      <c r="A47" s="26" t="s">
        <v>23</v>
      </c>
      <c r="B47" s="27" t="s">
        <v>71</v>
      </c>
      <c r="C47" s="27" t="s">
        <v>76</v>
      </c>
      <c r="D47" s="27" t="s">
        <v>109</v>
      </c>
      <c r="E47" s="27"/>
      <c r="F47" s="30"/>
      <c r="G47" s="27">
        <v>7</v>
      </c>
      <c r="H47" s="31">
        <v>8</v>
      </c>
      <c r="I47" s="41">
        <v>1</v>
      </c>
      <c r="J47" s="31">
        <f t="shared" si="1"/>
        <v>8</v>
      </c>
      <c r="K47" s="36" t="s">
        <v>110</v>
      </c>
      <c r="L47" s="33" t="s">
        <v>54</v>
      </c>
      <c r="M47" s="40"/>
      <c r="N47" s="40">
        <v>7380</v>
      </c>
      <c r="O47" s="54"/>
      <c r="P47" s="35"/>
    </row>
    <row r="48" spans="1:16">
      <c r="A48" s="26" t="s">
        <v>23</v>
      </c>
      <c r="B48" s="27" t="s">
        <v>71</v>
      </c>
      <c r="C48" s="27" t="s">
        <v>111</v>
      </c>
      <c r="D48" s="27" t="s">
        <v>112</v>
      </c>
      <c r="E48" s="27"/>
      <c r="F48" s="30"/>
      <c r="G48" s="27">
        <v>5</v>
      </c>
      <c r="H48" s="31">
        <v>2.57</v>
      </c>
      <c r="I48" s="41">
        <v>1</v>
      </c>
      <c r="J48" s="31">
        <f t="shared" si="1"/>
        <v>2.57</v>
      </c>
      <c r="K48" s="36" t="s">
        <v>113</v>
      </c>
      <c r="L48" s="33" t="s">
        <v>54</v>
      </c>
      <c r="M48" s="34">
        <v>933</v>
      </c>
      <c r="N48" s="34">
        <v>4017</v>
      </c>
      <c r="O48" s="54"/>
      <c r="P48" s="35"/>
    </row>
    <row r="49" spans="1:16">
      <c r="A49" s="42" t="s">
        <v>23</v>
      </c>
      <c r="B49" s="43" t="s">
        <v>71</v>
      </c>
      <c r="C49" s="43" t="s">
        <v>114</v>
      </c>
      <c r="D49" s="38" t="s">
        <v>115</v>
      </c>
      <c r="E49" s="27"/>
      <c r="F49" s="30"/>
      <c r="G49" s="39">
        <v>33</v>
      </c>
      <c r="H49" s="31">
        <v>16</v>
      </c>
      <c r="I49" s="39">
        <v>1</v>
      </c>
      <c r="J49" s="31">
        <f t="shared" si="1"/>
        <v>16</v>
      </c>
      <c r="K49" s="36" t="s">
        <v>272</v>
      </c>
      <c r="L49" s="33" t="s">
        <v>277</v>
      </c>
      <c r="M49" s="40"/>
      <c r="N49" s="40"/>
      <c r="O49" s="54"/>
      <c r="P49" s="35"/>
    </row>
    <row r="50" spans="1:16" s="87" customFormat="1">
      <c r="A50" s="85" t="s">
        <v>199</v>
      </c>
      <c r="B50" s="86" t="s">
        <v>71</v>
      </c>
      <c r="C50" s="86" t="s">
        <v>91</v>
      </c>
      <c r="D50" s="87" t="s">
        <v>299</v>
      </c>
      <c r="F50" s="88"/>
      <c r="G50" s="88"/>
      <c r="H50" s="89">
        <v>8</v>
      </c>
      <c r="I50" s="88">
        <v>1</v>
      </c>
      <c r="J50" s="31">
        <f t="shared" si="1"/>
        <v>8</v>
      </c>
      <c r="K50" s="36" t="s">
        <v>298</v>
      </c>
      <c r="L50" s="91" t="s">
        <v>54</v>
      </c>
      <c r="M50" s="92"/>
      <c r="N50" s="92"/>
      <c r="O50" s="93"/>
      <c r="P50" s="94"/>
    </row>
    <row r="51" spans="1:16" s="87" customFormat="1">
      <c r="A51" s="85" t="s">
        <v>23</v>
      </c>
      <c r="B51" s="86" t="s">
        <v>71</v>
      </c>
      <c r="C51" s="87" t="s">
        <v>91</v>
      </c>
      <c r="D51" s="87" t="s">
        <v>295</v>
      </c>
      <c r="F51" s="88"/>
      <c r="G51" s="88"/>
      <c r="H51" s="89">
        <v>0.74</v>
      </c>
      <c r="I51" s="88">
        <v>1</v>
      </c>
      <c r="J51" s="31">
        <f t="shared" si="1"/>
        <v>0.74</v>
      </c>
      <c r="K51" s="90" t="s">
        <v>297</v>
      </c>
      <c r="L51" s="91" t="s">
        <v>54</v>
      </c>
      <c r="M51" s="95" t="s">
        <v>296</v>
      </c>
      <c r="N51" s="92"/>
      <c r="O51" s="93"/>
      <c r="P51" s="94"/>
    </row>
    <row r="52" spans="1:16">
      <c r="A52" s="26" t="s">
        <v>116</v>
      </c>
      <c r="B52" s="38" t="s">
        <v>117</v>
      </c>
      <c r="C52" s="38" t="s">
        <v>118</v>
      </c>
      <c r="D52" s="38" t="s">
        <v>119</v>
      </c>
      <c r="E52" s="27"/>
      <c r="F52" s="30"/>
      <c r="G52" s="39">
        <v>1</v>
      </c>
      <c r="H52" s="31">
        <v>12</v>
      </c>
      <c r="I52" s="39">
        <v>1</v>
      </c>
      <c r="J52" s="31">
        <f t="shared" si="1"/>
        <v>12</v>
      </c>
      <c r="K52" s="36" t="s">
        <v>306</v>
      </c>
      <c r="L52" s="33" t="s">
        <v>120</v>
      </c>
      <c r="M52" s="34"/>
      <c r="N52" s="34"/>
      <c r="O52" s="54"/>
      <c r="P52" s="35"/>
    </row>
    <row r="53" spans="1:16">
      <c r="A53" s="26" t="s">
        <v>116</v>
      </c>
      <c r="B53" s="38" t="s">
        <v>117</v>
      </c>
      <c r="C53" s="38" t="s">
        <v>121</v>
      </c>
      <c r="D53" s="38" t="s">
        <v>122</v>
      </c>
      <c r="E53" s="27"/>
      <c r="F53" s="30"/>
      <c r="G53" s="39">
        <v>1</v>
      </c>
      <c r="H53" s="31">
        <v>70</v>
      </c>
      <c r="I53" s="39">
        <v>0</v>
      </c>
      <c r="J53" s="31">
        <f t="shared" si="1"/>
        <v>0</v>
      </c>
      <c r="K53" s="36" t="s">
        <v>123</v>
      </c>
      <c r="L53" s="33" t="s">
        <v>124</v>
      </c>
      <c r="M53" s="40"/>
      <c r="N53" s="40"/>
      <c r="O53" s="54"/>
      <c r="P53" s="35"/>
    </row>
    <row r="54" spans="1:16">
      <c r="A54" s="26" t="s">
        <v>116</v>
      </c>
      <c r="B54" s="38" t="s">
        <v>117</v>
      </c>
      <c r="C54" s="38" t="s">
        <v>121</v>
      </c>
      <c r="D54" s="38" t="s">
        <v>125</v>
      </c>
      <c r="E54" s="27"/>
      <c r="F54" s="30"/>
      <c r="G54" s="39">
        <v>1</v>
      </c>
      <c r="H54" s="31">
        <v>71</v>
      </c>
      <c r="I54" s="39">
        <v>1</v>
      </c>
      <c r="J54" s="31">
        <f t="shared" si="1"/>
        <v>71</v>
      </c>
      <c r="K54" s="32" t="s">
        <v>126</v>
      </c>
      <c r="L54" s="33" t="s">
        <v>127</v>
      </c>
      <c r="M54" s="34"/>
      <c r="N54" s="34"/>
      <c r="O54" s="54"/>
      <c r="P54" s="35"/>
    </row>
    <row r="55" spans="1:16">
      <c r="A55" s="26" t="s">
        <v>116</v>
      </c>
      <c r="B55" s="38" t="s">
        <v>117</v>
      </c>
      <c r="C55" s="38" t="s">
        <v>128</v>
      </c>
      <c r="D55" s="38" t="s">
        <v>129</v>
      </c>
      <c r="E55" s="27"/>
      <c r="F55" s="30"/>
      <c r="G55" s="39">
        <v>1</v>
      </c>
      <c r="H55" s="31">
        <v>23</v>
      </c>
      <c r="I55" s="39">
        <v>1</v>
      </c>
      <c r="J55" s="31">
        <f t="shared" si="1"/>
        <v>23</v>
      </c>
      <c r="K55" s="36" t="s">
        <v>130</v>
      </c>
      <c r="L55" s="33" t="s">
        <v>131</v>
      </c>
      <c r="M55" s="40"/>
      <c r="N55" s="40"/>
      <c r="O55" s="54"/>
      <c r="P55" s="35"/>
    </row>
    <row r="56" spans="1:16">
      <c r="A56" s="26" t="s">
        <v>116</v>
      </c>
      <c r="B56" s="38" t="s">
        <v>117</v>
      </c>
      <c r="C56" s="38" t="s">
        <v>132</v>
      </c>
      <c r="D56" s="38" t="s">
        <v>133</v>
      </c>
      <c r="E56" s="27"/>
      <c r="F56" s="30"/>
      <c r="G56" s="39">
        <v>1</v>
      </c>
      <c r="H56" s="31">
        <v>7.5</v>
      </c>
      <c r="I56" s="39">
        <v>1</v>
      </c>
      <c r="J56" s="31">
        <f t="shared" si="1"/>
        <v>7.5</v>
      </c>
      <c r="K56" s="36" t="s">
        <v>134</v>
      </c>
      <c r="L56" s="33" t="s">
        <v>135</v>
      </c>
      <c r="M56" s="34"/>
      <c r="N56" s="34"/>
      <c r="O56" s="54"/>
      <c r="P56" s="35"/>
    </row>
    <row r="57" spans="1:16">
      <c r="A57" s="26" t="s">
        <v>116</v>
      </c>
      <c r="B57" s="38" t="s">
        <v>117</v>
      </c>
      <c r="C57" s="38" t="s">
        <v>136</v>
      </c>
      <c r="D57" s="38" t="s">
        <v>310</v>
      </c>
      <c r="E57" s="27">
        <v>300</v>
      </c>
      <c r="F57" s="30"/>
      <c r="G57" s="39">
        <v>1</v>
      </c>
      <c r="H57" s="31">
        <v>78.39</v>
      </c>
      <c r="I57" s="39">
        <v>1</v>
      </c>
      <c r="J57" s="31">
        <f t="shared" si="1"/>
        <v>78.39</v>
      </c>
      <c r="K57" s="36" t="s">
        <v>278</v>
      </c>
      <c r="L57" s="33" t="s">
        <v>311</v>
      </c>
      <c r="M57" s="40"/>
      <c r="N57" s="40"/>
      <c r="O57" s="55" t="s">
        <v>309</v>
      </c>
      <c r="P57" s="44" t="s">
        <v>22</v>
      </c>
    </row>
    <row r="58" spans="1:16">
      <c r="A58" s="26" t="s">
        <v>116</v>
      </c>
      <c r="B58" s="38" t="s">
        <v>117</v>
      </c>
      <c r="C58" s="38" t="s">
        <v>132</v>
      </c>
      <c r="D58" s="38" t="s">
        <v>137</v>
      </c>
      <c r="E58" s="27"/>
      <c r="F58" s="30"/>
      <c r="G58" s="39">
        <v>3</v>
      </c>
      <c r="H58" s="31">
        <v>26</v>
      </c>
      <c r="I58" s="39">
        <v>3</v>
      </c>
      <c r="J58" s="31">
        <f t="shared" si="1"/>
        <v>78</v>
      </c>
      <c r="K58" s="36" t="s">
        <v>303</v>
      </c>
      <c r="L58" s="33" t="s">
        <v>167</v>
      </c>
      <c r="M58" s="34"/>
      <c r="N58" s="34"/>
      <c r="O58" s="55" t="s">
        <v>138</v>
      </c>
      <c r="P58" s="44"/>
    </row>
    <row r="59" spans="1:16">
      <c r="A59" s="26" t="s">
        <v>139</v>
      </c>
      <c r="B59" s="38" t="s">
        <v>117</v>
      </c>
      <c r="C59" s="38" t="s">
        <v>140</v>
      </c>
      <c r="D59" s="38" t="s">
        <v>141</v>
      </c>
      <c r="E59" s="27"/>
      <c r="F59" s="30"/>
      <c r="G59" s="39">
        <v>1</v>
      </c>
      <c r="H59" s="31">
        <v>20</v>
      </c>
      <c r="I59" s="39">
        <v>1</v>
      </c>
      <c r="J59" s="31">
        <f t="shared" si="1"/>
        <v>20</v>
      </c>
      <c r="K59" s="36" t="s">
        <v>142</v>
      </c>
      <c r="L59" s="33" t="s">
        <v>135</v>
      </c>
      <c r="M59" s="40"/>
      <c r="N59" s="40"/>
      <c r="O59" s="54"/>
      <c r="P59" s="35"/>
    </row>
    <row r="60" spans="1:16" s="4" customFormat="1">
      <c r="A60" s="26" t="s">
        <v>139</v>
      </c>
      <c r="B60" s="38" t="s">
        <v>117</v>
      </c>
      <c r="C60" s="38" t="s">
        <v>281</v>
      </c>
      <c r="D60" s="38" t="s">
        <v>282</v>
      </c>
      <c r="E60" s="27"/>
      <c r="F60" s="30"/>
      <c r="G60" s="39">
        <v>1</v>
      </c>
      <c r="H60" s="31">
        <v>2</v>
      </c>
      <c r="I60" s="39">
        <v>1</v>
      </c>
      <c r="J60" s="31">
        <f t="shared" si="1"/>
        <v>2</v>
      </c>
      <c r="K60" s="32" t="s">
        <v>283</v>
      </c>
      <c r="L60" s="33"/>
      <c r="M60" s="40"/>
      <c r="N60" s="40"/>
      <c r="O60" s="54"/>
      <c r="P60" s="35"/>
    </row>
    <row r="61" spans="1:16" s="4" customFormat="1">
      <c r="A61" s="26" t="s">
        <v>139</v>
      </c>
      <c r="B61" s="38" t="s">
        <v>117</v>
      </c>
      <c r="C61" s="38" t="s">
        <v>281</v>
      </c>
      <c r="D61" s="38" t="s">
        <v>284</v>
      </c>
      <c r="E61" s="27"/>
      <c r="F61" s="30"/>
      <c r="G61" s="39">
        <v>1</v>
      </c>
      <c r="H61" s="31">
        <v>3</v>
      </c>
      <c r="I61" s="39">
        <v>0</v>
      </c>
      <c r="J61" s="31">
        <f t="shared" si="1"/>
        <v>0</v>
      </c>
      <c r="K61" s="32" t="s">
        <v>285</v>
      </c>
      <c r="L61" s="33"/>
      <c r="M61" s="40"/>
      <c r="N61" s="40"/>
      <c r="O61" s="54"/>
      <c r="P61" s="35"/>
    </row>
    <row r="62" spans="1:16">
      <c r="A62" s="26" t="s">
        <v>116</v>
      </c>
      <c r="B62" s="38" t="s">
        <v>117</v>
      </c>
      <c r="C62" s="38" t="s">
        <v>143</v>
      </c>
      <c r="D62" s="38" t="s">
        <v>144</v>
      </c>
      <c r="E62" s="27"/>
      <c r="F62" s="30"/>
      <c r="G62" s="39">
        <v>1</v>
      </c>
      <c r="H62" s="31">
        <v>3</v>
      </c>
      <c r="I62" s="39">
        <v>1</v>
      </c>
      <c r="J62" s="31">
        <f t="shared" si="1"/>
        <v>3</v>
      </c>
      <c r="K62" s="32" t="s">
        <v>145</v>
      </c>
      <c r="L62" s="33" t="s">
        <v>146</v>
      </c>
      <c r="M62" s="34"/>
      <c r="N62" s="34"/>
      <c r="O62" s="54"/>
      <c r="P62" s="35"/>
    </row>
    <row r="63" spans="1:16">
      <c r="A63" s="26" t="s">
        <v>139</v>
      </c>
      <c r="B63" s="38" t="s">
        <v>147</v>
      </c>
      <c r="C63" s="38" t="s">
        <v>148</v>
      </c>
      <c r="D63" s="38" t="s">
        <v>149</v>
      </c>
      <c r="E63" s="27"/>
      <c r="F63" s="30"/>
      <c r="G63" s="39">
        <v>1</v>
      </c>
      <c r="H63" s="31">
        <v>85</v>
      </c>
      <c r="I63" s="39">
        <v>1</v>
      </c>
      <c r="J63" s="31">
        <f t="shared" si="1"/>
        <v>85</v>
      </c>
      <c r="K63" s="36" t="s">
        <v>150</v>
      </c>
      <c r="L63" s="33" t="s">
        <v>135</v>
      </c>
      <c r="M63" s="40"/>
      <c r="N63" s="40"/>
      <c r="O63" s="54"/>
      <c r="P63" s="35"/>
    </row>
    <row r="64" spans="1:16">
      <c r="A64" s="26" t="s">
        <v>139</v>
      </c>
      <c r="B64" s="38" t="s">
        <v>147</v>
      </c>
      <c r="C64" s="38" t="s">
        <v>148</v>
      </c>
      <c r="D64" s="38" t="s">
        <v>151</v>
      </c>
      <c r="E64" s="27"/>
      <c r="F64" s="30"/>
      <c r="G64" s="39">
        <v>1</v>
      </c>
      <c r="H64" s="31">
        <v>72.709999999999994</v>
      </c>
      <c r="I64" s="39">
        <v>0</v>
      </c>
      <c r="J64" s="31">
        <f t="shared" si="1"/>
        <v>0</v>
      </c>
      <c r="K64" s="36" t="s">
        <v>152</v>
      </c>
      <c r="L64" s="33" t="s">
        <v>135</v>
      </c>
      <c r="M64" s="34"/>
      <c r="N64" s="34"/>
      <c r="O64" s="54"/>
      <c r="P64" s="35"/>
    </row>
    <row r="65" spans="1:16">
      <c r="A65" s="26" t="s">
        <v>139</v>
      </c>
      <c r="B65" s="38" t="s">
        <v>147</v>
      </c>
      <c r="C65" s="38" t="s">
        <v>147</v>
      </c>
      <c r="D65" s="38" t="s">
        <v>153</v>
      </c>
      <c r="E65" s="27"/>
      <c r="F65" s="30"/>
      <c r="G65" s="39">
        <v>1</v>
      </c>
      <c r="H65" s="31">
        <v>65</v>
      </c>
      <c r="I65" s="39">
        <v>0</v>
      </c>
      <c r="J65" s="31">
        <f t="shared" si="1"/>
        <v>0</v>
      </c>
      <c r="K65" s="36" t="s">
        <v>154</v>
      </c>
      <c r="L65" s="33" t="s">
        <v>135</v>
      </c>
      <c r="M65" s="40"/>
      <c r="N65" s="40"/>
      <c r="O65" s="54"/>
      <c r="P65" s="35"/>
    </row>
    <row r="66" spans="1:16">
      <c r="A66" s="26" t="s">
        <v>139</v>
      </c>
      <c r="B66" s="38" t="s">
        <v>147</v>
      </c>
      <c r="C66" s="38" t="s">
        <v>147</v>
      </c>
      <c r="D66" s="38" t="s">
        <v>155</v>
      </c>
      <c r="E66" s="27"/>
      <c r="F66" s="30"/>
      <c r="G66" s="39">
        <v>1</v>
      </c>
      <c r="H66" s="31">
        <v>100</v>
      </c>
      <c r="I66" s="39">
        <v>0</v>
      </c>
      <c r="J66" s="31">
        <f t="shared" si="1"/>
        <v>0</v>
      </c>
      <c r="K66" s="32" t="s">
        <v>156</v>
      </c>
      <c r="L66" s="33" t="s">
        <v>135</v>
      </c>
      <c r="M66" s="34"/>
      <c r="N66" s="34"/>
      <c r="O66" s="54"/>
      <c r="P66" s="35"/>
    </row>
    <row r="67" spans="1:16">
      <c r="A67" s="26" t="s">
        <v>139</v>
      </c>
      <c r="B67" s="38" t="s">
        <v>147</v>
      </c>
      <c r="C67" s="38" t="s">
        <v>147</v>
      </c>
      <c r="D67" s="38" t="s">
        <v>157</v>
      </c>
      <c r="E67" s="27"/>
      <c r="F67" s="30"/>
      <c r="G67" s="39">
        <v>1</v>
      </c>
      <c r="H67" s="31">
        <v>70</v>
      </c>
      <c r="I67" s="39">
        <v>1</v>
      </c>
      <c r="J67" s="31">
        <f t="shared" ref="J67:J104" si="2">I67*H67</f>
        <v>70</v>
      </c>
      <c r="K67" s="36" t="s">
        <v>158</v>
      </c>
      <c r="L67" s="33" t="s">
        <v>159</v>
      </c>
      <c r="M67" s="40"/>
      <c r="N67" s="40"/>
      <c r="O67" s="54"/>
      <c r="P67" s="35"/>
    </row>
    <row r="68" spans="1:16">
      <c r="A68" s="26" t="s">
        <v>50</v>
      </c>
      <c r="B68" s="38" t="s">
        <v>160</v>
      </c>
      <c r="C68" s="38" t="s">
        <v>161</v>
      </c>
      <c r="D68" s="38" t="s">
        <v>162</v>
      </c>
      <c r="E68" s="27">
        <v>1000</v>
      </c>
      <c r="F68" s="30">
        <v>8000</v>
      </c>
      <c r="G68" s="39">
        <v>8</v>
      </c>
      <c r="H68" s="31">
        <v>59</v>
      </c>
      <c r="I68" s="39">
        <v>1</v>
      </c>
      <c r="J68" s="31">
        <f t="shared" si="2"/>
        <v>59</v>
      </c>
      <c r="K68" s="32" t="s">
        <v>163</v>
      </c>
      <c r="L68" s="33" t="s">
        <v>135</v>
      </c>
      <c r="M68" s="34"/>
      <c r="N68" s="34"/>
      <c r="O68" s="54"/>
      <c r="P68" s="35"/>
    </row>
    <row r="69" spans="1:16">
      <c r="A69" s="26" t="s">
        <v>50</v>
      </c>
      <c r="B69" s="38" t="s">
        <v>160</v>
      </c>
      <c r="C69" s="38" t="s">
        <v>164</v>
      </c>
      <c r="D69" s="38" t="s">
        <v>165</v>
      </c>
      <c r="E69" s="27"/>
      <c r="F69" s="30"/>
      <c r="G69" s="39">
        <v>10</v>
      </c>
      <c r="H69" s="31">
        <v>4.0999999999999996</v>
      </c>
      <c r="I69" s="39">
        <v>10</v>
      </c>
      <c r="J69" s="31">
        <f t="shared" si="2"/>
        <v>41</v>
      </c>
      <c r="K69" s="36" t="s">
        <v>166</v>
      </c>
      <c r="L69" s="33" t="s">
        <v>167</v>
      </c>
      <c r="M69" s="40"/>
      <c r="N69" s="40"/>
      <c r="O69" s="54"/>
      <c r="P69" s="35"/>
    </row>
    <row r="70" spans="1:16">
      <c r="A70" s="26" t="s">
        <v>50</v>
      </c>
      <c r="B70" s="38" t="s">
        <v>160</v>
      </c>
      <c r="C70" s="38" t="s">
        <v>164</v>
      </c>
      <c r="D70" s="38" t="s">
        <v>168</v>
      </c>
      <c r="E70" s="27"/>
      <c r="F70" s="30"/>
      <c r="G70" s="39">
        <v>5</v>
      </c>
      <c r="H70" s="31">
        <v>6</v>
      </c>
      <c r="I70" s="39">
        <v>5</v>
      </c>
      <c r="J70" s="31">
        <f t="shared" si="2"/>
        <v>30</v>
      </c>
      <c r="K70" s="36" t="s">
        <v>169</v>
      </c>
      <c r="L70" s="33" t="s">
        <v>167</v>
      </c>
      <c r="M70" s="34"/>
      <c r="N70" s="34"/>
      <c r="O70" s="54"/>
      <c r="P70" s="35"/>
    </row>
    <row r="71" spans="1:16">
      <c r="A71" s="26" t="s">
        <v>50</v>
      </c>
      <c r="B71" s="38" t="s">
        <v>160</v>
      </c>
      <c r="C71" s="38" t="s">
        <v>170</v>
      </c>
      <c r="D71" s="38" t="s">
        <v>171</v>
      </c>
      <c r="E71" s="27"/>
      <c r="F71" s="30"/>
      <c r="G71" s="39">
        <v>5</v>
      </c>
      <c r="H71" s="31">
        <v>4</v>
      </c>
      <c r="I71" s="39">
        <v>5</v>
      </c>
      <c r="J71" s="31">
        <f t="shared" si="2"/>
        <v>20</v>
      </c>
      <c r="K71" s="36" t="s">
        <v>172</v>
      </c>
      <c r="L71" s="33" t="s">
        <v>167</v>
      </c>
      <c r="M71" s="40"/>
      <c r="N71" s="40"/>
      <c r="O71" s="54"/>
      <c r="P71" s="35"/>
    </row>
    <row r="72" spans="1:16">
      <c r="A72" s="26" t="s">
        <v>50</v>
      </c>
      <c r="B72" s="38" t="s">
        <v>160</v>
      </c>
      <c r="C72" s="38" t="s">
        <v>173</v>
      </c>
      <c r="D72" s="38" t="s">
        <v>174</v>
      </c>
      <c r="E72" s="27">
        <v>200</v>
      </c>
      <c r="F72" s="30">
        <v>600</v>
      </c>
      <c r="G72" s="39">
        <v>3</v>
      </c>
      <c r="H72" s="31">
        <v>16</v>
      </c>
      <c r="I72" s="39">
        <v>3</v>
      </c>
      <c r="J72" s="31">
        <f t="shared" si="2"/>
        <v>48</v>
      </c>
      <c r="K72" s="32" t="s">
        <v>175</v>
      </c>
      <c r="L72" s="33" t="s">
        <v>176</v>
      </c>
      <c r="M72" s="34"/>
      <c r="N72" s="34"/>
      <c r="O72" s="54"/>
      <c r="P72" s="35"/>
    </row>
    <row r="73" spans="1:16">
      <c r="A73" s="26" t="s">
        <v>50</v>
      </c>
      <c r="B73" s="38" t="s">
        <v>160</v>
      </c>
      <c r="C73" s="38" t="s">
        <v>177</v>
      </c>
      <c r="D73" s="38" t="s">
        <v>178</v>
      </c>
      <c r="E73" s="27"/>
      <c r="F73" s="30"/>
      <c r="G73" s="39">
        <v>5</v>
      </c>
      <c r="H73" s="31">
        <v>14.5</v>
      </c>
      <c r="I73" s="39">
        <v>5</v>
      </c>
      <c r="J73" s="31">
        <f t="shared" si="2"/>
        <v>72.5</v>
      </c>
      <c r="K73" s="36" t="s">
        <v>179</v>
      </c>
      <c r="L73" s="33" t="s">
        <v>180</v>
      </c>
      <c r="M73" s="40"/>
      <c r="N73" s="40"/>
      <c r="O73" s="56"/>
      <c r="P73" s="35"/>
    </row>
    <row r="74" spans="1:16">
      <c r="A74" s="26" t="s">
        <v>188</v>
      </c>
      <c r="B74" s="38" t="s">
        <v>189</v>
      </c>
      <c r="C74" s="38" t="s">
        <v>190</v>
      </c>
      <c r="D74" s="38" t="s">
        <v>191</v>
      </c>
      <c r="E74" s="27"/>
      <c r="F74" s="30"/>
      <c r="G74" s="39">
        <v>1</v>
      </c>
      <c r="H74" s="31">
        <v>50</v>
      </c>
      <c r="I74" s="39">
        <v>1</v>
      </c>
      <c r="J74" s="31">
        <f t="shared" si="2"/>
        <v>50</v>
      </c>
      <c r="K74" s="36" t="s">
        <v>192</v>
      </c>
      <c r="L74" s="33" t="s">
        <v>192</v>
      </c>
      <c r="M74" s="40"/>
      <c r="N74" s="40"/>
      <c r="O74" s="56"/>
      <c r="P74" s="35"/>
    </row>
    <row r="75" spans="1:16">
      <c r="A75" s="26" t="s">
        <v>188</v>
      </c>
      <c r="B75" s="38" t="s">
        <v>189</v>
      </c>
      <c r="C75" s="38" t="s">
        <v>193</v>
      </c>
      <c r="D75" s="38" t="s">
        <v>194</v>
      </c>
      <c r="E75" s="27"/>
      <c r="F75" s="30"/>
      <c r="G75" s="39">
        <v>2</v>
      </c>
      <c r="H75" s="31">
        <v>20</v>
      </c>
      <c r="I75" s="39">
        <v>2</v>
      </c>
      <c r="J75" s="31">
        <f t="shared" si="2"/>
        <v>40</v>
      </c>
      <c r="K75" s="32" t="s">
        <v>192</v>
      </c>
      <c r="L75" s="33" t="s">
        <v>192</v>
      </c>
      <c r="M75" s="34"/>
      <c r="N75" s="34"/>
      <c r="O75" s="56"/>
      <c r="P75" s="35"/>
    </row>
    <row r="76" spans="1:16">
      <c r="A76" s="26" t="s">
        <v>188</v>
      </c>
      <c r="B76" s="38" t="s">
        <v>189</v>
      </c>
      <c r="C76" s="38" t="s">
        <v>195</v>
      </c>
      <c r="D76" s="38" t="s">
        <v>196</v>
      </c>
      <c r="E76" s="27"/>
      <c r="F76" s="30"/>
      <c r="G76" s="39">
        <v>1</v>
      </c>
      <c r="H76" s="31">
        <v>70</v>
      </c>
      <c r="I76" s="39">
        <v>1</v>
      </c>
      <c r="J76" s="31">
        <f t="shared" si="2"/>
        <v>70</v>
      </c>
      <c r="K76" s="36" t="s">
        <v>192</v>
      </c>
      <c r="L76" s="33" t="s">
        <v>192</v>
      </c>
      <c r="M76" s="40"/>
      <c r="N76" s="40"/>
      <c r="O76" s="56"/>
      <c r="P76" s="35"/>
    </row>
    <row r="77" spans="1:16">
      <c r="A77" s="26" t="s">
        <v>188</v>
      </c>
      <c r="B77" s="38" t="s">
        <v>189</v>
      </c>
      <c r="C77" s="38" t="s">
        <v>197</v>
      </c>
      <c r="D77" s="38" t="s">
        <v>192</v>
      </c>
      <c r="E77" s="27"/>
      <c r="F77" s="30"/>
      <c r="G77" s="39">
        <v>1</v>
      </c>
      <c r="H77" s="31">
        <v>20</v>
      </c>
      <c r="I77" s="39">
        <v>1</v>
      </c>
      <c r="J77" s="31">
        <f t="shared" si="2"/>
        <v>20</v>
      </c>
      <c r="K77" s="32" t="s">
        <v>192</v>
      </c>
      <c r="L77" s="33" t="s">
        <v>192</v>
      </c>
      <c r="M77" s="34"/>
      <c r="N77" s="34"/>
      <c r="O77" s="56"/>
      <c r="P77" s="35"/>
    </row>
    <row r="78" spans="1:16">
      <c r="A78" s="26" t="s">
        <v>188</v>
      </c>
      <c r="B78" s="38" t="s">
        <v>189</v>
      </c>
      <c r="C78" s="38" t="s">
        <v>198</v>
      </c>
      <c r="D78" s="38" t="s">
        <v>192</v>
      </c>
      <c r="E78" s="27"/>
      <c r="F78" s="30"/>
      <c r="G78" s="39">
        <v>1</v>
      </c>
      <c r="H78" s="31">
        <v>20</v>
      </c>
      <c r="I78" s="39">
        <v>1</v>
      </c>
      <c r="J78" s="31">
        <f t="shared" si="2"/>
        <v>20</v>
      </c>
      <c r="K78" s="36" t="s">
        <v>192</v>
      </c>
      <c r="L78" s="33" t="s">
        <v>192</v>
      </c>
      <c r="M78" s="40"/>
      <c r="N78" s="40"/>
      <c r="O78" s="56"/>
      <c r="P78" s="35"/>
    </row>
    <row r="79" spans="1:16">
      <c r="A79" s="26" t="s">
        <v>199</v>
      </c>
      <c r="B79" s="38" t="s">
        <v>200</v>
      </c>
      <c r="C79" s="38" t="s">
        <v>200</v>
      </c>
      <c r="D79" s="38" t="s">
        <v>301</v>
      </c>
      <c r="E79" s="27"/>
      <c r="F79" s="30"/>
      <c r="G79" s="39">
        <v>5</v>
      </c>
      <c r="H79" s="31">
        <v>12</v>
      </c>
      <c r="I79" s="39">
        <v>5</v>
      </c>
      <c r="J79" s="31">
        <f t="shared" si="2"/>
        <v>60</v>
      </c>
      <c r="K79" s="36" t="s">
        <v>192</v>
      </c>
      <c r="L79" s="33" t="s">
        <v>192</v>
      </c>
      <c r="M79" s="34"/>
      <c r="N79" s="34"/>
      <c r="O79" s="56"/>
      <c r="P79" s="35"/>
    </row>
    <row r="80" spans="1:16">
      <c r="A80" s="26" t="s">
        <v>199</v>
      </c>
      <c r="B80" s="38" t="s">
        <v>201</v>
      </c>
      <c r="C80" s="38" t="s">
        <v>202</v>
      </c>
      <c r="D80" s="43" t="s">
        <v>273</v>
      </c>
      <c r="E80" s="27"/>
      <c r="F80" s="30"/>
      <c r="G80" s="39">
        <v>5</v>
      </c>
      <c r="H80" s="31">
        <v>25</v>
      </c>
      <c r="I80" s="39">
        <v>5</v>
      </c>
      <c r="J80" s="31">
        <f t="shared" si="2"/>
        <v>125</v>
      </c>
      <c r="K80" s="36" t="s">
        <v>192</v>
      </c>
      <c r="L80" s="33" t="s">
        <v>192</v>
      </c>
      <c r="M80" s="40"/>
      <c r="N80" s="40"/>
      <c r="O80" s="56"/>
      <c r="P80" s="35"/>
    </row>
    <row r="81" spans="1:16">
      <c r="A81" s="26" t="s">
        <v>199</v>
      </c>
      <c r="B81" s="38" t="s">
        <v>201</v>
      </c>
      <c r="C81" s="43" t="s">
        <v>274</v>
      </c>
      <c r="D81" s="43" t="s">
        <v>192</v>
      </c>
      <c r="E81" s="27"/>
      <c r="F81" s="30"/>
      <c r="G81" s="39">
        <v>1</v>
      </c>
      <c r="H81" s="31">
        <v>25</v>
      </c>
      <c r="I81" s="39">
        <v>1</v>
      </c>
      <c r="J81" s="31">
        <f t="shared" si="2"/>
        <v>25</v>
      </c>
      <c r="K81" s="32" t="s">
        <v>192</v>
      </c>
      <c r="L81" s="33" t="s">
        <v>192</v>
      </c>
      <c r="M81" s="34"/>
      <c r="N81" s="34"/>
      <c r="O81" s="56"/>
      <c r="P81" s="35"/>
    </row>
    <row r="82" spans="1:16">
      <c r="A82" s="26" t="s">
        <v>43</v>
      </c>
      <c r="B82" s="38" t="s">
        <v>200</v>
      </c>
      <c r="C82" s="38" t="s">
        <v>203</v>
      </c>
      <c r="D82" s="38" t="s">
        <v>204</v>
      </c>
      <c r="E82" s="27">
        <v>350</v>
      </c>
      <c r="F82" s="30"/>
      <c r="G82" s="39">
        <v>1</v>
      </c>
      <c r="H82" s="31">
        <v>10</v>
      </c>
      <c r="I82" s="39">
        <v>1</v>
      </c>
      <c r="J82" s="31">
        <f t="shared" si="2"/>
        <v>10</v>
      </c>
      <c r="K82" s="36" t="s">
        <v>205</v>
      </c>
      <c r="L82" s="33" t="s">
        <v>167</v>
      </c>
      <c r="M82" s="40"/>
      <c r="N82" s="40"/>
      <c r="O82" s="57"/>
      <c r="P82" s="35"/>
    </row>
    <row r="83" spans="1:16">
      <c r="A83" s="26" t="s">
        <v>206</v>
      </c>
      <c r="B83" s="38" t="s">
        <v>24</v>
      </c>
      <c r="C83" s="38" t="s">
        <v>67</v>
      </c>
      <c r="D83" s="38" t="s">
        <v>207</v>
      </c>
      <c r="E83" s="27">
        <v>400</v>
      </c>
      <c r="F83" s="30"/>
      <c r="G83" s="39">
        <v>2</v>
      </c>
      <c r="H83" s="31">
        <v>24</v>
      </c>
      <c r="I83" s="39">
        <v>1</v>
      </c>
      <c r="J83" s="31">
        <f t="shared" si="2"/>
        <v>24</v>
      </c>
      <c r="K83" s="36" t="s">
        <v>302</v>
      </c>
      <c r="L83" s="33" t="s">
        <v>208</v>
      </c>
      <c r="M83" s="34"/>
      <c r="N83" s="34"/>
      <c r="O83" s="56"/>
      <c r="P83" s="45"/>
    </row>
    <row r="84" spans="1:16">
      <c r="A84" s="26" t="s">
        <v>206</v>
      </c>
      <c r="B84" s="38" t="s">
        <v>71</v>
      </c>
      <c r="C84" s="38" t="s">
        <v>76</v>
      </c>
      <c r="D84" s="38" t="s">
        <v>209</v>
      </c>
      <c r="E84" s="27"/>
      <c r="F84" s="30"/>
      <c r="G84" s="39">
        <v>5</v>
      </c>
      <c r="H84" s="31">
        <f>2.28</f>
        <v>2.2799999999999998</v>
      </c>
      <c r="I84" s="39">
        <v>1</v>
      </c>
      <c r="J84" s="31">
        <f t="shared" si="2"/>
        <v>2.2799999999999998</v>
      </c>
      <c r="K84" s="36" t="s">
        <v>210</v>
      </c>
      <c r="L84" s="33" t="s">
        <v>54</v>
      </c>
      <c r="M84" s="40">
        <v>7991</v>
      </c>
      <c r="N84" s="40"/>
      <c r="O84" s="56"/>
      <c r="P84" s="44" t="s">
        <v>22</v>
      </c>
    </row>
    <row r="85" spans="1:16">
      <c r="A85" s="26" t="s">
        <v>206</v>
      </c>
      <c r="B85" s="38" t="s">
        <v>71</v>
      </c>
      <c r="C85" s="38" t="s">
        <v>76</v>
      </c>
      <c r="D85" s="38" t="s">
        <v>211</v>
      </c>
      <c r="E85" s="27"/>
      <c r="F85" s="30"/>
      <c r="G85" s="39">
        <v>3</v>
      </c>
      <c r="H85" s="31">
        <f>4.51</f>
        <v>4.51</v>
      </c>
      <c r="I85" s="39">
        <v>1</v>
      </c>
      <c r="J85" s="31">
        <f t="shared" si="2"/>
        <v>4.51</v>
      </c>
      <c r="K85" s="36" t="s">
        <v>212</v>
      </c>
      <c r="L85" s="33" t="s">
        <v>54</v>
      </c>
      <c r="M85" s="34"/>
      <c r="N85" s="34">
        <v>7380</v>
      </c>
      <c r="O85" s="58"/>
      <c r="P85" s="44" t="s">
        <v>22</v>
      </c>
    </row>
    <row r="86" spans="1:16">
      <c r="A86" s="26" t="s">
        <v>206</v>
      </c>
      <c r="B86" s="38" t="s">
        <v>71</v>
      </c>
      <c r="C86" s="38" t="s">
        <v>72</v>
      </c>
      <c r="D86" s="38" t="s">
        <v>213</v>
      </c>
      <c r="E86" s="27"/>
      <c r="F86" s="30"/>
      <c r="G86" s="39">
        <v>11</v>
      </c>
      <c r="H86" s="31">
        <f>0.49</f>
        <v>0.49</v>
      </c>
      <c r="I86" s="39">
        <v>1</v>
      </c>
      <c r="J86" s="31">
        <f t="shared" si="2"/>
        <v>0.49</v>
      </c>
      <c r="K86" s="36" t="s">
        <v>214</v>
      </c>
      <c r="L86" s="33" t="s">
        <v>54</v>
      </c>
      <c r="M86" s="40"/>
      <c r="N86" s="40">
        <v>10511</v>
      </c>
      <c r="O86" s="58"/>
      <c r="P86" s="44" t="s">
        <v>22</v>
      </c>
    </row>
    <row r="87" spans="1:16">
      <c r="A87" s="26" t="s">
        <v>206</v>
      </c>
      <c r="B87" s="38" t="s">
        <v>71</v>
      </c>
      <c r="C87" s="38" t="s">
        <v>76</v>
      </c>
      <c r="D87" s="38" t="s">
        <v>77</v>
      </c>
      <c r="E87" s="27"/>
      <c r="F87" s="30"/>
      <c r="G87" s="39">
        <v>3</v>
      </c>
      <c r="H87" s="31">
        <f>0.99</f>
        <v>0.99</v>
      </c>
      <c r="I87" s="39">
        <v>1</v>
      </c>
      <c r="J87" s="31">
        <f t="shared" si="2"/>
        <v>0.99</v>
      </c>
      <c r="K87" s="32" t="s">
        <v>215</v>
      </c>
      <c r="L87" s="33" t="s">
        <v>54</v>
      </c>
      <c r="M87" s="34"/>
      <c r="N87" s="34">
        <v>7380</v>
      </c>
      <c r="O87" s="56"/>
      <c r="P87" s="44" t="s">
        <v>22</v>
      </c>
    </row>
    <row r="88" spans="1:16">
      <c r="A88" s="26" t="s">
        <v>206</v>
      </c>
      <c r="B88" s="38" t="s">
        <v>71</v>
      </c>
      <c r="C88" s="38" t="s">
        <v>67</v>
      </c>
      <c r="D88" s="38" t="s">
        <v>216</v>
      </c>
      <c r="E88" s="27"/>
      <c r="F88" s="30"/>
      <c r="G88" s="39">
        <v>3</v>
      </c>
      <c r="H88" s="31">
        <f>5.01</f>
        <v>5.01</v>
      </c>
      <c r="I88" s="39">
        <v>1</v>
      </c>
      <c r="J88" s="31">
        <f t="shared" si="2"/>
        <v>5.01</v>
      </c>
      <c r="K88" s="36" t="s">
        <v>217</v>
      </c>
      <c r="L88" s="33" t="s">
        <v>218</v>
      </c>
      <c r="M88" s="40"/>
      <c r="N88" s="40">
        <v>10511</v>
      </c>
      <c r="O88" s="56"/>
      <c r="P88" s="44" t="s">
        <v>22</v>
      </c>
    </row>
    <row r="89" spans="1:16">
      <c r="A89" s="26" t="s">
        <v>206</v>
      </c>
      <c r="B89" s="38" t="s">
        <v>71</v>
      </c>
      <c r="C89" s="38" t="s">
        <v>76</v>
      </c>
      <c r="D89" s="38" t="s">
        <v>219</v>
      </c>
      <c r="E89" s="27"/>
      <c r="F89" s="30"/>
      <c r="G89" s="39">
        <v>1</v>
      </c>
      <c r="H89" s="31">
        <f>13.5</f>
        <v>13.5</v>
      </c>
      <c r="I89" s="39">
        <v>1</v>
      </c>
      <c r="J89" s="31">
        <f t="shared" si="2"/>
        <v>13.5</v>
      </c>
      <c r="K89" s="32" t="s">
        <v>220</v>
      </c>
      <c r="L89" s="33" t="s">
        <v>54</v>
      </c>
      <c r="M89" s="34"/>
      <c r="N89" s="34"/>
      <c r="O89" s="58"/>
      <c r="P89" s="35"/>
    </row>
    <row r="90" spans="1:16">
      <c r="A90" s="26" t="s">
        <v>206</v>
      </c>
      <c r="B90" s="38" t="s">
        <v>71</v>
      </c>
      <c r="C90" s="38" t="s">
        <v>221</v>
      </c>
      <c r="D90" s="38" t="s">
        <v>222</v>
      </c>
      <c r="E90" s="27"/>
      <c r="F90" s="30"/>
      <c r="G90" s="39">
        <v>1</v>
      </c>
      <c r="H90" s="31">
        <f>2.03+1.59</f>
        <v>3.62</v>
      </c>
      <c r="I90" s="39">
        <v>1</v>
      </c>
      <c r="J90" s="31">
        <f t="shared" si="2"/>
        <v>3.62</v>
      </c>
      <c r="K90" s="36" t="s">
        <v>223</v>
      </c>
      <c r="L90" s="33" t="s">
        <v>224</v>
      </c>
      <c r="M90" s="40"/>
      <c r="N90" s="40"/>
      <c r="O90" s="56"/>
      <c r="P90" s="35"/>
    </row>
    <row r="91" spans="1:16">
      <c r="A91" s="26" t="s">
        <v>206</v>
      </c>
      <c r="B91" s="38" t="s">
        <v>117</v>
      </c>
      <c r="C91" s="38" t="s">
        <v>225</v>
      </c>
      <c r="D91" s="38" t="s">
        <v>226</v>
      </c>
      <c r="E91" s="27"/>
      <c r="F91" s="30"/>
      <c r="G91" s="39">
        <v>1</v>
      </c>
      <c r="H91" s="31">
        <v>3</v>
      </c>
      <c r="I91" s="39">
        <v>1</v>
      </c>
      <c r="J91" s="31">
        <f t="shared" si="2"/>
        <v>3</v>
      </c>
      <c r="K91" s="36" t="s">
        <v>227</v>
      </c>
      <c r="L91" s="33" t="s">
        <v>228</v>
      </c>
      <c r="M91" s="34"/>
      <c r="N91" s="34"/>
      <c r="O91" s="56"/>
      <c r="P91" s="35"/>
    </row>
    <row r="92" spans="1:16">
      <c r="A92" s="26" t="s">
        <v>206</v>
      </c>
      <c r="B92" s="38" t="s">
        <v>71</v>
      </c>
      <c r="C92" s="38" t="s">
        <v>121</v>
      </c>
      <c r="D92" s="38" t="s">
        <v>229</v>
      </c>
      <c r="E92" s="27"/>
      <c r="F92" s="30"/>
      <c r="G92" s="39">
        <v>1</v>
      </c>
      <c r="H92" s="31">
        <f>3.11+1.67</f>
        <v>4.7799999999999994</v>
      </c>
      <c r="I92" s="39">
        <v>1</v>
      </c>
      <c r="J92" s="31">
        <f t="shared" si="2"/>
        <v>4.7799999999999994</v>
      </c>
      <c r="K92" s="36" t="s">
        <v>230</v>
      </c>
      <c r="L92" s="33" t="s">
        <v>231</v>
      </c>
      <c r="M92" s="40"/>
      <c r="N92" s="40"/>
      <c r="O92" s="56"/>
      <c r="P92" s="44" t="s">
        <v>22</v>
      </c>
    </row>
    <row r="93" spans="1:16">
      <c r="A93" s="26" t="s">
        <v>206</v>
      </c>
      <c r="B93" s="38" t="s">
        <v>71</v>
      </c>
      <c r="C93" s="38" t="s">
        <v>76</v>
      </c>
      <c r="D93" s="38" t="s">
        <v>232</v>
      </c>
      <c r="E93" s="27"/>
      <c r="F93" s="30"/>
      <c r="G93" s="39">
        <v>1</v>
      </c>
      <c r="H93" s="31">
        <v>2</v>
      </c>
      <c r="I93" s="39">
        <v>1</v>
      </c>
      <c r="J93" s="31">
        <f t="shared" si="2"/>
        <v>2</v>
      </c>
      <c r="K93" s="32" t="s">
        <v>233</v>
      </c>
      <c r="L93" s="33" t="s">
        <v>54</v>
      </c>
      <c r="M93" s="34">
        <v>7991</v>
      </c>
      <c r="N93" s="34"/>
      <c r="O93" s="56"/>
      <c r="P93" s="44" t="s">
        <v>22</v>
      </c>
    </row>
    <row r="94" spans="1:16">
      <c r="A94" s="26" t="s">
        <v>206</v>
      </c>
      <c r="B94" s="38" t="s">
        <v>71</v>
      </c>
      <c r="C94" s="38" t="s">
        <v>76</v>
      </c>
      <c r="D94" s="38" t="s">
        <v>234</v>
      </c>
      <c r="E94" s="27"/>
      <c r="F94" s="30"/>
      <c r="G94" s="39">
        <v>2</v>
      </c>
      <c r="H94" s="31">
        <f>2.5</f>
        <v>2.5</v>
      </c>
      <c r="I94" s="39">
        <v>1</v>
      </c>
      <c r="J94" s="31">
        <f t="shared" si="2"/>
        <v>2.5</v>
      </c>
      <c r="K94" s="36" t="s">
        <v>235</v>
      </c>
      <c r="L94" s="33" t="s">
        <v>54</v>
      </c>
      <c r="M94" s="40">
        <v>7991</v>
      </c>
      <c r="N94" s="40"/>
      <c r="O94" s="56"/>
      <c r="P94" s="44" t="s">
        <v>22</v>
      </c>
    </row>
    <row r="95" spans="1:16">
      <c r="A95" s="26" t="s">
        <v>206</v>
      </c>
      <c r="B95" s="38" t="s">
        <v>71</v>
      </c>
      <c r="C95" s="38" t="s">
        <v>236</v>
      </c>
      <c r="D95" s="38" t="s">
        <v>237</v>
      </c>
      <c r="E95" s="27"/>
      <c r="F95" s="30"/>
      <c r="G95" s="39">
        <v>2</v>
      </c>
      <c r="H95" s="31">
        <f>(2.8+1.51)</f>
        <v>4.3099999999999996</v>
      </c>
      <c r="I95" s="39">
        <v>1</v>
      </c>
      <c r="J95" s="31">
        <f t="shared" si="2"/>
        <v>4.3099999999999996</v>
      </c>
      <c r="K95" s="32" t="s">
        <v>238</v>
      </c>
      <c r="L95" s="33" t="s">
        <v>239</v>
      </c>
      <c r="M95" s="34"/>
      <c r="N95" s="34"/>
      <c r="O95" s="56"/>
      <c r="P95" s="35"/>
    </row>
    <row r="96" spans="1:16">
      <c r="A96" s="26" t="s">
        <v>206</v>
      </c>
      <c r="B96" s="38" t="s">
        <v>71</v>
      </c>
      <c r="C96" s="38" t="s">
        <v>240</v>
      </c>
      <c r="D96" s="38" t="s">
        <v>241</v>
      </c>
      <c r="E96" s="27"/>
      <c r="F96" s="30"/>
      <c r="G96" s="39">
        <v>1</v>
      </c>
      <c r="H96" s="31">
        <f>1.72</f>
        <v>1.72</v>
      </c>
      <c r="I96" s="39">
        <v>1</v>
      </c>
      <c r="J96" s="31">
        <f t="shared" si="2"/>
        <v>1.72</v>
      </c>
      <c r="K96" s="36" t="s">
        <v>305</v>
      </c>
      <c r="L96" s="33" t="s">
        <v>242</v>
      </c>
      <c r="M96" s="40"/>
      <c r="N96" s="40"/>
      <c r="O96" s="56"/>
      <c r="P96" s="35"/>
    </row>
    <row r="97" spans="1:26">
      <c r="A97" s="26" t="s">
        <v>206</v>
      </c>
      <c r="B97" s="38" t="s">
        <v>71</v>
      </c>
      <c r="C97" s="38" t="s">
        <v>67</v>
      </c>
      <c r="D97" s="38" t="s">
        <v>243</v>
      </c>
      <c r="E97" s="27"/>
      <c r="F97" s="30"/>
      <c r="G97" s="39">
        <v>1</v>
      </c>
      <c r="H97" s="31">
        <f>2.44</f>
        <v>2.44</v>
      </c>
      <c r="I97" s="39">
        <v>1</v>
      </c>
      <c r="J97" s="31">
        <f t="shared" si="2"/>
        <v>2.44</v>
      </c>
      <c r="K97" s="36" t="s">
        <v>244</v>
      </c>
      <c r="L97" s="33" t="s">
        <v>218</v>
      </c>
      <c r="M97" s="34"/>
      <c r="N97" s="34"/>
      <c r="O97" s="56"/>
      <c r="P97" s="44" t="s">
        <v>22</v>
      </c>
    </row>
    <row r="98" spans="1:26">
      <c r="A98" s="26" t="s">
        <v>206</v>
      </c>
      <c r="B98" s="38" t="s">
        <v>71</v>
      </c>
      <c r="C98" s="38" t="s">
        <v>245</v>
      </c>
      <c r="D98" s="38" t="s">
        <v>246</v>
      </c>
      <c r="E98" s="27"/>
      <c r="F98" s="30"/>
      <c r="G98" s="39">
        <v>3</v>
      </c>
      <c r="H98" s="31">
        <f>2.38</f>
        <v>2.38</v>
      </c>
      <c r="I98" s="39">
        <v>1</v>
      </c>
      <c r="J98" s="31">
        <f t="shared" si="2"/>
        <v>2.38</v>
      </c>
      <c r="K98" s="36" t="s">
        <v>247</v>
      </c>
      <c r="L98" s="33" t="s">
        <v>54</v>
      </c>
      <c r="M98" s="40"/>
      <c r="N98" s="40"/>
      <c r="O98" s="58"/>
      <c r="P98" s="44" t="s">
        <v>22</v>
      </c>
    </row>
    <row r="99" spans="1:26">
      <c r="A99" s="26" t="s">
        <v>206</v>
      </c>
      <c r="B99" s="38" t="s">
        <v>71</v>
      </c>
      <c r="C99" s="38" t="s">
        <v>245</v>
      </c>
      <c r="D99" s="38" t="s">
        <v>248</v>
      </c>
      <c r="E99" s="27"/>
      <c r="F99" s="30"/>
      <c r="G99" s="39">
        <v>4</v>
      </c>
      <c r="H99" s="31">
        <f>3.27</f>
        <v>3.27</v>
      </c>
      <c r="I99" s="39">
        <v>1</v>
      </c>
      <c r="J99" s="31">
        <f t="shared" si="2"/>
        <v>3.27</v>
      </c>
      <c r="K99" s="32" t="s">
        <v>249</v>
      </c>
      <c r="L99" s="33" t="s">
        <v>54</v>
      </c>
      <c r="M99" s="34"/>
      <c r="N99" s="34"/>
      <c r="O99" s="56"/>
      <c r="P99" s="44" t="s">
        <v>22</v>
      </c>
    </row>
    <row r="100" spans="1:26">
      <c r="A100" s="26" t="s">
        <v>206</v>
      </c>
      <c r="B100" s="38" t="s">
        <v>71</v>
      </c>
      <c r="C100" s="38" t="s">
        <v>245</v>
      </c>
      <c r="D100" s="38" t="s">
        <v>250</v>
      </c>
      <c r="E100" s="27"/>
      <c r="F100" s="30"/>
      <c r="G100" s="39">
        <v>4</v>
      </c>
      <c r="H100" s="31">
        <f>2.57</f>
        <v>2.57</v>
      </c>
      <c r="I100" s="39">
        <v>1</v>
      </c>
      <c r="J100" s="31">
        <f t="shared" si="2"/>
        <v>2.57</v>
      </c>
      <c r="K100" s="36" t="s">
        <v>304</v>
      </c>
      <c r="L100" s="33" t="s">
        <v>54</v>
      </c>
      <c r="M100" s="40"/>
      <c r="N100" s="40"/>
      <c r="O100" s="56"/>
      <c r="P100" s="44" t="s">
        <v>22</v>
      </c>
    </row>
    <row r="101" spans="1:26">
      <c r="A101" s="26" t="s">
        <v>206</v>
      </c>
      <c r="B101" s="38" t="s">
        <v>71</v>
      </c>
      <c r="C101" s="38" t="s">
        <v>76</v>
      </c>
      <c r="D101" s="38" t="s">
        <v>251</v>
      </c>
      <c r="E101" s="27"/>
      <c r="F101" s="30"/>
      <c r="G101" s="39">
        <v>12</v>
      </c>
      <c r="H101" s="31">
        <f>2.75</f>
        <v>2.75</v>
      </c>
      <c r="I101" s="39">
        <v>1</v>
      </c>
      <c r="J101" s="31">
        <f t="shared" si="2"/>
        <v>2.75</v>
      </c>
      <c r="K101" s="32" t="s">
        <v>252</v>
      </c>
      <c r="L101" s="33" t="s">
        <v>54</v>
      </c>
      <c r="M101" s="34">
        <v>912</v>
      </c>
      <c r="N101" s="34"/>
      <c r="O101" s="56"/>
      <c r="P101" s="44" t="s">
        <v>22</v>
      </c>
    </row>
    <row r="102" spans="1:26">
      <c r="A102" s="26" t="s">
        <v>206</v>
      </c>
      <c r="B102" s="38" t="s">
        <v>71</v>
      </c>
      <c r="C102" s="38" t="s">
        <v>76</v>
      </c>
      <c r="D102" s="38" t="s">
        <v>80</v>
      </c>
      <c r="E102" s="27"/>
      <c r="F102" s="30"/>
      <c r="G102" s="39">
        <v>8</v>
      </c>
      <c r="H102" s="31">
        <f>1.75</f>
        <v>1.75</v>
      </c>
      <c r="I102" s="39">
        <v>1</v>
      </c>
      <c r="J102" s="31">
        <f t="shared" si="2"/>
        <v>1.75</v>
      </c>
      <c r="K102" s="36" t="s">
        <v>253</v>
      </c>
      <c r="L102" s="33" t="s">
        <v>54</v>
      </c>
      <c r="M102" s="40"/>
      <c r="N102" s="40">
        <v>7380</v>
      </c>
      <c r="O102" s="56"/>
      <c r="P102" s="44" t="s">
        <v>22</v>
      </c>
    </row>
    <row r="103" spans="1:26">
      <c r="A103" s="26" t="s">
        <v>206</v>
      </c>
      <c r="B103" s="38" t="s">
        <v>117</v>
      </c>
      <c r="C103" s="38" t="s">
        <v>193</v>
      </c>
      <c r="D103" s="38" t="s">
        <v>254</v>
      </c>
      <c r="E103" s="27"/>
      <c r="F103" s="30"/>
      <c r="G103" s="39">
        <v>1</v>
      </c>
      <c r="H103" s="31">
        <v>12</v>
      </c>
      <c r="I103" s="39">
        <v>1</v>
      </c>
      <c r="J103" s="31">
        <f t="shared" si="2"/>
        <v>12</v>
      </c>
      <c r="K103" s="36" t="s">
        <v>255</v>
      </c>
      <c r="L103" s="33" t="s">
        <v>256</v>
      </c>
      <c r="M103" s="34"/>
      <c r="N103" s="34"/>
      <c r="O103" s="56"/>
      <c r="P103" s="44" t="s">
        <v>22</v>
      </c>
    </row>
    <row r="104" spans="1:26">
      <c r="A104" s="26" t="s">
        <v>206</v>
      </c>
      <c r="B104" s="38" t="s">
        <v>117</v>
      </c>
      <c r="C104" s="38" t="s">
        <v>136</v>
      </c>
      <c r="D104" s="38" t="s">
        <v>257</v>
      </c>
      <c r="E104" s="27"/>
      <c r="F104" s="30"/>
      <c r="G104" s="39">
        <v>1</v>
      </c>
      <c r="H104" s="31">
        <v>12</v>
      </c>
      <c r="I104" s="39">
        <v>1</v>
      </c>
      <c r="J104" s="31">
        <f t="shared" si="2"/>
        <v>12</v>
      </c>
      <c r="K104" s="36" t="s">
        <v>258</v>
      </c>
      <c r="L104" s="33" t="s">
        <v>259</v>
      </c>
      <c r="M104" s="40"/>
      <c r="N104" s="40"/>
      <c r="O104" s="56"/>
      <c r="P104" s="35"/>
    </row>
    <row r="105" spans="1:26">
      <c r="A105" s="26" t="s">
        <v>206</v>
      </c>
      <c r="B105" s="38" t="s">
        <v>117</v>
      </c>
      <c r="C105" s="38" t="s">
        <v>143</v>
      </c>
      <c r="D105" s="38" t="s">
        <v>260</v>
      </c>
      <c r="E105" s="27"/>
      <c r="F105" s="30"/>
      <c r="G105" s="39">
        <v>1</v>
      </c>
      <c r="H105" s="31">
        <f>(3+0.96)</f>
        <v>3.96</v>
      </c>
      <c r="I105" s="39">
        <v>1</v>
      </c>
      <c r="J105" s="31">
        <f t="shared" ref="J105:J108" si="3">I105*H105</f>
        <v>3.96</v>
      </c>
      <c r="K105" s="32" t="s">
        <v>261</v>
      </c>
      <c r="L105" s="33" t="s">
        <v>262</v>
      </c>
      <c r="M105" s="40"/>
      <c r="N105" s="40"/>
      <c r="O105" s="56"/>
      <c r="P105" s="44" t="s">
        <v>22</v>
      </c>
    </row>
    <row r="106" spans="1:26" s="4" customFormat="1">
      <c r="A106" s="26" t="s">
        <v>206</v>
      </c>
      <c r="B106" s="38" t="s">
        <v>117</v>
      </c>
      <c r="C106" s="38" t="s">
        <v>63</v>
      </c>
      <c r="D106" s="38" t="s">
        <v>279</v>
      </c>
      <c r="E106" s="27"/>
      <c r="F106" s="30"/>
      <c r="G106" s="39">
        <v>3</v>
      </c>
      <c r="H106" s="31">
        <v>4.5</v>
      </c>
      <c r="I106" s="39">
        <v>1</v>
      </c>
      <c r="J106" s="31">
        <f t="shared" si="3"/>
        <v>4.5</v>
      </c>
      <c r="K106" s="36" t="s">
        <v>280</v>
      </c>
      <c r="L106" s="33" t="s">
        <v>66</v>
      </c>
      <c r="M106" s="40"/>
      <c r="N106" s="40"/>
      <c r="O106" s="56"/>
      <c r="P106" s="44"/>
    </row>
    <row r="107" spans="1:26">
      <c r="A107" s="26" t="s">
        <v>206</v>
      </c>
      <c r="B107" s="38" t="s">
        <v>117</v>
      </c>
      <c r="C107" s="38" t="s">
        <v>225</v>
      </c>
      <c r="D107" s="38" t="s">
        <v>263</v>
      </c>
      <c r="E107" s="27"/>
      <c r="F107" s="30"/>
      <c r="G107" s="39">
        <v>1</v>
      </c>
      <c r="H107" s="31">
        <v>12</v>
      </c>
      <c r="I107" s="39">
        <v>0</v>
      </c>
      <c r="J107" s="31">
        <f t="shared" si="3"/>
        <v>0</v>
      </c>
      <c r="K107" s="32" t="s">
        <v>264</v>
      </c>
      <c r="L107" s="33" t="s">
        <v>231</v>
      </c>
      <c r="M107" s="34"/>
      <c r="N107" s="34"/>
      <c r="O107" s="59"/>
      <c r="P107" s="46" t="s">
        <v>269</v>
      </c>
    </row>
    <row r="108" spans="1:26">
      <c r="A108" s="26" t="s">
        <v>206</v>
      </c>
      <c r="B108" s="38" t="s">
        <v>117</v>
      </c>
      <c r="C108" s="38" t="s">
        <v>225</v>
      </c>
      <c r="D108" s="38" t="s">
        <v>265</v>
      </c>
      <c r="E108" s="27"/>
      <c r="F108" s="30"/>
      <c r="G108" s="39">
        <v>1</v>
      </c>
      <c r="H108" s="31">
        <v>4</v>
      </c>
      <c r="I108" s="39">
        <v>1</v>
      </c>
      <c r="J108" s="31">
        <f t="shared" si="3"/>
        <v>4</v>
      </c>
      <c r="K108" s="36" t="s">
        <v>266</v>
      </c>
      <c r="L108" s="33" t="s">
        <v>231</v>
      </c>
      <c r="M108" s="34"/>
      <c r="N108" s="34"/>
      <c r="O108" s="59"/>
      <c r="P108" s="46" t="s">
        <v>270</v>
      </c>
    </row>
    <row r="109" spans="1:26">
      <c r="A109" s="26" t="s">
        <v>206</v>
      </c>
      <c r="B109" s="38" t="s">
        <v>71</v>
      </c>
      <c r="C109" s="38" t="s">
        <v>76</v>
      </c>
      <c r="D109" s="38" t="s">
        <v>267</v>
      </c>
      <c r="E109" s="27"/>
      <c r="F109" s="30"/>
      <c r="G109" s="39">
        <v>1</v>
      </c>
      <c r="H109" s="31">
        <f>0.87</f>
        <v>0.87</v>
      </c>
      <c r="I109" s="39">
        <v>1</v>
      </c>
      <c r="J109" s="31">
        <f>H109*I109</f>
        <v>0.87</v>
      </c>
      <c r="K109" s="36" t="s">
        <v>268</v>
      </c>
      <c r="L109" s="33" t="s">
        <v>54</v>
      </c>
      <c r="M109" s="34"/>
      <c r="N109" s="34"/>
      <c r="O109" s="60"/>
      <c r="P109" s="47" t="s">
        <v>270</v>
      </c>
    </row>
    <row r="110" spans="1:26" s="4" customFormat="1">
      <c r="A110" s="26" t="s">
        <v>206</v>
      </c>
      <c r="B110" s="38" t="s">
        <v>290</v>
      </c>
      <c r="C110" s="38" t="s">
        <v>291</v>
      </c>
      <c r="D110" s="38" t="s">
        <v>292</v>
      </c>
      <c r="E110" s="27"/>
      <c r="F110" s="30"/>
      <c r="G110" s="39">
        <v>1</v>
      </c>
      <c r="H110" s="31">
        <v>21.5</v>
      </c>
      <c r="I110" s="39">
        <v>1</v>
      </c>
      <c r="J110" s="31">
        <f>H110*I110</f>
        <v>21.5</v>
      </c>
      <c r="K110" s="36" t="s">
        <v>293</v>
      </c>
      <c r="L110" s="33" t="s">
        <v>294</v>
      </c>
      <c r="M110" s="34"/>
      <c r="N110" s="34"/>
      <c r="O110" s="60"/>
      <c r="P110" s="47"/>
    </row>
    <row r="111" spans="1:26" ht="15.75" thickBot="1">
      <c r="A111" s="48"/>
      <c r="B111" s="49"/>
      <c r="C111" s="49"/>
      <c r="D111" s="49"/>
      <c r="E111" s="37"/>
      <c r="F111" s="37"/>
      <c r="G111" s="49"/>
      <c r="H111" s="31"/>
      <c r="I111" s="49"/>
      <c r="J111" s="50"/>
      <c r="K111" s="51"/>
      <c r="L111" s="33"/>
      <c r="M111" s="52"/>
      <c r="N111" s="52"/>
      <c r="O111" s="61"/>
      <c r="P111" s="35"/>
    </row>
    <row r="112" spans="1:26" s="14" customFormat="1" ht="16.5" thickBot="1">
      <c r="A112" s="15"/>
      <c r="B112" s="16" t="s">
        <v>5</v>
      </c>
      <c r="C112" s="17" t="s">
        <v>275</v>
      </c>
      <c r="D112" s="17" t="s">
        <v>6</v>
      </c>
      <c r="E112" s="17"/>
      <c r="F112" s="17"/>
      <c r="G112" s="17"/>
      <c r="H112" s="17"/>
      <c r="I112" s="18"/>
      <c r="J112" s="64">
        <f>SUM(J19:J111)</f>
        <v>1880.85</v>
      </c>
      <c r="K112" s="17"/>
      <c r="L112" s="19"/>
      <c r="M112" s="20"/>
      <c r="N112" s="20"/>
      <c r="O112" s="19"/>
      <c r="P112" s="21"/>
      <c r="Q112" s="13"/>
      <c r="R112" s="13"/>
      <c r="S112" s="13"/>
      <c r="T112" s="13"/>
      <c r="U112" s="13"/>
      <c r="V112" s="13"/>
      <c r="W112" s="13"/>
      <c r="X112" s="13"/>
      <c r="Y112" s="13"/>
      <c r="Z112" s="13"/>
    </row>
  </sheetData>
  <mergeCells count="1">
    <mergeCell ref="A1:P1"/>
  </mergeCells>
  <hyperlinks>
    <hyperlink ref="K10" r:id="rId1" display="Color: 339 mm" xr:uid="{00000000-0004-0000-0000-000000000000}"/>
    <hyperlink ref="K11" r:id="rId2" xr:uid="{00000000-0004-0000-0000-000001000000}"/>
    <hyperlink ref="K12" r:id="rId3" xr:uid="{00000000-0004-0000-0000-000002000000}"/>
    <hyperlink ref="K13" r:id="rId4" xr:uid="{00000000-0004-0000-0000-000003000000}"/>
    <hyperlink ref="K14" r:id="rId5" xr:uid="{00000000-0004-0000-0000-000004000000}"/>
    <hyperlink ref="K15" r:id="rId6" display="Color: 10pcs 2028" xr:uid="{00000000-0004-0000-0000-000005000000}"/>
    <hyperlink ref="K19" r:id="rId7" display="Ask for Precision Cut Frame Bundle" xr:uid="{00000000-0004-0000-0000-000006000000}"/>
    <hyperlink ref="K20" r:id="rId8" xr:uid="{00000000-0004-0000-0000-000007000000}"/>
    <hyperlink ref="K21" r:id="rId9" xr:uid="{00000000-0004-0000-0000-000008000000}"/>
    <hyperlink ref="K22" r:id="rId10" display="Size: 310x310mm" xr:uid="{00000000-0004-0000-0000-000009000000}"/>
    <hyperlink ref="K23" r:id="rId11" xr:uid="{00000000-0004-0000-0000-00000A000000}"/>
    <hyperlink ref="K24" r:id="rId12" xr:uid="{00000000-0004-0000-0000-00000B000000}"/>
    <hyperlink ref="K25" r:id="rId13" xr:uid="{00000000-0004-0000-0000-00000C000000}"/>
    <hyperlink ref="K26" r:id="rId14" xr:uid="{00000000-0004-0000-0000-00000D000000}"/>
    <hyperlink ref="K27" r:id="rId15" xr:uid="{00000000-0004-0000-0000-00000E000000}"/>
    <hyperlink ref="K28" r:id="rId16" xr:uid="{00000000-0004-0000-0000-00000F000000}"/>
    <hyperlink ref="K29" r:id="rId17" xr:uid="{00000000-0004-0000-0000-000010000000}"/>
    <hyperlink ref="K30" r:id="rId18" display="1x Size: 20-m3 50pcs" xr:uid="{00000000-0004-0000-0000-000011000000}"/>
    <hyperlink ref="K31" r:id="rId19" xr:uid="{00000000-0004-0000-0000-000012000000}"/>
    <hyperlink ref="K32" r:id="rId20" xr:uid="{00000000-0004-0000-0000-000013000000}"/>
    <hyperlink ref="K33" r:id="rId21" xr:uid="{00000000-0004-0000-0000-000014000000}"/>
    <hyperlink ref="K34" r:id="rId22" xr:uid="{00000000-0004-0000-0000-000015000000}"/>
    <hyperlink ref="K35" r:id="rId23" xr:uid="{00000000-0004-0000-0000-000016000000}"/>
    <hyperlink ref="K36" r:id="rId24" xr:uid="{00000000-0004-0000-0000-000017000000}"/>
    <hyperlink ref="K37" r:id="rId25" xr:uid="{00000000-0004-0000-0000-000018000000}"/>
    <hyperlink ref="K38" r:id="rId26" xr:uid="{00000000-0004-0000-0000-000019000000}"/>
    <hyperlink ref="K39" r:id="rId27" xr:uid="{00000000-0004-0000-0000-00001A000000}"/>
    <hyperlink ref="K40" r:id="rId28" xr:uid="{00000000-0004-0000-0000-00001B000000}"/>
    <hyperlink ref="K41" r:id="rId29" xr:uid="{00000000-0004-0000-0000-00001C000000}"/>
    <hyperlink ref="K42" r:id="rId30" xr:uid="{00000000-0004-0000-0000-00001D000000}"/>
    <hyperlink ref="K43" r:id="rId31" xr:uid="{00000000-0004-0000-0000-00001E000000}"/>
    <hyperlink ref="K44" r:id="rId32" xr:uid="{00000000-0004-0000-0000-00001F000000}"/>
    <hyperlink ref="K45" r:id="rId33" xr:uid="{00000000-0004-0000-0000-000020000000}"/>
    <hyperlink ref="K46" r:id="rId34" xr:uid="{00000000-0004-0000-0000-000021000000}"/>
    <hyperlink ref="K47" r:id="rId35" xr:uid="{00000000-0004-0000-0000-000022000000}"/>
    <hyperlink ref="K48" r:id="rId36" xr:uid="{00000000-0004-0000-0000-000023000000}"/>
    <hyperlink ref="K53" r:id="rId37" xr:uid="{00000000-0004-0000-0000-000024000000}"/>
    <hyperlink ref="K54" r:id="rId38" xr:uid="{00000000-0004-0000-0000-000025000000}"/>
    <hyperlink ref="K55" r:id="rId39" xr:uid="{00000000-0004-0000-0000-000026000000}"/>
    <hyperlink ref="K56" r:id="rId40" xr:uid="{00000000-0004-0000-0000-000027000000}"/>
    <hyperlink ref="K57" r:id="rId41" xr:uid="{00000000-0004-0000-0000-000028000000}"/>
    <hyperlink ref="O58" r:id="rId42" xr:uid="{00000000-0004-0000-0000-000029000000}"/>
    <hyperlink ref="K59" r:id="rId43" xr:uid="{00000000-0004-0000-0000-00002A000000}"/>
    <hyperlink ref="K62" r:id="rId44" xr:uid="{00000000-0004-0000-0000-00002B000000}"/>
    <hyperlink ref="K63" r:id="rId45" xr:uid="{00000000-0004-0000-0000-00002C000000}"/>
    <hyperlink ref="K64" r:id="rId46" xr:uid="{00000000-0004-0000-0000-00002D000000}"/>
    <hyperlink ref="K65" r:id="rId47" xr:uid="{00000000-0004-0000-0000-00002E000000}"/>
    <hyperlink ref="K66" r:id="rId48" xr:uid="{00000000-0004-0000-0000-00002F000000}"/>
    <hyperlink ref="K67" r:id="rId49" xr:uid="{00000000-0004-0000-0000-000030000000}"/>
    <hyperlink ref="K68" r:id="rId50" xr:uid="{00000000-0004-0000-0000-000031000000}"/>
    <hyperlink ref="K69" r:id="rId51" xr:uid="{00000000-0004-0000-0000-000032000000}"/>
    <hyperlink ref="K70" r:id="rId52" xr:uid="{00000000-0004-0000-0000-000033000000}"/>
    <hyperlink ref="K71" r:id="rId53" xr:uid="{00000000-0004-0000-0000-000034000000}"/>
    <hyperlink ref="K72" r:id="rId54" xr:uid="{00000000-0004-0000-0000-000035000000}"/>
    <hyperlink ref="K73" r:id="rId55" xr:uid="{00000000-0004-0000-0000-000036000000}"/>
    <hyperlink ref="K16" r:id="rId56" xr:uid="{00000000-0004-0000-0000-000037000000}"/>
    <hyperlink ref="K17" r:id="rId57" xr:uid="{00000000-0004-0000-0000-000038000000}"/>
    <hyperlink ref="K18" r:id="rId58" xr:uid="{00000000-0004-0000-0000-000039000000}"/>
    <hyperlink ref="K82" r:id="rId59" xr:uid="{00000000-0004-0000-0000-00003A000000}"/>
    <hyperlink ref="K83" r:id="rId60" display="Color: Buffer 14inch 35cm" xr:uid="{00000000-0004-0000-0000-00003B000000}"/>
    <hyperlink ref="K84" r:id="rId61" xr:uid="{00000000-0004-0000-0000-00003C000000}"/>
    <hyperlink ref="K85" r:id="rId62" xr:uid="{00000000-0004-0000-0000-00003D000000}"/>
    <hyperlink ref="K86" r:id="rId63" xr:uid="{00000000-0004-0000-0000-00003E000000}"/>
    <hyperlink ref="K87" r:id="rId64" xr:uid="{00000000-0004-0000-0000-00003F000000}"/>
    <hyperlink ref="K88" r:id="rId65" xr:uid="{00000000-0004-0000-0000-000040000000}"/>
    <hyperlink ref="K89" r:id="rId66" xr:uid="{00000000-0004-0000-0000-000041000000}"/>
    <hyperlink ref="K90" r:id="rId67" xr:uid="{00000000-0004-0000-0000-000042000000}"/>
    <hyperlink ref="K91" r:id="rId68" xr:uid="{00000000-0004-0000-0000-000043000000}"/>
    <hyperlink ref="K92" r:id="rId69" xr:uid="{00000000-0004-0000-0000-000044000000}"/>
    <hyperlink ref="K93" r:id="rId70" xr:uid="{00000000-0004-0000-0000-000045000000}"/>
    <hyperlink ref="K94" r:id="rId71" xr:uid="{00000000-0004-0000-0000-000046000000}"/>
    <hyperlink ref="K95" r:id="rId72" xr:uid="{00000000-0004-0000-0000-000047000000}"/>
    <hyperlink ref="K96" r:id="rId73" display="1x Length 15mm - Wire 0.7 - OD 7" xr:uid="{00000000-0004-0000-0000-000048000000}"/>
    <hyperlink ref="K97" r:id="rId74" xr:uid="{00000000-0004-0000-0000-000049000000}"/>
    <hyperlink ref="K98" r:id="rId75" xr:uid="{00000000-0004-0000-0000-00004A000000}"/>
    <hyperlink ref="K99" r:id="rId76" xr:uid="{00000000-0004-0000-0000-00004B000000}"/>
    <hyperlink ref="K100" r:id="rId77" display="1x Size: M3 - 30mm" xr:uid="{00000000-0004-0000-0000-00004C000000}"/>
    <hyperlink ref="K101" r:id="rId78" xr:uid="{00000000-0004-0000-0000-00004D000000}"/>
    <hyperlink ref="K102" r:id="rId79" xr:uid="{00000000-0004-0000-0000-00004E000000}"/>
    <hyperlink ref="K103" r:id="rId80" xr:uid="{00000000-0004-0000-0000-00004F000000}"/>
    <hyperlink ref="K104" r:id="rId81" xr:uid="{00000000-0004-0000-0000-000050000000}"/>
    <hyperlink ref="K105" r:id="rId82" xr:uid="{00000000-0004-0000-0000-000051000000}"/>
    <hyperlink ref="K107" r:id="rId83" xr:uid="{00000000-0004-0000-0000-000052000000}"/>
    <hyperlink ref="K108" r:id="rId84" xr:uid="{00000000-0004-0000-0000-000053000000}"/>
    <hyperlink ref="K109" r:id="rId85" xr:uid="{00000000-0004-0000-0000-000054000000}"/>
    <hyperlink ref="K49" r:id="rId86" xr:uid="{00000000-0004-0000-0000-000055000000}"/>
    <hyperlink ref="K106" r:id="rId87" xr:uid="{00000000-0004-0000-0000-000056000000}"/>
    <hyperlink ref="O15" r:id="rId88" display="Color: 2040-8 hole" xr:uid="{00000000-0004-0000-0000-000057000000}"/>
    <hyperlink ref="K60" r:id="rId89" xr:uid="{00000000-0004-0000-0000-000058000000}"/>
    <hyperlink ref="K61" r:id="rId90" xr:uid="{00000000-0004-0000-0000-000059000000}"/>
    <hyperlink ref="K110" r:id="rId91" xr:uid="{00000000-0004-0000-0000-00005A000000}"/>
    <hyperlink ref="K50" r:id="rId92" xr:uid="{00000000-0004-0000-0000-00005B000000}"/>
    <hyperlink ref="K51" r:id="rId93" display="M3 ss washer" xr:uid="{00000000-0004-0000-0000-00005C000000}"/>
    <hyperlink ref="K58" r:id="rId94" display="2x 164-0575" xr:uid="{00000000-0004-0000-0000-00005D000000}"/>
    <hyperlink ref="O57" r:id="rId95" display="1x 310mm 220V 750W" xr:uid="{6E7EA03F-E4E8-4DD1-88FA-53A949F0FE0C}"/>
  </hyperlinks>
  <pageMargins left="0.25" right="0.25" top="0.75" bottom="0.75" header="0" footer="0"/>
  <pageSetup paperSize="9" orientation="landscape" r:id="rId96"/>
  <drawing r:id="rId97"/>
  <legacyDrawing r:id="rId98"/>
  <tableParts count="1">
    <tablePart r:id="rId9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Valkyrie Final Stage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 Berntsen</dc:creator>
  <cp:lastModifiedBy>Roy Berntsen</cp:lastModifiedBy>
  <dcterms:created xsi:type="dcterms:W3CDTF">2021-11-13T13:18:32Z</dcterms:created>
  <dcterms:modified xsi:type="dcterms:W3CDTF">2022-04-19T07:26:34Z</dcterms:modified>
</cp:coreProperties>
</file>