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chartsheets/sheet3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837cd5b4a1a02ac/Document Library/GitHub/Project-Valkyrie/Document Library/Research Library/"/>
    </mc:Choice>
  </mc:AlternateContent>
  <xr:revisionPtr revIDLastSave="0" documentId="8_{587E4415-7E15-4585-9DC1-F3D5AAD714E5}" xr6:coauthVersionLast="47" xr6:coauthVersionMax="47" xr10:uidLastSave="{00000000-0000-0000-0000-000000000000}"/>
  <bookViews>
    <workbookView xWindow="28680" yWindow="-120" windowWidth="29040" windowHeight="16440" activeTab="2" xr2:uid="{4E23AFD2-F618-43A8-B47B-65FFC6E642DF}"/>
  </bookViews>
  <sheets>
    <sheet name="Power (2)" sheetId="33" state="hidden" r:id="rId1"/>
    <sheet name="Power" sheetId="32" state="hidden" r:id="rId2"/>
    <sheet name="FilamentForce" sheetId="41" r:id="rId3"/>
    <sheet name="Chart1" sheetId="4" state="hidden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7" i="41" l="1"/>
  <c r="B9" i="41"/>
  <c r="B14" i="41"/>
  <c r="F6" i="41"/>
  <c r="B6" i="41" s="1"/>
  <c r="F7" i="41"/>
  <c r="F8" i="41"/>
  <c r="B8" i="41" s="1"/>
  <c r="F9" i="41"/>
  <c r="F10" i="41"/>
  <c r="B10" i="41" s="1"/>
  <c r="F11" i="41"/>
  <c r="B11" i="41" s="1"/>
  <c r="F12" i="41"/>
  <c r="B12" i="41" s="1"/>
  <c r="F13" i="41"/>
  <c r="B13" i="41" s="1"/>
  <c r="F14" i="41"/>
  <c r="F15" i="41"/>
  <c r="B15" i="41" s="1"/>
  <c r="F5" i="41"/>
  <c r="B5" i="41" s="1"/>
  <c r="T5" i="41"/>
  <c r="U5" i="41" s="1"/>
  <c r="T6" i="41"/>
  <c r="U6" i="41" s="1"/>
  <c r="T7" i="41"/>
  <c r="U7" i="41" s="1"/>
  <c r="T8" i="41"/>
  <c r="U8" i="41" s="1"/>
  <c r="T9" i="41"/>
  <c r="V9" i="41" s="1"/>
  <c r="T10" i="41"/>
  <c r="T11" i="41"/>
  <c r="U11" i="41" s="1"/>
  <c r="T12" i="41"/>
  <c r="U12" i="41" s="1"/>
  <c r="T13" i="41"/>
  <c r="V13" i="41" s="1"/>
  <c r="T14" i="41"/>
  <c r="U14" i="41" s="1"/>
  <c r="T15" i="41"/>
  <c r="U15" i="41" s="1"/>
  <c r="C24" i="41"/>
  <c r="V10" i="41" l="1"/>
  <c r="V11" i="41"/>
  <c r="U13" i="41"/>
  <c r="V8" i="41"/>
  <c r="V7" i="41"/>
  <c r="V6" i="41"/>
  <c r="V15" i="41"/>
  <c r="U10" i="41"/>
  <c r="V14" i="41"/>
  <c r="U9" i="41"/>
  <c r="V12" i="41"/>
  <c r="V5" i="41"/>
  <c r="G2" i="41"/>
  <c r="H2" i="41"/>
  <c r="I2" i="41"/>
  <c r="J2" i="41"/>
  <c r="K2" i="41"/>
  <c r="L2" i="41"/>
  <c r="M2" i="41"/>
  <c r="N2" i="41"/>
  <c r="O2" i="41"/>
  <c r="P2" i="41"/>
  <c r="Q2" i="41"/>
  <c r="R2" i="41"/>
</calcChain>
</file>

<file path=xl/sharedStrings.xml><?xml version="1.0" encoding="utf-8"?>
<sst xmlns="http://schemas.openxmlformats.org/spreadsheetml/2006/main" count="26" uniqueCount="25">
  <si>
    <t>Gear Ratio</t>
  </si>
  <si>
    <t>mm</t>
  </si>
  <si>
    <t>Flow</t>
  </si>
  <si>
    <t>Filament Diameter</t>
  </si>
  <si>
    <t>Rotation_Distance</t>
  </si>
  <si>
    <t>Run Current</t>
  </si>
  <si>
    <t>Filament Speed (mm/s)</t>
  </si>
  <si>
    <t>Sense Resistor</t>
  </si>
  <si>
    <t>Steps</t>
  </si>
  <si>
    <t>TMC Step</t>
  </si>
  <si>
    <t>Stepper Current</t>
  </si>
  <si>
    <t>A</t>
  </si>
  <si>
    <t>mohms</t>
  </si>
  <si>
    <t>Stepper Rated Current</t>
  </si>
  <si>
    <t>Stepper Rated Torque (2 Coil)</t>
  </si>
  <si>
    <t>N-cm</t>
  </si>
  <si>
    <t>Motor Torque</t>
  </si>
  <si>
    <t>Pass Speed</t>
  </si>
  <si>
    <t>Drivetrain Info</t>
  </si>
  <si>
    <t>Stepper Information</t>
  </si>
  <si>
    <t>TMC Settings (Default 2209)</t>
  </si>
  <si>
    <t>extruder</t>
  </si>
  <si>
    <t>Klipper Extruder Stepper Name</t>
  </si>
  <si>
    <t>Klipper Set Current GCODE</t>
  </si>
  <si>
    <t>Extrude Gcode Commands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</si>
</sst>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7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Fill="1" applyBorder="1"/>
    <xf numFmtId="0" fontId="2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/>
    <xf numFmtId="0" fontId="5" fillId="0" borderId="1" xfId="0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2" borderId="2" xfId="0" applyFill="1" applyBorder="1"/>
    <xf numFmtId="0" fontId="1" fillId="0" borderId="1" xfId="0" applyFont="1" applyBorder="1" applyAlignment="1">
      <alignment horizontal="right"/>
    </xf>
    <xf numFmtId="0" fontId="6" fillId="0" borderId="0" xfId="0" applyFont="1" applyAlignment="1">
      <alignment horizontal="left"/>
    </xf>
    <xf numFmtId="164" fontId="1" fillId="0" borderId="1" xfId="0" applyNumberFormat="1" applyFont="1" applyFill="1" applyBorder="1" applyAlignment="1">
      <alignment horizontal="center"/>
    </xf>
    <xf numFmtId="0" fontId="0" fillId="4" borderId="1" xfId="0" applyFill="1" applyBorder="1"/>
    <xf numFmtId="0" fontId="0" fillId="3" borderId="1" xfId="0" applyFill="1" applyBorder="1"/>
    <xf numFmtId="165" fontId="1" fillId="0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 textRotation="90"/>
    </xf>
    <xf numFmtId="0" fontId="6" fillId="0" borderId="0" xfId="0" applyFont="1" applyAlignment="1">
      <alignment horizontal="right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textRotation="90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1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#REF!</c:f>
          <c:strCache>
            <c:ptCount val="1"/>
            <c:pt idx="0">
              <c:v>#REF!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#REF!</c:f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CBC9-2E41-BBAB-7C47153F543F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#REF!</c:f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1-CBC9-2E41-BBAB-7C47153F543F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#REF!</c:f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2-CBC9-2E41-BBAB-7C47153F543F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#REF!</c:f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3-CBC9-2E41-BBAB-7C47153F543F}"/>
            </c:ext>
          </c:extLst>
        </c:ser>
        <c:ser>
          <c:idx val="4"/>
          <c:order val="4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#REF!</c:f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4-CBC9-2E41-BBAB-7C47153F543F}"/>
            </c:ext>
          </c:extLst>
        </c:ser>
        <c:ser>
          <c:idx val="5"/>
          <c:order val="5"/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#REF!</c:f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5-CBC9-2E41-BBAB-7C47153F543F}"/>
            </c:ext>
          </c:extLst>
        </c:ser>
        <c:ser>
          <c:idx val="6"/>
          <c:order val="6"/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#REF!</c:f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11-CBC9-2E41-BBAB-7C47153F543F}"/>
            </c:ext>
          </c:extLst>
        </c:ser>
        <c:ser>
          <c:idx val="7"/>
          <c:order val="7"/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#REF!</c:f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12-CBC9-2E41-BBAB-7C47153F543F}"/>
            </c:ext>
          </c:extLst>
        </c:ser>
        <c:ser>
          <c:idx val="8"/>
          <c:order val="8"/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#REF!</c:f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13-CBC9-2E41-BBAB-7C47153F543F}"/>
            </c:ext>
          </c:extLst>
        </c:ser>
        <c:ser>
          <c:idx val="9"/>
          <c:order val="9"/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#REF!</c:f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14-CBC9-2E41-BBAB-7C47153F543F}"/>
            </c:ext>
          </c:extLst>
        </c:ser>
        <c:ser>
          <c:idx val="10"/>
          <c:order val="10"/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#REF!</c:f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15-CBC9-2E41-BBAB-7C47153F543F}"/>
            </c:ext>
          </c:extLst>
        </c:ser>
        <c:ser>
          <c:idx val="11"/>
          <c:order val="11"/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#REF!</c:f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16-CBC9-2E41-BBAB-7C47153F543F}"/>
            </c:ext>
          </c:extLst>
        </c:ser>
        <c:ser>
          <c:idx val="12"/>
          <c:order val="12"/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#REF!</c:f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17-CBC9-2E41-BBAB-7C47153F543F}"/>
            </c:ext>
          </c:extLst>
        </c:ser>
        <c:ser>
          <c:idx val="13"/>
          <c:order val="13"/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#REF!</c:f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18-CBC9-2E41-BBAB-7C47153F543F}"/>
            </c:ext>
          </c:extLst>
        </c:ser>
        <c:ser>
          <c:idx val="14"/>
          <c:order val="14"/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#REF!</c:f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19-CBC9-2E41-BBAB-7C47153F543F}"/>
            </c:ext>
          </c:extLst>
        </c:ser>
        <c:ser>
          <c:idx val="15"/>
          <c:order val="15"/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#REF!</c:f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1A-CBC9-2E41-BBAB-7C47153F543F}"/>
            </c:ext>
          </c:extLst>
        </c:ser>
        <c:ser>
          <c:idx val="16"/>
          <c:order val="16"/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#REF!</c:f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1B-CBC9-2E41-BBAB-7C47153F54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04772016"/>
        <c:axId val="2004773664"/>
      </c:scatterChart>
      <c:valAx>
        <c:axId val="2004772016"/>
        <c:scaling>
          <c:orientation val="minMax"/>
          <c:max val="1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Speed (mm/s)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b-N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2004773664"/>
        <c:crosses val="autoZero"/>
        <c:crossBetween val="midCat"/>
      </c:valAx>
      <c:valAx>
        <c:axId val="2004773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Torque (N-cm)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b-NO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20047720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b-NO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#REF!</c:f>
          <c:strCache>
            <c:ptCount val="1"/>
            <c:pt idx="0">
              <c:v>#REF!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#REF!</c:f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FBBE-984C-99A6-9E36A1C83EB2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#REF!</c:f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1-FBBE-984C-99A6-9E36A1C83EB2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#REF!</c:f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2-FBBE-984C-99A6-9E36A1C83EB2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#REF!</c:f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3-FBBE-984C-99A6-9E36A1C83EB2}"/>
            </c:ext>
          </c:extLst>
        </c:ser>
        <c:ser>
          <c:idx val="4"/>
          <c:order val="4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#REF!</c:f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4-FBBE-984C-99A6-9E36A1C83EB2}"/>
            </c:ext>
          </c:extLst>
        </c:ser>
        <c:ser>
          <c:idx val="5"/>
          <c:order val="5"/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#REF!</c:f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5-FBBE-984C-99A6-9E36A1C83EB2}"/>
            </c:ext>
          </c:extLst>
        </c:ser>
        <c:ser>
          <c:idx val="6"/>
          <c:order val="6"/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#REF!</c:f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6-FBBE-984C-99A6-9E36A1C83EB2}"/>
            </c:ext>
          </c:extLst>
        </c:ser>
        <c:ser>
          <c:idx val="7"/>
          <c:order val="7"/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#REF!</c:f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7-FBBE-984C-99A6-9E36A1C83EB2}"/>
            </c:ext>
          </c:extLst>
        </c:ser>
        <c:ser>
          <c:idx val="8"/>
          <c:order val="8"/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#REF!</c:f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8-FBBE-984C-99A6-9E36A1C83EB2}"/>
            </c:ext>
          </c:extLst>
        </c:ser>
        <c:ser>
          <c:idx val="9"/>
          <c:order val="9"/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#REF!</c:f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9-FBBE-984C-99A6-9E36A1C83EB2}"/>
            </c:ext>
          </c:extLst>
        </c:ser>
        <c:ser>
          <c:idx val="10"/>
          <c:order val="10"/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#REF!</c:f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A-FBBE-984C-99A6-9E36A1C83EB2}"/>
            </c:ext>
          </c:extLst>
        </c:ser>
        <c:ser>
          <c:idx val="11"/>
          <c:order val="11"/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#REF!</c:f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B-FBBE-984C-99A6-9E36A1C83EB2}"/>
            </c:ext>
          </c:extLst>
        </c:ser>
        <c:ser>
          <c:idx val="12"/>
          <c:order val="12"/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#REF!</c:f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C-FBBE-984C-99A6-9E36A1C83EB2}"/>
            </c:ext>
          </c:extLst>
        </c:ser>
        <c:ser>
          <c:idx val="13"/>
          <c:order val="13"/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#REF!</c:f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D-FBBE-984C-99A6-9E36A1C83EB2}"/>
            </c:ext>
          </c:extLst>
        </c:ser>
        <c:ser>
          <c:idx val="14"/>
          <c:order val="14"/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#REF!</c:f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E-FBBE-984C-99A6-9E36A1C83EB2}"/>
            </c:ext>
          </c:extLst>
        </c:ser>
        <c:ser>
          <c:idx val="15"/>
          <c:order val="15"/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#REF!</c:f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F-FBBE-984C-99A6-9E36A1C83E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04772016"/>
        <c:axId val="2004773664"/>
      </c:scatterChart>
      <c:valAx>
        <c:axId val="2004772016"/>
        <c:scaling>
          <c:orientation val="minMax"/>
          <c:max val="1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Speed (mm/s)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b-N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2004773664"/>
        <c:crosses val="autoZero"/>
        <c:crossBetween val="midCat"/>
      </c:valAx>
      <c:valAx>
        <c:axId val="2004773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Power (Watts)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b-NO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20047720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b-NO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11"/>
            <c:spPr>
              <a:solidFill>
                <a:schemeClr val="tx2"/>
              </a:solidFill>
              <a:ln w="9525">
                <a:solidFill>
                  <a:schemeClr val="tx1"/>
                </a:solidFill>
              </a:ln>
              <a:effectLst/>
            </c:spPr>
          </c:marker>
          <c:trendline>
            <c:spPr>
              <a:ln w="34925" cap="rnd">
                <a:solidFill>
                  <a:schemeClr val="tx2"/>
                </a:solidFill>
                <a:prstDash val="sysDot"/>
              </a:ln>
              <a:effectLst/>
            </c:spPr>
            <c:trendlineType val="poly"/>
            <c:order val="2"/>
            <c:intercept val="0"/>
            <c:dispRSqr val="1"/>
            <c:dispEq val="1"/>
            <c:trendlineLbl>
              <c:layout>
                <c:manualLayout>
                  <c:x val="-0.24202797636364498"/>
                  <c:y val="0.2132543749079182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nb-NO"/>
                </a:p>
              </c:txPr>
            </c:trendlineLbl>
          </c:trendline>
          <c:xVal>
            <c:numRef>
              <c:f>FilamentForce!$U$5:$U$15</c:f>
              <c:numCache>
                <c:formatCode>0.0</c:formatCode>
                <c:ptCount val="11"/>
                <c:pt idx="0">
                  <c:v>0</c:v>
                </c:pt>
                <c:pt idx="1">
                  <c:v>12.026409377023427</c:v>
                </c:pt>
                <c:pt idx="2">
                  <c:v>16.836973127832799</c:v>
                </c:pt>
                <c:pt idx="3">
                  <c:v>19.242255003237482</c:v>
                </c:pt>
                <c:pt idx="4">
                  <c:v>21.647536878642168</c:v>
                </c:pt>
                <c:pt idx="5">
                  <c:v>21.647536878642168</c:v>
                </c:pt>
                <c:pt idx="6">
                  <c:v>24.052818754046854</c:v>
                </c:pt>
                <c:pt idx="7">
                  <c:v>26.458100629451536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xVal>
          <c:yVal>
            <c:numRef>
              <c:f>FilamentForce!$V$5:$V$15</c:f>
              <c:numCache>
                <c:formatCode>0</c:formatCode>
                <c:ptCount val="11"/>
                <c:pt idx="0">
                  <c:v>0</c:v>
                </c:pt>
                <c:pt idx="1">
                  <c:v>28.909961856834759</c:v>
                </c:pt>
                <c:pt idx="2">
                  <c:v>43.36494278525214</c:v>
                </c:pt>
                <c:pt idx="3">
                  <c:v>57.819923713669517</c:v>
                </c:pt>
                <c:pt idx="4">
                  <c:v>72.274904642086895</c:v>
                </c:pt>
                <c:pt idx="5">
                  <c:v>86.72988557050428</c:v>
                </c:pt>
                <c:pt idx="6">
                  <c:v>101.18486649892165</c:v>
                </c:pt>
                <c:pt idx="7">
                  <c:v>115.63984742733903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B8A-8D47-9F22-ED3FCACAF3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3205360"/>
        <c:axId val="399172976"/>
      </c:scatterChart>
      <c:valAx>
        <c:axId val="503205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400"/>
                  <a:t>Filament Flow (mm^3/s)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b-NO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399172976"/>
        <c:crosses val="autoZero"/>
        <c:crossBetween val="midCat"/>
      </c:valAx>
      <c:valAx>
        <c:axId val="39917297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400"/>
                  <a:t>Filament Force (Newton)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b-NO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5032053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Stepper Comparison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#REF!</c:f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1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2A62-A740-80A1-E7EC24B889F6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#REF!</c:f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1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1-2A62-A740-80A1-E7EC24B889F6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#REF!</c:f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1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2-2A62-A740-80A1-E7EC24B889F6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#REF!</c:f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1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3-2A62-A740-80A1-E7EC24B889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3784960"/>
        <c:axId val="873785288"/>
      </c:scatterChart>
      <c:valAx>
        <c:axId val="873784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mm/s (20T)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b-N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873785288"/>
        <c:crosses val="autoZero"/>
        <c:crossBetween val="midCat"/>
      </c:valAx>
      <c:valAx>
        <c:axId val="873785288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Torque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b-N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8737849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b-NO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E6ACEFB-270A-B24D-9E46-60D1F83B91DA}">
  <sheetPr codeName="Chart4"/>
  <sheetViews>
    <sheetView zoomScale="15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347474B-AA51-934C-AFBD-4898F507CB7F}">
  <sheetPr codeName="Chart3"/>
  <sheetViews>
    <sheetView zoomScale="156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404ACC5-44CF-EE45-84D3-3047C073259B}">
  <sheetPr codeName="Chart5"/>
  <sheetViews>
    <sheetView zoomScale="19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4087" cy="628894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FC4E6DA-43A0-0740-8A75-D23D1A5EBFC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4087" cy="628894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061D4FC-4DBE-DC48-B716-FEAF682F96A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16</xdr:row>
      <xdr:rowOff>0</xdr:rowOff>
    </xdr:from>
    <xdr:to>
      <xdr:col>21</xdr:col>
      <xdr:colOff>990600</xdr:colOff>
      <xdr:row>46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054D01C-361D-8445-A8CE-065C9AEABE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73969" cy="628453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25573B-2AF4-534F-B019-0A0AD1AE36A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44790-78B8-FE40-923D-70785C4057D5}">
  <dimension ref="B2:V31"/>
  <sheetViews>
    <sheetView tabSelected="1" zoomScaleNormal="100" workbookViewId="0">
      <selection activeCell="B40" sqref="B40"/>
    </sheetView>
  </sheetViews>
  <sheetFormatPr defaultColWidth="11.42578125" defaultRowHeight="15" x14ac:dyDescent="0.25"/>
  <cols>
    <col min="2" max="2" width="60.85546875" bestFit="1" customWidth="1"/>
    <col min="3" max="3" width="9.28515625" customWidth="1"/>
    <col min="5" max="5" width="11.7109375" bestFit="1" customWidth="1"/>
    <col min="6" max="6" width="14.28515625" bestFit="1" customWidth="1"/>
    <col min="19" max="19" width="3.140625" customWidth="1"/>
    <col min="20" max="22" width="13.140625" customWidth="1"/>
  </cols>
  <sheetData>
    <row r="2" spans="2:22" ht="81" x14ac:dyDescent="0.35">
      <c r="E2" s="16"/>
      <c r="F2" s="24" t="s">
        <v>24</v>
      </c>
      <c r="G2" s="23" t="str">
        <f t="shared" ref="G2:R2" si="0">CONCATENATE("G1 E50 F",G4*60)</f>
        <v>G1 E50 F60</v>
      </c>
      <c r="H2" s="23" t="str">
        <f t="shared" si="0"/>
        <v>G1 E50 F120</v>
      </c>
      <c r="I2" s="23" t="str">
        <f t="shared" si="0"/>
        <v>G1 E50 F180</v>
      </c>
      <c r="J2" s="23" t="str">
        <f t="shared" si="0"/>
        <v>G1 E50 F240</v>
      </c>
      <c r="K2" s="23" t="str">
        <f t="shared" si="0"/>
        <v>G1 E50 F300</v>
      </c>
      <c r="L2" s="23" t="str">
        <f t="shared" si="0"/>
        <v>G1 E50 F360</v>
      </c>
      <c r="M2" s="23" t="str">
        <f t="shared" si="0"/>
        <v>G1 E50 F420</v>
      </c>
      <c r="N2" s="23" t="str">
        <f t="shared" si="0"/>
        <v>G1 E50 F480</v>
      </c>
      <c r="O2" s="23" t="str">
        <f t="shared" si="0"/>
        <v>G1 E50 F540</v>
      </c>
      <c r="P2" s="23" t="str">
        <f t="shared" si="0"/>
        <v>G1 E50 F600</v>
      </c>
      <c r="Q2" s="23" t="str">
        <f t="shared" si="0"/>
        <v>G1 E50 F660</v>
      </c>
      <c r="R2" s="23" t="str">
        <f t="shared" si="0"/>
        <v>G1 E50 F720</v>
      </c>
      <c r="S2" s="6"/>
      <c r="T2" s="6"/>
      <c r="U2" s="6"/>
    </row>
    <row r="3" spans="2:22" ht="31.5" x14ac:dyDescent="0.5">
      <c r="G3" s="28" t="s">
        <v>6</v>
      </c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4"/>
      <c r="T3" s="25" t="s">
        <v>17</v>
      </c>
      <c r="U3" s="26" t="s">
        <v>2</v>
      </c>
      <c r="V3" s="25" t="s">
        <v>16</v>
      </c>
    </row>
    <row r="4" spans="2:22" ht="23.25" x14ac:dyDescent="0.35">
      <c r="B4" s="16" t="s">
        <v>23</v>
      </c>
      <c r="E4" s="9" t="s">
        <v>9</v>
      </c>
      <c r="F4" s="9" t="s">
        <v>5</v>
      </c>
      <c r="G4" s="12">
        <v>1</v>
      </c>
      <c r="H4" s="12">
        <v>2</v>
      </c>
      <c r="I4" s="12">
        <v>3</v>
      </c>
      <c r="J4" s="12">
        <v>4</v>
      </c>
      <c r="K4" s="12">
        <v>5</v>
      </c>
      <c r="L4" s="12">
        <v>6</v>
      </c>
      <c r="M4" s="12">
        <v>7</v>
      </c>
      <c r="N4" s="12">
        <v>8</v>
      </c>
      <c r="O4" s="12">
        <v>9</v>
      </c>
      <c r="P4" s="12">
        <v>10</v>
      </c>
      <c r="Q4" s="12">
        <v>11</v>
      </c>
      <c r="R4" s="12">
        <v>12</v>
      </c>
      <c r="S4" s="13"/>
      <c r="T4" s="25"/>
      <c r="U4" s="26"/>
      <c r="V4" s="25"/>
    </row>
    <row r="5" spans="2:22" ht="24" customHeight="1" x14ac:dyDescent="0.35">
      <c r="B5" s="21" t="str">
        <f>IF(F5="","",CONCATENATE("SET_TMC_CURRENT STEPPER=",$C$19," CURRENT=",ROUND(F5,3)," HOLDCURRENT=",ROUND(F5,3)))</f>
        <v>SET_TMC_CURRENT STEPPER=extruder CURRENT=0.11 HOLDCURRENT=0.11</v>
      </c>
      <c r="D5" s="27" t="s">
        <v>10</v>
      </c>
      <c r="E5" s="7">
        <v>2</v>
      </c>
      <c r="F5" s="20">
        <f>IF(E5/$C$21*325/($C$20+0.02)/1000/SQRT(2)&gt;$C$28,"",E5/$C$21*325/($C$20+0.02)/1000/SQRT(2))</f>
        <v>0.11048543456039804</v>
      </c>
      <c r="G5" s="19">
        <v>0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14"/>
      <c r="T5" s="17">
        <f>SUMPRODUCT($G$4:$R$4,G5:R5)</f>
        <v>0</v>
      </c>
      <c r="U5" s="10">
        <f>T5*PI()*$C$31^2/4</f>
        <v>0</v>
      </c>
      <c r="V5" s="11">
        <f>IF(T5=0,0,F5/$C$28*$C$29*$C$24/($C$25/(2*PI())/10))</f>
        <v>0</v>
      </c>
    </row>
    <row r="6" spans="2:22" ht="23.25" x14ac:dyDescent="0.35">
      <c r="B6" s="21" t="str">
        <f t="shared" ref="B6:B15" si="1">IF(F6="","",CONCATENATE("SET_TMC_CURRENT STEPPER=",$C$19," CURRENT=",ROUND(F6,3)," HOLDCURRENT=",ROUND(F6,3)))</f>
        <v>SET_TMC_CURRENT STEPPER=extruder CURRENT=0.221 HOLDCURRENT=0.221</v>
      </c>
      <c r="D6" s="27"/>
      <c r="E6" s="7">
        <v>4</v>
      </c>
      <c r="F6" s="20">
        <f t="shared" ref="F6:F15" si="2">IF(E6/$C$21*325/($C$20+0.02)/1000/SQRT(2)&gt;$C$28,"",E6/$C$21*325/($C$20+0.02)/1000/SQRT(2))</f>
        <v>0.22097086912079608</v>
      </c>
      <c r="G6" s="3"/>
      <c r="H6" s="3"/>
      <c r="I6" s="3"/>
      <c r="J6" s="3"/>
      <c r="K6" s="18">
        <v>1</v>
      </c>
      <c r="L6" s="19">
        <v>0</v>
      </c>
      <c r="M6" s="3"/>
      <c r="N6" s="3"/>
      <c r="O6" s="3"/>
      <c r="P6" s="3"/>
      <c r="Q6" s="3"/>
      <c r="R6" s="3"/>
      <c r="S6" s="14"/>
      <c r="T6" s="17">
        <f t="shared" ref="T6:T15" si="3">SUMPRODUCT($G$4:$R$4,G6:R6)</f>
        <v>5</v>
      </c>
      <c r="U6" s="10">
        <f t="shared" ref="U6:U15" si="4">T6*PI()*$C$31^2/4</f>
        <v>12.026409377023427</v>
      </c>
      <c r="V6" s="11">
        <f t="shared" ref="V6:V15" si="5">IF(T6=0,0,F6/$C$28*$C$29*$C$24/($C$25/(2*PI())/10))</f>
        <v>28.909961856834759</v>
      </c>
    </row>
    <row r="7" spans="2:22" ht="23.25" x14ac:dyDescent="0.35">
      <c r="B7" s="21" t="str">
        <f t="shared" si="1"/>
        <v>SET_TMC_CURRENT STEPPER=extruder CURRENT=0.331 HOLDCURRENT=0.331</v>
      </c>
      <c r="D7" s="27"/>
      <c r="E7" s="7">
        <v>6</v>
      </c>
      <c r="F7" s="20">
        <f t="shared" si="2"/>
        <v>0.33145630368119411</v>
      </c>
      <c r="G7" s="3"/>
      <c r="H7" s="3"/>
      <c r="I7" s="3"/>
      <c r="J7" s="3"/>
      <c r="K7" s="3"/>
      <c r="L7" s="3"/>
      <c r="M7" s="18">
        <v>1</v>
      </c>
      <c r="N7" s="19">
        <v>0</v>
      </c>
      <c r="O7" s="3"/>
      <c r="P7" s="3"/>
      <c r="Q7" s="3"/>
      <c r="R7" s="3"/>
      <c r="S7" s="14"/>
      <c r="T7" s="17">
        <f t="shared" si="3"/>
        <v>7</v>
      </c>
      <c r="U7" s="10">
        <f t="shared" si="4"/>
        <v>16.836973127832799</v>
      </c>
      <c r="V7" s="11">
        <f t="shared" si="5"/>
        <v>43.36494278525214</v>
      </c>
    </row>
    <row r="8" spans="2:22" ht="23.25" x14ac:dyDescent="0.35">
      <c r="B8" s="21" t="str">
        <f t="shared" si="1"/>
        <v>SET_TMC_CURRENT STEPPER=extruder CURRENT=0.442 HOLDCURRENT=0.442</v>
      </c>
      <c r="D8" s="27"/>
      <c r="E8" s="7">
        <v>8</v>
      </c>
      <c r="F8" s="20">
        <f t="shared" si="2"/>
        <v>0.44194173824159216</v>
      </c>
      <c r="G8" s="3"/>
      <c r="H8" s="3"/>
      <c r="I8" s="3"/>
      <c r="J8" s="3"/>
      <c r="K8" s="3"/>
      <c r="L8" s="3"/>
      <c r="M8" s="3"/>
      <c r="N8" s="18">
        <v>1</v>
      </c>
      <c r="O8" s="19">
        <v>0</v>
      </c>
      <c r="P8" s="3"/>
      <c r="Q8" s="3"/>
      <c r="R8" s="3"/>
      <c r="S8" s="14"/>
      <c r="T8" s="17">
        <f t="shared" si="3"/>
        <v>8</v>
      </c>
      <c r="U8" s="10">
        <f t="shared" si="4"/>
        <v>19.242255003237482</v>
      </c>
      <c r="V8" s="11">
        <f t="shared" si="5"/>
        <v>57.819923713669517</v>
      </c>
    </row>
    <row r="9" spans="2:22" ht="23.25" x14ac:dyDescent="0.35">
      <c r="B9" s="21" t="str">
        <f t="shared" si="1"/>
        <v>SET_TMC_CURRENT STEPPER=extruder CURRENT=0.552 HOLDCURRENT=0.552</v>
      </c>
      <c r="D9" s="27"/>
      <c r="E9" s="7">
        <v>10</v>
      </c>
      <c r="F9" s="20">
        <f t="shared" si="2"/>
        <v>0.55242717280199016</v>
      </c>
      <c r="G9" s="3"/>
      <c r="H9" s="3"/>
      <c r="I9" s="3"/>
      <c r="J9" s="3"/>
      <c r="K9" s="3"/>
      <c r="L9" s="3"/>
      <c r="M9" s="3"/>
      <c r="N9" s="3"/>
      <c r="O9" s="18">
        <v>1</v>
      </c>
      <c r="P9" s="19">
        <v>0</v>
      </c>
      <c r="Q9" s="3"/>
      <c r="R9" s="3"/>
      <c r="S9" s="14"/>
      <c r="T9" s="17">
        <f t="shared" si="3"/>
        <v>9</v>
      </c>
      <c r="U9" s="10">
        <f t="shared" si="4"/>
        <v>21.647536878642168</v>
      </c>
      <c r="V9" s="11">
        <f t="shared" si="5"/>
        <v>72.274904642086895</v>
      </c>
    </row>
    <row r="10" spans="2:22" ht="23.25" x14ac:dyDescent="0.35">
      <c r="B10" s="21" t="str">
        <f t="shared" si="1"/>
        <v>SET_TMC_CURRENT STEPPER=extruder CURRENT=0.663 HOLDCURRENT=0.663</v>
      </c>
      <c r="D10" s="27"/>
      <c r="E10" s="7">
        <v>12</v>
      </c>
      <c r="F10" s="20">
        <f t="shared" si="2"/>
        <v>0.66291260736238822</v>
      </c>
      <c r="G10" s="3"/>
      <c r="H10" s="3"/>
      <c r="I10" s="3"/>
      <c r="J10" s="3"/>
      <c r="K10" s="3"/>
      <c r="L10" s="3"/>
      <c r="M10" s="3"/>
      <c r="N10" s="3"/>
      <c r="O10" s="18">
        <v>1</v>
      </c>
      <c r="P10" s="19">
        <v>0</v>
      </c>
      <c r="Q10" s="3"/>
      <c r="R10" s="3"/>
      <c r="S10" s="14"/>
      <c r="T10" s="17">
        <f t="shared" si="3"/>
        <v>9</v>
      </c>
      <c r="U10" s="10">
        <f t="shared" si="4"/>
        <v>21.647536878642168</v>
      </c>
      <c r="V10" s="11">
        <f t="shared" si="5"/>
        <v>86.72988557050428</v>
      </c>
    </row>
    <row r="11" spans="2:22" ht="23.25" x14ac:dyDescent="0.35">
      <c r="B11" s="21" t="str">
        <f t="shared" si="1"/>
        <v>SET_TMC_CURRENT STEPPER=extruder CURRENT=0.773 HOLDCURRENT=0.773</v>
      </c>
      <c r="D11" s="27"/>
      <c r="E11" s="7">
        <v>14</v>
      </c>
      <c r="F11" s="20">
        <f t="shared" si="2"/>
        <v>0.77339804192278627</v>
      </c>
      <c r="G11" s="3"/>
      <c r="H11" s="3"/>
      <c r="I11" s="3"/>
      <c r="J11" s="3"/>
      <c r="K11" s="3"/>
      <c r="L11" s="3"/>
      <c r="M11" s="3"/>
      <c r="N11" s="3"/>
      <c r="O11" s="3"/>
      <c r="P11" s="18">
        <v>1</v>
      </c>
      <c r="Q11" s="19">
        <v>0</v>
      </c>
      <c r="R11" s="3"/>
      <c r="S11" s="14"/>
      <c r="T11" s="17">
        <f t="shared" si="3"/>
        <v>10</v>
      </c>
      <c r="U11" s="10">
        <f t="shared" si="4"/>
        <v>24.052818754046854</v>
      </c>
      <c r="V11" s="11">
        <f t="shared" si="5"/>
        <v>101.18486649892165</v>
      </c>
    </row>
    <row r="12" spans="2:22" ht="23.25" x14ac:dyDescent="0.35">
      <c r="B12" s="21" t="str">
        <f t="shared" si="1"/>
        <v>SET_TMC_CURRENT STEPPER=extruder CURRENT=0.884 HOLDCURRENT=0.884</v>
      </c>
      <c r="D12" s="27"/>
      <c r="E12" s="7">
        <v>16</v>
      </c>
      <c r="F12" s="20">
        <f t="shared" si="2"/>
        <v>0.88388347648318433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>
        <v>1</v>
      </c>
      <c r="R12" s="3"/>
      <c r="S12" s="14"/>
      <c r="T12" s="17">
        <f t="shared" si="3"/>
        <v>11</v>
      </c>
      <c r="U12" s="10">
        <f>T12*PI()*$C$31^2/4</f>
        <v>26.458100629451536</v>
      </c>
      <c r="V12" s="11">
        <f t="shared" si="5"/>
        <v>115.63984742733903</v>
      </c>
    </row>
    <row r="13" spans="2:22" ht="23.25" x14ac:dyDescent="0.35">
      <c r="B13" s="21" t="str">
        <f t="shared" si="1"/>
        <v>SET_TMC_CURRENT STEPPER=extruder CURRENT=0.994 HOLDCURRENT=0.994</v>
      </c>
      <c r="D13" s="27"/>
      <c r="E13" s="7">
        <v>18</v>
      </c>
      <c r="F13" s="20">
        <f t="shared" si="2"/>
        <v>0.99436891104358238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14"/>
      <c r="T13" s="17">
        <f t="shared" si="3"/>
        <v>0</v>
      </c>
      <c r="U13" s="10">
        <f t="shared" si="4"/>
        <v>0</v>
      </c>
      <c r="V13" s="11">
        <f t="shared" si="5"/>
        <v>0</v>
      </c>
    </row>
    <row r="14" spans="2:22" ht="23.25" x14ac:dyDescent="0.35">
      <c r="B14" s="21" t="str">
        <f t="shared" si="1"/>
        <v/>
      </c>
      <c r="D14" s="27"/>
      <c r="E14" s="7">
        <v>20</v>
      </c>
      <c r="F14" s="20" t="str">
        <f t="shared" si="2"/>
        <v/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14"/>
      <c r="T14" s="17">
        <f t="shared" si="3"/>
        <v>0</v>
      </c>
      <c r="U14" s="10">
        <f t="shared" si="4"/>
        <v>0</v>
      </c>
      <c r="V14" s="11">
        <f t="shared" si="5"/>
        <v>0</v>
      </c>
    </row>
    <row r="15" spans="2:22" ht="23.25" x14ac:dyDescent="0.35">
      <c r="B15" s="21" t="str">
        <f t="shared" si="1"/>
        <v/>
      </c>
      <c r="D15" s="27"/>
      <c r="E15" s="7">
        <v>22</v>
      </c>
      <c r="F15" s="20" t="str">
        <f t="shared" si="2"/>
        <v/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14"/>
      <c r="T15" s="17">
        <f t="shared" si="3"/>
        <v>0</v>
      </c>
      <c r="U15" s="10">
        <f t="shared" si="4"/>
        <v>0</v>
      </c>
      <c r="V15" s="11">
        <f t="shared" si="5"/>
        <v>0</v>
      </c>
    </row>
    <row r="18" spans="2:4" ht="23.25" x14ac:dyDescent="0.35">
      <c r="B18" s="16" t="s">
        <v>20</v>
      </c>
    </row>
    <row r="19" spans="2:4" ht="23.25" x14ac:dyDescent="0.35">
      <c r="B19" s="15" t="s">
        <v>22</v>
      </c>
      <c r="C19" s="22" t="s">
        <v>21</v>
      </c>
      <c r="D19" s="1"/>
    </row>
    <row r="20" spans="2:4" ht="23.25" x14ac:dyDescent="0.35">
      <c r="B20" s="15" t="s">
        <v>7</v>
      </c>
      <c r="C20" s="12">
        <v>0.11</v>
      </c>
      <c r="D20" s="2" t="s">
        <v>12</v>
      </c>
    </row>
    <row r="21" spans="2:4" ht="23.25" x14ac:dyDescent="0.35">
      <c r="B21" s="15" t="s">
        <v>8</v>
      </c>
      <c r="C21" s="12">
        <v>32</v>
      </c>
      <c r="D21" s="2"/>
    </row>
    <row r="22" spans="2:4" x14ac:dyDescent="0.25">
      <c r="C22" s="5"/>
    </row>
    <row r="23" spans="2:4" ht="23.25" x14ac:dyDescent="0.35">
      <c r="B23" s="16" t="s">
        <v>18</v>
      </c>
      <c r="C23" s="5"/>
    </row>
    <row r="24" spans="2:4" ht="23.25" x14ac:dyDescent="0.35">
      <c r="B24" s="15" t="s">
        <v>0</v>
      </c>
      <c r="C24" s="8">
        <f>50/17</f>
        <v>2.9411764705882355</v>
      </c>
      <c r="D24" s="2"/>
    </row>
    <row r="25" spans="2:4" ht="23.25" x14ac:dyDescent="0.35">
      <c r="B25" s="15" t="s">
        <v>4</v>
      </c>
      <c r="C25" s="12">
        <v>22.6</v>
      </c>
      <c r="D25" s="2" t="s">
        <v>1</v>
      </c>
    </row>
    <row r="26" spans="2:4" x14ac:dyDescent="0.25">
      <c r="C26" s="5"/>
    </row>
    <row r="27" spans="2:4" ht="23.25" x14ac:dyDescent="0.35">
      <c r="B27" s="16" t="s">
        <v>19</v>
      </c>
      <c r="C27" s="5"/>
    </row>
    <row r="28" spans="2:4" ht="23.25" x14ac:dyDescent="0.35">
      <c r="B28" s="15" t="s">
        <v>13</v>
      </c>
      <c r="C28" s="12">
        <v>1</v>
      </c>
      <c r="D28" s="2" t="s">
        <v>11</v>
      </c>
    </row>
    <row r="29" spans="2:4" ht="23.25" x14ac:dyDescent="0.35">
      <c r="B29" s="15" t="s">
        <v>14</v>
      </c>
      <c r="C29" s="12">
        <v>16</v>
      </c>
      <c r="D29" s="2" t="s">
        <v>15</v>
      </c>
    </row>
    <row r="30" spans="2:4" x14ac:dyDescent="0.25">
      <c r="C30" s="5"/>
    </row>
    <row r="31" spans="2:4" ht="23.25" x14ac:dyDescent="0.35">
      <c r="B31" s="15" t="s">
        <v>3</v>
      </c>
      <c r="C31" s="12">
        <v>1.75</v>
      </c>
      <c r="D31" s="2" t="s">
        <v>1</v>
      </c>
    </row>
  </sheetData>
  <mergeCells count="5">
    <mergeCell ref="T3:T4"/>
    <mergeCell ref="U3:U4"/>
    <mergeCell ref="D5:D15"/>
    <mergeCell ref="G3:R3"/>
    <mergeCell ref="V3:V4"/>
  </mergeCells>
  <conditionalFormatting sqref="G5:R1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3</vt:i4>
      </vt:variant>
    </vt:vector>
  </HeadingPairs>
  <TitlesOfParts>
    <vt:vector size="4" baseType="lpstr">
      <vt:lpstr>FilamentForce</vt:lpstr>
      <vt:lpstr>Power (2)</vt:lpstr>
      <vt:lpstr>Power</vt:lpstr>
      <vt:lpstr>Chart1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David Govek</dc:creator>
  <cp:keywords/>
  <dc:description/>
  <cp:lastModifiedBy>Roy Berntsen</cp:lastModifiedBy>
  <cp:revision/>
  <dcterms:created xsi:type="dcterms:W3CDTF">2020-01-03T20:05:09Z</dcterms:created>
  <dcterms:modified xsi:type="dcterms:W3CDTF">2022-02-13T19:34:41Z</dcterms:modified>
  <cp:category/>
  <cp:contentStatus/>
</cp:coreProperties>
</file>