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modernacademyedu-my.sharepoint.com/personal/ahmed12300124_cs_modern-academy_edu_eg/Documents/"/>
    </mc:Choice>
  </mc:AlternateContent>
  <xr:revisionPtr revIDLastSave="737" documentId="8_{D4CF5BEF-7F90-42B5-AA73-BCFC8301EDA5}" xr6:coauthVersionLast="47" xr6:coauthVersionMax="47" xr10:uidLastSave="{A9CDB9D5-9DB4-407D-AFAB-1BB07B1BEE3A}"/>
  <bookViews>
    <workbookView xWindow="-28920" yWindow="2625" windowWidth="29040" windowHeight="16440" xr2:uid="{868BDD67-481F-430E-97DD-DC80B22D854B}"/>
  </bookViews>
  <sheets>
    <sheet name="Const" sheetId="1" r:id="rId1"/>
    <sheet name="Prepare" sheetId="2" r:id="rId2"/>
    <sheet name="Sheet1" sheetId="4" r:id="rId3"/>
    <sheet name="Simulation Tab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C4" i="3"/>
  <c r="D4" i="3" s="1"/>
  <c r="B5" i="3"/>
  <c r="B6" i="3" s="1"/>
  <c r="E6" i="3" s="1"/>
  <c r="M6" i="2"/>
  <c r="M7" i="2"/>
  <c r="M8" i="2"/>
  <c r="M9" i="2"/>
  <c r="M10" i="2"/>
  <c r="M5" i="2"/>
  <c r="N8" i="2"/>
  <c r="N6" i="2"/>
  <c r="N7" i="2"/>
  <c r="N9" i="2"/>
  <c r="N10" i="2"/>
  <c r="N5" i="2"/>
  <c r="N4" i="2"/>
  <c r="M4" i="2"/>
  <c r="K10" i="2"/>
  <c r="L9" i="2"/>
  <c r="K6" i="2"/>
  <c r="K7" i="2"/>
  <c r="K8" i="2"/>
  <c r="K9" i="2"/>
  <c r="K5" i="2"/>
  <c r="L5" i="2"/>
  <c r="L6" i="2"/>
  <c r="L7" i="2"/>
  <c r="L8" i="2"/>
  <c r="L10" i="2"/>
  <c r="L4" i="2"/>
  <c r="K4" i="2"/>
  <c r="I4" i="2"/>
  <c r="G6" i="2"/>
  <c r="H6" i="2"/>
  <c r="G7" i="2"/>
  <c r="H7" i="2"/>
  <c r="G8" i="2"/>
  <c r="H8" i="2"/>
  <c r="H9" i="2" s="1"/>
  <c r="H10" i="2" s="1"/>
  <c r="G9" i="2"/>
  <c r="G10" i="2" s="1"/>
  <c r="H5" i="2"/>
  <c r="G5" i="2"/>
  <c r="H4" i="2"/>
  <c r="G4" i="2"/>
  <c r="F4" i="2"/>
  <c r="J4" i="2" s="1"/>
  <c r="I5" i="2" s="1"/>
  <c r="I6" i="1"/>
  <c r="H6" i="1"/>
  <c r="I5" i="1"/>
  <c r="H5" i="1"/>
  <c r="I4" i="1"/>
  <c r="H4" i="1"/>
  <c r="G4" i="1"/>
  <c r="F5" i="2" l="1"/>
  <c r="E5" i="3"/>
  <c r="C5" i="3"/>
  <c r="D5" i="3" s="1"/>
  <c r="C6" i="3"/>
  <c r="D6" i="3" s="1"/>
  <c r="B7" i="3"/>
  <c r="E7" i="3" s="1"/>
  <c r="G5" i="1"/>
  <c r="F6" i="2" l="1"/>
  <c r="J5" i="2"/>
  <c r="I6" i="2" s="1"/>
  <c r="F5" i="3"/>
  <c r="J5" i="3" s="1"/>
  <c r="K5" i="3" s="1"/>
  <c r="B8" i="3"/>
  <c r="E8" i="3" s="1"/>
  <c r="C7" i="3"/>
  <c r="D7" i="3" s="1"/>
  <c r="G6" i="1"/>
  <c r="F7" i="3" l="1"/>
  <c r="G7" i="3" s="1"/>
  <c r="F7" i="2"/>
  <c r="J6" i="2"/>
  <c r="I7" i="2" s="1"/>
  <c r="F6" i="3" s="1"/>
  <c r="H5" i="3"/>
  <c r="I5" i="3" s="1"/>
  <c r="G5" i="3"/>
  <c r="B9" i="3"/>
  <c r="E9" i="3" s="1"/>
  <c r="C8" i="3"/>
  <c r="D8" i="3" s="1"/>
  <c r="H7" i="3" l="1"/>
  <c r="I7" i="3" s="1"/>
  <c r="J7" i="3"/>
  <c r="K7" i="3" s="1"/>
  <c r="G6" i="3"/>
  <c r="J6" i="3"/>
  <c r="K6" i="3" s="1"/>
  <c r="H6" i="3"/>
  <c r="I6" i="3" s="1"/>
  <c r="F8" i="2"/>
  <c r="J7" i="2"/>
  <c r="I8" i="2" s="1"/>
  <c r="L5" i="3"/>
  <c r="B10" i="3"/>
  <c r="E10" i="3" s="1"/>
  <c r="C9" i="3"/>
  <c r="D9" i="3" s="1"/>
  <c r="F9" i="3" s="1"/>
  <c r="L7" i="3" l="1"/>
  <c r="L6" i="3"/>
  <c r="F9" i="2"/>
  <c r="J8" i="2"/>
  <c r="I9" i="2" s="1"/>
  <c r="G9" i="3"/>
  <c r="J9" i="3"/>
  <c r="K9" i="3" s="1"/>
  <c r="H9" i="3"/>
  <c r="I9" i="3" s="1"/>
  <c r="B11" i="3"/>
  <c r="E11" i="3" s="1"/>
  <c r="C10" i="3"/>
  <c r="D10" i="3" s="1"/>
  <c r="F10" i="2" l="1"/>
  <c r="J10" i="2" s="1"/>
  <c r="J9" i="2"/>
  <c r="I10" i="2" s="1"/>
  <c r="F8" i="3" s="1"/>
  <c r="F4" i="3"/>
  <c r="L9" i="3"/>
  <c r="B12" i="3"/>
  <c r="E12" i="3" s="1"/>
  <c r="C11" i="3"/>
  <c r="D11" i="3" s="1"/>
  <c r="F11" i="3" s="1"/>
  <c r="F10" i="3" l="1"/>
  <c r="G8" i="3"/>
  <c r="J8" i="3"/>
  <c r="K8" i="3" s="1"/>
  <c r="H8" i="3"/>
  <c r="I8" i="3" s="1"/>
  <c r="G4" i="3"/>
  <c r="H4" i="3"/>
  <c r="I4" i="3" s="1"/>
  <c r="J4" i="3"/>
  <c r="K4" i="3" s="1"/>
  <c r="G11" i="3"/>
  <c r="J11" i="3"/>
  <c r="K11" i="3" s="1"/>
  <c r="H11" i="3"/>
  <c r="I11" i="3" s="1"/>
  <c r="B13" i="3"/>
  <c r="E13" i="3" s="1"/>
  <c r="C12" i="3"/>
  <c r="D12" i="3" s="1"/>
  <c r="F12" i="3" s="1"/>
  <c r="G10" i="3" l="1"/>
  <c r="J10" i="3"/>
  <c r="K10" i="3" s="1"/>
  <c r="H10" i="3"/>
  <c r="I10" i="3" s="1"/>
  <c r="L4" i="3"/>
  <c r="L8" i="3"/>
  <c r="L11" i="3"/>
  <c r="G12" i="3"/>
  <c r="J12" i="3"/>
  <c r="K12" i="3" s="1"/>
  <c r="H12" i="3"/>
  <c r="I12" i="3" s="1"/>
  <c r="B14" i="3"/>
  <c r="E14" i="3" s="1"/>
  <c r="C13" i="3"/>
  <c r="D13" i="3" s="1"/>
  <c r="F13" i="3" s="1"/>
  <c r="L10" i="3" l="1"/>
  <c r="L12" i="3"/>
  <c r="G13" i="3"/>
  <c r="J13" i="3"/>
  <c r="K13" i="3" s="1"/>
  <c r="H13" i="3"/>
  <c r="I13" i="3" s="1"/>
  <c r="B15" i="3"/>
  <c r="E15" i="3" s="1"/>
  <c r="C14" i="3"/>
  <c r="D14" i="3" s="1"/>
  <c r="F14" i="3" s="1"/>
  <c r="L13" i="3" l="1"/>
  <c r="G14" i="3"/>
  <c r="J14" i="3"/>
  <c r="K14" i="3" s="1"/>
  <c r="H14" i="3"/>
  <c r="I14" i="3" s="1"/>
  <c r="B16" i="3"/>
  <c r="E16" i="3" s="1"/>
  <c r="C15" i="3"/>
  <c r="D15" i="3" s="1"/>
  <c r="F15" i="3" s="1"/>
  <c r="L14" i="3" l="1"/>
  <c r="G15" i="3"/>
  <c r="J15" i="3"/>
  <c r="K15" i="3" s="1"/>
  <c r="H15" i="3"/>
  <c r="I15" i="3" s="1"/>
  <c r="B17" i="3"/>
  <c r="E17" i="3" s="1"/>
  <c r="C16" i="3"/>
  <c r="D16" i="3" s="1"/>
  <c r="F16" i="3" s="1"/>
  <c r="L15" i="3" l="1"/>
  <c r="G16" i="3"/>
  <c r="J16" i="3"/>
  <c r="K16" i="3" s="1"/>
  <c r="H16" i="3"/>
  <c r="I16" i="3" s="1"/>
  <c r="B18" i="3"/>
  <c r="E18" i="3" s="1"/>
  <c r="C17" i="3"/>
  <c r="D17" i="3" s="1"/>
  <c r="F17" i="3" s="1"/>
  <c r="L16" i="3" l="1"/>
  <c r="G17" i="3"/>
  <c r="J17" i="3"/>
  <c r="K17" i="3" s="1"/>
  <c r="H17" i="3"/>
  <c r="I17" i="3" s="1"/>
  <c r="B19" i="3"/>
  <c r="E19" i="3" s="1"/>
  <c r="C18" i="3"/>
  <c r="D18" i="3" s="1"/>
  <c r="F18" i="3" s="1"/>
  <c r="L17" i="3" l="1"/>
  <c r="G18" i="3"/>
  <c r="J18" i="3"/>
  <c r="K18" i="3" s="1"/>
  <c r="H18" i="3"/>
  <c r="I18" i="3" s="1"/>
  <c r="B20" i="3"/>
  <c r="E20" i="3" s="1"/>
  <c r="C19" i="3"/>
  <c r="D19" i="3" s="1"/>
  <c r="F19" i="3" s="1"/>
  <c r="L18" i="3" l="1"/>
  <c r="G19" i="3"/>
  <c r="J19" i="3"/>
  <c r="K19" i="3" s="1"/>
  <c r="H19" i="3"/>
  <c r="I19" i="3" s="1"/>
  <c r="B21" i="3"/>
  <c r="E21" i="3" s="1"/>
  <c r="C20" i="3"/>
  <c r="D20" i="3" s="1"/>
  <c r="F20" i="3" s="1"/>
  <c r="L19" i="3" l="1"/>
  <c r="G20" i="3"/>
  <c r="J20" i="3"/>
  <c r="K20" i="3" s="1"/>
  <c r="H20" i="3"/>
  <c r="I20" i="3" s="1"/>
  <c r="B22" i="3"/>
  <c r="E22" i="3" s="1"/>
  <c r="C21" i="3"/>
  <c r="D21" i="3" s="1"/>
  <c r="F21" i="3" s="1"/>
  <c r="L20" i="3" l="1"/>
  <c r="G21" i="3"/>
  <c r="J21" i="3"/>
  <c r="K21" i="3" s="1"/>
  <c r="H21" i="3"/>
  <c r="I21" i="3" s="1"/>
  <c r="B23" i="3"/>
  <c r="E23" i="3" s="1"/>
  <c r="C22" i="3"/>
  <c r="D22" i="3" s="1"/>
  <c r="F22" i="3" s="1"/>
  <c r="L21" i="3" l="1"/>
  <c r="G22" i="3"/>
  <c r="J22" i="3"/>
  <c r="K22" i="3" s="1"/>
  <c r="H22" i="3"/>
  <c r="I22" i="3" s="1"/>
  <c r="B24" i="3"/>
  <c r="C23" i="3"/>
  <c r="D23" i="3" s="1"/>
  <c r="F23" i="3" s="1"/>
  <c r="L22" i="3" l="1"/>
  <c r="G23" i="3"/>
  <c r="J23" i="3"/>
  <c r="K23" i="3" s="1"/>
  <c r="H23" i="3"/>
  <c r="I23" i="3" s="1"/>
  <c r="E24" i="3"/>
  <c r="B25" i="3"/>
  <c r="C24" i="3"/>
  <c r="D24" i="3" s="1"/>
  <c r="F24" i="3" l="1"/>
  <c r="J24" i="3" s="1"/>
  <c r="K24" i="3" s="1"/>
  <c r="L23" i="3"/>
  <c r="E25" i="3"/>
  <c r="B26" i="3"/>
  <c r="C25" i="3"/>
  <c r="D25" i="3" s="1"/>
  <c r="F25" i="3" l="1"/>
  <c r="H25" i="3" s="1"/>
  <c r="I25" i="3" s="1"/>
  <c r="H24" i="3"/>
  <c r="I24" i="3" s="1"/>
  <c r="G24" i="3"/>
  <c r="E26" i="3"/>
  <c r="B27" i="3"/>
  <c r="C26" i="3"/>
  <c r="D26" i="3" s="1"/>
  <c r="F26" i="3" l="1"/>
  <c r="G26" i="3" s="1"/>
  <c r="G25" i="3"/>
  <c r="J25" i="3"/>
  <c r="K25" i="3" s="1"/>
  <c r="L24" i="3"/>
  <c r="E27" i="3"/>
  <c r="B28" i="3"/>
  <c r="C27" i="3"/>
  <c r="D27" i="3" s="1"/>
  <c r="F27" i="3" s="1"/>
  <c r="H26" i="3" l="1"/>
  <c r="I26" i="3" s="1"/>
  <c r="J26" i="3"/>
  <c r="K26" i="3" s="1"/>
  <c r="L25" i="3"/>
  <c r="J27" i="3"/>
  <c r="K27" i="3" s="1"/>
  <c r="G27" i="3"/>
  <c r="H27" i="3"/>
  <c r="I27" i="3" s="1"/>
  <c r="L26" i="3"/>
  <c r="E28" i="3"/>
  <c r="B29" i="3"/>
  <c r="C28" i="3"/>
  <c r="D28" i="3" s="1"/>
  <c r="F28" i="3" l="1"/>
  <c r="H28" i="3" s="1"/>
  <c r="I28" i="3" s="1"/>
  <c r="L27" i="3"/>
  <c r="E29" i="3"/>
  <c r="B30" i="3"/>
  <c r="C29" i="3"/>
  <c r="D29" i="3" s="1"/>
  <c r="G28" i="3" l="1"/>
  <c r="J28" i="3"/>
  <c r="K28" i="3" s="1"/>
  <c r="F29" i="3"/>
  <c r="H29" i="3" s="1"/>
  <c r="I29" i="3" s="1"/>
  <c r="L28" i="3"/>
  <c r="E30" i="3"/>
  <c r="B31" i="3"/>
  <c r="C30" i="3"/>
  <c r="D30" i="3" s="1"/>
  <c r="G29" i="3" l="1"/>
  <c r="J29" i="3"/>
  <c r="K29" i="3" s="1"/>
  <c r="L29" i="3" s="1"/>
  <c r="F30" i="3"/>
  <c r="G30" i="3" s="1"/>
  <c r="E31" i="3"/>
  <c r="B32" i="3"/>
  <c r="C31" i="3"/>
  <c r="D31" i="3" s="1"/>
  <c r="F31" i="3" l="1"/>
  <c r="G31" i="3" s="1"/>
  <c r="J30" i="3"/>
  <c r="K30" i="3" s="1"/>
  <c r="H30" i="3"/>
  <c r="I30" i="3" s="1"/>
  <c r="E32" i="3"/>
  <c r="B33" i="3"/>
  <c r="C32" i="3"/>
  <c r="D32" i="3" s="1"/>
  <c r="L30" i="3" l="1"/>
  <c r="H31" i="3"/>
  <c r="I31" i="3" s="1"/>
  <c r="J31" i="3"/>
  <c r="K31" i="3" s="1"/>
  <c r="F32" i="3"/>
  <c r="J32" i="3" s="1"/>
  <c r="K32" i="3" s="1"/>
  <c r="E33" i="3"/>
  <c r="B34" i="3"/>
  <c r="C33" i="3"/>
  <c r="D33" i="3" s="1"/>
  <c r="F33" i="3" s="1"/>
  <c r="L31" i="3" l="1"/>
  <c r="H32" i="3"/>
  <c r="I32" i="3" s="1"/>
  <c r="G32" i="3"/>
  <c r="G33" i="3"/>
  <c r="H33" i="3"/>
  <c r="I33" i="3" s="1"/>
  <c r="J33" i="3"/>
  <c r="K33" i="3" s="1"/>
  <c r="E34" i="3"/>
  <c r="B35" i="3"/>
  <c r="C34" i="3"/>
  <c r="D34" i="3" s="1"/>
  <c r="F34" i="3" s="1"/>
  <c r="L32" i="3" l="1"/>
  <c r="H34" i="3"/>
  <c r="I34" i="3" s="1"/>
  <c r="J34" i="3"/>
  <c r="K34" i="3" s="1"/>
  <c r="G34" i="3"/>
  <c r="L33" i="3"/>
  <c r="E35" i="3"/>
  <c r="B36" i="3"/>
  <c r="C35" i="3"/>
  <c r="D35" i="3" s="1"/>
  <c r="F35" i="3" l="1"/>
  <c r="L34" i="3"/>
  <c r="G35" i="3"/>
  <c r="H35" i="3"/>
  <c r="I35" i="3" s="1"/>
  <c r="J35" i="3"/>
  <c r="K35" i="3" s="1"/>
  <c r="E36" i="3"/>
  <c r="B37" i="3"/>
  <c r="C36" i="3"/>
  <c r="D36" i="3" s="1"/>
  <c r="F36" i="3" l="1"/>
  <c r="J36" i="3" s="1"/>
  <c r="K36" i="3" s="1"/>
  <c r="H36" i="3"/>
  <c r="I36" i="3" s="1"/>
  <c r="G36" i="3"/>
  <c r="L35" i="3"/>
  <c r="E37" i="3"/>
  <c r="B38" i="3"/>
  <c r="C37" i="3"/>
  <c r="D37" i="3" s="1"/>
  <c r="F37" i="3" l="1"/>
  <c r="H37" i="3" s="1"/>
  <c r="I37" i="3" s="1"/>
  <c r="L36" i="3"/>
  <c r="E38" i="3"/>
  <c r="B39" i="3"/>
  <c r="C38" i="3"/>
  <c r="D38" i="3" s="1"/>
  <c r="F38" i="3" s="1"/>
  <c r="G37" i="3" l="1"/>
  <c r="J37" i="3"/>
  <c r="K37" i="3" s="1"/>
  <c r="J38" i="3"/>
  <c r="K38" i="3" s="1"/>
  <c r="G38" i="3"/>
  <c r="H38" i="3"/>
  <c r="I38" i="3" s="1"/>
  <c r="E39" i="3"/>
  <c r="B40" i="3"/>
  <c r="C39" i="3"/>
  <c r="D39" i="3" s="1"/>
  <c r="F39" i="3" l="1"/>
  <c r="L37" i="3"/>
  <c r="H39" i="3"/>
  <c r="I39" i="3" s="1"/>
  <c r="J39" i="3"/>
  <c r="K39" i="3" s="1"/>
  <c r="G39" i="3"/>
  <c r="L38" i="3"/>
  <c r="E40" i="3"/>
  <c r="B41" i="3"/>
  <c r="C40" i="3"/>
  <c r="D40" i="3" s="1"/>
  <c r="F40" i="3" l="1"/>
  <c r="L39" i="3"/>
  <c r="J40" i="3"/>
  <c r="K40" i="3" s="1"/>
  <c r="G40" i="3"/>
  <c r="H40" i="3"/>
  <c r="I40" i="3" s="1"/>
  <c r="E41" i="3"/>
  <c r="B42" i="3"/>
  <c r="C41" i="3"/>
  <c r="D41" i="3" s="1"/>
  <c r="F41" i="3" l="1"/>
  <c r="J41" i="3"/>
  <c r="K41" i="3" s="1"/>
  <c r="G41" i="3"/>
  <c r="H41" i="3"/>
  <c r="I41" i="3" s="1"/>
  <c r="L40" i="3"/>
  <c r="E42" i="3"/>
  <c r="B43" i="3"/>
  <c r="C42" i="3"/>
  <c r="D42" i="3" s="1"/>
  <c r="F42" i="3" l="1"/>
  <c r="G42" i="3"/>
  <c r="H42" i="3"/>
  <c r="I42" i="3" s="1"/>
  <c r="J42" i="3"/>
  <c r="K42" i="3" s="1"/>
  <c r="L41" i="3"/>
  <c r="E43" i="3"/>
  <c r="B44" i="3"/>
  <c r="C43" i="3"/>
  <c r="D43" i="3" s="1"/>
  <c r="F43" i="3" s="1"/>
  <c r="J43" i="3" l="1"/>
  <c r="K43" i="3" s="1"/>
  <c r="G43" i="3"/>
  <c r="H43" i="3"/>
  <c r="I43" i="3" s="1"/>
  <c r="L42" i="3"/>
  <c r="L44" i="3"/>
  <c r="K44" i="3"/>
  <c r="J44" i="3"/>
  <c r="G44" i="3"/>
  <c r="I44" i="3"/>
  <c r="H44" i="3"/>
  <c r="F44" i="3"/>
  <c r="D44" i="3"/>
  <c r="E44" i="3"/>
  <c r="B45" i="3"/>
  <c r="C44" i="3"/>
  <c r="L43" i="3" l="1"/>
  <c r="L45" i="3"/>
  <c r="K45" i="3"/>
  <c r="J45" i="3"/>
  <c r="G45" i="3"/>
  <c r="I45" i="3"/>
  <c r="H45" i="3"/>
  <c r="F45" i="3"/>
  <c r="D45" i="3"/>
  <c r="E45" i="3"/>
  <c r="B46" i="3"/>
  <c r="C45" i="3"/>
  <c r="K46" i="3" l="1"/>
  <c r="J46" i="3"/>
  <c r="I46" i="3"/>
  <c r="L46" i="3"/>
  <c r="G46" i="3"/>
  <c r="H46" i="3"/>
  <c r="E46" i="3"/>
  <c r="F46" i="3"/>
  <c r="D46" i="3"/>
  <c r="B47" i="3"/>
  <c r="C46" i="3"/>
  <c r="L47" i="3" l="1"/>
  <c r="K47" i="3"/>
  <c r="J47" i="3"/>
  <c r="G47" i="3"/>
  <c r="I47" i="3"/>
  <c r="H47" i="3"/>
  <c r="E47" i="3"/>
  <c r="F47" i="3"/>
  <c r="D47" i="3"/>
  <c r="B48" i="3"/>
  <c r="C47" i="3"/>
  <c r="K48" i="3" l="1"/>
  <c r="J48" i="3"/>
  <c r="G48" i="3"/>
  <c r="I48" i="3"/>
  <c r="H48" i="3"/>
  <c r="L48" i="3"/>
  <c r="E48" i="3"/>
  <c r="F48" i="3"/>
  <c r="D48" i="3"/>
  <c r="B49" i="3"/>
  <c r="C48" i="3"/>
  <c r="J49" i="3" l="1"/>
  <c r="G49" i="3"/>
  <c r="L49" i="3"/>
  <c r="K49" i="3"/>
  <c r="I49" i="3"/>
  <c r="H49" i="3"/>
  <c r="E49" i="3"/>
  <c r="F49" i="3"/>
  <c r="D49" i="3"/>
  <c r="B50" i="3"/>
  <c r="C49" i="3"/>
  <c r="L50" i="3" l="1"/>
  <c r="K50" i="3"/>
  <c r="J50" i="3"/>
  <c r="G50" i="3"/>
  <c r="I50" i="3"/>
  <c r="H50" i="3"/>
  <c r="E50" i="3"/>
  <c r="F50" i="3"/>
  <c r="D50" i="3"/>
  <c r="B51" i="3"/>
  <c r="C50" i="3"/>
  <c r="L51" i="3" l="1"/>
  <c r="K51" i="3"/>
  <c r="J51" i="3"/>
  <c r="G51" i="3"/>
  <c r="I51" i="3"/>
  <c r="H51" i="3"/>
  <c r="E51" i="3"/>
  <c r="D51" i="3"/>
  <c r="F51" i="3"/>
  <c r="B52" i="3"/>
  <c r="C51" i="3"/>
  <c r="L52" i="3" l="1"/>
  <c r="I52" i="3"/>
  <c r="G52" i="3"/>
  <c r="J52" i="3"/>
  <c r="H52" i="3"/>
  <c r="K52" i="3"/>
  <c r="E52" i="3"/>
  <c r="D52" i="3"/>
  <c r="F52" i="3"/>
  <c r="B53" i="3"/>
  <c r="C52" i="3"/>
  <c r="I53" i="3" l="1"/>
  <c r="H53" i="3"/>
  <c r="L53" i="3"/>
  <c r="J53" i="3"/>
  <c r="G53" i="3"/>
  <c r="K53" i="3"/>
  <c r="E53" i="3"/>
  <c r="F53" i="3"/>
  <c r="D53" i="3"/>
  <c r="B54" i="3"/>
  <c r="C53" i="3"/>
  <c r="I54" i="3" l="1"/>
  <c r="H54" i="3"/>
  <c r="G54" i="3"/>
  <c r="K54" i="3"/>
  <c r="J54" i="3"/>
  <c r="L54" i="3"/>
  <c r="F54" i="3"/>
  <c r="E54" i="3"/>
  <c r="D54" i="3"/>
  <c r="B55" i="3"/>
  <c r="C54" i="3"/>
  <c r="K55" i="3" l="1"/>
  <c r="I55" i="3"/>
  <c r="G55" i="3"/>
  <c r="H55" i="3"/>
  <c r="J55" i="3"/>
  <c r="L55" i="3"/>
  <c r="E55" i="3"/>
  <c r="F55" i="3"/>
  <c r="D55" i="3"/>
  <c r="B56" i="3"/>
  <c r="C55" i="3"/>
  <c r="K56" i="3" l="1"/>
  <c r="I56" i="3"/>
  <c r="J56" i="3"/>
  <c r="H56" i="3"/>
  <c r="L56" i="3"/>
  <c r="G56" i="3"/>
  <c r="E56" i="3"/>
  <c r="D56" i="3"/>
  <c r="F56" i="3"/>
  <c r="B57" i="3"/>
  <c r="C56" i="3"/>
  <c r="K57" i="3" l="1"/>
  <c r="L57" i="3"/>
  <c r="I57" i="3"/>
  <c r="J57" i="3"/>
  <c r="H57" i="3"/>
  <c r="G57" i="3"/>
  <c r="D57" i="3"/>
  <c r="E57" i="3"/>
  <c r="F57" i="3"/>
  <c r="B58" i="3"/>
  <c r="C57" i="3"/>
  <c r="K58" i="3" l="1"/>
  <c r="J58" i="3"/>
  <c r="H58" i="3"/>
  <c r="I58" i="3"/>
  <c r="G58" i="3"/>
  <c r="L58" i="3"/>
  <c r="F58" i="3"/>
  <c r="D58" i="3"/>
  <c r="E58" i="3"/>
  <c r="B59" i="3"/>
  <c r="C58" i="3"/>
  <c r="J59" i="3" l="1"/>
  <c r="H59" i="3"/>
  <c r="L59" i="3"/>
  <c r="K59" i="3"/>
  <c r="I59" i="3"/>
  <c r="G59" i="3"/>
  <c r="F59" i="3"/>
  <c r="D59" i="3"/>
  <c r="E59" i="3"/>
  <c r="B60" i="3"/>
  <c r="C59" i="3"/>
  <c r="G60" i="3" l="1"/>
  <c r="I60" i="3"/>
  <c r="L60" i="3"/>
  <c r="H60" i="3"/>
  <c r="K60" i="3"/>
  <c r="J60" i="3"/>
  <c r="F60" i="3"/>
  <c r="D60" i="3"/>
  <c r="E60" i="3"/>
  <c r="B61" i="3"/>
  <c r="C60" i="3"/>
  <c r="G61" i="3" l="1"/>
  <c r="L61" i="3"/>
  <c r="K61" i="3"/>
  <c r="J61" i="3"/>
  <c r="I61" i="3"/>
  <c r="H61" i="3"/>
  <c r="F61" i="3"/>
  <c r="E61" i="3"/>
  <c r="D61" i="3"/>
  <c r="B62" i="3"/>
  <c r="C61" i="3"/>
  <c r="L62" i="3" l="1"/>
  <c r="G62" i="3"/>
  <c r="I62" i="3"/>
  <c r="J62" i="3"/>
  <c r="H62" i="3"/>
  <c r="K62" i="3"/>
  <c r="D62" i="3"/>
  <c r="E62" i="3"/>
  <c r="F62" i="3"/>
  <c r="B63" i="3"/>
  <c r="C62" i="3"/>
  <c r="L63" i="3" l="1"/>
  <c r="G63" i="3"/>
  <c r="K63" i="3"/>
  <c r="I63" i="3"/>
  <c r="J63" i="3"/>
  <c r="H63" i="3"/>
  <c r="E63" i="3"/>
  <c r="F63" i="3"/>
  <c r="D63" i="3"/>
  <c r="B64" i="3"/>
  <c r="C63" i="3"/>
  <c r="L64" i="3" l="1"/>
  <c r="K64" i="3"/>
  <c r="J64" i="3"/>
  <c r="G64" i="3"/>
  <c r="I64" i="3"/>
  <c r="H64" i="3"/>
  <c r="F64" i="3"/>
  <c r="D64" i="3"/>
  <c r="E64" i="3"/>
  <c r="B65" i="3"/>
  <c r="C64" i="3"/>
  <c r="L65" i="3" l="1"/>
  <c r="K65" i="3"/>
  <c r="J65" i="3"/>
  <c r="G65" i="3"/>
  <c r="I65" i="3"/>
  <c r="H65" i="3"/>
  <c r="F65" i="3"/>
  <c r="D65" i="3"/>
  <c r="E65" i="3"/>
  <c r="B66" i="3"/>
  <c r="C65" i="3"/>
  <c r="L66" i="3" l="1"/>
  <c r="K66" i="3"/>
  <c r="J66" i="3"/>
  <c r="G66" i="3"/>
  <c r="I66" i="3"/>
  <c r="H66" i="3"/>
  <c r="E66" i="3"/>
  <c r="F66" i="3"/>
  <c r="D66" i="3"/>
  <c r="B67" i="3"/>
  <c r="C66" i="3"/>
  <c r="L67" i="3" l="1"/>
  <c r="K67" i="3"/>
  <c r="J67" i="3"/>
  <c r="G67" i="3"/>
  <c r="I67" i="3"/>
  <c r="H67" i="3"/>
  <c r="E67" i="3"/>
  <c r="F67" i="3"/>
  <c r="D67" i="3"/>
  <c r="B68" i="3"/>
  <c r="C67" i="3"/>
  <c r="H68" i="3" l="1"/>
  <c r="K68" i="3"/>
  <c r="J68" i="3"/>
  <c r="G68" i="3"/>
  <c r="L68" i="3"/>
  <c r="I68" i="3"/>
  <c r="E68" i="3"/>
  <c r="F68" i="3"/>
  <c r="D68" i="3"/>
  <c r="B69" i="3"/>
  <c r="C68" i="3"/>
  <c r="L69" i="3" l="1"/>
  <c r="K69" i="3"/>
  <c r="I69" i="3"/>
  <c r="H69" i="3"/>
  <c r="J69" i="3"/>
  <c r="G69" i="3"/>
  <c r="E69" i="3"/>
  <c r="F69" i="3"/>
  <c r="D69" i="3"/>
  <c r="B70" i="3"/>
  <c r="C69" i="3"/>
  <c r="L70" i="3" l="1"/>
  <c r="K70" i="3"/>
  <c r="J70" i="3"/>
  <c r="G70" i="3"/>
  <c r="I70" i="3"/>
  <c r="H70" i="3"/>
  <c r="E70" i="3"/>
  <c r="F70" i="3"/>
  <c r="D70" i="3"/>
  <c r="B71" i="3"/>
  <c r="C70" i="3"/>
  <c r="L71" i="3" l="1"/>
  <c r="K71" i="3"/>
  <c r="J71" i="3"/>
  <c r="G71" i="3"/>
  <c r="I71" i="3"/>
  <c r="H71" i="3"/>
  <c r="E71" i="3"/>
  <c r="F71" i="3"/>
  <c r="D71" i="3"/>
  <c r="B72" i="3"/>
  <c r="C71" i="3"/>
  <c r="L72" i="3" l="1"/>
  <c r="H72" i="3"/>
  <c r="G72" i="3"/>
  <c r="J72" i="3"/>
  <c r="K72" i="3"/>
  <c r="I72" i="3"/>
  <c r="F72" i="3"/>
  <c r="D72" i="3"/>
  <c r="E72" i="3"/>
  <c r="B73" i="3"/>
  <c r="C72" i="3"/>
  <c r="H73" i="3" l="1"/>
  <c r="L73" i="3"/>
  <c r="I73" i="3"/>
  <c r="J73" i="3"/>
  <c r="G73" i="3"/>
  <c r="K73" i="3"/>
  <c r="D73" i="3"/>
  <c r="F73" i="3"/>
  <c r="E73" i="3"/>
  <c r="B74" i="3"/>
  <c r="C73" i="3"/>
  <c r="H74" i="3" l="1"/>
  <c r="G74" i="3"/>
  <c r="J74" i="3"/>
  <c r="L74" i="3"/>
  <c r="K74" i="3"/>
  <c r="I74" i="3"/>
  <c r="D74" i="3"/>
  <c r="E74" i="3"/>
  <c r="F74" i="3"/>
  <c r="B75" i="3"/>
  <c r="C74" i="3"/>
  <c r="H75" i="3" l="1"/>
  <c r="I75" i="3"/>
  <c r="K75" i="3"/>
  <c r="L75" i="3"/>
  <c r="G75" i="3"/>
  <c r="J75" i="3"/>
  <c r="E75" i="3"/>
  <c r="F75" i="3"/>
  <c r="D75" i="3"/>
  <c r="B76" i="3"/>
  <c r="C75" i="3"/>
  <c r="J76" i="3" l="1"/>
  <c r="G76" i="3"/>
  <c r="I76" i="3"/>
  <c r="H76" i="3"/>
  <c r="L76" i="3"/>
  <c r="K76" i="3"/>
  <c r="D76" i="3"/>
  <c r="E76" i="3"/>
  <c r="F76" i="3"/>
  <c r="B77" i="3"/>
  <c r="C76" i="3"/>
  <c r="J77" i="3" l="1"/>
  <c r="L77" i="3"/>
  <c r="I77" i="3"/>
  <c r="K77" i="3"/>
  <c r="H77" i="3"/>
  <c r="G77" i="3"/>
  <c r="F77" i="3"/>
  <c r="D77" i="3"/>
  <c r="E77" i="3"/>
  <c r="B78" i="3"/>
  <c r="C77" i="3"/>
  <c r="J78" i="3" l="1"/>
  <c r="I78" i="3"/>
  <c r="K78" i="3"/>
  <c r="H78" i="3"/>
  <c r="L78" i="3"/>
  <c r="G78" i="3"/>
  <c r="F78" i="3"/>
  <c r="D78" i="3"/>
  <c r="E78" i="3"/>
  <c r="B79" i="3"/>
  <c r="C78" i="3"/>
  <c r="L79" i="3" l="1"/>
  <c r="G79" i="3"/>
  <c r="J79" i="3"/>
  <c r="K79" i="3"/>
  <c r="H79" i="3"/>
  <c r="I79" i="3"/>
  <c r="F79" i="3"/>
  <c r="D79" i="3"/>
  <c r="E79" i="3"/>
  <c r="B80" i="3"/>
  <c r="C79" i="3"/>
  <c r="I80" i="3" l="1"/>
  <c r="K80" i="3"/>
  <c r="J80" i="3"/>
  <c r="L80" i="3"/>
  <c r="G80" i="3"/>
  <c r="H80" i="3"/>
  <c r="F80" i="3"/>
  <c r="D80" i="3"/>
  <c r="E80" i="3"/>
  <c r="B81" i="3"/>
  <c r="C80" i="3"/>
  <c r="I81" i="3" l="1"/>
  <c r="J81" i="3"/>
  <c r="K81" i="3"/>
  <c r="H81" i="3"/>
  <c r="L81" i="3"/>
  <c r="G81" i="3"/>
  <c r="E81" i="3"/>
  <c r="F81" i="3"/>
  <c r="D81" i="3"/>
  <c r="B82" i="3"/>
  <c r="C81" i="3"/>
  <c r="K82" i="3" l="1"/>
  <c r="I82" i="3"/>
  <c r="G82" i="3"/>
  <c r="J82" i="3"/>
  <c r="H82" i="3"/>
  <c r="L82" i="3"/>
  <c r="E82" i="3"/>
  <c r="F82" i="3"/>
  <c r="D82" i="3"/>
  <c r="B83" i="3"/>
  <c r="C82" i="3"/>
  <c r="I83" i="3" l="1"/>
  <c r="L83" i="3"/>
  <c r="J83" i="3"/>
  <c r="H83" i="3"/>
  <c r="K83" i="3"/>
  <c r="G83" i="3"/>
  <c r="D83" i="3"/>
  <c r="E83" i="3"/>
  <c r="F83" i="3"/>
  <c r="B84" i="3"/>
  <c r="C83" i="3"/>
  <c r="L84" i="3" l="1"/>
  <c r="K84" i="3"/>
  <c r="J84" i="3"/>
  <c r="G84" i="3"/>
  <c r="I84" i="3"/>
  <c r="H84" i="3"/>
  <c r="F84" i="3"/>
  <c r="D84" i="3"/>
  <c r="E84" i="3"/>
  <c r="B85" i="3"/>
  <c r="C84" i="3"/>
  <c r="L85" i="3" l="1"/>
  <c r="K85" i="3"/>
  <c r="J85" i="3"/>
  <c r="G85" i="3"/>
  <c r="I85" i="3"/>
  <c r="H85" i="3"/>
  <c r="F85" i="3"/>
  <c r="D85" i="3"/>
  <c r="E85" i="3"/>
  <c r="B86" i="3"/>
  <c r="C85" i="3"/>
  <c r="L86" i="3" l="1"/>
  <c r="K86" i="3"/>
  <c r="G86" i="3"/>
  <c r="H86" i="3"/>
  <c r="J86" i="3"/>
  <c r="I86" i="3"/>
  <c r="E86" i="3"/>
  <c r="F86" i="3"/>
  <c r="D86" i="3"/>
  <c r="B87" i="3"/>
  <c r="C86" i="3"/>
  <c r="L87" i="3" l="1"/>
  <c r="K87" i="3"/>
  <c r="J87" i="3"/>
  <c r="G87" i="3"/>
  <c r="I87" i="3"/>
  <c r="H87" i="3"/>
  <c r="E87" i="3"/>
  <c r="F87" i="3"/>
  <c r="D87" i="3"/>
  <c r="B88" i="3"/>
  <c r="C87" i="3"/>
  <c r="J88" i="3" l="1"/>
  <c r="G88" i="3"/>
  <c r="L88" i="3"/>
  <c r="I88" i="3"/>
  <c r="H88" i="3"/>
  <c r="K88" i="3"/>
  <c r="E88" i="3"/>
  <c r="F88" i="3"/>
  <c r="D88" i="3"/>
  <c r="B89" i="3"/>
  <c r="C88" i="3"/>
  <c r="L89" i="3" l="1"/>
  <c r="K89" i="3"/>
  <c r="J89" i="3"/>
  <c r="G89" i="3"/>
  <c r="I89" i="3"/>
  <c r="H89" i="3"/>
  <c r="E89" i="3"/>
  <c r="F89" i="3"/>
  <c r="D89" i="3"/>
  <c r="B90" i="3"/>
  <c r="C89" i="3"/>
  <c r="L90" i="3" l="1"/>
  <c r="K90" i="3"/>
  <c r="J90" i="3"/>
  <c r="G90" i="3"/>
  <c r="I90" i="3"/>
  <c r="H90" i="3"/>
  <c r="E90" i="3"/>
  <c r="F90" i="3"/>
  <c r="D90" i="3"/>
  <c r="B91" i="3"/>
  <c r="C90" i="3"/>
  <c r="L91" i="3" l="1"/>
  <c r="K91" i="3"/>
  <c r="J91" i="3"/>
  <c r="G91" i="3"/>
  <c r="I91" i="3"/>
  <c r="H91" i="3"/>
  <c r="E91" i="3"/>
  <c r="D91" i="3"/>
  <c r="F91" i="3"/>
  <c r="B92" i="3"/>
  <c r="C91" i="3"/>
  <c r="L92" i="3" l="1"/>
  <c r="K92" i="3"/>
  <c r="J92" i="3"/>
  <c r="G92" i="3"/>
  <c r="I92" i="3"/>
  <c r="H92" i="3"/>
  <c r="F92" i="3"/>
  <c r="D92" i="3"/>
  <c r="E92" i="3"/>
  <c r="B93" i="3"/>
  <c r="C92" i="3"/>
  <c r="G93" i="3" l="1"/>
  <c r="K93" i="3"/>
  <c r="H93" i="3"/>
  <c r="J93" i="3"/>
  <c r="I93" i="3"/>
  <c r="L93" i="3"/>
  <c r="F93" i="3"/>
  <c r="D93" i="3"/>
  <c r="E93" i="3"/>
  <c r="B94" i="3"/>
  <c r="C93" i="3"/>
  <c r="K94" i="3" l="1"/>
  <c r="I94" i="3"/>
  <c r="L94" i="3"/>
  <c r="H94" i="3"/>
  <c r="G94" i="3"/>
  <c r="J94" i="3"/>
  <c r="F94" i="3"/>
  <c r="D94" i="3"/>
  <c r="E94" i="3"/>
  <c r="B95" i="3"/>
  <c r="C94" i="3"/>
  <c r="I95" i="3" l="1"/>
  <c r="K95" i="3"/>
  <c r="J95" i="3"/>
  <c r="L95" i="3"/>
  <c r="H95" i="3"/>
  <c r="G95" i="3"/>
  <c r="F95" i="3"/>
  <c r="D95" i="3"/>
  <c r="E95" i="3"/>
  <c r="B96" i="3"/>
  <c r="C95" i="3"/>
  <c r="G96" i="3" l="1"/>
  <c r="I96" i="3"/>
  <c r="L96" i="3"/>
  <c r="K96" i="3"/>
  <c r="H96" i="3"/>
  <c r="J96" i="3"/>
  <c r="F96" i="3"/>
  <c r="D96" i="3"/>
  <c r="E96" i="3"/>
  <c r="B97" i="3"/>
  <c r="C96" i="3"/>
  <c r="L97" i="3" l="1"/>
  <c r="G97" i="3"/>
  <c r="J97" i="3"/>
  <c r="H97" i="3"/>
  <c r="I97" i="3"/>
  <c r="K97" i="3"/>
  <c r="F97" i="3"/>
  <c r="D97" i="3"/>
  <c r="E97" i="3"/>
  <c r="B98" i="3"/>
  <c r="C97" i="3"/>
  <c r="G98" i="3" l="1"/>
  <c r="K98" i="3"/>
  <c r="H98" i="3"/>
  <c r="I98" i="3"/>
  <c r="J98" i="3"/>
  <c r="L98" i="3"/>
  <c r="F98" i="3"/>
  <c r="D98" i="3"/>
  <c r="E98" i="3"/>
  <c r="B99" i="3"/>
  <c r="C98" i="3"/>
  <c r="K99" i="3" l="1"/>
  <c r="I99" i="3"/>
  <c r="G99" i="3"/>
  <c r="J99" i="3"/>
  <c r="L99" i="3"/>
  <c r="H99" i="3"/>
  <c r="E99" i="3"/>
  <c r="F99" i="3"/>
  <c r="D99" i="3"/>
  <c r="B100" i="3"/>
  <c r="C99" i="3"/>
  <c r="L100" i="3" l="1"/>
  <c r="H100" i="3"/>
  <c r="K100" i="3"/>
  <c r="I100" i="3"/>
  <c r="J100" i="3"/>
  <c r="G100" i="3"/>
  <c r="E100" i="3"/>
  <c r="F100" i="3"/>
  <c r="D100" i="3"/>
  <c r="B101" i="3"/>
  <c r="C100" i="3"/>
  <c r="L101" i="3" l="1"/>
  <c r="H101" i="3"/>
  <c r="G101" i="3"/>
  <c r="K101" i="3"/>
  <c r="I101" i="3"/>
  <c r="J101" i="3"/>
  <c r="F101" i="3"/>
  <c r="D101" i="3"/>
  <c r="E101" i="3"/>
  <c r="B102" i="3"/>
  <c r="C101" i="3"/>
  <c r="J102" i="3" l="1"/>
  <c r="L102" i="3"/>
  <c r="H102" i="3"/>
  <c r="G102" i="3"/>
  <c r="K102" i="3"/>
  <c r="I102" i="3"/>
  <c r="D102" i="3"/>
  <c r="F102" i="3"/>
  <c r="E102" i="3"/>
  <c r="B103" i="3"/>
  <c r="C102" i="3"/>
  <c r="H103" i="3" l="1"/>
  <c r="L103" i="3"/>
  <c r="N4" i="3" s="1"/>
  <c r="I103" i="3"/>
  <c r="G103" i="3"/>
  <c r="J103" i="3"/>
  <c r="K103" i="3"/>
  <c r="C103" i="3"/>
  <c r="D103" i="3"/>
  <c r="E103" i="3"/>
  <c r="F103" i="3"/>
</calcChain>
</file>

<file path=xl/sharedStrings.xml><?xml version="1.0" encoding="utf-8"?>
<sst xmlns="http://schemas.openxmlformats.org/spreadsheetml/2006/main" count="68" uniqueCount="42">
  <si>
    <t>Item</t>
  </si>
  <si>
    <t>Value</t>
  </si>
  <si>
    <t>Type of Newsday</t>
  </si>
  <si>
    <t>Probability</t>
  </si>
  <si>
    <t>Random-Digit Assignment</t>
  </si>
  <si>
    <t>Good</t>
  </si>
  <si>
    <t>Fair</t>
  </si>
  <si>
    <t>Poor</t>
  </si>
  <si>
    <t>Cumlative Probability</t>
  </si>
  <si>
    <t>Upper</t>
  </si>
  <si>
    <t>Lower</t>
  </si>
  <si>
    <t>C : Paper Cost</t>
  </si>
  <si>
    <t>P : Paper Sell</t>
  </si>
  <si>
    <t>S : Scrap Sale</t>
  </si>
  <si>
    <t>Assume</t>
  </si>
  <si>
    <t>Demand</t>
  </si>
  <si>
    <t>Demand Prob. Dist.</t>
  </si>
  <si>
    <t>Cumulative</t>
  </si>
  <si>
    <t>Prob dist.</t>
  </si>
  <si>
    <t>D: Days</t>
  </si>
  <si>
    <t>Day</t>
  </si>
  <si>
    <t>R.D Type</t>
  </si>
  <si>
    <t>Type</t>
  </si>
  <si>
    <t>R.D Demand</t>
  </si>
  <si>
    <t>Revnue Sales</t>
  </si>
  <si>
    <t>d Daily Demand</t>
  </si>
  <si>
    <t>z: Daily Profit</t>
  </si>
  <si>
    <t>x: Quantity</t>
  </si>
  <si>
    <t>Excess Demand</t>
  </si>
  <si>
    <t>lost Profit E-D</t>
  </si>
  <si>
    <t>Salvage from scrap</t>
  </si>
  <si>
    <t>Num of Scrap</t>
  </si>
  <si>
    <t>Daily Profit</t>
  </si>
  <si>
    <t>TotalProfit</t>
  </si>
  <si>
    <t>Formulas</t>
  </si>
  <si>
    <t>min(demand, total newspapers) * paper sell price</t>
  </si>
  <si>
    <t>max(total newspapers, demand) - demand</t>
  </si>
  <si>
    <t>excess demand * (paper sell price - paper buy price)</t>
  </si>
  <si>
    <t>max(demand, total newspapers) - demand</t>
  </si>
  <si>
    <t>Num of scrap * scrap paper sell</t>
  </si>
  <si>
    <t xml:space="preserve">Type </t>
  </si>
  <si>
    <t>Get type (Good, Fair, Poor) based on random number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</si>
</sst>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u val="double"/>
      <sz val="11"/>
      <color rgb="FFC000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8"/>
      <color theme="0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/>
      <right/>
      <top/>
      <bottom style="thin">
        <color theme="4" tint="0.7999816888943144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1" applyNumberFormat="0" applyFill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10" borderId="8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3" xfId="0" applyBorder="1"/>
    <xf numFmtId="2" fontId="0" fillId="0" borderId="14" xfId="0" applyNumberFormat="1" applyBorder="1" applyAlignment="1">
      <alignment horizontal="center"/>
    </xf>
    <xf numFmtId="0" fontId="0" fillId="0" borderId="16" xfId="0" applyBorder="1"/>
    <xf numFmtId="2" fontId="0" fillId="0" borderId="1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4" fillId="4" borderId="17" xfId="3" applyBorder="1" applyAlignment="1">
      <alignment horizontal="center" vertical="center"/>
    </xf>
    <xf numFmtId="0" fontId="3" fillId="3" borderId="20" xfId="2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10" borderId="19" xfId="0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9" xfId="0" applyBorder="1"/>
    <xf numFmtId="0" fontId="0" fillId="10" borderId="2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5" fillId="0" borderId="1" xfId="4"/>
    <xf numFmtId="0" fontId="5" fillId="0" borderId="1" xfId="4" applyAlignment="1">
      <alignment horizontal="center"/>
    </xf>
    <xf numFmtId="0" fontId="1" fillId="6" borderId="0" xfId="6" applyAlignment="1">
      <alignment horizontal="center" vertical="center"/>
    </xf>
    <xf numFmtId="0" fontId="11" fillId="7" borderId="0" xfId="7" applyFont="1" applyAlignment="1">
      <alignment horizontal="center" vertical="center"/>
    </xf>
    <xf numFmtId="0" fontId="10" fillId="13" borderId="3" xfId="9" applyNumberFormat="1" applyFont="1" applyFill="1" applyBorder="1" applyAlignment="1">
      <alignment horizontal="center" vertical="center"/>
    </xf>
    <xf numFmtId="0" fontId="9" fillId="13" borderId="6" xfId="9" applyFont="1" applyFill="1" applyBorder="1" applyAlignment="1">
      <alignment horizontal="left" vertical="center"/>
    </xf>
    <xf numFmtId="0" fontId="6" fillId="14" borderId="7" xfId="8" applyNumberForma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6" fillId="12" borderId="27" xfId="5" applyFill="1" applyBorder="1" applyAlignment="1">
      <alignment horizontal="center" vertical="center"/>
    </xf>
    <xf numFmtId="0" fontId="0" fillId="0" borderId="11" xfId="0" applyBorder="1"/>
    <xf numFmtId="1" fontId="8" fillId="0" borderId="11" xfId="0" applyNumberFormat="1" applyFont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0" borderId="28" xfId="0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7" fillId="13" borderId="2" xfId="9" applyFont="1" applyFill="1" applyBorder="1" applyAlignment="1">
      <alignment horizontal="center" vertical="center"/>
    </xf>
    <xf numFmtId="0" fontId="6" fillId="14" borderId="0" xfId="8" applyNumberFormat="1" applyFill="1" applyAlignment="1">
      <alignment horizontal="center"/>
    </xf>
    <xf numFmtId="0" fontId="6" fillId="12" borderId="4" xfId="5" applyNumberFormat="1" applyFill="1" applyBorder="1" applyAlignment="1">
      <alignment horizontal="center"/>
    </xf>
    <xf numFmtId="0" fontId="7" fillId="13" borderId="2" xfId="9" applyFont="1" applyFill="1" applyBorder="1" applyAlignment="1">
      <alignment horizontal="center" vertical="center" wrapText="1"/>
    </xf>
    <xf numFmtId="0" fontId="7" fillId="13" borderId="3" xfId="9" applyFont="1" applyFill="1" applyBorder="1" applyAlignment="1">
      <alignment horizontal="center" vertical="center" wrapText="1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</cellXfs>
  <cellStyles count="10">
    <cellStyle name="20% - Accent2" xfId="6" builtinId="34"/>
    <cellStyle name="60% - Accent2" xfId="7" builtinId="36"/>
    <cellStyle name="Accent1" xfId="5" builtinId="29"/>
    <cellStyle name="Accent3" xfId="8" builtinId="37"/>
    <cellStyle name="Accent5" xfId="9" builtinId="45"/>
    <cellStyle name="Bad" xfId="2" builtinId="27"/>
    <cellStyle name="Good" xfId="1" builtinId="26"/>
    <cellStyle name="Linked Cell" xfId="4" builtinId="2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DC42-9BEE-4D26-9CF7-CB57300AF735}">
  <dimension ref="B2:XFB15"/>
  <sheetViews>
    <sheetView tabSelected="1" zoomScale="175" zoomScaleNormal="175" workbookViewId="0">
      <selection activeCell="D19" sqref="D19"/>
    </sheetView>
  </sheetViews>
  <sheetFormatPr defaultColWidth="0" defaultRowHeight="14.4" x14ac:dyDescent="0.3"/>
  <cols>
    <col min="1" max="1" width="7.77734375" customWidth="1"/>
    <col min="2" max="2" width="13" customWidth="1"/>
    <col min="3" max="4" width="7.77734375" customWidth="1"/>
    <col min="5" max="9" width="8.77734375" customWidth="1"/>
    <col min="10" max="25" width="7.77734375" customWidth="1"/>
    <col min="26" max="16382" width="8.88671875" hidden="1"/>
    <col min="16383" max="16384" width="5.88671875" customWidth="1"/>
  </cols>
  <sheetData>
    <row r="2" spans="2:14" x14ac:dyDescent="0.3">
      <c r="B2" s="51" t="s">
        <v>14</v>
      </c>
      <c r="C2" s="51"/>
      <c r="E2" s="52" t="s">
        <v>2</v>
      </c>
      <c r="F2" s="52" t="s">
        <v>3</v>
      </c>
      <c r="G2" s="52" t="s">
        <v>8</v>
      </c>
      <c r="H2" s="49" t="s">
        <v>4</v>
      </c>
      <c r="I2" s="49"/>
      <c r="L2" s="50" t="s">
        <v>16</v>
      </c>
      <c r="M2" s="50"/>
      <c r="N2" s="50"/>
    </row>
    <row r="3" spans="2:14" x14ac:dyDescent="0.3">
      <c r="B3" s="43" t="s">
        <v>0</v>
      </c>
      <c r="C3" s="43" t="s">
        <v>1</v>
      </c>
      <c r="E3" s="52"/>
      <c r="F3" s="53"/>
      <c r="G3" s="53"/>
      <c r="H3" s="39" t="s">
        <v>10</v>
      </c>
      <c r="I3" s="39" t="s">
        <v>9</v>
      </c>
      <c r="K3" s="41" t="s">
        <v>15</v>
      </c>
      <c r="L3" s="41" t="s">
        <v>5</v>
      </c>
      <c r="M3" s="41" t="s">
        <v>6</v>
      </c>
      <c r="N3" s="41" t="s">
        <v>7</v>
      </c>
    </row>
    <row r="4" spans="2:14" x14ac:dyDescent="0.3">
      <c r="B4" s="44" t="s">
        <v>12</v>
      </c>
      <c r="C4" s="45">
        <v>50</v>
      </c>
      <c r="E4" s="40" t="s">
        <v>5</v>
      </c>
      <c r="F4" s="3">
        <v>0.35</v>
      </c>
      <c r="G4" s="4">
        <f>F4</f>
        <v>0.35</v>
      </c>
      <c r="H4" s="4">
        <f>0</f>
        <v>0</v>
      </c>
      <c r="I4" s="4">
        <f>G4-0.01</f>
        <v>0.33999999999999997</v>
      </c>
      <c r="K4" s="42">
        <v>40</v>
      </c>
      <c r="L4" s="12">
        <v>0.03</v>
      </c>
      <c r="M4" s="12">
        <v>0.1</v>
      </c>
      <c r="N4" s="12">
        <v>0.44</v>
      </c>
    </row>
    <row r="5" spans="2:14" x14ac:dyDescent="0.3">
      <c r="B5" s="44" t="s">
        <v>11</v>
      </c>
      <c r="C5" s="45">
        <v>33</v>
      </c>
      <c r="E5" s="40" t="s">
        <v>6</v>
      </c>
      <c r="F5" s="3">
        <v>0.45</v>
      </c>
      <c r="G5" s="4">
        <f>SUM(G4,F5)</f>
        <v>0.8</v>
      </c>
      <c r="H5" s="4">
        <f>I4+0.01</f>
        <v>0.35</v>
      </c>
      <c r="I5" s="4">
        <f t="shared" ref="I5" si="0">G5-0.01</f>
        <v>0.79</v>
      </c>
      <c r="K5" s="42">
        <v>50</v>
      </c>
      <c r="L5" s="12">
        <v>0.05</v>
      </c>
      <c r="M5" s="12">
        <v>0.18</v>
      </c>
      <c r="N5" s="12">
        <v>0.22</v>
      </c>
    </row>
    <row r="6" spans="2:14" x14ac:dyDescent="0.3">
      <c r="B6" s="44" t="s">
        <v>13</v>
      </c>
      <c r="C6" s="45">
        <v>5</v>
      </c>
      <c r="E6" s="40" t="s">
        <v>7</v>
      </c>
      <c r="F6" s="3">
        <v>0.2</v>
      </c>
      <c r="G6" s="4">
        <f>SUM(G5,F6)</f>
        <v>1</v>
      </c>
      <c r="H6" s="4">
        <f>I5+0.01</f>
        <v>0.8</v>
      </c>
      <c r="I6" s="4">
        <f>G6</f>
        <v>1</v>
      </c>
      <c r="K6" s="42">
        <v>60</v>
      </c>
      <c r="L6" s="12">
        <v>0.15</v>
      </c>
      <c r="M6" s="12">
        <v>0.4</v>
      </c>
      <c r="N6" s="12">
        <v>0.16</v>
      </c>
    </row>
    <row r="7" spans="2:14" x14ac:dyDescent="0.3">
      <c r="B7" s="44" t="s">
        <v>19</v>
      </c>
      <c r="C7" s="45">
        <v>40</v>
      </c>
      <c r="K7" s="42">
        <v>70</v>
      </c>
      <c r="L7" s="12">
        <v>0.2</v>
      </c>
      <c r="M7" s="12">
        <v>0.2</v>
      </c>
      <c r="N7" s="12">
        <v>0.12</v>
      </c>
    </row>
    <row r="8" spans="2:14" x14ac:dyDescent="0.3">
      <c r="B8" s="44" t="s">
        <v>27</v>
      </c>
      <c r="C8" s="45">
        <v>70</v>
      </c>
      <c r="K8" s="42">
        <v>80</v>
      </c>
      <c r="L8" s="12">
        <v>0.35</v>
      </c>
      <c r="M8" s="12">
        <v>0.08</v>
      </c>
      <c r="N8" s="12">
        <v>0.06</v>
      </c>
    </row>
    <row r="9" spans="2:14" x14ac:dyDescent="0.3">
      <c r="B9" s="44" t="s">
        <v>25</v>
      </c>
      <c r="C9" s="44"/>
      <c r="K9" s="42">
        <v>90</v>
      </c>
      <c r="L9" s="12">
        <v>0.15</v>
      </c>
      <c r="M9" s="12">
        <v>0.04</v>
      </c>
      <c r="N9" s="12">
        <v>0</v>
      </c>
    </row>
    <row r="10" spans="2:14" x14ac:dyDescent="0.3">
      <c r="B10" s="44" t="s">
        <v>26</v>
      </c>
      <c r="C10" s="44"/>
      <c r="K10" s="42">
        <v>100</v>
      </c>
      <c r="L10" s="12">
        <v>7.0000000000000007E-2</v>
      </c>
      <c r="M10" s="12">
        <v>0</v>
      </c>
      <c r="N10" s="12">
        <v>0</v>
      </c>
    </row>
    <row r="15" spans="2:14" ht="15.6" customHeight="1" x14ac:dyDescent="0.3"/>
  </sheetData>
  <mergeCells count="6">
    <mergeCell ref="H2:I2"/>
    <mergeCell ref="L2:N2"/>
    <mergeCell ref="B2:C2"/>
    <mergeCell ref="E2:E3"/>
    <mergeCell ref="G2:G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8344-673E-4CCD-AA31-8E464A08BA82}">
  <dimension ref="A1:N10"/>
  <sheetViews>
    <sheetView zoomScale="205" zoomScaleNormal="205" workbookViewId="0">
      <selection activeCell="C4" sqref="C4"/>
    </sheetView>
  </sheetViews>
  <sheetFormatPr defaultRowHeight="14.4" x14ac:dyDescent="0.3"/>
  <sheetData>
    <row r="1" spans="1:14" ht="15" thickBot="1" x14ac:dyDescent="0.35">
      <c r="B1" s="10"/>
    </row>
    <row r="2" spans="1:14" ht="15" thickBot="1" x14ac:dyDescent="0.35">
      <c r="A2" s="8"/>
      <c r="B2" s="30"/>
      <c r="C2" s="54" t="s">
        <v>18</v>
      </c>
      <c r="D2" s="55"/>
      <c r="E2" s="56"/>
      <c r="F2" s="54" t="s">
        <v>17</v>
      </c>
      <c r="G2" s="55"/>
      <c r="H2" s="56"/>
      <c r="I2" s="57" t="s">
        <v>4</v>
      </c>
      <c r="J2" s="58"/>
      <c r="K2" s="58"/>
      <c r="L2" s="58"/>
      <c r="M2" s="58"/>
      <c r="N2" s="59"/>
    </row>
    <row r="3" spans="1:14" x14ac:dyDescent="0.3">
      <c r="B3" s="31" t="s">
        <v>15</v>
      </c>
      <c r="C3" s="16" t="s">
        <v>5</v>
      </c>
      <c r="D3" s="17" t="s">
        <v>6</v>
      </c>
      <c r="E3" s="18" t="s">
        <v>7</v>
      </c>
      <c r="F3" s="16" t="s">
        <v>5</v>
      </c>
      <c r="G3" s="17" t="s">
        <v>6</v>
      </c>
      <c r="H3" s="18" t="s">
        <v>7</v>
      </c>
      <c r="I3" s="16" t="s">
        <v>10</v>
      </c>
      <c r="J3" s="19" t="s">
        <v>9</v>
      </c>
      <c r="K3" s="17" t="s">
        <v>10</v>
      </c>
      <c r="L3" s="20" t="s">
        <v>9</v>
      </c>
      <c r="M3" s="21" t="s">
        <v>10</v>
      </c>
      <c r="N3" s="18" t="s">
        <v>9</v>
      </c>
    </row>
    <row r="4" spans="1:14" x14ac:dyDescent="0.3">
      <c r="B4" s="32">
        <v>40</v>
      </c>
      <c r="C4" s="9">
        <v>0.03</v>
      </c>
      <c r="D4" s="7">
        <v>0.1</v>
      </c>
      <c r="E4" s="22">
        <v>0.44</v>
      </c>
      <c r="F4" s="9">
        <f>C4</f>
        <v>0.03</v>
      </c>
      <c r="G4" s="7">
        <f>D4</f>
        <v>0.1</v>
      </c>
      <c r="H4" s="22">
        <f>E4</f>
        <v>0.44</v>
      </c>
      <c r="I4" s="11">
        <f>0</f>
        <v>0</v>
      </c>
      <c r="J4" s="23">
        <f>IF(ISBLANK(F4),"", F4-0.01)</f>
        <v>1.9999999999999997E-2</v>
      </c>
      <c r="K4" s="12">
        <f>0</f>
        <v>0</v>
      </c>
      <c r="L4" s="23">
        <f>IF(ISBLANK( G4),"",  G4-0.01)</f>
        <v>9.0000000000000011E-2</v>
      </c>
      <c r="M4" s="12">
        <f>0</f>
        <v>0</v>
      </c>
      <c r="N4" s="24">
        <f>IF(ISBLANK( H4),"",  H4-0.01)</f>
        <v>0.43</v>
      </c>
    </row>
    <row r="5" spans="1:14" x14ac:dyDescent="0.3">
      <c r="B5" s="25">
        <v>50</v>
      </c>
      <c r="C5" s="9">
        <v>0.05</v>
      </c>
      <c r="D5" s="7">
        <v>0.18</v>
      </c>
      <c r="E5" s="22">
        <v>0.22</v>
      </c>
      <c r="F5" s="9">
        <f>IF(F4&gt;=1, "",C5+F4)</f>
        <v>0.08</v>
      </c>
      <c r="G5" s="7">
        <f>IF(G4&gt;=1, "",D5+G4)</f>
        <v>0.28000000000000003</v>
      </c>
      <c r="H5" s="22">
        <f>IF(H4&gt;=1, "",E5+H4)</f>
        <v>0.66</v>
      </c>
      <c r="I5" s="11">
        <f>J4+0.01</f>
        <v>0.03</v>
      </c>
      <c r="J5" s="23">
        <f t="shared" ref="J5:J9" si="0">IF(ISBLANK(F5),"", F5-0.01)</f>
        <v>7.0000000000000007E-2</v>
      </c>
      <c r="K5" s="12">
        <f>IF(L4="","",L4+0.01)</f>
        <v>0.1</v>
      </c>
      <c r="L5" s="23">
        <f t="shared" ref="L5:L8" si="1">IF(G5="","",  G5-0.01)</f>
        <v>0.27</v>
      </c>
      <c r="M5" s="12">
        <f>IF(OR(N4="",N4=1),"",N4+0.01)</f>
        <v>0.44</v>
      </c>
      <c r="N5" s="24">
        <f>IF(H5="","",  H5-0.01)</f>
        <v>0.65</v>
      </c>
    </row>
    <row r="6" spans="1:14" x14ac:dyDescent="0.3">
      <c r="B6" s="25">
        <v>60</v>
      </c>
      <c r="C6" s="9">
        <v>0.15</v>
      </c>
      <c r="D6" s="7">
        <v>0.4</v>
      </c>
      <c r="E6" s="22">
        <v>0.16</v>
      </c>
      <c r="F6" s="9">
        <f t="shared" ref="F6:F10" si="2">IF(F5&gt;=1, "",C6+F5)</f>
        <v>0.22999999999999998</v>
      </c>
      <c r="G6" s="7">
        <f t="shared" ref="G6:G10" si="3">IF(G5&gt;=1, "",D6+G5)</f>
        <v>0.68</v>
      </c>
      <c r="H6" s="22">
        <f t="shared" ref="H6:H10" si="4">IF(H5&gt;=1, "",E6+H5)</f>
        <v>0.82000000000000006</v>
      </c>
      <c r="I6" s="11">
        <f t="shared" ref="I6:I10" si="5">J5+0.01</f>
        <v>0.08</v>
      </c>
      <c r="J6" s="23">
        <f t="shared" si="0"/>
        <v>0.21999999999999997</v>
      </c>
      <c r="K6" s="12">
        <f t="shared" ref="K6:K9" si="6">IF(L5="","",L5+0.01)</f>
        <v>0.28000000000000003</v>
      </c>
      <c r="L6" s="23">
        <f t="shared" si="1"/>
        <v>0.67</v>
      </c>
      <c r="M6" s="12">
        <f t="shared" ref="M6:M10" si="7">IF(OR(N5="",N5=1),"",N5+0.01)</f>
        <v>0.66</v>
      </c>
      <c r="N6" s="24">
        <f t="shared" ref="N6:N10" si="8">IF(H6="","",  H6-0.01)</f>
        <v>0.81</v>
      </c>
    </row>
    <row r="7" spans="1:14" x14ac:dyDescent="0.3">
      <c r="B7" s="25">
        <v>70</v>
      </c>
      <c r="C7" s="9">
        <v>0.2</v>
      </c>
      <c r="D7" s="7">
        <v>0.2</v>
      </c>
      <c r="E7" s="22">
        <v>0.12</v>
      </c>
      <c r="F7" s="9">
        <f t="shared" si="2"/>
        <v>0.43</v>
      </c>
      <c r="G7" s="7">
        <f t="shared" si="3"/>
        <v>0.88000000000000012</v>
      </c>
      <c r="H7" s="22">
        <f t="shared" si="4"/>
        <v>0.94000000000000006</v>
      </c>
      <c r="I7" s="11">
        <f t="shared" si="5"/>
        <v>0.22999999999999998</v>
      </c>
      <c r="J7" s="23">
        <f t="shared" si="0"/>
        <v>0.42</v>
      </c>
      <c r="K7" s="12">
        <f t="shared" si="6"/>
        <v>0.68</v>
      </c>
      <c r="L7" s="23">
        <f t="shared" si="1"/>
        <v>0.87000000000000011</v>
      </c>
      <c r="M7" s="12">
        <f t="shared" si="7"/>
        <v>0.82000000000000006</v>
      </c>
      <c r="N7" s="24">
        <f t="shared" si="8"/>
        <v>0.93</v>
      </c>
    </row>
    <row r="8" spans="1:14" x14ac:dyDescent="0.3">
      <c r="B8" s="25">
        <v>80</v>
      </c>
      <c r="C8" s="9">
        <v>0.35</v>
      </c>
      <c r="D8" s="7">
        <v>0.08</v>
      </c>
      <c r="E8" s="22">
        <v>0.06</v>
      </c>
      <c r="F8" s="9">
        <f t="shared" si="2"/>
        <v>0.78</v>
      </c>
      <c r="G8" s="7">
        <f t="shared" si="3"/>
        <v>0.96000000000000008</v>
      </c>
      <c r="H8" s="22">
        <f t="shared" si="4"/>
        <v>1</v>
      </c>
      <c r="I8" s="11">
        <f t="shared" si="5"/>
        <v>0.43</v>
      </c>
      <c r="J8" s="23">
        <f t="shared" si="0"/>
        <v>0.77</v>
      </c>
      <c r="K8" s="12">
        <f t="shared" si="6"/>
        <v>0.88000000000000012</v>
      </c>
      <c r="L8" s="23">
        <f t="shared" si="1"/>
        <v>0.95000000000000007</v>
      </c>
      <c r="M8" s="12">
        <f t="shared" si="7"/>
        <v>0.94000000000000006</v>
      </c>
      <c r="N8" s="24">
        <f>IF(H8="","",  H8)</f>
        <v>1</v>
      </c>
    </row>
    <row r="9" spans="1:14" x14ac:dyDescent="0.3">
      <c r="B9" s="25">
        <v>90</v>
      </c>
      <c r="C9" s="9">
        <v>0.15</v>
      </c>
      <c r="D9" s="7">
        <v>0.04</v>
      </c>
      <c r="E9" s="22">
        <v>0</v>
      </c>
      <c r="F9" s="9">
        <f t="shared" si="2"/>
        <v>0.93</v>
      </c>
      <c r="G9" s="7">
        <f t="shared" si="3"/>
        <v>1</v>
      </c>
      <c r="H9" s="22" t="str">
        <f t="shared" si="4"/>
        <v/>
      </c>
      <c r="I9" s="11">
        <f t="shared" si="5"/>
        <v>0.78</v>
      </c>
      <c r="J9" s="23">
        <f t="shared" si="0"/>
        <v>0.92</v>
      </c>
      <c r="K9" s="12">
        <f t="shared" si="6"/>
        <v>0.96000000000000008</v>
      </c>
      <c r="L9" s="23">
        <f>IF(G9="","",  G9 )</f>
        <v>1</v>
      </c>
      <c r="M9" s="12" t="str">
        <f t="shared" si="7"/>
        <v/>
      </c>
      <c r="N9" s="24" t="str">
        <f t="shared" si="8"/>
        <v/>
      </c>
    </row>
    <row r="10" spans="1:14" ht="15" thickBot="1" x14ac:dyDescent="0.35">
      <c r="B10" s="5">
        <v>100</v>
      </c>
      <c r="C10" s="26">
        <v>7.0000000000000007E-2</v>
      </c>
      <c r="D10" s="27">
        <v>0</v>
      </c>
      <c r="E10" s="6">
        <v>0</v>
      </c>
      <c r="F10" s="26">
        <f t="shared" si="2"/>
        <v>1</v>
      </c>
      <c r="G10" s="27" t="str">
        <f t="shared" si="3"/>
        <v/>
      </c>
      <c r="H10" s="6" t="str">
        <f t="shared" si="4"/>
        <v/>
      </c>
      <c r="I10" s="28">
        <f t="shared" si="5"/>
        <v>0.93</v>
      </c>
      <c r="J10" s="15">
        <f>IF(ISBLANK(F10),"", F10)</f>
        <v>1</v>
      </c>
      <c r="K10" s="29" t="str">
        <f>IF(OR(L9="",L9=1),"",L9+0.01)</f>
        <v/>
      </c>
      <c r="L10" s="15" t="str">
        <f>IF(G10="","",  G10-0.01)</f>
        <v/>
      </c>
      <c r="M10" s="13" t="str">
        <f t="shared" si="7"/>
        <v/>
      </c>
      <c r="N10" s="14" t="str">
        <f t="shared" si="8"/>
        <v/>
      </c>
    </row>
  </sheetData>
  <mergeCells count="3">
    <mergeCell ref="F2:H2"/>
    <mergeCell ref="C2:E2"/>
    <mergeCell ref="I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9800-C533-4582-9165-19FED403F135}">
  <dimension ref="E5:H12"/>
  <sheetViews>
    <sheetView zoomScale="235" zoomScaleNormal="235" workbookViewId="0">
      <selection activeCell="F5" sqref="F5"/>
    </sheetView>
  </sheetViews>
  <sheetFormatPr defaultRowHeight="14.4" x14ac:dyDescent="0.3"/>
  <sheetData>
    <row r="5" spans="5:8" x14ac:dyDescent="0.3">
      <c r="E5" t="s">
        <v>15</v>
      </c>
      <c r="F5" t="s">
        <v>5</v>
      </c>
    </row>
    <row r="6" spans="5:8" x14ac:dyDescent="0.3">
      <c r="E6">
        <v>40</v>
      </c>
      <c r="F6">
        <v>0.03</v>
      </c>
      <c r="G6">
        <v>0.1</v>
      </c>
      <c r="H6">
        <v>0.44</v>
      </c>
    </row>
    <row r="7" spans="5:8" x14ac:dyDescent="0.3">
      <c r="E7">
        <v>50</v>
      </c>
      <c r="F7">
        <v>0.05</v>
      </c>
      <c r="G7">
        <v>0.18</v>
      </c>
      <c r="H7">
        <v>0.22</v>
      </c>
    </row>
    <row r="8" spans="5:8" x14ac:dyDescent="0.3">
      <c r="E8">
        <v>60</v>
      </c>
      <c r="F8">
        <v>0.15</v>
      </c>
      <c r="G8">
        <v>0.4</v>
      </c>
      <c r="H8">
        <v>0.16</v>
      </c>
    </row>
    <row r="9" spans="5:8" x14ac:dyDescent="0.3">
      <c r="E9">
        <v>70</v>
      </c>
      <c r="F9">
        <v>0.2</v>
      </c>
      <c r="G9">
        <v>0.2</v>
      </c>
      <c r="H9">
        <v>0.12</v>
      </c>
    </row>
    <row r="10" spans="5:8" x14ac:dyDescent="0.3">
      <c r="E10">
        <v>80</v>
      </c>
      <c r="F10">
        <v>0.35</v>
      </c>
      <c r="G10">
        <v>0.08</v>
      </c>
      <c r="H10">
        <v>0.06</v>
      </c>
    </row>
    <row r="11" spans="5:8" x14ac:dyDescent="0.3">
      <c r="E11">
        <v>90</v>
      </c>
      <c r="F11">
        <v>0.15</v>
      </c>
      <c r="G11">
        <v>0.04</v>
      </c>
      <c r="H11">
        <v>0</v>
      </c>
    </row>
    <row r="12" spans="5:8" x14ac:dyDescent="0.3">
      <c r="E12">
        <v>100</v>
      </c>
      <c r="F12">
        <v>7.0000000000000007E-2</v>
      </c>
      <c r="G12">
        <v>0</v>
      </c>
      <c r="H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7018-DB83-4DB9-AB25-C08DC9F6CF5B}">
  <dimension ref="B3:O105"/>
  <sheetViews>
    <sheetView topLeftCell="A82" zoomScale="130" zoomScaleNormal="130" workbookViewId="0">
      <selection activeCell="B113" sqref="B113:L113"/>
    </sheetView>
  </sheetViews>
  <sheetFormatPr defaultRowHeight="14.4" x14ac:dyDescent="0.3"/>
  <cols>
    <col min="2" max="2" width="8.88671875" style="2"/>
    <col min="3" max="4" width="8.88671875" style="1"/>
    <col min="5" max="5" width="11.109375" customWidth="1"/>
    <col min="7" max="7" width="11.88671875" customWidth="1"/>
    <col min="8" max="9" width="14.6640625" customWidth="1"/>
    <col min="10" max="10" width="15" customWidth="1"/>
    <col min="11" max="11" width="16" customWidth="1"/>
    <col min="12" max="12" width="10.77734375" customWidth="1"/>
    <col min="14" max="14" width="16.77734375" customWidth="1"/>
  </cols>
  <sheetData>
    <row r="3" spans="2:15" s="2" customFormat="1" x14ac:dyDescent="0.3">
      <c r="B3" s="33" t="s">
        <v>20</v>
      </c>
      <c r="C3" s="33" t="s">
        <v>21</v>
      </c>
      <c r="D3" s="33" t="s">
        <v>22</v>
      </c>
      <c r="E3" s="33" t="s">
        <v>23</v>
      </c>
      <c r="F3" s="33" t="s">
        <v>15</v>
      </c>
      <c r="G3" s="33" t="s">
        <v>24</v>
      </c>
      <c r="H3" s="33" t="s">
        <v>28</v>
      </c>
      <c r="I3" s="33" t="s">
        <v>29</v>
      </c>
      <c r="J3" s="33" t="s">
        <v>31</v>
      </c>
      <c r="K3" s="33" t="s">
        <v>30</v>
      </c>
      <c r="L3" s="33" t="s">
        <v>32</v>
      </c>
      <c r="N3" s="38" t="s">
        <v>33</v>
      </c>
    </row>
    <row r="4" spans="2:15" x14ac:dyDescent="0.3">
      <c r="B4" s="47">
        <v>1</v>
      </c>
      <c r="C4" s="47">
        <f ca="1">RANDBETWEEN(1, 100)</f>
        <v>63</v>
      </c>
      <c r="D4" s="47" t="str">
        <f ca="1">LOOKUP('Simulation Table'!C4/100,Const!$H$4:$I$6,  Const!$E$4:$E$6)</f>
        <v>Fair</v>
      </c>
      <c r="E4" s="47">
        <f ca="1">RANDBETWEEN(1, 100)</f>
        <v>37</v>
      </c>
      <c r="F4" s="47">
        <f ca="1">IF(
    D4="Good",
    LOOKUP('Simulation Table'!E4/100, Prepare!$I$4:$J$10, Prepare!$B$4:$B$10),
    IF(
        D4="Fair",
        LOOKUP('Simulation Table'!E4/100, Prepare!$K$4:$L$9, Prepare!$B$4:$B$9),
        LOOKUP('Simulation Table'!E4/100, Prepare!$M$4:$N$8, Prepare!$B$4:$B$8)
    )
)</f>
        <v>60</v>
      </c>
      <c r="G4" s="47">
        <f ca="1">MIN(F4, Const!$C$8) * Const!$C$4</f>
        <v>3000</v>
      </c>
      <c r="H4" s="48">
        <f ca="1">MAX(Const!$C$8, 'Simulation Table'!F4)-Const!$C$8</f>
        <v>0</v>
      </c>
      <c r="I4" s="47">
        <f ca="1">H4*(Const!$C$4-Const!$C$5)</f>
        <v>0</v>
      </c>
      <c r="J4" s="48">
        <f ca="1">MAX(F4,Const!C8)-'Simulation Table'!F4</f>
        <v>10</v>
      </c>
      <c r="K4" s="47">
        <f ca="1">J4*Const!$C$6</f>
        <v>50</v>
      </c>
      <c r="L4" s="47">
        <f ca="1">G4-(Const!$C$5*Const!$C$8)-'Simulation Table'!$I$4+'Simulation Table'!$K$4</f>
        <v>740</v>
      </c>
      <c r="M4" s="2"/>
      <c r="N4" s="37">
        <f ca="1">SUMIF(L4:L103,"&lt;&gt;",L4:L103)</f>
        <v>31430</v>
      </c>
    </row>
    <row r="5" spans="2:15" x14ac:dyDescent="0.3">
      <c r="B5" s="47">
        <f>IF(Const!$C$7 &gt; 'Simulation Table'!B4, 'Simulation Table'!B4+1, "")</f>
        <v>2</v>
      </c>
      <c r="C5" s="47">
        <f ca="1">IF(B5="", "", RANDBETWEEN(1, 100))</f>
        <v>71</v>
      </c>
      <c r="D5" s="47" t="str">
        <f ca="1">IF(B5="","", LOOKUP('Simulation Table'!C5/100,Const!$H$4:$I$6,  Const!$E$4:$E$6))</f>
        <v>Fair</v>
      </c>
      <c r="E5" s="47">
        <f ca="1">IF( B5="", "", RANDBETWEEN(1, 100))</f>
        <v>67</v>
      </c>
      <c r="F5" s="47">
        <f ca="1">IF(B5="",
    "",
    IF(
        D5="Good",
        LOOKUP('Simulation Table'!E5/100, Prepare!$I$4:$J$10, Prepare!$B$4:$B$10),
        IF(
            D5="Fair",
            LOOKUP('Simulation Table'!E5/100, Prepare!$K$4:$L$9, Prepare!$B$4:$B$9),
            LOOKUP('Simulation Table'!E5/100, Prepare!$M$4:$N$8, Prepare!$B$4:$B$8)
        )
    )
)</f>
        <v>60</v>
      </c>
      <c r="G5" s="47">
        <f ca="1">IF(B5="","",MIN(F5, Const!$C$8) * Const!$C$4)</f>
        <v>3000</v>
      </c>
      <c r="H5" s="48">
        <f ca="1">IF(B5="","",MAX(Const!$C$8, 'Simulation Table'!F5)-Const!$C$8)</f>
        <v>0</v>
      </c>
      <c r="I5" s="47">
        <f ca="1">IF(B5="","",H5*(Const!$C$4-Const!$C$5))</f>
        <v>0</v>
      </c>
      <c r="J5" s="48">
        <f ca="1">IF(B5="","",MAX(F5,Const!$C$8)-'Simulation Table'!F5)</f>
        <v>10</v>
      </c>
      <c r="K5" s="47">
        <f ca="1">IF(B5="","",J5*Const!$C$6)</f>
        <v>50</v>
      </c>
      <c r="L5" s="47">
        <f ca="1">IF(B5="","",G5-(Const!$C$5*Const!$C$8)-'Simulation Table'!I5+'Simulation Table'!K5)</f>
        <v>740</v>
      </c>
      <c r="M5" s="2"/>
      <c r="N5" s="2"/>
    </row>
    <row r="6" spans="2:15" x14ac:dyDescent="0.3">
      <c r="B6" s="47">
        <f>IF(Const!$C$7 &gt; 'Simulation Table'!B5, 'Simulation Table'!B5+1, "")</f>
        <v>3</v>
      </c>
      <c r="C6" s="47">
        <f t="shared" ref="C6:C69" ca="1" si="0">IF(B6="", "", RANDBETWEEN(1, 100))</f>
        <v>16</v>
      </c>
      <c r="D6" s="47" t="str">
        <f ca="1">IF(B6="","", LOOKUP('Simulation Table'!C6/100,Const!$H$4:$I$6,  Const!$E$4:$E$6))</f>
        <v>Good</v>
      </c>
      <c r="E6" s="47">
        <f t="shared" ref="E6:E69" ca="1" si="1">IF( B6="", "", RANDBETWEEN(1, 100))</f>
        <v>9</v>
      </c>
      <c r="F6" s="47">
        <f ca="1">IF(B6="",
    "",
    IF(
        D6="Good",
        LOOKUP('Simulation Table'!E6/100, Prepare!$I$4:$J$10, Prepare!$B$4:$B$10),
        IF(
            D6="Fair",
            LOOKUP('Simulation Table'!E6/100, Prepare!$K$4:$L$9, Prepare!$B$4:$B$9),
            LOOKUP('Simulation Table'!E6/100, Prepare!$M$4:$N$8, Prepare!$B$4:$B$8)
        )
    )
)</f>
        <v>60</v>
      </c>
      <c r="G6" s="47">
        <f ca="1">IF(B6="","",MIN(F6, Const!$C$8) * Const!$C$4)</f>
        <v>3000</v>
      </c>
      <c r="H6" s="48">
        <f ca="1">IF(B6="","",MAX(Const!$C$8, 'Simulation Table'!F6)-Const!$C$8)</f>
        <v>0</v>
      </c>
      <c r="I6" s="47">
        <f ca="1">IF(B6="","",H6*(Const!$C$4-Const!$C$5))</f>
        <v>0</v>
      </c>
      <c r="J6" s="48">
        <f ca="1">IF(B6="","",MAX(F6,Const!$C$8)-'Simulation Table'!F6)</f>
        <v>10</v>
      </c>
      <c r="K6" s="47">
        <f ca="1">IF(B6="","",J6*Const!$C$6)</f>
        <v>50</v>
      </c>
      <c r="L6" s="47">
        <f ca="1">IF(B6="","",G6-(Const!$C$5*Const!$C$8)-'Simulation Table'!I6+'Simulation Table'!K6)</f>
        <v>740</v>
      </c>
      <c r="M6" s="2"/>
      <c r="N6" s="2"/>
    </row>
    <row r="7" spans="2:15" x14ac:dyDescent="0.3">
      <c r="B7" s="47">
        <f>IF(Const!$C$7 &gt; 'Simulation Table'!B6, 'Simulation Table'!B6+1, "")</f>
        <v>4</v>
      </c>
      <c r="C7" s="47">
        <f t="shared" ca="1" si="0"/>
        <v>35</v>
      </c>
      <c r="D7" s="47" t="str">
        <f ca="1">IF(B7="","", LOOKUP('Simulation Table'!C7/100,Const!$H$4:$I$6,  Const!$E$4:$E$6))</f>
        <v>Fair</v>
      </c>
      <c r="E7" s="47">
        <f t="shared" ca="1" si="1"/>
        <v>81</v>
      </c>
      <c r="F7" s="47">
        <f ca="1">IF(B7="",
    "",
    IF(
        D7="Good",
        LOOKUP('Simulation Table'!E7/100, Prepare!$I$4:$J$10, Prepare!$B$4:$B$10),
        IF(
            D7="Fair",
            LOOKUP('Simulation Table'!E7/100, Prepare!$K$4:$L$9, Prepare!$B$4:$B$9),
            LOOKUP('Simulation Table'!E7/100, Prepare!$M$4:$N$8, Prepare!$B$4:$B$8)
        )
    )
)</f>
        <v>70</v>
      </c>
      <c r="G7" s="47">
        <f ca="1">IF(B7="","",MIN(F7, Const!$C$8) * Const!$C$4)</f>
        <v>3500</v>
      </c>
      <c r="H7" s="48">
        <f ca="1">IF(B7="","",MAX(Const!$C$8, 'Simulation Table'!F7)-Const!$C$8)</f>
        <v>0</v>
      </c>
      <c r="I7" s="47">
        <f ca="1">IF(B7="","",H7*(Const!$C$4-Const!$C$5))</f>
        <v>0</v>
      </c>
      <c r="J7" s="48">
        <f ca="1">IF(B7="","",MAX(F7,Const!$C$8)-'Simulation Table'!F7)</f>
        <v>0</v>
      </c>
      <c r="K7" s="47">
        <f ca="1">IF(B7="","",J7*Const!$C$6)</f>
        <v>0</v>
      </c>
      <c r="L7" s="47">
        <f ca="1">IF(B7="","",G7-(Const!$C$5*Const!$C$8)-'Simulation Table'!I7+'Simulation Table'!K7)</f>
        <v>1190</v>
      </c>
      <c r="M7" s="2"/>
      <c r="N7" s="2"/>
    </row>
    <row r="8" spans="2:15" x14ac:dyDescent="0.3">
      <c r="B8" s="47">
        <f>IF(Const!$C$7 &gt; 'Simulation Table'!B7, 'Simulation Table'!B7+1, "")</f>
        <v>5</v>
      </c>
      <c r="C8" s="47">
        <f t="shared" ca="1" si="0"/>
        <v>12</v>
      </c>
      <c r="D8" s="47" t="str">
        <f ca="1">IF(B8="","", LOOKUP('Simulation Table'!C8/100,Const!$H$4:$I$6,  Const!$E$4:$E$6))</f>
        <v>Good</v>
      </c>
      <c r="E8" s="47">
        <f t="shared" ca="1" si="1"/>
        <v>87</v>
      </c>
      <c r="F8" s="47">
        <f ca="1">IF(B8="",
    "",
    IF(
        D8="Good",
        LOOKUP('Simulation Table'!E8/100, Prepare!$I$4:$J$10, Prepare!$B$4:$B$10),
        IF(
            D8="Fair",
            LOOKUP('Simulation Table'!E8/100, Prepare!$K$4:$L$9, Prepare!$B$4:$B$9),
            LOOKUP('Simulation Table'!E8/100, Prepare!$M$4:$N$8, Prepare!$B$4:$B$8)
        )
    )
)</f>
        <v>90</v>
      </c>
      <c r="G8" s="47">
        <f ca="1">IF(B8="","",MIN(F8, Const!$C$8) * Const!$C$4)</f>
        <v>3500</v>
      </c>
      <c r="H8" s="48">
        <f ca="1">IF(B8="","",MAX(Const!$C$8, 'Simulation Table'!F8)-Const!$C$8)</f>
        <v>20</v>
      </c>
      <c r="I8" s="47">
        <f ca="1">IF(B8="","",H8*(Const!$C$4-Const!$C$5))</f>
        <v>340</v>
      </c>
      <c r="J8" s="48">
        <f ca="1">IF(B8="","",MAX(F8,Const!$C$8)-'Simulation Table'!F8)</f>
        <v>0</v>
      </c>
      <c r="K8" s="47">
        <f ca="1">IF(B8="","",J8*Const!$C$6)</f>
        <v>0</v>
      </c>
      <c r="L8" s="47">
        <f ca="1">IF(B8="","",G8-(Const!$C$5*Const!$C$8)-'Simulation Table'!I8+'Simulation Table'!K8)</f>
        <v>850</v>
      </c>
      <c r="M8" s="2"/>
      <c r="N8" s="2"/>
    </row>
    <row r="9" spans="2:15" x14ac:dyDescent="0.3">
      <c r="B9" s="47">
        <f>IF(Const!$C$7 &gt; 'Simulation Table'!B8, 'Simulation Table'!B8+1, "")</f>
        <v>6</v>
      </c>
      <c r="C9" s="47">
        <f t="shared" ca="1" si="0"/>
        <v>49</v>
      </c>
      <c r="D9" s="47" t="str">
        <f ca="1">IF(B9="","", LOOKUP('Simulation Table'!C9/100,Const!$H$4:$I$6,  Const!$E$4:$E$6))</f>
        <v>Fair</v>
      </c>
      <c r="E9" s="47">
        <f t="shared" ca="1" si="1"/>
        <v>77</v>
      </c>
      <c r="F9" s="47">
        <f ca="1">IF(B9="",
    "",
    IF(
        D9="Good",
        LOOKUP('Simulation Table'!E9/100, Prepare!$I$4:$J$10, Prepare!$B$4:$B$10),
        IF(
            D9="Fair",
            LOOKUP('Simulation Table'!E9/100, Prepare!$K$4:$L$9, Prepare!$B$4:$B$9),
            LOOKUP('Simulation Table'!E9/100, Prepare!$M$4:$N$8, Prepare!$B$4:$B$8)
        )
    )
)</f>
        <v>70</v>
      </c>
      <c r="G9" s="47">
        <f ca="1">IF(B9="","",MIN(F9, Const!$C$8) * Const!$C$4)</f>
        <v>3500</v>
      </c>
      <c r="H9" s="48">
        <f ca="1">IF(B9="","",MAX(Const!$C$8, 'Simulation Table'!F9)-Const!$C$8)</f>
        <v>0</v>
      </c>
      <c r="I9" s="47">
        <f ca="1">IF(B9="","",H9*(Const!$C$4-Const!$C$5))</f>
        <v>0</v>
      </c>
      <c r="J9" s="48">
        <f ca="1">IF(B9="","",MAX(F9,Const!$C$8)-'Simulation Table'!F9)</f>
        <v>0</v>
      </c>
      <c r="K9" s="47">
        <f ca="1">IF(B9="","",J9*Const!$C$6)</f>
        <v>0</v>
      </c>
      <c r="L9" s="47">
        <f ca="1">IF(B9="","",G9-(Const!$C$5*Const!$C$8)-'Simulation Table'!I9+'Simulation Table'!K9)</f>
        <v>1190</v>
      </c>
      <c r="M9" s="2"/>
      <c r="N9" s="2"/>
    </row>
    <row r="10" spans="2:15" x14ac:dyDescent="0.3">
      <c r="B10" s="47">
        <f>IF(Const!$C$7 &gt; 'Simulation Table'!B9, 'Simulation Table'!B9+1, "")</f>
        <v>7</v>
      </c>
      <c r="C10" s="47">
        <f t="shared" ca="1" si="0"/>
        <v>77</v>
      </c>
      <c r="D10" s="47" t="str">
        <f ca="1">IF(B10="","", LOOKUP('Simulation Table'!C10/100,Const!$H$4:$I$6,  Const!$E$4:$E$6))</f>
        <v>Fair</v>
      </c>
      <c r="E10" s="47">
        <f t="shared" ca="1" si="1"/>
        <v>84</v>
      </c>
      <c r="F10" s="47">
        <f ca="1">IF(B10="",
    "",
    IF(
        D10="Good",
        LOOKUP('Simulation Table'!E10/100, Prepare!$I$4:$J$10, Prepare!$B$4:$B$10),
        IF(
            D10="Fair",
            LOOKUP('Simulation Table'!E10/100, Prepare!$K$4:$L$9, Prepare!$B$4:$B$9),
            LOOKUP('Simulation Table'!E10/100, Prepare!$M$4:$N$8, Prepare!$B$4:$B$8)
        )
    )
)</f>
        <v>70</v>
      </c>
      <c r="G10" s="47">
        <f ca="1">IF(B10="","",MIN(F10, Const!$C$8) * Const!$C$4)</f>
        <v>3500</v>
      </c>
      <c r="H10" s="48">
        <f ca="1">IF(B10="","",MAX(Const!$C$8, 'Simulation Table'!F10)-Const!$C$8)</f>
        <v>0</v>
      </c>
      <c r="I10" s="47">
        <f ca="1">IF(B10="","",H10*(Const!$C$4-Const!$C$5))</f>
        <v>0</v>
      </c>
      <c r="J10" s="48">
        <f ca="1">IF(B10="","",MAX(F10,Const!$C$8)-'Simulation Table'!F10)</f>
        <v>0</v>
      </c>
      <c r="K10" s="47">
        <f ca="1">IF(B10="","",J10*Const!$C$6)</f>
        <v>0</v>
      </c>
      <c r="L10" s="47">
        <f ca="1">IF(B10="","",G10-(Const!$C$5*Const!$C$8)-'Simulation Table'!I10+'Simulation Table'!K10)</f>
        <v>1190</v>
      </c>
      <c r="M10" s="2"/>
      <c r="N10" s="2"/>
    </row>
    <row r="11" spans="2:15" x14ac:dyDescent="0.3">
      <c r="B11" s="47">
        <f>IF(Const!$C$7 &gt; 'Simulation Table'!B10, 'Simulation Table'!B10+1, "")</f>
        <v>8</v>
      </c>
      <c r="C11" s="47">
        <f t="shared" ca="1" si="0"/>
        <v>11</v>
      </c>
      <c r="D11" s="47" t="str">
        <f ca="1">IF(B11="","", LOOKUP('Simulation Table'!C11/100,Const!$H$4:$I$6,  Const!$E$4:$E$6))</f>
        <v>Good</v>
      </c>
      <c r="E11" s="47">
        <f t="shared" ca="1" si="1"/>
        <v>17</v>
      </c>
      <c r="F11" s="47">
        <f ca="1">IF(B11="",
    "",
    IF(
        D11="Good",
        LOOKUP('Simulation Table'!E11/100, Prepare!$I$4:$J$10, Prepare!$B$4:$B$10),
        IF(
            D11="Fair",
            LOOKUP('Simulation Table'!E11/100, Prepare!$K$4:$L$9, Prepare!$B$4:$B$9),
            LOOKUP('Simulation Table'!E11/100, Prepare!$M$4:$N$8, Prepare!$B$4:$B$8)
        )
    )
)</f>
        <v>60</v>
      </c>
      <c r="G11" s="47">
        <f ca="1">IF(B11="","",MIN(F11, Const!$C$8) * Const!$C$4)</f>
        <v>3000</v>
      </c>
      <c r="H11" s="48">
        <f ca="1">IF(B11="","",MAX(Const!$C$8, 'Simulation Table'!F11)-Const!$C$8)</f>
        <v>0</v>
      </c>
      <c r="I11" s="47">
        <f ca="1">IF(B11="","",H11*(Const!$C$4-Const!$C$5))</f>
        <v>0</v>
      </c>
      <c r="J11" s="48">
        <f ca="1">IF(B11="","",MAX(F11,Const!$C$8)-'Simulation Table'!F11)</f>
        <v>10</v>
      </c>
      <c r="K11" s="47">
        <f ca="1">IF(B11="","",J11*Const!$C$6)</f>
        <v>50</v>
      </c>
      <c r="L11" s="47">
        <f ca="1">IF(B11="","",G11-(Const!$C$5*Const!$C$8)-'Simulation Table'!I11+'Simulation Table'!K11)</f>
        <v>740</v>
      </c>
      <c r="M11" s="2"/>
      <c r="N11" s="2" t="s">
        <v>34</v>
      </c>
    </row>
    <row r="12" spans="2:15" x14ac:dyDescent="0.3">
      <c r="B12" s="47">
        <f>IF(Const!$C$7 &gt; 'Simulation Table'!B11, 'Simulation Table'!B11+1, "")</f>
        <v>9</v>
      </c>
      <c r="C12" s="47">
        <f t="shared" ca="1" si="0"/>
        <v>41</v>
      </c>
      <c r="D12" s="47" t="str">
        <f ca="1">IF(B12="","", LOOKUP('Simulation Table'!C12/100,Const!$H$4:$I$6,  Const!$E$4:$E$6))</f>
        <v>Fair</v>
      </c>
      <c r="E12" s="47">
        <f t="shared" ca="1" si="1"/>
        <v>71</v>
      </c>
      <c r="F12" s="47">
        <f ca="1">IF(B12="",
    "",
    IF(
        D12="Good",
        LOOKUP('Simulation Table'!E12/100, Prepare!$I$4:$J$10, Prepare!$B$4:$B$10),
        IF(
            D12="Fair",
            LOOKUP('Simulation Table'!E12/100, Prepare!$K$4:$L$9, Prepare!$B$4:$B$9),
            LOOKUP('Simulation Table'!E12/100, Prepare!$M$4:$N$8, Prepare!$B$4:$B$8)
        )
    )
)</f>
        <v>70</v>
      </c>
      <c r="G12" s="47">
        <f ca="1">IF(B12="","",MIN(F12, Const!$C$8) * Const!$C$4)</f>
        <v>3500</v>
      </c>
      <c r="H12" s="48">
        <f ca="1">IF(B12="","",MAX(Const!$C$8, 'Simulation Table'!F12)-Const!$C$8)</f>
        <v>0</v>
      </c>
      <c r="I12" s="47">
        <f ca="1">IF(B12="","",H12*(Const!$C$4-Const!$C$5))</f>
        <v>0</v>
      </c>
      <c r="J12" s="48">
        <f ca="1">IF(B12="","",MAX(F12,Const!$C$8)-'Simulation Table'!F12)</f>
        <v>0</v>
      </c>
      <c r="K12" s="47">
        <f ca="1">IF(B12="","",J12*Const!$C$6)</f>
        <v>0</v>
      </c>
      <c r="L12" s="47">
        <f ca="1">IF(B12="","",G12-(Const!$C$5*Const!$C$8)-'Simulation Table'!I12+'Simulation Table'!K12)</f>
        <v>1190</v>
      </c>
      <c r="M12" s="2"/>
      <c r="N12" s="2"/>
    </row>
    <row r="13" spans="2:15" x14ac:dyDescent="0.3">
      <c r="B13" s="47">
        <f>IF(Const!$C$7 &gt; 'Simulation Table'!B12, 'Simulation Table'!B12+1, "")</f>
        <v>10</v>
      </c>
      <c r="C13" s="47">
        <f t="shared" ca="1" si="0"/>
        <v>74</v>
      </c>
      <c r="D13" s="47" t="str">
        <f ca="1">IF(B13="","", LOOKUP('Simulation Table'!C13/100,Const!$H$4:$I$6,  Const!$E$4:$E$6))</f>
        <v>Fair</v>
      </c>
      <c r="E13" s="47">
        <f t="shared" ca="1" si="1"/>
        <v>68</v>
      </c>
      <c r="F13" s="47">
        <f ca="1">IF(B13="",
    "",
    IF(
        D13="Good",
        LOOKUP('Simulation Table'!E13/100, Prepare!$I$4:$J$10, Prepare!$B$4:$B$10),
        IF(
            D13="Fair",
            LOOKUP('Simulation Table'!E13/100, Prepare!$K$4:$L$9, Prepare!$B$4:$B$9),
            LOOKUP('Simulation Table'!E13/100, Prepare!$M$4:$N$8, Prepare!$B$4:$B$8)
        )
    )
)</f>
        <v>70</v>
      </c>
      <c r="G13" s="47">
        <f ca="1">IF(B13="","",MIN(F13, Const!$C$8) * Const!$C$4)</f>
        <v>3500</v>
      </c>
      <c r="H13" s="48">
        <f ca="1">IF(B13="","",MAX(Const!$C$8, 'Simulation Table'!F13)-Const!$C$8)</f>
        <v>0</v>
      </c>
      <c r="I13" s="47">
        <f ca="1">IF(B13="","",H13*(Const!$C$4-Const!$C$5))</f>
        <v>0</v>
      </c>
      <c r="J13" s="48">
        <f ca="1">IF(B13="","",MAX(F13,Const!$C$8)-'Simulation Table'!F13)</f>
        <v>0</v>
      </c>
      <c r="K13" s="47">
        <f ca="1">IF(B13="","",J13*Const!$C$6)</f>
        <v>0</v>
      </c>
      <c r="L13" s="47">
        <f ca="1">IF(B13="","",G13-(Const!$C$5*Const!$C$8)-'Simulation Table'!I13+'Simulation Table'!K13)</f>
        <v>1190</v>
      </c>
      <c r="M13" s="2"/>
      <c r="N13" s="46" t="s">
        <v>21</v>
      </c>
    </row>
    <row r="14" spans="2:15" x14ac:dyDescent="0.3">
      <c r="B14" s="47">
        <f>IF(Const!$C$7 &gt; 'Simulation Table'!B13, 'Simulation Table'!B13+1, "")</f>
        <v>11</v>
      </c>
      <c r="C14" s="47">
        <f t="shared" ca="1" si="0"/>
        <v>15</v>
      </c>
      <c r="D14" s="47" t="str">
        <f ca="1">IF(B14="","", LOOKUP('Simulation Table'!C14/100,Const!$H$4:$I$6,  Const!$E$4:$E$6))</f>
        <v>Good</v>
      </c>
      <c r="E14" s="47">
        <f t="shared" ca="1" si="1"/>
        <v>65</v>
      </c>
      <c r="F14" s="47">
        <f ca="1">IF(B14="",
    "",
    IF(
        D14="Good",
        LOOKUP('Simulation Table'!E14/100, Prepare!$I$4:$J$10, Prepare!$B$4:$B$10),
        IF(
            D14="Fair",
            LOOKUP('Simulation Table'!E14/100, Prepare!$K$4:$L$9, Prepare!$B$4:$B$9),
            LOOKUP('Simulation Table'!E14/100, Prepare!$M$4:$N$8, Prepare!$B$4:$B$8)
        )
    )
)</f>
        <v>80</v>
      </c>
      <c r="G14" s="47">
        <f ca="1">IF(B14="","",MIN(F14, Const!$C$8) * Const!$C$4)</f>
        <v>3500</v>
      </c>
      <c r="H14" s="48">
        <f ca="1">IF(B14="","",MAX(Const!$C$8, 'Simulation Table'!F14)-Const!$C$8)</f>
        <v>10</v>
      </c>
      <c r="I14" s="47">
        <f ca="1">IF(B14="","",H14*(Const!$C$4-Const!$C$5))</f>
        <v>170</v>
      </c>
      <c r="J14" s="48">
        <f ca="1">IF(B14="","",MAX(F14,Const!$C$8)-'Simulation Table'!F14)</f>
        <v>0</v>
      </c>
      <c r="K14" s="47">
        <f ca="1">IF(B14="","",J14*Const!$C$6)</f>
        <v>0</v>
      </c>
      <c r="L14" s="47">
        <f ca="1">IF(B14="","",G14-(Const!$C$5*Const!$C$8)-'Simulation Table'!I14+'Simulation Table'!K14)</f>
        <v>1020</v>
      </c>
      <c r="M14" s="2"/>
      <c r="N14" s="46" t="s">
        <v>40</v>
      </c>
      <c r="O14" t="s">
        <v>41</v>
      </c>
    </row>
    <row r="15" spans="2:15" x14ac:dyDescent="0.3">
      <c r="B15" s="47">
        <f>IF(Const!$C$7 &gt; 'Simulation Table'!B14, 'Simulation Table'!B14+1, "")</f>
        <v>12</v>
      </c>
      <c r="C15" s="47">
        <f t="shared" ca="1" si="0"/>
        <v>6</v>
      </c>
      <c r="D15" s="47" t="str">
        <f ca="1">IF(B15="","", LOOKUP('Simulation Table'!C15/100,Const!$H$4:$I$6,  Const!$E$4:$E$6))</f>
        <v>Good</v>
      </c>
      <c r="E15" s="47">
        <f t="shared" ca="1" si="1"/>
        <v>48</v>
      </c>
      <c r="F15" s="47">
        <f ca="1">IF(B15="",
    "",
    IF(
        D15="Good",
        LOOKUP('Simulation Table'!E15/100, Prepare!$I$4:$J$10, Prepare!$B$4:$B$10),
        IF(
            D15="Fair",
            LOOKUP('Simulation Table'!E15/100, Prepare!$K$4:$L$9, Prepare!$B$4:$B$9),
            LOOKUP('Simulation Table'!E15/100, Prepare!$M$4:$N$8, Prepare!$B$4:$B$8)
        )
    )
)</f>
        <v>80</v>
      </c>
      <c r="G15" s="47">
        <f ca="1">IF(B15="","",MIN(F15, Const!$C$8) * Const!$C$4)</f>
        <v>3500</v>
      </c>
      <c r="H15" s="48">
        <f ca="1">IF(B15="","",MAX(Const!$C$8, 'Simulation Table'!F15)-Const!$C$8)</f>
        <v>10</v>
      </c>
      <c r="I15" s="47">
        <f ca="1">IF(B15="","",H15*(Const!$C$4-Const!$C$5))</f>
        <v>170</v>
      </c>
      <c r="J15" s="48">
        <f ca="1">IF(B15="","",MAX(F15,Const!$C$8)-'Simulation Table'!F15)</f>
        <v>0</v>
      </c>
      <c r="K15" s="47">
        <f ca="1">IF(B15="","",J15*Const!$C$6)</f>
        <v>0</v>
      </c>
      <c r="L15" s="47">
        <f ca="1">IF(B15="","",G15-(Const!$C$5*Const!$C$8)-'Simulation Table'!I15+'Simulation Table'!K15)</f>
        <v>1020</v>
      </c>
      <c r="M15" s="2"/>
      <c r="N15" s="46" t="s">
        <v>24</v>
      </c>
      <c r="O15" t="s">
        <v>35</v>
      </c>
    </row>
    <row r="16" spans="2:15" x14ac:dyDescent="0.3">
      <c r="B16" s="47">
        <f>IF(Const!$C$7 &gt; 'Simulation Table'!B15, 'Simulation Table'!B15+1, "")</f>
        <v>13</v>
      </c>
      <c r="C16" s="47">
        <f t="shared" ca="1" si="0"/>
        <v>1</v>
      </c>
      <c r="D16" s="47" t="str">
        <f ca="1">IF(B16="","", LOOKUP('Simulation Table'!C16/100,Const!$H$4:$I$6,  Const!$E$4:$E$6))</f>
        <v>Good</v>
      </c>
      <c r="E16" s="47">
        <f t="shared" ca="1" si="1"/>
        <v>70</v>
      </c>
      <c r="F16" s="47">
        <f ca="1">IF(B16="",
    "",
    IF(
        D16="Good",
        LOOKUP('Simulation Table'!E16/100, Prepare!$I$4:$J$10, Prepare!$B$4:$B$10),
        IF(
            D16="Fair",
            LOOKUP('Simulation Table'!E16/100, Prepare!$K$4:$L$9, Prepare!$B$4:$B$9),
            LOOKUP('Simulation Table'!E16/100, Prepare!$M$4:$N$8, Prepare!$B$4:$B$8)
        )
    )
)</f>
        <v>80</v>
      </c>
      <c r="G16" s="47">
        <f ca="1">IF(B16="","",MIN(F16, Const!$C$8) * Const!$C$4)</f>
        <v>3500</v>
      </c>
      <c r="H16" s="48">
        <f ca="1">IF(B16="","",MAX(Const!$C$8, 'Simulation Table'!F16)-Const!$C$8)</f>
        <v>10</v>
      </c>
      <c r="I16" s="47">
        <f ca="1">IF(B16="","",H16*(Const!$C$4-Const!$C$5))</f>
        <v>170</v>
      </c>
      <c r="J16" s="48">
        <f ca="1">IF(B16="","",MAX(F16,Const!$C$8)-'Simulation Table'!F16)</f>
        <v>0</v>
      </c>
      <c r="K16" s="47">
        <f ca="1">IF(B16="","",J16*Const!$C$6)</f>
        <v>0</v>
      </c>
      <c r="L16" s="47">
        <f ca="1">IF(B16="","",G16-(Const!$C$5*Const!$C$8)-'Simulation Table'!I16+'Simulation Table'!K16)</f>
        <v>1020</v>
      </c>
      <c r="M16" s="2"/>
      <c r="N16" s="46" t="s">
        <v>28</v>
      </c>
      <c r="O16" t="s">
        <v>36</v>
      </c>
    </row>
    <row r="17" spans="2:15" x14ac:dyDescent="0.3">
      <c r="B17" s="47">
        <f>IF(Const!$C$7 &gt; 'Simulation Table'!B16, 'Simulation Table'!B16+1, "")</f>
        <v>14</v>
      </c>
      <c r="C17" s="47">
        <f t="shared" ca="1" si="0"/>
        <v>76</v>
      </c>
      <c r="D17" s="47" t="str">
        <f ca="1">IF(B17="","", LOOKUP('Simulation Table'!C17/100,Const!$H$4:$I$6,  Const!$E$4:$E$6))</f>
        <v>Fair</v>
      </c>
      <c r="E17" s="47">
        <f t="shared" ca="1" si="1"/>
        <v>57</v>
      </c>
      <c r="F17" s="47">
        <f ca="1">IF(B17="",
    "",
    IF(
        D17="Good",
        LOOKUP('Simulation Table'!E17/100, Prepare!$I$4:$J$10, Prepare!$B$4:$B$10),
        IF(
            D17="Fair",
            LOOKUP('Simulation Table'!E17/100, Prepare!$K$4:$L$9, Prepare!$B$4:$B$9),
            LOOKUP('Simulation Table'!E17/100, Prepare!$M$4:$N$8, Prepare!$B$4:$B$8)
        )
    )
)</f>
        <v>60</v>
      </c>
      <c r="G17" s="47">
        <f ca="1">IF(B17="","",MIN(F17, Const!$C$8) * Const!$C$4)</f>
        <v>3000</v>
      </c>
      <c r="H17" s="48">
        <f ca="1">IF(B17="","",MAX(Const!$C$8, 'Simulation Table'!F17)-Const!$C$8)</f>
        <v>0</v>
      </c>
      <c r="I17" s="47">
        <f ca="1">IF(B17="","",H17*(Const!$C$4-Const!$C$5))</f>
        <v>0</v>
      </c>
      <c r="J17" s="48">
        <f ca="1">IF(B17="","",MAX(F17,Const!$C$8)-'Simulation Table'!F17)</f>
        <v>10</v>
      </c>
      <c r="K17" s="47">
        <f ca="1">IF(B17="","",J17*Const!$C$6)</f>
        <v>50</v>
      </c>
      <c r="L17" s="47">
        <f ca="1">IF(B17="","",G17-(Const!$C$5*Const!$C$8)-'Simulation Table'!I17+'Simulation Table'!K17)</f>
        <v>740</v>
      </c>
      <c r="M17" s="2"/>
      <c r="N17" s="46" t="s">
        <v>29</v>
      </c>
      <c r="O17" t="s">
        <v>37</v>
      </c>
    </row>
    <row r="18" spans="2:15" x14ac:dyDescent="0.3">
      <c r="B18" s="47">
        <f>IF(Const!$C$7 &gt; 'Simulation Table'!B17, 'Simulation Table'!B17+1, "")</f>
        <v>15</v>
      </c>
      <c r="C18" s="47">
        <f t="shared" ca="1" si="0"/>
        <v>24</v>
      </c>
      <c r="D18" s="47" t="str">
        <f ca="1">IF(B18="","", LOOKUP('Simulation Table'!C18/100,Const!$H$4:$I$6,  Const!$E$4:$E$6))</f>
        <v>Good</v>
      </c>
      <c r="E18" s="47">
        <f t="shared" ca="1" si="1"/>
        <v>83</v>
      </c>
      <c r="F18" s="47">
        <f ca="1">IF(B18="",
    "",
    IF(
        D18="Good",
        LOOKUP('Simulation Table'!E18/100, Prepare!$I$4:$J$10, Prepare!$B$4:$B$10),
        IF(
            D18="Fair",
            LOOKUP('Simulation Table'!E18/100, Prepare!$K$4:$L$9, Prepare!$B$4:$B$9),
            LOOKUP('Simulation Table'!E18/100, Prepare!$M$4:$N$8, Prepare!$B$4:$B$8)
        )
    )
)</f>
        <v>90</v>
      </c>
      <c r="G18" s="47">
        <f ca="1">IF(B18="","",MIN(F18, Const!$C$8) * Const!$C$4)</f>
        <v>3500</v>
      </c>
      <c r="H18" s="48">
        <f ca="1">IF(B18="","",MAX(Const!$C$8, 'Simulation Table'!F18)-Const!$C$8)</f>
        <v>20</v>
      </c>
      <c r="I18" s="47">
        <f ca="1">IF(B18="","",H18*(Const!$C$4-Const!$C$5))</f>
        <v>340</v>
      </c>
      <c r="J18" s="48">
        <f ca="1">IF(B18="","",MAX(F18,Const!$C$8)-'Simulation Table'!F18)</f>
        <v>0</v>
      </c>
      <c r="K18" s="47">
        <f ca="1">IF(B18="","",J18*Const!$C$6)</f>
        <v>0</v>
      </c>
      <c r="L18" s="47">
        <f ca="1">IF(B18="","",G18-(Const!$C$5*Const!$C$8)-'Simulation Table'!I18+'Simulation Table'!K18)</f>
        <v>850</v>
      </c>
      <c r="M18" s="2"/>
      <c r="N18" s="46" t="s">
        <v>31</v>
      </c>
      <c r="O18" t="s">
        <v>38</v>
      </c>
    </row>
    <row r="19" spans="2:15" x14ac:dyDescent="0.3">
      <c r="B19" s="47">
        <f>IF(Const!$C$7 &gt; 'Simulation Table'!B18, 'Simulation Table'!B18+1, "")</f>
        <v>16</v>
      </c>
      <c r="C19" s="47">
        <f t="shared" ca="1" si="0"/>
        <v>42</v>
      </c>
      <c r="D19" s="47" t="str">
        <f ca="1">IF(B19="","", LOOKUP('Simulation Table'!C19/100,Const!$H$4:$I$6,  Const!$E$4:$E$6))</f>
        <v>Fair</v>
      </c>
      <c r="E19" s="47">
        <f t="shared" ca="1" si="1"/>
        <v>22</v>
      </c>
      <c r="F19" s="47">
        <f ca="1">IF(B19="",
    "",
    IF(
        D19="Good",
        LOOKUP('Simulation Table'!E19/100, Prepare!$I$4:$J$10, Prepare!$B$4:$B$10),
        IF(
            D19="Fair",
            LOOKUP('Simulation Table'!E19/100, Prepare!$K$4:$L$9, Prepare!$B$4:$B$9),
            LOOKUP('Simulation Table'!E19/100, Prepare!$M$4:$N$8, Prepare!$B$4:$B$8)
        )
    )
)</f>
        <v>50</v>
      </c>
      <c r="G19" s="47">
        <f ca="1">IF(B19="","",MIN(F19, Const!$C$8) * Const!$C$4)</f>
        <v>2500</v>
      </c>
      <c r="H19" s="48">
        <f ca="1">IF(B19="","",MAX(Const!$C$8, 'Simulation Table'!F19)-Const!$C$8)</f>
        <v>0</v>
      </c>
      <c r="I19" s="47">
        <f ca="1">IF(B19="","",H19*(Const!$C$4-Const!$C$5))</f>
        <v>0</v>
      </c>
      <c r="J19" s="48">
        <f ca="1">IF(B19="","",MAX(F19,Const!$C$8)-'Simulation Table'!F19)</f>
        <v>20</v>
      </c>
      <c r="K19" s="47">
        <f ca="1">IF(B19="","",J19*Const!$C$6)</f>
        <v>100</v>
      </c>
      <c r="L19" s="47">
        <f ca="1">IF(B19="","",G19-(Const!$C$5*Const!$C$8)-'Simulation Table'!I19+'Simulation Table'!K19)</f>
        <v>290</v>
      </c>
      <c r="M19" s="2"/>
      <c r="N19" s="46" t="s">
        <v>30</v>
      </c>
      <c r="O19" t="s">
        <v>39</v>
      </c>
    </row>
    <row r="20" spans="2:15" x14ac:dyDescent="0.3">
      <c r="B20" s="47">
        <f>IF(Const!$C$7 &gt; 'Simulation Table'!B19, 'Simulation Table'!B19+1, "")</f>
        <v>17</v>
      </c>
      <c r="C20" s="47">
        <f t="shared" ca="1" si="0"/>
        <v>43</v>
      </c>
      <c r="D20" s="47" t="str">
        <f ca="1">IF(B20="","", LOOKUP('Simulation Table'!C20/100,Const!$H$4:$I$6,  Const!$E$4:$E$6))</f>
        <v>Fair</v>
      </c>
      <c r="E20" s="47">
        <f t="shared" ca="1" si="1"/>
        <v>14</v>
      </c>
      <c r="F20" s="47">
        <f ca="1">IF(B20="",
    "",
    IF(
        D20="Good",
        LOOKUP('Simulation Table'!E20/100, Prepare!$I$4:$J$10, Prepare!$B$4:$B$10),
        IF(
            D20="Fair",
            LOOKUP('Simulation Table'!E20/100, Prepare!$K$4:$L$9, Prepare!$B$4:$B$9),
            LOOKUP('Simulation Table'!E20/100, Prepare!$M$4:$N$8, Prepare!$B$4:$B$8)
        )
    )
)</f>
        <v>50</v>
      </c>
      <c r="G20" s="47">
        <f ca="1">IF(B20="","",MIN(F20, Const!$C$8) * Const!$C$4)</f>
        <v>2500</v>
      </c>
      <c r="H20" s="48">
        <f ca="1">IF(B20="","",MAX(Const!$C$8, 'Simulation Table'!F20)-Const!$C$8)</f>
        <v>0</v>
      </c>
      <c r="I20" s="47">
        <f ca="1">IF(B20="","",H20*(Const!$C$4-Const!$C$5))</f>
        <v>0</v>
      </c>
      <c r="J20" s="48">
        <f ca="1">IF(B20="","",MAX(F20,Const!$C$8)-'Simulation Table'!F20)</f>
        <v>20</v>
      </c>
      <c r="K20" s="47">
        <f ca="1">IF(B20="","",J20*Const!$C$6)</f>
        <v>100</v>
      </c>
      <c r="L20" s="47">
        <f ca="1">IF(B20="","",G20-(Const!$C$5*Const!$C$8)-'Simulation Table'!I20+'Simulation Table'!K20)</f>
        <v>290</v>
      </c>
      <c r="M20" s="2"/>
      <c r="N20" s="2"/>
    </row>
    <row r="21" spans="2:15" x14ac:dyDescent="0.3">
      <c r="B21" s="47">
        <f>IF(Const!$C$7 &gt; 'Simulation Table'!B20, 'Simulation Table'!B20+1, "")</f>
        <v>18</v>
      </c>
      <c r="C21" s="47">
        <f t="shared" ca="1" si="0"/>
        <v>91</v>
      </c>
      <c r="D21" s="47" t="str">
        <f ca="1">IF(B21="","", LOOKUP('Simulation Table'!C21/100,Const!$H$4:$I$6,  Const!$E$4:$E$6))</f>
        <v>Poor</v>
      </c>
      <c r="E21" s="47">
        <f t="shared" ca="1" si="1"/>
        <v>67</v>
      </c>
      <c r="F21" s="47">
        <f ca="1">IF(B21="",
    "",
    IF(
        D21="Good",
        LOOKUP('Simulation Table'!E21/100, Prepare!$I$4:$J$10, Prepare!$B$4:$B$10),
        IF(
            D21="Fair",
            LOOKUP('Simulation Table'!E21/100, Prepare!$K$4:$L$9, Prepare!$B$4:$B$9),
            LOOKUP('Simulation Table'!E21/100, Prepare!$M$4:$N$8, Prepare!$B$4:$B$8)
        )
    )
)</f>
        <v>60</v>
      </c>
      <c r="G21" s="47">
        <f ca="1">IF(B21="","",MIN(F21, Const!$C$8) * Const!$C$4)</f>
        <v>3000</v>
      </c>
      <c r="H21" s="48">
        <f ca="1">IF(B21="","",MAX(Const!$C$8, 'Simulation Table'!F21)-Const!$C$8)</f>
        <v>0</v>
      </c>
      <c r="I21" s="47">
        <f ca="1">IF(B21="","",H21*(Const!$C$4-Const!$C$5))</f>
        <v>0</v>
      </c>
      <c r="J21" s="48">
        <f ca="1">IF(B21="","",MAX(F21,Const!$C$8)-'Simulation Table'!F21)</f>
        <v>10</v>
      </c>
      <c r="K21" s="47">
        <f ca="1">IF(B21="","",J21*Const!$C$6)</f>
        <v>50</v>
      </c>
      <c r="L21" s="47">
        <f ca="1">IF(B21="","",G21-(Const!$C$5*Const!$C$8)-'Simulation Table'!I21+'Simulation Table'!K21)</f>
        <v>740</v>
      </c>
      <c r="M21" s="2"/>
      <c r="N21" s="2"/>
    </row>
    <row r="22" spans="2:15" x14ac:dyDescent="0.3">
      <c r="B22" s="47">
        <f>IF(Const!$C$7 &gt; 'Simulation Table'!B21, 'Simulation Table'!B21+1, "")</f>
        <v>19</v>
      </c>
      <c r="C22" s="47">
        <f t="shared" ca="1" si="0"/>
        <v>39</v>
      </c>
      <c r="D22" s="47" t="str">
        <f ca="1">IF(B22="","", LOOKUP('Simulation Table'!C22/100,Const!$H$4:$I$6,  Const!$E$4:$E$6))</f>
        <v>Fair</v>
      </c>
      <c r="E22" s="47">
        <f t="shared" ca="1" si="1"/>
        <v>20</v>
      </c>
      <c r="F22" s="47">
        <f ca="1">IF(B22="",
    "",
    IF(
        D22="Good",
        LOOKUP('Simulation Table'!E22/100, Prepare!$I$4:$J$10, Prepare!$B$4:$B$10),
        IF(
            D22="Fair",
            LOOKUP('Simulation Table'!E22/100, Prepare!$K$4:$L$9, Prepare!$B$4:$B$9),
            LOOKUP('Simulation Table'!E22/100, Prepare!$M$4:$N$8, Prepare!$B$4:$B$8)
        )
    )
)</f>
        <v>50</v>
      </c>
      <c r="G22" s="47">
        <f ca="1">IF(B22="","",MIN(F22, Const!$C$8) * Const!$C$4)</f>
        <v>2500</v>
      </c>
      <c r="H22" s="48">
        <f ca="1">IF(B22="","",MAX(Const!$C$8, 'Simulation Table'!F22)-Const!$C$8)</f>
        <v>0</v>
      </c>
      <c r="I22" s="47">
        <f ca="1">IF(B22="","",H22*(Const!$C$4-Const!$C$5))</f>
        <v>0</v>
      </c>
      <c r="J22" s="48">
        <f ca="1">IF(B22="","",MAX(F22,Const!$C$8)-'Simulation Table'!F22)</f>
        <v>20</v>
      </c>
      <c r="K22" s="47">
        <f ca="1">IF(B22="","",J22*Const!$C$6)</f>
        <v>100</v>
      </c>
      <c r="L22" s="47">
        <f ca="1">IF(B22="","",G22-(Const!$C$5*Const!$C$8)-'Simulation Table'!I22+'Simulation Table'!K22)</f>
        <v>290</v>
      </c>
      <c r="M22" s="2"/>
      <c r="N22" s="2"/>
    </row>
    <row r="23" spans="2:15" x14ac:dyDescent="0.3">
      <c r="B23" s="47">
        <f>IF(Const!$C$7 &gt; 'Simulation Table'!B22, 'Simulation Table'!B22+1, "")</f>
        <v>20</v>
      </c>
      <c r="C23" s="47">
        <f t="shared" ca="1" si="0"/>
        <v>99</v>
      </c>
      <c r="D23" s="47" t="str">
        <f ca="1">IF(B23="","", LOOKUP('Simulation Table'!C23/100,Const!$H$4:$I$6,  Const!$E$4:$E$6))</f>
        <v>Poor</v>
      </c>
      <c r="E23" s="47">
        <f t="shared" ca="1" si="1"/>
        <v>67</v>
      </c>
      <c r="F23" s="47">
        <f ca="1">IF(B23="",
    "",
    IF(
        D23="Good",
        LOOKUP('Simulation Table'!E23/100, Prepare!$I$4:$J$10, Prepare!$B$4:$B$10),
        IF(
            D23="Fair",
            LOOKUP('Simulation Table'!E23/100, Prepare!$K$4:$L$9, Prepare!$B$4:$B$9),
            LOOKUP('Simulation Table'!E23/100, Prepare!$M$4:$N$8, Prepare!$B$4:$B$8)
        )
    )
)</f>
        <v>60</v>
      </c>
      <c r="G23" s="47">
        <f ca="1">IF(B23="","",MIN(F23, Const!$C$8) * Const!$C$4)</f>
        <v>3000</v>
      </c>
      <c r="H23" s="48">
        <f ca="1">IF(B23="","",MAX(Const!$C$8, 'Simulation Table'!F23)-Const!$C$8)</f>
        <v>0</v>
      </c>
      <c r="I23" s="47">
        <f ca="1">IF(B23="","",H23*(Const!$C$4-Const!$C$5))</f>
        <v>0</v>
      </c>
      <c r="J23" s="48">
        <f ca="1">IF(B23="","",MAX(F23,Const!$C$8)-'Simulation Table'!F23)</f>
        <v>10</v>
      </c>
      <c r="K23" s="47">
        <f ca="1">IF(B23="","",J23*Const!$C$6)</f>
        <v>50</v>
      </c>
      <c r="L23" s="47">
        <f ca="1">IF(B23="","",G23-(Const!$C$5*Const!$C$8)-'Simulation Table'!I23+'Simulation Table'!K23)</f>
        <v>740</v>
      </c>
      <c r="M23" s="2"/>
      <c r="N23" s="2"/>
    </row>
    <row r="24" spans="2:15" x14ac:dyDescent="0.3">
      <c r="B24" s="47">
        <f>IF(Const!$C$7 &gt; 'Simulation Table'!B23, 'Simulation Table'!B23+1, "")</f>
        <v>21</v>
      </c>
      <c r="C24" s="47">
        <f t="shared" ca="1" si="0"/>
        <v>78</v>
      </c>
      <c r="D24" s="47" t="str">
        <f ca="1">IF(B24="","", LOOKUP('Simulation Table'!C24/100,Const!$H$4:$I$6,  Const!$E$4:$E$6))</f>
        <v>Fair</v>
      </c>
      <c r="E24" s="47">
        <f t="shared" ca="1" si="1"/>
        <v>95</v>
      </c>
      <c r="F24" s="47">
        <f ca="1">IF(B24="",
    "",
    IF(
        D24="Good",
        LOOKUP('Simulation Table'!E24/100, Prepare!$I$4:$J$10, Prepare!$B$4:$B$10),
        IF(
            D24="Fair",
            LOOKUP('Simulation Table'!E24/100, Prepare!$K$4:$L$9, Prepare!$B$4:$B$9),
            LOOKUP('Simulation Table'!E24/100, Prepare!$M$4:$N$8, Prepare!$B$4:$B$8)
        )
    )
)</f>
        <v>80</v>
      </c>
      <c r="G24" s="47">
        <f ca="1">IF(B24="","",MIN(F24, Const!$C$8) * Const!$C$4)</f>
        <v>3500</v>
      </c>
      <c r="H24" s="48">
        <f ca="1">IF(B24="","",MAX(Const!$C$8, 'Simulation Table'!F24)-Const!$C$8)</f>
        <v>10</v>
      </c>
      <c r="I24" s="47">
        <f ca="1">IF(B24="","",H24*(Const!$C$4-Const!$C$5))</f>
        <v>170</v>
      </c>
      <c r="J24" s="48">
        <f ca="1">IF(B24="","",MAX(F24,Const!$C$8)-'Simulation Table'!F24)</f>
        <v>0</v>
      </c>
      <c r="K24" s="47">
        <f ca="1">IF(B24="","",J24*Const!$C$6)</f>
        <v>0</v>
      </c>
      <c r="L24" s="47">
        <f ca="1">IF(B24="","",G24-(Const!$C$5*Const!$C$8)-'Simulation Table'!I24+'Simulation Table'!K24)</f>
        <v>1020</v>
      </c>
      <c r="M24" s="2"/>
      <c r="N24" s="2"/>
    </row>
    <row r="25" spans="2:15" x14ac:dyDescent="0.3">
      <c r="B25" s="47">
        <f>IF(Const!$C$7 &gt; 'Simulation Table'!B24, 'Simulation Table'!B24+1, "")</f>
        <v>22</v>
      </c>
      <c r="C25" s="47">
        <f t="shared" ca="1" si="0"/>
        <v>11</v>
      </c>
      <c r="D25" s="47" t="str">
        <f ca="1">IF(B25="","", LOOKUP('Simulation Table'!C25/100,Const!$H$4:$I$6,  Const!$E$4:$E$6))</f>
        <v>Good</v>
      </c>
      <c r="E25" s="47">
        <f t="shared" ca="1" si="1"/>
        <v>62</v>
      </c>
      <c r="F25" s="47">
        <f ca="1">IF(B25="",
    "",
    IF(
        D25="Good",
        LOOKUP('Simulation Table'!E25/100, Prepare!$I$4:$J$10, Prepare!$B$4:$B$10),
        IF(
            D25="Fair",
            LOOKUP('Simulation Table'!E25/100, Prepare!$K$4:$L$9, Prepare!$B$4:$B$9),
            LOOKUP('Simulation Table'!E25/100, Prepare!$M$4:$N$8, Prepare!$B$4:$B$8)
        )
    )
)</f>
        <v>80</v>
      </c>
      <c r="G25" s="47">
        <f ca="1">IF(B25="","",MIN(F25, Const!$C$8) * Const!$C$4)</f>
        <v>3500</v>
      </c>
      <c r="H25" s="48">
        <f ca="1">IF(B25="","",MAX(Const!$C$8, 'Simulation Table'!F25)-Const!$C$8)</f>
        <v>10</v>
      </c>
      <c r="I25" s="47">
        <f ca="1">IF(B25="","",H25*(Const!$C$4-Const!$C$5))</f>
        <v>170</v>
      </c>
      <c r="J25" s="48">
        <f ca="1">IF(B25="","",MAX(F25,Const!$C$8)-'Simulation Table'!F25)</f>
        <v>0</v>
      </c>
      <c r="K25" s="47">
        <f ca="1">IF(B25="","",J25*Const!$C$6)</f>
        <v>0</v>
      </c>
      <c r="L25" s="47">
        <f ca="1">IF(B25="","",G25-(Const!$C$5*Const!$C$8)-'Simulation Table'!I25+'Simulation Table'!K25)</f>
        <v>1020</v>
      </c>
      <c r="M25" s="2"/>
      <c r="N25" s="2"/>
    </row>
    <row r="26" spans="2:15" x14ac:dyDescent="0.3">
      <c r="B26" s="47">
        <f>IF(Const!$C$7 &gt; 'Simulation Table'!B25, 'Simulation Table'!B25+1, "")</f>
        <v>23</v>
      </c>
      <c r="C26" s="47">
        <f t="shared" ca="1" si="0"/>
        <v>89</v>
      </c>
      <c r="D26" s="47" t="str">
        <f ca="1">IF(B26="","", LOOKUP('Simulation Table'!C26/100,Const!$H$4:$I$6,  Const!$E$4:$E$6))</f>
        <v>Poor</v>
      </c>
      <c r="E26" s="47">
        <f t="shared" ca="1" si="1"/>
        <v>57</v>
      </c>
      <c r="F26" s="47">
        <f ca="1">IF(B26="",
    "",
    IF(
        D26="Good",
        LOOKUP('Simulation Table'!E26/100, Prepare!$I$4:$J$10, Prepare!$B$4:$B$10),
        IF(
            D26="Fair",
            LOOKUP('Simulation Table'!E26/100, Prepare!$K$4:$L$9, Prepare!$B$4:$B$9),
            LOOKUP('Simulation Table'!E26/100, Prepare!$M$4:$N$8, Prepare!$B$4:$B$8)
        )
    )
)</f>
        <v>50</v>
      </c>
      <c r="G26" s="47">
        <f ca="1">IF(B26="","",MIN(F26, Const!$C$8) * Const!$C$4)</f>
        <v>2500</v>
      </c>
      <c r="H26" s="48">
        <f ca="1">IF(B26="","",MAX(Const!$C$8, 'Simulation Table'!F26)-Const!$C$8)</f>
        <v>0</v>
      </c>
      <c r="I26" s="47">
        <f ca="1">IF(B26="","",H26*(Const!$C$4-Const!$C$5))</f>
        <v>0</v>
      </c>
      <c r="J26" s="48">
        <f ca="1">IF(B26="","",MAX(F26,Const!$C$8)-'Simulation Table'!F26)</f>
        <v>20</v>
      </c>
      <c r="K26" s="47">
        <f ca="1">IF(B26="","",J26*Const!$C$6)</f>
        <v>100</v>
      </c>
      <c r="L26" s="47">
        <f ca="1">IF(B26="","",G26-(Const!$C$5*Const!$C$8)-'Simulation Table'!I26+'Simulation Table'!K26)</f>
        <v>290</v>
      </c>
      <c r="M26" s="2"/>
      <c r="N26" s="2"/>
    </row>
    <row r="27" spans="2:15" x14ac:dyDescent="0.3">
      <c r="B27" s="47">
        <f>IF(Const!$C$7 &gt; 'Simulation Table'!B26, 'Simulation Table'!B26+1, "")</f>
        <v>24</v>
      </c>
      <c r="C27" s="47">
        <f t="shared" ca="1" si="0"/>
        <v>3</v>
      </c>
      <c r="D27" s="47" t="str">
        <f ca="1">IF(B27="","", LOOKUP('Simulation Table'!C27/100,Const!$H$4:$I$6,  Const!$E$4:$E$6))</f>
        <v>Good</v>
      </c>
      <c r="E27" s="47">
        <f t="shared" ca="1" si="1"/>
        <v>77</v>
      </c>
      <c r="F27" s="47">
        <f ca="1">IF(B27="",
    "",
    IF(
        D27="Good",
        LOOKUP('Simulation Table'!E27/100, Prepare!$I$4:$J$10, Prepare!$B$4:$B$10),
        IF(
            D27="Fair",
            LOOKUP('Simulation Table'!E27/100, Prepare!$K$4:$L$9, Prepare!$B$4:$B$9),
            LOOKUP('Simulation Table'!E27/100, Prepare!$M$4:$N$8, Prepare!$B$4:$B$8)
        )
    )
)</f>
        <v>80</v>
      </c>
      <c r="G27" s="47">
        <f ca="1">IF(B27="","",MIN(F27, Const!$C$8) * Const!$C$4)</f>
        <v>3500</v>
      </c>
      <c r="H27" s="48">
        <f ca="1">IF(B27="","",MAX(Const!$C$8, 'Simulation Table'!F27)-Const!$C$8)</f>
        <v>10</v>
      </c>
      <c r="I27" s="47">
        <f ca="1">IF(B27="","",H27*(Const!$C$4-Const!$C$5))</f>
        <v>170</v>
      </c>
      <c r="J27" s="48">
        <f ca="1">IF(B27="","",MAX(F27,Const!$C$8)-'Simulation Table'!F27)</f>
        <v>0</v>
      </c>
      <c r="K27" s="47">
        <f ca="1">IF(B27="","",J27*Const!$C$6)</f>
        <v>0</v>
      </c>
      <c r="L27" s="47">
        <f ca="1">IF(B27="","",G27-(Const!$C$5*Const!$C$8)-'Simulation Table'!I27+'Simulation Table'!K27)</f>
        <v>1020</v>
      </c>
      <c r="M27" s="2"/>
      <c r="N27" s="2"/>
    </row>
    <row r="28" spans="2:15" x14ac:dyDescent="0.3">
      <c r="B28" s="47">
        <f>IF(Const!$C$7 &gt; 'Simulation Table'!B27, 'Simulation Table'!B27+1, "")</f>
        <v>25</v>
      </c>
      <c r="C28" s="47">
        <f t="shared" ca="1" si="0"/>
        <v>28</v>
      </c>
      <c r="D28" s="47" t="str">
        <f ca="1">IF(B28="","", LOOKUP('Simulation Table'!C28/100,Const!$H$4:$I$6,  Const!$E$4:$E$6))</f>
        <v>Good</v>
      </c>
      <c r="E28" s="47">
        <f t="shared" ca="1" si="1"/>
        <v>100</v>
      </c>
      <c r="F28" s="47">
        <f ca="1">IF(B28="",
    "",
    IF(
        D28="Good",
        LOOKUP('Simulation Table'!E28/100, Prepare!$I$4:$J$10, Prepare!$B$4:$B$10),
        IF(
            D28="Fair",
            LOOKUP('Simulation Table'!E28/100, Prepare!$K$4:$L$9, Prepare!$B$4:$B$9),
            LOOKUP('Simulation Table'!E28/100, Prepare!$M$4:$N$8, Prepare!$B$4:$B$8)
        )
    )
)</f>
        <v>100</v>
      </c>
      <c r="G28" s="47">
        <f ca="1">IF(B28="","",MIN(F28, Const!$C$8) * Const!$C$4)</f>
        <v>3500</v>
      </c>
      <c r="H28" s="48">
        <f ca="1">IF(B28="","",MAX(Const!$C$8, 'Simulation Table'!F28)-Const!$C$8)</f>
        <v>30</v>
      </c>
      <c r="I28" s="47">
        <f ca="1">IF(B28="","",H28*(Const!$C$4-Const!$C$5))</f>
        <v>510</v>
      </c>
      <c r="J28" s="48">
        <f ca="1">IF(B28="","",MAX(F28,Const!$C$8)-'Simulation Table'!F28)</f>
        <v>0</v>
      </c>
      <c r="K28" s="47">
        <f ca="1">IF(B28="","",J28*Const!$C$6)</f>
        <v>0</v>
      </c>
      <c r="L28" s="47">
        <f ca="1">IF(B28="","",G28-(Const!$C$5*Const!$C$8)-'Simulation Table'!I28+'Simulation Table'!K28)</f>
        <v>680</v>
      </c>
      <c r="M28" s="2"/>
      <c r="N28" s="2"/>
    </row>
    <row r="29" spans="2:15" x14ac:dyDescent="0.3">
      <c r="B29" s="47">
        <f>IF(Const!$C$7 &gt; 'Simulation Table'!B28, 'Simulation Table'!B28+1, "")</f>
        <v>26</v>
      </c>
      <c r="C29" s="47">
        <f t="shared" ca="1" si="0"/>
        <v>41</v>
      </c>
      <c r="D29" s="47" t="str">
        <f ca="1">IF(B29="","", LOOKUP('Simulation Table'!C29/100,Const!$H$4:$I$6,  Const!$E$4:$E$6))</f>
        <v>Fair</v>
      </c>
      <c r="E29" s="47">
        <f t="shared" ca="1" si="1"/>
        <v>63</v>
      </c>
      <c r="F29" s="47">
        <f ca="1">IF(B29="",
    "",
    IF(
        D29="Good",
        LOOKUP('Simulation Table'!E29/100, Prepare!$I$4:$J$10, Prepare!$B$4:$B$10),
        IF(
            D29="Fair",
            LOOKUP('Simulation Table'!E29/100, Prepare!$K$4:$L$9, Prepare!$B$4:$B$9),
            LOOKUP('Simulation Table'!E29/100, Prepare!$M$4:$N$8, Prepare!$B$4:$B$8)
        )
    )
)</f>
        <v>60</v>
      </c>
      <c r="G29" s="47">
        <f ca="1">IF(B29="","",MIN(F29, Const!$C$8) * Const!$C$4)</f>
        <v>3000</v>
      </c>
      <c r="H29" s="48">
        <f ca="1">IF(B29="","",MAX(Const!$C$8, 'Simulation Table'!F29)-Const!$C$8)</f>
        <v>0</v>
      </c>
      <c r="I29" s="47">
        <f ca="1">IF(B29="","",H29*(Const!$C$4-Const!$C$5))</f>
        <v>0</v>
      </c>
      <c r="J29" s="48">
        <f ca="1">IF(B29="","",MAX(F29,Const!$C$8)-'Simulation Table'!F29)</f>
        <v>10</v>
      </c>
      <c r="K29" s="47">
        <f ca="1">IF(B29="","",J29*Const!$C$6)</f>
        <v>50</v>
      </c>
      <c r="L29" s="47">
        <f ca="1">IF(B29="","",G29-(Const!$C$5*Const!$C$8)-'Simulation Table'!I29+'Simulation Table'!K29)</f>
        <v>740</v>
      </c>
      <c r="M29" s="2"/>
      <c r="N29" s="2"/>
    </row>
    <row r="30" spans="2:15" x14ac:dyDescent="0.3">
      <c r="B30" s="47">
        <f>IF(Const!$C$7 &gt; 'Simulation Table'!B29, 'Simulation Table'!B29+1, "")</f>
        <v>27</v>
      </c>
      <c r="C30" s="47">
        <f t="shared" ca="1" si="0"/>
        <v>25</v>
      </c>
      <c r="D30" s="47" t="str">
        <f ca="1">IF(B30="","", LOOKUP('Simulation Table'!C30/100,Const!$H$4:$I$6,  Const!$E$4:$E$6))</f>
        <v>Good</v>
      </c>
      <c r="E30" s="47">
        <f t="shared" ca="1" si="1"/>
        <v>29</v>
      </c>
      <c r="F30" s="47">
        <f ca="1">IF(B30="",
    "",
    IF(
        D30="Good",
        LOOKUP('Simulation Table'!E30/100, Prepare!$I$4:$J$10, Prepare!$B$4:$B$10),
        IF(
            D30="Fair",
            LOOKUP('Simulation Table'!E30/100, Prepare!$K$4:$L$9, Prepare!$B$4:$B$9),
            LOOKUP('Simulation Table'!E30/100, Prepare!$M$4:$N$8, Prepare!$B$4:$B$8)
        )
    )
)</f>
        <v>70</v>
      </c>
      <c r="G30" s="47">
        <f ca="1">IF(B30="","",MIN(F30, Const!$C$8) * Const!$C$4)</f>
        <v>3500</v>
      </c>
      <c r="H30" s="48">
        <f ca="1">IF(B30="","",MAX(Const!$C$8, 'Simulation Table'!F30)-Const!$C$8)</f>
        <v>0</v>
      </c>
      <c r="I30" s="47">
        <f ca="1">IF(B30="","",H30*(Const!$C$4-Const!$C$5))</f>
        <v>0</v>
      </c>
      <c r="J30" s="48">
        <f ca="1">IF(B30="","",MAX(F30,Const!$C$8)-'Simulation Table'!F30)</f>
        <v>0</v>
      </c>
      <c r="K30" s="47">
        <f ca="1">IF(B30="","",J30*Const!$C$6)</f>
        <v>0</v>
      </c>
      <c r="L30" s="47">
        <f ca="1">IF(B30="","",G30-(Const!$C$5*Const!$C$8)-'Simulation Table'!I30+'Simulation Table'!K30)</f>
        <v>1190</v>
      </c>
      <c r="M30" s="2"/>
      <c r="N30" s="2"/>
    </row>
    <row r="31" spans="2:15" x14ac:dyDescent="0.3">
      <c r="B31" s="47">
        <f>IF(Const!$C$7 &gt; 'Simulation Table'!B30, 'Simulation Table'!B30+1, "")</f>
        <v>28</v>
      </c>
      <c r="C31" s="47">
        <f t="shared" ca="1" si="0"/>
        <v>30</v>
      </c>
      <c r="D31" s="47" t="str">
        <f ca="1">IF(B31="","", LOOKUP('Simulation Table'!C31/100,Const!$H$4:$I$6,  Const!$E$4:$E$6))</f>
        <v>Good</v>
      </c>
      <c r="E31" s="47">
        <f t="shared" ca="1" si="1"/>
        <v>94</v>
      </c>
      <c r="F31" s="47">
        <f ca="1">IF(B31="",
    "",
    IF(
        D31="Good",
        LOOKUP('Simulation Table'!E31/100, Prepare!$I$4:$J$10, Prepare!$B$4:$B$10),
        IF(
            D31="Fair",
            LOOKUP('Simulation Table'!E31/100, Prepare!$K$4:$L$9, Prepare!$B$4:$B$9),
            LOOKUP('Simulation Table'!E31/100, Prepare!$M$4:$N$8, Prepare!$B$4:$B$8)
        )
    )
)</f>
        <v>100</v>
      </c>
      <c r="G31" s="47">
        <f ca="1">IF(B31="","",MIN(F31, Const!$C$8) * Const!$C$4)</f>
        <v>3500</v>
      </c>
      <c r="H31" s="48">
        <f ca="1">IF(B31="","",MAX(Const!$C$8, 'Simulation Table'!F31)-Const!$C$8)</f>
        <v>30</v>
      </c>
      <c r="I31" s="47">
        <f ca="1">IF(B31="","",H31*(Const!$C$4-Const!$C$5))</f>
        <v>510</v>
      </c>
      <c r="J31" s="48">
        <f ca="1">IF(B31="","",MAX(F31,Const!$C$8)-'Simulation Table'!F31)</f>
        <v>0</v>
      </c>
      <c r="K31" s="47">
        <f ca="1">IF(B31="","",J31*Const!$C$6)</f>
        <v>0</v>
      </c>
      <c r="L31" s="47">
        <f ca="1">IF(B31="","",G31-(Const!$C$5*Const!$C$8)-'Simulation Table'!I31+'Simulation Table'!K31)</f>
        <v>680</v>
      </c>
      <c r="M31" s="2"/>
      <c r="N31" s="2"/>
    </row>
    <row r="32" spans="2:15" x14ac:dyDescent="0.3">
      <c r="B32" s="47">
        <f>IF(Const!$C$7 &gt; 'Simulation Table'!B31, 'Simulation Table'!B31+1, "")</f>
        <v>29</v>
      </c>
      <c r="C32" s="47">
        <f t="shared" ca="1" si="0"/>
        <v>81</v>
      </c>
      <c r="D32" s="47" t="str">
        <f ca="1">IF(B32="","", LOOKUP('Simulation Table'!C32/100,Const!$H$4:$I$6,  Const!$E$4:$E$6))</f>
        <v>Poor</v>
      </c>
      <c r="E32" s="47">
        <f t="shared" ca="1" si="1"/>
        <v>17</v>
      </c>
      <c r="F32" s="47">
        <f ca="1">IF(B32="",
    "",
    IF(
        D32="Good",
        LOOKUP('Simulation Table'!E32/100, Prepare!$I$4:$J$10, Prepare!$B$4:$B$10),
        IF(
            D32="Fair",
            LOOKUP('Simulation Table'!E32/100, Prepare!$K$4:$L$9, Prepare!$B$4:$B$9),
            LOOKUP('Simulation Table'!E32/100, Prepare!$M$4:$N$8, Prepare!$B$4:$B$8)
        )
    )
)</f>
        <v>40</v>
      </c>
      <c r="G32" s="47">
        <f ca="1">IF(B32="","",MIN(F32, Const!$C$8) * Const!$C$4)</f>
        <v>2000</v>
      </c>
      <c r="H32" s="48">
        <f ca="1">IF(B32="","",MAX(Const!$C$8, 'Simulation Table'!F32)-Const!$C$8)</f>
        <v>0</v>
      </c>
      <c r="I32" s="47">
        <f ca="1">IF(B32="","",H32*(Const!$C$4-Const!$C$5))</f>
        <v>0</v>
      </c>
      <c r="J32" s="48">
        <f ca="1">IF(B32="","",MAX(F32,Const!$C$8)-'Simulation Table'!F32)</f>
        <v>30</v>
      </c>
      <c r="K32" s="47">
        <f ca="1">IF(B32="","",J32*Const!$C$6)</f>
        <v>150</v>
      </c>
      <c r="L32" s="47">
        <f ca="1">IF(B32="","",G32-(Const!$C$5*Const!$C$8)-'Simulation Table'!I32+'Simulation Table'!K32)</f>
        <v>-160</v>
      </c>
      <c r="M32" s="2"/>
      <c r="N32" s="2"/>
    </row>
    <row r="33" spans="2:14" x14ac:dyDescent="0.3">
      <c r="B33" s="47">
        <f>IF(Const!$C$7 &gt; 'Simulation Table'!B32, 'Simulation Table'!B32+1, "")</f>
        <v>30</v>
      </c>
      <c r="C33" s="47">
        <f t="shared" ca="1" si="0"/>
        <v>11</v>
      </c>
      <c r="D33" s="47" t="str">
        <f ca="1">IF(B33="","", LOOKUP('Simulation Table'!C33/100,Const!$H$4:$I$6,  Const!$E$4:$E$6))</f>
        <v>Good</v>
      </c>
      <c r="E33" s="47">
        <f t="shared" ca="1" si="1"/>
        <v>16</v>
      </c>
      <c r="F33" s="47">
        <f ca="1">IF(B33="",
    "",
    IF(
        D33="Good",
        LOOKUP('Simulation Table'!E33/100, Prepare!$I$4:$J$10, Prepare!$B$4:$B$10),
        IF(
            D33="Fair",
            LOOKUP('Simulation Table'!E33/100, Prepare!$K$4:$L$9, Prepare!$B$4:$B$9),
            LOOKUP('Simulation Table'!E33/100, Prepare!$M$4:$N$8, Prepare!$B$4:$B$8)
        )
    )
)</f>
        <v>60</v>
      </c>
      <c r="G33" s="47">
        <f ca="1">IF(B33="","",MIN(F33, Const!$C$8) * Const!$C$4)</f>
        <v>3000</v>
      </c>
      <c r="H33" s="48">
        <f ca="1">IF(B33="","",MAX(Const!$C$8, 'Simulation Table'!F33)-Const!$C$8)</f>
        <v>0</v>
      </c>
      <c r="I33" s="47">
        <f ca="1">IF(B33="","",H33*(Const!$C$4-Const!$C$5))</f>
        <v>0</v>
      </c>
      <c r="J33" s="48">
        <f ca="1">IF(B33="","",MAX(F33,Const!$C$8)-'Simulation Table'!F33)</f>
        <v>10</v>
      </c>
      <c r="K33" s="47">
        <f ca="1">IF(B33="","",J33*Const!$C$6)</f>
        <v>50</v>
      </c>
      <c r="L33" s="47">
        <f ca="1">IF(B33="","",G33-(Const!$C$5*Const!$C$8)-'Simulation Table'!I33+'Simulation Table'!K33)</f>
        <v>740</v>
      </c>
      <c r="M33" s="2"/>
      <c r="N33" s="2"/>
    </row>
    <row r="34" spans="2:14" x14ac:dyDescent="0.3">
      <c r="B34" s="47">
        <f>IF(Const!$C$7 &gt; 'Simulation Table'!B33, 'Simulation Table'!B33+1, "")</f>
        <v>31</v>
      </c>
      <c r="C34" s="47">
        <f t="shared" ca="1" si="0"/>
        <v>27</v>
      </c>
      <c r="D34" s="47" t="str">
        <f ca="1">IF(B34="","", LOOKUP('Simulation Table'!C34/100,Const!$H$4:$I$6,  Const!$E$4:$E$6))</f>
        <v>Good</v>
      </c>
      <c r="E34" s="47">
        <f t="shared" ca="1" si="1"/>
        <v>90</v>
      </c>
      <c r="F34" s="47">
        <f ca="1">IF(B34="",
    "",
    IF(
        D34="Good",
        LOOKUP('Simulation Table'!E34/100, Prepare!$I$4:$J$10, Prepare!$B$4:$B$10),
        IF(
            D34="Fair",
            LOOKUP('Simulation Table'!E34/100, Prepare!$K$4:$L$9, Prepare!$B$4:$B$9),
            LOOKUP('Simulation Table'!E34/100, Prepare!$M$4:$N$8, Prepare!$B$4:$B$8)
        )
    )
)</f>
        <v>90</v>
      </c>
      <c r="G34" s="47">
        <f ca="1">IF(B34="","",MIN(F34, Const!$C$8) * Const!$C$4)</f>
        <v>3500</v>
      </c>
      <c r="H34" s="48">
        <f ca="1">IF(B34="","",MAX(Const!$C$8, 'Simulation Table'!F34)-Const!$C$8)</f>
        <v>20</v>
      </c>
      <c r="I34" s="47">
        <f ca="1">IF(B34="","",H34*(Const!$C$4-Const!$C$5))</f>
        <v>340</v>
      </c>
      <c r="J34" s="48">
        <f ca="1">IF(B34="","",MAX(F34,Const!$C$8)-'Simulation Table'!F34)</f>
        <v>0</v>
      </c>
      <c r="K34" s="47">
        <f ca="1">IF(B34="","",J34*Const!$C$6)</f>
        <v>0</v>
      </c>
      <c r="L34" s="47">
        <f ca="1">IF(B34="","",G34-(Const!$C$5*Const!$C$8)-'Simulation Table'!I34+'Simulation Table'!K34)</f>
        <v>850</v>
      </c>
      <c r="M34" s="2"/>
      <c r="N34" s="2"/>
    </row>
    <row r="35" spans="2:14" x14ac:dyDescent="0.3">
      <c r="B35" s="47">
        <f>IF(Const!$C$7 &gt; 'Simulation Table'!B34, 'Simulation Table'!B34+1, "")</f>
        <v>32</v>
      </c>
      <c r="C35" s="47">
        <f t="shared" ca="1" si="0"/>
        <v>3</v>
      </c>
      <c r="D35" s="47" t="str">
        <f ca="1">IF(B35="","", LOOKUP('Simulation Table'!C35/100,Const!$H$4:$I$6,  Const!$E$4:$E$6))</f>
        <v>Good</v>
      </c>
      <c r="E35" s="47">
        <f t="shared" ca="1" si="1"/>
        <v>56</v>
      </c>
      <c r="F35" s="47">
        <f ca="1">IF(B35="",
    "",
    IF(
        D35="Good",
        LOOKUP('Simulation Table'!E35/100, Prepare!$I$4:$J$10, Prepare!$B$4:$B$10),
        IF(
            D35="Fair",
            LOOKUP('Simulation Table'!E35/100, Prepare!$K$4:$L$9, Prepare!$B$4:$B$9),
            LOOKUP('Simulation Table'!E35/100, Prepare!$M$4:$N$8, Prepare!$B$4:$B$8)
        )
    )
)</f>
        <v>80</v>
      </c>
      <c r="G35" s="47">
        <f ca="1">IF(B35="","",MIN(F35, Const!$C$8) * Const!$C$4)</f>
        <v>3500</v>
      </c>
      <c r="H35" s="48">
        <f ca="1">IF(B35="","",MAX(Const!$C$8, 'Simulation Table'!F35)-Const!$C$8)</f>
        <v>10</v>
      </c>
      <c r="I35" s="47">
        <f ca="1">IF(B35="","",H35*(Const!$C$4-Const!$C$5))</f>
        <v>170</v>
      </c>
      <c r="J35" s="48">
        <f ca="1">IF(B35="","",MAX(F35,Const!$C$8)-'Simulation Table'!F35)</f>
        <v>0</v>
      </c>
      <c r="K35" s="47">
        <f ca="1">IF(B35="","",J35*Const!$C$6)</f>
        <v>0</v>
      </c>
      <c r="L35" s="47">
        <f ca="1">IF(B35="","",G35-(Const!$C$5*Const!$C$8)-'Simulation Table'!I35+'Simulation Table'!K35)</f>
        <v>1020</v>
      </c>
      <c r="M35" s="2"/>
      <c r="N35" s="2"/>
    </row>
    <row r="36" spans="2:14" x14ac:dyDescent="0.3">
      <c r="B36" s="47">
        <f>IF(Const!$C$7 &gt; 'Simulation Table'!B35, 'Simulation Table'!B35+1, "")</f>
        <v>33</v>
      </c>
      <c r="C36" s="47">
        <f t="shared" ca="1" si="0"/>
        <v>30</v>
      </c>
      <c r="D36" s="47" t="str">
        <f ca="1">IF(B36="","", LOOKUP('Simulation Table'!C36/100,Const!$H$4:$I$6,  Const!$E$4:$E$6))</f>
        <v>Good</v>
      </c>
      <c r="E36" s="47">
        <f t="shared" ca="1" si="1"/>
        <v>37</v>
      </c>
      <c r="F36" s="47">
        <f ca="1">IF(B36="",
    "",
    IF(
        D36="Good",
        LOOKUP('Simulation Table'!E36/100, Prepare!$I$4:$J$10, Prepare!$B$4:$B$10),
        IF(
            D36="Fair",
            LOOKUP('Simulation Table'!E36/100, Prepare!$K$4:$L$9, Prepare!$B$4:$B$9),
            LOOKUP('Simulation Table'!E36/100, Prepare!$M$4:$N$8, Prepare!$B$4:$B$8)
        )
    )
)</f>
        <v>70</v>
      </c>
      <c r="G36" s="47">
        <f ca="1">IF(B36="","",MIN(F36, Const!$C$8) * Const!$C$4)</f>
        <v>3500</v>
      </c>
      <c r="H36" s="48">
        <f ca="1">IF(B36="","",MAX(Const!$C$8, 'Simulation Table'!F36)-Const!$C$8)</f>
        <v>0</v>
      </c>
      <c r="I36" s="47">
        <f ca="1">IF(B36="","",H36*(Const!$C$4-Const!$C$5))</f>
        <v>0</v>
      </c>
      <c r="J36" s="48">
        <f ca="1">IF(B36="","",MAX(F36,Const!$C$8)-'Simulation Table'!F36)</f>
        <v>0</v>
      </c>
      <c r="K36" s="47">
        <f ca="1">IF(B36="","",J36*Const!$C$6)</f>
        <v>0</v>
      </c>
      <c r="L36" s="47">
        <f ca="1">IF(B36="","",G36-(Const!$C$5*Const!$C$8)-'Simulation Table'!I36+'Simulation Table'!K36)</f>
        <v>1190</v>
      </c>
      <c r="M36" s="2"/>
      <c r="N36" s="2"/>
    </row>
    <row r="37" spans="2:14" x14ac:dyDescent="0.3">
      <c r="B37" s="47">
        <f>IF(Const!$C$7 &gt; 'Simulation Table'!B36, 'Simulation Table'!B36+1, "")</f>
        <v>34</v>
      </c>
      <c r="C37" s="47">
        <f t="shared" ca="1" si="0"/>
        <v>43</v>
      </c>
      <c r="D37" s="47" t="str">
        <f ca="1">IF(B37="","", LOOKUP('Simulation Table'!C37/100,Const!$H$4:$I$6,  Const!$E$4:$E$6))</f>
        <v>Fair</v>
      </c>
      <c r="E37" s="47">
        <f t="shared" ca="1" si="1"/>
        <v>23</v>
      </c>
      <c r="F37" s="47">
        <f ca="1">IF(B37="",
    "",
    IF(
        D37="Good",
        LOOKUP('Simulation Table'!E37/100, Prepare!$I$4:$J$10, Prepare!$B$4:$B$10),
        IF(
            D37="Fair",
            LOOKUP('Simulation Table'!E37/100, Prepare!$K$4:$L$9, Prepare!$B$4:$B$9),
            LOOKUP('Simulation Table'!E37/100, Prepare!$M$4:$N$8, Prepare!$B$4:$B$8)
        )
    )
)</f>
        <v>50</v>
      </c>
      <c r="G37" s="47">
        <f ca="1">IF(B37="","",MIN(F37, Const!$C$8) * Const!$C$4)</f>
        <v>2500</v>
      </c>
      <c r="H37" s="48">
        <f ca="1">IF(B37="","",MAX(Const!$C$8, 'Simulation Table'!F37)-Const!$C$8)</f>
        <v>0</v>
      </c>
      <c r="I37" s="47">
        <f ca="1">IF(B37="","",H37*(Const!$C$4-Const!$C$5))</f>
        <v>0</v>
      </c>
      <c r="J37" s="48">
        <f ca="1">IF(B37="","",MAX(F37,Const!$C$8)-'Simulation Table'!F37)</f>
        <v>20</v>
      </c>
      <c r="K37" s="47">
        <f ca="1">IF(B37="","",J37*Const!$C$6)</f>
        <v>100</v>
      </c>
      <c r="L37" s="47">
        <f ca="1">IF(B37="","",G37-(Const!$C$5*Const!$C$8)-'Simulation Table'!I37+'Simulation Table'!K37)</f>
        <v>290</v>
      </c>
      <c r="M37" s="2"/>
      <c r="N37" s="2"/>
    </row>
    <row r="38" spans="2:14" x14ac:dyDescent="0.3">
      <c r="B38" s="47">
        <f>IF(Const!$C$7 &gt; 'Simulation Table'!B37, 'Simulation Table'!B37+1, "")</f>
        <v>35</v>
      </c>
      <c r="C38" s="47">
        <f t="shared" ca="1" si="0"/>
        <v>89</v>
      </c>
      <c r="D38" s="47" t="str">
        <f ca="1">IF(B38="","", LOOKUP('Simulation Table'!C38/100,Const!$H$4:$I$6,  Const!$E$4:$E$6))</f>
        <v>Poor</v>
      </c>
      <c r="E38" s="47">
        <f t="shared" ca="1" si="1"/>
        <v>87</v>
      </c>
      <c r="F38" s="47">
        <f ca="1">IF(B38="",
    "",
    IF(
        D38="Good",
        LOOKUP('Simulation Table'!E38/100, Prepare!$I$4:$J$10, Prepare!$B$4:$B$10),
        IF(
            D38="Fair",
            LOOKUP('Simulation Table'!E38/100, Prepare!$K$4:$L$9, Prepare!$B$4:$B$9),
            LOOKUP('Simulation Table'!E38/100, Prepare!$M$4:$N$8, Prepare!$B$4:$B$8)
        )
    )
)</f>
        <v>70</v>
      </c>
      <c r="G38" s="47">
        <f ca="1">IF(B38="","",MIN(F38, Const!$C$8) * Const!$C$4)</f>
        <v>3500</v>
      </c>
      <c r="H38" s="48">
        <f ca="1">IF(B38="","",MAX(Const!$C$8, 'Simulation Table'!F38)-Const!$C$8)</f>
        <v>0</v>
      </c>
      <c r="I38" s="47">
        <f ca="1">IF(B38="","",H38*(Const!$C$4-Const!$C$5))</f>
        <v>0</v>
      </c>
      <c r="J38" s="48">
        <f ca="1">IF(B38="","",MAX(F38,Const!$C$8)-'Simulation Table'!F38)</f>
        <v>0</v>
      </c>
      <c r="K38" s="47">
        <f ca="1">IF(B38="","",J38*Const!$C$6)</f>
        <v>0</v>
      </c>
      <c r="L38" s="47">
        <f ca="1">IF(B38="","",G38-(Const!$C$5*Const!$C$8)-'Simulation Table'!I38+'Simulation Table'!K38)</f>
        <v>1190</v>
      </c>
      <c r="M38" s="2"/>
      <c r="N38" s="2"/>
    </row>
    <row r="39" spans="2:14" x14ac:dyDescent="0.3">
      <c r="B39" s="47">
        <f>IF(Const!$C$7 &gt; 'Simulation Table'!B38, 'Simulation Table'!B38+1, "")</f>
        <v>36</v>
      </c>
      <c r="C39" s="47">
        <f t="shared" ca="1" si="0"/>
        <v>30</v>
      </c>
      <c r="D39" s="47" t="str">
        <f ca="1">IF(B39="","", LOOKUP('Simulation Table'!C39/100,Const!$H$4:$I$6,  Const!$E$4:$E$6))</f>
        <v>Good</v>
      </c>
      <c r="E39" s="47">
        <f t="shared" ca="1" si="1"/>
        <v>89</v>
      </c>
      <c r="F39" s="47">
        <f ca="1">IF(B39="",
    "",
    IF(
        D39="Good",
        LOOKUP('Simulation Table'!E39/100, Prepare!$I$4:$J$10, Prepare!$B$4:$B$10),
        IF(
            D39="Fair",
            LOOKUP('Simulation Table'!E39/100, Prepare!$K$4:$L$9, Prepare!$B$4:$B$9),
            LOOKUP('Simulation Table'!E39/100, Prepare!$M$4:$N$8, Prepare!$B$4:$B$8)
        )
    )
)</f>
        <v>90</v>
      </c>
      <c r="G39" s="47">
        <f ca="1">IF(B39="","",MIN(F39, Const!$C$8) * Const!$C$4)</f>
        <v>3500</v>
      </c>
      <c r="H39" s="48">
        <f ca="1">IF(B39="","",MAX(Const!$C$8, 'Simulation Table'!F39)-Const!$C$8)</f>
        <v>20</v>
      </c>
      <c r="I39" s="47">
        <f ca="1">IF(B39="","",H39*(Const!$C$4-Const!$C$5))</f>
        <v>340</v>
      </c>
      <c r="J39" s="48">
        <f ca="1">IF(B39="","",MAX(F39,Const!$C$8)-'Simulation Table'!F39)</f>
        <v>0</v>
      </c>
      <c r="K39" s="47">
        <f ca="1">IF(B39="","",J39*Const!$C$6)</f>
        <v>0</v>
      </c>
      <c r="L39" s="47">
        <f ca="1">IF(B39="","",G39-(Const!$C$5*Const!$C$8)-'Simulation Table'!I39+'Simulation Table'!K39)</f>
        <v>850</v>
      </c>
      <c r="M39" s="2"/>
      <c r="N39" s="2"/>
    </row>
    <row r="40" spans="2:14" x14ac:dyDescent="0.3">
      <c r="B40" s="47">
        <f>IF(Const!$C$7 &gt; 'Simulation Table'!B39, 'Simulation Table'!B39+1, "")</f>
        <v>37</v>
      </c>
      <c r="C40" s="47">
        <f t="shared" ca="1" si="0"/>
        <v>55</v>
      </c>
      <c r="D40" s="47" t="str">
        <f ca="1">IF(B40="","", LOOKUP('Simulation Table'!C40/100,Const!$H$4:$I$6,  Const!$E$4:$E$6))</f>
        <v>Fair</v>
      </c>
      <c r="E40" s="47">
        <f t="shared" ca="1" si="1"/>
        <v>40</v>
      </c>
      <c r="F40" s="47">
        <f ca="1">IF(B40="",
    "",
    IF(
        D40="Good",
        LOOKUP('Simulation Table'!E40/100, Prepare!$I$4:$J$10, Prepare!$B$4:$B$10),
        IF(
            D40="Fair",
            LOOKUP('Simulation Table'!E40/100, Prepare!$K$4:$L$9, Prepare!$B$4:$B$9),
            LOOKUP('Simulation Table'!E40/100, Prepare!$M$4:$N$8, Prepare!$B$4:$B$8)
        )
    )
)</f>
        <v>60</v>
      </c>
      <c r="G40" s="47">
        <f ca="1">IF(B40="","",MIN(F40, Const!$C$8) * Const!$C$4)</f>
        <v>3000</v>
      </c>
      <c r="H40" s="48">
        <f ca="1">IF(B40="","",MAX(Const!$C$8, 'Simulation Table'!F40)-Const!$C$8)</f>
        <v>0</v>
      </c>
      <c r="I40" s="47">
        <f ca="1">IF(B40="","",H40*(Const!$C$4-Const!$C$5))</f>
        <v>0</v>
      </c>
      <c r="J40" s="48">
        <f ca="1">IF(B40="","",MAX(F40,Const!$C$8)-'Simulation Table'!F40)</f>
        <v>10</v>
      </c>
      <c r="K40" s="47">
        <f ca="1">IF(B40="","",J40*Const!$C$6)</f>
        <v>50</v>
      </c>
      <c r="L40" s="47">
        <f ca="1">IF(B40="","",G40-(Const!$C$5*Const!$C$8)-'Simulation Table'!I40+'Simulation Table'!K40)</f>
        <v>740</v>
      </c>
      <c r="M40" s="2"/>
      <c r="N40" s="2"/>
    </row>
    <row r="41" spans="2:14" x14ac:dyDescent="0.3">
      <c r="B41" s="47">
        <f>IF(Const!$C$7 &gt; 'Simulation Table'!B40, 'Simulation Table'!B40+1, "")</f>
        <v>38</v>
      </c>
      <c r="C41" s="47">
        <f t="shared" ca="1" si="0"/>
        <v>80</v>
      </c>
      <c r="D41" s="47" t="str">
        <f ca="1">IF(B41="","", LOOKUP('Simulation Table'!C41/100,Const!$H$4:$I$6,  Const!$E$4:$E$6))</f>
        <v>Poor</v>
      </c>
      <c r="E41" s="47">
        <f t="shared" ca="1" si="1"/>
        <v>5</v>
      </c>
      <c r="F41" s="47">
        <f ca="1">IF(B41="",
    "",
    IF(
        D41="Good",
        LOOKUP('Simulation Table'!E41/100, Prepare!$I$4:$J$10, Prepare!$B$4:$B$10),
        IF(
            D41="Fair",
            LOOKUP('Simulation Table'!E41/100, Prepare!$K$4:$L$9, Prepare!$B$4:$B$9),
            LOOKUP('Simulation Table'!E41/100, Prepare!$M$4:$N$8, Prepare!$B$4:$B$8)
        )
    )
)</f>
        <v>40</v>
      </c>
      <c r="G41" s="47">
        <f ca="1">IF(B41="","",MIN(F41, Const!$C$8) * Const!$C$4)</f>
        <v>2000</v>
      </c>
      <c r="H41" s="48">
        <f ca="1">IF(B41="","",MAX(Const!$C$8, 'Simulation Table'!F41)-Const!$C$8)</f>
        <v>0</v>
      </c>
      <c r="I41" s="47">
        <f ca="1">IF(B41="","",H41*(Const!$C$4-Const!$C$5))</f>
        <v>0</v>
      </c>
      <c r="J41" s="48">
        <f ca="1">IF(B41="","",MAX(F41,Const!$C$8)-'Simulation Table'!F41)</f>
        <v>30</v>
      </c>
      <c r="K41" s="47">
        <f ca="1">IF(B41="","",J41*Const!$C$6)</f>
        <v>150</v>
      </c>
      <c r="L41" s="47">
        <f ca="1">IF(B41="","",G41-(Const!$C$5*Const!$C$8)-'Simulation Table'!I41+'Simulation Table'!K41)</f>
        <v>-160</v>
      </c>
      <c r="M41" s="2"/>
      <c r="N41" s="2"/>
    </row>
    <row r="42" spans="2:14" x14ac:dyDescent="0.3">
      <c r="B42" s="47">
        <f>IF(Const!$C$7 &gt; 'Simulation Table'!B41, 'Simulation Table'!B41+1, "")</f>
        <v>39</v>
      </c>
      <c r="C42" s="47">
        <f t="shared" ca="1" si="0"/>
        <v>45</v>
      </c>
      <c r="D42" s="47" t="str">
        <f ca="1">IF(B42="","", LOOKUP('Simulation Table'!C42/100,Const!$H$4:$I$6,  Const!$E$4:$E$6))</f>
        <v>Fair</v>
      </c>
      <c r="E42" s="47">
        <f t="shared" ca="1" si="1"/>
        <v>43</v>
      </c>
      <c r="F42" s="47">
        <f ca="1">IF(B42="",
    "",
    IF(
        D42="Good",
        LOOKUP('Simulation Table'!E42/100, Prepare!$I$4:$J$10, Prepare!$B$4:$B$10),
        IF(
            D42="Fair",
            LOOKUP('Simulation Table'!E42/100, Prepare!$K$4:$L$9, Prepare!$B$4:$B$9),
            LOOKUP('Simulation Table'!E42/100, Prepare!$M$4:$N$8, Prepare!$B$4:$B$8)
        )
    )
)</f>
        <v>60</v>
      </c>
      <c r="G42" s="47">
        <f ca="1">IF(B42="","",MIN(F42, Const!$C$8) * Const!$C$4)</f>
        <v>3000</v>
      </c>
      <c r="H42" s="48">
        <f ca="1">IF(B42="","",MAX(Const!$C$8, 'Simulation Table'!F42)-Const!$C$8)</f>
        <v>0</v>
      </c>
      <c r="I42" s="47">
        <f ca="1">IF(B42="","",H42*(Const!$C$4-Const!$C$5))</f>
        <v>0</v>
      </c>
      <c r="J42" s="48">
        <f ca="1">IF(B42="","",MAX(F42,Const!$C$8)-'Simulation Table'!F42)</f>
        <v>10</v>
      </c>
      <c r="K42" s="47">
        <f ca="1">IF(B42="","",J42*Const!$C$6)</f>
        <v>50</v>
      </c>
      <c r="L42" s="47">
        <f ca="1">IF(B42="","",G42-(Const!$C$5*Const!$C$8)-'Simulation Table'!I42+'Simulation Table'!K42)</f>
        <v>740</v>
      </c>
      <c r="M42" s="2"/>
      <c r="N42" s="2"/>
    </row>
    <row r="43" spans="2:14" x14ac:dyDescent="0.3">
      <c r="B43" s="47">
        <f>IF(Const!$C$7 &gt; 'Simulation Table'!B42, 'Simulation Table'!B42+1, "")</f>
        <v>40</v>
      </c>
      <c r="C43" s="47">
        <f t="shared" ca="1" si="0"/>
        <v>35</v>
      </c>
      <c r="D43" s="47" t="str">
        <f ca="1">IF(B43="","", LOOKUP('Simulation Table'!C43/100,Const!$H$4:$I$6,  Const!$E$4:$E$6))</f>
        <v>Fair</v>
      </c>
      <c r="E43" s="47">
        <f t="shared" ca="1" si="1"/>
        <v>53</v>
      </c>
      <c r="F43" s="47">
        <f ca="1">IF(B43="",
    "",
    IF(
        D43="Good",
        LOOKUP('Simulation Table'!E43/100, Prepare!$I$4:$J$10, Prepare!$B$4:$B$10),
        IF(
            D43="Fair",
            LOOKUP('Simulation Table'!E43/100, Prepare!$K$4:$L$9, Prepare!$B$4:$B$9),
            LOOKUP('Simulation Table'!E43/100, Prepare!$M$4:$N$8, Prepare!$B$4:$B$8)
        )
    )
)</f>
        <v>60</v>
      </c>
      <c r="G43" s="47">
        <f ca="1">IF(B43="","",MIN(F43, Const!$C$8) * Const!$C$4)</f>
        <v>3000</v>
      </c>
      <c r="H43" s="48">
        <f ca="1">IF(B43="","",MAX(Const!$C$8, 'Simulation Table'!F43)-Const!$C$8)</f>
        <v>0</v>
      </c>
      <c r="I43" s="47">
        <f ca="1">IF(B43="","",H43*(Const!$C$4-Const!$C$5))</f>
        <v>0</v>
      </c>
      <c r="J43" s="48">
        <f ca="1">IF(B43="","",MAX(F43,Const!$C$8)-'Simulation Table'!F43)</f>
        <v>10</v>
      </c>
      <c r="K43" s="47">
        <f ca="1">IF(B43="","",J43*Const!$C$6)</f>
        <v>50</v>
      </c>
      <c r="L43" s="47">
        <f ca="1">IF(B43="","",G43-(Const!$C$5*Const!$C$8)-'Simulation Table'!I43+'Simulation Table'!K43)</f>
        <v>740</v>
      </c>
      <c r="M43" s="2"/>
      <c r="N43" s="2"/>
    </row>
    <row r="44" spans="2:14" x14ac:dyDescent="0.3">
      <c r="B44" s="47" t="str">
        <f>IF(Const!$C$7 &gt; 'Simulation Table'!B43, 'Simulation Table'!B43+1, "")</f>
        <v/>
      </c>
      <c r="C44" s="47" t="str">
        <f t="shared" ca="1" si="0"/>
        <v/>
      </c>
      <c r="D44" s="47" t="str">
        <f>IF(B44="","", LOOKUP('Simulation Table'!C44/100,Const!$H$4:$I$6,  Const!$E$4:$E$6))</f>
        <v/>
      </c>
      <c r="E44" s="47" t="str">
        <f t="shared" ca="1" si="1"/>
        <v/>
      </c>
      <c r="F44" s="47" t="str">
        <f>IF(B44="",
    "",
    IF(
        D44="Good",
        LOOKUP('Simulation Table'!E44/100, Prepare!$I$4:$J$10, Prepare!$B$4:$B$10),
        IF(
            D44="Fair",
            LOOKUP('Simulation Table'!E44/100, Prepare!$K$4:$L$9, Prepare!$B$4:$B$9),
            LOOKUP('Simulation Table'!E44/100, Prepare!$M$4:$N$8, Prepare!$B$4:$B$8)
        )
    )
)</f>
        <v/>
      </c>
      <c r="G44" s="47" t="str">
        <f>IF(B44="","",MIN(F44, Const!$C$8) * Const!$C$4)</f>
        <v/>
      </c>
      <c r="H44" s="48" t="str">
        <f>IF(B44="","",MAX(Const!$C$8, 'Simulation Table'!F44)-Const!$C$8)</f>
        <v/>
      </c>
      <c r="I44" s="47" t="str">
        <f>IF(B44="","",H44*(Const!$C$4-Const!$C$5))</f>
        <v/>
      </c>
      <c r="J44" s="48" t="str">
        <f>IF(B44="","",MAX(F44,Const!$C$8)-'Simulation Table'!F44)</f>
        <v/>
      </c>
      <c r="K44" s="47" t="str">
        <f>IF(B44="","",J44*Const!$C$6)</f>
        <v/>
      </c>
      <c r="L44" s="47" t="str">
        <f>IF(B44="","",G44-(Const!$C$5*Const!$C$8)-'Simulation Table'!I44+'Simulation Table'!K44)</f>
        <v/>
      </c>
      <c r="M44" s="2"/>
      <c r="N44" s="2"/>
    </row>
    <row r="45" spans="2:14" x14ac:dyDescent="0.3">
      <c r="B45" s="47" t="str">
        <f>IF(Const!$C$7 &gt; 'Simulation Table'!B44, 'Simulation Table'!B44+1, "")</f>
        <v/>
      </c>
      <c r="C45" s="47" t="str">
        <f t="shared" ca="1" si="0"/>
        <v/>
      </c>
      <c r="D45" s="47" t="str">
        <f>IF(B45="","", LOOKUP('Simulation Table'!C45/100,Const!$H$4:$I$6,  Const!$E$4:$E$6))</f>
        <v/>
      </c>
      <c r="E45" s="47" t="str">
        <f t="shared" ca="1" si="1"/>
        <v/>
      </c>
      <c r="F45" s="47" t="str">
        <f>IF(B45="",
    "",
    IF(
        D45="Good",
        LOOKUP('Simulation Table'!E45/100, Prepare!$I$4:$J$10, Prepare!$B$4:$B$10),
        IF(
            D45="Fair",
            LOOKUP('Simulation Table'!E45/100, Prepare!$K$4:$L$9, Prepare!$B$4:$B$9),
            LOOKUP('Simulation Table'!E45/100, Prepare!$M$4:$N$8, Prepare!$B$4:$B$8)
        )
    )
)</f>
        <v/>
      </c>
      <c r="G45" s="47" t="str">
        <f>IF(B45="","",MIN(F45, Const!$C$8) * Const!$C$4)</f>
        <v/>
      </c>
      <c r="H45" s="48" t="str">
        <f>IF(B45="","",MAX(Const!$C$8, 'Simulation Table'!F45)-Const!$C$8)</f>
        <v/>
      </c>
      <c r="I45" s="47" t="str">
        <f>IF(B45="","",H45*(Const!$C$4-Const!$C$5))</f>
        <v/>
      </c>
      <c r="J45" s="48" t="str">
        <f>IF(B45="","",MAX(F45,Const!$C$8)-'Simulation Table'!F45)</f>
        <v/>
      </c>
      <c r="K45" s="47" t="str">
        <f>IF(B45="","",J45*Const!$C$6)</f>
        <v/>
      </c>
      <c r="L45" s="47" t="str">
        <f>IF(B45="","",G45-(Const!$C$5*Const!$C$8)-'Simulation Table'!I45+'Simulation Table'!K45)</f>
        <v/>
      </c>
      <c r="M45" s="2"/>
      <c r="N45" s="2"/>
    </row>
    <row r="46" spans="2:14" x14ac:dyDescent="0.3">
      <c r="B46" s="47" t="str">
        <f>IF(Const!$C$7 &gt; 'Simulation Table'!B45, 'Simulation Table'!B45+1, "")</f>
        <v/>
      </c>
      <c r="C46" s="47" t="str">
        <f t="shared" ca="1" si="0"/>
        <v/>
      </c>
      <c r="D46" s="47" t="str">
        <f>IF(B46="","", LOOKUP('Simulation Table'!C46/100,Const!$H$4:$I$6,  Const!$E$4:$E$6))</f>
        <v/>
      </c>
      <c r="E46" s="47" t="str">
        <f t="shared" ca="1" si="1"/>
        <v/>
      </c>
      <c r="F46" s="47" t="str">
        <f>IF(B46="",
    "",
    IF(
        D46="Good",
        LOOKUP('Simulation Table'!E46/100, Prepare!$I$4:$J$10, Prepare!$B$4:$B$10),
        IF(
            D46="Fair",
            LOOKUP('Simulation Table'!E46/100, Prepare!$K$4:$L$9, Prepare!$B$4:$B$9),
            LOOKUP('Simulation Table'!E46/100, Prepare!$M$4:$N$8, Prepare!$B$4:$B$8)
        )
    )
)</f>
        <v/>
      </c>
      <c r="G46" s="47" t="str">
        <f>IF(B46="","",MIN(F46, Const!$C$8) * Const!$C$4)</f>
        <v/>
      </c>
      <c r="H46" s="48" t="str">
        <f>IF(B46="","",MAX(Const!$C$8, 'Simulation Table'!F46)-Const!$C$8)</f>
        <v/>
      </c>
      <c r="I46" s="47" t="str">
        <f>IF(B46="","",H46*(Const!$C$4-Const!$C$5))</f>
        <v/>
      </c>
      <c r="J46" s="48" t="str">
        <f>IF(B46="","",MAX(F46,Const!$C$8)-'Simulation Table'!F46)</f>
        <v/>
      </c>
      <c r="K46" s="47" t="str">
        <f>IF(B46="","",J46*Const!$C$6)</f>
        <v/>
      </c>
      <c r="L46" s="47" t="str">
        <f>IF(B46="","",G46-(Const!$C$5*Const!$C$8)-'Simulation Table'!I46+'Simulation Table'!K46)</f>
        <v/>
      </c>
      <c r="M46" s="2"/>
      <c r="N46" s="2"/>
    </row>
    <row r="47" spans="2:14" x14ac:dyDescent="0.3">
      <c r="B47" s="47" t="str">
        <f>IF(Const!$C$7 &gt; 'Simulation Table'!B46, 'Simulation Table'!B46+1, "")</f>
        <v/>
      </c>
      <c r="C47" s="47" t="str">
        <f t="shared" ca="1" si="0"/>
        <v/>
      </c>
      <c r="D47" s="47" t="str">
        <f>IF(B47="","", LOOKUP('Simulation Table'!C47/100,Const!$H$4:$I$6,  Const!$E$4:$E$6))</f>
        <v/>
      </c>
      <c r="E47" s="47" t="str">
        <f t="shared" ca="1" si="1"/>
        <v/>
      </c>
      <c r="F47" s="47" t="str">
        <f>IF(B47="",
    "",
    IF(
        D47="Good",
        LOOKUP('Simulation Table'!E47/100, Prepare!$I$4:$J$10, Prepare!$B$4:$B$10),
        IF(
            D47="Fair",
            LOOKUP('Simulation Table'!E47/100, Prepare!$K$4:$L$9, Prepare!$B$4:$B$9),
            LOOKUP('Simulation Table'!E47/100, Prepare!$M$4:$N$8, Prepare!$B$4:$B$8)
        )
    )
)</f>
        <v/>
      </c>
      <c r="G47" s="47" t="str">
        <f>IF(B47="","",MIN(F47, Const!$C$8) * Const!$C$4)</f>
        <v/>
      </c>
      <c r="H47" s="48" t="str">
        <f>IF(B47="","",MAX(Const!$C$8, 'Simulation Table'!F47)-Const!$C$8)</f>
        <v/>
      </c>
      <c r="I47" s="47" t="str">
        <f>IF(B47="","",H47*(Const!$C$4-Const!$C$5))</f>
        <v/>
      </c>
      <c r="J47" s="48" t="str">
        <f>IF(B47="","",MAX(F47,Const!$C$8)-'Simulation Table'!F47)</f>
        <v/>
      </c>
      <c r="K47" s="47" t="str">
        <f>IF(B47="","",J47*Const!$C$6)</f>
        <v/>
      </c>
      <c r="L47" s="47" t="str">
        <f>IF(B47="","",G47-(Const!$C$5*Const!$C$8)-'Simulation Table'!I47+'Simulation Table'!K47)</f>
        <v/>
      </c>
      <c r="M47" s="2"/>
      <c r="N47" s="2"/>
    </row>
    <row r="48" spans="2:14" x14ac:dyDescent="0.3">
      <c r="B48" s="47" t="str">
        <f>IF(Const!$C$7 &gt; 'Simulation Table'!B47, 'Simulation Table'!B47+1, "")</f>
        <v/>
      </c>
      <c r="C48" s="47" t="str">
        <f t="shared" ca="1" si="0"/>
        <v/>
      </c>
      <c r="D48" s="47" t="str">
        <f>IF(B48="","", LOOKUP('Simulation Table'!C48/100,Const!$H$4:$I$6,  Const!$E$4:$E$6))</f>
        <v/>
      </c>
      <c r="E48" s="47" t="str">
        <f t="shared" ca="1" si="1"/>
        <v/>
      </c>
      <c r="F48" s="47" t="str">
        <f>IF(B48="",
    "",
    IF(
        D48="Good",
        LOOKUP('Simulation Table'!E48/100, Prepare!$I$4:$J$10, Prepare!$B$4:$B$10),
        IF(
            D48="Fair",
            LOOKUP('Simulation Table'!E48/100, Prepare!$K$4:$L$9, Prepare!$B$4:$B$9),
            LOOKUP('Simulation Table'!E48/100, Prepare!$M$4:$N$8, Prepare!$B$4:$B$8)
        )
    )
)</f>
        <v/>
      </c>
      <c r="G48" s="47" t="str">
        <f>IF(B48="","",MIN(F48, Const!$C$8) * Const!$C$4)</f>
        <v/>
      </c>
      <c r="H48" s="48" t="str">
        <f>IF(B48="","",MAX(Const!$C$8, 'Simulation Table'!F48)-Const!$C$8)</f>
        <v/>
      </c>
      <c r="I48" s="47" t="str">
        <f>IF(B48="","",H48*(Const!$C$4-Const!$C$5))</f>
        <v/>
      </c>
      <c r="J48" s="48" t="str">
        <f>IF(B48="","",MAX(F48,Const!$C$8)-'Simulation Table'!F48)</f>
        <v/>
      </c>
      <c r="K48" s="47" t="str">
        <f>IF(B48="","",J48*Const!$C$6)</f>
        <v/>
      </c>
      <c r="L48" s="47" t="str">
        <f>IF(B48="","",G48-(Const!$C$5*Const!$C$8)-'Simulation Table'!I48+'Simulation Table'!K48)</f>
        <v/>
      </c>
      <c r="M48" s="2"/>
      <c r="N48" s="2"/>
    </row>
    <row r="49" spans="2:14" x14ac:dyDescent="0.3">
      <c r="B49" s="47" t="str">
        <f>IF(Const!$C$7 &gt; 'Simulation Table'!B48, 'Simulation Table'!B48+1, "")</f>
        <v/>
      </c>
      <c r="C49" s="47" t="str">
        <f t="shared" ca="1" si="0"/>
        <v/>
      </c>
      <c r="D49" s="47" t="str">
        <f>IF(B49="","", LOOKUP('Simulation Table'!C49/100,Const!$H$4:$I$6,  Const!$E$4:$E$6))</f>
        <v/>
      </c>
      <c r="E49" s="47" t="str">
        <f t="shared" ca="1" si="1"/>
        <v/>
      </c>
      <c r="F49" s="47" t="str">
        <f>IF(B49="",
    "",
    IF(
        D49="Good",
        LOOKUP('Simulation Table'!E49/100, Prepare!$I$4:$J$10, Prepare!$B$4:$B$10),
        IF(
            D49="Fair",
            LOOKUP('Simulation Table'!E49/100, Prepare!$K$4:$L$9, Prepare!$B$4:$B$9),
            LOOKUP('Simulation Table'!E49/100, Prepare!$M$4:$N$8, Prepare!$B$4:$B$8)
        )
    )
)</f>
        <v/>
      </c>
      <c r="G49" s="47" t="str">
        <f>IF(B49="","",MIN(F49, Const!$C$8) * Const!$C$4)</f>
        <v/>
      </c>
      <c r="H49" s="48" t="str">
        <f>IF(B49="","",MAX(Const!$C$8, 'Simulation Table'!F49)-Const!$C$8)</f>
        <v/>
      </c>
      <c r="I49" s="47" t="str">
        <f>IF(B49="","",H49*(Const!$C$4-Const!$C$5))</f>
        <v/>
      </c>
      <c r="J49" s="48" t="str">
        <f>IF(B49="","",MAX(F49,Const!$C$8)-'Simulation Table'!F49)</f>
        <v/>
      </c>
      <c r="K49" s="47" t="str">
        <f>IF(B49="","",J49*Const!$C$6)</f>
        <v/>
      </c>
      <c r="L49" s="47" t="str">
        <f>IF(B49="","",G49-(Const!$C$5*Const!$C$8)-'Simulation Table'!I49+'Simulation Table'!K49)</f>
        <v/>
      </c>
      <c r="M49" s="2"/>
      <c r="N49" s="2"/>
    </row>
    <row r="50" spans="2:14" x14ac:dyDescent="0.3">
      <c r="B50" s="47" t="str">
        <f>IF(Const!$C$7 &gt; 'Simulation Table'!B49, 'Simulation Table'!B49+1, "")</f>
        <v/>
      </c>
      <c r="C50" s="47" t="str">
        <f t="shared" ca="1" si="0"/>
        <v/>
      </c>
      <c r="D50" s="47" t="str">
        <f>IF(B50="","", LOOKUP('Simulation Table'!C50/100,Const!$H$4:$I$6,  Const!$E$4:$E$6))</f>
        <v/>
      </c>
      <c r="E50" s="47" t="str">
        <f t="shared" ca="1" si="1"/>
        <v/>
      </c>
      <c r="F50" s="47" t="str">
        <f>IF(B50="",
    "",
    IF(
        D50="Good",
        LOOKUP('Simulation Table'!E50/100, Prepare!$I$4:$J$10, Prepare!$B$4:$B$10),
        IF(
            D50="Fair",
            LOOKUP('Simulation Table'!E50/100, Prepare!$K$4:$L$9, Prepare!$B$4:$B$9),
            LOOKUP('Simulation Table'!E50/100, Prepare!$M$4:$N$8, Prepare!$B$4:$B$8)
        )
    )
)</f>
        <v/>
      </c>
      <c r="G50" s="47" t="str">
        <f>IF(B50="","",MIN(F50, Const!$C$8) * Const!$C$4)</f>
        <v/>
      </c>
      <c r="H50" s="48" t="str">
        <f>IF(B50="","",MAX(Const!$C$8, 'Simulation Table'!F50)-Const!$C$8)</f>
        <v/>
      </c>
      <c r="I50" s="47" t="str">
        <f>IF(B50="","",H50*(Const!$C$4-Const!$C$5))</f>
        <v/>
      </c>
      <c r="J50" s="48" t="str">
        <f>IF(B50="","",MAX(F50,Const!$C$8)-'Simulation Table'!F50)</f>
        <v/>
      </c>
      <c r="K50" s="47" t="str">
        <f>IF(B50="","",J50*Const!$C$6)</f>
        <v/>
      </c>
      <c r="L50" s="47" t="str">
        <f>IF(B50="","",G50-(Const!$C$5*Const!$C$8)-'Simulation Table'!I50+'Simulation Table'!K50)</f>
        <v/>
      </c>
      <c r="M50" s="2"/>
      <c r="N50" s="2"/>
    </row>
    <row r="51" spans="2:14" x14ac:dyDescent="0.3">
      <c r="B51" s="47" t="str">
        <f>IF(Const!$C$7 &gt; 'Simulation Table'!B50, 'Simulation Table'!B50+1, "")</f>
        <v/>
      </c>
      <c r="C51" s="47" t="str">
        <f t="shared" ca="1" si="0"/>
        <v/>
      </c>
      <c r="D51" s="47" t="str">
        <f>IF(B51="","", LOOKUP('Simulation Table'!C51/100,Const!$H$4:$I$6,  Const!$E$4:$E$6))</f>
        <v/>
      </c>
      <c r="E51" s="47" t="str">
        <f t="shared" ca="1" si="1"/>
        <v/>
      </c>
      <c r="F51" s="47" t="str">
        <f>IF(B51="",
    "",
    IF(
        D51="Good",
        LOOKUP('Simulation Table'!E51/100, Prepare!$I$4:$J$10, Prepare!$B$4:$B$10),
        IF(
            D51="Fair",
            LOOKUP('Simulation Table'!E51/100, Prepare!$K$4:$L$9, Prepare!$B$4:$B$9),
            LOOKUP('Simulation Table'!E51/100, Prepare!$M$4:$N$8, Prepare!$B$4:$B$8)
        )
    )
)</f>
        <v/>
      </c>
      <c r="G51" s="47" t="str">
        <f>IF(B51="","",MIN(F51, Const!$C$8) * Const!$C$4)</f>
        <v/>
      </c>
      <c r="H51" s="48" t="str">
        <f>IF(B51="","",MAX(Const!$C$8, 'Simulation Table'!F51)-Const!$C$8)</f>
        <v/>
      </c>
      <c r="I51" s="47" t="str">
        <f>IF(B51="","",H51*(Const!$C$4-Const!$C$5))</f>
        <v/>
      </c>
      <c r="J51" s="48" t="str">
        <f>IF(B51="","",MAX(F51,Const!$C$8)-'Simulation Table'!F51)</f>
        <v/>
      </c>
      <c r="K51" s="47" t="str">
        <f>IF(B51="","",J51*Const!$C$6)</f>
        <v/>
      </c>
      <c r="L51" s="47" t="str">
        <f>IF(B51="","",G51-(Const!$C$5*Const!$C$8)-'Simulation Table'!I51+'Simulation Table'!K51)</f>
        <v/>
      </c>
      <c r="M51" s="2"/>
      <c r="N51" s="2"/>
    </row>
    <row r="52" spans="2:14" x14ac:dyDescent="0.3">
      <c r="B52" s="47" t="str">
        <f>IF(Const!$C$7 &gt; 'Simulation Table'!B51, 'Simulation Table'!B51+1, "")</f>
        <v/>
      </c>
      <c r="C52" s="47" t="str">
        <f t="shared" ca="1" si="0"/>
        <v/>
      </c>
      <c r="D52" s="47" t="str">
        <f>IF(B52="","", LOOKUP('Simulation Table'!C52/100,Const!$H$4:$I$6,  Const!$E$4:$E$6))</f>
        <v/>
      </c>
      <c r="E52" s="47" t="str">
        <f t="shared" ca="1" si="1"/>
        <v/>
      </c>
      <c r="F52" s="47" t="str">
        <f>IF(B52="",
    "",
    IF(
        D52="Good",
        LOOKUP('Simulation Table'!E52/100, Prepare!$I$4:$J$10, Prepare!$B$4:$B$10),
        IF(
            D52="Fair",
            LOOKUP('Simulation Table'!E52/100, Prepare!$K$4:$L$9, Prepare!$B$4:$B$9),
            LOOKUP('Simulation Table'!E52/100, Prepare!$M$4:$N$8, Prepare!$B$4:$B$8)
        )
    )
)</f>
        <v/>
      </c>
      <c r="G52" s="47" t="str">
        <f>IF(B52="","",MIN(F52, Const!$C$8) * Const!$C$4)</f>
        <v/>
      </c>
      <c r="H52" s="48" t="str">
        <f>IF(B52="","",MAX(Const!$C$8, 'Simulation Table'!F52)-Const!$C$8)</f>
        <v/>
      </c>
      <c r="I52" s="47" t="str">
        <f>IF(B52="","",H52*(Const!$C$4-Const!$C$5))</f>
        <v/>
      </c>
      <c r="J52" s="48" t="str">
        <f>IF(B52="","",MAX(F52,Const!$C$8)-'Simulation Table'!F52)</f>
        <v/>
      </c>
      <c r="K52" s="47" t="str">
        <f>IF(B52="","",J52*Const!$C$6)</f>
        <v/>
      </c>
      <c r="L52" s="47" t="str">
        <f>IF(B52="","",G52-(Const!$C$5*Const!$C$8)-'Simulation Table'!I52+'Simulation Table'!K52)</f>
        <v/>
      </c>
      <c r="M52" s="2"/>
      <c r="N52" s="2"/>
    </row>
    <row r="53" spans="2:14" x14ac:dyDescent="0.3">
      <c r="B53" s="47" t="str">
        <f>IF(Const!$C$7 &gt; 'Simulation Table'!B52, 'Simulation Table'!B52+1, "")</f>
        <v/>
      </c>
      <c r="C53" s="47" t="str">
        <f t="shared" ca="1" si="0"/>
        <v/>
      </c>
      <c r="D53" s="47" t="str">
        <f>IF(B53="","", LOOKUP('Simulation Table'!C53/100,Const!$H$4:$I$6,  Const!$E$4:$E$6))</f>
        <v/>
      </c>
      <c r="E53" s="47" t="str">
        <f t="shared" ca="1" si="1"/>
        <v/>
      </c>
      <c r="F53" s="47" t="str">
        <f>IF(B53="",
    "",
    IF(
        D53="Good",
        LOOKUP('Simulation Table'!E53/100, Prepare!$I$4:$J$10, Prepare!$B$4:$B$10),
        IF(
            D53="Fair",
            LOOKUP('Simulation Table'!E53/100, Prepare!$K$4:$L$9, Prepare!$B$4:$B$9),
            LOOKUP('Simulation Table'!E53/100, Prepare!$M$4:$N$8, Prepare!$B$4:$B$8)
        )
    )
)</f>
        <v/>
      </c>
      <c r="G53" s="47" t="str">
        <f>IF(B53="","",MIN(F53, Const!$C$8) * Const!$C$4)</f>
        <v/>
      </c>
      <c r="H53" s="48" t="str">
        <f>IF(B53="","",MAX(Const!$C$8, 'Simulation Table'!F53)-Const!$C$8)</f>
        <v/>
      </c>
      <c r="I53" s="47" t="str">
        <f>IF(B53="","",H53*(Const!$C$4-Const!$C$5))</f>
        <v/>
      </c>
      <c r="J53" s="48" t="str">
        <f>IF(B53="","",MAX(F53,Const!$C$8)-'Simulation Table'!F53)</f>
        <v/>
      </c>
      <c r="K53" s="47" t="str">
        <f>IF(B53="","",J53*Const!$C$6)</f>
        <v/>
      </c>
      <c r="L53" s="47" t="str">
        <f>IF(B53="","",G53-(Const!$C$5*Const!$C$8)-'Simulation Table'!I53+'Simulation Table'!K53)</f>
        <v/>
      </c>
      <c r="M53" s="2"/>
      <c r="N53" s="2"/>
    </row>
    <row r="54" spans="2:14" x14ac:dyDescent="0.3">
      <c r="B54" s="47" t="str">
        <f>IF(Const!$C$7 &gt; 'Simulation Table'!B53, 'Simulation Table'!B53+1, "")</f>
        <v/>
      </c>
      <c r="C54" s="47" t="str">
        <f t="shared" ca="1" si="0"/>
        <v/>
      </c>
      <c r="D54" s="47" t="str">
        <f>IF(B54="","", LOOKUP('Simulation Table'!C54/100,Const!$H$4:$I$6,  Const!$E$4:$E$6))</f>
        <v/>
      </c>
      <c r="E54" s="47" t="str">
        <f t="shared" ca="1" si="1"/>
        <v/>
      </c>
      <c r="F54" s="47" t="str">
        <f>IF(B54="",
    "",
    IF(
        D54="Good",
        LOOKUP('Simulation Table'!E54/100, Prepare!$I$4:$J$10, Prepare!$B$4:$B$10),
        IF(
            D54="Fair",
            LOOKUP('Simulation Table'!E54/100, Prepare!$K$4:$L$9, Prepare!$B$4:$B$9),
            LOOKUP('Simulation Table'!E54/100, Prepare!$M$4:$N$8, Prepare!$B$4:$B$8)
        )
    )
)</f>
        <v/>
      </c>
      <c r="G54" s="47" t="str">
        <f>IF(B54="","",MIN(F54, Const!$C$8) * Const!$C$4)</f>
        <v/>
      </c>
      <c r="H54" s="48" t="str">
        <f>IF(B54="","",MAX(Const!$C$8, 'Simulation Table'!F54)-Const!$C$8)</f>
        <v/>
      </c>
      <c r="I54" s="47" t="str">
        <f>IF(B54="","",H54*(Const!$C$4-Const!$C$5))</f>
        <v/>
      </c>
      <c r="J54" s="48" t="str">
        <f>IF(B54="","",MAX(F54,Const!$C$8)-'Simulation Table'!F54)</f>
        <v/>
      </c>
      <c r="K54" s="47" t="str">
        <f>IF(B54="","",J54*Const!$C$6)</f>
        <v/>
      </c>
      <c r="L54" s="47" t="str">
        <f>IF(B54="","",G54-(Const!$C$5*Const!$C$8)-'Simulation Table'!I54+'Simulation Table'!K54)</f>
        <v/>
      </c>
      <c r="M54" s="2"/>
      <c r="N54" s="2"/>
    </row>
    <row r="55" spans="2:14" x14ac:dyDescent="0.3">
      <c r="B55" s="47" t="str">
        <f>IF(Const!$C$7 &gt; 'Simulation Table'!B54, 'Simulation Table'!B54+1, "")</f>
        <v/>
      </c>
      <c r="C55" s="47" t="str">
        <f t="shared" ca="1" si="0"/>
        <v/>
      </c>
      <c r="D55" s="47" t="str">
        <f>IF(B55="","", LOOKUP('Simulation Table'!C55/100,Const!$H$4:$I$6,  Const!$E$4:$E$6))</f>
        <v/>
      </c>
      <c r="E55" s="47" t="str">
        <f t="shared" ca="1" si="1"/>
        <v/>
      </c>
      <c r="F55" s="47" t="str">
        <f>IF(B55="",
    "",
    IF(
        D55="Good",
        LOOKUP('Simulation Table'!E55/100, Prepare!$I$4:$J$10, Prepare!$B$4:$B$10),
        IF(
            D55="Fair",
            LOOKUP('Simulation Table'!E55/100, Prepare!$K$4:$L$9, Prepare!$B$4:$B$9),
            LOOKUP('Simulation Table'!E55/100, Prepare!$M$4:$N$8, Prepare!$B$4:$B$8)
        )
    )
)</f>
        <v/>
      </c>
      <c r="G55" s="47" t="str">
        <f>IF(B55="","",MIN(F55, Const!$C$8) * Const!$C$4)</f>
        <v/>
      </c>
      <c r="H55" s="48" t="str">
        <f>IF(B55="","",MAX(Const!$C$8, 'Simulation Table'!F55)-Const!$C$8)</f>
        <v/>
      </c>
      <c r="I55" s="47" t="str">
        <f>IF(B55="","",H55*(Const!$C$4-Const!$C$5))</f>
        <v/>
      </c>
      <c r="J55" s="48" t="str">
        <f>IF(B55="","",MAX(F55,Const!$C$8)-'Simulation Table'!F55)</f>
        <v/>
      </c>
      <c r="K55" s="47" t="str">
        <f>IF(B55="","",J55*Const!$C$6)</f>
        <v/>
      </c>
      <c r="L55" s="47" t="str">
        <f>IF(B55="","",G55-(Const!$C$5*Const!$C$8)-'Simulation Table'!I55+'Simulation Table'!K55)</f>
        <v/>
      </c>
      <c r="M55" s="2"/>
      <c r="N55" s="2"/>
    </row>
    <row r="56" spans="2:14" x14ac:dyDescent="0.3">
      <c r="B56" s="47" t="str">
        <f>IF(Const!$C$7 &gt; 'Simulation Table'!B55, 'Simulation Table'!B55+1, "")</f>
        <v/>
      </c>
      <c r="C56" s="47" t="str">
        <f t="shared" ca="1" si="0"/>
        <v/>
      </c>
      <c r="D56" s="47" t="str">
        <f>IF(B56="","", LOOKUP('Simulation Table'!C56/100,Const!$H$4:$I$6,  Const!$E$4:$E$6))</f>
        <v/>
      </c>
      <c r="E56" s="47" t="str">
        <f t="shared" ca="1" si="1"/>
        <v/>
      </c>
      <c r="F56" s="47" t="str">
        <f>IF(B56="",
    "",
    IF(
        D56="Good",
        LOOKUP('Simulation Table'!E56/100, Prepare!$I$4:$J$10, Prepare!$B$4:$B$10),
        IF(
            D56="Fair",
            LOOKUP('Simulation Table'!E56/100, Prepare!$K$4:$L$9, Prepare!$B$4:$B$9),
            LOOKUP('Simulation Table'!E56/100, Prepare!$M$4:$N$8, Prepare!$B$4:$B$8)
        )
    )
)</f>
        <v/>
      </c>
      <c r="G56" s="47" t="str">
        <f>IF(B56="","",MIN(F56, Const!$C$8) * Const!$C$4)</f>
        <v/>
      </c>
      <c r="H56" s="48" t="str">
        <f>IF(B56="","",MAX(Const!$C$8, 'Simulation Table'!F56)-Const!$C$8)</f>
        <v/>
      </c>
      <c r="I56" s="47" t="str">
        <f>IF(B56="","",H56*(Const!$C$4-Const!$C$5))</f>
        <v/>
      </c>
      <c r="J56" s="48" t="str">
        <f>IF(B56="","",MAX(F56,Const!$C$8)-'Simulation Table'!F56)</f>
        <v/>
      </c>
      <c r="K56" s="47" t="str">
        <f>IF(B56="","",J56*Const!$C$6)</f>
        <v/>
      </c>
      <c r="L56" s="47" t="str">
        <f>IF(B56="","",G56-(Const!$C$5*Const!$C$8)-'Simulation Table'!I56+'Simulation Table'!K56)</f>
        <v/>
      </c>
      <c r="M56" s="2"/>
      <c r="N56" s="2"/>
    </row>
    <row r="57" spans="2:14" x14ac:dyDescent="0.3">
      <c r="B57" s="47" t="str">
        <f>IF(Const!$C$7 &gt; 'Simulation Table'!B56, 'Simulation Table'!B56+1, "")</f>
        <v/>
      </c>
      <c r="C57" s="47" t="str">
        <f t="shared" ca="1" si="0"/>
        <v/>
      </c>
      <c r="D57" s="47" t="str">
        <f>IF(B57="","", LOOKUP('Simulation Table'!C57/100,Const!$H$4:$I$6,  Const!$E$4:$E$6))</f>
        <v/>
      </c>
      <c r="E57" s="47" t="str">
        <f t="shared" ca="1" si="1"/>
        <v/>
      </c>
      <c r="F57" s="47" t="str">
        <f>IF(B57="",
    "",
    IF(
        D57="Good",
        LOOKUP('Simulation Table'!E57/100, Prepare!$I$4:$J$10, Prepare!$B$4:$B$10),
        IF(
            D57="Fair",
            LOOKUP('Simulation Table'!E57/100, Prepare!$K$4:$L$9, Prepare!$B$4:$B$9),
            LOOKUP('Simulation Table'!E57/100, Prepare!$M$4:$N$8, Prepare!$B$4:$B$8)
        )
    )
)</f>
        <v/>
      </c>
      <c r="G57" s="47" t="str">
        <f>IF(B57="","",MIN(F57, Const!$C$8) * Const!$C$4)</f>
        <v/>
      </c>
      <c r="H57" s="48" t="str">
        <f>IF(B57="","",MAX(Const!$C$8, 'Simulation Table'!F57)-Const!$C$8)</f>
        <v/>
      </c>
      <c r="I57" s="47" t="str">
        <f>IF(B57="","",H57*(Const!$C$4-Const!$C$5))</f>
        <v/>
      </c>
      <c r="J57" s="48" t="str">
        <f>IF(B57="","",MAX(F57,Const!$C$8)-'Simulation Table'!F57)</f>
        <v/>
      </c>
      <c r="K57" s="47" t="str">
        <f>IF(B57="","",J57*Const!$C$6)</f>
        <v/>
      </c>
      <c r="L57" s="47" t="str">
        <f>IF(B57="","",G57-(Const!$C$5*Const!$C$8)-'Simulation Table'!I57+'Simulation Table'!K57)</f>
        <v/>
      </c>
      <c r="M57" s="2"/>
      <c r="N57" s="2"/>
    </row>
    <row r="58" spans="2:14" x14ac:dyDescent="0.3">
      <c r="B58" s="47" t="str">
        <f>IF(Const!$C$7 &gt; 'Simulation Table'!B57, 'Simulation Table'!B57+1, "")</f>
        <v/>
      </c>
      <c r="C58" s="47" t="str">
        <f t="shared" ca="1" si="0"/>
        <v/>
      </c>
      <c r="D58" s="47" t="str">
        <f>IF(B58="","", LOOKUP('Simulation Table'!C58/100,Const!$H$4:$I$6,  Const!$E$4:$E$6))</f>
        <v/>
      </c>
      <c r="E58" s="47" t="str">
        <f t="shared" ca="1" si="1"/>
        <v/>
      </c>
      <c r="F58" s="47" t="str">
        <f>IF(B58="",
    "",
    IF(
        D58="Good",
        LOOKUP('Simulation Table'!E58/100, Prepare!$I$4:$J$10, Prepare!$B$4:$B$10),
        IF(
            D58="Fair",
            LOOKUP('Simulation Table'!E58/100, Prepare!$K$4:$L$9, Prepare!$B$4:$B$9),
            LOOKUP('Simulation Table'!E58/100, Prepare!$M$4:$N$8, Prepare!$B$4:$B$8)
        )
    )
)</f>
        <v/>
      </c>
      <c r="G58" s="47" t="str">
        <f>IF(B58="","",MIN(F58, Const!$C$8) * Const!$C$4)</f>
        <v/>
      </c>
      <c r="H58" s="48" t="str">
        <f>IF(B58="","",MAX(Const!$C$8, 'Simulation Table'!F58)-Const!$C$8)</f>
        <v/>
      </c>
      <c r="I58" s="47" t="str">
        <f>IF(B58="","",H58*(Const!$C$4-Const!$C$5))</f>
        <v/>
      </c>
      <c r="J58" s="48" t="str">
        <f>IF(B58="","",MAX(F58,Const!$C$8)-'Simulation Table'!F58)</f>
        <v/>
      </c>
      <c r="K58" s="47" t="str">
        <f>IF(B58="","",J58*Const!$C$6)</f>
        <v/>
      </c>
      <c r="L58" s="47" t="str">
        <f>IF(B58="","",G58-(Const!$C$5*Const!$C$8)-'Simulation Table'!I58+'Simulation Table'!K58)</f>
        <v/>
      </c>
      <c r="M58" s="2"/>
      <c r="N58" s="2"/>
    </row>
    <row r="59" spans="2:14" x14ac:dyDescent="0.3">
      <c r="B59" s="47" t="str">
        <f>IF(Const!$C$7 &gt; 'Simulation Table'!B58, 'Simulation Table'!B58+1, "")</f>
        <v/>
      </c>
      <c r="C59" s="47" t="str">
        <f t="shared" ca="1" si="0"/>
        <v/>
      </c>
      <c r="D59" s="47" t="str">
        <f>IF(B59="","", LOOKUP('Simulation Table'!C59/100,Const!$H$4:$I$6,  Const!$E$4:$E$6))</f>
        <v/>
      </c>
      <c r="E59" s="47" t="str">
        <f t="shared" ca="1" si="1"/>
        <v/>
      </c>
      <c r="F59" s="47" t="str">
        <f>IF(B59="",
    "",
    IF(
        D59="Good",
        LOOKUP('Simulation Table'!E59/100, Prepare!$I$4:$J$10, Prepare!$B$4:$B$10),
        IF(
            D59="Fair",
            LOOKUP('Simulation Table'!E59/100, Prepare!$K$4:$L$9, Prepare!$B$4:$B$9),
            LOOKUP('Simulation Table'!E59/100, Prepare!$M$4:$N$8, Prepare!$B$4:$B$8)
        )
    )
)</f>
        <v/>
      </c>
      <c r="G59" s="47" t="str">
        <f>IF(B59="","",MIN(F59, Const!$C$8) * Const!$C$4)</f>
        <v/>
      </c>
      <c r="H59" s="48" t="str">
        <f>IF(B59="","",MAX(Const!$C$8, 'Simulation Table'!F59)-Const!$C$8)</f>
        <v/>
      </c>
      <c r="I59" s="47" t="str">
        <f>IF(B59="","",H59*(Const!$C$4-Const!$C$5))</f>
        <v/>
      </c>
      <c r="J59" s="48" t="str">
        <f>IF(B59="","",MAX(F59,Const!$C$8)-'Simulation Table'!F59)</f>
        <v/>
      </c>
      <c r="K59" s="47" t="str">
        <f>IF(B59="","",J59*Const!$C$6)</f>
        <v/>
      </c>
      <c r="L59" s="47" t="str">
        <f>IF(B59="","",G59-(Const!$C$5*Const!$C$8)-'Simulation Table'!I59+'Simulation Table'!K59)</f>
        <v/>
      </c>
      <c r="M59" s="2"/>
      <c r="N59" s="2"/>
    </row>
    <row r="60" spans="2:14" x14ac:dyDescent="0.3">
      <c r="B60" s="47" t="str">
        <f>IF(Const!$C$7 &gt; 'Simulation Table'!B59, 'Simulation Table'!B59+1, "")</f>
        <v/>
      </c>
      <c r="C60" s="47" t="str">
        <f t="shared" ca="1" si="0"/>
        <v/>
      </c>
      <c r="D60" s="47" t="str">
        <f>IF(B60="","", LOOKUP('Simulation Table'!C60/100,Const!$H$4:$I$6,  Const!$E$4:$E$6))</f>
        <v/>
      </c>
      <c r="E60" s="47" t="str">
        <f t="shared" ca="1" si="1"/>
        <v/>
      </c>
      <c r="F60" s="47" t="str">
        <f>IF(B60="",
    "",
    IF(
        D60="Good",
        LOOKUP('Simulation Table'!E60/100, Prepare!$I$4:$J$10, Prepare!$B$4:$B$10),
        IF(
            D60="Fair",
            LOOKUP('Simulation Table'!E60/100, Prepare!$K$4:$L$9, Prepare!$B$4:$B$9),
            LOOKUP('Simulation Table'!E60/100, Prepare!$M$4:$N$8, Prepare!$B$4:$B$8)
        )
    )
)</f>
        <v/>
      </c>
      <c r="G60" s="47" t="str">
        <f>IF(B60="","",MIN(F60, Const!$C$8) * Const!$C$4)</f>
        <v/>
      </c>
      <c r="H60" s="48" t="str">
        <f>IF(B60="","",MAX(Const!$C$8, 'Simulation Table'!F60)-Const!$C$8)</f>
        <v/>
      </c>
      <c r="I60" s="47" t="str">
        <f>IF(B60="","",H60*(Const!$C$4-Const!$C$5))</f>
        <v/>
      </c>
      <c r="J60" s="48" t="str">
        <f>IF(B60="","",MAX(F60,Const!$C$8)-'Simulation Table'!F60)</f>
        <v/>
      </c>
      <c r="K60" s="47" t="str">
        <f>IF(B60="","",J60*Const!$C$6)</f>
        <v/>
      </c>
      <c r="L60" s="47" t="str">
        <f>IF(B60="","",G60-(Const!$C$5*Const!$C$8)-'Simulation Table'!I60+'Simulation Table'!K60)</f>
        <v/>
      </c>
      <c r="M60" s="2"/>
      <c r="N60" s="2"/>
    </row>
    <row r="61" spans="2:14" x14ac:dyDescent="0.3">
      <c r="B61" s="47" t="str">
        <f>IF(Const!$C$7 &gt; 'Simulation Table'!B60, 'Simulation Table'!B60+1, "")</f>
        <v/>
      </c>
      <c r="C61" s="47" t="str">
        <f t="shared" ca="1" si="0"/>
        <v/>
      </c>
      <c r="D61" s="47" t="str">
        <f>IF(B61="","", LOOKUP('Simulation Table'!C61/100,Const!$H$4:$I$6,  Const!$E$4:$E$6))</f>
        <v/>
      </c>
      <c r="E61" s="47" t="str">
        <f t="shared" ca="1" si="1"/>
        <v/>
      </c>
      <c r="F61" s="47" t="str">
        <f>IF(B61="",
    "",
    IF(
        D61="Good",
        LOOKUP('Simulation Table'!E61/100, Prepare!$I$4:$J$10, Prepare!$B$4:$B$10),
        IF(
            D61="Fair",
            LOOKUP('Simulation Table'!E61/100, Prepare!$K$4:$L$9, Prepare!$B$4:$B$9),
            LOOKUP('Simulation Table'!E61/100, Prepare!$M$4:$N$8, Prepare!$B$4:$B$8)
        )
    )
)</f>
        <v/>
      </c>
      <c r="G61" s="47" t="str">
        <f>IF(B61="","",MIN(F61, Const!$C$8) * Const!$C$4)</f>
        <v/>
      </c>
      <c r="H61" s="48" t="str">
        <f>IF(B61="","",MAX(Const!$C$8, 'Simulation Table'!F61)-Const!$C$8)</f>
        <v/>
      </c>
      <c r="I61" s="47" t="str">
        <f>IF(B61="","",H61*(Const!$C$4-Const!$C$5))</f>
        <v/>
      </c>
      <c r="J61" s="48" t="str">
        <f>IF(B61="","",MAX(F61,Const!$C$8)-'Simulation Table'!F61)</f>
        <v/>
      </c>
      <c r="K61" s="47" t="str">
        <f>IF(B61="","",J61*Const!$C$6)</f>
        <v/>
      </c>
      <c r="L61" s="47" t="str">
        <f>IF(B61="","",G61-(Const!$C$5*Const!$C$8)-'Simulation Table'!I61+'Simulation Table'!K61)</f>
        <v/>
      </c>
      <c r="M61" s="2"/>
      <c r="N61" s="2"/>
    </row>
    <row r="62" spans="2:14" x14ac:dyDescent="0.3">
      <c r="B62" s="47" t="str">
        <f>IF(Const!$C$7 &gt; 'Simulation Table'!B61, 'Simulation Table'!B61+1, "")</f>
        <v/>
      </c>
      <c r="C62" s="47" t="str">
        <f t="shared" ca="1" si="0"/>
        <v/>
      </c>
      <c r="D62" s="47" t="str">
        <f>IF(B62="","", LOOKUP('Simulation Table'!C62/100,Const!$H$4:$I$6,  Const!$E$4:$E$6))</f>
        <v/>
      </c>
      <c r="E62" s="47" t="str">
        <f t="shared" ca="1" si="1"/>
        <v/>
      </c>
      <c r="F62" s="47" t="str">
        <f>IF(B62="",
    "",
    IF(
        D62="Good",
        LOOKUP('Simulation Table'!E62/100, Prepare!$I$4:$J$10, Prepare!$B$4:$B$10),
        IF(
            D62="Fair",
            LOOKUP('Simulation Table'!E62/100, Prepare!$K$4:$L$9, Prepare!$B$4:$B$9),
            LOOKUP('Simulation Table'!E62/100, Prepare!$M$4:$N$8, Prepare!$B$4:$B$8)
        )
    )
)</f>
        <v/>
      </c>
      <c r="G62" s="47" t="str">
        <f>IF(B62="","",MIN(F62, Const!$C$8) * Const!$C$4)</f>
        <v/>
      </c>
      <c r="H62" s="48" t="str">
        <f>IF(B62="","",MAX(Const!$C$8, 'Simulation Table'!F62)-Const!$C$8)</f>
        <v/>
      </c>
      <c r="I62" s="47" t="str">
        <f>IF(B62="","",H62*(Const!$C$4-Const!$C$5))</f>
        <v/>
      </c>
      <c r="J62" s="48" t="str">
        <f>IF(B62="","",MAX(F62,Const!$C$8)-'Simulation Table'!F62)</f>
        <v/>
      </c>
      <c r="K62" s="47" t="str">
        <f>IF(B62="","",J62*Const!$C$6)</f>
        <v/>
      </c>
      <c r="L62" s="47" t="str">
        <f>IF(B62="","",G62-(Const!$C$5*Const!$C$8)-'Simulation Table'!I62+'Simulation Table'!K62)</f>
        <v/>
      </c>
      <c r="M62" s="2"/>
      <c r="N62" s="2"/>
    </row>
    <row r="63" spans="2:14" x14ac:dyDescent="0.3">
      <c r="B63" s="47" t="str">
        <f>IF(Const!$C$7 &gt; 'Simulation Table'!B62, 'Simulation Table'!B62+1, "")</f>
        <v/>
      </c>
      <c r="C63" s="47" t="str">
        <f t="shared" ca="1" si="0"/>
        <v/>
      </c>
      <c r="D63" s="47" t="str">
        <f>IF(B63="","", LOOKUP('Simulation Table'!C63/100,Const!$H$4:$I$6,  Const!$E$4:$E$6))</f>
        <v/>
      </c>
      <c r="E63" s="47" t="str">
        <f t="shared" ca="1" si="1"/>
        <v/>
      </c>
      <c r="F63" s="47" t="str">
        <f>IF(B63="",
    "",
    IF(
        D63="Good",
        LOOKUP('Simulation Table'!E63/100, Prepare!$I$4:$J$10, Prepare!$B$4:$B$10),
        IF(
            D63="Fair",
            LOOKUP('Simulation Table'!E63/100, Prepare!$K$4:$L$9, Prepare!$B$4:$B$9),
            LOOKUP('Simulation Table'!E63/100, Prepare!$M$4:$N$8, Prepare!$B$4:$B$8)
        )
    )
)</f>
        <v/>
      </c>
      <c r="G63" s="47" t="str">
        <f>IF(B63="","",MIN(F63, Const!$C$8) * Const!$C$4)</f>
        <v/>
      </c>
      <c r="H63" s="48" t="str">
        <f>IF(B63="","",MAX(Const!$C$8, 'Simulation Table'!F63)-Const!$C$8)</f>
        <v/>
      </c>
      <c r="I63" s="47" t="str">
        <f>IF(B63="","",H63*(Const!$C$4-Const!$C$5))</f>
        <v/>
      </c>
      <c r="J63" s="48" t="str">
        <f>IF(B63="","",MAX(F63,Const!$C$8)-'Simulation Table'!F63)</f>
        <v/>
      </c>
      <c r="K63" s="47" t="str">
        <f>IF(B63="","",J63*Const!$C$6)</f>
        <v/>
      </c>
      <c r="L63" s="47" t="str">
        <f>IF(B63="","",G63-(Const!$C$5*Const!$C$8)-'Simulation Table'!I63+'Simulation Table'!K63)</f>
        <v/>
      </c>
      <c r="M63" s="2"/>
      <c r="N63" s="2"/>
    </row>
    <row r="64" spans="2:14" x14ac:dyDescent="0.3">
      <c r="B64" s="47" t="str">
        <f>IF(Const!$C$7 &gt; 'Simulation Table'!B63, 'Simulation Table'!B63+1, "")</f>
        <v/>
      </c>
      <c r="C64" s="47" t="str">
        <f t="shared" ca="1" si="0"/>
        <v/>
      </c>
      <c r="D64" s="47" t="str">
        <f>IF(B64="","", LOOKUP('Simulation Table'!C64/100,Const!$H$4:$I$6,  Const!$E$4:$E$6))</f>
        <v/>
      </c>
      <c r="E64" s="47" t="str">
        <f t="shared" ca="1" si="1"/>
        <v/>
      </c>
      <c r="F64" s="47" t="str">
        <f>IF(B64="",
    "",
    IF(
        D64="Good",
        LOOKUP('Simulation Table'!E64/100, Prepare!$I$4:$J$10, Prepare!$B$4:$B$10),
        IF(
            D64="Fair",
            LOOKUP('Simulation Table'!E64/100, Prepare!$K$4:$L$9, Prepare!$B$4:$B$9),
            LOOKUP('Simulation Table'!E64/100, Prepare!$M$4:$N$8, Prepare!$B$4:$B$8)
        )
    )
)</f>
        <v/>
      </c>
      <c r="G64" s="47" t="str">
        <f>IF(B64="","",MIN(F64, Const!$C$8) * Const!$C$4)</f>
        <v/>
      </c>
      <c r="H64" s="48" t="str">
        <f>IF(B64="","",MAX(Const!$C$8, 'Simulation Table'!F64)-Const!$C$8)</f>
        <v/>
      </c>
      <c r="I64" s="47" t="str">
        <f>IF(B64="","",H64*(Const!$C$4-Const!$C$5))</f>
        <v/>
      </c>
      <c r="J64" s="48" t="str">
        <f>IF(B64="","",MAX(F64,Const!$C$8)-'Simulation Table'!F64)</f>
        <v/>
      </c>
      <c r="K64" s="47" t="str">
        <f>IF(B64="","",J64*Const!$C$6)</f>
        <v/>
      </c>
      <c r="L64" s="47" t="str">
        <f>IF(B64="","",G64-(Const!$C$5*Const!$C$8)-'Simulation Table'!I64+'Simulation Table'!K64)</f>
        <v/>
      </c>
      <c r="M64" s="2"/>
      <c r="N64" s="2"/>
    </row>
    <row r="65" spans="2:14" x14ac:dyDescent="0.3">
      <c r="B65" s="47" t="str">
        <f>IF(Const!$C$7 &gt; 'Simulation Table'!B64, 'Simulation Table'!B64+1, "")</f>
        <v/>
      </c>
      <c r="C65" s="47" t="str">
        <f t="shared" ca="1" si="0"/>
        <v/>
      </c>
      <c r="D65" s="47" t="str">
        <f>IF(B65="","", LOOKUP('Simulation Table'!C65/100,Const!$H$4:$I$6,  Const!$E$4:$E$6))</f>
        <v/>
      </c>
      <c r="E65" s="47" t="str">
        <f t="shared" ca="1" si="1"/>
        <v/>
      </c>
      <c r="F65" s="47" t="str">
        <f>IF(B65="",
    "",
    IF(
        D65="Good",
        LOOKUP('Simulation Table'!E65/100, Prepare!$I$4:$J$10, Prepare!$B$4:$B$10),
        IF(
            D65="Fair",
            LOOKUP('Simulation Table'!E65/100, Prepare!$K$4:$L$9, Prepare!$B$4:$B$9),
            LOOKUP('Simulation Table'!E65/100, Prepare!$M$4:$N$8, Prepare!$B$4:$B$8)
        )
    )
)</f>
        <v/>
      </c>
      <c r="G65" s="47" t="str">
        <f>IF(B65="","",MIN(F65, Const!$C$8) * Const!$C$4)</f>
        <v/>
      </c>
      <c r="H65" s="48" t="str">
        <f>IF(B65="","",MAX(Const!$C$8, 'Simulation Table'!F65)-Const!$C$8)</f>
        <v/>
      </c>
      <c r="I65" s="47" t="str">
        <f>IF(B65="","",H65*(Const!$C$4-Const!$C$5))</f>
        <v/>
      </c>
      <c r="J65" s="48" t="str">
        <f>IF(B65="","",MAX(F65,Const!$C$8)-'Simulation Table'!F65)</f>
        <v/>
      </c>
      <c r="K65" s="47" t="str">
        <f>IF(B65="","",J65*Const!$C$6)</f>
        <v/>
      </c>
      <c r="L65" s="47" t="str">
        <f>IF(B65="","",G65-(Const!$C$5*Const!$C$8)-'Simulation Table'!I65+'Simulation Table'!K65)</f>
        <v/>
      </c>
      <c r="M65" s="2"/>
      <c r="N65" s="2"/>
    </row>
    <row r="66" spans="2:14" x14ac:dyDescent="0.3">
      <c r="B66" s="47" t="str">
        <f>IF(Const!$C$7 &gt; 'Simulation Table'!B65, 'Simulation Table'!B65+1, "")</f>
        <v/>
      </c>
      <c r="C66" s="47" t="str">
        <f t="shared" ca="1" si="0"/>
        <v/>
      </c>
      <c r="D66" s="47" t="str">
        <f>IF(B66="","", LOOKUP('Simulation Table'!C66/100,Const!$H$4:$I$6,  Const!$E$4:$E$6))</f>
        <v/>
      </c>
      <c r="E66" s="47" t="str">
        <f t="shared" ca="1" si="1"/>
        <v/>
      </c>
      <c r="F66" s="47" t="str">
        <f>IF(B66="",
    "",
    IF(
        D66="Good",
        LOOKUP('Simulation Table'!E66/100, Prepare!$I$4:$J$10, Prepare!$B$4:$B$10),
        IF(
            D66="Fair",
            LOOKUP('Simulation Table'!E66/100, Prepare!$K$4:$L$9, Prepare!$B$4:$B$9),
            LOOKUP('Simulation Table'!E66/100, Prepare!$M$4:$N$8, Prepare!$B$4:$B$8)
        )
    )
)</f>
        <v/>
      </c>
      <c r="G66" s="47" t="str">
        <f>IF(B66="","",MIN(F66, Const!$C$8) * Const!$C$4)</f>
        <v/>
      </c>
      <c r="H66" s="48" t="str">
        <f>IF(B66="","",MAX(Const!$C$8, 'Simulation Table'!F66)-Const!$C$8)</f>
        <v/>
      </c>
      <c r="I66" s="47" t="str">
        <f>IF(B66="","",H66*(Const!$C$4-Const!$C$5))</f>
        <v/>
      </c>
      <c r="J66" s="48" t="str">
        <f>IF(B66="","",MAX(F66,Const!$C$8)-'Simulation Table'!F66)</f>
        <v/>
      </c>
      <c r="K66" s="47" t="str">
        <f>IF(B66="","",J66*Const!$C$6)</f>
        <v/>
      </c>
      <c r="L66" s="47" t="str">
        <f>IF(B66="","",G66-(Const!$C$5*Const!$C$8)-'Simulation Table'!I66+'Simulation Table'!K66)</f>
        <v/>
      </c>
      <c r="M66" s="2"/>
      <c r="N66" s="2"/>
    </row>
    <row r="67" spans="2:14" x14ac:dyDescent="0.3">
      <c r="B67" s="47" t="str">
        <f>IF(Const!$C$7 &gt; 'Simulation Table'!B66, 'Simulation Table'!B66+1, "")</f>
        <v/>
      </c>
      <c r="C67" s="47" t="str">
        <f t="shared" ca="1" si="0"/>
        <v/>
      </c>
      <c r="D67" s="47" t="str">
        <f>IF(B67="","", LOOKUP('Simulation Table'!C67/100,Const!$H$4:$I$6,  Const!$E$4:$E$6))</f>
        <v/>
      </c>
      <c r="E67" s="47" t="str">
        <f t="shared" ca="1" si="1"/>
        <v/>
      </c>
      <c r="F67" s="47" t="str">
        <f>IF(B67="",
    "",
    IF(
        D67="Good",
        LOOKUP('Simulation Table'!E67/100, Prepare!$I$4:$J$10, Prepare!$B$4:$B$10),
        IF(
            D67="Fair",
            LOOKUP('Simulation Table'!E67/100, Prepare!$K$4:$L$9, Prepare!$B$4:$B$9),
            LOOKUP('Simulation Table'!E67/100, Prepare!$M$4:$N$8, Prepare!$B$4:$B$8)
        )
    )
)</f>
        <v/>
      </c>
      <c r="G67" s="47" t="str">
        <f>IF(B67="","",MIN(F67, Const!$C$8) * Const!$C$4)</f>
        <v/>
      </c>
      <c r="H67" s="48" t="str">
        <f>IF(B67="","",MAX(Const!$C$8, 'Simulation Table'!F67)-Const!$C$8)</f>
        <v/>
      </c>
      <c r="I67" s="47" t="str">
        <f>IF(B67="","",H67*(Const!$C$4-Const!$C$5))</f>
        <v/>
      </c>
      <c r="J67" s="48" t="str">
        <f>IF(B67="","",MAX(F67,Const!$C$8)-'Simulation Table'!F67)</f>
        <v/>
      </c>
      <c r="K67" s="47" t="str">
        <f>IF(B67="","",J67*Const!$C$6)</f>
        <v/>
      </c>
      <c r="L67" s="47" t="str">
        <f>IF(B67="","",G67-(Const!$C$5*Const!$C$8)-'Simulation Table'!I67+'Simulation Table'!K67)</f>
        <v/>
      </c>
      <c r="M67" s="2"/>
      <c r="N67" s="2"/>
    </row>
    <row r="68" spans="2:14" x14ac:dyDescent="0.3">
      <c r="B68" s="47" t="str">
        <f>IF(Const!$C$7 &gt; 'Simulation Table'!B67, 'Simulation Table'!B67+1, "")</f>
        <v/>
      </c>
      <c r="C68" s="47" t="str">
        <f t="shared" ca="1" si="0"/>
        <v/>
      </c>
      <c r="D68" s="47" t="str">
        <f>IF(B68="","", LOOKUP('Simulation Table'!C68/100,Const!$H$4:$I$6,  Const!$E$4:$E$6))</f>
        <v/>
      </c>
      <c r="E68" s="47" t="str">
        <f t="shared" ca="1" si="1"/>
        <v/>
      </c>
      <c r="F68" s="47" t="str">
        <f>IF(B68="",
    "",
    IF(
        D68="Good",
        LOOKUP('Simulation Table'!E68/100, Prepare!$I$4:$J$10, Prepare!$B$4:$B$10),
        IF(
            D68="Fair",
            LOOKUP('Simulation Table'!E68/100, Prepare!$K$4:$L$9, Prepare!$B$4:$B$9),
            LOOKUP('Simulation Table'!E68/100, Prepare!$M$4:$N$8, Prepare!$B$4:$B$8)
        )
    )
)</f>
        <v/>
      </c>
      <c r="G68" s="47" t="str">
        <f>IF(B68="","",MIN(F68, Const!$C$8) * Const!$C$4)</f>
        <v/>
      </c>
      <c r="H68" s="48" t="str">
        <f>IF(B68="","",MAX(Const!$C$8, 'Simulation Table'!F68)-Const!$C$8)</f>
        <v/>
      </c>
      <c r="I68" s="47" t="str">
        <f>IF(B68="","",H68*(Const!$C$4-Const!$C$5))</f>
        <v/>
      </c>
      <c r="J68" s="48" t="str">
        <f>IF(B68="","",MAX(F68,Const!$C$8)-'Simulation Table'!F68)</f>
        <v/>
      </c>
      <c r="K68" s="47" t="str">
        <f>IF(B68="","",J68*Const!$C$6)</f>
        <v/>
      </c>
      <c r="L68" s="47" t="str">
        <f>IF(B68="","",G68-(Const!$C$5*Const!$C$8)-'Simulation Table'!I68+'Simulation Table'!K68)</f>
        <v/>
      </c>
      <c r="M68" s="2"/>
      <c r="N68" s="2"/>
    </row>
    <row r="69" spans="2:14" x14ac:dyDescent="0.3">
      <c r="B69" s="47" t="str">
        <f>IF(Const!$C$7 &gt; 'Simulation Table'!B68, 'Simulation Table'!B68+1, "")</f>
        <v/>
      </c>
      <c r="C69" s="47" t="str">
        <f t="shared" ca="1" si="0"/>
        <v/>
      </c>
      <c r="D69" s="47" t="str">
        <f>IF(B69="","", LOOKUP('Simulation Table'!C69/100,Const!$H$4:$I$6,  Const!$E$4:$E$6))</f>
        <v/>
      </c>
      <c r="E69" s="47" t="str">
        <f t="shared" ca="1" si="1"/>
        <v/>
      </c>
      <c r="F69" s="47" t="str">
        <f>IF(B69="",
    "",
    IF(
        D69="Good",
        LOOKUP('Simulation Table'!E69/100, Prepare!$I$4:$J$10, Prepare!$B$4:$B$10),
        IF(
            D69="Fair",
            LOOKUP('Simulation Table'!E69/100, Prepare!$K$4:$L$9, Prepare!$B$4:$B$9),
            LOOKUP('Simulation Table'!E69/100, Prepare!$M$4:$N$8, Prepare!$B$4:$B$8)
        )
    )
)</f>
        <v/>
      </c>
      <c r="G69" s="47" t="str">
        <f>IF(B69="","",MIN(F69, Const!$C$8) * Const!$C$4)</f>
        <v/>
      </c>
      <c r="H69" s="48" t="str">
        <f>IF(B69="","",MAX(Const!$C$8, 'Simulation Table'!F69)-Const!$C$8)</f>
        <v/>
      </c>
      <c r="I69" s="47" t="str">
        <f>IF(B69="","",H69*(Const!$C$4-Const!$C$5))</f>
        <v/>
      </c>
      <c r="J69" s="48" t="str">
        <f>IF(B69="","",MAX(F69,Const!$C$8)-'Simulation Table'!F69)</f>
        <v/>
      </c>
      <c r="K69" s="47" t="str">
        <f>IF(B69="","",J69*Const!$C$6)</f>
        <v/>
      </c>
      <c r="L69" s="47" t="str">
        <f>IF(B69="","",G69-(Const!$C$5*Const!$C$8)-'Simulation Table'!I69+'Simulation Table'!K69)</f>
        <v/>
      </c>
      <c r="M69" s="2"/>
      <c r="N69" s="2"/>
    </row>
    <row r="70" spans="2:14" x14ac:dyDescent="0.3">
      <c r="B70" s="47" t="str">
        <f>IF(Const!$C$7 &gt; 'Simulation Table'!B69, 'Simulation Table'!B69+1, "")</f>
        <v/>
      </c>
      <c r="C70" s="47" t="str">
        <f t="shared" ref="C70:C103" ca="1" si="2">IF(B70="", "", RANDBETWEEN(1, 100))</f>
        <v/>
      </c>
      <c r="D70" s="47" t="str">
        <f>IF(B70="","", LOOKUP('Simulation Table'!C70/100,Const!$H$4:$I$6,  Const!$E$4:$E$6))</f>
        <v/>
      </c>
      <c r="E70" s="47" t="str">
        <f t="shared" ref="E70:E103" ca="1" si="3">IF( B70="", "", RANDBETWEEN(1, 100))</f>
        <v/>
      </c>
      <c r="F70" s="47" t="str">
        <f>IF(B70="",
    "",
    IF(
        D70="Good",
        LOOKUP('Simulation Table'!E70/100, Prepare!$I$4:$J$10, Prepare!$B$4:$B$10),
        IF(
            D70="Fair",
            LOOKUP('Simulation Table'!E70/100, Prepare!$K$4:$L$9, Prepare!$B$4:$B$9),
            LOOKUP('Simulation Table'!E70/100, Prepare!$M$4:$N$8, Prepare!$B$4:$B$8)
        )
    )
)</f>
        <v/>
      </c>
      <c r="G70" s="47" t="str">
        <f>IF(B70="","",MIN(F70, Const!$C$8) * Const!$C$4)</f>
        <v/>
      </c>
      <c r="H70" s="48" t="str">
        <f>IF(B70="","",MAX(Const!$C$8, 'Simulation Table'!F70)-Const!$C$8)</f>
        <v/>
      </c>
      <c r="I70" s="47" t="str">
        <f>IF(B70="","",H70*(Const!$C$4-Const!$C$5))</f>
        <v/>
      </c>
      <c r="J70" s="48" t="str">
        <f>IF(B70="","",MAX(F70,Const!$C$8)-'Simulation Table'!F70)</f>
        <v/>
      </c>
      <c r="K70" s="47" t="str">
        <f>IF(B70="","",J70*Const!$C$6)</f>
        <v/>
      </c>
      <c r="L70" s="47" t="str">
        <f>IF(B70="","",G70-(Const!$C$5*Const!$C$8)-'Simulation Table'!I70+'Simulation Table'!K70)</f>
        <v/>
      </c>
      <c r="M70" s="2"/>
      <c r="N70" s="2"/>
    </row>
    <row r="71" spans="2:14" x14ac:dyDescent="0.3">
      <c r="B71" s="47" t="str">
        <f>IF(Const!$C$7 &gt; 'Simulation Table'!B70, 'Simulation Table'!B70+1, "")</f>
        <v/>
      </c>
      <c r="C71" s="47" t="str">
        <f t="shared" ca="1" si="2"/>
        <v/>
      </c>
      <c r="D71" s="47" t="str">
        <f>IF(B71="","", LOOKUP('Simulation Table'!C71/100,Const!$H$4:$I$6,  Const!$E$4:$E$6))</f>
        <v/>
      </c>
      <c r="E71" s="47" t="str">
        <f t="shared" ca="1" si="3"/>
        <v/>
      </c>
      <c r="F71" s="47" t="str">
        <f>IF(B71="",
    "",
    IF(
        D71="Good",
        LOOKUP('Simulation Table'!E71/100, Prepare!$I$4:$J$10, Prepare!$B$4:$B$10),
        IF(
            D71="Fair",
            LOOKUP('Simulation Table'!E71/100, Prepare!$K$4:$L$9, Prepare!$B$4:$B$9),
            LOOKUP('Simulation Table'!E71/100, Prepare!$M$4:$N$8, Prepare!$B$4:$B$8)
        )
    )
)</f>
        <v/>
      </c>
      <c r="G71" s="47" t="str">
        <f>IF(B71="","",MIN(F71, Const!$C$8) * Const!$C$4)</f>
        <v/>
      </c>
      <c r="H71" s="48" t="str">
        <f>IF(B71="","",MAX(Const!$C$8, 'Simulation Table'!F71)-Const!$C$8)</f>
        <v/>
      </c>
      <c r="I71" s="47" t="str">
        <f>IF(B71="","",H71*(Const!$C$4-Const!$C$5))</f>
        <v/>
      </c>
      <c r="J71" s="48" t="str">
        <f>IF(B71="","",MAX(F71,Const!$C$8)-'Simulation Table'!F71)</f>
        <v/>
      </c>
      <c r="K71" s="47" t="str">
        <f>IF(B71="","",J71*Const!$C$6)</f>
        <v/>
      </c>
      <c r="L71" s="47" t="str">
        <f>IF(B71="","",G71-(Const!$C$5*Const!$C$8)-'Simulation Table'!I71+'Simulation Table'!K71)</f>
        <v/>
      </c>
      <c r="M71" s="2"/>
      <c r="N71" s="2"/>
    </row>
    <row r="72" spans="2:14" x14ac:dyDescent="0.3">
      <c r="B72" s="47" t="str">
        <f>IF(Const!$C$7 &gt; 'Simulation Table'!B71, 'Simulation Table'!B71+1, "")</f>
        <v/>
      </c>
      <c r="C72" s="47" t="str">
        <f t="shared" ca="1" si="2"/>
        <v/>
      </c>
      <c r="D72" s="47" t="str">
        <f>IF(B72="","", LOOKUP('Simulation Table'!C72/100,Const!$H$4:$I$6,  Const!$E$4:$E$6))</f>
        <v/>
      </c>
      <c r="E72" s="47" t="str">
        <f t="shared" ca="1" si="3"/>
        <v/>
      </c>
      <c r="F72" s="47" t="str">
        <f>IF(B72="",
    "",
    IF(
        D72="Good",
        LOOKUP('Simulation Table'!E72/100, Prepare!$I$4:$J$10, Prepare!$B$4:$B$10),
        IF(
            D72="Fair",
            LOOKUP('Simulation Table'!E72/100, Prepare!$K$4:$L$9, Prepare!$B$4:$B$9),
            LOOKUP('Simulation Table'!E72/100, Prepare!$M$4:$N$8, Prepare!$B$4:$B$8)
        )
    )
)</f>
        <v/>
      </c>
      <c r="G72" s="47" t="str">
        <f>IF(B72="","",MIN(F72, Const!$C$8) * Const!$C$4)</f>
        <v/>
      </c>
      <c r="H72" s="48" t="str">
        <f>IF(B72="","",MAX(Const!$C$8, 'Simulation Table'!F72)-Const!$C$8)</f>
        <v/>
      </c>
      <c r="I72" s="47" t="str">
        <f>IF(B72="","",H72*(Const!$C$4-Const!$C$5))</f>
        <v/>
      </c>
      <c r="J72" s="48" t="str">
        <f>IF(B72="","",MAX(F72,Const!$C$8)-'Simulation Table'!F72)</f>
        <v/>
      </c>
      <c r="K72" s="47" t="str">
        <f>IF(B72="","",J72*Const!$C$6)</f>
        <v/>
      </c>
      <c r="L72" s="47" t="str">
        <f>IF(B72="","",G72-(Const!$C$5*Const!$C$8)-'Simulation Table'!I72+'Simulation Table'!K72)</f>
        <v/>
      </c>
      <c r="M72" s="2"/>
      <c r="N72" s="2"/>
    </row>
    <row r="73" spans="2:14" x14ac:dyDescent="0.3">
      <c r="B73" s="47" t="str">
        <f>IF(Const!$C$7 &gt; 'Simulation Table'!B72, 'Simulation Table'!B72+1, "")</f>
        <v/>
      </c>
      <c r="C73" s="47" t="str">
        <f t="shared" ca="1" si="2"/>
        <v/>
      </c>
      <c r="D73" s="47" t="str">
        <f>IF(B73="","", LOOKUP('Simulation Table'!C73/100,Const!$H$4:$I$6,  Const!$E$4:$E$6))</f>
        <v/>
      </c>
      <c r="E73" s="47" t="str">
        <f t="shared" ca="1" si="3"/>
        <v/>
      </c>
      <c r="F73" s="47" t="str">
        <f>IF(B73="",
    "",
    IF(
        D73="Good",
        LOOKUP('Simulation Table'!E73/100, Prepare!$I$4:$J$10, Prepare!$B$4:$B$10),
        IF(
            D73="Fair",
            LOOKUP('Simulation Table'!E73/100, Prepare!$K$4:$L$9, Prepare!$B$4:$B$9),
            LOOKUP('Simulation Table'!E73/100, Prepare!$M$4:$N$8, Prepare!$B$4:$B$8)
        )
    )
)</f>
        <v/>
      </c>
      <c r="G73" s="47" t="str">
        <f>IF(B73="","",MIN(F73, Const!$C$8) * Const!$C$4)</f>
        <v/>
      </c>
      <c r="H73" s="48" t="str">
        <f>IF(B73="","",MAX(Const!$C$8, 'Simulation Table'!F73)-Const!$C$8)</f>
        <v/>
      </c>
      <c r="I73" s="47" t="str">
        <f>IF(B73="","",H73*(Const!$C$4-Const!$C$5))</f>
        <v/>
      </c>
      <c r="J73" s="48" t="str">
        <f>IF(B73="","",MAX(F73,Const!$C$8)-'Simulation Table'!F73)</f>
        <v/>
      </c>
      <c r="K73" s="47" t="str">
        <f>IF(B73="","",J73*Const!$C$6)</f>
        <v/>
      </c>
      <c r="L73" s="47" t="str">
        <f>IF(B73="","",G73-(Const!$C$5*Const!$C$8)-'Simulation Table'!I73+'Simulation Table'!K73)</f>
        <v/>
      </c>
      <c r="M73" s="2"/>
      <c r="N73" s="2"/>
    </row>
    <row r="74" spans="2:14" x14ac:dyDescent="0.3">
      <c r="B74" s="47" t="str">
        <f>IF(Const!$C$7 &gt; 'Simulation Table'!B73, 'Simulation Table'!B73+1, "")</f>
        <v/>
      </c>
      <c r="C74" s="47" t="str">
        <f t="shared" ca="1" si="2"/>
        <v/>
      </c>
      <c r="D74" s="47" t="str">
        <f>IF(B74="","", LOOKUP('Simulation Table'!C74/100,Const!$H$4:$I$6,  Const!$E$4:$E$6))</f>
        <v/>
      </c>
      <c r="E74" s="47" t="str">
        <f t="shared" ca="1" si="3"/>
        <v/>
      </c>
      <c r="F74" s="47" t="str">
        <f>IF(B74="",
    "",
    IF(
        D74="Good",
        LOOKUP('Simulation Table'!E74/100, Prepare!$I$4:$J$10, Prepare!$B$4:$B$10),
        IF(
            D74="Fair",
            LOOKUP('Simulation Table'!E74/100, Prepare!$K$4:$L$9, Prepare!$B$4:$B$9),
            LOOKUP('Simulation Table'!E74/100, Prepare!$M$4:$N$8, Prepare!$B$4:$B$8)
        )
    )
)</f>
        <v/>
      </c>
      <c r="G74" s="47" t="str">
        <f>IF(B74="","",MIN(F74, Const!$C$8) * Const!$C$4)</f>
        <v/>
      </c>
      <c r="H74" s="48" t="str">
        <f>IF(B74="","",MAX(Const!$C$8, 'Simulation Table'!F74)-Const!$C$8)</f>
        <v/>
      </c>
      <c r="I74" s="47" t="str">
        <f>IF(B74="","",H74*(Const!$C$4-Const!$C$5))</f>
        <v/>
      </c>
      <c r="J74" s="48" t="str">
        <f>IF(B74="","",MAX(F74,Const!$C$8)-'Simulation Table'!F74)</f>
        <v/>
      </c>
      <c r="K74" s="47" t="str">
        <f>IF(B74="","",J74*Const!$C$6)</f>
        <v/>
      </c>
      <c r="L74" s="47" t="str">
        <f>IF(B74="","",G74-(Const!$C$5*Const!$C$8)-'Simulation Table'!I74+'Simulation Table'!K74)</f>
        <v/>
      </c>
      <c r="M74" s="2"/>
      <c r="N74" s="2"/>
    </row>
    <row r="75" spans="2:14" x14ac:dyDescent="0.3">
      <c r="B75" s="47" t="str">
        <f>IF(Const!$C$7 &gt; 'Simulation Table'!B74, 'Simulation Table'!B74+1, "")</f>
        <v/>
      </c>
      <c r="C75" s="47" t="str">
        <f t="shared" ca="1" si="2"/>
        <v/>
      </c>
      <c r="D75" s="47" t="str">
        <f>IF(B75="","", LOOKUP('Simulation Table'!C75/100,Const!$H$4:$I$6,  Const!$E$4:$E$6))</f>
        <v/>
      </c>
      <c r="E75" s="47" t="str">
        <f t="shared" ca="1" si="3"/>
        <v/>
      </c>
      <c r="F75" s="47" t="str">
        <f>IF(B75="",
    "",
    IF(
        D75="Good",
        LOOKUP('Simulation Table'!E75/100, Prepare!$I$4:$J$10, Prepare!$B$4:$B$10),
        IF(
            D75="Fair",
            LOOKUP('Simulation Table'!E75/100, Prepare!$K$4:$L$9, Prepare!$B$4:$B$9),
            LOOKUP('Simulation Table'!E75/100, Prepare!$M$4:$N$8, Prepare!$B$4:$B$8)
        )
    )
)</f>
        <v/>
      </c>
      <c r="G75" s="47" t="str">
        <f>IF(B75="","",MIN(F75, Const!$C$8) * Const!$C$4)</f>
        <v/>
      </c>
      <c r="H75" s="48" t="str">
        <f>IF(B75="","",MAX(Const!$C$8, 'Simulation Table'!F75)-Const!$C$8)</f>
        <v/>
      </c>
      <c r="I75" s="47" t="str">
        <f>IF(B75="","",H75*(Const!$C$4-Const!$C$5))</f>
        <v/>
      </c>
      <c r="J75" s="48" t="str">
        <f>IF(B75="","",MAX(F75,Const!$C$8)-'Simulation Table'!F75)</f>
        <v/>
      </c>
      <c r="K75" s="47" t="str">
        <f>IF(B75="","",J75*Const!$C$6)</f>
        <v/>
      </c>
      <c r="L75" s="47" t="str">
        <f>IF(B75="","",G75-(Const!$C$5*Const!$C$8)-'Simulation Table'!I75+'Simulation Table'!K75)</f>
        <v/>
      </c>
      <c r="M75" s="2"/>
      <c r="N75" s="2"/>
    </row>
    <row r="76" spans="2:14" x14ac:dyDescent="0.3">
      <c r="B76" s="47" t="str">
        <f>IF(Const!$C$7 &gt; 'Simulation Table'!B75, 'Simulation Table'!B75+1, "")</f>
        <v/>
      </c>
      <c r="C76" s="47" t="str">
        <f t="shared" ca="1" si="2"/>
        <v/>
      </c>
      <c r="D76" s="47" t="str">
        <f>IF(B76="","", LOOKUP('Simulation Table'!C76/100,Const!$H$4:$I$6,  Const!$E$4:$E$6))</f>
        <v/>
      </c>
      <c r="E76" s="47" t="str">
        <f t="shared" ca="1" si="3"/>
        <v/>
      </c>
      <c r="F76" s="47" t="str">
        <f>IF(B76="",
    "",
    IF(
        D76="Good",
        LOOKUP('Simulation Table'!E76/100, Prepare!$I$4:$J$10, Prepare!$B$4:$B$10),
        IF(
            D76="Fair",
            LOOKUP('Simulation Table'!E76/100, Prepare!$K$4:$L$9, Prepare!$B$4:$B$9),
            LOOKUP('Simulation Table'!E76/100, Prepare!$M$4:$N$8, Prepare!$B$4:$B$8)
        )
    )
)</f>
        <v/>
      </c>
      <c r="G76" s="47" t="str">
        <f>IF(B76="","",MIN(F76, Const!$C$8) * Const!$C$4)</f>
        <v/>
      </c>
      <c r="H76" s="48" t="str">
        <f>IF(B76="","",MAX(Const!$C$8, 'Simulation Table'!F76)-Const!$C$8)</f>
        <v/>
      </c>
      <c r="I76" s="47" t="str">
        <f>IF(B76="","",H76*(Const!$C$4-Const!$C$5))</f>
        <v/>
      </c>
      <c r="J76" s="48" t="str">
        <f>IF(B76="","",MAX(F76,Const!$C$8)-'Simulation Table'!F76)</f>
        <v/>
      </c>
      <c r="K76" s="47" t="str">
        <f>IF(B76="","",J76*Const!$C$6)</f>
        <v/>
      </c>
      <c r="L76" s="47" t="str">
        <f>IF(B76="","",G76-(Const!$C$5*Const!$C$8)-'Simulation Table'!I76+'Simulation Table'!K76)</f>
        <v/>
      </c>
      <c r="M76" s="2"/>
      <c r="N76" s="2"/>
    </row>
    <row r="77" spans="2:14" x14ac:dyDescent="0.3">
      <c r="B77" s="47" t="str">
        <f>IF(Const!$C$7 &gt; 'Simulation Table'!B76, 'Simulation Table'!B76+1, "")</f>
        <v/>
      </c>
      <c r="C77" s="47" t="str">
        <f t="shared" ca="1" si="2"/>
        <v/>
      </c>
      <c r="D77" s="47" t="str">
        <f>IF(B77="","", LOOKUP('Simulation Table'!C77/100,Const!$H$4:$I$6,  Const!$E$4:$E$6))</f>
        <v/>
      </c>
      <c r="E77" s="47" t="str">
        <f t="shared" ca="1" si="3"/>
        <v/>
      </c>
      <c r="F77" s="47" t="str">
        <f>IF(B77="",
    "",
    IF(
        D77="Good",
        LOOKUP('Simulation Table'!E77/100, Prepare!$I$4:$J$10, Prepare!$B$4:$B$10),
        IF(
            D77="Fair",
            LOOKUP('Simulation Table'!E77/100, Prepare!$K$4:$L$9, Prepare!$B$4:$B$9),
            LOOKUP('Simulation Table'!E77/100, Prepare!$M$4:$N$8, Prepare!$B$4:$B$8)
        )
    )
)</f>
        <v/>
      </c>
      <c r="G77" s="47" t="str">
        <f>IF(B77="","",MIN(F77, Const!$C$8) * Const!$C$4)</f>
        <v/>
      </c>
      <c r="H77" s="48" t="str">
        <f>IF(B77="","",MAX(Const!$C$8, 'Simulation Table'!F77)-Const!$C$8)</f>
        <v/>
      </c>
      <c r="I77" s="47" t="str">
        <f>IF(B77="","",H77*(Const!$C$4-Const!$C$5))</f>
        <v/>
      </c>
      <c r="J77" s="48" t="str">
        <f>IF(B77="","",MAX(F77,Const!$C$8)-'Simulation Table'!F77)</f>
        <v/>
      </c>
      <c r="K77" s="47" t="str">
        <f>IF(B77="","",J77*Const!$C$6)</f>
        <v/>
      </c>
      <c r="L77" s="47" t="str">
        <f>IF(B77="","",G77-(Const!$C$5*Const!$C$8)-'Simulation Table'!I77+'Simulation Table'!K77)</f>
        <v/>
      </c>
      <c r="M77" s="2"/>
      <c r="N77" s="2"/>
    </row>
    <row r="78" spans="2:14" x14ac:dyDescent="0.3">
      <c r="B78" s="47" t="str">
        <f>IF(Const!$C$7 &gt; 'Simulation Table'!B77, 'Simulation Table'!B77+1, "")</f>
        <v/>
      </c>
      <c r="C78" s="47" t="str">
        <f t="shared" ca="1" si="2"/>
        <v/>
      </c>
      <c r="D78" s="47" t="str">
        <f>IF(B78="","", LOOKUP('Simulation Table'!C78/100,Const!$H$4:$I$6,  Const!$E$4:$E$6))</f>
        <v/>
      </c>
      <c r="E78" s="47" t="str">
        <f t="shared" ca="1" si="3"/>
        <v/>
      </c>
      <c r="F78" s="47" t="str">
        <f>IF(B78="",
    "",
    IF(
        D78="Good",
        LOOKUP('Simulation Table'!E78/100, Prepare!$I$4:$J$10, Prepare!$B$4:$B$10),
        IF(
            D78="Fair",
            LOOKUP('Simulation Table'!E78/100, Prepare!$K$4:$L$9, Prepare!$B$4:$B$9),
            LOOKUP('Simulation Table'!E78/100, Prepare!$M$4:$N$8, Prepare!$B$4:$B$8)
        )
    )
)</f>
        <v/>
      </c>
      <c r="G78" s="47" t="str">
        <f>IF(B78="","",MIN(F78, Const!$C$8) * Const!$C$4)</f>
        <v/>
      </c>
      <c r="H78" s="48" t="str">
        <f>IF(B78="","",MAX(Const!$C$8, 'Simulation Table'!F78)-Const!$C$8)</f>
        <v/>
      </c>
      <c r="I78" s="47" t="str">
        <f>IF(B78="","",H78*(Const!$C$4-Const!$C$5))</f>
        <v/>
      </c>
      <c r="J78" s="48" t="str">
        <f>IF(B78="","",MAX(F78,Const!$C$8)-'Simulation Table'!F78)</f>
        <v/>
      </c>
      <c r="K78" s="47" t="str">
        <f>IF(B78="","",J78*Const!$C$6)</f>
        <v/>
      </c>
      <c r="L78" s="47" t="str">
        <f>IF(B78="","",G78-(Const!$C$5*Const!$C$8)-'Simulation Table'!I78+'Simulation Table'!K78)</f>
        <v/>
      </c>
      <c r="M78" s="2"/>
      <c r="N78" s="2"/>
    </row>
    <row r="79" spans="2:14" x14ac:dyDescent="0.3">
      <c r="B79" s="47" t="str">
        <f>IF(Const!$C$7 &gt; 'Simulation Table'!B78, 'Simulation Table'!B78+1, "")</f>
        <v/>
      </c>
      <c r="C79" s="47" t="str">
        <f t="shared" ca="1" si="2"/>
        <v/>
      </c>
      <c r="D79" s="47" t="str">
        <f>IF(B79="","", LOOKUP('Simulation Table'!C79/100,Const!$H$4:$I$6,  Const!$E$4:$E$6))</f>
        <v/>
      </c>
      <c r="E79" s="47" t="str">
        <f t="shared" ca="1" si="3"/>
        <v/>
      </c>
      <c r="F79" s="47" t="str">
        <f>IF(B79="",
    "",
    IF(
        D79="Good",
        LOOKUP('Simulation Table'!E79/100, Prepare!$I$4:$J$10, Prepare!$B$4:$B$10),
        IF(
            D79="Fair",
            LOOKUP('Simulation Table'!E79/100, Prepare!$K$4:$L$9, Prepare!$B$4:$B$9),
            LOOKUP('Simulation Table'!E79/100, Prepare!$M$4:$N$8, Prepare!$B$4:$B$8)
        )
    )
)</f>
        <v/>
      </c>
      <c r="G79" s="47" t="str">
        <f>IF(B79="","",MIN(F79, Const!$C$8) * Const!$C$4)</f>
        <v/>
      </c>
      <c r="H79" s="48" t="str">
        <f>IF(B79="","",MAX(Const!$C$8, 'Simulation Table'!F79)-Const!$C$8)</f>
        <v/>
      </c>
      <c r="I79" s="47" t="str">
        <f>IF(B79="","",H79*(Const!$C$4-Const!$C$5))</f>
        <v/>
      </c>
      <c r="J79" s="48" t="str">
        <f>IF(B79="","",MAX(F79,Const!$C$8)-'Simulation Table'!F79)</f>
        <v/>
      </c>
      <c r="K79" s="47" t="str">
        <f>IF(B79="","",J79*Const!$C$6)</f>
        <v/>
      </c>
      <c r="L79" s="47" t="str">
        <f>IF(B79="","",G79-(Const!$C$5*Const!$C$8)-'Simulation Table'!I79+'Simulation Table'!K79)</f>
        <v/>
      </c>
      <c r="M79" s="2"/>
      <c r="N79" s="2"/>
    </row>
    <row r="80" spans="2:14" x14ac:dyDescent="0.3">
      <c r="B80" s="47" t="str">
        <f>IF(Const!$C$7 &gt; 'Simulation Table'!B79, 'Simulation Table'!B79+1, "")</f>
        <v/>
      </c>
      <c r="C80" s="47" t="str">
        <f t="shared" ca="1" si="2"/>
        <v/>
      </c>
      <c r="D80" s="47" t="str">
        <f>IF(B80="","", LOOKUP('Simulation Table'!C80/100,Const!$H$4:$I$6,  Const!$E$4:$E$6))</f>
        <v/>
      </c>
      <c r="E80" s="47" t="str">
        <f t="shared" ca="1" si="3"/>
        <v/>
      </c>
      <c r="F80" s="47" t="str">
        <f>IF(B80="",
    "",
    IF(
        D80="Good",
        LOOKUP('Simulation Table'!E80/100, Prepare!$I$4:$J$10, Prepare!$B$4:$B$10),
        IF(
            D80="Fair",
            LOOKUP('Simulation Table'!E80/100, Prepare!$K$4:$L$9, Prepare!$B$4:$B$9),
            LOOKUP('Simulation Table'!E80/100, Prepare!$M$4:$N$8, Prepare!$B$4:$B$8)
        )
    )
)</f>
        <v/>
      </c>
      <c r="G80" s="47" t="str">
        <f>IF(B80="","",MIN(F80, Const!$C$8) * Const!$C$4)</f>
        <v/>
      </c>
      <c r="H80" s="48" t="str">
        <f>IF(B80="","",MAX(Const!$C$8, 'Simulation Table'!F80)-Const!$C$8)</f>
        <v/>
      </c>
      <c r="I80" s="47" t="str">
        <f>IF(B80="","",H80*(Const!$C$4-Const!$C$5))</f>
        <v/>
      </c>
      <c r="J80" s="48" t="str">
        <f>IF(B80="","",MAX(F80,Const!$C$8)-'Simulation Table'!F80)</f>
        <v/>
      </c>
      <c r="K80" s="47" t="str">
        <f>IF(B80="","",J80*Const!$C$6)</f>
        <v/>
      </c>
      <c r="L80" s="47" t="str">
        <f>IF(B80="","",G80-(Const!$C$5*Const!$C$8)-'Simulation Table'!I80+'Simulation Table'!K80)</f>
        <v/>
      </c>
      <c r="M80" s="2"/>
      <c r="N80" s="2"/>
    </row>
    <row r="81" spans="2:14" x14ac:dyDescent="0.3">
      <c r="B81" s="47" t="str">
        <f>IF(Const!$C$7 &gt; 'Simulation Table'!B80, 'Simulation Table'!B80+1, "")</f>
        <v/>
      </c>
      <c r="C81" s="47" t="str">
        <f t="shared" ca="1" si="2"/>
        <v/>
      </c>
      <c r="D81" s="47" t="str">
        <f>IF(B81="","", LOOKUP('Simulation Table'!C81/100,Const!$H$4:$I$6,  Const!$E$4:$E$6))</f>
        <v/>
      </c>
      <c r="E81" s="47" t="str">
        <f t="shared" ca="1" si="3"/>
        <v/>
      </c>
      <c r="F81" s="47" t="str">
        <f>IF(B81="",
    "",
    IF(
        D81="Good",
        LOOKUP('Simulation Table'!E81/100, Prepare!$I$4:$J$10, Prepare!$B$4:$B$10),
        IF(
            D81="Fair",
            LOOKUP('Simulation Table'!E81/100, Prepare!$K$4:$L$9, Prepare!$B$4:$B$9),
            LOOKUP('Simulation Table'!E81/100, Prepare!$M$4:$N$8, Prepare!$B$4:$B$8)
        )
    )
)</f>
        <v/>
      </c>
      <c r="G81" s="47" t="str">
        <f>IF(B81="","",MIN(F81, Const!$C$8) * Const!$C$4)</f>
        <v/>
      </c>
      <c r="H81" s="48" t="str">
        <f>IF(B81="","",MAX(Const!$C$8, 'Simulation Table'!F81)-Const!$C$8)</f>
        <v/>
      </c>
      <c r="I81" s="47" t="str">
        <f>IF(B81="","",H81*(Const!$C$4-Const!$C$5))</f>
        <v/>
      </c>
      <c r="J81" s="48" t="str">
        <f>IF(B81="","",MAX(F81,Const!$C$8)-'Simulation Table'!F81)</f>
        <v/>
      </c>
      <c r="K81" s="47" t="str">
        <f>IF(B81="","",J81*Const!$C$6)</f>
        <v/>
      </c>
      <c r="L81" s="47" t="str">
        <f>IF(B81="","",G81-(Const!$C$5*Const!$C$8)-'Simulation Table'!I81+'Simulation Table'!K81)</f>
        <v/>
      </c>
      <c r="M81" s="2"/>
      <c r="N81" s="2"/>
    </row>
    <row r="82" spans="2:14" x14ac:dyDescent="0.3">
      <c r="B82" s="47" t="str">
        <f>IF(Const!$C$7 &gt; 'Simulation Table'!B81, 'Simulation Table'!B81+1, "")</f>
        <v/>
      </c>
      <c r="C82" s="47" t="str">
        <f t="shared" ca="1" si="2"/>
        <v/>
      </c>
      <c r="D82" s="47" t="str">
        <f>IF(B82="","", LOOKUP('Simulation Table'!C82/100,Const!$H$4:$I$6,  Const!$E$4:$E$6))</f>
        <v/>
      </c>
      <c r="E82" s="47" t="str">
        <f t="shared" ca="1" si="3"/>
        <v/>
      </c>
      <c r="F82" s="47" t="str">
        <f>IF(B82="",
    "",
    IF(
        D82="Good",
        LOOKUP('Simulation Table'!E82/100, Prepare!$I$4:$J$10, Prepare!$B$4:$B$10),
        IF(
            D82="Fair",
            LOOKUP('Simulation Table'!E82/100, Prepare!$K$4:$L$9, Prepare!$B$4:$B$9),
            LOOKUP('Simulation Table'!E82/100, Prepare!$M$4:$N$8, Prepare!$B$4:$B$8)
        )
    )
)</f>
        <v/>
      </c>
      <c r="G82" s="47" t="str">
        <f>IF(B82="","",MIN(F82, Const!$C$8) * Const!$C$4)</f>
        <v/>
      </c>
      <c r="H82" s="48" t="str">
        <f>IF(B82="","",MAX(Const!$C$8, 'Simulation Table'!F82)-Const!$C$8)</f>
        <v/>
      </c>
      <c r="I82" s="47" t="str">
        <f>IF(B82="","",H82*(Const!$C$4-Const!$C$5))</f>
        <v/>
      </c>
      <c r="J82" s="48" t="str">
        <f>IF(B82="","",MAX(F82,Const!$C$8)-'Simulation Table'!F82)</f>
        <v/>
      </c>
      <c r="K82" s="47" t="str">
        <f>IF(B82="","",J82*Const!$C$6)</f>
        <v/>
      </c>
      <c r="L82" s="47" t="str">
        <f>IF(B82="","",G82-(Const!$C$5*Const!$C$8)-'Simulation Table'!I82+'Simulation Table'!K82)</f>
        <v/>
      </c>
      <c r="M82" s="2"/>
      <c r="N82" s="2"/>
    </row>
    <row r="83" spans="2:14" x14ac:dyDescent="0.3">
      <c r="B83" s="47" t="str">
        <f>IF(Const!$C$7 &gt; 'Simulation Table'!B82, 'Simulation Table'!B82+1, "")</f>
        <v/>
      </c>
      <c r="C83" s="47" t="str">
        <f t="shared" ca="1" si="2"/>
        <v/>
      </c>
      <c r="D83" s="47" t="str">
        <f>IF(B83="","", LOOKUP('Simulation Table'!C83/100,Const!$H$4:$I$6,  Const!$E$4:$E$6))</f>
        <v/>
      </c>
      <c r="E83" s="47" t="str">
        <f t="shared" ca="1" si="3"/>
        <v/>
      </c>
      <c r="F83" s="47" t="str">
        <f>IF(B83="",
    "",
    IF(
        D83="Good",
        LOOKUP('Simulation Table'!E83/100, Prepare!$I$4:$J$10, Prepare!$B$4:$B$10),
        IF(
            D83="Fair",
            LOOKUP('Simulation Table'!E83/100, Prepare!$K$4:$L$9, Prepare!$B$4:$B$9),
            LOOKUP('Simulation Table'!E83/100, Prepare!$M$4:$N$8, Prepare!$B$4:$B$8)
        )
    )
)</f>
        <v/>
      </c>
      <c r="G83" s="47" t="str">
        <f>IF(B83="","",MIN(F83, Const!$C$8) * Const!$C$4)</f>
        <v/>
      </c>
      <c r="H83" s="48" t="str">
        <f>IF(B83="","",MAX(Const!$C$8, 'Simulation Table'!F83)-Const!$C$8)</f>
        <v/>
      </c>
      <c r="I83" s="47" t="str">
        <f>IF(B83="","",H83*(Const!$C$4-Const!$C$5))</f>
        <v/>
      </c>
      <c r="J83" s="48" t="str">
        <f>IF(B83="","",MAX(F83,Const!$C$8)-'Simulation Table'!F83)</f>
        <v/>
      </c>
      <c r="K83" s="47" t="str">
        <f>IF(B83="","",J83*Const!$C$6)</f>
        <v/>
      </c>
      <c r="L83" s="47" t="str">
        <f>IF(B83="","",G83-(Const!$C$5*Const!$C$8)-'Simulation Table'!I83+'Simulation Table'!K83)</f>
        <v/>
      </c>
      <c r="M83" s="2"/>
      <c r="N83" s="2"/>
    </row>
    <row r="84" spans="2:14" x14ac:dyDescent="0.3">
      <c r="B84" s="47" t="str">
        <f>IF(Const!$C$7 &gt; 'Simulation Table'!B83, 'Simulation Table'!B83+1, "")</f>
        <v/>
      </c>
      <c r="C84" s="47" t="str">
        <f t="shared" ca="1" si="2"/>
        <v/>
      </c>
      <c r="D84" s="47" t="str">
        <f>IF(B84="","", LOOKUP('Simulation Table'!C84/100,Const!$H$4:$I$6,  Const!$E$4:$E$6))</f>
        <v/>
      </c>
      <c r="E84" s="47" t="str">
        <f t="shared" ca="1" si="3"/>
        <v/>
      </c>
      <c r="F84" s="47" t="str">
        <f>IF(B84="",
    "",
    IF(
        D84="Good",
        LOOKUP('Simulation Table'!E84/100, Prepare!$I$4:$J$10, Prepare!$B$4:$B$10),
        IF(
            D84="Fair",
            LOOKUP('Simulation Table'!E84/100, Prepare!$K$4:$L$9, Prepare!$B$4:$B$9),
            LOOKUP('Simulation Table'!E84/100, Prepare!$M$4:$N$8, Prepare!$B$4:$B$8)
        )
    )
)</f>
        <v/>
      </c>
      <c r="G84" s="47" t="str">
        <f>IF(B84="","",MIN(F84, Const!$C$8) * Const!$C$4)</f>
        <v/>
      </c>
      <c r="H84" s="48" t="str">
        <f>IF(B84="","",MAX(Const!$C$8, 'Simulation Table'!F84)-Const!$C$8)</f>
        <v/>
      </c>
      <c r="I84" s="47" t="str">
        <f>IF(B84="","",H84*(Const!$C$4-Const!$C$5))</f>
        <v/>
      </c>
      <c r="J84" s="48" t="str">
        <f>IF(B84="","",MAX(F84,Const!$C$8)-'Simulation Table'!F84)</f>
        <v/>
      </c>
      <c r="K84" s="47" t="str">
        <f>IF(B84="","",J84*Const!$C$6)</f>
        <v/>
      </c>
      <c r="L84" s="47" t="str">
        <f>IF(B84="","",G84-(Const!$C$5*Const!$C$8)-'Simulation Table'!I84+'Simulation Table'!K84)</f>
        <v/>
      </c>
      <c r="M84" s="2"/>
      <c r="N84" s="2"/>
    </row>
    <row r="85" spans="2:14" x14ac:dyDescent="0.3">
      <c r="B85" s="47" t="str">
        <f>IF(Const!$C$7 &gt; 'Simulation Table'!B84, 'Simulation Table'!B84+1, "")</f>
        <v/>
      </c>
      <c r="C85" s="47" t="str">
        <f t="shared" ca="1" si="2"/>
        <v/>
      </c>
      <c r="D85" s="47" t="str">
        <f>IF(B85="","", LOOKUP('Simulation Table'!C85/100,Const!$H$4:$I$6,  Const!$E$4:$E$6))</f>
        <v/>
      </c>
      <c r="E85" s="47" t="str">
        <f t="shared" ca="1" si="3"/>
        <v/>
      </c>
      <c r="F85" s="47" t="str">
        <f>IF(B85="",
    "",
    IF(
        D85="Good",
        LOOKUP('Simulation Table'!E85/100, Prepare!$I$4:$J$10, Prepare!$B$4:$B$10),
        IF(
            D85="Fair",
            LOOKUP('Simulation Table'!E85/100, Prepare!$K$4:$L$9, Prepare!$B$4:$B$9),
            LOOKUP('Simulation Table'!E85/100, Prepare!$M$4:$N$8, Prepare!$B$4:$B$8)
        )
    )
)</f>
        <v/>
      </c>
      <c r="G85" s="47" t="str">
        <f>IF(B85="","",MIN(F85, Const!$C$8) * Const!$C$4)</f>
        <v/>
      </c>
      <c r="H85" s="48" t="str">
        <f>IF(B85="","",MAX(Const!$C$8, 'Simulation Table'!F85)-Const!$C$8)</f>
        <v/>
      </c>
      <c r="I85" s="47" t="str">
        <f>IF(B85="","",H85*(Const!$C$4-Const!$C$5))</f>
        <v/>
      </c>
      <c r="J85" s="48" t="str">
        <f>IF(B85="","",MAX(F85,Const!$C$8)-'Simulation Table'!F85)</f>
        <v/>
      </c>
      <c r="K85" s="47" t="str">
        <f>IF(B85="","",J85*Const!$C$6)</f>
        <v/>
      </c>
      <c r="L85" s="47" t="str">
        <f>IF(B85="","",G85-(Const!$C$5*Const!$C$8)-'Simulation Table'!I85+'Simulation Table'!K85)</f>
        <v/>
      </c>
      <c r="M85" s="2"/>
      <c r="N85" s="2"/>
    </row>
    <row r="86" spans="2:14" x14ac:dyDescent="0.3">
      <c r="B86" s="47" t="str">
        <f>IF(Const!$C$7 &gt; 'Simulation Table'!B85, 'Simulation Table'!B85+1, "")</f>
        <v/>
      </c>
      <c r="C86" s="47" t="str">
        <f t="shared" ca="1" si="2"/>
        <v/>
      </c>
      <c r="D86" s="47" t="str">
        <f>IF(B86="","", LOOKUP('Simulation Table'!C86/100,Const!$H$4:$I$6,  Const!$E$4:$E$6))</f>
        <v/>
      </c>
      <c r="E86" s="47" t="str">
        <f t="shared" ca="1" si="3"/>
        <v/>
      </c>
      <c r="F86" s="47" t="str">
        <f>IF(B86="",
    "",
    IF(
        D86="Good",
        LOOKUP('Simulation Table'!E86/100, Prepare!$I$4:$J$10, Prepare!$B$4:$B$10),
        IF(
            D86="Fair",
            LOOKUP('Simulation Table'!E86/100, Prepare!$K$4:$L$9, Prepare!$B$4:$B$9),
            LOOKUP('Simulation Table'!E86/100, Prepare!$M$4:$N$8, Prepare!$B$4:$B$8)
        )
    )
)</f>
        <v/>
      </c>
      <c r="G86" s="47" t="str">
        <f>IF(B86="","",MIN(F86, Const!$C$8) * Const!$C$4)</f>
        <v/>
      </c>
      <c r="H86" s="48" t="str">
        <f>IF(B86="","",MAX(Const!$C$8, 'Simulation Table'!F86)-Const!$C$8)</f>
        <v/>
      </c>
      <c r="I86" s="47" t="str">
        <f>IF(B86="","",H86*(Const!$C$4-Const!$C$5))</f>
        <v/>
      </c>
      <c r="J86" s="48" t="str">
        <f>IF(B86="","",MAX(F86,Const!$C$8)-'Simulation Table'!F86)</f>
        <v/>
      </c>
      <c r="K86" s="47" t="str">
        <f>IF(B86="","",J86*Const!$C$6)</f>
        <v/>
      </c>
      <c r="L86" s="47" t="str">
        <f>IF(B86="","",G86-(Const!$C$5*Const!$C$8)-'Simulation Table'!I86+'Simulation Table'!K86)</f>
        <v/>
      </c>
      <c r="M86" s="2"/>
      <c r="N86" s="2"/>
    </row>
    <row r="87" spans="2:14" x14ac:dyDescent="0.3">
      <c r="B87" s="47" t="str">
        <f>IF(Const!$C$7 &gt; 'Simulation Table'!B86, 'Simulation Table'!B86+1, "")</f>
        <v/>
      </c>
      <c r="C87" s="47" t="str">
        <f t="shared" ca="1" si="2"/>
        <v/>
      </c>
      <c r="D87" s="47" t="str">
        <f>IF(B87="","", LOOKUP('Simulation Table'!C87/100,Const!$H$4:$I$6,  Const!$E$4:$E$6))</f>
        <v/>
      </c>
      <c r="E87" s="47" t="str">
        <f t="shared" ca="1" si="3"/>
        <v/>
      </c>
      <c r="F87" s="47" t="str">
        <f>IF(B87="",
    "",
    IF(
        D87="Good",
        LOOKUP('Simulation Table'!E87/100, Prepare!$I$4:$J$10, Prepare!$B$4:$B$10),
        IF(
            D87="Fair",
            LOOKUP('Simulation Table'!E87/100, Prepare!$K$4:$L$9, Prepare!$B$4:$B$9),
            LOOKUP('Simulation Table'!E87/100, Prepare!$M$4:$N$8, Prepare!$B$4:$B$8)
        )
    )
)</f>
        <v/>
      </c>
      <c r="G87" s="47" t="str">
        <f>IF(B87="","",MIN(F87, Const!$C$8) * Const!$C$4)</f>
        <v/>
      </c>
      <c r="H87" s="48" t="str">
        <f>IF(B87="","",MAX(Const!$C$8, 'Simulation Table'!F87)-Const!$C$8)</f>
        <v/>
      </c>
      <c r="I87" s="47" t="str">
        <f>IF(B87="","",H87*(Const!$C$4-Const!$C$5))</f>
        <v/>
      </c>
      <c r="J87" s="48" t="str">
        <f>IF(B87="","",MAX(F87,Const!$C$8)-'Simulation Table'!F87)</f>
        <v/>
      </c>
      <c r="K87" s="47" t="str">
        <f>IF(B87="","",J87*Const!$C$6)</f>
        <v/>
      </c>
      <c r="L87" s="47" t="str">
        <f>IF(B87="","",G87-(Const!$C$5*Const!$C$8)-'Simulation Table'!I87+'Simulation Table'!K87)</f>
        <v/>
      </c>
      <c r="M87" s="2"/>
      <c r="N87" s="2"/>
    </row>
    <row r="88" spans="2:14" x14ac:dyDescent="0.3">
      <c r="B88" s="47" t="str">
        <f>IF(Const!$C$7 &gt; 'Simulation Table'!B87, 'Simulation Table'!B87+1, "")</f>
        <v/>
      </c>
      <c r="C88" s="47" t="str">
        <f t="shared" ca="1" si="2"/>
        <v/>
      </c>
      <c r="D88" s="47" t="str">
        <f>IF(B88="","", LOOKUP('Simulation Table'!C88/100,Const!$H$4:$I$6,  Const!$E$4:$E$6))</f>
        <v/>
      </c>
      <c r="E88" s="47" t="str">
        <f t="shared" ca="1" si="3"/>
        <v/>
      </c>
      <c r="F88" s="47" t="str">
        <f>IF(B88="",
    "",
    IF(
        D88="Good",
        LOOKUP('Simulation Table'!E88/100, Prepare!$I$4:$J$10, Prepare!$B$4:$B$10),
        IF(
            D88="Fair",
            LOOKUP('Simulation Table'!E88/100, Prepare!$K$4:$L$9, Prepare!$B$4:$B$9),
            LOOKUP('Simulation Table'!E88/100, Prepare!$M$4:$N$8, Prepare!$B$4:$B$8)
        )
    )
)</f>
        <v/>
      </c>
      <c r="G88" s="47" t="str">
        <f>IF(B88="","",MIN(F88, Const!$C$8) * Const!$C$4)</f>
        <v/>
      </c>
      <c r="H88" s="48" t="str">
        <f>IF(B88="","",MAX(Const!$C$8, 'Simulation Table'!F88)-Const!$C$8)</f>
        <v/>
      </c>
      <c r="I88" s="47" t="str">
        <f>IF(B88="","",H88*(Const!$C$4-Const!$C$5))</f>
        <v/>
      </c>
      <c r="J88" s="48" t="str">
        <f>IF(B88="","",MAX(F88,Const!$C$8)-'Simulation Table'!F88)</f>
        <v/>
      </c>
      <c r="K88" s="47" t="str">
        <f>IF(B88="","",J88*Const!$C$6)</f>
        <v/>
      </c>
      <c r="L88" s="47" t="str">
        <f>IF(B88="","",G88-(Const!$C$5*Const!$C$8)-'Simulation Table'!I88+'Simulation Table'!K88)</f>
        <v/>
      </c>
      <c r="M88" s="2"/>
      <c r="N88" s="2"/>
    </row>
    <row r="89" spans="2:14" x14ac:dyDescent="0.3">
      <c r="B89" s="47" t="str">
        <f>IF(Const!$C$7 &gt; 'Simulation Table'!B88, 'Simulation Table'!B88+1, "")</f>
        <v/>
      </c>
      <c r="C89" s="47" t="str">
        <f t="shared" ca="1" si="2"/>
        <v/>
      </c>
      <c r="D89" s="47" t="str">
        <f>IF(B89="","", LOOKUP('Simulation Table'!C89/100,Const!$H$4:$I$6,  Const!$E$4:$E$6))</f>
        <v/>
      </c>
      <c r="E89" s="47" t="str">
        <f t="shared" ca="1" si="3"/>
        <v/>
      </c>
      <c r="F89" s="47" t="str">
        <f>IF(B89="",
    "",
    IF(
        D89="Good",
        LOOKUP('Simulation Table'!E89/100, Prepare!$I$4:$J$10, Prepare!$B$4:$B$10),
        IF(
            D89="Fair",
            LOOKUP('Simulation Table'!E89/100, Prepare!$K$4:$L$9, Prepare!$B$4:$B$9),
            LOOKUP('Simulation Table'!E89/100, Prepare!$M$4:$N$8, Prepare!$B$4:$B$8)
        )
    )
)</f>
        <v/>
      </c>
      <c r="G89" s="47" t="str">
        <f>IF(B89="","",MIN(F89, Const!$C$8) * Const!$C$4)</f>
        <v/>
      </c>
      <c r="H89" s="48" t="str">
        <f>IF(B89="","",MAX(Const!$C$8, 'Simulation Table'!F89)-Const!$C$8)</f>
        <v/>
      </c>
      <c r="I89" s="47" t="str">
        <f>IF(B89="","",H89*(Const!$C$4-Const!$C$5))</f>
        <v/>
      </c>
      <c r="J89" s="48" t="str">
        <f>IF(B89="","",MAX(F89,Const!$C$8)-'Simulation Table'!F89)</f>
        <v/>
      </c>
      <c r="K89" s="47" t="str">
        <f>IF(B89="","",J89*Const!$C$6)</f>
        <v/>
      </c>
      <c r="L89" s="47" t="str">
        <f>IF(B89="","",G89-(Const!$C$5*Const!$C$8)-'Simulation Table'!I89+'Simulation Table'!K89)</f>
        <v/>
      </c>
      <c r="M89" s="2"/>
      <c r="N89" s="2"/>
    </row>
    <row r="90" spans="2:14" x14ac:dyDescent="0.3">
      <c r="B90" s="47" t="str">
        <f>IF(Const!$C$7 &gt; 'Simulation Table'!B89, 'Simulation Table'!B89+1, "")</f>
        <v/>
      </c>
      <c r="C90" s="47" t="str">
        <f t="shared" ca="1" si="2"/>
        <v/>
      </c>
      <c r="D90" s="47" t="str">
        <f>IF(B90="","", LOOKUP('Simulation Table'!C90/100,Const!$H$4:$I$6,  Const!$E$4:$E$6))</f>
        <v/>
      </c>
      <c r="E90" s="47" t="str">
        <f t="shared" ca="1" si="3"/>
        <v/>
      </c>
      <c r="F90" s="47" t="str">
        <f>IF(B90="",
    "",
    IF(
        D90="Good",
        LOOKUP('Simulation Table'!E90/100, Prepare!$I$4:$J$10, Prepare!$B$4:$B$10),
        IF(
            D90="Fair",
            LOOKUP('Simulation Table'!E90/100, Prepare!$K$4:$L$9, Prepare!$B$4:$B$9),
            LOOKUP('Simulation Table'!E90/100, Prepare!$M$4:$N$8, Prepare!$B$4:$B$8)
        )
    )
)</f>
        <v/>
      </c>
      <c r="G90" s="47" t="str">
        <f>IF(B90="","",MIN(F90, Const!$C$8) * Const!$C$4)</f>
        <v/>
      </c>
      <c r="H90" s="48" t="str">
        <f>IF(B90="","",MAX(Const!$C$8, 'Simulation Table'!F90)-Const!$C$8)</f>
        <v/>
      </c>
      <c r="I90" s="47" t="str">
        <f>IF(B90="","",H90*(Const!$C$4-Const!$C$5))</f>
        <v/>
      </c>
      <c r="J90" s="48" t="str">
        <f>IF(B90="","",MAX(F90,Const!$C$8)-'Simulation Table'!F90)</f>
        <v/>
      </c>
      <c r="K90" s="47" t="str">
        <f>IF(B90="","",J90*Const!$C$6)</f>
        <v/>
      </c>
      <c r="L90" s="47" t="str">
        <f>IF(B90="","",G90-(Const!$C$5*Const!$C$8)-'Simulation Table'!I90+'Simulation Table'!K90)</f>
        <v/>
      </c>
      <c r="M90" s="2"/>
      <c r="N90" s="2"/>
    </row>
    <row r="91" spans="2:14" x14ac:dyDescent="0.3">
      <c r="B91" s="47" t="str">
        <f>IF(Const!$C$7 &gt; 'Simulation Table'!B90, 'Simulation Table'!B90+1, "")</f>
        <v/>
      </c>
      <c r="C91" s="47" t="str">
        <f t="shared" ca="1" si="2"/>
        <v/>
      </c>
      <c r="D91" s="47" t="str">
        <f>IF(B91="","", LOOKUP('Simulation Table'!C91/100,Const!$H$4:$I$6,  Const!$E$4:$E$6))</f>
        <v/>
      </c>
      <c r="E91" s="47" t="str">
        <f t="shared" ca="1" si="3"/>
        <v/>
      </c>
      <c r="F91" s="47" t="str">
        <f>IF(B91="",
    "",
    IF(
        D91="Good",
        LOOKUP('Simulation Table'!E91/100, Prepare!$I$4:$J$10, Prepare!$B$4:$B$10),
        IF(
            D91="Fair",
            LOOKUP('Simulation Table'!E91/100, Prepare!$K$4:$L$9, Prepare!$B$4:$B$9),
            LOOKUP('Simulation Table'!E91/100, Prepare!$M$4:$N$8, Prepare!$B$4:$B$8)
        )
    )
)</f>
        <v/>
      </c>
      <c r="G91" s="47" t="str">
        <f>IF(B91="","",MIN(F91, Const!$C$8) * Const!$C$4)</f>
        <v/>
      </c>
      <c r="H91" s="48" t="str">
        <f>IF(B91="","",MAX(Const!$C$8, 'Simulation Table'!F91)-Const!$C$8)</f>
        <v/>
      </c>
      <c r="I91" s="47" t="str">
        <f>IF(B91="","",H91*(Const!$C$4-Const!$C$5))</f>
        <v/>
      </c>
      <c r="J91" s="48" t="str">
        <f>IF(B91="","",MAX(F91,Const!$C$8)-'Simulation Table'!F91)</f>
        <v/>
      </c>
      <c r="K91" s="47" t="str">
        <f>IF(B91="","",J91*Const!$C$6)</f>
        <v/>
      </c>
      <c r="L91" s="47" t="str">
        <f>IF(B91="","",G91-(Const!$C$5*Const!$C$8)-'Simulation Table'!I91+'Simulation Table'!K91)</f>
        <v/>
      </c>
      <c r="M91" s="2"/>
      <c r="N91" s="2"/>
    </row>
    <row r="92" spans="2:14" x14ac:dyDescent="0.3">
      <c r="B92" s="47" t="str">
        <f>IF(Const!$C$7 &gt; 'Simulation Table'!B91, 'Simulation Table'!B91+1, "")</f>
        <v/>
      </c>
      <c r="C92" s="47" t="str">
        <f t="shared" ca="1" si="2"/>
        <v/>
      </c>
      <c r="D92" s="47" t="str">
        <f>IF(B92="","", LOOKUP('Simulation Table'!C92/100,Const!$H$4:$I$6,  Const!$E$4:$E$6))</f>
        <v/>
      </c>
      <c r="E92" s="47" t="str">
        <f t="shared" ca="1" si="3"/>
        <v/>
      </c>
      <c r="F92" s="47" t="str">
        <f>IF(B92="",
    "",
    IF(
        D92="Good",
        LOOKUP('Simulation Table'!E92/100, Prepare!$I$4:$J$10, Prepare!$B$4:$B$10),
        IF(
            D92="Fair",
            LOOKUP('Simulation Table'!E92/100, Prepare!$K$4:$L$9, Prepare!$B$4:$B$9),
            LOOKUP('Simulation Table'!E92/100, Prepare!$M$4:$N$8, Prepare!$B$4:$B$8)
        )
    )
)</f>
        <v/>
      </c>
      <c r="G92" s="47" t="str">
        <f>IF(B92="","",MIN(F92, Const!$C$8) * Const!$C$4)</f>
        <v/>
      </c>
      <c r="H92" s="48" t="str">
        <f>IF(B92="","",MAX(Const!$C$8, 'Simulation Table'!F92)-Const!$C$8)</f>
        <v/>
      </c>
      <c r="I92" s="47" t="str">
        <f>IF(B92="","",H92*(Const!$C$4-Const!$C$5))</f>
        <v/>
      </c>
      <c r="J92" s="48" t="str">
        <f>IF(B92="","",MAX(F92,Const!$C$8)-'Simulation Table'!F92)</f>
        <v/>
      </c>
      <c r="K92" s="47" t="str">
        <f>IF(B92="","",J92*Const!$C$6)</f>
        <v/>
      </c>
      <c r="L92" s="47" t="str">
        <f>IF(B92="","",G92-(Const!$C$5*Const!$C$8)-'Simulation Table'!I92+'Simulation Table'!K92)</f>
        <v/>
      </c>
      <c r="M92" s="2"/>
      <c r="N92" s="2"/>
    </row>
    <row r="93" spans="2:14" x14ac:dyDescent="0.3">
      <c r="B93" s="47" t="str">
        <f>IF(Const!$C$7 &gt; 'Simulation Table'!B92, 'Simulation Table'!B92+1, "")</f>
        <v/>
      </c>
      <c r="C93" s="47" t="str">
        <f t="shared" ca="1" si="2"/>
        <v/>
      </c>
      <c r="D93" s="47" t="str">
        <f>IF(B93="","", LOOKUP('Simulation Table'!C93/100,Const!$H$4:$I$6,  Const!$E$4:$E$6))</f>
        <v/>
      </c>
      <c r="E93" s="47" t="str">
        <f t="shared" ca="1" si="3"/>
        <v/>
      </c>
      <c r="F93" s="47" t="str">
        <f>IF(B93="",
    "",
    IF(
        D93="Good",
        LOOKUP('Simulation Table'!E93/100, Prepare!$I$4:$J$10, Prepare!$B$4:$B$10),
        IF(
            D93="Fair",
            LOOKUP('Simulation Table'!E93/100, Prepare!$K$4:$L$9, Prepare!$B$4:$B$9),
            LOOKUP('Simulation Table'!E93/100, Prepare!$M$4:$N$8, Prepare!$B$4:$B$8)
        )
    )
)</f>
        <v/>
      </c>
      <c r="G93" s="47" t="str">
        <f>IF(B93="","",MIN(F93, Const!$C$8) * Const!$C$4)</f>
        <v/>
      </c>
      <c r="H93" s="48" t="str">
        <f>IF(B93="","",MAX(Const!$C$8, 'Simulation Table'!F93)-Const!$C$8)</f>
        <v/>
      </c>
      <c r="I93" s="47" t="str">
        <f>IF(B93="","",H93*(Const!$C$4-Const!$C$5))</f>
        <v/>
      </c>
      <c r="J93" s="48" t="str">
        <f>IF(B93="","",MAX(F93,Const!$C$8)-'Simulation Table'!F93)</f>
        <v/>
      </c>
      <c r="K93" s="47" t="str">
        <f>IF(B93="","",J93*Const!$C$6)</f>
        <v/>
      </c>
      <c r="L93" s="47" t="str">
        <f>IF(B93="","",G93-(Const!$C$5*Const!$C$8)-'Simulation Table'!I93+'Simulation Table'!K93)</f>
        <v/>
      </c>
      <c r="M93" s="2"/>
      <c r="N93" s="2"/>
    </row>
    <row r="94" spans="2:14" x14ac:dyDescent="0.3">
      <c r="B94" s="47" t="str">
        <f>IF(Const!$C$7 &gt; 'Simulation Table'!B93, 'Simulation Table'!B93+1, "")</f>
        <v/>
      </c>
      <c r="C94" s="47" t="str">
        <f t="shared" ca="1" si="2"/>
        <v/>
      </c>
      <c r="D94" s="47" t="str">
        <f>IF(B94="","", LOOKUP('Simulation Table'!C94/100,Const!$H$4:$I$6,  Const!$E$4:$E$6))</f>
        <v/>
      </c>
      <c r="E94" s="47" t="str">
        <f t="shared" ca="1" si="3"/>
        <v/>
      </c>
      <c r="F94" s="47" t="str">
        <f>IF(B94="",
    "",
    IF(
        D94="Good",
        LOOKUP('Simulation Table'!E94/100, Prepare!$I$4:$J$10, Prepare!$B$4:$B$10),
        IF(
            D94="Fair",
            LOOKUP('Simulation Table'!E94/100, Prepare!$K$4:$L$9, Prepare!$B$4:$B$9),
            LOOKUP('Simulation Table'!E94/100, Prepare!$M$4:$N$8, Prepare!$B$4:$B$8)
        )
    )
)</f>
        <v/>
      </c>
      <c r="G94" s="47" t="str">
        <f>IF(B94="","",MIN(F94, Const!$C$8) * Const!$C$4)</f>
        <v/>
      </c>
      <c r="H94" s="48" t="str">
        <f>IF(B94="","",MAX(Const!$C$8, 'Simulation Table'!F94)-Const!$C$8)</f>
        <v/>
      </c>
      <c r="I94" s="47" t="str">
        <f>IF(B94="","",H94*(Const!$C$4-Const!$C$5))</f>
        <v/>
      </c>
      <c r="J94" s="48" t="str">
        <f>IF(B94="","",MAX(F94,Const!$C$8)-'Simulation Table'!F94)</f>
        <v/>
      </c>
      <c r="K94" s="47" t="str">
        <f>IF(B94="","",J94*Const!$C$6)</f>
        <v/>
      </c>
      <c r="L94" s="47" t="str">
        <f>IF(B94="","",G94-(Const!$C$5*Const!$C$8)-'Simulation Table'!I94+'Simulation Table'!K94)</f>
        <v/>
      </c>
      <c r="M94" s="2"/>
      <c r="N94" s="2"/>
    </row>
    <row r="95" spans="2:14" x14ac:dyDescent="0.3">
      <c r="B95" s="47" t="str">
        <f>IF(Const!$C$7 &gt; 'Simulation Table'!B94, 'Simulation Table'!B94+1, "")</f>
        <v/>
      </c>
      <c r="C95" s="47" t="str">
        <f t="shared" ca="1" si="2"/>
        <v/>
      </c>
      <c r="D95" s="47" t="str">
        <f>IF(B95="","", LOOKUP('Simulation Table'!C95/100,Const!$H$4:$I$6,  Const!$E$4:$E$6))</f>
        <v/>
      </c>
      <c r="E95" s="47" t="str">
        <f t="shared" ca="1" si="3"/>
        <v/>
      </c>
      <c r="F95" s="47" t="str">
        <f>IF(B95="",
    "",
    IF(
        D95="Good",
        LOOKUP('Simulation Table'!E95/100, Prepare!$I$4:$J$10, Prepare!$B$4:$B$10),
        IF(
            D95="Fair",
            LOOKUP('Simulation Table'!E95/100, Prepare!$K$4:$L$9, Prepare!$B$4:$B$9),
            LOOKUP('Simulation Table'!E95/100, Prepare!$M$4:$N$8, Prepare!$B$4:$B$8)
        )
    )
)</f>
        <v/>
      </c>
      <c r="G95" s="47" t="str">
        <f>IF(B95="","",MIN(F95, Const!$C$8) * Const!$C$4)</f>
        <v/>
      </c>
      <c r="H95" s="48" t="str">
        <f>IF(B95="","",MAX(Const!$C$8, 'Simulation Table'!F95)-Const!$C$8)</f>
        <v/>
      </c>
      <c r="I95" s="47" t="str">
        <f>IF(B95="","",H95*(Const!$C$4-Const!$C$5))</f>
        <v/>
      </c>
      <c r="J95" s="48" t="str">
        <f>IF(B95="","",MAX(F95,Const!$C$8)-'Simulation Table'!F95)</f>
        <v/>
      </c>
      <c r="K95" s="47" t="str">
        <f>IF(B95="","",J95*Const!$C$6)</f>
        <v/>
      </c>
      <c r="L95" s="47" t="str">
        <f>IF(B95="","",G95-(Const!$C$5*Const!$C$8)-'Simulation Table'!I95+'Simulation Table'!K95)</f>
        <v/>
      </c>
      <c r="M95" s="2"/>
      <c r="N95" s="2"/>
    </row>
    <row r="96" spans="2:14" x14ac:dyDescent="0.3">
      <c r="B96" s="47" t="str">
        <f>IF(Const!$C$7 &gt; 'Simulation Table'!B95, 'Simulation Table'!B95+1, "")</f>
        <v/>
      </c>
      <c r="C96" s="47" t="str">
        <f t="shared" ca="1" si="2"/>
        <v/>
      </c>
      <c r="D96" s="47" t="str">
        <f>IF(B96="","", LOOKUP('Simulation Table'!C96/100,Const!$H$4:$I$6,  Const!$E$4:$E$6))</f>
        <v/>
      </c>
      <c r="E96" s="47" t="str">
        <f t="shared" ca="1" si="3"/>
        <v/>
      </c>
      <c r="F96" s="47" t="str">
        <f>IF(B96="",
    "",
    IF(
        D96="Good",
        LOOKUP('Simulation Table'!E96/100, Prepare!$I$4:$J$10, Prepare!$B$4:$B$10),
        IF(
            D96="Fair",
            LOOKUP('Simulation Table'!E96/100, Prepare!$K$4:$L$9, Prepare!$B$4:$B$9),
            LOOKUP('Simulation Table'!E96/100, Prepare!$M$4:$N$8, Prepare!$B$4:$B$8)
        )
    )
)</f>
        <v/>
      </c>
      <c r="G96" s="47" t="str">
        <f>IF(B96="","",MIN(F96, Const!$C$8) * Const!$C$4)</f>
        <v/>
      </c>
      <c r="H96" s="48" t="str">
        <f>IF(B96="","",MAX(Const!$C$8, 'Simulation Table'!F96)-Const!$C$8)</f>
        <v/>
      </c>
      <c r="I96" s="47" t="str">
        <f>IF(B96="","",H96*(Const!$C$4-Const!$C$5))</f>
        <v/>
      </c>
      <c r="J96" s="48" t="str">
        <f>IF(B96="","",MAX(F96,Const!$C$8)-'Simulation Table'!F96)</f>
        <v/>
      </c>
      <c r="K96" s="47" t="str">
        <f>IF(B96="","",J96*Const!$C$6)</f>
        <v/>
      </c>
      <c r="L96" s="47" t="str">
        <f>IF(B96="","",G96-(Const!$C$5*Const!$C$8)-'Simulation Table'!I96+'Simulation Table'!K96)</f>
        <v/>
      </c>
      <c r="M96" s="2"/>
      <c r="N96" s="2"/>
    </row>
    <row r="97" spans="2:14" x14ac:dyDescent="0.3">
      <c r="B97" s="47" t="str">
        <f>IF(Const!$C$7 &gt; 'Simulation Table'!B96, 'Simulation Table'!B96+1, "")</f>
        <v/>
      </c>
      <c r="C97" s="47" t="str">
        <f t="shared" ca="1" si="2"/>
        <v/>
      </c>
      <c r="D97" s="47" t="str">
        <f>IF(B97="","", LOOKUP('Simulation Table'!C97/100,Const!$H$4:$I$6,  Const!$E$4:$E$6))</f>
        <v/>
      </c>
      <c r="E97" s="47" t="str">
        <f t="shared" ca="1" si="3"/>
        <v/>
      </c>
      <c r="F97" s="47" t="str">
        <f>IF(B97="",
    "",
    IF(
        D97="Good",
        LOOKUP('Simulation Table'!E97/100, Prepare!$I$4:$J$10, Prepare!$B$4:$B$10),
        IF(
            D97="Fair",
            LOOKUP('Simulation Table'!E97/100, Prepare!$K$4:$L$9, Prepare!$B$4:$B$9),
            LOOKUP('Simulation Table'!E97/100, Prepare!$M$4:$N$8, Prepare!$B$4:$B$8)
        )
    )
)</f>
        <v/>
      </c>
      <c r="G97" s="47" t="str">
        <f>IF(B97="","",MIN(F97, Const!$C$8) * Const!$C$4)</f>
        <v/>
      </c>
      <c r="H97" s="48" t="str">
        <f>IF(B97="","",MAX(Const!$C$8, 'Simulation Table'!F97)-Const!$C$8)</f>
        <v/>
      </c>
      <c r="I97" s="47" t="str">
        <f>IF(B97="","",H97*(Const!$C$4-Const!$C$5))</f>
        <v/>
      </c>
      <c r="J97" s="48" t="str">
        <f>IF(B97="","",MAX(F97,Const!$C$8)-'Simulation Table'!F97)</f>
        <v/>
      </c>
      <c r="K97" s="47" t="str">
        <f>IF(B97="","",J97*Const!$C$6)</f>
        <v/>
      </c>
      <c r="L97" s="47" t="str">
        <f>IF(B97="","",G97-(Const!$C$5*Const!$C$8)-'Simulation Table'!I97+'Simulation Table'!K97)</f>
        <v/>
      </c>
      <c r="M97" s="2"/>
      <c r="N97" s="2"/>
    </row>
    <row r="98" spans="2:14" x14ac:dyDescent="0.3">
      <c r="B98" s="47" t="str">
        <f>IF(Const!$C$7 &gt; 'Simulation Table'!B97, 'Simulation Table'!B97+1, "")</f>
        <v/>
      </c>
      <c r="C98" s="47" t="str">
        <f t="shared" ca="1" si="2"/>
        <v/>
      </c>
      <c r="D98" s="47" t="str">
        <f>IF(B98="","", LOOKUP('Simulation Table'!C98/100,Const!$H$4:$I$6,  Const!$E$4:$E$6))</f>
        <v/>
      </c>
      <c r="E98" s="47" t="str">
        <f t="shared" ca="1" si="3"/>
        <v/>
      </c>
      <c r="F98" s="47" t="str">
        <f>IF(B98="",
    "",
    IF(
        D98="Good",
        LOOKUP('Simulation Table'!E98/100, Prepare!$I$4:$J$10, Prepare!$B$4:$B$10),
        IF(
            D98="Fair",
            LOOKUP('Simulation Table'!E98/100, Prepare!$K$4:$L$9, Prepare!$B$4:$B$9),
            LOOKUP('Simulation Table'!E98/100, Prepare!$M$4:$N$8, Prepare!$B$4:$B$8)
        )
    )
)</f>
        <v/>
      </c>
      <c r="G98" s="47" t="str">
        <f>IF(B98="","",MIN(F98, Const!$C$8) * Const!$C$4)</f>
        <v/>
      </c>
      <c r="H98" s="48" t="str">
        <f>IF(B98="","",MAX(Const!$C$8, 'Simulation Table'!F98)-Const!$C$8)</f>
        <v/>
      </c>
      <c r="I98" s="47" t="str">
        <f>IF(B98="","",H98*(Const!$C$4-Const!$C$5))</f>
        <v/>
      </c>
      <c r="J98" s="48" t="str">
        <f>IF(B98="","",MAX(F98,Const!$C$8)-'Simulation Table'!F98)</f>
        <v/>
      </c>
      <c r="K98" s="47" t="str">
        <f>IF(B98="","",J98*Const!$C$6)</f>
        <v/>
      </c>
      <c r="L98" s="47" t="str">
        <f>IF(B98="","",G98-(Const!$C$5*Const!$C$8)-'Simulation Table'!I98+'Simulation Table'!K98)</f>
        <v/>
      </c>
      <c r="M98" s="2"/>
      <c r="N98" s="2"/>
    </row>
    <row r="99" spans="2:14" x14ac:dyDescent="0.3">
      <c r="B99" s="47" t="str">
        <f>IF(Const!$C$7 &gt; 'Simulation Table'!B98, 'Simulation Table'!B98+1, "")</f>
        <v/>
      </c>
      <c r="C99" s="47" t="str">
        <f t="shared" ca="1" si="2"/>
        <v/>
      </c>
      <c r="D99" s="47" t="str">
        <f>IF(B99="","", LOOKUP('Simulation Table'!C99/100,Const!$H$4:$I$6,  Const!$E$4:$E$6))</f>
        <v/>
      </c>
      <c r="E99" s="47" t="str">
        <f t="shared" ca="1" si="3"/>
        <v/>
      </c>
      <c r="F99" s="47" t="str">
        <f>IF(B99="",
    "",
    IF(
        D99="Good",
        LOOKUP('Simulation Table'!E99/100, Prepare!$I$4:$J$10, Prepare!$B$4:$B$10),
        IF(
            D99="Fair",
            LOOKUP('Simulation Table'!E99/100, Prepare!$K$4:$L$9, Prepare!$B$4:$B$9),
            LOOKUP('Simulation Table'!E99/100, Prepare!$M$4:$N$8, Prepare!$B$4:$B$8)
        )
    )
)</f>
        <v/>
      </c>
      <c r="G99" s="47" t="str">
        <f>IF(B99="","",MIN(F99, Const!$C$8) * Const!$C$4)</f>
        <v/>
      </c>
      <c r="H99" s="48" t="str">
        <f>IF(B99="","",MAX(Const!$C$8, 'Simulation Table'!F99)-Const!$C$8)</f>
        <v/>
      </c>
      <c r="I99" s="47" t="str">
        <f>IF(B99="","",H99*(Const!$C$4-Const!$C$5))</f>
        <v/>
      </c>
      <c r="J99" s="48" t="str">
        <f>IF(B99="","",MAX(F99,Const!$C$8)-'Simulation Table'!F99)</f>
        <v/>
      </c>
      <c r="K99" s="47" t="str">
        <f>IF(B99="","",J99*Const!$C$6)</f>
        <v/>
      </c>
      <c r="L99" s="47" t="str">
        <f>IF(B99="","",G99-(Const!$C$5*Const!$C$8)-'Simulation Table'!I99+'Simulation Table'!K99)</f>
        <v/>
      </c>
      <c r="M99" s="2"/>
      <c r="N99" s="2"/>
    </row>
    <row r="100" spans="2:14" x14ac:dyDescent="0.3">
      <c r="B100" s="47" t="str">
        <f>IF(Const!$C$7 &gt; 'Simulation Table'!B99, 'Simulation Table'!B99+1, "")</f>
        <v/>
      </c>
      <c r="C100" s="47" t="str">
        <f t="shared" ca="1" si="2"/>
        <v/>
      </c>
      <c r="D100" s="47" t="str">
        <f>IF(B100="","", LOOKUP('Simulation Table'!C100/100,Const!$H$4:$I$6,  Const!$E$4:$E$6))</f>
        <v/>
      </c>
      <c r="E100" s="47" t="str">
        <f t="shared" ca="1" si="3"/>
        <v/>
      </c>
      <c r="F100" s="47" t="str">
        <f>IF(B100="",
    "",
    IF(
        D99="Good",
        LOOKUP('Simulation Table'!E99/100, Prepare!$I$4:$J$10, Prepare!$B$4:$B$10),
        IF(
            D99="Fair",
            LOOKUP('Simulation Table'!E99/100, Prepare!$K$4:$L$9, Prepare!$B$4:$B$9),
            LOOKUP('Simulation Table'!E99/100, Prepare!$M$4:$N$8, Prepare!$B$4:$B$8)
        )
    )
)</f>
        <v/>
      </c>
      <c r="G100" s="47" t="str">
        <f>IF(B100="","",MIN(F100, Const!$C$8) * Const!$C$4)</f>
        <v/>
      </c>
      <c r="H100" s="48" t="str">
        <f>IF(B100="","",MAX(Const!$C$8, 'Simulation Table'!F100)-Const!$C$8)</f>
        <v/>
      </c>
      <c r="I100" s="47" t="str">
        <f>IF(B100="","",H100*(Const!$C$4-Const!$C$5))</f>
        <v/>
      </c>
      <c r="J100" s="48" t="str">
        <f>IF(B100="","",MAX(F100,Const!$C$8)-'Simulation Table'!F100)</f>
        <v/>
      </c>
      <c r="K100" s="47" t="str">
        <f>IF(B100="","",J100*Const!$C$6)</f>
        <v/>
      </c>
      <c r="L100" s="47" t="str">
        <f>IF(B100="","",G100-(Const!$C$5*Const!$C$8)-'Simulation Table'!I100+'Simulation Table'!K100)</f>
        <v/>
      </c>
      <c r="M100" s="2"/>
      <c r="N100" s="2"/>
    </row>
    <row r="101" spans="2:14" x14ac:dyDescent="0.3">
      <c r="B101" s="47" t="str">
        <f>IF(Const!$C$7 &gt; 'Simulation Table'!B100, 'Simulation Table'!B100+1, "")</f>
        <v/>
      </c>
      <c r="C101" s="47" t="str">
        <f t="shared" ca="1" si="2"/>
        <v/>
      </c>
      <c r="D101" s="47" t="str">
        <f>IF(B101="","", LOOKUP('Simulation Table'!C101/100,Const!$H$4:$I$6,  Const!$E$4:$E$6))</f>
        <v/>
      </c>
      <c r="E101" s="47" t="str">
        <f t="shared" ca="1" si="3"/>
        <v/>
      </c>
      <c r="F101" s="47" t="str">
        <f>IF(B101="",
    "",
    IF(
        D100="Good",
        LOOKUP('Simulation Table'!E100/100, Prepare!$I$4:$J$10, Prepare!$B$4:$B$10),
        IF(
            D100="Fair",
            LOOKUP('Simulation Table'!E100/100, Prepare!$K$4:$L$9, Prepare!$B$4:$B$9),
            LOOKUP('Simulation Table'!E100/100, Prepare!$M$4:$N$8, Prepare!$B$4:$B$8)
        )
    )
)</f>
        <v/>
      </c>
      <c r="G101" s="47" t="str">
        <f>IF(B101="","",MIN(F101, Const!$C$8) * Const!$C$4)</f>
        <v/>
      </c>
      <c r="H101" s="48" t="str">
        <f>IF(B101="","",MAX(Const!$C$8, 'Simulation Table'!F101)-Const!$C$8)</f>
        <v/>
      </c>
      <c r="I101" s="47" t="str">
        <f>IF(B101="","",H101*(Const!$C$4-Const!$C$5))</f>
        <v/>
      </c>
      <c r="J101" s="48" t="str">
        <f>IF(B101="","",MAX(F101,Const!$C$8)-'Simulation Table'!F101)</f>
        <v/>
      </c>
      <c r="K101" s="47" t="str">
        <f>IF(B101="","",J101*Const!$C$6)</f>
        <v/>
      </c>
      <c r="L101" s="47" t="str">
        <f>IF(B101="","",G101-(Const!$C$5*Const!$C$8)-'Simulation Table'!I101+'Simulation Table'!K101)</f>
        <v/>
      </c>
      <c r="M101" s="2"/>
      <c r="N101" s="2"/>
    </row>
    <row r="102" spans="2:14" x14ac:dyDescent="0.3">
      <c r="B102" s="47" t="str">
        <f>IF(Const!$C$7 &gt; 'Simulation Table'!B101, 'Simulation Table'!B101+1, "")</f>
        <v/>
      </c>
      <c r="C102" s="47" t="str">
        <f t="shared" ca="1" si="2"/>
        <v/>
      </c>
      <c r="D102" s="47" t="str">
        <f>IF(B102="","", LOOKUP('Simulation Table'!C102/100,Const!$H$4:$I$6,  Const!$E$4:$E$6))</f>
        <v/>
      </c>
      <c r="E102" s="47" t="str">
        <f t="shared" ca="1" si="3"/>
        <v/>
      </c>
      <c r="F102" s="47" t="str">
        <f>IF(B102="",
    "",
    IF(
        D101="Good",
        LOOKUP('Simulation Table'!E101/100, Prepare!$I$4:$J$10, Prepare!$B$4:$B$10),
        IF(
            D101="Fair",
            LOOKUP('Simulation Table'!E101/100, Prepare!$K$4:$L$9, Prepare!$B$4:$B$9),
            LOOKUP('Simulation Table'!E101/100, Prepare!$M$4:$N$8, Prepare!$B$4:$B$8)
        )
    )
)</f>
        <v/>
      </c>
      <c r="G102" s="47" t="str">
        <f>IF(B102="","",MIN(F102, Const!$C$8) * Const!$C$4)</f>
        <v/>
      </c>
      <c r="H102" s="48" t="str">
        <f>IF(B102="","",MAX(Const!$C$8, 'Simulation Table'!F102)-Const!$C$8)</f>
        <v/>
      </c>
      <c r="I102" s="47" t="str">
        <f>IF(B102="","",H102*(Const!$C$4-Const!$C$5))</f>
        <v/>
      </c>
      <c r="J102" s="48" t="str">
        <f>IF(B102="","",MAX(F102,Const!$C$8)-'Simulation Table'!F102)</f>
        <v/>
      </c>
      <c r="K102" s="47" t="str">
        <f>IF(B102="","",J102*Const!$C$6)</f>
        <v/>
      </c>
      <c r="L102" s="47" t="str">
        <f>IF(B102="","",G102-(Const!$C$5*Const!$C$8)-'Simulation Table'!I102+'Simulation Table'!K102)</f>
        <v/>
      </c>
      <c r="M102" s="2"/>
      <c r="N102" s="2"/>
    </row>
    <row r="103" spans="2:14" x14ac:dyDescent="0.3">
      <c r="B103" s="47" t="str">
        <f>IF(Const!$C$7 &gt; 'Simulation Table'!B102, 'Simulation Table'!B102+1, "")</f>
        <v/>
      </c>
      <c r="C103" s="47" t="str">
        <f t="shared" ca="1" si="2"/>
        <v/>
      </c>
      <c r="D103" s="47" t="str">
        <f>IF(B103="","", LOOKUP('Simulation Table'!C103/100,Const!$H$4:$I$6,  Const!$E$4:$E$6))</f>
        <v/>
      </c>
      <c r="E103" s="47" t="str">
        <f t="shared" ca="1" si="3"/>
        <v/>
      </c>
      <c r="F103" s="47" t="str">
        <f>IF(B103="",
    "",
    IF(
        D102="Good",
        LOOKUP('Simulation Table'!E102/100, Prepare!$I$4:$J$10, Prepare!$B$4:$B$10),
        IF(
            D102="Fair",
            LOOKUP('Simulation Table'!E102/100, Prepare!$K$4:$L$9, Prepare!$B$4:$B$9),
            LOOKUP('Simulation Table'!E102/100, Prepare!$M$4:$N$8, Prepare!$B$4:$B$8)
        )
    )
)</f>
        <v/>
      </c>
      <c r="G103" s="47" t="str">
        <f>IF(B103="","",MIN(F103, Const!$C$8) * Const!$C$4)</f>
        <v/>
      </c>
      <c r="H103" s="48" t="str">
        <f>IF(B103="","",MAX(Const!$C$8, 'Simulation Table'!F103)-Const!$C$8)</f>
        <v/>
      </c>
      <c r="I103" s="47" t="str">
        <f>IF(B103="","",H103*(Const!$C$4-Const!$C$5))</f>
        <v/>
      </c>
      <c r="J103" s="48" t="str">
        <f>IF(B103="","",MAX(F103,Const!$C$8)-'Simulation Table'!F103)</f>
        <v/>
      </c>
      <c r="K103" s="47" t="str">
        <f>IF(B103="","",J103*Const!$C$6)</f>
        <v/>
      </c>
      <c r="L103" s="47" t="str">
        <f>IF(B103="","",G103-(Const!$C$5*Const!$C$8)-'Simulation Table'!I103+'Simulation Table'!K103)</f>
        <v/>
      </c>
      <c r="M103" s="2"/>
      <c r="N103" s="2"/>
    </row>
    <row r="104" spans="2:14" s="35" customFormat="1" ht="15" thickBot="1" x14ac:dyDescent="0.35">
      <c r="B104" s="34"/>
      <c r="C104" s="36"/>
      <c r="D104" s="36"/>
    </row>
    <row r="105" spans="2:1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</vt:lpstr>
      <vt:lpstr>Prepare</vt:lpstr>
      <vt:lpstr>Sheet1</vt:lpstr>
      <vt:lpstr>Simulation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 AHMED</dc:creator>
  <cp:lastModifiedBy>AHMED MOHAMED AHMED</cp:lastModifiedBy>
  <dcterms:created xsi:type="dcterms:W3CDTF">2025-04-25T15:09:20Z</dcterms:created>
  <dcterms:modified xsi:type="dcterms:W3CDTF">2025-05-03T23:35:28Z</dcterms:modified>
</cp:coreProperties>
</file>