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motica Developer\Desktop\MQSensorsLib\WPDigitalizer\MQ7\"/>
    </mc:Choice>
  </mc:AlternateContent>
  <xr:revisionPtr revIDLastSave="0" documentId="13_ncr:1_{3BF74554-BB8D-467A-9465-39ED6F45F719}" xr6:coauthVersionLast="43" xr6:coauthVersionMax="43" xr10:uidLastSave="{00000000-0000-0000-0000-000000000000}"/>
  <bookViews>
    <workbookView xWindow="-120" yWindow="-120" windowWidth="20730" windowHeight="11160" activeTab="4" xr2:uid="{9C5EFFC2-5141-4097-B56E-3EAE3E1B3AE4}"/>
  </bookViews>
  <sheets>
    <sheet name="Alcohol" sheetId="1" r:id="rId1"/>
    <sheet name="CH4" sheetId="3" r:id="rId2"/>
    <sheet name="CO" sheetId="4" r:id="rId3"/>
    <sheet name="H2" sheetId="2" r:id="rId4"/>
    <sheet name="LPG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0" i="6" l="1"/>
  <c r="C21" i="6"/>
  <c r="C22" i="6"/>
  <c r="C23" i="6"/>
  <c r="C19" i="6"/>
  <c r="C20" i="2"/>
  <c r="C21" i="2"/>
  <c r="C22" i="2"/>
  <c r="C23" i="2"/>
  <c r="C19" i="2"/>
  <c r="C21" i="4"/>
  <c r="C22" i="4"/>
  <c r="C23" i="4"/>
  <c r="C24" i="4"/>
  <c r="C20" i="4"/>
  <c r="C21" i="3"/>
  <c r="C22" i="3"/>
  <c r="C23" i="3"/>
  <c r="C24" i="3"/>
  <c r="C20" i="3"/>
  <c r="C22" i="1"/>
  <c r="C23" i="1"/>
  <c r="C24" i="1"/>
  <c r="C25" i="1"/>
  <c r="C21" i="1"/>
  <c r="D20" i="2" l="1"/>
  <c r="D21" i="2"/>
  <c r="D22" i="2"/>
  <c r="D23" i="2"/>
  <c r="D24" i="1"/>
  <c r="E24" i="1" s="1"/>
  <c r="D25" i="1"/>
  <c r="E25" i="1" s="1"/>
  <c r="D23" i="1"/>
  <c r="E23" i="1" s="1"/>
  <c r="D22" i="1"/>
  <c r="E22" i="1" s="1"/>
  <c r="D21" i="1"/>
  <c r="E21" i="1" s="1"/>
  <c r="D20" i="6" l="1"/>
  <c r="E20" i="6" s="1"/>
  <c r="D21" i="6"/>
  <c r="E21" i="6" s="1"/>
  <c r="D22" i="6"/>
  <c r="E22" i="6" s="1"/>
  <c r="D23" i="6"/>
  <c r="E23" i="6" s="1"/>
  <c r="E20" i="2"/>
  <c r="E21" i="2"/>
  <c r="E22" i="2"/>
  <c r="E23" i="2"/>
  <c r="D21" i="4"/>
  <c r="E21" i="4" s="1"/>
  <c r="D22" i="4"/>
  <c r="E22" i="4" s="1"/>
  <c r="D23" i="4"/>
  <c r="E23" i="4" s="1"/>
  <c r="D24" i="4"/>
  <c r="E24" i="4" s="1"/>
  <c r="D20" i="4"/>
  <c r="E20" i="4" s="1"/>
  <c r="D21" i="3"/>
  <c r="E21" i="3" s="1"/>
  <c r="D22" i="3"/>
  <c r="E22" i="3" s="1"/>
  <c r="D23" i="3"/>
  <c r="E23" i="3" s="1"/>
  <c r="D24" i="3"/>
  <c r="E24" i="3" s="1"/>
  <c r="D19" i="6" l="1"/>
  <c r="E19" i="6" s="1"/>
  <c r="D19" i="2"/>
  <c r="E19" i="2" s="1"/>
  <c r="E30" i="4"/>
  <c r="D20" i="3"/>
  <c r="E20" i="3" s="1"/>
  <c r="E30" i="3" l="1"/>
  <c r="E29" i="6"/>
  <c r="E29" i="2"/>
  <c r="E31" i="1" l="1"/>
</calcChain>
</file>

<file path=xl/sharedStrings.xml><?xml version="1.0" encoding="utf-8"?>
<sst xmlns="http://schemas.openxmlformats.org/spreadsheetml/2006/main" count="53" uniqueCount="14">
  <si>
    <t>RS/R0</t>
  </si>
  <si>
    <t>Alcohol</t>
  </si>
  <si>
    <t>CH4</t>
  </si>
  <si>
    <t>CO</t>
  </si>
  <si>
    <t>LPG</t>
  </si>
  <si>
    <t>Rs/R0</t>
  </si>
  <si>
    <t>mg/L</t>
  </si>
  <si>
    <t>Error</t>
  </si>
  <si>
    <t>Error porcentual</t>
  </si>
  <si>
    <t>Error promedio</t>
  </si>
  <si>
    <t>PPM</t>
  </si>
  <si>
    <t>PPM Calculado</t>
  </si>
  <si>
    <t>ppm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</si>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</sst>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/>
    <xf numFmtId="0" fontId="0" fillId="0" borderId="1" xfId="0" applyBorder="1"/>
    <xf numFmtId="0" fontId="0" fillId="2" borderId="1" xfId="0" applyFill="1" applyBorder="1" applyAlignment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/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Alcohol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0208333333333333"/>
                  <c:y val="-0.266311971420239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Alcohol!$A$3:$A$12</c:f>
              <c:numCache>
                <c:formatCode>General</c:formatCode>
                <c:ptCount val="10"/>
                <c:pt idx="0">
                  <c:v>49.628693072620997</c:v>
                </c:pt>
                <c:pt idx="1">
                  <c:v>97.886671719265905</c:v>
                </c:pt>
                <c:pt idx="2">
                  <c:v>395.73330070046302</c:v>
                </c:pt>
                <c:pt idx="3">
                  <c:v>1008.58051841483</c:v>
                </c:pt>
                <c:pt idx="4">
                  <c:v>4077.4590714368901</c:v>
                </c:pt>
              </c:numCache>
            </c:numRef>
          </c:xVal>
          <c:yVal>
            <c:numRef>
              <c:f>Alcohol!$B$3:$B$12</c:f>
              <c:numCache>
                <c:formatCode>General</c:formatCode>
                <c:ptCount val="10"/>
                <c:pt idx="0">
                  <c:v>16.213491313068399</c:v>
                </c:pt>
                <c:pt idx="1">
                  <c:v>14.747699500722799</c:v>
                </c:pt>
                <c:pt idx="2">
                  <c:v>13.162596366729799</c:v>
                </c:pt>
                <c:pt idx="3">
                  <c:v>12.9154966501488</c:v>
                </c:pt>
                <c:pt idx="4">
                  <c:v>11.972622806377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4-4D86-84E1-9413C924D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06712"/>
        <c:axId val="477506464"/>
      </c:scatterChart>
      <c:valAx>
        <c:axId val="469006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77506464"/>
        <c:crosses val="autoZero"/>
        <c:crossBetween val="midCat"/>
      </c:valAx>
      <c:valAx>
        <c:axId val="477506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69006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LPG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1223053368328957"/>
                  <c:y val="-0.40051873724117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LPG!$A$19:$A$25</c:f>
              <c:numCache>
                <c:formatCode>General</c:formatCode>
                <c:ptCount val="7"/>
                <c:pt idx="0">
                  <c:v>8.6750423764161599</c:v>
                </c:pt>
                <c:pt idx="1">
                  <c:v>7.7426368268112604</c:v>
                </c:pt>
                <c:pt idx="2">
                  <c:v>6.4059620594147804</c:v>
                </c:pt>
                <c:pt idx="3">
                  <c:v>5.7174403997402798</c:v>
                </c:pt>
                <c:pt idx="4">
                  <c:v>4.91312738782967</c:v>
                </c:pt>
              </c:numCache>
            </c:numRef>
          </c:xVal>
          <c:yVal>
            <c:numRef>
              <c:f>LPG!$B$19:$B$25</c:f>
              <c:numCache>
                <c:formatCode>General</c:formatCode>
                <c:ptCount val="7"/>
                <c:pt idx="0">
                  <c:v>49.628693072620997</c:v>
                </c:pt>
                <c:pt idx="1">
                  <c:v>100.428109531885</c:v>
                </c:pt>
                <c:pt idx="2">
                  <c:v>395.73330070046302</c:v>
                </c:pt>
                <c:pt idx="3">
                  <c:v>1008.58051841483</c:v>
                </c:pt>
                <c:pt idx="4">
                  <c:v>4025.5363043001398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E-4F0B-9F41-2F9E6B453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369232"/>
        <c:axId val="557868704"/>
      </c:scatterChart>
      <c:valAx>
        <c:axId val="5613692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7868704"/>
        <c:crosses val="autoZero"/>
        <c:crossBetween val="midCat"/>
      </c:valAx>
      <c:valAx>
        <c:axId val="557868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6136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Alcohol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1420669291338582"/>
                  <c:y val="-0.477725648877223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Alcohol!$A$21:$A$24</c:f>
              <c:numCache>
                <c:formatCode>General</c:formatCode>
                <c:ptCount val="4"/>
                <c:pt idx="0">
                  <c:v>16.213491313068399</c:v>
                </c:pt>
                <c:pt idx="1">
                  <c:v>14.747699500722799</c:v>
                </c:pt>
                <c:pt idx="2">
                  <c:v>13.162596366729799</c:v>
                </c:pt>
                <c:pt idx="3">
                  <c:v>12.9154966501488</c:v>
                </c:pt>
              </c:numCache>
            </c:numRef>
          </c:xVal>
          <c:yVal>
            <c:numRef>
              <c:f>Alcohol!$B$21:$B$24</c:f>
              <c:numCache>
                <c:formatCode>General</c:formatCode>
                <c:ptCount val="4"/>
                <c:pt idx="0">
                  <c:v>49.628693072620997</c:v>
                </c:pt>
                <c:pt idx="1">
                  <c:v>97.886671719265905</c:v>
                </c:pt>
                <c:pt idx="2">
                  <c:v>395.73330070046302</c:v>
                </c:pt>
                <c:pt idx="3">
                  <c:v>1008.58051841483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A1-48AD-889B-1E5CD99E7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177096"/>
        <c:axId val="376173816"/>
      </c:scatterChart>
      <c:valAx>
        <c:axId val="3761770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76173816"/>
        <c:crosses val="autoZero"/>
        <c:crossBetween val="midCat"/>
      </c:valAx>
      <c:valAx>
        <c:axId val="3761738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76177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CH4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65"/>
                  <c:y val="0.332655657626130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'CH4'!$A$3:$A$12</c:f>
              <c:numCache>
                <c:formatCode>General</c:formatCode>
                <c:ptCount val="10"/>
                <c:pt idx="0">
                  <c:v>49.628693072620997</c:v>
                </c:pt>
                <c:pt idx="1">
                  <c:v>99.149248051279301</c:v>
                </c:pt>
                <c:pt idx="2">
                  <c:v>400.83760642951</c:v>
                </c:pt>
                <c:pt idx="3">
                  <c:v>1008.58051841483</c:v>
                </c:pt>
                <c:pt idx="4">
                  <c:v>4025.5363043001398</c:v>
                </c:pt>
              </c:numCache>
            </c:numRef>
          </c:xVal>
          <c:yVal>
            <c:numRef>
              <c:f>'CH4'!$B$3:$B$12</c:f>
              <c:numCache>
                <c:formatCode>General</c:formatCode>
                <c:ptCount val="10"/>
                <c:pt idx="0">
                  <c:v>13.932624155766099</c:v>
                </c:pt>
                <c:pt idx="1">
                  <c:v>12.673035704539201</c:v>
                </c:pt>
                <c:pt idx="2">
                  <c:v>11.7478623093017</c:v>
                </c:pt>
                <c:pt idx="3">
                  <c:v>11.0985818622877</c:v>
                </c:pt>
                <c:pt idx="4">
                  <c:v>9.0101601484594607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FD-4353-A2BF-5C8EE90E3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040880"/>
        <c:axId val="678039568"/>
      </c:scatterChart>
      <c:valAx>
        <c:axId val="678040880"/>
        <c:scaling>
          <c:logBase val="10"/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78039568"/>
        <c:crosses val="autoZero"/>
        <c:crossBetween val="midCat"/>
      </c:valAx>
      <c:valAx>
        <c:axId val="678039568"/>
        <c:scaling>
          <c:logBase val="1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7804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CH4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3175546806649168"/>
                  <c:y val="-0.583472222222222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'CH4'!$A$20:$A$29</c:f>
              <c:numCache>
                <c:formatCode>General</c:formatCode>
                <c:ptCount val="10"/>
                <c:pt idx="0">
                  <c:v>13.932624155766099</c:v>
                </c:pt>
                <c:pt idx="1">
                  <c:v>12.673035704539201</c:v>
                </c:pt>
                <c:pt idx="2">
                  <c:v>11.7478623093017</c:v>
                </c:pt>
                <c:pt idx="3">
                  <c:v>11.0985818622877</c:v>
                </c:pt>
                <c:pt idx="4">
                  <c:v>9.0101601484594607</c:v>
                </c:pt>
              </c:numCache>
            </c:numRef>
          </c:xVal>
          <c:yVal>
            <c:numRef>
              <c:f>'CH4'!$B$20:$B$29</c:f>
              <c:numCache>
                <c:formatCode>General</c:formatCode>
                <c:ptCount val="10"/>
                <c:pt idx="0">
                  <c:v>49.628693072620997</c:v>
                </c:pt>
                <c:pt idx="1">
                  <c:v>99.149248051279301</c:v>
                </c:pt>
                <c:pt idx="2">
                  <c:v>400.83760642951</c:v>
                </c:pt>
                <c:pt idx="3">
                  <c:v>1008.58051841483</c:v>
                </c:pt>
                <c:pt idx="4">
                  <c:v>4025.5363043001398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B-4004-9DC5-83F5D8506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64592"/>
        <c:axId val="656256904"/>
      </c:scatterChart>
      <c:valAx>
        <c:axId val="5605645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56256904"/>
        <c:crosses val="autoZero"/>
        <c:crossBetween val="midCat"/>
      </c:valAx>
      <c:valAx>
        <c:axId val="6562569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6056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4921259842519685"/>
                  <c:y val="0.26558398950131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CO!$A$3:$A$9</c:f>
              <c:numCache>
                <c:formatCode>General</c:formatCode>
                <c:ptCount val="7"/>
                <c:pt idx="0">
                  <c:v>50.9172059513443</c:v>
                </c:pt>
                <c:pt idx="1">
                  <c:v>97.886671719265905</c:v>
                </c:pt>
                <c:pt idx="2">
                  <c:v>395.73330070046302</c:v>
                </c:pt>
                <c:pt idx="3">
                  <c:v>1008.58051841483</c:v>
                </c:pt>
                <c:pt idx="4">
                  <c:v>4025.5363043001398</c:v>
                </c:pt>
              </c:numCache>
            </c:numRef>
          </c:xVal>
          <c:yVal>
            <c:numRef>
              <c:f>CO!$B$3:$B$9</c:f>
              <c:numCache>
                <c:formatCode>General</c:formatCode>
                <c:ptCount val="7"/>
                <c:pt idx="0">
                  <c:v>1.6060583396852499</c:v>
                </c:pt>
                <c:pt idx="1">
                  <c:v>1</c:v>
                </c:pt>
                <c:pt idx="2">
                  <c:v>0.380405610478251</c:v>
                </c:pt>
                <c:pt idx="3">
                  <c:v>0.215443469003188</c:v>
                </c:pt>
                <c:pt idx="4">
                  <c:v>9.0101601484594604E-2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3-41CB-8627-A55B4881D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325112"/>
        <c:axId val="478325768"/>
      </c:scatterChart>
      <c:valAx>
        <c:axId val="4783251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78325768"/>
        <c:crosses val="autoZero"/>
        <c:crossBetween val="midCat"/>
      </c:valAx>
      <c:valAx>
        <c:axId val="478325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7832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CO</a:t>
            </a:r>
          </a:p>
        </c:rich>
      </c:tx>
      <c:layout>
        <c:manualLayout>
          <c:xMode val="edge"/>
          <c:yMode val="edge"/>
          <c:x val="0.351347112860892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4686220472440946"/>
                  <c:y val="-0.581944444444444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CO!$A$20:$A$26</c:f>
              <c:numCache>
                <c:formatCode>General</c:formatCode>
                <c:ptCount val="7"/>
                <c:pt idx="0">
                  <c:v>1.6060583396852499</c:v>
                </c:pt>
                <c:pt idx="1">
                  <c:v>1</c:v>
                </c:pt>
                <c:pt idx="2">
                  <c:v>0.380405610478251</c:v>
                </c:pt>
                <c:pt idx="3">
                  <c:v>0.215443469003188</c:v>
                </c:pt>
                <c:pt idx="4">
                  <c:v>9.0101601484594604E-2</c:v>
                </c:pt>
              </c:numCache>
            </c:numRef>
          </c:xVal>
          <c:yVal>
            <c:numRef>
              <c:f>CO!$B$20:$B$26</c:f>
              <c:numCache>
                <c:formatCode>General</c:formatCode>
                <c:ptCount val="7"/>
                <c:pt idx="0">
                  <c:v>50.9172059513443</c:v>
                </c:pt>
                <c:pt idx="1">
                  <c:v>97.886671719265905</c:v>
                </c:pt>
                <c:pt idx="2">
                  <c:v>395.73330070046302</c:v>
                </c:pt>
                <c:pt idx="3">
                  <c:v>1008.58051841483</c:v>
                </c:pt>
                <c:pt idx="4">
                  <c:v>4025.5363043001398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F-4B06-875B-A7FF4AAF5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39544"/>
        <c:axId val="556638888"/>
      </c:scatterChart>
      <c:valAx>
        <c:axId val="5566395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6638888"/>
        <c:crosses val="autoZero"/>
        <c:crossBetween val="midCat"/>
      </c:valAx>
      <c:valAx>
        <c:axId val="556638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6639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H2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6.0263779527559055E-2"/>
          <c:y val="0.13004629629629633"/>
          <c:w val="0.91040288713910766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5199037620297462"/>
                  <c:y val="-0.348551326917468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'H2'!$A$3:$A$12</c:f>
              <c:numCache>
                <c:formatCode>General</c:formatCode>
                <c:ptCount val="10"/>
                <c:pt idx="0">
                  <c:v>49.628693072620997</c:v>
                </c:pt>
                <c:pt idx="1">
                  <c:v>99.149248051279301</c:v>
                </c:pt>
                <c:pt idx="2">
                  <c:v>395.73330070046302</c:v>
                </c:pt>
                <c:pt idx="3">
                  <c:v>995.73715432979304</c:v>
                </c:pt>
                <c:pt idx="4">
                  <c:v>4025.5363043001398</c:v>
                </c:pt>
              </c:numCache>
            </c:numRef>
          </c:xVal>
          <c:yVal>
            <c:numRef>
              <c:f>'H2'!$B$3:$B$12</c:f>
              <c:numCache>
                <c:formatCode>General</c:formatCode>
                <c:ptCount val="10"/>
                <c:pt idx="0">
                  <c:v>1.2553517493174799</c:v>
                </c:pt>
                <c:pt idx="1">
                  <c:v>0.78163521106181999</c:v>
                </c:pt>
                <c:pt idx="2">
                  <c:v>0.28090513016247798</c:v>
                </c:pt>
                <c:pt idx="3">
                  <c:v>0.14199183590016001</c:v>
                </c:pt>
                <c:pt idx="4">
                  <c:v>5.2005512755108903E-2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E4-4D02-BC47-FAA7D2223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269568"/>
        <c:axId val="689009216"/>
      </c:scatterChart>
      <c:valAx>
        <c:axId val="366269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89009216"/>
        <c:crosses val="autoZero"/>
        <c:crossBetween val="midCat"/>
      </c:valAx>
      <c:valAx>
        <c:axId val="6890092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6626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H2</a:t>
            </a:r>
          </a:p>
        </c:rich>
      </c:tx>
      <c:layout>
        <c:manualLayout>
          <c:xMode val="edge"/>
          <c:yMode val="edge"/>
          <c:x val="0.2291666666666666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7.2917104111986E-2"/>
                  <c:y val="-0.480894575678040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'H2'!$A$19:$A$28</c:f>
              <c:numCache>
                <c:formatCode>General</c:formatCode>
                <c:ptCount val="10"/>
                <c:pt idx="0">
                  <c:v>1.2553517493174799</c:v>
                </c:pt>
                <c:pt idx="1">
                  <c:v>0.78163521106181999</c:v>
                </c:pt>
                <c:pt idx="2">
                  <c:v>0.28090513016247798</c:v>
                </c:pt>
                <c:pt idx="3">
                  <c:v>0.14199183590016001</c:v>
                </c:pt>
                <c:pt idx="4">
                  <c:v>5.2005512755108903E-2</c:v>
                </c:pt>
              </c:numCache>
            </c:numRef>
          </c:xVal>
          <c:yVal>
            <c:numRef>
              <c:f>'H2'!$B$19:$B$28</c:f>
              <c:numCache>
                <c:formatCode>General</c:formatCode>
                <c:ptCount val="10"/>
                <c:pt idx="0">
                  <c:v>49.628693072620997</c:v>
                </c:pt>
                <c:pt idx="1">
                  <c:v>99.149248051279301</c:v>
                </c:pt>
                <c:pt idx="2">
                  <c:v>395.73330070046302</c:v>
                </c:pt>
                <c:pt idx="3">
                  <c:v>995.73715432979304</c:v>
                </c:pt>
                <c:pt idx="4">
                  <c:v>4025.5363043001398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6-4328-A199-FC6A59787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853344"/>
        <c:axId val="647854000"/>
      </c:scatterChart>
      <c:valAx>
        <c:axId val="6478533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47854000"/>
        <c:crosses val="autoZero"/>
        <c:crossBetween val="midCat"/>
      </c:valAx>
      <c:valAx>
        <c:axId val="647854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4785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LPG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721259842519684"/>
                  <c:y val="0.157892971711869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LPG!$A$3:$A$9</c:f>
              <c:numCache>
                <c:formatCode>General</c:formatCode>
                <c:ptCount val="7"/>
                <c:pt idx="0">
                  <c:v>49.628693072620997</c:v>
                </c:pt>
                <c:pt idx="1">
                  <c:v>100.428109531885</c:v>
                </c:pt>
                <c:pt idx="2">
                  <c:v>395.73330070046302</c:v>
                </c:pt>
                <c:pt idx="3">
                  <c:v>1008.58051841483</c:v>
                </c:pt>
                <c:pt idx="4">
                  <c:v>4025.5363043001398</c:v>
                </c:pt>
              </c:numCache>
            </c:numRef>
          </c:xVal>
          <c:yVal>
            <c:numRef>
              <c:f>LPG!$B$3:$B$9</c:f>
              <c:numCache>
                <c:formatCode>General</c:formatCode>
                <c:ptCount val="7"/>
                <c:pt idx="0">
                  <c:v>8.6750423764161599</c:v>
                </c:pt>
                <c:pt idx="1">
                  <c:v>7.7426368268112604</c:v>
                </c:pt>
                <c:pt idx="2">
                  <c:v>6.4059620594147804</c:v>
                </c:pt>
                <c:pt idx="3">
                  <c:v>5.7174403997402798</c:v>
                </c:pt>
                <c:pt idx="4">
                  <c:v>4.91312738782967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C-4BD2-90C1-48D975BFE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270552"/>
        <c:axId val="690053448"/>
      </c:scatterChart>
      <c:valAx>
        <c:axId val="366270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90053448"/>
        <c:crosses val="autoZero"/>
        <c:crossBetween val="midCat"/>
      </c:valAx>
      <c:valAx>
        <c:axId val="690053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6627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0</xdr:row>
      <xdr:rowOff>147637</xdr:rowOff>
    </xdr:from>
    <xdr:to>
      <xdr:col>11</xdr:col>
      <xdr:colOff>514350</xdr:colOff>
      <xdr:row>15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AF9A82-F719-4A91-8C06-4E74D5AD8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16</xdr:row>
      <xdr:rowOff>109537</xdr:rowOff>
    </xdr:from>
    <xdr:to>
      <xdr:col>11</xdr:col>
      <xdr:colOff>533400</xdr:colOff>
      <xdr:row>30</xdr:row>
      <xdr:rowOff>185737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FBDADC2-B07B-4262-AC38-D96DE0EF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585787</xdr:colOff>
      <xdr:row>0</xdr:row>
      <xdr:rowOff>23812</xdr:rowOff>
    </xdr:from>
    <xdr:to>
      <xdr:col>9</xdr:col>
      <xdr:colOff>585787</xdr:colOff>
      <xdr:row>14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B3CFEA-75E4-4972-8AFA-42C9989A7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719137</xdr:colOff>
      <xdr:row>15</xdr:row>
      <xdr:rowOff>138112</xdr:rowOff>
    </xdr:from>
    <xdr:to>
      <xdr:col>11</xdr:col>
      <xdr:colOff>719137</xdr:colOff>
      <xdr:row>30</xdr:row>
      <xdr:rowOff>23812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E731C96-EDAB-43E5-9F91-59213EC66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</xdr:colOff>
      <xdr:row>0</xdr:row>
      <xdr:rowOff>109537</xdr:rowOff>
    </xdr:from>
    <xdr:to>
      <xdr:col>9</xdr:col>
      <xdr:colOff>90487</xdr:colOff>
      <xdr:row>14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A5FE74-116B-4D40-BC9C-2141F4C41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585787</xdr:colOff>
      <xdr:row>16</xdr:row>
      <xdr:rowOff>4762</xdr:rowOff>
    </xdr:from>
    <xdr:to>
      <xdr:col>11</xdr:col>
      <xdr:colOff>585787</xdr:colOff>
      <xdr:row>30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4D4AC63-0A44-4410-B1C6-03601C552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280987</xdr:colOff>
      <xdr:row>0</xdr:row>
      <xdr:rowOff>14287</xdr:rowOff>
    </xdr:from>
    <xdr:to>
      <xdr:col>9</xdr:col>
      <xdr:colOff>280987</xdr:colOff>
      <xdr:row>14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FBC46B-965F-42E1-8F68-5F99BD44B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423862</xdr:colOff>
      <xdr:row>15</xdr:row>
      <xdr:rowOff>33337</xdr:rowOff>
    </xdr:from>
    <xdr:to>
      <xdr:col>11</xdr:col>
      <xdr:colOff>423862</xdr:colOff>
      <xdr:row>29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FC7C7E7-AFDA-4577-A975-FDD556AC4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252412</xdr:colOff>
      <xdr:row>0</xdr:row>
      <xdr:rowOff>0</xdr:rowOff>
    </xdr:from>
    <xdr:to>
      <xdr:col>9</xdr:col>
      <xdr:colOff>252412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892C16-5384-4EBF-82A9-CC1741FD2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338137</xdr:colOff>
      <xdr:row>15</xdr:row>
      <xdr:rowOff>176212</xdr:rowOff>
    </xdr:from>
    <xdr:to>
      <xdr:col>11</xdr:col>
      <xdr:colOff>338137</xdr:colOff>
      <xdr:row>30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1DAF8CD-9B3C-4233-A98A-ACDA50543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58AB-EFC4-400C-8167-ED5D9C610C58}">
  <dimension ref="A1:F39"/>
  <sheetViews>
    <sheetView workbookViewId="0">
      <selection activeCell="C26" sqref="C26:E29"/>
    </sheetView>
  </sheetViews>
  <sheetFormatPr baseColWidth="10" defaultRowHeight="15" x14ac:dyDescent="0.25"/>
  <cols>
    <col min="1" max="1" width="11.42578125" customWidth="1"/>
  </cols>
  <sheetData>
    <row r="1" spans="1:6" x14ac:dyDescent="0.25">
      <c r="A1" s="12" t="s">
        <v>10</v>
      </c>
      <c r="B1" s="5" t="s">
        <v>0</v>
      </c>
      <c r="C1" s="1"/>
      <c r="D1" s="1"/>
      <c r="E1" s="1"/>
      <c r="F1" s="1"/>
    </row>
    <row r="2" spans="1:6" x14ac:dyDescent="0.25">
      <c r="A2" s="12"/>
      <c r="B2" s="5" t="s">
        <v>1</v>
      </c>
    </row>
    <row r="3" spans="1:6" x14ac:dyDescent="0.25">
      <c r="A3" s="2">
        <v>49.628693072620997</v>
      </c>
      <c r="B3" s="2">
        <v>16.213491313068399</v>
      </c>
    </row>
    <row r="4" spans="1:6" x14ac:dyDescent="0.25">
      <c r="A4" s="2">
        <v>97.886671719265905</v>
      </c>
      <c r="B4" s="2">
        <v>14.747699500722799</v>
      </c>
    </row>
    <row r="5" spans="1:6" x14ac:dyDescent="0.25">
      <c r="A5" s="2">
        <v>395.73330070046302</v>
      </c>
      <c r="B5" s="2">
        <v>13.162596366729799</v>
      </c>
    </row>
    <row r="6" spans="1:6" x14ac:dyDescent="0.25">
      <c r="A6" s="2">
        <v>1008.58051841483</v>
      </c>
      <c r="B6" s="2">
        <v>12.9154966501488</v>
      </c>
    </row>
    <row r="7" spans="1:6" x14ac:dyDescent="0.25">
      <c r="A7" s="2">
        <v>4077.4590714368901</v>
      </c>
      <c r="B7" s="2">
        <v>11.972622806377</v>
      </c>
    </row>
    <row r="8" spans="1:6" x14ac:dyDescent="0.25">
      <c r="A8" s="2"/>
      <c r="B8" s="2"/>
    </row>
    <row r="9" spans="1:6" x14ac:dyDescent="0.25">
      <c r="A9" s="2"/>
      <c r="B9" s="2"/>
    </row>
    <row r="10" spans="1:6" x14ac:dyDescent="0.25">
      <c r="A10" s="2"/>
      <c r="B10" s="2"/>
    </row>
    <row r="11" spans="1:6" x14ac:dyDescent="0.25">
      <c r="A11" s="2"/>
      <c r="B11" s="2"/>
    </row>
    <row r="12" spans="1:6" x14ac:dyDescent="0.25">
      <c r="A12" s="2"/>
      <c r="B12" s="2"/>
    </row>
    <row r="19" spans="1:5" x14ac:dyDescent="0.25">
      <c r="A19" s="6" t="s">
        <v>0</v>
      </c>
      <c r="B19" s="12" t="s">
        <v>10</v>
      </c>
      <c r="C19" s="13" t="s">
        <v>11</v>
      </c>
      <c r="D19" s="15" t="s">
        <v>7</v>
      </c>
      <c r="E19" s="9" t="s">
        <v>8</v>
      </c>
    </row>
    <row r="20" spans="1:5" x14ac:dyDescent="0.25">
      <c r="A20" s="6" t="s">
        <v>1</v>
      </c>
      <c r="B20" s="12"/>
      <c r="C20" s="14"/>
      <c r="D20" s="16"/>
      <c r="E20" s="10"/>
    </row>
    <row r="21" spans="1:5" x14ac:dyDescent="0.25">
      <c r="A21" s="2">
        <v>16.213491313068399</v>
      </c>
      <c r="B21" s="2">
        <v>49.628693072620997</v>
      </c>
      <c r="C21" s="2">
        <f>(40000000000000000)*((A21)^-12.35)</f>
        <v>45.717732551517955</v>
      </c>
      <c r="D21" s="2">
        <f>ABS(C21-B21)</f>
        <v>3.9109605211030427</v>
      </c>
      <c r="E21" s="2">
        <f>D21/B21</f>
        <v>7.8804422985311887E-2</v>
      </c>
    </row>
    <row r="22" spans="1:5" x14ac:dyDescent="0.25">
      <c r="A22" s="2">
        <v>14.747699500722799</v>
      </c>
      <c r="B22" s="2">
        <v>97.886671719265905</v>
      </c>
      <c r="C22" s="2">
        <f t="shared" ref="C22:C25" si="0">(40000000000000000)*((A22)^-12.35)</f>
        <v>147.33812383458968</v>
      </c>
      <c r="D22" s="2">
        <f>ABS(C22-B22)</f>
        <v>49.451452115323775</v>
      </c>
      <c r="E22" s="2">
        <f>D22/B22</f>
        <v>0.50519086252261258</v>
      </c>
    </row>
    <row r="23" spans="1:5" x14ac:dyDescent="0.25">
      <c r="A23" s="2">
        <v>13.162596366729799</v>
      </c>
      <c r="B23" s="2">
        <v>395.73330070046302</v>
      </c>
      <c r="C23" s="2">
        <f t="shared" si="0"/>
        <v>600.05585620440979</v>
      </c>
      <c r="D23" s="2">
        <f>ABS(C23-B23)</f>
        <v>204.32255550394677</v>
      </c>
      <c r="E23" s="2">
        <f>D23/B23</f>
        <v>0.51631377784555421</v>
      </c>
    </row>
    <row r="24" spans="1:5" x14ac:dyDescent="0.25">
      <c r="A24" s="2">
        <v>12.9154966501488</v>
      </c>
      <c r="B24" s="2">
        <v>1008.58051841483</v>
      </c>
      <c r="C24" s="2">
        <f t="shared" si="0"/>
        <v>758.29426096258112</v>
      </c>
      <c r="D24" s="2">
        <f>ABS(C24-B24)</f>
        <v>250.28625745224883</v>
      </c>
      <c r="E24" s="2">
        <f t="shared" ref="E24:E28" si="1">D24/B24</f>
        <v>0.24815694223959411</v>
      </c>
    </row>
    <row r="25" spans="1:5" x14ac:dyDescent="0.25">
      <c r="A25" s="2">
        <v>11.972622806377</v>
      </c>
      <c r="B25" s="2">
        <v>4077.4590714368901</v>
      </c>
      <c r="C25" s="2">
        <f t="shared" si="0"/>
        <v>1933.8470898459518</v>
      </c>
      <c r="D25" s="2">
        <f t="shared" ref="D25:D29" si="2">ABS(C25-B25)</f>
        <v>2143.6119815909383</v>
      </c>
      <c r="E25" s="2">
        <f t="shared" si="1"/>
        <v>0.52572250120355779</v>
      </c>
    </row>
    <row r="26" spans="1:5" x14ac:dyDescent="0.25">
      <c r="A26" s="2"/>
      <c r="B26" s="2"/>
      <c r="C26" s="2"/>
      <c r="D26" s="2"/>
      <c r="E26" s="2"/>
    </row>
    <row r="27" spans="1:5" x14ac:dyDescent="0.25">
      <c r="A27" s="2"/>
      <c r="B27" s="2"/>
      <c r="C27" s="2"/>
      <c r="D27" s="2"/>
      <c r="E27" s="2"/>
    </row>
    <row r="28" spans="1:5" x14ac:dyDescent="0.25">
      <c r="A28" s="2"/>
      <c r="B28" s="2"/>
      <c r="C28" s="2"/>
      <c r="D28" s="2"/>
      <c r="E28" s="2"/>
    </row>
    <row r="29" spans="1:5" x14ac:dyDescent="0.25">
      <c r="A29" s="2"/>
      <c r="B29" s="2"/>
      <c r="C29" s="2"/>
      <c r="D29" s="2"/>
      <c r="E29" s="2"/>
    </row>
    <row r="30" spans="1:5" x14ac:dyDescent="0.25">
      <c r="A30" s="2"/>
      <c r="B30" s="8"/>
      <c r="C30" s="2"/>
      <c r="D30" s="2"/>
      <c r="E30" s="2"/>
    </row>
    <row r="31" spans="1:5" x14ac:dyDescent="0.25">
      <c r="C31" s="11" t="s">
        <v>9</v>
      </c>
      <c r="D31" s="11"/>
      <c r="E31" s="4">
        <f>AVERAGE(E21:E30)</f>
        <v>0.37483770135932615</v>
      </c>
    </row>
    <row r="35" spans="1:2" x14ac:dyDescent="0.25">
      <c r="A35" s="7" t="s">
        <v>5</v>
      </c>
      <c r="B35" s="12" t="s">
        <v>6</v>
      </c>
    </row>
    <row r="36" spans="1:2" x14ac:dyDescent="0.25">
      <c r="A36" s="7" t="s">
        <v>1</v>
      </c>
      <c r="B36" s="12"/>
    </row>
    <row r="37" spans="1:2" x14ac:dyDescent="0.25">
      <c r="A37" s="2"/>
      <c r="B37" s="2"/>
    </row>
    <row r="38" spans="1:2" x14ac:dyDescent="0.25">
      <c r="A38" s="2"/>
      <c r="B38" s="2"/>
    </row>
    <row r="39" spans="1:2" x14ac:dyDescent="0.25">
      <c r="A39" s="2"/>
      <c r="B39" s="2"/>
    </row>
  </sheetData>
  <mergeCells count="7">
    <mergeCell ref="E19:E20"/>
    <mergeCell ref="C31:D31"/>
    <mergeCell ref="A1:A2"/>
    <mergeCell ref="B19:B20"/>
    <mergeCell ref="B35:B36"/>
    <mergeCell ref="C19:C20"/>
    <mergeCell ref="D19:D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A142F-A264-4D01-A26F-E9B61CBE035D}">
  <dimension ref="A1:E30"/>
  <sheetViews>
    <sheetView workbookViewId="0">
      <selection activeCell="B7" sqref="A3:B7"/>
    </sheetView>
  </sheetViews>
  <sheetFormatPr baseColWidth="10" defaultRowHeight="15" x14ac:dyDescent="0.25"/>
  <sheetData>
    <row r="1" spans="1:2" x14ac:dyDescent="0.25">
      <c r="A1" s="12" t="s">
        <v>12</v>
      </c>
      <c r="B1" s="3" t="s">
        <v>0</v>
      </c>
    </row>
    <row r="2" spans="1:2" x14ac:dyDescent="0.25">
      <c r="A2" s="12"/>
      <c r="B2" s="4" t="s">
        <v>2</v>
      </c>
    </row>
    <row r="3" spans="1:2" x14ac:dyDescent="0.25">
      <c r="A3" s="2">
        <v>49.628693072620997</v>
      </c>
      <c r="B3" s="2">
        <v>13.932624155766099</v>
      </c>
    </row>
    <row r="4" spans="1:2" x14ac:dyDescent="0.25">
      <c r="A4" s="2">
        <v>99.149248051279301</v>
      </c>
      <c r="B4" s="2">
        <v>12.673035704539201</v>
      </c>
    </row>
    <row r="5" spans="1:2" x14ac:dyDescent="0.25">
      <c r="A5" s="2">
        <v>400.83760642951</v>
      </c>
      <c r="B5" s="2">
        <v>11.7478623093017</v>
      </c>
    </row>
    <row r="6" spans="1:2" x14ac:dyDescent="0.25">
      <c r="A6" s="2">
        <v>1008.58051841483</v>
      </c>
      <c r="B6" s="2">
        <v>11.0985818622877</v>
      </c>
    </row>
    <row r="7" spans="1:2" x14ac:dyDescent="0.25">
      <c r="A7" s="2">
        <v>4025.5363043001398</v>
      </c>
      <c r="B7" s="2">
        <v>9.0101601484594607</v>
      </c>
    </row>
    <row r="8" spans="1:2" x14ac:dyDescent="0.25">
      <c r="A8" s="2"/>
      <c r="B8" s="2"/>
    </row>
    <row r="9" spans="1:2" x14ac:dyDescent="0.25">
      <c r="A9" s="2"/>
      <c r="B9" s="2"/>
    </row>
    <row r="10" spans="1:2" x14ac:dyDescent="0.25">
      <c r="A10" s="2"/>
      <c r="B10" s="2"/>
    </row>
    <row r="11" spans="1:2" x14ac:dyDescent="0.25">
      <c r="A11" s="2"/>
      <c r="B11" s="2"/>
    </row>
    <row r="12" spans="1:2" x14ac:dyDescent="0.25">
      <c r="A12" s="2"/>
      <c r="B12" s="2"/>
    </row>
    <row r="18" spans="1:5" x14ac:dyDescent="0.25">
      <c r="A18" s="3" t="s">
        <v>0</v>
      </c>
      <c r="B18" s="12" t="s">
        <v>12</v>
      </c>
      <c r="C18" s="13" t="s">
        <v>11</v>
      </c>
      <c r="D18" s="15" t="s">
        <v>7</v>
      </c>
      <c r="E18" s="9" t="s">
        <v>8</v>
      </c>
    </row>
    <row r="19" spans="1:5" x14ac:dyDescent="0.25">
      <c r="A19" s="4" t="s">
        <v>2</v>
      </c>
      <c r="B19" s="12"/>
      <c r="C19" s="14"/>
      <c r="D19" s="16"/>
      <c r="E19" s="10"/>
    </row>
    <row r="20" spans="1:5" x14ac:dyDescent="0.25">
      <c r="A20" s="2">
        <v>13.932624155766099</v>
      </c>
      <c r="B20" s="2">
        <v>49.628693072620997</v>
      </c>
      <c r="C20" s="2">
        <f>(60000000000000)*((A20)^-10.54)</f>
        <v>52.486094072326097</v>
      </c>
      <c r="D20" s="2">
        <f>ABS(C20-B20)</f>
        <v>2.8574009997050993</v>
      </c>
      <c r="E20" s="2">
        <f>D20/B20</f>
        <v>5.7575584259772931E-2</v>
      </c>
    </row>
    <row r="21" spans="1:5" x14ac:dyDescent="0.25">
      <c r="A21" s="2">
        <v>12.673035704539201</v>
      </c>
      <c r="B21" s="2">
        <v>99.149248051279301</v>
      </c>
      <c r="C21" s="2">
        <f t="shared" ref="C21:C24" si="0">(60000000000000)*((A21)^-10.54)</f>
        <v>142.49154992974093</v>
      </c>
      <c r="D21" s="2">
        <f t="shared" ref="D21:D28" si="1">ABS(C21-B21)</f>
        <v>43.342301878461626</v>
      </c>
      <c r="E21" s="2">
        <f t="shared" ref="E21:E28" si="2">D21/B21</f>
        <v>0.43714201297870953</v>
      </c>
    </row>
    <row r="22" spans="1:5" x14ac:dyDescent="0.25">
      <c r="A22" s="2">
        <v>11.7478623093017</v>
      </c>
      <c r="B22" s="2">
        <v>400.83760642951</v>
      </c>
      <c r="C22" s="2">
        <f t="shared" si="0"/>
        <v>316.79987039134977</v>
      </c>
      <c r="D22" s="2">
        <f t="shared" si="1"/>
        <v>84.037736038160233</v>
      </c>
      <c r="E22" s="2">
        <f t="shared" si="2"/>
        <v>0.20965531848853317</v>
      </c>
    </row>
    <row r="23" spans="1:5" x14ac:dyDescent="0.25">
      <c r="A23" s="2">
        <v>11.0985818622877</v>
      </c>
      <c r="B23" s="2">
        <v>1008.58051841483</v>
      </c>
      <c r="C23" s="2">
        <f t="shared" si="0"/>
        <v>576.80884158047525</v>
      </c>
      <c r="D23" s="2">
        <f t="shared" si="1"/>
        <v>431.77167683435471</v>
      </c>
      <c r="E23" s="2">
        <f t="shared" si="2"/>
        <v>0.42809837087966307</v>
      </c>
    </row>
    <row r="24" spans="1:5" x14ac:dyDescent="0.25">
      <c r="A24" s="2">
        <v>9.0101601484594607</v>
      </c>
      <c r="B24" s="2">
        <v>4025.5363043001398</v>
      </c>
      <c r="C24" s="2">
        <f t="shared" si="0"/>
        <v>5191.2338371324604</v>
      </c>
      <c r="D24" s="2">
        <f t="shared" si="1"/>
        <v>1165.6975328323206</v>
      </c>
      <c r="E24" s="2">
        <f t="shared" si="2"/>
        <v>0.28957570984693504</v>
      </c>
    </row>
    <row r="25" spans="1:5" x14ac:dyDescent="0.25">
      <c r="A25" s="2"/>
      <c r="B25" s="2"/>
      <c r="C25" s="2"/>
      <c r="D25" s="2"/>
      <c r="E25" s="2"/>
    </row>
    <row r="26" spans="1:5" x14ac:dyDescent="0.25">
      <c r="A26" s="2"/>
      <c r="B26" s="2"/>
      <c r="C26" s="2"/>
      <c r="D26" s="2"/>
      <c r="E26" s="2"/>
    </row>
    <row r="27" spans="1:5" x14ac:dyDescent="0.25">
      <c r="A27" s="2"/>
      <c r="B27" s="2"/>
      <c r="C27" s="2"/>
      <c r="D27" s="2"/>
      <c r="E27" s="2"/>
    </row>
    <row r="28" spans="1:5" x14ac:dyDescent="0.25">
      <c r="A28" s="2"/>
      <c r="B28" s="2"/>
      <c r="C28" s="2"/>
      <c r="D28" s="2"/>
      <c r="E28" s="2"/>
    </row>
    <row r="29" spans="1:5" x14ac:dyDescent="0.25">
      <c r="A29" s="2"/>
      <c r="B29" s="2"/>
      <c r="C29" s="2"/>
      <c r="D29" s="2"/>
      <c r="E29" s="2"/>
    </row>
    <row r="30" spans="1:5" x14ac:dyDescent="0.25">
      <c r="C30" s="11" t="s">
        <v>9</v>
      </c>
      <c r="D30" s="11"/>
      <c r="E30" s="4">
        <f>AVERAGE(E20:E29)</f>
        <v>0.28440939929072273</v>
      </c>
    </row>
  </sheetData>
  <mergeCells count="6">
    <mergeCell ref="E18:E19"/>
    <mergeCell ref="C30:D30"/>
    <mergeCell ref="A1:A2"/>
    <mergeCell ref="B18:B19"/>
    <mergeCell ref="C18:C19"/>
    <mergeCell ref="D18:D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2A761-882B-44F1-A786-A95B3813B6B6}">
  <dimension ref="A1:E30"/>
  <sheetViews>
    <sheetView topLeftCell="A4" workbookViewId="0">
      <selection activeCell="A20" sqref="A20:B24"/>
    </sheetView>
  </sheetViews>
  <sheetFormatPr baseColWidth="10" defaultRowHeight="15" x14ac:dyDescent="0.25"/>
  <sheetData>
    <row r="1" spans="1:2" x14ac:dyDescent="0.25">
      <c r="A1" s="12" t="s">
        <v>12</v>
      </c>
      <c r="B1" s="3" t="s">
        <v>0</v>
      </c>
    </row>
    <row r="2" spans="1:2" x14ac:dyDescent="0.25">
      <c r="A2" s="12"/>
      <c r="B2" s="4" t="s">
        <v>3</v>
      </c>
    </row>
    <row r="3" spans="1:2" x14ac:dyDescent="0.25">
      <c r="A3" s="2">
        <v>50.9172059513443</v>
      </c>
      <c r="B3" s="2">
        <v>1.6060583396852499</v>
      </c>
    </row>
    <row r="4" spans="1:2" x14ac:dyDescent="0.25">
      <c r="A4" s="2">
        <v>97.886671719265905</v>
      </c>
      <c r="B4" s="2">
        <v>1</v>
      </c>
    </row>
    <row r="5" spans="1:2" x14ac:dyDescent="0.25">
      <c r="A5" s="2">
        <v>395.73330070046302</v>
      </c>
      <c r="B5" s="2">
        <v>0.380405610478251</v>
      </c>
    </row>
    <row r="6" spans="1:2" x14ac:dyDescent="0.25">
      <c r="A6" s="2">
        <v>1008.58051841483</v>
      </c>
      <c r="B6" s="2">
        <v>0.215443469003188</v>
      </c>
    </row>
    <row r="7" spans="1:2" x14ac:dyDescent="0.25">
      <c r="A7" s="2">
        <v>4025.5363043001398</v>
      </c>
      <c r="B7" s="2">
        <v>9.0101601484594604E-2</v>
      </c>
    </row>
    <row r="8" spans="1:2" x14ac:dyDescent="0.25">
      <c r="A8" s="2"/>
      <c r="B8" s="2"/>
    </row>
    <row r="9" spans="1:2" x14ac:dyDescent="0.25">
      <c r="A9" s="2"/>
      <c r="B9" s="2"/>
    </row>
    <row r="10" spans="1:2" x14ac:dyDescent="0.25">
      <c r="A10" s="2"/>
      <c r="B10" s="2"/>
    </row>
    <row r="11" spans="1:2" x14ac:dyDescent="0.25">
      <c r="A11" s="2"/>
      <c r="B11" s="2"/>
    </row>
    <row r="18" spans="1:5" x14ac:dyDescent="0.25">
      <c r="A18" s="3" t="s">
        <v>0</v>
      </c>
      <c r="B18" s="12" t="s">
        <v>12</v>
      </c>
      <c r="C18" s="13" t="s">
        <v>11</v>
      </c>
      <c r="D18" s="15" t="s">
        <v>7</v>
      </c>
      <c r="E18" s="9" t="s">
        <v>8</v>
      </c>
    </row>
    <row r="19" spans="1:5" x14ac:dyDescent="0.25">
      <c r="A19" s="4" t="s">
        <v>3</v>
      </c>
      <c r="B19" s="12"/>
      <c r="C19" s="14"/>
      <c r="D19" s="16"/>
      <c r="E19" s="10"/>
    </row>
    <row r="20" spans="1:5" x14ac:dyDescent="0.25">
      <c r="A20" s="2">
        <v>1.6060583396852499</v>
      </c>
      <c r="B20" s="2">
        <v>50.9172059513443</v>
      </c>
      <c r="C20" s="2">
        <f>(99.042)*((A20)^-1.518)</f>
        <v>48.247378670591729</v>
      </c>
      <c r="D20" s="2">
        <f>ABS(C20-B20)</f>
        <v>2.6698272807525711</v>
      </c>
      <c r="E20" s="2">
        <f>D20/B20</f>
        <v>5.2434677647155599E-2</v>
      </c>
    </row>
    <row r="21" spans="1:5" x14ac:dyDescent="0.25">
      <c r="A21" s="2">
        <v>1</v>
      </c>
      <c r="B21" s="2">
        <v>97.886671719265905</v>
      </c>
      <c r="C21" s="2">
        <f t="shared" ref="C21:C24" si="0">(99.042)*((A21)^-1.518)</f>
        <v>99.042000000000002</v>
      </c>
      <c r="D21" s="2">
        <f t="shared" ref="D21:D28" si="1">ABS(C21-B21)</f>
        <v>1.1553282807340963</v>
      </c>
      <c r="E21" s="2">
        <f t="shared" ref="E21:E28" si="2">D21/B21</f>
        <v>1.1802712876452886E-2</v>
      </c>
    </row>
    <row r="22" spans="1:5" x14ac:dyDescent="0.25">
      <c r="A22" s="2">
        <v>0.380405610478251</v>
      </c>
      <c r="B22" s="2">
        <v>395.73330070046302</v>
      </c>
      <c r="C22" s="2">
        <f t="shared" si="0"/>
        <v>429.54096339116137</v>
      </c>
      <c r="D22" s="2">
        <f t="shared" si="1"/>
        <v>33.807662690698351</v>
      </c>
      <c r="E22" s="2">
        <f t="shared" si="2"/>
        <v>8.5430421525955744E-2</v>
      </c>
    </row>
    <row r="23" spans="1:5" x14ac:dyDescent="0.25">
      <c r="A23" s="2">
        <v>0.215443469003188</v>
      </c>
      <c r="B23" s="2">
        <v>1008.58051841483</v>
      </c>
      <c r="C23" s="2">
        <f t="shared" si="0"/>
        <v>1018.1679019904244</v>
      </c>
      <c r="D23" s="2">
        <f t="shared" si="1"/>
        <v>9.5873835755944583</v>
      </c>
      <c r="E23" s="2">
        <f t="shared" si="2"/>
        <v>9.5058187229937752E-3</v>
      </c>
    </row>
    <row r="24" spans="1:5" x14ac:dyDescent="0.25">
      <c r="A24" s="2">
        <v>9.0101601484594604E-2</v>
      </c>
      <c r="B24" s="2">
        <v>4025.5363043001398</v>
      </c>
      <c r="C24" s="2">
        <f t="shared" si="0"/>
        <v>3824.154686013444</v>
      </c>
      <c r="D24" s="2">
        <f t="shared" si="1"/>
        <v>201.38161828669581</v>
      </c>
      <c r="E24" s="2">
        <f t="shared" si="2"/>
        <v>5.0026034561302272E-2</v>
      </c>
    </row>
    <row r="25" spans="1:5" x14ac:dyDescent="0.25">
      <c r="A25" s="2"/>
      <c r="B25" s="2"/>
      <c r="C25" s="2"/>
      <c r="D25" s="2"/>
      <c r="E25" s="2"/>
    </row>
    <row r="26" spans="1:5" x14ac:dyDescent="0.25">
      <c r="A26" s="2"/>
      <c r="B26" s="2"/>
      <c r="C26" s="2"/>
      <c r="D26" s="2"/>
      <c r="E26" s="2"/>
    </row>
    <row r="27" spans="1:5" x14ac:dyDescent="0.25">
      <c r="A27" s="2"/>
      <c r="B27" s="2"/>
      <c r="C27" s="2"/>
      <c r="D27" s="2"/>
      <c r="E27" s="2"/>
    </row>
    <row r="28" spans="1:5" x14ac:dyDescent="0.25">
      <c r="A28" s="2"/>
      <c r="B28" s="2"/>
      <c r="C28" s="2"/>
      <c r="D28" s="2"/>
      <c r="E28" s="2"/>
    </row>
    <row r="29" spans="1:5" x14ac:dyDescent="0.25">
      <c r="C29" s="2"/>
      <c r="D29" s="2"/>
      <c r="E29" s="2"/>
    </row>
    <row r="30" spans="1:5" x14ac:dyDescent="0.25">
      <c r="C30" s="11" t="s">
        <v>9</v>
      </c>
      <c r="D30" s="11"/>
      <c r="E30" s="4">
        <f>AVERAGE(E20:E29)</f>
        <v>4.1839933066772056E-2</v>
      </c>
    </row>
  </sheetData>
  <mergeCells count="6">
    <mergeCell ref="E18:E19"/>
    <mergeCell ref="C30:D30"/>
    <mergeCell ref="A1:A2"/>
    <mergeCell ref="B18:B19"/>
    <mergeCell ref="C18:C19"/>
    <mergeCell ref="D18:D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929E0-C068-4B1B-BB8E-F6B06E71788E}">
  <dimension ref="A1:E29"/>
  <sheetViews>
    <sheetView topLeftCell="A4" workbookViewId="0">
      <selection activeCell="E19" sqref="E19"/>
    </sheetView>
  </sheetViews>
  <sheetFormatPr baseColWidth="10" defaultRowHeight="15" x14ac:dyDescent="0.25"/>
  <sheetData>
    <row r="1" spans="1:2" x14ac:dyDescent="0.25">
      <c r="A1" s="12" t="s">
        <v>12</v>
      </c>
      <c r="B1" s="3" t="s">
        <v>0</v>
      </c>
    </row>
    <row r="2" spans="1:2" x14ac:dyDescent="0.25">
      <c r="A2" s="12"/>
      <c r="B2" s="4" t="s">
        <v>13</v>
      </c>
    </row>
    <row r="3" spans="1:2" x14ac:dyDescent="0.25">
      <c r="A3" s="2">
        <v>49.628693072620997</v>
      </c>
      <c r="B3" s="2">
        <v>1.2553517493174799</v>
      </c>
    </row>
    <row r="4" spans="1:2" x14ac:dyDescent="0.25">
      <c r="A4" s="2">
        <v>99.149248051279301</v>
      </c>
      <c r="B4" s="2">
        <v>0.78163521106181999</v>
      </c>
    </row>
    <row r="5" spans="1:2" x14ac:dyDescent="0.25">
      <c r="A5" s="2">
        <v>395.73330070046302</v>
      </c>
      <c r="B5" s="2">
        <v>0.28090513016247798</v>
      </c>
    </row>
    <row r="6" spans="1:2" x14ac:dyDescent="0.25">
      <c r="A6" s="2">
        <v>995.73715432979304</v>
      </c>
      <c r="B6" s="2">
        <v>0.14199183590016001</v>
      </c>
    </row>
    <row r="7" spans="1:2" x14ac:dyDescent="0.25">
      <c r="A7" s="2">
        <v>4025.5363043001398</v>
      </c>
      <c r="B7" s="2">
        <v>5.2005512755108903E-2</v>
      </c>
    </row>
    <row r="8" spans="1:2" x14ac:dyDescent="0.25">
      <c r="A8" s="2"/>
      <c r="B8" s="2"/>
    </row>
    <row r="9" spans="1:2" x14ac:dyDescent="0.25">
      <c r="A9" s="2"/>
      <c r="B9" s="2"/>
    </row>
    <row r="10" spans="1:2" x14ac:dyDescent="0.25">
      <c r="A10" s="2"/>
      <c r="B10" s="2"/>
    </row>
    <row r="11" spans="1:2" x14ac:dyDescent="0.25">
      <c r="A11" s="2"/>
      <c r="B11" s="2"/>
    </row>
    <row r="12" spans="1:2" x14ac:dyDescent="0.25">
      <c r="A12" s="2"/>
      <c r="B12" s="2"/>
    </row>
    <row r="17" spans="1:5" x14ac:dyDescent="0.25">
      <c r="A17" s="3" t="s">
        <v>0</v>
      </c>
      <c r="B17" s="12" t="s">
        <v>12</v>
      </c>
      <c r="C17" s="13" t="s">
        <v>11</v>
      </c>
      <c r="D17" s="15" t="s">
        <v>7</v>
      </c>
      <c r="E17" s="9" t="s">
        <v>8</v>
      </c>
    </row>
    <row r="18" spans="1:5" x14ac:dyDescent="0.25">
      <c r="A18" s="4" t="s">
        <v>13</v>
      </c>
      <c r="B18" s="12"/>
      <c r="C18" s="14"/>
      <c r="D18" s="16"/>
      <c r="E18" s="10"/>
    </row>
    <row r="19" spans="1:5" x14ac:dyDescent="0.25">
      <c r="A19" s="2">
        <v>1.2553517493174799</v>
      </c>
      <c r="B19" s="2">
        <v>49.628693072620997</v>
      </c>
      <c r="C19" s="2">
        <f>(69.014)*((A19)^-1.374)</f>
        <v>50.493269862705091</v>
      </c>
      <c r="D19" s="2">
        <f>ABS(C19-B19)</f>
        <v>0.86457679008409372</v>
      </c>
      <c r="E19" s="2">
        <f>D19/B19</f>
        <v>1.7420905862239211E-2</v>
      </c>
    </row>
    <row r="20" spans="1:5" x14ac:dyDescent="0.25">
      <c r="A20" s="2">
        <v>0.78163521106181999</v>
      </c>
      <c r="B20" s="2">
        <v>99.149248051279301</v>
      </c>
      <c r="C20" s="2">
        <f t="shared" ref="C20:C23" si="0">(69.014)*((A20)^-1.374)</f>
        <v>96.816537168943654</v>
      </c>
      <c r="D20" s="2">
        <f t="shared" ref="D20:D27" si="1">ABS(C20-B20)</f>
        <v>2.3327108823356468</v>
      </c>
      <c r="E20" s="2">
        <f t="shared" ref="E20:E27" si="2">D20/B20</f>
        <v>2.3527267510180055E-2</v>
      </c>
    </row>
    <row r="21" spans="1:5" x14ac:dyDescent="0.25">
      <c r="A21" s="2">
        <v>0.28090513016247798</v>
      </c>
      <c r="B21" s="2">
        <v>395.73330070046302</v>
      </c>
      <c r="C21" s="2">
        <f t="shared" si="0"/>
        <v>395.0173870057597</v>
      </c>
      <c r="D21" s="2">
        <f t="shared" si="1"/>
        <v>0.71591369470331756</v>
      </c>
      <c r="E21" s="2">
        <f t="shared" si="2"/>
        <v>1.8090812510246751E-3</v>
      </c>
    </row>
    <row r="22" spans="1:5" x14ac:dyDescent="0.25">
      <c r="A22" s="2">
        <v>0.14199183590016001</v>
      </c>
      <c r="B22" s="2">
        <v>995.73715432979304</v>
      </c>
      <c r="C22" s="2">
        <f t="shared" si="0"/>
        <v>1008.6194133792653</v>
      </c>
      <c r="D22" s="2">
        <f t="shared" si="1"/>
        <v>12.882259049472282</v>
      </c>
      <c r="E22" s="2">
        <f t="shared" si="2"/>
        <v>1.2937409228385198E-2</v>
      </c>
    </row>
    <row r="23" spans="1:5" x14ac:dyDescent="0.25">
      <c r="A23" s="2">
        <v>5.2005512755108903E-2</v>
      </c>
      <c r="B23" s="2">
        <v>4025.5363043001398</v>
      </c>
      <c r="C23" s="2">
        <f t="shared" si="0"/>
        <v>4009.4550380348483</v>
      </c>
      <c r="D23" s="2">
        <f t="shared" si="1"/>
        <v>16.081266265291561</v>
      </c>
      <c r="E23" s="2">
        <f t="shared" si="2"/>
        <v>3.9948133738387367E-3</v>
      </c>
    </row>
    <row r="24" spans="1:5" x14ac:dyDescent="0.25">
      <c r="A24" s="2"/>
      <c r="B24" s="2"/>
      <c r="C24" s="2"/>
      <c r="D24" s="2"/>
      <c r="E24" s="2"/>
    </row>
    <row r="25" spans="1:5" x14ac:dyDescent="0.25">
      <c r="A25" s="2"/>
      <c r="B25" s="2"/>
      <c r="C25" s="2"/>
      <c r="D25" s="2"/>
      <c r="E25" s="2"/>
    </row>
    <row r="26" spans="1:5" x14ac:dyDescent="0.25">
      <c r="A26" s="2"/>
      <c r="B26" s="2"/>
      <c r="C26" s="2"/>
      <c r="D26" s="2"/>
      <c r="E26" s="2"/>
    </row>
    <row r="27" spans="1:5" x14ac:dyDescent="0.25">
      <c r="A27" s="2"/>
      <c r="B27" s="2"/>
      <c r="C27" s="2"/>
      <c r="D27" s="2"/>
      <c r="E27" s="2"/>
    </row>
    <row r="28" spans="1:5" x14ac:dyDescent="0.25">
      <c r="A28" s="2"/>
      <c r="B28" s="2"/>
      <c r="C28" s="2"/>
      <c r="D28" s="2"/>
      <c r="E28" s="2"/>
    </row>
    <row r="29" spans="1:5" x14ac:dyDescent="0.25">
      <c r="C29" s="11" t="s">
        <v>9</v>
      </c>
      <c r="D29" s="11"/>
      <c r="E29" s="4">
        <f>AVERAGE(E19:E28)</f>
        <v>1.1937895445133576E-2</v>
      </c>
    </row>
  </sheetData>
  <mergeCells count="6">
    <mergeCell ref="E17:E18"/>
    <mergeCell ref="C29:D29"/>
    <mergeCell ref="A1:A2"/>
    <mergeCell ref="B17:B18"/>
    <mergeCell ref="C17:C18"/>
    <mergeCell ref="D17:D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543DA-870C-4FD9-86D4-30D11917DC17}">
  <dimension ref="A1:E29"/>
  <sheetViews>
    <sheetView tabSelected="1" topLeftCell="A9" workbookViewId="0">
      <selection activeCell="C24" sqref="C24:E27"/>
    </sheetView>
  </sheetViews>
  <sheetFormatPr baseColWidth="10" defaultRowHeight="15" x14ac:dyDescent="0.25"/>
  <sheetData>
    <row r="1" spans="1:2" x14ac:dyDescent="0.25">
      <c r="A1" s="12" t="s">
        <v>12</v>
      </c>
      <c r="B1" s="3" t="s">
        <v>0</v>
      </c>
    </row>
    <row r="2" spans="1:2" x14ac:dyDescent="0.25">
      <c r="A2" s="12"/>
      <c r="B2" s="4" t="s">
        <v>4</v>
      </c>
    </row>
    <row r="3" spans="1:2" x14ac:dyDescent="0.25">
      <c r="A3">
        <v>49.628693072620997</v>
      </c>
      <c r="B3">
        <v>8.6750423764161599</v>
      </c>
    </row>
    <row r="4" spans="1:2" x14ac:dyDescent="0.25">
      <c r="A4">
        <v>100.428109531885</v>
      </c>
      <c r="B4">
        <v>7.7426368268112604</v>
      </c>
    </row>
    <row r="5" spans="1:2" x14ac:dyDescent="0.25">
      <c r="A5">
        <v>395.73330070046302</v>
      </c>
      <c r="B5">
        <v>6.4059620594147804</v>
      </c>
    </row>
    <row r="6" spans="1:2" x14ac:dyDescent="0.25">
      <c r="A6">
        <v>1008.58051841483</v>
      </c>
      <c r="B6">
        <v>5.7174403997402798</v>
      </c>
    </row>
    <row r="7" spans="1:2" x14ac:dyDescent="0.25">
      <c r="A7">
        <v>4025.5363043001398</v>
      </c>
      <c r="B7">
        <v>4.91312738782967</v>
      </c>
    </row>
    <row r="17" spans="1:5" x14ac:dyDescent="0.25">
      <c r="A17" s="3" t="s">
        <v>0</v>
      </c>
      <c r="B17" s="12" t="s">
        <v>12</v>
      </c>
      <c r="C17" s="13" t="s">
        <v>11</v>
      </c>
      <c r="D17" s="15" t="s">
        <v>7</v>
      </c>
      <c r="E17" s="9" t="s">
        <v>8</v>
      </c>
    </row>
    <row r="18" spans="1:5" x14ac:dyDescent="0.25">
      <c r="A18" s="4" t="s">
        <v>4</v>
      </c>
      <c r="B18" s="12"/>
      <c r="C18" s="14"/>
      <c r="D18" s="16"/>
      <c r="E18" s="10"/>
    </row>
    <row r="19" spans="1:5" x14ac:dyDescent="0.25">
      <c r="A19">
        <v>8.6750423764161599</v>
      </c>
      <c r="B19">
        <v>49.628693072620997</v>
      </c>
      <c r="C19" s="2">
        <f>(700000000)*((A19)^-7.703)</f>
        <v>41.456426836706633</v>
      </c>
      <c r="D19" s="2">
        <f>ABS(C19-B19)</f>
        <v>8.1722662359143641</v>
      </c>
      <c r="E19" s="2">
        <f>D19/B19</f>
        <v>0.16466817338824533</v>
      </c>
    </row>
    <row r="20" spans="1:5" x14ac:dyDescent="0.25">
      <c r="A20">
        <v>7.7426368268112604</v>
      </c>
      <c r="B20">
        <v>100.428109531885</v>
      </c>
      <c r="C20" s="2">
        <f t="shared" ref="C20:C23" si="0">(700000000)*((A20)^-7.703)</f>
        <v>99.537545877419973</v>
      </c>
      <c r="D20" s="2">
        <f t="shared" ref="D20:D27" si="1">ABS(C20-B20)</f>
        <v>0.89056365446502639</v>
      </c>
      <c r="E20" s="2">
        <f t="shared" ref="E20:E27" si="2">D20/B20</f>
        <v>8.867673190465471E-3</v>
      </c>
    </row>
    <row r="21" spans="1:5" x14ac:dyDescent="0.25">
      <c r="A21">
        <v>6.4059620594147804</v>
      </c>
      <c r="B21">
        <v>395.73330070046302</v>
      </c>
      <c r="C21" s="2">
        <f t="shared" si="0"/>
        <v>428.52750119494186</v>
      </c>
      <c r="D21" s="2">
        <f t="shared" si="1"/>
        <v>32.794200494478844</v>
      </c>
      <c r="E21" s="2">
        <f t="shared" si="2"/>
        <v>8.2869448783895266E-2</v>
      </c>
    </row>
    <row r="22" spans="1:5" x14ac:dyDescent="0.25">
      <c r="A22">
        <v>5.7174403997402798</v>
      </c>
      <c r="B22">
        <v>1008.58051841483</v>
      </c>
      <c r="C22" s="2">
        <f t="shared" si="0"/>
        <v>1028.9014047915859</v>
      </c>
      <c r="D22" s="2">
        <f t="shared" si="1"/>
        <v>20.320886376755993</v>
      </c>
      <c r="E22" s="2">
        <f t="shared" si="2"/>
        <v>2.0148006039908455E-2</v>
      </c>
    </row>
    <row r="23" spans="1:5" x14ac:dyDescent="0.25">
      <c r="A23">
        <v>4.91312738782967</v>
      </c>
      <c r="B23">
        <v>4025.5363043001398</v>
      </c>
      <c r="C23" s="2">
        <f t="shared" si="0"/>
        <v>3308.0127579325222</v>
      </c>
      <c r="D23" s="2">
        <f t="shared" si="1"/>
        <v>717.52354636761766</v>
      </c>
      <c r="E23" s="2">
        <f t="shared" si="2"/>
        <v>0.17824296991214511</v>
      </c>
    </row>
    <row r="24" spans="1:5" x14ac:dyDescent="0.25">
      <c r="C24" s="2"/>
      <c r="D24" s="2"/>
      <c r="E24" s="2"/>
    </row>
    <row r="25" spans="1:5" x14ac:dyDescent="0.25">
      <c r="C25" s="2"/>
      <c r="D25" s="2"/>
      <c r="E25" s="2"/>
    </row>
    <row r="26" spans="1:5" x14ac:dyDescent="0.25">
      <c r="C26" s="2"/>
      <c r="D26" s="2"/>
      <c r="E26" s="2"/>
    </row>
    <row r="27" spans="1:5" x14ac:dyDescent="0.25">
      <c r="C27" s="2"/>
      <c r="D27" s="2"/>
      <c r="E27" s="2"/>
    </row>
    <row r="28" spans="1:5" x14ac:dyDescent="0.25">
      <c r="C28" s="2"/>
      <c r="D28" s="2"/>
      <c r="E28" s="2"/>
    </row>
    <row r="29" spans="1:5" x14ac:dyDescent="0.25">
      <c r="C29" s="11" t="s">
        <v>9</v>
      </c>
      <c r="D29" s="11"/>
      <c r="E29" s="4">
        <f>AVERAGE(E19:E28)</f>
        <v>9.0959254262931916E-2</v>
      </c>
    </row>
  </sheetData>
  <mergeCells count="6">
    <mergeCell ref="E17:E18"/>
    <mergeCell ref="C29:D29"/>
    <mergeCell ref="A1:A2"/>
    <mergeCell ref="B17:B18"/>
    <mergeCell ref="C17:C18"/>
    <mergeCell ref="D17:D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Alcohol</vt:lpstr>
      <vt:lpstr>CH4</vt:lpstr>
      <vt:lpstr>CO</vt:lpstr>
      <vt:lpstr>H2</vt:lpstr>
      <vt:lpstr>LPG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Califa</dc:creator>
  <cp:lastModifiedBy>Onmotica Developer</cp:lastModifiedBy>
  <dcterms:created xsi:type="dcterms:W3CDTF">2019-08-13T03:04:53Z</dcterms:created>
  <dcterms:modified xsi:type="dcterms:W3CDTF">2019-08-14T22:46:46Z</dcterms:modified>
</cp:coreProperties>
</file>