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loom Monash" sheetId="1" r:id="rId4"/>
    <sheet state="visible" name="Bloom Empirical" sheetId="2" r:id="rId5"/>
    <sheet state="visible" name="Bloom Encyclopedia" sheetId="3" r:id="rId6"/>
    <sheet state="visible" name="Bloom Anderson" sheetId="4" r:id="rId7"/>
    <sheet state="visible" name="Bloom Mapping" sheetId="5" r:id="rId8"/>
    <sheet state="visible" name="SOLO" sheetId="6" r:id="rId9"/>
    <sheet state="visible" name="Comparisons" sheetId="7" r:id="rId10"/>
    <sheet state="visible" name="Mapping Final" sheetId="8" r:id="rId11"/>
  </sheets>
  <definedNames>
    <definedName hidden="1" localSheetId="1" name="Z_E19BE6E7_EAC6_4CC4_B4A0_C2E4409D70D0_.wvu.FilterData">'Bloom Empirical'!$A$1:$F$15</definedName>
    <definedName hidden="1" localSheetId="2" name="Z_E19BE6E7_EAC6_4CC4_B4A0_C2E4409D70D0_.wvu.FilterData">'Bloom Encyclopedia'!$A$1:$F$47</definedName>
  </definedNames>
  <calcPr/>
  <customWorkbookViews>
    <customWorkbookView activeSheetId="0" maximized="1" windowHeight="0" windowWidth="0" guid="{E19BE6E7-EAC6-4CC4-B4A0-C2E4409D70D0}"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R42">
      <text>
        <t xml:space="preserve">This is an updated version of the automated mapping. Instead of only handling where there is a single instance of a verb, it now handles when there are multiple instances of a verb but they all occur under the same taxonomy level.
=IF(EQ(MAX(K42:P42), J42), INDEX(K$41:P$41, 0, MATCH(MAX(K42:P42), K42:P42, 0)), 0)
If the # (count) for a single level is equal to the total count, then select the taxonomy level. MATCH searches row of counts to find the "1" indicating the level the verb is mapped to and then INDEX uses the result to get the corresponding taxonomy level
IF (EQ(MAX(K42:P42), J42)) {
INDEX(K$41:P$41, 0, MATCH(MAX(K42:P42), K42:P42, 0))
} ELSE {
0
}
	-Arragon Prosser</t>
      </text>
    </comment>
    <comment authorId="0" ref="K42">
      <text>
        <t xml:space="preserve">MATCH to try and find the word in relevant column in Table 1. IF it finds a match (i.e. MATCH returns a number) then COUNT the number of occurrences of the word in that column. Otherwise return 0.
	-Arragon Prosser</t>
      </text>
    </comment>
    <comment authorId="0" ref="J42">
      <text>
        <t xml:space="preserve">COUNT the number of occurrences of a word
	-Arragon Prosser</t>
      </text>
    </comment>
    <comment authorId="0" ref="I41">
      <text>
        <t xml:space="preserve">Gets all words from Table 1, and FLATTENs it to a single column. TRIMs empty space and converts words to PROPER case. Filters the list to only include UNIQUE words (removing duplicates) and SORTs list alphabetically.
	-Arragon Prosser</t>
      </text>
    </comment>
    <comment authorId="0" ref="Q42">
      <text>
        <t xml:space="preserve">=IF(EQ(J42, 1), INDEX(K$41:P$41, 0, MATCH(1, K42:P42, 0)), 0)
If the # (count) is 1, then select the taxonomy level. MATCH searches row of counts to find the "1" indicating the level the verb is mapped to and then INDEX uses the result to get the corresponding taxonomy level
IF (EQ(J42, 1)) {
INDEX(K$41:P$41, 0, MATCH(1, K42:P42, 0))
} ELSE {
0
}
	-Arragon Prosser</t>
      </text>
    </comment>
  </commentList>
</comments>
</file>

<file path=xl/sharedStrings.xml><?xml version="1.0" encoding="utf-8"?>
<sst xmlns="http://schemas.openxmlformats.org/spreadsheetml/2006/main" count="1696" uniqueCount="448">
  <si>
    <t>Remembering</t>
  </si>
  <si>
    <t>Understanding</t>
  </si>
  <si>
    <t>Applying</t>
  </si>
  <si>
    <t>Analysing</t>
  </si>
  <si>
    <t>Evaluating</t>
  </si>
  <si>
    <t>Creating</t>
  </si>
  <si>
    <t>define</t>
  </si>
  <si>
    <t>classify</t>
  </si>
  <si>
    <t>choose</t>
  </si>
  <si>
    <t>breakdown</t>
  </si>
  <si>
    <t>appraise</t>
  </si>
  <si>
    <t>assemble</t>
  </si>
  <si>
    <t>draw</t>
  </si>
  <si>
    <t>compare</t>
  </si>
  <si>
    <t>compute</t>
  </si>
  <si>
    <t>categorise</t>
  </si>
  <si>
    <t>argue</t>
  </si>
  <si>
    <t>construct</t>
  </si>
  <si>
    <t>duplicate</t>
  </si>
  <si>
    <t>describe</t>
  </si>
  <si>
    <t>demonstrate</t>
  </si>
  <si>
    <t>assess</t>
  </si>
  <si>
    <t>create</t>
  </si>
  <si>
    <t>list</t>
  </si>
  <si>
    <t>discuss</t>
  </si>
  <si>
    <t>dramatise</t>
  </si>
  <si>
    <t>contrast</t>
  </si>
  <si>
    <t>defend</t>
  </si>
  <si>
    <t>compose</t>
  </si>
  <si>
    <t>label</t>
  </si>
  <si>
    <t>distinguish</t>
  </si>
  <si>
    <t>employ</t>
  </si>
  <si>
    <t>criticise</t>
  </si>
  <si>
    <t>evaluate</t>
  </si>
  <si>
    <t>design</t>
  </si>
  <si>
    <t>match</t>
  </si>
  <si>
    <t>explain</t>
  </si>
  <si>
    <t>illustrate</t>
  </si>
  <si>
    <t>differentiate</t>
  </si>
  <si>
    <t>judge</t>
  </si>
  <si>
    <t>develop</t>
  </si>
  <si>
    <t>name</t>
  </si>
  <si>
    <t>identify</t>
  </si>
  <si>
    <t>interpret</t>
  </si>
  <si>
    <t>discriminate</t>
  </si>
  <si>
    <t>rank</t>
  </si>
  <si>
    <t>formulate</t>
  </si>
  <si>
    <t>outline</t>
  </si>
  <si>
    <t>locate</t>
  </si>
  <si>
    <t>operate</t>
  </si>
  <si>
    <t>rate</t>
  </si>
  <si>
    <t>generate</t>
  </si>
  <si>
    <t>recall</t>
  </si>
  <si>
    <t>recognise</t>
  </si>
  <si>
    <t>sketch</t>
  </si>
  <si>
    <t>examine</t>
  </si>
  <si>
    <t>recommend</t>
  </si>
  <si>
    <t>produce</t>
  </si>
  <si>
    <t>repeat</t>
  </si>
  <si>
    <t>summarise</t>
  </si>
  <si>
    <t>solve</t>
  </si>
  <si>
    <t>predict</t>
  </si>
  <si>
    <t>select</t>
  </si>
  <si>
    <t>revise</t>
  </si>
  <si>
    <t>translate</t>
  </si>
  <si>
    <t>use</t>
  </si>
  <si>
    <t>question</t>
  </si>
  <si>
    <t>support</t>
  </si>
  <si>
    <t>rewrite</t>
  </si>
  <si>
    <t>state</t>
  </si>
  <si>
    <t>paraphrase</t>
  </si>
  <si>
    <t>write</t>
  </si>
  <si>
    <t>simplify</t>
  </si>
  <si>
    <t>value</t>
  </si>
  <si>
    <t>comprehend</t>
  </si>
  <si>
    <t>apply</t>
  </si>
  <si>
    <t>analyse</t>
  </si>
  <si>
    <t>adopt</t>
  </si>
  <si>
    <t>change</t>
  </si>
  <si>
    <t>arrange</t>
  </si>
  <si>
    <t>conclude</t>
  </si>
  <si>
    <t>convert</t>
  </si>
  <si>
    <t>break down</t>
  </si>
  <si>
    <t>combine</t>
  </si>
  <si>
    <t>convince</t>
  </si>
  <si>
    <t>compile</t>
  </si>
  <si>
    <t>critique</t>
  </si>
  <si>
    <t>critizise</t>
  </si>
  <si>
    <t>discover</t>
  </si>
  <si>
    <t>deconstruct</t>
  </si>
  <si>
    <t>decide</t>
  </si>
  <si>
    <t>extend</t>
  </si>
  <si>
    <t>manipulate</t>
  </si>
  <si>
    <t>diagram</t>
  </si>
  <si>
    <t>generalise</t>
  </si>
  <si>
    <t>modify</t>
  </si>
  <si>
    <t>devise</t>
  </si>
  <si>
    <t>infer</t>
  </si>
  <si>
    <t>integrate</t>
  </si>
  <si>
    <t>reproduce</t>
  </si>
  <si>
    <t>prepare</t>
  </si>
  <si>
    <t>separate</t>
  </si>
  <si>
    <t>organise</t>
  </si>
  <si>
    <t>justify</t>
  </si>
  <si>
    <t>show</t>
  </si>
  <si>
    <t>reaarange</t>
  </si>
  <si>
    <t>Source: Classification of Action Verbs of Bloom’s Taxonomy Cognitive Domain An Empirical Study</t>
  </si>
  <si>
    <t>Arrange</t>
  </si>
  <si>
    <t>articulate</t>
  </si>
  <si>
    <t>act</t>
  </si>
  <si>
    <t>Choose</t>
  </si>
  <si>
    <t>assosciate</t>
  </si>
  <si>
    <t>adapt</t>
  </si>
  <si>
    <t>cite</t>
  </si>
  <si>
    <t>characterise</t>
  </si>
  <si>
    <t>applying</t>
  </si>
  <si>
    <t>copy</t>
  </si>
  <si>
    <t>back</t>
  </si>
  <si>
    <t>clarify</t>
  </si>
  <si>
    <t>back up</t>
  </si>
  <si>
    <t>calculate</t>
  </si>
  <si>
    <t>indicate</t>
  </si>
  <si>
    <t>complete</t>
  </si>
  <si>
    <t>co</t>
  </si>
  <si>
    <t>memorise</t>
  </si>
  <si>
    <t>estimate</t>
  </si>
  <si>
    <t>order</t>
  </si>
  <si>
    <t>express</t>
  </si>
  <si>
    <t>quote</t>
  </si>
  <si>
    <t>read</t>
  </si>
  <si>
    <t>extrapolate</t>
  </si>
  <si>
    <t>Source?: N. Seel (ed.), Encyclopedia of the Sciences of Learning, DOI 10.1007/978-1-4419-1428-6, # Springer Science+Business Media, LLC 2012</t>
  </si>
  <si>
    <t>recite</t>
  </si>
  <si>
    <t>give</t>
  </si>
  <si>
    <t>give examples</t>
  </si>
  <si>
    <t>record</t>
  </si>
  <si>
    <t>relate</t>
  </si>
  <si>
    <t>review</t>
  </si>
  <si>
    <t>interpolate</t>
  </si>
  <si>
    <t>tabulate</t>
  </si>
  <si>
    <t>tell</t>
  </si>
  <si>
    <t>observe</t>
  </si>
  <si>
    <t>underline</t>
  </si>
  <si>
    <t>report</t>
  </si>
  <si>
    <t>represent</t>
  </si>
  <si>
    <t>restate</t>
  </si>
  <si>
    <t>Define</t>
  </si>
  <si>
    <t>Apply</t>
  </si>
  <si>
    <t>Describe</t>
  </si>
  <si>
    <t>Change</t>
  </si>
  <si>
    <t>Draw</t>
  </si>
  <si>
    <t>Conclude</t>
  </si>
  <si>
    <t>Find</t>
  </si>
  <si>
    <t>Demonstrate</t>
  </si>
  <si>
    <t>Identify</t>
  </si>
  <si>
    <t>Discuss</t>
  </si>
  <si>
    <t>constrast</t>
  </si>
  <si>
    <t>Label</t>
  </si>
  <si>
    <t>Exemplify</t>
  </si>
  <si>
    <t>implement</t>
  </si>
  <si>
    <t>debate</t>
  </si>
  <si>
    <t>List</t>
  </si>
  <si>
    <t>Explain</t>
  </si>
  <si>
    <t>interview</t>
  </si>
  <si>
    <t>hypothesise</t>
  </si>
  <si>
    <t>Match</t>
  </si>
  <si>
    <t>deduce</t>
  </si>
  <si>
    <t>invent</t>
  </si>
  <si>
    <t>Name</t>
  </si>
  <si>
    <t>Illustrate</t>
  </si>
  <si>
    <t>make</t>
  </si>
  <si>
    <t>Quote</t>
  </si>
  <si>
    <t>Interpret</t>
  </si>
  <si>
    <t>role play</t>
  </si>
  <si>
    <t>perform</t>
  </si>
  <si>
    <t>Recall</t>
  </si>
  <si>
    <t>monitor</t>
  </si>
  <si>
    <t>plan</t>
  </si>
  <si>
    <t>Recite</t>
  </si>
  <si>
    <t>Predict</t>
  </si>
  <si>
    <t>Tell</t>
  </si>
  <si>
    <t>Report</t>
  </si>
  <si>
    <t>transfer</t>
  </si>
  <si>
    <t>prioritise</t>
  </si>
  <si>
    <t>Write</t>
  </si>
  <si>
    <t>prove</t>
  </si>
  <si>
    <t>research</t>
  </si>
  <si>
    <t>structure</t>
  </si>
  <si>
    <t>https://cetl.ppu.edu/sites/default/files/publications/-John_Biggs_and_Catherine_Tang-_Teaching_for_Quali-BookFiorg-.pdf</t>
  </si>
  <si>
    <t>Bloom's Taxonomy Verbs</t>
  </si>
  <si>
    <t>Three separate sources were identified which contained verbs for each of the different levels of the taxonomy. The first step was to collate all of the verbs from these sources into Table 1. Next a list of distinct verbs was established along with the frequency that each verb occurred in Table 2. Finally verbs which appeared across multiple levels of taxonomy (more than once) were identified as well as the levels that they correlate too, as shown in Table 3.</t>
  </si>
  <si>
    <t>SORT(UNIQUE(PROPER(TRIM(FLATTEN(B42:G)))))</t>
  </si>
  <si>
    <t>Grab verbs from source 1 col 1, source 2 col 1, etc. and flatten into table 1 col 1 including duplicates from multiple sources. Repeat for each relevabt column</t>
  </si>
  <si>
    <t>flatten to make one column</t>
  </si>
  <si>
    <t>trim and proper to format words</t>
  </si>
  <si>
    <t>Instead of B42:G grab from other source sheets</t>
  </si>
  <si>
    <t>sources</t>
  </si>
  <si>
    <t>weight</t>
  </si>
  <si>
    <t>unique gets unique words</t>
  </si>
  <si>
    <t>B42 start</t>
  </si>
  <si>
    <t>wont go higher</t>
  </si>
  <si>
    <t>Bloom Monash</t>
  </si>
  <si>
    <t>sort alphabetically</t>
  </si>
  <si>
    <t>G</t>
  </si>
  <si>
    <t>till end of G</t>
  </si>
  <si>
    <t>Table 1: Bloom's Taxonomy Verbs</t>
  </si>
  <si>
    <t>Change J colunm</t>
  </si>
  <si>
    <t>Values highlighted in 'red' are duplicate values and appear in multiple taxonomy levels</t>
  </si>
  <si>
    <t>change from G final to whatever final column, F H</t>
  </si>
  <si>
    <t>IF(ISNUMBER(INDEX(Q$42:Q, MATCH(V49, I$42:I, 0), 0)), INDEX(S$42:S, MATCH(V49, I$42:I, 0), 0), INDEX(Q$42:Q, MATCH(V49, I$42:I, 0), 0))</t>
  </si>
  <si>
    <t>Words</t>
  </si>
  <si>
    <t>Count</t>
  </si>
  <si>
    <t>Automated Map</t>
  </si>
  <si>
    <t>Updated Map</t>
  </si>
  <si>
    <t>V3</t>
  </si>
  <si>
    <t>Manual Map</t>
  </si>
  <si>
    <t>Sourcwe</t>
  </si>
  <si>
    <t>Verb</t>
  </si>
  <si>
    <t>Final map</t>
  </si>
  <si>
    <t>Articulate</t>
  </si>
  <si>
    <t>Act</t>
  </si>
  <si>
    <t>Analyse</t>
  </si>
  <si>
    <t>Appraise</t>
  </si>
  <si>
    <t>Adopt</t>
  </si>
  <si>
    <t>Associate</t>
  </si>
  <si>
    <t>Adapt</t>
  </si>
  <si>
    <t>Argue</t>
  </si>
  <si>
    <t>Characterise</t>
  </si>
  <si>
    <t>Assemble</t>
  </si>
  <si>
    <t>Cite</t>
  </si>
  <si>
    <t>Back / Back Up</t>
  </si>
  <si>
    <t>Break</t>
  </si>
  <si>
    <t>Assess</t>
  </si>
  <si>
    <t>Categorise</t>
  </si>
  <si>
    <t>Clarify</t>
  </si>
  <si>
    <t>Calculate</t>
  </si>
  <si>
    <t>Break Down</t>
  </si>
  <si>
    <t>Attach</t>
  </si>
  <si>
    <t>Classify</t>
  </si>
  <si>
    <t>Collect</t>
  </si>
  <si>
    <t>Monash</t>
  </si>
  <si>
    <t>Compare</t>
  </si>
  <si>
    <t>Combine</t>
  </si>
  <si>
    <t>Comprehend</t>
  </si>
  <si>
    <t>Compile</t>
  </si>
  <si>
    <t>Complete</t>
  </si>
  <si>
    <t>Contrast</t>
  </si>
  <si>
    <t>Compose</t>
  </si>
  <si>
    <t>Compute</t>
  </si>
  <si>
    <t>Convince</t>
  </si>
  <si>
    <t>Construct</t>
  </si>
  <si>
    <t>Convert</t>
  </si>
  <si>
    <t>Core</t>
  </si>
  <si>
    <t>Create</t>
  </si>
  <si>
    <t>Defend</t>
  </si>
  <si>
    <t>Counsel</t>
  </si>
  <si>
    <t>Design</t>
  </si>
  <si>
    <t>Develop</t>
  </si>
  <si>
    <t>Correlate</t>
  </si>
  <si>
    <t>Discover</t>
  </si>
  <si>
    <t>Criticise</t>
  </si>
  <si>
    <t>Devise</t>
  </si>
  <si>
    <t>Differentiate</t>
  </si>
  <si>
    <t>Dramatise</t>
  </si>
  <si>
    <t>Debate</t>
  </si>
  <si>
    <t>Critique</t>
  </si>
  <si>
    <t>Estimate</t>
  </si>
  <si>
    <t>Employ</t>
  </si>
  <si>
    <t>Deconstruct</t>
  </si>
  <si>
    <t>Decide</t>
  </si>
  <si>
    <t>Evaluate</t>
  </si>
  <si>
    <t>Distinguish</t>
  </si>
  <si>
    <t>Experiment</t>
  </si>
  <si>
    <t>Deduce</t>
  </si>
  <si>
    <t>Detect</t>
  </si>
  <si>
    <t>Facilitate</t>
  </si>
  <si>
    <t>Generalise</t>
  </si>
  <si>
    <t>Diagnose</t>
  </si>
  <si>
    <t>Formulate</t>
  </si>
  <si>
    <t>Diagram</t>
  </si>
  <si>
    <t>Determine</t>
  </si>
  <si>
    <t>Generate</t>
  </si>
  <si>
    <t>Express</t>
  </si>
  <si>
    <t>Discriminate</t>
  </si>
  <si>
    <t>Hypothesise</t>
  </si>
  <si>
    <t>Extend</t>
  </si>
  <si>
    <t>Implement</t>
  </si>
  <si>
    <t>Improve</t>
  </si>
  <si>
    <t>Extrapolate</t>
  </si>
  <si>
    <t>Integrate</t>
  </si>
  <si>
    <t>Interview</t>
  </si>
  <si>
    <t>Invent</t>
  </si>
  <si>
    <t>Give</t>
  </si>
  <si>
    <t>Manipulate</t>
  </si>
  <si>
    <t>Divide</t>
  </si>
  <si>
    <t>Grade</t>
  </si>
  <si>
    <t>Make</t>
  </si>
  <si>
    <t>Give Examples</t>
  </si>
  <si>
    <t>Modify</t>
  </si>
  <si>
    <t>Manage</t>
  </si>
  <si>
    <t>Operate</t>
  </si>
  <si>
    <t>Examine</t>
  </si>
  <si>
    <t>Und or Anal</t>
  </si>
  <si>
    <t>Monash...</t>
  </si>
  <si>
    <t>Organise</t>
  </si>
  <si>
    <t>Judge</t>
  </si>
  <si>
    <t>Indicate</t>
  </si>
  <si>
    <t>Paint</t>
  </si>
  <si>
    <t>Figure</t>
  </si>
  <si>
    <t>Justify</t>
  </si>
  <si>
    <t>Originate</t>
  </si>
  <si>
    <t>Infer</t>
  </si>
  <si>
    <t>Group</t>
  </si>
  <si>
    <t>Perform</t>
  </si>
  <si>
    <t>Interpolate</t>
  </si>
  <si>
    <t>Prepare</t>
  </si>
  <si>
    <t>Mediate</t>
  </si>
  <si>
    <t>Plan</t>
  </si>
  <si>
    <t>Produce</t>
  </si>
  <si>
    <t>Monitor</t>
  </si>
  <si>
    <t>Locate</t>
  </si>
  <si>
    <t>Relate</t>
  </si>
  <si>
    <t>Role Play</t>
  </si>
  <si>
    <t>Inspect</t>
  </si>
  <si>
    <t>Observe</t>
  </si>
  <si>
    <t>Schedule</t>
  </si>
  <si>
    <t>Inventory</t>
  </si>
  <si>
    <t>Prioritise</t>
  </si>
  <si>
    <t>Propose</t>
  </si>
  <si>
    <t>Select</t>
  </si>
  <si>
    <t>Investigate</t>
  </si>
  <si>
    <t>Probe</t>
  </si>
  <si>
    <t>Rate</t>
  </si>
  <si>
    <t>Paraphrase</t>
  </si>
  <si>
    <t>Show</t>
  </si>
  <si>
    <t>Order</t>
  </si>
  <si>
    <t>Prove</t>
  </si>
  <si>
    <t>Rearrange</t>
  </si>
  <si>
    <t>Simulate</t>
  </si>
  <si>
    <t>Rank</t>
  </si>
  <si>
    <t>Reconstruct</t>
  </si>
  <si>
    <t>Copy</t>
  </si>
  <si>
    <t>Recognise</t>
  </si>
  <si>
    <t>Sketch</t>
  </si>
  <si>
    <t>Outline</t>
  </si>
  <si>
    <t>Solve</t>
  </si>
  <si>
    <t>Point Out</t>
  </si>
  <si>
    <t>Reorganise</t>
  </si>
  <si>
    <t>Transfer</t>
  </si>
  <si>
    <t>Reconcile</t>
  </si>
  <si>
    <t>Revise</t>
  </si>
  <si>
    <t>Represent</t>
  </si>
  <si>
    <t>Translate</t>
  </si>
  <si>
    <t>Release</t>
  </si>
  <si>
    <t>Rewrite</t>
  </si>
  <si>
    <t>Restate</t>
  </si>
  <si>
    <t>Use</t>
  </si>
  <si>
    <t>Question</t>
  </si>
  <si>
    <t>Role-play</t>
  </si>
  <si>
    <t>Review</t>
  </si>
  <si>
    <t>Utilise</t>
  </si>
  <si>
    <t>Set Up</t>
  </si>
  <si>
    <t>Research</t>
  </si>
  <si>
    <t>Set up</t>
  </si>
  <si>
    <t>Specify</t>
  </si>
  <si>
    <t>Summarise</t>
  </si>
  <si>
    <t>Separate</t>
  </si>
  <si>
    <t>Supervise</t>
  </si>
  <si>
    <t>Synthesise</t>
  </si>
  <si>
    <t>Tell / Tell Why</t>
  </si>
  <si>
    <t>Structure</t>
  </si>
  <si>
    <t>Test</t>
  </si>
  <si>
    <t>Subdivide</t>
  </si>
  <si>
    <t>Value</t>
  </si>
  <si>
    <t>Verify</t>
  </si>
  <si>
    <t>Weigh</t>
  </si>
  <si>
    <t>Understanding or Analysing...</t>
  </si>
  <si>
    <t>Duplicate</t>
  </si>
  <si>
    <t>Memorise</t>
  </si>
  <si>
    <t>Read</t>
  </si>
  <si>
    <t>Record</t>
  </si>
  <si>
    <t>Repeat</t>
  </si>
  <si>
    <t>Reproduce</t>
  </si>
  <si>
    <t>Role-Play</t>
  </si>
  <si>
    <t>Remembering or Evaluating...</t>
  </si>
  <si>
    <t>State</t>
  </si>
  <si>
    <t>Tabulate</t>
  </si>
  <si>
    <t>Underline</t>
  </si>
  <si>
    <t>Creating or Applying...</t>
  </si>
  <si>
    <t>SOLO Taxonomy Verbs</t>
  </si>
  <si>
    <t>Three separate sources were identified which contained verbs for each of the different levels of the taxonomy. The first step was to collate all of the verbs from these sources into Table 4. From the sources used, none of the verbs appear as duplicates thus none of the additional steps used for Bloom's Taxonomy were applied.</t>
  </si>
  <si>
    <t>More in google drive</t>
  </si>
  <si>
    <t>https://drive.google.com/file/d/1p151Pc6B272rZ49uYjET0-e9itNzFI8u/view?usp=share_link</t>
  </si>
  <si>
    <t>https://www.johnbiggs.com.au/academic/solo-taxonomy/</t>
  </si>
  <si>
    <t>Table 4: SOLO Taxonomy Verbs</t>
  </si>
  <si>
    <t>Address</t>
  </si>
  <si>
    <t>Make a case</t>
  </si>
  <si>
    <t>Reduce</t>
  </si>
  <si>
    <t>Prestuctural</t>
  </si>
  <si>
    <t>Unistructural</t>
  </si>
  <si>
    <t>Multistructural</t>
  </si>
  <si>
    <t>Relational</t>
  </si>
  <si>
    <t>Extended Abstract</t>
  </si>
  <si>
    <t>Make a plan</t>
  </si>
  <si>
    <t>Reflect</t>
  </si>
  <si>
    <t>Fail</t>
  </si>
  <si>
    <t>Comply</t>
  </si>
  <si>
    <t>Discern</t>
  </si>
  <si>
    <t>Make an original case</t>
  </si>
  <si>
    <t>Incompetent</t>
  </si>
  <si>
    <t>Misses Point</t>
  </si>
  <si>
    <t>Appreciate</t>
  </si>
  <si>
    <t>Draw on</t>
  </si>
  <si>
    <t>Respond to</t>
  </si>
  <si>
    <t>Deliberate</t>
  </si>
  <si>
    <t>Engage</t>
  </si>
  <si>
    <t>Mitigate</t>
  </si>
  <si>
    <t>Follow simple procedure</t>
  </si>
  <si>
    <t>Enumerate</t>
  </si>
  <si>
    <t>Review and Rewrite</t>
  </si>
  <si>
    <t>Narrate</t>
  </si>
  <si>
    <t>Satisfy</t>
  </si>
  <si>
    <t>Imitate</t>
  </si>
  <si>
    <t>Negotiate</t>
  </si>
  <si>
    <t>Execute</t>
  </si>
  <si>
    <t>Sequence</t>
  </si>
  <si>
    <t>Issue</t>
  </si>
  <si>
    <t>Conduct</t>
  </si>
  <si>
    <t>Solve a problem</t>
  </si>
  <si>
    <t>Solve from first principles</t>
  </si>
  <si>
    <t>Function</t>
  </si>
  <si>
    <t>Partition</t>
  </si>
  <si>
    <t>Perform serial skills</t>
  </si>
  <si>
    <t>Derive</t>
  </si>
  <si>
    <t>Theorise</t>
  </si>
  <si>
    <t>Track</t>
  </si>
  <si>
    <t>Prove from first principles</t>
  </si>
  <si>
    <t>Quantify</t>
  </si>
  <si>
    <t>Recombine</t>
  </si>
  <si>
    <t>Abstract</t>
  </si>
  <si>
    <t>Remembering feels like it's in a perfect place</t>
  </si>
  <si>
    <t>The distribution of verbs for Understanding seems wrong, it is weighted to heavily towards relational. It should be more towards unistructural and multistructural.</t>
  </si>
  <si>
    <t>Applying feels roughly in the right place, maybe a few too many in relational compared to multistructural</t>
  </si>
  <si>
    <t>Analysing feels like it's in a perfect place</t>
  </si>
  <si>
    <t>Evaluating feels like it's in a good place. Maybe a few more in abstract</t>
  </si>
  <si>
    <t>Creating feels like it's in a perfect place, Maybe a few more in abstract</t>
  </si>
  <si>
    <t>Word</t>
  </si>
  <si>
    <t>Bloom</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</si>
</sst>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scheme val="minor"/>
    </font>
    <font>
      <b/>
      <sz val="11.0"/>
      <color rgb="FF000000"/>
      <name val="Arial"/>
    </font>
    <font>
      <color theme="1"/>
      <name val="Arial"/>
      <scheme val="minor"/>
    </font>
    <font>
      <color rgb="FF000000"/>
      <name val="Arial"/>
    </font>
    <font>
      <sz val="11.0"/>
      <color rgb="FF000000"/>
      <name val="Arial"/>
    </font>
    <font>
      <color theme="1"/>
      <name val="Arial"/>
    </font>
    <font>
      <u/>
      <color rgb="FF0000FF"/>
      <name val="Arial"/>
    </font>
    <font>
      <b/>
      <sz val="14.0"/>
      <color rgb="FF000000"/>
      <name val="Arial"/>
    </font>
    <font/>
    <font>
      <u/>
      <color rgb="FF1155CC"/>
      <name val="Arial"/>
    </font>
    <font>
      <sz val="11.0"/>
      <color rgb="FF000000"/>
      <name val="Calibri"/>
    </font>
    <font>
      <sz val="9.0"/>
      <color rgb="FF000000"/>
      <name val="&quot;Google Sans Mono&quot;"/>
    </font>
    <font>
      <b/>
      <sz val="11.0"/>
      <color rgb="FFFFFFFF"/>
      <name val="Arial"/>
    </font>
    <font>
      <sz val="10.0"/>
      <color theme="1"/>
      <name val="Arial"/>
    </font>
    <font>
      <sz val="11.0"/>
      <color theme="1"/>
      <name val="Calibri"/>
    </font>
    <font>
      <sz val="10.0"/>
      <color rgb="FF000000"/>
      <name val="Arial"/>
    </font>
    <font>
      <sz val="11.0"/>
      <color theme="1"/>
      <name val="Arial"/>
    </font>
    <font>
      <u/>
      <color rgb="FF0000FF"/>
    </font>
    <font>
      <b/>
      <color rgb="FFFFFFFF"/>
      <name val="Arial"/>
    </font>
  </fonts>
  <fills count="10">
    <fill>
      <patternFill patternType="none"/>
    </fill>
    <fill>
      <patternFill patternType="lightGray"/>
    </fill>
    <fill>
      <patternFill patternType="solid">
        <fgColor rgb="FFF7B4AE"/>
        <bgColor rgb="FFF7B4AE"/>
      </patternFill>
    </fill>
    <fill>
      <patternFill patternType="solid">
        <fgColor rgb="FFFFFF00"/>
        <bgColor rgb="FFFFFF00"/>
      </patternFill>
    </fill>
    <fill>
      <patternFill patternType="solid">
        <fgColor rgb="FFFFFFFF"/>
        <bgColor rgb="FFFFFFFF"/>
      </patternFill>
    </fill>
    <fill>
      <patternFill patternType="solid">
        <fgColor rgb="FF000000"/>
        <bgColor rgb="FF000000"/>
      </patternFill>
    </fill>
    <fill>
      <patternFill patternType="solid">
        <fgColor rgb="FFFFCDCD"/>
        <bgColor rgb="FFFFCDCD"/>
      </patternFill>
    </fill>
    <fill>
      <patternFill patternType="solid">
        <fgColor rgb="FFFFC7CE"/>
        <bgColor rgb="FFFFC7CE"/>
      </patternFill>
    </fill>
    <fill>
      <patternFill patternType="solid">
        <fgColor rgb="FF46BDC6"/>
        <bgColor rgb="FF46BDC6"/>
      </patternFill>
    </fill>
    <fill>
      <patternFill patternType="solid">
        <fgColor rgb="FFDAF1F3"/>
        <bgColor rgb="FFDAF1F3"/>
      </patternFill>
    </fill>
  </fills>
  <borders count="41">
    <border/>
    <border>
      <left style="thin">
        <color rgb="FF000000"/>
      </left>
      <top style="thin">
        <color rgb="FF000000"/>
      </top>
    </border>
    <border>
      <left style="thin">
        <color rgb="FF000000"/>
      </left>
      <right style="thin">
        <color rgb="FF000000"/>
      </righ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top style="thin">
        <color rgb="FF000000"/>
      </top>
    </border>
    <border>
      <right style="thin">
        <color rgb="FF000000"/>
      </right>
      <top style="thin">
        <color rgb="FF000000"/>
      </top>
    </border>
    <border>
      <right style="medium">
        <color rgb="FF000000"/>
      </right>
      <top style="thin">
        <color rgb="FF000000"/>
      </top>
    </border>
    <border>
      <left style="thin">
        <color rgb="FF000000"/>
      </left>
      <bottom style="thin">
        <color rgb="FF000000"/>
      </bottom>
    </border>
    <border>
      <bottom style="thin">
        <color rgb="FF000000"/>
      </bottom>
    </border>
    <border>
      <right style="medium">
        <color rgb="FF000000"/>
      </right>
      <bottom style="thin">
        <color rgb="FF000000"/>
      </bottom>
    </border>
    <border>
      <left style="thin">
        <color rgb="FF000000"/>
      </left>
    </border>
    <border>
      <right style="medium">
        <color rgb="FF000000"/>
      </right>
    </border>
    <border>
      <right style="thin">
        <color rgb="FF000000"/>
      </right>
      <bottom style="thin">
        <color rgb="FF000000"/>
      </bottom>
    </border>
    <border>
      <left style="thin">
        <color rgb="FF000000"/>
      </left>
      <top style="thin">
        <color rgb="FF000000"/>
      </top>
      <bottom style="thin">
        <color rgb="FF000000"/>
      </bottom>
    </border>
    <border>
      <left style="thin">
        <color rgb="FF000000"/>
      </left>
      <right style="thin">
        <color rgb="FF000000"/>
      </right>
    </border>
    <border>
      <right style="thin">
        <color rgb="FF000000"/>
      </right>
    </border>
    <border>
      <left style="thick">
        <color rgb="FF000000"/>
      </left>
      <right style="thick">
        <color rgb="FF000000"/>
      </right>
      <top style="thick">
        <color rgb="FF000000"/>
      </top>
    </border>
    <border>
      <left style="thick">
        <color rgb="FF000000"/>
      </left>
      <right style="thin">
        <color rgb="FF000000"/>
      </right>
      <top style="thick">
        <color rgb="FF000000"/>
      </top>
    </border>
    <border>
      <left style="thin">
        <color rgb="FF000000"/>
      </left>
      <right style="thin">
        <color rgb="FF000000"/>
      </right>
      <top style="thick">
        <color rgb="FF000000"/>
      </top>
    </border>
    <border>
      <left style="thin">
        <color rgb="FF000000"/>
      </left>
      <right style="thick">
        <color rgb="FF000000"/>
      </right>
      <top style="thick">
        <color rgb="FF000000"/>
      </top>
    </border>
    <border>
      <left style="thick">
        <color rgb="FF000000"/>
      </left>
      <right style="thick">
        <color rgb="FF000000"/>
      </right>
    </border>
    <border>
      <left style="thick">
        <color rgb="FF000000"/>
      </left>
      <right style="thin">
        <color rgb="FF000000"/>
      </right>
      <top style="thin">
        <color rgb="FF000000"/>
      </top>
    </border>
    <border>
      <left style="thin">
        <color rgb="FF000000"/>
      </left>
      <right style="thick">
        <color rgb="FF000000"/>
      </right>
      <top style="thin">
        <color rgb="FF000000"/>
      </top>
    </border>
    <border>
      <left style="thin">
        <color rgb="FF000000"/>
      </left>
      <right style="thin">
        <color rgb="FF000000"/>
      </right>
      <bottom style="thin">
        <color rgb="FF000000"/>
      </bottom>
    </border>
    <border>
      <left style="thick">
        <color rgb="FF000000"/>
      </left>
      <right style="thick">
        <color rgb="FF000000"/>
      </right>
      <bottom style="thick">
        <color rgb="FF000000"/>
      </bottom>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ck">
        <color rgb="FF000000"/>
      </right>
      <top style="thick">
        <color rgb="FF000000"/>
      </top>
      <bottom style="thick">
        <color rgb="FF000000"/>
      </bottom>
    </border>
    <border>
      <left style="thick">
        <color rgb="FF000000"/>
      </left>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right style="thick">
        <color rgb="FF000000"/>
      </right>
      <bottom style="thick">
        <color rgb="FF000000"/>
      </bottom>
    </border>
    <border>
      <left style="thin">
        <color rgb="FF8ED7DD"/>
      </left>
      <right style="thin">
        <color rgb="FF8ED7DD"/>
      </right>
      <top style="thin">
        <color rgb="FF8ED7DD"/>
      </top>
      <bottom style="thin">
        <color rgb="FF8ED7DD"/>
      </bottom>
    </border>
  </borders>
  <cellStyleXfs count="1">
    <xf borderId="0" fillId="0" fontId="0" numFmtId="0" applyAlignment="1" applyFont="1"/>
  </cellStyleXfs>
  <cellXfs count="155">
    <xf borderId="0" fillId="0" fontId="0" numFmtId="0" xfId="0" applyAlignment="1" applyFont="1">
      <alignment readingOrder="0" shrinkToFit="0" vertical="bottom" wrapText="0"/>
    </xf>
    <xf borderId="1" fillId="0" fontId="1" numFmtId="0" xfId="0" applyAlignment="1" applyBorder="1" applyFont="1">
      <alignment horizontal="center" readingOrder="0" shrinkToFit="0" vertical="bottom" wrapText="0"/>
    </xf>
    <xf borderId="2" fillId="0" fontId="1" numFmtId="0" xfId="0" applyAlignment="1" applyBorder="1" applyFont="1">
      <alignment horizontal="center" readingOrder="0" shrinkToFit="0" vertical="bottom" wrapText="0"/>
    </xf>
    <xf borderId="3" fillId="0" fontId="1" numFmtId="0" xfId="0" applyAlignment="1" applyBorder="1" applyFont="1">
      <alignment horizontal="center" readingOrder="0" shrinkToFit="0" vertical="bottom" wrapText="0"/>
    </xf>
    <xf borderId="4" fillId="0" fontId="1" numFmtId="0" xfId="0" applyAlignment="1" applyBorder="1" applyFont="1">
      <alignment horizontal="center" readingOrder="0" shrinkToFit="0" vertical="bottom" wrapText="0"/>
    </xf>
    <xf borderId="0" fillId="0" fontId="2" numFmtId="0" xfId="0" applyAlignment="1" applyFont="1">
      <alignment readingOrder="0"/>
    </xf>
    <xf borderId="0" fillId="0" fontId="3" numFmtId="0" xfId="0" applyAlignment="1" applyFont="1">
      <alignment readingOrder="0" shrinkToFit="0" vertical="bottom" wrapText="0"/>
    </xf>
    <xf borderId="0" fillId="2" fontId="3" numFmtId="0" xfId="0" applyAlignment="1" applyFill="1" applyFont="1">
      <alignment readingOrder="0" shrinkToFit="0" vertical="bottom" wrapText="0"/>
    </xf>
    <xf borderId="5" fillId="0" fontId="1" numFmtId="0" xfId="0" applyAlignment="1" applyBorder="1" applyFont="1">
      <alignment horizontal="center" readingOrder="0" shrinkToFit="0" vertical="bottom" wrapText="0"/>
    </xf>
    <xf borderId="6" fillId="0" fontId="1" numFmtId="0" xfId="0" applyAlignment="1" applyBorder="1" applyFont="1">
      <alignment horizontal="center" readingOrder="0" shrinkToFit="0" vertical="bottom" wrapText="0"/>
    </xf>
    <xf borderId="7" fillId="0" fontId="1" numFmtId="0" xfId="0" applyAlignment="1" applyBorder="1" applyFont="1">
      <alignment horizontal="center" readingOrder="0" shrinkToFit="0" vertical="bottom" wrapText="0"/>
    </xf>
    <xf borderId="0" fillId="0" fontId="3" numFmtId="0" xfId="0" applyAlignment="1" applyFont="1">
      <alignment shrinkToFit="0" vertical="bottom" wrapText="0"/>
    </xf>
    <xf borderId="0" fillId="0" fontId="4" numFmtId="0" xfId="0" applyAlignment="1" applyFont="1">
      <alignment readingOrder="0" shrinkToFit="0" vertical="bottom" wrapText="1"/>
    </xf>
    <xf borderId="0" fillId="0" fontId="5" numFmtId="0" xfId="0" applyAlignment="1" applyFont="1">
      <alignment readingOrder="0" vertical="bottom"/>
    </xf>
    <xf borderId="0" fillId="0" fontId="5" numFmtId="0" xfId="0" applyAlignment="1" applyFont="1">
      <alignment vertical="bottom"/>
    </xf>
    <xf borderId="0" fillId="0" fontId="5" numFmtId="0" xfId="0" applyAlignment="1" applyFont="1">
      <alignment vertical="bottom"/>
    </xf>
    <xf borderId="0" fillId="0" fontId="4" numFmtId="0" xfId="0" applyAlignment="1" applyFont="1">
      <alignment horizontal="center" readingOrder="0" shrinkToFit="0" vertical="top" wrapText="1"/>
    </xf>
    <xf borderId="0" fillId="0" fontId="3" numFmtId="0" xfId="0" applyAlignment="1" applyFont="1">
      <alignment shrinkToFit="0" vertical="bottom" wrapText="0"/>
    </xf>
    <xf borderId="0" fillId="0" fontId="6" numFmtId="0" xfId="0" applyAlignment="1" applyFont="1">
      <alignment horizontal="left" readingOrder="0" vertical="top"/>
    </xf>
    <xf borderId="0" fillId="0" fontId="3" numFmtId="0" xfId="0" applyAlignment="1" applyFont="1">
      <alignment horizontal="left" shrinkToFit="0" vertical="bottom" wrapText="0"/>
    </xf>
    <xf borderId="0" fillId="0" fontId="3" numFmtId="0" xfId="0" applyAlignment="1" applyFont="1">
      <alignment horizontal="left" shrinkToFit="0" vertical="bottom" wrapText="0"/>
    </xf>
    <xf borderId="1" fillId="0" fontId="7" numFmtId="0" xfId="0" applyAlignment="1" applyBorder="1" applyFont="1">
      <alignment horizontal="center" readingOrder="0" shrinkToFit="0" vertical="bottom" wrapText="0"/>
    </xf>
    <xf borderId="6" fillId="0" fontId="8" numFmtId="0" xfId="0" applyBorder="1" applyFont="1"/>
    <xf borderId="8" fillId="0" fontId="8" numFmtId="0" xfId="0" applyBorder="1" applyFont="1"/>
    <xf borderId="9" fillId="0" fontId="8" numFmtId="0" xfId="0" applyBorder="1" applyFont="1"/>
    <xf borderId="10" fillId="0" fontId="8" numFmtId="0" xfId="0" applyBorder="1" applyFont="1"/>
    <xf borderId="11" fillId="0" fontId="8" numFmtId="0" xfId="0" applyBorder="1" applyFont="1"/>
    <xf borderId="1" fillId="0" fontId="4" numFmtId="0" xfId="0" applyAlignment="1" applyBorder="1" applyFont="1">
      <alignment horizontal="center" readingOrder="0" shrinkToFit="0" vertical="center" wrapText="1"/>
    </xf>
    <xf borderId="12" fillId="0" fontId="8" numFmtId="0" xfId="0" applyBorder="1" applyFont="1"/>
    <xf borderId="13" fillId="0" fontId="8" numFmtId="0" xfId="0" applyBorder="1" applyFont="1"/>
    <xf borderId="0" fillId="0" fontId="9" numFmtId="0" xfId="0" applyAlignment="1" applyFont="1">
      <alignment horizontal="left" readingOrder="0" vertical="top"/>
    </xf>
    <xf borderId="0" fillId="0" fontId="10" numFmtId="0" xfId="0" applyAlignment="1" applyFont="1">
      <alignment shrinkToFit="0" vertical="bottom" wrapText="0"/>
    </xf>
    <xf borderId="0" fillId="3" fontId="3" numFmtId="0" xfId="0" applyAlignment="1" applyFill="1" applyFont="1">
      <alignment readingOrder="0" shrinkToFit="0" vertical="bottom" wrapText="0"/>
    </xf>
    <xf borderId="0" fillId="3" fontId="3" numFmtId="0" xfId="0" applyAlignment="1" applyFont="1">
      <alignment shrinkToFit="0" vertical="bottom" wrapText="0"/>
    </xf>
    <xf borderId="1" fillId="3" fontId="3" numFmtId="0" xfId="0" applyAlignment="1" applyBorder="1" applyFont="1">
      <alignment readingOrder="0" shrinkToFit="0" vertical="bottom" wrapText="1"/>
    </xf>
    <xf borderId="7" fillId="0" fontId="8" numFmtId="0" xfId="0" applyBorder="1" applyFont="1"/>
    <xf borderId="14" fillId="0" fontId="8" numFmtId="0" xfId="0" applyBorder="1" applyFont="1"/>
    <xf borderId="0" fillId="3" fontId="2" numFmtId="0" xfId="0" applyFont="1"/>
    <xf borderId="0" fillId="3" fontId="4" numFmtId="0" xfId="0" applyAlignment="1" applyFont="1">
      <alignment horizontal="center" vertical="top"/>
    </xf>
    <xf borderId="0" fillId="0" fontId="4" numFmtId="0" xfId="0" applyAlignment="1" applyFont="1">
      <alignment horizontal="center" vertical="top"/>
    </xf>
    <xf borderId="0" fillId="3" fontId="2" numFmtId="0" xfId="0" applyAlignment="1" applyFont="1">
      <alignment readingOrder="0"/>
    </xf>
    <xf borderId="0" fillId="3" fontId="3" numFmtId="0" xfId="0" applyAlignment="1" applyFont="1">
      <alignment shrinkToFit="0" vertical="bottom" wrapText="0"/>
    </xf>
    <xf borderId="15" fillId="0" fontId="7" numFmtId="0" xfId="0" applyAlignment="1" applyBorder="1" applyFont="1">
      <alignment horizontal="center" readingOrder="0" shrinkToFit="0" vertical="bottom" wrapText="0"/>
    </xf>
    <xf borderId="3" fillId="0" fontId="8" numFmtId="0" xfId="0" applyBorder="1" applyFont="1"/>
    <xf borderId="4" fillId="0" fontId="8" numFmtId="0" xfId="0" applyBorder="1" applyFont="1"/>
    <xf borderId="1" fillId="0" fontId="3" numFmtId="0" xfId="0" applyAlignment="1" applyBorder="1" applyFont="1">
      <alignment horizontal="center" readingOrder="0" shrinkToFit="0" wrapText="0"/>
    </xf>
    <xf borderId="0" fillId="4" fontId="11" numFmtId="0" xfId="0" applyAlignment="1" applyFill="1" applyFont="1">
      <alignment readingOrder="0"/>
    </xf>
    <xf borderId="2" fillId="5" fontId="12" numFmtId="0" xfId="0" applyAlignment="1" applyBorder="1" applyFill="1" applyFont="1">
      <alignment horizontal="center" readingOrder="0" shrinkToFit="0" vertical="bottom" wrapText="0"/>
    </xf>
    <xf borderId="0" fillId="0" fontId="10" numFmtId="0" xfId="0" applyAlignment="1" applyFont="1">
      <alignment shrinkToFit="0" vertical="bottom" wrapText="0"/>
    </xf>
    <xf borderId="0" fillId="4" fontId="11" numFmtId="0" xfId="0" applyFont="1"/>
    <xf borderId="4" fillId="5" fontId="12" numFmtId="0" xfId="0" applyAlignment="1" applyBorder="1" applyFont="1">
      <alignment horizontal="center" readingOrder="0" shrinkToFit="0" vertical="bottom" wrapText="0"/>
    </xf>
    <xf borderId="4" fillId="5" fontId="12" numFmtId="0" xfId="0" applyAlignment="1" applyBorder="1" applyFont="1">
      <alignment horizontal="left" readingOrder="0" shrinkToFit="0" vertical="bottom" wrapText="0"/>
    </xf>
    <xf borderId="0" fillId="0" fontId="13" numFmtId="0" xfId="0" applyAlignment="1" applyFont="1">
      <alignment readingOrder="0" vertical="bottom"/>
    </xf>
    <xf borderId="16" fillId="0" fontId="4" numFmtId="0" xfId="0" applyAlignment="1" applyBorder="1" applyFont="1">
      <alignment readingOrder="0" vertical="bottom"/>
    </xf>
    <xf borderId="0" fillId="0" fontId="4" numFmtId="0" xfId="0" applyAlignment="1" applyFont="1">
      <alignment readingOrder="0" vertical="bottom"/>
    </xf>
    <xf borderId="16" fillId="6" fontId="4" numFmtId="0" xfId="0" applyAlignment="1" applyBorder="1" applyFill="1" applyFont="1">
      <alignment readingOrder="0" vertical="bottom"/>
    </xf>
    <xf borderId="17" fillId="0" fontId="4" numFmtId="0" xfId="0" applyAlignment="1" applyBorder="1" applyFont="1">
      <alignment readingOrder="0" vertical="bottom"/>
    </xf>
    <xf borderId="18" fillId="0" fontId="3" numFmtId="0" xfId="0" applyAlignment="1" applyBorder="1" applyFont="1">
      <alignment shrinkToFit="0" vertical="bottom" wrapText="0"/>
    </xf>
    <xf borderId="18" fillId="4" fontId="11" numFmtId="0" xfId="0" applyBorder="1" applyFont="1"/>
    <xf borderId="19" fillId="0" fontId="14" numFmtId="0" xfId="0" applyAlignment="1" applyBorder="1" applyFont="1">
      <alignment horizontal="right" readingOrder="0" shrinkToFit="0" vertical="bottom" wrapText="0"/>
    </xf>
    <xf borderId="20" fillId="0" fontId="14" numFmtId="0" xfId="0" applyAlignment="1" applyBorder="1" applyFont="1">
      <alignment horizontal="right" readingOrder="0" shrinkToFit="0" vertical="bottom" wrapText="0"/>
    </xf>
    <xf borderId="21" fillId="0" fontId="14" numFmtId="0" xfId="0" applyAlignment="1" applyBorder="1" applyFont="1">
      <alignment horizontal="right" readingOrder="0" shrinkToFit="0" vertical="bottom" wrapText="0"/>
    </xf>
    <xf borderId="17" fillId="6" fontId="4" numFmtId="0" xfId="0" applyAlignment="1" applyBorder="1" applyFont="1">
      <alignment readingOrder="0" vertical="bottom"/>
    </xf>
    <xf borderId="22" fillId="0" fontId="3" numFmtId="0" xfId="0" applyAlignment="1" applyBorder="1" applyFont="1">
      <alignment shrinkToFit="0" vertical="bottom" wrapText="0"/>
    </xf>
    <xf borderId="22" fillId="4" fontId="11" numFmtId="0" xfId="0" applyBorder="1" applyFont="1"/>
    <xf borderId="23" fillId="0" fontId="14" numFmtId="0" xfId="0" applyAlignment="1" applyBorder="1" applyFont="1">
      <alignment horizontal="right" readingOrder="0" shrinkToFit="0" vertical="bottom" wrapText="0"/>
    </xf>
    <xf borderId="5" fillId="0" fontId="14" numFmtId="0" xfId="0" applyAlignment="1" applyBorder="1" applyFont="1">
      <alignment horizontal="right" readingOrder="0" shrinkToFit="0" vertical="bottom" wrapText="0"/>
    </xf>
    <xf borderId="24" fillId="0" fontId="14" numFmtId="0" xfId="0" applyAlignment="1" applyBorder="1" applyFont="1">
      <alignment horizontal="right" readingOrder="0" shrinkToFit="0" vertical="bottom" wrapText="0"/>
    </xf>
    <xf borderId="0" fillId="0" fontId="4" numFmtId="0" xfId="0" applyAlignment="1" applyFont="1">
      <alignment readingOrder="0" shrinkToFit="0" vertical="bottom" wrapText="0"/>
    </xf>
    <xf borderId="0" fillId="0" fontId="15" numFmtId="0" xfId="0" applyAlignment="1" applyFont="1">
      <alignment readingOrder="0" shrinkToFit="0" vertical="bottom" wrapText="0"/>
    </xf>
    <xf borderId="0" fillId="6" fontId="4" numFmtId="0" xfId="0" applyAlignment="1" applyFont="1">
      <alignment readingOrder="0" vertical="bottom"/>
    </xf>
    <xf borderId="17" fillId="0" fontId="4" numFmtId="0" xfId="0" applyAlignment="1" applyBorder="1" applyFont="1">
      <alignment readingOrder="0" vertical="bottom"/>
    </xf>
    <xf borderId="0" fillId="0" fontId="13" numFmtId="0" xfId="0" applyAlignment="1" applyFont="1">
      <alignment readingOrder="0"/>
    </xf>
    <xf borderId="0" fillId="0" fontId="4" numFmtId="0" xfId="0" applyAlignment="1" applyFont="1">
      <alignment vertical="bottom"/>
    </xf>
    <xf borderId="16" fillId="0" fontId="4" numFmtId="0" xfId="0" applyAlignment="1" applyBorder="1" applyFont="1">
      <alignment vertical="bottom"/>
    </xf>
    <xf borderId="17" fillId="0" fontId="4" numFmtId="0" xfId="0" applyAlignment="1" applyBorder="1" applyFont="1">
      <alignment vertical="bottom"/>
    </xf>
    <xf borderId="17" fillId="0" fontId="10" numFmtId="0" xfId="0" applyAlignment="1" applyBorder="1" applyFont="1">
      <alignment shrinkToFit="0" vertical="bottom" wrapText="0"/>
    </xf>
    <xf borderId="25" fillId="0" fontId="4" numFmtId="0" xfId="0" applyAlignment="1" applyBorder="1" applyFont="1">
      <alignment vertical="bottom"/>
    </xf>
    <xf borderId="10" fillId="0" fontId="4" numFmtId="0" xfId="0" applyAlignment="1" applyBorder="1" applyFont="1">
      <alignment vertical="bottom"/>
    </xf>
    <xf borderId="25" fillId="0" fontId="4" numFmtId="0" xfId="0" applyAlignment="1" applyBorder="1" applyFont="1">
      <alignment readingOrder="0" vertical="bottom"/>
    </xf>
    <xf borderId="14" fillId="0" fontId="10" numFmtId="0" xfId="0" applyAlignment="1" applyBorder="1" applyFont="1">
      <alignment shrinkToFit="0" vertical="bottom" wrapText="0"/>
    </xf>
    <xf borderId="22" fillId="0" fontId="10" numFmtId="0" xfId="0" applyAlignment="1" applyBorder="1" applyFont="1">
      <alignment shrinkToFit="0" vertical="bottom" wrapText="0"/>
    </xf>
    <xf borderId="0" fillId="0" fontId="2" numFmtId="0" xfId="0" applyFont="1"/>
    <xf borderId="22" fillId="0" fontId="2" numFmtId="0" xfId="0" applyBorder="1" applyFont="1"/>
    <xf borderId="26" fillId="0" fontId="2" numFmtId="0" xfId="0" applyBorder="1" applyFont="1"/>
    <xf borderId="26" fillId="4" fontId="11" numFmtId="0" xfId="0" applyBorder="1" applyFont="1"/>
    <xf borderId="27" fillId="0" fontId="14" numFmtId="0" xfId="0" applyAlignment="1" applyBorder="1" applyFont="1">
      <alignment horizontal="right" readingOrder="0" shrinkToFit="0" vertical="bottom" wrapText="0"/>
    </xf>
    <xf borderId="28" fillId="0" fontId="14" numFmtId="0" xfId="0" applyAlignment="1" applyBorder="1" applyFont="1">
      <alignment horizontal="right" readingOrder="0" shrinkToFit="0" vertical="bottom" wrapText="0"/>
    </xf>
    <xf borderId="29" fillId="0" fontId="14" numFmtId="0" xfId="0" applyAlignment="1" applyBorder="1" applyFont="1">
      <alignment horizontal="right" readingOrder="0" shrinkToFit="0" vertical="bottom" wrapText="0"/>
    </xf>
    <xf borderId="16" fillId="0" fontId="14" numFmtId="0" xfId="0" applyAlignment="1" applyBorder="1" applyFont="1">
      <alignment horizontal="right" readingOrder="0" shrinkToFit="0" vertical="bottom" wrapText="0"/>
    </xf>
    <xf borderId="0" fillId="0" fontId="16" numFmtId="0" xfId="0" applyFont="1"/>
    <xf borderId="0" fillId="0" fontId="2" numFmtId="0" xfId="0" applyFont="1"/>
    <xf borderId="17" fillId="0" fontId="8" numFmtId="0" xfId="0" applyBorder="1" applyFont="1"/>
    <xf borderId="0" fillId="0" fontId="17" numFmtId="0" xfId="0" applyAlignment="1" applyFont="1">
      <alignment readingOrder="0"/>
    </xf>
    <xf borderId="30" fillId="0" fontId="7" numFmtId="0" xfId="0" applyAlignment="1" applyBorder="1" applyFont="1">
      <alignment horizontal="center" readingOrder="0" shrinkToFit="0" vertical="bottom" wrapText="0"/>
    </xf>
    <xf borderId="31" fillId="0" fontId="8" numFmtId="0" xfId="0" applyBorder="1" applyFont="1"/>
    <xf borderId="32" fillId="0" fontId="8" numFmtId="0" xfId="0" applyBorder="1" applyFont="1"/>
    <xf borderId="1" fillId="0" fontId="5" numFmtId="0" xfId="0" applyAlignment="1" applyBorder="1" applyFont="1">
      <alignment vertical="bottom"/>
    </xf>
    <xf borderId="7" fillId="0" fontId="2" numFmtId="0" xfId="0" applyAlignment="1" applyBorder="1" applyFont="1">
      <alignment readingOrder="0"/>
    </xf>
    <xf borderId="1" fillId="0" fontId="5" numFmtId="0" xfId="0" applyAlignment="1" applyBorder="1" applyFont="1">
      <alignment vertical="bottom"/>
    </xf>
    <xf borderId="33" fillId="0" fontId="2" numFmtId="0" xfId="0" applyAlignment="1" applyBorder="1" applyFont="1">
      <alignment readingOrder="0"/>
    </xf>
    <xf borderId="12" fillId="0" fontId="5" numFmtId="0" xfId="0" applyAlignment="1" applyBorder="1" applyFont="1">
      <alignment vertical="bottom"/>
    </xf>
    <xf borderId="17" fillId="0" fontId="5" numFmtId="0" xfId="0" applyAlignment="1" applyBorder="1" applyFont="1">
      <alignment readingOrder="0" vertical="bottom"/>
    </xf>
    <xf borderId="17" fillId="0" fontId="2" numFmtId="0" xfId="0" applyAlignment="1" applyBorder="1" applyFont="1">
      <alignment readingOrder="0"/>
    </xf>
    <xf borderId="12" fillId="0" fontId="5" numFmtId="0" xfId="0" applyAlignment="1" applyBorder="1" applyFont="1">
      <alignment vertical="bottom"/>
    </xf>
    <xf borderId="34" fillId="0" fontId="5" numFmtId="0" xfId="0" applyAlignment="1" applyBorder="1" applyFont="1">
      <alignment vertical="bottom"/>
    </xf>
    <xf borderId="18" fillId="0" fontId="5" numFmtId="0" xfId="0" applyAlignment="1" applyBorder="1" applyFont="1">
      <alignment vertical="bottom"/>
    </xf>
    <xf borderId="35" fillId="0" fontId="2" numFmtId="0" xfId="0" applyAlignment="1" applyBorder="1" applyFont="1">
      <alignment readingOrder="0"/>
    </xf>
    <xf borderId="36" fillId="0" fontId="5" numFmtId="0" xfId="0" applyAlignment="1" applyBorder="1" applyFont="1">
      <alignment vertical="bottom"/>
    </xf>
    <xf borderId="22" fillId="0" fontId="5" numFmtId="0" xfId="0" applyAlignment="1" applyBorder="1" applyFont="1">
      <alignment vertical="bottom"/>
    </xf>
    <xf borderId="37" fillId="0" fontId="2" numFmtId="0" xfId="0" applyAlignment="1" applyBorder="1" applyFont="1">
      <alignment readingOrder="0"/>
    </xf>
    <xf borderId="36" fillId="0" fontId="5" numFmtId="0" xfId="0" applyAlignment="1" applyBorder="1" applyFont="1">
      <alignment vertical="bottom"/>
    </xf>
    <xf borderId="12" fillId="7" fontId="5" numFmtId="0" xfId="0" applyAlignment="1" applyBorder="1" applyFill="1" applyFont="1">
      <alignment vertical="bottom"/>
    </xf>
    <xf borderId="17" fillId="7" fontId="5" numFmtId="0" xfId="0" applyAlignment="1" applyBorder="1" applyFont="1">
      <alignment readingOrder="0" vertical="bottom"/>
    </xf>
    <xf borderId="17" fillId="7" fontId="2" numFmtId="0" xfId="0" applyAlignment="1" applyBorder="1" applyFont="1">
      <alignment readingOrder="0"/>
    </xf>
    <xf borderId="12" fillId="0" fontId="5" numFmtId="0" xfId="0" applyAlignment="1" applyBorder="1" applyFont="1">
      <alignment shrinkToFit="0" vertical="bottom" wrapText="0"/>
    </xf>
    <xf borderId="22" fillId="0" fontId="5" numFmtId="0" xfId="0" applyAlignment="1" applyBorder="1" applyFont="1">
      <alignment vertical="bottom"/>
    </xf>
    <xf borderId="12" fillId="0" fontId="2" numFmtId="0" xfId="0" applyBorder="1" applyFont="1"/>
    <xf borderId="17" fillId="0" fontId="2" numFmtId="0" xfId="0" applyBorder="1" applyFont="1"/>
    <xf borderId="36" fillId="0" fontId="2" numFmtId="0" xfId="0" applyBorder="1" applyFont="1"/>
    <xf borderId="9" fillId="0" fontId="5" numFmtId="0" xfId="0" applyAlignment="1" applyBorder="1" applyFont="1">
      <alignment vertical="bottom"/>
    </xf>
    <xf borderId="14" fillId="0" fontId="2" numFmtId="0" xfId="0" applyAlignment="1" applyBorder="1" applyFont="1">
      <alignment readingOrder="0"/>
    </xf>
    <xf borderId="9" fillId="0" fontId="5" numFmtId="0" xfId="0" applyAlignment="1" applyBorder="1" applyFont="1">
      <alignment vertical="bottom"/>
    </xf>
    <xf borderId="9" fillId="0" fontId="2" numFmtId="0" xfId="0" applyBorder="1" applyFont="1"/>
    <xf borderId="14" fillId="0" fontId="2" numFmtId="0" xfId="0" applyBorder="1" applyFont="1"/>
    <xf borderId="37" fillId="0" fontId="2" numFmtId="0" xfId="0" applyBorder="1" applyFont="1"/>
    <xf borderId="22" fillId="0" fontId="5" numFmtId="0" xfId="0" applyAlignment="1" applyBorder="1" applyFont="1">
      <alignment shrinkToFit="0" vertical="bottom" wrapText="0"/>
    </xf>
    <xf borderId="38" fillId="0" fontId="2" numFmtId="0" xfId="0" applyBorder="1" applyFont="1"/>
    <xf borderId="26" fillId="0" fontId="5" numFmtId="0" xfId="0" applyAlignment="1" applyBorder="1" applyFont="1">
      <alignment vertical="bottom"/>
    </xf>
    <xf borderId="39" fillId="0" fontId="2" numFmtId="0" xfId="0" applyBorder="1" applyFont="1"/>
    <xf borderId="40" fillId="8" fontId="18" numFmtId="0" xfId="0" applyAlignment="1" applyBorder="1" applyFill="1" applyFont="1">
      <alignment readingOrder="0" shrinkToFit="0" vertical="bottom" wrapText="0"/>
    </xf>
    <xf borderId="40" fillId="9" fontId="3" numFmtId="0" xfId="0" applyAlignment="1" applyBorder="1" applyFill="1" applyFont="1">
      <alignment readingOrder="0" shrinkToFit="0" vertical="bottom" wrapText="0"/>
    </xf>
    <xf borderId="40" fillId="0" fontId="3" numFmtId="0" xfId="0" applyAlignment="1" applyBorder="1" applyFont="1">
      <alignment readingOrder="0" shrinkToFit="0" vertical="bottom" wrapText="0"/>
    </xf>
    <xf borderId="15" fillId="0" fontId="1" numFmtId="0" xfId="0" applyAlignment="1" applyBorder="1" applyFont="1">
      <alignment horizontal="center" readingOrder="0" shrinkToFit="0" vertical="bottom" wrapText="0"/>
    </xf>
    <xf borderId="25" fillId="0" fontId="1" numFmtId="0" xfId="0" applyAlignment="1" applyBorder="1" applyFont="1">
      <alignment readingOrder="0" shrinkToFit="0" vertical="bottom" wrapText="0"/>
    </xf>
    <xf borderId="14" fillId="0" fontId="1" numFmtId="0" xfId="0" applyAlignment="1" applyBorder="1" applyFont="1">
      <alignment readingOrder="0" shrinkToFit="0" vertical="bottom" wrapText="0"/>
    </xf>
    <xf borderId="10" fillId="0" fontId="1" numFmtId="0" xfId="0" applyAlignment="1" applyBorder="1" applyFont="1">
      <alignment readingOrder="0" shrinkToFit="0" vertical="bottom" wrapText="0"/>
    </xf>
    <xf borderId="9" fillId="0" fontId="1" numFmtId="0" xfId="0" applyAlignment="1" applyBorder="1" applyFont="1">
      <alignment readingOrder="0" shrinkToFit="0" vertical="bottom" wrapText="0"/>
    </xf>
    <xf borderId="16" fillId="0" fontId="3" numFmtId="0" xfId="0" applyAlignment="1" applyBorder="1" applyFont="1">
      <alignment readingOrder="0" shrinkToFit="0" vertical="bottom" wrapText="0"/>
    </xf>
    <xf borderId="17" fillId="0" fontId="3" numFmtId="0" xfId="0" applyAlignment="1" applyBorder="1" applyFont="1">
      <alignment readingOrder="0" shrinkToFit="0" vertical="bottom" wrapText="0"/>
    </xf>
    <xf borderId="16" fillId="0" fontId="3" numFmtId="0" xfId="0" applyAlignment="1" applyBorder="1" applyFont="1">
      <alignment shrinkToFit="0" vertical="bottom" wrapText="0"/>
    </xf>
    <xf borderId="12" fillId="0" fontId="3" numFmtId="0" xfId="0" applyAlignment="1" applyBorder="1" applyFont="1">
      <alignment readingOrder="0" shrinkToFit="0" vertical="bottom" wrapText="0"/>
    </xf>
    <xf borderId="17" fillId="0" fontId="3" numFmtId="0" xfId="0" applyAlignment="1" applyBorder="1" applyFont="1">
      <alignment shrinkToFit="0" vertical="bottom" wrapText="0"/>
    </xf>
    <xf borderId="12" fillId="0" fontId="3" numFmtId="0" xfId="0" applyAlignment="1" applyBorder="1" applyFont="1">
      <alignment shrinkToFit="0" vertical="bottom" wrapText="0"/>
    </xf>
    <xf borderId="14" fillId="0" fontId="3" numFmtId="0" xfId="0" applyAlignment="1" applyBorder="1" applyFont="1">
      <alignment shrinkToFit="0" vertical="bottom" wrapText="0"/>
    </xf>
    <xf borderId="25" fillId="0" fontId="3" numFmtId="0" xfId="0" applyAlignment="1" applyBorder="1" applyFont="1">
      <alignment shrinkToFit="0" vertical="bottom" wrapText="0"/>
    </xf>
    <xf borderId="9" fillId="0" fontId="3" numFmtId="0" xfId="0" applyAlignment="1" applyBorder="1" applyFont="1">
      <alignment shrinkToFit="0" vertical="bottom" wrapText="0"/>
    </xf>
    <xf borderId="15" fillId="0" fontId="3" numFmtId="0" xfId="0" applyAlignment="1" applyBorder="1" applyFont="1">
      <alignment horizontal="right" readingOrder="0" shrinkToFit="0" vertical="bottom" wrapText="0"/>
    </xf>
    <xf borderId="10" fillId="0" fontId="3" numFmtId="0" xfId="0" applyAlignment="1" applyBorder="1" applyFont="1">
      <alignment horizontal="right" readingOrder="0" shrinkToFit="0" vertical="bottom" wrapText="0"/>
    </xf>
    <xf borderId="3" fillId="0" fontId="3" numFmtId="0" xfId="0" applyAlignment="1" applyBorder="1" applyFont="1">
      <alignment horizontal="right" readingOrder="0" shrinkToFit="0" vertical="bottom" wrapText="0"/>
    </xf>
    <xf borderId="14" fillId="0" fontId="3" numFmtId="0" xfId="0" applyAlignment="1" applyBorder="1" applyFont="1">
      <alignment horizontal="right" readingOrder="0" shrinkToFit="0" vertical="bottom" wrapText="0"/>
    </xf>
    <xf borderId="9" fillId="0" fontId="3" numFmtId="0" xfId="0" applyAlignment="1" applyBorder="1" applyFont="1">
      <alignment horizontal="right" readingOrder="0" shrinkToFit="0" vertical="bottom" wrapText="0"/>
    </xf>
    <xf borderId="0" fillId="0" fontId="3" numFmtId="0" xfId="0" applyAlignment="1" applyFont="1">
      <alignment readingOrder="0" shrinkToFit="0" vertical="bottom" wrapText="1"/>
    </xf>
    <xf borderId="2" fillId="0" fontId="1" numFmtId="0" xfId="0" applyAlignment="1" applyBorder="1" applyFont="1">
      <alignment readingOrder="0" shrinkToFit="0" vertical="bottom" wrapText="0"/>
    </xf>
    <xf borderId="25" fillId="0" fontId="3" numFmtId="0" xfId="0" applyAlignment="1" applyBorder="1" applyFont="1">
      <alignment readingOrder="0" shrinkToFit="0" vertical="bottom" wrapText="0"/>
    </xf>
  </cellXfs>
  <cellStyles count="1">
    <cellStyle xfId="0" name="Normal" builtinId="0"/>
  </cellStyles>
  <dxfs count="3">
    <dxf>
      <font/>
      <fill>
        <patternFill patternType="solid">
          <fgColor rgb="FFFFC7CE"/>
          <bgColor rgb="FFFFC7CE"/>
        </patternFill>
      </fill>
      <border/>
    </dxf>
    <dxf>
      <font>
        <color rgb="FF000000"/>
      </font>
      <fill>
        <patternFill patternType="solid">
          <fgColor rgb="FFB6D7A8"/>
          <bgColor rgb="FFB6D7A8"/>
        </patternFill>
      </fill>
      <border/>
    </dxf>
    <dxf>
      <font/>
      <fill>
        <patternFill patternType="solid">
          <fgColor rgb="FFFFCDCD"/>
          <bgColor rgb="FFFFCD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6.png"/><Relationship Id="rId3"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552450</xdr:colOff>
      <xdr:row>0</xdr:row>
      <xdr:rowOff>0</xdr:rowOff>
    </xdr:from>
    <xdr:ext cx="8667750" cy="31242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714375</xdr:colOff>
      <xdr:row>0</xdr:row>
      <xdr:rowOff>0</xdr:rowOff>
    </xdr:from>
    <xdr:ext cx="7800975" cy="89820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28575</xdr:colOff>
      <xdr:row>0</xdr:row>
      <xdr:rowOff>0</xdr:rowOff>
    </xdr:from>
    <xdr:ext cx="5457825" cy="342900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28575</xdr:colOff>
      <xdr:row>0</xdr:row>
      <xdr:rowOff>161925</xdr:rowOff>
    </xdr:from>
    <xdr:ext cx="4562475" cy="341947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962025</xdr:colOff>
      <xdr:row>0</xdr:row>
      <xdr:rowOff>200025</xdr:rowOff>
    </xdr:from>
    <xdr:ext cx="4676775" cy="3381375"/>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962025</xdr:colOff>
      <xdr:row>19</xdr:row>
      <xdr:rowOff>200025</xdr:rowOff>
    </xdr:from>
    <xdr:ext cx="4076700" cy="2143125"/>
    <xdr:pic>
      <xdr:nvPicPr>
        <xdr:cNvPr id="0" name="image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17</xdr:col>
      <xdr:colOff>962025</xdr:colOff>
      <xdr:row>1</xdr:row>
      <xdr:rowOff>200025</xdr:rowOff>
    </xdr:from>
    <xdr:ext cx="3667125" cy="240030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cetl.ppu.edu/sites/default/files/publications/-John_Biggs_and_Catherine_Tang-_Teaching_for_Quali-BookFiorg-.pdf"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5.xml"/><Relationship Id="rId3"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hyperlink" Target="https://drive.google.com/file/d/1p151Pc6B272rZ49uYjET0-e9itNzFI8u/view?usp=share_link" TargetMode="External"/><Relationship Id="rId2" Type="http://schemas.openxmlformats.org/officeDocument/2006/relationships/hyperlink" Target="https://www.johnbiggs.com.au/academic/solo-taxonomy/" TargetMode="External"/><Relationship Id="rId3" Type="http://schemas.openxmlformats.org/officeDocument/2006/relationships/hyperlink" Target="https://cetl.ppu.edu/sites/default/files/publications/-John_Biggs_and_Catherine_Tang-_Teaching_for_Quali-BookFiorg-.pdf" TargetMode="External"/><Relationship Id="rId4" Type="http://schemas.openxmlformats.org/officeDocument/2006/relationships/hyperlink" Target="https://cetl.ppu.edu/sites/default/files/publications/-John_Biggs_and_Catherine_Tang-_Teaching_for_Quali-BookFiorg-.pdf" TargetMode="Externa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3" t="s">
        <v>2</v>
      </c>
      <c r="D1" s="2" t="s">
        <v>3</v>
      </c>
      <c r="E1" s="2" t="s">
        <v>4</v>
      </c>
      <c r="F1" s="4" t="s">
        <v>5</v>
      </c>
      <c r="G1" s="5"/>
    </row>
    <row r="2">
      <c r="A2" s="6" t="s">
        <v>6</v>
      </c>
      <c r="B2" s="6" t="s">
        <v>7</v>
      </c>
      <c r="C2" s="6" t="s">
        <v>8</v>
      </c>
      <c r="D2" s="6" t="s">
        <v>9</v>
      </c>
      <c r="E2" s="6" t="s">
        <v>10</v>
      </c>
      <c r="F2" s="6" t="s">
        <v>11</v>
      </c>
    </row>
    <row r="3">
      <c r="A3" s="6" t="s">
        <v>12</v>
      </c>
      <c r="B3" s="7" t="s">
        <v>13</v>
      </c>
      <c r="C3" s="6" t="s">
        <v>14</v>
      </c>
      <c r="D3" s="6" t="s">
        <v>15</v>
      </c>
      <c r="E3" s="6" t="s">
        <v>16</v>
      </c>
      <c r="F3" s="6" t="s">
        <v>17</v>
      </c>
    </row>
    <row r="4">
      <c r="A4" s="6" t="s">
        <v>18</v>
      </c>
      <c r="B4" s="6" t="s">
        <v>19</v>
      </c>
      <c r="C4" s="6" t="s">
        <v>20</v>
      </c>
      <c r="D4" s="7" t="s">
        <v>13</v>
      </c>
      <c r="E4" s="6" t="s">
        <v>21</v>
      </c>
      <c r="F4" s="6" t="s">
        <v>22</v>
      </c>
    </row>
    <row r="5">
      <c r="A5" s="6" t="s">
        <v>23</v>
      </c>
      <c r="B5" s="6" t="s">
        <v>24</v>
      </c>
      <c r="C5" s="6" t="s">
        <v>25</v>
      </c>
      <c r="D5" s="6" t="s">
        <v>26</v>
      </c>
      <c r="E5" s="6" t="s">
        <v>27</v>
      </c>
      <c r="F5" s="6" t="s">
        <v>28</v>
      </c>
    </row>
    <row r="6">
      <c r="A6" s="6" t="s">
        <v>29</v>
      </c>
      <c r="B6" s="7" t="s">
        <v>30</v>
      </c>
      <c r="C6" s="6" t="s">
        <v>31</v>
      </c>
      <c r="D6" s="6" t="s">
        <v>32</v>
      </c>
      <c r="E6" s="6" t="s">
        <v>33</v>
      </c>
      <c r="F6" s="6" t="s">
        <v>34</v>
      </c>
    </row>
    <row r="7">
      <c r="A7" s="6" t="s">
        <v>35</v>
      </c>
      <c r="B7" s="6" t="s">
        <v>36</v>
      </c>
      <c r="C7" s="6" t="s">
        <v>37</v>
      </c>
      <c r="D7" s="6" t="s">
        <v>38</v>
      </c>
      <c r="E7" s="6" t="s">
        <v>39</v>
      </c>
      <c r="F7" s="6" t="s">
        <v>40</v>
      </c>
    </row>
    <row r="8">
      <c r="A8" s="6" t="s">
        <v>41</v>
      </c>
      <c r="B8" s="6" t="s">
        <v>42</v>
      </c>
      <c r="C8" s="6" t="s">
        <v>43</v>
      </c>
      <c r="D8" s="6" t="s">
        <v>44</v>
      </c>
      <c r="E8" s="6" t="s">
        <v>45</v>
      </c>
      <c r="F8" s="6" t="s">
        <v>46</v>
      </c>
    </row>
    <row r="9">
      <c r="A9" s="6" t="s">
        <v>47</v>
      </c>
      <c r="B9" s="6" t="s">
        <v>48</v>
      </c>
      <c r="C9" s="6" t="s">
        <v>49</v>
      </c>
      <c r="D9" s="7" t="s">
        <v>30</v>
      </c>
      <c r="E9" s="6" t="s">
        <v>50</v>
      </c>
      <c r="F9" s="6" t="s">
        <v>51</v>
      </c>
    </row>
    <row r="10">
      <c r="A10" s="6" t="s">
        <v>52</v>
      </c>
      <c r="B10" s="6" t="s">
        <v>53</v>
      </c>
      <c r="C10" s="6" t="s">
        <v>54</v>
      </c>
      <c r="D10" s="6" t="s">
        <v>55</v>
      </c>
      <c r="E10" s="6" t="s">
        <v>56</v>
      </c>
      <c r="F10" s="6" t="s">
        <v>57</v>
      </c>
    </row>
    <row r="11">
      <c r="A11" s="6" t="s">
        <v>58</v>
      </c>
      <c r="B11" s="6" t="s">
        <v>59</v>
      </c>
      <c r="C11" s="6" t="s">
        <v>60</v>
      </c>
      <c r="D11" s="6" t="s">
        <v>61</v>
      </c>
      <c r="E11" s="7" t="s">
        <v>62</v>
      </c>
      <c r="F11" s="6" t="s">
        <v>63</v>
      </c>
    </row>
    <row r="12">
      <c r="A12" s="7" t="s">
        <v>62</v>
      </c>
      <c r="B12" s="6" t="s">
        <v>64</v>
      </c>
      <c r="C12" s="6" t="s">
        <v>65</v>
      </c>
      <c r="D12" s="6" t="s">
        <v>66</v>
      </c>
      <c r="E12" s="6" t="s">
        <v>67</v>
      </c>
      <c r="F12" s="6" t="s">
        <v>68</v>
      </c>
    </row>
    <row r="13">
      <c r="A13" s="6" t="s">
        <v>69</v>
      </c>
      <c r="B13" s="6" t="s">
        <v>70</v>
      </c>
      <c r="C13" s="7" t="s">
        <v>71</v>
      </c>
      <c r="D13" s="6" t="s">
        <v>72</v>
      </c>
      <c r="E13" s="6" t="s">
        <v>73</v>
      </c>
      <c r="F13" s="7" t="s">
        <v>71</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8" t="s">
        <v>1</v>
      </c>
      <c r="C1" s="9" t="s">
        <v>2</v>
      </c>
      <c r="D1" s="8" t="s">
        <v>3</v>
      </c>
      <c r="E1" s="8" t="s">
        <v>4</v>
      </c>
      <c r="F1" s="10" t="s">
        <v>5</v>
      </c>
    </row>
    <row r="2">
      <c r="A2" s="6" t="s">
        <v>6</v>
      </c>
      <c r="B2" s="6" t="s">
        <v>74</v>
      </c>
      <c r="C2" s="6" t="s">
        <v>75</v>
      </c>
      <c r="D2" s="6" t="s">
        <v>76</v>
      </c>
      <c r="E2" s="6" t="s">
        <v>77</v>
      </c>
      <c r="F2" s="6" t="s">
        <v>10</v>
      </c>
    </row>
    <row r="3">
      <c r="A3" s="6" t="s">
        <v>19</v>
      </c>
      <c r="B3" s="7" t="s">
        <v>26</v>
      </c>
      <c r="C3" s="6" t="s">
        <v>78</v>
      </c>
      <c r="D3" s="6" t="s">
        <v>79</v>
      </c>
      <c r="E3" s="6" t="s">
        <v>15</v>
      </c>
      <c r="F3" s="6" t="s">
        <v>80</v>
      </c>
    </row>
    <row r="4">
      <c r="A4" s="6" t="s">
        <v>42</v>
      </c>
      <c r="B4" s="6" t="s">
        <v>81</v>
      </c>
      <c r="C4" s="6" t="s">
        <v>14</v>
      </c>
      <c r="D4" s="6" t="s">
        <v>82</v>
      </c>
      <c r="E4" s="6" t="s">
        <v>83</v>
      </c>
      <c r="F4" s="6" t="s">
        <v>84</v>
      </c>
    </row>
    <row r="5">
      <c r="A5" s="6" t="s">
        <v>29</v>
      </c>
      <c r="B5" s="7" t="s">
        <v>27</v>
      </c>
      <c r="C5" s="6" t="s">
        <v>17</v>
      </c>
      <c r="D5" s="6" t="s">
        <v>13</v>
      </c>
      <c r="E5" s="6" t="s">
        <v>85</v>
      </c>
      <c r="F5" s="6" t="s">
        <v>86</v>
      </c>
    </row>
    <row r="6">
      <c r="A6" s="6" t="s">
        <v>23</v>
      </c>
      <c r="B6" s="6" t="s">
        <v>30</v>
      </c>
      <c r="C6" s="6" t="s">
        <v>20</v>
      </c>
      <c r="D6" s="7" t="s">
        <v>26</v>
      </c>
      <c r="E6" s="6" t="s">
        <v>28</v>
      </c>
      <c r="F6" s="6" t="s">
        <v>87</v>
      </c>
    </row>
    <row r="7">
      <c r="A7" s="6" t="s">
        <v>35</v>
      </c>
      <c r="B7" s="7" t="s">
        <v>36</v>
      </c>
      <c r="C7" s="6" t="s">
        <v>88</v>
      </c>
      <c r="D7" s="6" t="s">
        <v>89</v>
      </c>
      <c r="E7" s="6" t="s">
        <v>22</v>
      </c>
      <c r="F7" s="6" t="s">
        <v>90</v>
      </c>
    </row>
    <row r="8">
      <c r="A8" s="7" t="s">
        <v>47</v>
      </c>
      <c r="B8" s="6" t="s">
        <v>91</v>
      </c>
      <c r="C8" s="6" t="s">
        <v>92</v>
      </c>
      <c r="D8" s="6" t="s">
        <v>93</v>
      </c>
      <c r="E8" s="6" t="s">
        <v>34</v>
      </c>
      <c r="F8" s="7" t="s">
        <v>27</v>
      </c>
    </row>
    <row r="9">
      <c r="A9" s="7" t="s">
        <v>47</v>
      </c>
      <c r="B9" s="6" t="s">
        <v>94</v>
      </c>
      <c r="C9" s="7" t="s">
        <v>95</v>
      </c>
      <c r="D9" s="6" t="s">
        <v>38</v>
      </c>
      <c r="E9" s="6" t="s">
        <v>96</v>
      </c>
      <c r="F9" s="6" t="s">
        <v>33</v>
      </c>
    </row>
    <row r="10">
      <c r="A10" s="6" t="s">
        <v>52</v>
      </c>
      <c r="B10" s="7" t="s">
        <v>97</v>
      </c>
      <c r="C10" s="6" t="s">
        <v>49</v>
      </c>
      <c r="D10" s="6" t="s">
        <v>44</v>
      </c>
      <c r="E10" s="6" t="s">
        <v>51</v>
      </c>
      <c r="F10" s="7" t="s">
        <v>36</v>
      </c>
    </row>
    <row r="11">
      <c r="A11" s="6" t="s">
        <v>53</v>
      </c>
      <c r="B11" s="7" t="s">
        <v>43</v>
      </c>
      <c r="C11" s="7" t="s">
        <v>61</v>
      </c>
      <c r="D11" s="7" t="s">
        <v>97</v>
      </c>
      <c r="E11" s="6" t="s">
        <v>98</v>
      </c>
      <c r="F11" s="7" t="s">
        <v>43</v>
      </c>
    </row>
    <row r="12">
      <c r="A12" s="6" t="s">
        <v>99</v>
      </c>
      <c r="B12" s="7" t="s">
        <v>61</v>
      </c>
      <c r="C12" s="6" t="s">
        <v>100</v>
      </c>
      <c r="D12" s="7" t="s">
        <v>62</v>
      </c>
      <c r="E12" s="7" t="s">
        <v>95</v>
      </c>
      <c r="F12" s="6" t="s">
        <v>39</v>
      </c>
    </row>
    <row r="13">
      <c r="A13" s="7" t="s">
        <v>62</v>
      </c>
      <c r="B13" s="7" t="s">
        <v>59</v>
      </c>
      <c r="C13" s="6" t="s">
        <v>57</v>
      </c>
      <c r="D13" s="6" t="s">
        <v>101</v>
      </c>
      <c r="E13" s="6" t="s">
        <v>102</v>
      </c>
      <c r="F13" s="6" t="s">
        <v>103</v>
      </c>
    </row>
    <row r="14">
      <c r="A14" s="6" t="s">
        <v>104</v>
      </c>
      <c r="B14" s="6" t="s">
        <v>64</v>
      </c>
      <c r="C14" s="6" t="s">
        <v>60</v>
      </c>
      <c r="D14" s="11"/>
      <c r="E14" s="6" t="s">
        <v>105</v>
      </c>
      <c r="F14" s="6" t="s">
        <v>45</v>
      </c>
    </row>
    <row r="15">
      <c r="A15" s="6" t="s">
        <v>69</v>
      </c>
      <c r="B15" s="11"/>
      <c r="C15" s="6" t="s">
        <v>65</v>
      </c>
      <c r="D15" s="11"/>
      <c r="E15" s="6" t="s">
        <v>63</v>
      </c>
      <c r="F15" s="7" t="s">
        <v>59</v>
      </c>
    </row>
    <row r="21">
      <c r="J21" s="12" t="s">
        <v>106</v>
      </c>
    </row>
  </sheetData>
  <customSheetViews>
    <customSheetView guid="{E19BE6E7-EAC6-4CC4-B4A0-C2E4409D70D0}" filter="1" showAutoFilter="1">
      <autoFilter ref="$A$1:$F$15">
        <sortState ref="A1:F15">
          <sortCondition ref="F1:F15"/>
          <sortCondition ref="E1:E15"/>
          <sortCondition ref="D1:D15"/>
          <sortCondition ref="C1:C15"/>
          <sortCondition ref="B1:B15"/>
          <sortCondition ref="A1:A15"/>
        </sortState>
      </autoFilter>
    </customSheetView>
  </customSheetViews>
  <mergeCells count="1">
    <mergeCell ref="J21:Q2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8" t="s">
        <v>1</v>
      </c>
      <c r="C1" s="9" t="s">
        <v>2</v>
      </c>
      <c r="D1" s="8" t="s">
        <v>3</v>
      </c>
      <c r="E1" s="8" t="s">
        <v>4</v>
      </c>
      <c r="F1" s="10" t="s">
        <v>5</v>
      </c>
    </row>
    <row r="2">
      <c r="A2" s="13" t="s">
        <v>107</v>
      </c>
      <c r="B2" s="13" t="s">
        <v>108</v>
      </c>
      <c r="C2" s="13" t="s">
        <v>109</v>
      </c>
      <c r="D2" s="14" t="s">
        <v>76</v>
      </c>
      <c r="E2" s="14" t="s">
        <v>77</v>
      </c>
      <c r="F2" s="14" t="s">
        <v>10</v>
      </c>
    </row>
    <row r="3">
      <c r="A3" s="13" t="s">
        <v>110</v>
      </c>
      <c r="B3" s="13" t="s">
        <v>111</v>
      </c>
      <c r="C3" s="13" t="s">
        <v>112</v>
      </c>
      <c r="D3" s="14" t="s">
        <v>79</v>
      </c>
      <c r="E3" s="14" t="s">
        <v>15</v>
      </c>
      <c r="F3" s="14" t="s">
        <v>80</v>
      </c>
    </row>
    <row r="4">
      <c r="A4" s="13" t="s">
        <v>113</v>
      </c>
      <c r="B4" s="13" t="s">
        <v>114</v>
      </c>
      <c r="C4" s="13" t="s">
        <v>115</v>
      </c>
      <c r="D4" s="14" t="s">
        <v>82</v>
      </c>
      <c r="E4" s="14" t="s">
        <v>83</v>
      </c>
      <c r="F4" s="14" t="s">
        <v>84</v>
      </c>
    </row>
    <row r="5">
      <c r="A5" s="13" t="s">
        <v>116</v>
      </c>
      <c r="B5" s="13" t="s">
        <v>113</v>
      </c>
      <c r="C5" s="13" t="s">
        <v>117</v>
      </c>
      <c r="D5" s="14" t="s">
        <v>13</v>
      </c>
      <c r="E5" s="14" t="s">
        <v>85</v>
      </c>
      <c r="F5" s="14" t="s">
        <v>86</v>
      </c>
    </row>
    <row r="6">
      <c r="A6" s="13" t="s">
        <v>6</v>
      </c>
      <c r="B6" s="13" t="s">
        <v>118</v>
      </c>
      <c r="C6" s="13" t="s">
        <v>119</v>
      </c>
      <c r="D6" s="14" t="s">
        <v>26</v>
      </c>
      <c r="E6" s="14" t="s">
        <v>28</v>
      </c>
      <c r="F6" s="14" t="s">
        <v>87</v>
      </c>
    </row>
    <row r="7">
      <c r="A7" s="13" t="s">
        <v>19</v>
      </c>
      <c r="B7" s="13" t="s">
        <v>7</v>
      </c>
      <c r="C7" s="13" t="s">
        <v>120</v>
      </c>
      <c r="D7" s="14" t="s">
        <v>89</v>
      </c>
      <c r="E7" s="14" t="s">
        <v>22</v>
      </c>
      <c r="F7" s="14" t="s">
        <v>90</v>
      </c>
    </row>
    <row r="8">
      <c r="A8" s="13" t="s">
        <v>12</v>
      </c>
      <c r="B8" s="13" t="s">
        <v>13</v>
      </c>
      <c r="C8" s="13" t="s">
        <v>78</v>
      </c>
      <c r="D8" s="14" t="s">
        <v>93</v>
      </c>
      <c r="E8" s="14" t="s">
        <v>34</v>
      </c>
      <c r="F8" s="14" t="s">
        <v>27</v>
      </c>
    </row>
    <row r="9">
      <c r="A9" s="13" t="s">
        <v>18</v>
      </c>
      <c r="B9" s="13" t="s">
        <v>26</v>
      </c>
      <c r="C9" s="13" t="s">
        <v>8</v>
      </c>
      <c r="D9" s="14" t="s">
        <v>38</v>
      </c>
      <c r="E9" s="14" t="s">
        <v>96</v>
      </c>
      <c r="F9" s="14" t="s">
        <v>33</v>
      </c>
    </row>
    <row r="10">
      <c r="A10" s="13" t="s">
        <v>42</v>
      </c>
      <c r="B10" s="13" t="s">
        <v>81</v>
      </c>
      <c r="C10" s="13" t="s">
        <v>7</v>
      </c>
      <c r="D10" s="14" t="s">
        <v>44</v>
      </c>
      <c r="E10" s="14" t="s">
        <v>51</v>
      </c>
      <c r="F10" s="14" t="s">
        <v>36</v>
      </c>
    </row>
    <row r="11">
      <c r="A11" s="13" t="s">
        <v>121</v>
      </c>
      <c r="B11" s="13" t="s">
        <v>27</v>
      </c>
      <c r="C11" s="13" t="s">
        <v>122</v>
      </c>
      <c r="D11" s="14" t="s">
        <v>97</v>
      </c>
      <c r="E11" s="14" t="s">
        <v>98</v>
      </c>
      <c r="F11" s="14" t="s">
        <v>43</v>
      </c>
    </row>
    <row r="12">
      <c r="A12" s="13" t="s">
        <v>29</v>
      </c>
      <c r="B12" s="13" t="s">
        <v>20</v>
      </c>
      <c r="C12" s="13" t="s">
        <v>14</v>
      </c>
      <c r="D12" s="14" t="s">
        <v>62</v>
      </c>
      <c r="E12" s="14" t="s">
        <v>95</v>
      </c>
      <c r="F12" s="14" t="s">
        <v>39</v>
      </c>
    </row>
    <row r="13">
      <c r="A13" s="13" t="s">
        <v>23</v>
      </c>
      <c r="B13" s="13" t="s">
        <v>19</v>
      </c>
      <c r="C13" s="13" t="s">
        <v>123</v>
      </c>
      <c r="D13" s="14" t="s">
        <v>101</v>
      </c>
      <c r="E13" s="14" t="s">
        <v>102</v>
      </c>
      <c r="F13" s="14" t="s">
        <v>103</v>
      </c>
    </row>
    <row r="14">
      <c r="A14" s="13" t="s">
        <v>48</v>
      </c>
      <c r="B14" s="13" t="s">
        <v>38</v>
      </c>
      <c r="C14" s="14" t="s">
        <v>60</v>
      </c>
      <c r="D14" s="15"/>
      <c r="E14" s="14" t="s">
        <v>105</v>
      </c>
      <c r="F14" s="14" t="s">
        <v>45</v>
      </c>
    </row>
    <row r="15">
      <c r="A15" s="13" t="s">
        <v>35</v>
      </c>
      <c r="B15" s="13" t="s">
        <v>24</v>
      </c>
      <c r="C15" s="14" t="s">
        <v>65</v>
      </c>
      <c r="D15" s="15"/>
      <c r="E15" s="14" t="s">
        <v>63</v>
      </c>
      <c r="F15" s="14" t="s">
        <v>59</v>
      </c>
    </row>
    <row r="16">
      <c r="A16" s="5" t="s">
        <v>124</v>
      </c>
      <c r="B16" s="5" t="s">
        <v>30</v>
      </c>
    </row>
    <row r="17">
      <c r="A17" s="5" t="s">
        <v>41</v>
      </c>
      <c r="B17" s="5" t="s">
        <v>125</v>
      </c>
    </row>
    <row r="18">
      <c r="A18" s="5" t="s">
        <v>126</v>
      </c>
      <c r="B18" s="5" t="s">
        <v>36</v>
      </c>
    </row>
    <row r="19">
      <c r="A19" s="5" t="s">
        <v>47</v>
      </c>
      <c r="B19" s="5" t="s">
        <v>127</v>
      </c>
    </row>
    <row r="20">
      <c r="A20" s="5" t="s">
        <v>128</v>
      </c>
      <c r="B20" s="5" t="s">
        <v>91</v>
      </c>
    </row>
    <row r="21">
      <c r="A21" s="5" t="s">
        <v>129</v>
      </c>
      <c r="B21" s="5" t="s">
        <v>130</v>
      </c>
      <c r="J21" s="16" t="s">
        <v>131</v>
      </c>
    </row>
    <row r="22">
      <c r="A22" s="5" t="s">
        <v>52</v>
      </c>
      <c r="B22" s="5" t="s">
        <v>94</v>
      </c>
    </row>
    <row r="23">
      <c r="A23" s="5" t="s">
        <v>132</v>
      </c>
      <c r="B23" s="5" t="s">
        <v>133</v>
      </c>
    </row>
    <row r="24">
      <c r="A24" s="5" t="s">
        <v>53</v>
      </c>
      <c r="B24" s="5" t="s">
        <v>134</v>
      </c>
    </row>
    <row r="25">
      <c r="A25" s="5" t="s">
        <v>135</v>
      </c>
      <c r="B25" s="5" t="s">
        <v>42</v>
      </c>
    </row>
    <row r="26">
      <c r="A26" s="5" t="s">
        <v>136</v>
      </c>
      <c r="B26" s="5" t="s">
        <v>37</v>
      </c>
    </row>
    <row r="27">
      <c r="A27" s="5" t="s">
        <v>58</v>
      </c>
      <c r="B27" s="5" t="s">
        <v>121</v>
      </c>
    </row>
    <row r="28">
      <c r="A28" s="5" t="s">
        <v>99</v>
      </c>
      <c r="B28" s="5" t="s">
        <v>97</v>
      </c>
    </row>
    <row r="29">
      <c r="A29" s="5" t="s">
        <v>137</v>
      </c>
      <c r="B29" s="5" t="s">
        <v>138</v>
      </c>
    </row>
    <row r="30">
      <c r="A30" s="5" t="s">
        <v>62</v>
      </c>
      <c r="B30" s="5" t="s">
        <v>43</v>
      </c>
    </row>
    <row r="31">
      <c r="A31" s="5" t="s">
        <v>69</v>
      </c>
      <c r="B31" s="5" t="s">
        <v>48</v>
      </c>
    </row>
    <row r="32">
      <c r="A32" s="5" t="s">
        <v>139</v>
      </c>
      <c r="B32" s="5" t="s">
        <v>35</v>
      </c>
    </row>
    <row r="33">
      <c r="A33" s="5" t="s">
        <v>140</v>
      </c>
      <c r="B33" s="5" t="s">
        <v>141</v>
      </c>
    </row>
    <row r="34">
      <c r="A34" s="5" t="s">
        <v>142</v>
      </c>
      <c r="B34" s="5" t="s">
        <v>102</v>
      </c>
    </row>
    <row r="35">
      <c r="A35" s="5" t="s">
        <v>71</v>
      </c>
      <c r="B35" s="5" t="s">
        <v>70</v>
      </c>
    </row>
    <row r="36">
      <c r="B36" s="5" t="s">
        <v>61</v>
      </c>
    </row>
    <row r="37">
      <c r="B37" s="5" t="s">
        <v>53</v>
      </c>
    </row>
    <row r="38">
      <c r="B38" s="5" t="s">
        <v>136</v>
      </c>
    </row>
    <row r="39">
      <c r="B39" s="5" t="s">
        <v>143</v>
      </c>
    </row>
    <row r="40">
      <c r="B40" s="5" t="s">
        <v>144</v>
      </c>
    </row>
    <row r="41">
      <c r="B41" s="5" t="s">
        <v>145</v>
      </c>
    </row>
    <row r="42">
      <c r="B42" s="5" t="s">
        <v>137</v>
      </c>
    </row>
    <row r="43">
      <c r="B43" s="5" t="s">
        <v>68</v>
      </c>
    </row>
    <row r="44">
      <c r="B44" s="5" t="s">
        <v>62</v>
      </c>
    </row>
    <row r="45">
      <c r="B45" s="5" t="s">
        <v>59</v>
      </c>
    </row>
    <row r="46">
      <c r="B46" s="5" t="s">
        <v>140</v>
      </c>
    </row>
    <row r="47">
      <c r="B47" s="5" t="s">
        <v>64</v>
      </c>
    </row>
  </sheetData>
  <customSheetViews>
    <customSheetView guid="{E19BE6E7-EAC6-4CC4-B4A0-C2E4409D70D0}" filter="1" showAutoFilter="1">
      <autoFilter ref="$A$1:$F$47">
        <sortState ref="A1:F47">
          <sortCondition ref="F1:F47"/>
          <sortCondition ref="E1:E47"/>
          <sortCondition ref="D1:D47"/>
          <sortCondition ref="C1:C47"/>
          <sortCondition ref="B1:B47"/>
          <sortCondition ref="A1:A47"/>
        </sortState>
      </autoFilter>
    </customSheetView>
  </customSheetViews>
  <mergeCells count="1">
    <mergeCell ref="J21:Q21"/>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2" t="s">
        <v>1</v>
      </c>
      <c r="C1" s="3" t="s">
        <v>2</v>
      </c>
      <c r="D1" s="2" t="s">
        <v>3</v>
      </c>
      <c r="E1" s="2" t="s">
        <v>4</v>
      </c>
      <c r="F1" s="4" t="s">
        <v>5</v>
      </c>
      <c r="I1" s="11"/>
      <c r="J1" s="17"/>
      <c r="K1" s="17"/>
      <c r="L1" s="17"/>
      <c r="M1" s="17"/>
      <c r="N1" s="17"/>
      <c r="O1" s="17"/>
      <c r="P1" s="17"/>
      <c r="Q1" s="17"/>
    </row>
    <row r="2">
      <c r="A2" s="6" t="s">
        <v>146</v>
      </c>
      <c r="B2" s="7" t="s">
        <v>7</v>
      </c>
      <c r="C2" s="6" t="s">
        <v>147</v>
      </c>
      <c r="D2" s="6" t="s">
        <v>76</v>
      </c>
      <c r="E2" s="6" t="s">
        <v>10</v>
      </c>
      <c r="F2" s="6" t="s">
        <v>28</v>
      </c>
      <c r="I2" s="11"/>
      <c r="J2" s="17"/>
      <c r="K2" s="17"/>
      <c r="L2" s="17"/>
      <c r="M2" s="17"/>
      <c r="N2" s="17"/>
      <c r="O2" s="17"/>
      <c r="P2" s="17"/>
      <c r="Q2" s="17"/>
    </row>
    <row r="3">
      <c r="A3" s="6" t="s">
        <v>148</v>
      </c>
      <c r="B3" s="7" t="s">
        <v>13</v>
      </c>
      <c r="C3" s="6" t="s">
        <v>149</v>
      </c>
      <c r="D3" s="6" t="s">
        <v>114</v>
      </c>
      <c r="E3" s="6" t="s">
        <v>16</v>
      </c>
      <c r="F3" s="6" t="s">
        <v>17</v>
      </c>
      <c r="I3" s="11"/>
      <c r="J3" s="17"/>
      <c r="K3" s="17"/>
      <c r="L3" s="17"/>
      <c r="M3" s="17"/>
      <c r="N3" s="17"/>
      <c r="O3" s="17"/>
      <c r="P3" s="17"/>
      <c r="Q3" s="17"/>
    </row>
    <row r="4">
      <c r="A4" s="6" t="s">
        <v>150</v>
      </c>
      <c r="B4" s="7" t="s">
        <v>151</v>
      </c>
      <c r="C4" s="7" t="s">
        <v>8</v>
      </c>
      <c r="D4" s="7" t="s">
        <v>7</v>
      </c>
      <c r="E4" s="6" t="s">
        <v>21</v>
      </c>
      <c r="F4" s="6" t="s">
        <v>22</v>
      </c>
      <c r="I4" s="11"/>
      <c r="J4" s="17"/>
      <c r="K4" s="17"/>
      <c r="L4" s="17"/>
      <c r="M4" s="17"/>
      <c r="N4" s="17"/>
      <c r="O4" s="17"/>
      <c r="P4" s="17"/>
      <c r="Q4" s="17"/>
    </row>
    <row r="5">
      <c r="A5" s="6" t="s">
        <v>152</v>
      </c>
      <c r="B5" s="6" t="s">
        <v>153</v>
      </c>
      <c r="C5" s="6" t="s">
        <v>14</v>
      </c>
      <c r="D5" s="7" t="s">
        <v>13</v>
      </c>
      <c r="E5" s="7" t="s">
        <v>8</v>
      </c>
      <c r="F5" s="6" t="s">
        <v>34</v>
      </c>
      <c r="I5" s="11"/>
      <c r="J5" s="17"/>
      <c r="K5" s="17"/>
      <c r="L5" s="17"/>
      <c r="M5" s="17"/>
      <c r="N5" s="17"/>
      <c r="O5" s="17"/>
      <c r="P5" s="17"/>
      <c r="Q5" s="17"/>
    </row>
    <row r="6">
      <c r="A6" s="7" t="s">
        <v>154</v>
      </c>
      <c r="B6" s="6" t="s">
        <v>155</v>
      </c>
      <c r="C6" s="6" t="s">
        <v>25</v>
      </c>
      <c r="D6" s="6" t="s">
        <v>156</v>
      </c>
      <c r="E6" s="7" t="s">
        <v>80</v>
      </c>
      <c r="F6" s="6" t="s">
        <v>40</v>
      </c>
      <c r="I6" s="11"/>
      <c r="J6" s="17"/>
      <c r="K6" s="17"/>
      <c r="L6" s="17"/>
      <c r="M6" s="17"/>
      <c r="N6" s="17"/>
      <c r="O6" s="17"/>
      <c r="P6" s="17"/>
      <c r="Q6" s="17"/>
    </row>
    <row r="7">
      <c r="A7" s="6" t="s">
        <v>157</v>
      </c>
      <c r="B7" s="6" t="s">
        <v>158</v>
      </c>
      <c r="C7" s="6" t="s">
        <v>159</v>
      </c>
      <c r="D7" s="6" t="s">
        <v>160</v>
      </c>
      <c r="E7" s="6" t="s">
        <v>86</v>
      </c>
      <c r="F7" s="6" t="s">
        <v>51</v>
      </c>
      <c r="I7" s="11"/>
      <c r="J7" s="17"/>
      <c r="K7" s="17"/>
      <c r="L7" s="17"/>
      <c r="M7" s="17"/>
      <c r="N7" s="17"/>
      <c r="O7" s="17"/>
      <c r="P7" s="17"/>
      <c r="Q7" s="17"/>
    </row>
    <row r="8">
      <c r="A8" s="6" t="s">
        <v>161</v>
      </c>
      <c r="B8" s="6" t="s">
        <v>162</v>
      </c>
      <c r="C8" s="6" t="s">
        <v>163</v>
      </c>
      <c r="D8" s="6" t="s">
        <v>89</v>
      </c>
      <c r="E8" s="6" t="s">
        <v>90</v>
      </c>
      <c r="F8" s="6" t="s">
        <v>164</v>
      </c>
      <c r="I8" s="11"/>
      <c r="J8" s="17"/>
      <c r="K8" s="17"/>
      <c r="L8" s="17"/>
      <c r="M8" s="17"/>
      <c r="N8" s="17"/>
      <c r="O8" s="17"/>
      <c r="P8" s="17"/>
      <c r="Q8" s="17"/>
    </row>
    <row r="9">
      <c r="A9" s="6" t="s">
        <v>165</v>
      </c>
      <c r="B9" s="7" t="s">
        <v>154</v>
      </c>
      <c r="C9" s="6" t="s">
        <v>100</v>
      </c>
      <c r="D9" s="6" t="s">
        <v>166</v>
      </c>
      <c r="E9" s="6" t="s">
        <v>33</v>
      </c>
      <c r="F9" s="6" t="s">
        <v>167</v>
      </c>
      <c r="I9" s="11"/>
      <c r="J9" s="17"/>
      <c r="K9" s="17"/>
      <c r="L9" s="17"/>
      <c r="M9" s="17"/>
      <c r="N9" s="17"/>
      <c r="O9" s="17"/>
      <c r="P9" s="17"/>
      <c r="Q9" s="17"/>
    </row>
    <row r="10">
      <c r="A10" s="6" t="s">
        <v>168</v>
      </c>
      <c r="B10" s="6" t="s">
        <v>169</v>
      </c>
      <c r="C10" s="7" t="s">
        <v>57</v>
      </c>
      <c r="D10" s="6" t="s">
        <v>38</v>
      </c>
      <c r="E10" s="6" t="s">
        <v>39</v>
      </c>
      <c r="F10" s="6" t="s">
        <v>170</v>
      </c>
      <c r="I10" s="11"/>
      <c r="J10" s="17"/>
      <c r="K10" s="17"/>
      <c r="L10" s="17"/>
      <c r="M10" s="17"/>
      <c r="N10" s="17"/>
      <c r="O10" s="17"/>
      <c r="P10" s="17"/>
      <c r="Q10" s="17"/>
    </row>
    <row r="11">
      <c r="A11" s="6" t="s">
        <v>171</v>
      </c>
      <c r="B11" s="6" t="s">
        <v>172</v>
      </c>
      <c r="C11" s="6" t="s">
        <v>173</v>
      </c>
      <c r="D11" s="6" t="s">
        <v>44</v>
      </c>
      <c r="E11" s="6" t="s">
        <v>103</v>
      </c>
      <c r="F11" s="6" t="s">
        <v>174</v>
      </c>
      <c r="I11" s="11"/>
      <c r="J11" s="17"/>
      <c r="K11" s="17"/>
      <c r="L11" s="17"/>
      <c r="M11" s="17"/>
      <c r="N11" s="17"/>
      <c r="O11" s="17"/>
      <c r="P11" s="17"/>
      <c r="Q11" s="17"/>
    </row>
    <row r="12">
      <c r="A12" s="6" t="s">
        <v>175</v>
      </c>
      <c r="B12" s="6" t="s">
        <v>70</v>
      </c>
      <c r="C12" s="7" t="s">
        <v>62</v>
      </c>
      <c r="D12" s="6" t="s">
        <v>30</v>
      </c>
      <c r="E12" s="6" t="s">
        <v>176</v>
      </c>
      <c r="F12" s="6" t="s">
        <v>177</v>
      </c>
      <c r="I12" s="11"/>
      <c r="J12" s="17"/>
      <c r="K12" s="17"/>
      <c r="L12" s="17"/>
      <c r="M12" s="17"/>
      <c r="N12" s="17"/>
      <c r="O12" s="17"/>
      <c r="P12" s="17"/>
      <c r="Q12" s="17"/>
    </row>
    <row r="13">
      <c r="A13" s="6" t="s">
        <v>178</v>
      </c>
      <c r="B13" s="7" t="s">
        <v>179</v>
      </c>
      <c r="C13" s="6" t="s">
        <v>104</v>
      </c>
      <c r="D13" s="6" t="s">
        <v>55</v>
      </c>
      <c r="E13" s="7" t="s">
        <v>61</v>
      </c>
      <c r="F13" s="7" t="s">
        <v>57</v>
      </c>
      <c r="I13" s="11"/>
      <c r="J13" s="17"/>
      <c r="K13" s="17"/>
      <c r="L13" s="17"/>
      <c r="M13" s="17"/>
      <c r="N13" s="17"/>
      <c r="O13" s="17"/>
      <c r="P13" s="17"/>
      <c r="Q13" s="17"/>
    </row>
    <row r="14">
      <c r="A14" s="6" t="s">
        <v>180</v>
      </c>
      <c r="B14" s="6" t="s">
        <v>181</v>
      </c>
      <c r="C14" s="6" t="s">
        <v>182</v>
      </c>
      <c r="D14" s="6" t="s">
        <v>102</v>
      </c>
      <c r="E14" s="6" t="s">
        <v>183</v>
      </c>
      <c r="F14" s="17"/>
      <c r="M14" s="17"/>
      <c r="N14" s="17"/>
      <c r="O14" s="17"/>
      <c r="P14" s="17"/>
      <c r="Q14" s="17"/>
    </row>
    <row r="15">
      <c r="A15" s="6" t="s">
        <v>184</v>
      </c>
      <c r="B15" s="11"/>
      <c r="C15" s="6" t="s">
        <v>65</v>
      </c>
      <c r="D15" s="6" t="s">
        <v>47</v>
      </c>
      <c r="E15" s="6" t="s">
        <v>185</v>
      </c>
      <c r="F15" s="11"/>
    </row>
    <row r="16">
      <c r="A16" s="11"/>
      <c r="B16" s="11"/>
      <c r="C16" s="11"/>
      <c r="D16" s="6" t="s">
        <v>136</v>
      </c>
      <c r="E16" s="6" t="s">
        <v>45</v>
      </c>
      <c r="F16" s="11"/>
    </row>
    <row r="17">
      <c r="A17" s="11"/>
      <c r="B17" s="11"/>
      <c r="C17" s="11"/>
      <c r="D17" s="6" t="s">
        <v>186</v>
      </c>
      <c r="E17" s="6" t="s">
        <v>50</v>
      </c>
      <c r="F17" s="11"/>
    </row>
    <row r="18">
      <c r="A18" s="11"/>
      <c r="B18" s="11"/>
      <c r="C18" s="11"/>
      <c r="D18" s="6" t="s">
        <v>101</v>
      </c>
      <c r="E18" s="7" t="s">
        <v>62</v>
      </c>
      <c r="F18" s="11"/>
    </row>
    <row r="19">
      <c r="A19" s="11"/>
      <c r="B19" s="11"/>
      <c r="C19" s="11"/>
      <c r="D19" s="6" t="s">
        <v>187</v>
      </c>
      <c r="E19" s="11"/>
      <c r="F19" s="11"/>
    </row>
    <row r="21">
      <c r="I21" s="18" t="s">
        <v>188</v>
      </c>
    </row>
  </sheetData>
  <mergeCells count="1">
    <mergeCell ref="I21:L21"/>
  </mergeCells>
  <hyperlinks>
    <hyperlink r:id="rId1" ref="I21"/>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2" max="7" width="13.88"/>
    <col customWidth="1" min="8" max="8" width="2.63"/>
    <col customWidth="1" min="9" max="9" width="13.88"/>
    <col customWidth="1" min="10" max="16" width="6.38"/>
    <col customWidth="1" min="17" max="17" width="13.88"/>
    <col customWidth="1" min="18" max="18" width="11.5"/>
    <col customWidth="1" min="19" max="20" width="12.25"/>
    <col customWidth="1" min="21" max="22" width="15.13"/>
    <col customWidth="1" min="23" max="23" width="12.75"/>
    <col customWidth="1" min="24" max="24" width="12.0"/>
    <col customWidth="1" min="25" max="25" width="12.75"/>
    <col customWidth="1" min="26" max="30" width="6.38"/>
  </cols>
  <sheetData>
    <row r="1">
      <c r="A1" s="17"/>
      <c r="B1" s="17"/>
      <c r="C1" s="17"/>
      <c r="D1" s="17"/>
      <c r="E1" s="17"/>
      <c r="F1" s="17"/>
      <c r="G1" s="19"/>
      <c r="H1" s="17"/>
      <c r="I1" s="17"/>
      <c r="J1" s="17"/>
      <c r="K1" s="17"/>
      <c r="L1" s="17"/>
      <c r="M1" s="17"/>
      <c r="N1" s="20"/>
      <c r="O1" s="17"/>
      <c r="P1" s="11"/>
      <c r="Q1" s="17"/>
      <c r="R1" s="17"/>
      <c r="S1" s="11"/>
      <c r="T1" s="11"/>
      <c r="U1" s="11"/>
      <c r="V1" s="11"/>
      <c r="W1" s="11"/>
      <c r="X1" s="11"/>
      <c r="Y1" s="11"/>
      <c r="Z1" s="11"/>
      <c r="AA1" s="11"/>
      <c r="AB1" s="11"/>
      <c r="AC1" s="11"/>
      <c r="AD1" s="11"/>
    </row>
    <row r="2" ht="19.5" customHeight="1">
      <c r="A2" s="17"/>
      <c r="B2" s="21" t="s">
        <v>189</v>
      </c>
      <c r="C2" s="22"/>
      <c r="D2" s="22"/>
      <c r="E2" s="23"/>
      <c r="F2" s="17"/>
      <c r="G2" s="11"/>
      <c r="H2" s="17"/>
      <c r="I2" s="17"/>
      <c r="J2" s="17"/>
      <c r="K2" s="17"/>
      <c r="L2" s="17"/>
      <c r="M2" s="17"/>
      <c r="N2" s="17"/>
      <c r="O2" s="17"/>
      <c r="P2" s="11"/>
      <c r="Q2" s="17"/>
      <c r="R2" s="17"/>
      <c r="S2" s="11"/>
      <c r="T2" s="11"/>
      <c r="U2" s="11"/>
      <c r="V2" s="11"/>
      <c r="W2" s="11"/>
      <c r="X2" s="11"/>
      <c r="Y2" s="11"/>
      <c r="Z2" s="11"/>
      <c r="AA2" s="11"/>
      <c r="AB2" s="11"/>
      <c r="AC2" s="11"/>
      <c r="AD2" s="11"/>
    </row>
    <row r="3" ht="19.5" customHeight="1">
      <c r="A3" s="17"/>
      <c r="B3" s="24"/>
      <c r="C3" s="25"/>
      <c r="D3" s="25"/>
      <c r="E3" s="26"/>
      <c r="F3" s="17"/>
      <c r="G3" s="11"/>
      <c r="H3" s="17"/>
      <c r="I3" s="17"/>
      <c r="J3" s="17"/>
      <c r="K3" s="17"/>
      <c r="L3" s="17"/>
      <c r="M3" s="17"/>
      <c r="N3" s="17"/>
      <c r="O3" s="17"/>
      <c r="P3" s="11"/>
      <c r="Q3" s="17"/>
      <c r="R3" s="17"/>
      <c r="S3" s="11"/>
      <c r="T3" s="11"/>
      <c r="U3" s="11"/>
      <c r="V3" s="11"/>
      <c r="W3" s="11"/>
      <c r="X3" s="11"/>
      <c r="Y3" s="11"/>
      <c r="Z3" s="11"/>
      <c r="AA3" s="11"/>
      <c r="AB3" s="11"/>
      <c r="AC3" s="11"/>
      <c r="AD3" s="11"/>
    </row>
    <row r="4" ht="19.5" customHeight="1">
      <c r="A4" s="17"/>
      <c r="B4" s="27" t="s">
        <v>190</v>
      </c>
      <c r="C4" s="22"/>
      <c r="D4" s="22"/>
      <c r="E4" s="23"/>
      <c r="F4" s="17"/>
      <c r="G4" s="11"/>
      <c r="H4" s="17"/>
      <c r="I4" s="17"/>
      <c r="J4" s="17"/>
      <c r="K4" s="17"/>
      <c r="L4" s="17"/>
      <c r="M4" s="17"/>
      <c r="N4" s="17"/>
      <c r="O4" s="17"/>
      <c r="P4" s="11"/>
      <c r="Q4" s="17"/>
      <c r="R4" s="17"/>
      <c r="S4" s="11"/>
      <c r="T4" s="11"/>
      <c r="U4" s="11"/>
      <c r="V4" s="11"/>
      <c r="W4" s="11"/>
      <c r="X4" s="11"/>
      <c r="Y4" s="11"/>
      <c r="Z4" s="11"/>
      <c r="AA4" s="11"/>
      <c r="AB4" s="11"/>
      <c r="AC4" s="11"/>
      <c r="AD4" s="11"/>
    </row>
    <row r="5" ht="19.5" customHeight="1">
      <c r="A5" s="17"/>
      <c r="B5" s="28"/>
      <c r="E5" s="29"/>
      <c r="F5" s="17"/>
      <c r="G5" s="11"/>
      <c r="H5" s="17"/>
      <c r="I5" s="17"/>
      <c r="J5" s="17"/>
      <c r="K5" s="17"/>
      <c r="L5" s="17"/>
      <c r="M5" s="17"/>
      <c r="N5" s="17"/>
      <c r="O5" s="17"/>
      <c r="P5" s="11"/>
      <c r="Q5" s="17"/>
      <c r="R5" s="17"/>
      <c r="S5" s="11"/>
      <c r="T5" s="11"/>
      <c r="U5" s="11"/>
      <c r="V5" s="11"/>
      <c r="W5" s="11"/>
      <c r="X5" s="11"/>
      <c r="Y5" s="11"/>
      <c r="Z5" s="11"/>
      <c r="AA5" s="11"/>
      <c r="AB5" s="11"/>
      <c r="AC5" s="11"/>
      <c r="AD5" s="11"/>
    </row>
    <row r="6" ht="19.5" customHeight="1">
      <c r="A6" s="17"/>
      <c r="B6" s="28"/>
      <c r="E6" s="29"/>
      <c r="F6" s="17"/>
      <c r="G6" s="11"/>
      <c r="H6" s="17"/>
      <c r="I6" s="17"/>
      <c r="J6" s="17"/>
      <c r="K6" s="17"/>
      <c r="L6" s="17"/>
      <c r="M6" s="17"/>
      <c r="N6" s="17"/>
      <c r="O6" s="17"/>
      <c r="P6" s="11"/>
      <c r="Q6" s="17"/>
      <c r="R6" s="17"/>
      <c r="S6" s="11"/>
      <c r="T6" s="11"/>
      <c r="U6" s="11"/>
      <c r="V6" s="11"/>
      <c r="W6" s="11"/>
      <c r="X6" s="11"/>
      <c r="Y6" s="11"/>
      <c r="Z6" s="11"/>
      <c r="AA6" s="11"/>
      <c r="AB6" s="11"/>
      <c r="AC6" s="11"/>
      <c r="AD6" s="11"/>
    </row>
    <row r="7" ht="19.5" customHeight="1">
      <c r="A7" s="17"/>
      <c r="B7" s="28"/>
      <c r="E7" s="29"/>
      <c r="F7" s="17"/>
      <c r="G7" s="11"/>
      <c r="H7" s="17"/>
      <c r="I7" s="17"/>
      <c r="J7" s="17"/>
      <c r="K7" s="17"/>
      <c r="L7" s="17"/>
      <c r="M7" s="17"/>
      <c r="N7" s="17"/>
      <c r="O7" s="17"/>
      <c r="P7" s="11"/>
      <c r="Q7" s="17"/>
      <c r="R7" s="17"/>
      <c r="S7" s="11"/>
      <c r="T7" s="11"/>
      <c r="U7" s="11"/>
      <c r="V7" s="11"/>
      <c r="W7" s="11"/>
      <c r="X7" s="11"/>
      <c r="Y7" s="11"/>
      <c r="Z7" s="11"/>
      <c r="AA7" s="11"/>
      <c r="AB7" s="11"/>
      <c r="AC7" s="11"/>
      <c r="AD7" s="11"/>
    </row>
    <row r="8" ht="19.5" customHeight="1">
      <c r="A8" s="17"/>
      <c r="B8" s="28"/>
      <c r="E8" s="29"/>
      <c r="F8" s="17"/>
      <c r="G8" s="11"/>
      <c r="H8" s="17"/>
      <c r="I8" s="17"/>
      <c r="J8" s="17"/>
      <c r="K8" s="17"/>
      <c r="L8" s="17"/>
      <c r="M8" s="17"/>
      <c r="N8" s="17"/>
      <c r="O8" s="17"/>
      <c r="P8" s="11"/>
      <c r="Q8" s="17"/>
      <c r="R8" s="17"/>
      <c r="S8" s="11"/>
      <c r="T8" s="11"/>
      <c r="U8" s="11"/>
      <c r="V8" s="11"/>
      <c r="W8" s="11"/>
      <c r="X8" s="11"/>
      <c r="Y8" s="11"/>
      <c r="Z8" s="11"/>
      <c r="AA8" s="11"/>
      <c r="AB8" s="11"/>
      <c r="AC8" s="11"/>
      <c r="AD8" s="11"/>
    </row>
    <row r="9" ht="19.5" customHeight="1">
      <c r="A9" s="17"/>
      <c r="B9" s="28"/>
      <c r="E9" s="29"/>
      <c r="F9" s="17"/>
      <c r="G9" s="11"/>
      <c r="H9" s="17"/>
      <c r="I9" s="17"/>
      <c r="J9" s="17"/>
      <c r="K9" s="17"/>
      <c r="L9" s="17"/>
      <c r="M9" s="17"/>
      <c r="N9" s="17"/>
      <c r="O9" s="17"/>
      <c r="P9" s="11"/>
      <c r="Q9" s="17"/>
      <c r="R9" s="17"/>
      <c r="S9" s="11"/>
      <c r="T9" s="11"/>
      <c r="U9" s="11"/>
      <c r="V9" s="11"/>
      <c r="W9" s="11"/>
      <c r="X9" s="11"/>
      <c r="Y9" s="11"/>
      <c r="Z9" s="11"/>
      <c r="AA9" s="11"/>
      <c r="AB9" s="11"/>
      <c r="AC9" s="11"/>
      <c r="AD9" s="11"/>
    </row>
    <row r="10" ht="19.5" customHeight="1">
      <c r="A10" s="17"/>
      <c r="B10" s="28"/>
      <c r="E10" s="29"/>
      <c r="F10" s="17"/>
      <c r="G10" s="11"/>
      <c r="H10" s="17"/>
      <c r="I10" s="17"/>
      <c r="J10" s="17"/>
      <c r="K10" s="17"/>
      <c r="L10" s="17"/>
      <c r="M10" s="17"/>
      <c r="N10" s="17"/>
      <c r="O10" s="17"/>
      <c r="P10" s="11"/>
      <c r="Q10" s="17"/>
      <c r="R10" s="17"/>
      <c r="S10" s="11"/>
      <c r="T10" s="11"/>
      <c r="U10" s="11"/>
      <c r="V10" s="11"/>
      <c r="W10" s="11"/>
      <c r="X10" s="11"/>
      <c r="Y10" s="11"/>
      <c r="Z10" s="11"/>
      <c r="AA10" s="11"/>
      <c r="AB10" s="11"/>
      <c r="AC10" s="11"/>
      <c r="AD10" s="11"/>
    </row>
    <row r="11" ht="19.5" customHeight="1">
      <c r="A11" s="17"/>
      <c r="B11" s="28"/>
      <c r="E11" s="29"/>
      <c r="F11" s="17"/>
      <c r="G11" s="11"/>
      <c r="H11" s="17"/>
      <c r="I11" s="17"/>
      <c r="J11" s="17"/>
      <c r="K11" s="17"/>
      <c r="L11" s="17"/>
      <c r="M11" s="17"/>
      <c r="N11" s="17"/>
      <c r="O11" s="17"/>
      <c r="P11" s="11"/>
      <c r="Q11" s="17"/>
      <c r="R11" s="17"/>
      <c r="S11" s="11"/>
      <c r="T11" s="11"/>
      <c r="U11" s="11"/>
      <c r="V11" s="11"/>
      <c r="W11" s="11"/>
      <c r="X11" s="11"/>
      <c r="Y11" s="11"/>
      <c r="Z11" s="11"/>
      <c r="AA11" s="11"/>
      <c r="AB11" s="11"/>
      <c r="AC11" s="11"/>
      <c r="AD11" s="11"/>
    </row>
    <row r="12" ht="19.5" customHeight="1">
      <c r="A12" s="17"/>
      <c r="B12" s="28"/>
      <c r="E12" s="29"/>
      <c r="F12" s="17"/>
      <c r="G12" s="11"/>
      <c r="H12" s="17"/>
      <c r="I12" s="17"/>
      <c r="J12" s="17"/>
      <c r="K12" s="17"/>
      <c r="L12" s="17"/>
      <c r="M12" s="17"/>
      <c r="N12" s="17"/>
      <c r="O12" s="17"/>
      <c r="P12" s="11"/>
      <c r="Q12" s="17"/>
      <c r="R12" s="17"/>
      <c r="S12" s="11"/>
      <c r="T12" s="11"/>
      <c r="U12" s="11"/>
      <c r="V12" s="11"/>
      <c r="W12" s="11"/>
      <c r="X12" s="11"/>
      <c r="Y12" s="11"/>
      <c r="Z12" s="11"/>
      <c r="AA12" s="11"/>
      <c r="AB12" s="11"/>
      <c r="AC12" s="11"/>
      <c r="AD12" s="11"/>
    </row>
    <row r="13" ht="19.5" customHeight="1">
      <c r="A13" s="17"/>
      <c r="B13" s="28"/>
      <c r="E13" s="29"/>
      <c r="F13" s="17"/>
      <c r="G13" s="11"/>
      <c r="H13" s="17"/>
      <c r="I13" s="17"/>
      <c r="J13" s="17"/>
      <c r="K13" s="17"/>
      <c r="L13" s="17"/>
      <c r="M13" s="17"/>
      <c r="N13" s="17"/>
      <c r="O13" s="17"/>
      <c r="P13" s="11"/>
      <c r="Q13" s="17"/>
      <c r="R13" s="17"/>
      <c r="S13" s="11"/>
      <c r="T13" s="11"/>
      <c r="U13" s="11"/>
      <c r="V13" s="11"/>
      <c r="W13" s="11"/>
      <c r="X13" s="11"/>
      <c r="Y13" s="11"/>
      <c r="Z13" s="11"/>
      <c r="AA13" s="11"/>
      <c r="AB13" s="11"/>
      <c r="AC13" s="11"/>
      <c r="AD13" s="11"/>
    </row>
    <row r="14" ht="19.5" customHeight="1">
      <c r="A14" s="17"/>
      <c r="B14" s="28"/>
      <c r="E14" s="29"/>
      <c r="F14" s="17"/>
      <c r="G14" s="11"/>
      <c r="H14" s="17"/>
      <c r="I14" s="17"/>
      <c r="J14" s="17"/>
      <c r="K14" s="17"/>
      <c r="L14" s="17"/>
      <c r="M14" s="17"/>
      <c r="N14" s="17"/>
      <c r="O14" s="17"/>
      <c r="P14" s="11"/>
      <c r="Q14" s="17"/>
      <c r="R14" s="17"/>
      <c r="S14" s="11"/>
      <c r="T14" s="11"/>
      <c r="U14" s="11"/>
      <c r="V14" s="11"/>
      <c r="W14" s="11"/>
      <c r="X14" s="11"/>
      <c r="Y14" s="11"/>
      <c r="Z14" s="11"/>
      <c r="AA14" s="11"/>
      <c r="AB14" s="11"/>
      <c r="AC14" s="11"/>
      <c r="AD14" s="11"/>
    </row>
    <row r="15" ht="19.5" customHeight="1">
      <c r="A15" s="17"/>
      <c r="B15" s="28"/>
      <c r="E15" s="29"/>
      <c r="F15" s="17"/>
      <c r="G15" s="11"/>
      <c r="H15" s="17"/>
      <c r="I15" s="17"/>
      <c r="J15" s="17"/>
      <c r="K15" s="17"/>
      <c r="L15" s="17"/>
      <c r="M15" s="17"/>
      <c r="N15" s="17"/>
      <c r="O15" s="17"/>
      <c r="P15" s="11"/>
      <c r="Q15" s="17"/>
      <c r="R15" s="17"/>
      <c r="S15" s="11"/>
      <c r="T15" s="11"/>
      <c r="U15" s="11"/>
      <c r="V15" s="11"/>
      <c r="W15" s="11"/>
      <c r="X15" s="11"/>
      <c r="Y15" s="11"/>
      <c r="Z15" s="11"/>
      <c r="AA15" s="11"/>
      <c r="AB15" s="11"/>
      <c r="AC15" s="11"/>
      <c r="AD15" s="11"/>
    </row>
    <row r="16" ht="19.5" customHeight="1">
      <c r="A16" s="17"/>
      <c r="B16" s="28"/>
      <c r="E16" s="29"/>
      <c r="F16" s="17"/>
      <c r="G16" s="30"/>
      <c r="K16" s="17"/>
      <c r="L16" s="17"/>
      <c r="M16" s="17"/>
      <c r="N16" s="17"/>
      <c r="O16" s="17"/>
      <c r="P16" s="11"/>
      <c r="Q16" s="17"/>
      <c r="R16" s="17"/>
      <c r="S16" s="11"/>
      <c r="T16" s="11"/>
      <c r="U16" s="11"/>
      <c r="V16" s="11"/>
      <c r="W16" s="11"/>
      <c r="X16" s="11"/>
      <c r="Y16" s="11"/>
      <c r="Z16" s="11"/>
      <c r="AA16" s="11"/>
      <c r="AB16" s="11"/>
      <c r="AC16" s="11"/>
      <c r="AD16" s="11"/>
    </row>
    <row r="17" ht="19.5" customHeight="1">
      <c r="A17" s="17"/>
      <c r="B17" s="28"/>
      <c r="E17" s="29"/>
      <c r="F17" s="17"/>
      <c r="G17" s="11"/>
      <c r="H17" s="17"/>
      <c r="I17" s="17"/>
      <c r="J17" s="17"/>
      <c r="K17" s="17"/>
      <c r="L17" s="17"/>
      <c r="M17" s="17"/>
      <c r="N17" s="17"/>
      <c r="O17" s="17"/>
      <c r="P17" s="11"/>
      <c r="Q17" s="17"/>
      <c r="R17" s="17"/>
      <c r="S17" s="11"/>
      <c r="T17" s="11"/>
      <c r="U17" s="11"/>
      <c r="V17" s="11"/>
      <c r="W17" s="11"/>
      <c r="X17" s="11"/>
      <c r="Y17" s="11"/>
      <c r="Z17" s="11"/>
      <c r="AA17" s="11"/>
      <c r="AB17" s="11"/>
      <c r="AC17" s="11"/>
      <c r="AD17" s="11"/>
    </row>
    <row r="18" ht="19.5" customHeight="1">
      <c r="A18" s="17"/>
      <c r="B18" s="28"/>
      <c r="E18" s="29"/>
      <c r="F18" s="17"/>
      <c r="G18" s="17"/>
      <c r="H18" s="17"/>
      <c r="I18" s="11"/>
      <c r="J18" s="17"/>
      <c r="K18" s="17"/>
      <c r="L18" s="11"/>
      <c r="M18" s="11"/>
      <c r="N18" s="11"/>
      <c r="O18" s="11"/>
      <c r="P18" s="11"/>
      <c r="Q18" s="11"/>
      <c r="R18" s="11"/>
      <c r="S18" s="11"/>
      <c r="T18" s="11"/>
      <c r="U18" s="11"/>
      <c r="V18" s="11"/>
    </row>
    <row r="19" ht="19.5" customHeight="1">
      <c r="A19" s="17"/>
      <c r="B19" s="28"/>
      <c r="E19" s="29"/>
      <c r="F19" s="17"/>
      <c r="G19" s="17"/>
      <c r="H19" s="17"/>
      <c r="I19" s="11"/>
      <c r="J19" s="17"/>
      <c r="K19" s="17"/>
      <c r="L19" s="11"/>
      <c r="M19" s="11"/>
      <c r="N19" s="11"/>
      <c r="O19" s="11"/>
      <c r="P19" s="11"/>
      <c r="Q19" s="11"/>
      <c r="R19" s="11"/>
      <c r="S19" s="11"/>
      <c r="T19" s="11"/>
      <c r="U19" s="11"/>
      <c r="V19" s="11"/>
    </row>
    <row r="20" ht="19.5" customHeight="1">
      <c r="A20" s="17"/>
      <c r="B20" s="28"/>
      <c r="E20" s="29"/>
      <c r="F20" s="17"/>
      <c r="G20" s="17"/>
      <c r="H20" s="17"/>
      <c r="I20" s="11"/>
      <c r="J20" s="17"/>
      <c r="K20" s="17"/>
      <c r="L20" s="11"/>
      <c r="M20" s="11"/>
      <c r="N20" s="11"/>
      <c r="O20" s="11"/>
      <c r="P20" s="11"/>
      <c r="Q20" s="11"/>
      <c r="R20" s="11"/>
      <c r="S20" s="11"/>
      <c r="T20" s="11"/>
      <c r="U20" s="11"/>
      <c r="V20" s="11"/>
    </row>
    <row r="21" ht="19.5" customHeight="1">
      <c r="A21" s="17"/>
      <c r="B21" s="28"/>
      <c r="E21" s="29"/>
      <c r="F21" s="17"/>
      <c r="G21" s="17"/>
      <c r="H21" s="17"/>
      <c r="I21" s="11"/>
      <c r="J21" s="17"/>
      <c r="K21" s="17"/>
      <c r="L21" s="11"/>
      <c r="M21" s="11"/>
      <c r="N21" s="11"/>
      <c r="O21" s="11"/>
      <c r="P21" s="11"/>
      <c r="Q21" s="11"/>
      <c r="R21" s="11"/>
      <c r="S21" s="11"/>
      <c r="T21" s="11"/>
      <c r="U21" s="11"/>
      <c r="V21" s="11"/>
    </row>
    <row r="22" ht="19.5" customHeight="1">
      <c r="A22" s="17"/>
      <c r="B22" s="28"/>
      <c r="E22" s="29"/>
      <c r="F22" s="17"/>
      <c r="G22" s="17"/>
      <c r="H22" s="17"/>
      <c r="I22" s="11"/>
      <c r="J22" s="17"/>
      <c r="K22" s="17"/>
      <c r="L22" s="11"/>
      <c r="M22" s="11"/>
      <c r="N22" s="11"/>
      <c r="O22" s="11"/>
      <c r="P22" s="11"/>
      <c r="Q22" s="11"/>
      <c r="R22" s="11"/>
      <c r="S22" s="11"/>
      <c r="T22" s="11"/>
      <c r="U22" s="11"/>
      <c r="V22" s="11"/>
    </row>
    <row r="23" ht="19.5" customHeight="1">
      <c r="A23" s="17"/>
      <c r="B23" s="28"/>
      <c r="E23" s="29"/>
      <c r="F23" s="17"/>
      <c r="G23" s="17"/>
      <c r="H23" s="17"/>
      <c r="I23" s="11"/>
      <c r="J23" s="17"/>
      <c r="K23" s="17"/>
      <c r="L23" s="11"/>
      <c r="M23" s="11"/>
      <c r="N23" s="11"/>
      <c r="O23" s="11"/>
      <c r="P23" s="11"/>
      <c r="Q23" s="11"/>
      <c r="R23" s="11"/>
      <c r="S23" s="11"/>
      <c r="T23" s="11"/>
      <c r="U23" s="11"/>
      <c r="V23" s="11"/>
    </row>
    <row r="24" ht="19.5" customHeight="1">
      <c r="A24" s="17"/>
      <c r="B24" s="28"/>
      <c r="E24" s="29"/>
      <c r="F24" s="17"/>
      <c r="G24" s="17"/>
      <c r="H24" s="17"/>
      <c r="I24" s="11"/>
      <c r="J24" s="17"/>
      <c r="K24" s="17"/>
      <c r="L24" s="11"/>
      <c r="M24" s="11"/>
      <c r="N24" s="11"/>
      <c r="O24" s="11"/>
      <c r="P24" s="11"/>
      <c r="Q24" s="11"/>
      <c r="R24" s="11"/>
      <c r="S24" s="11"/>
      <c r="T24" s="11"/>
      <c r="U24" s="11"/>
      <c r="V24" s="11"/>
    </row>
    <row r="25" ht="19.5" customHeight="1">
      <c r="A25" s="17"/>
      <c r="B25" s="28"/>
      <c r="E25" s="29"/>
      <c r="F25" s="17"/>
      <c r="G25" s="17"/>
      <c r="H25" s="17"/>
      <c r="I25" s="11"/>
      <c r="J25" s="17"/>
      <c r="K25" s="17"/>
      <c r="L25" s="11"/>
      <c r="M25" s="11"/>
      <c r="N25" s="11"/>
      <c r="O25" s="11"/>
      <c r="P25" s="11"/>
      <c r="Q25" s="11"/>
      <c r="R25" s="11"/>
      <c r="S25" s="11"/>
      <c r="T25" s="11"/>
      <c r="U25" s="11"/>
      <c r="V25" s="11"/>
    </row>
    <row r="26" ht="19.5" customHeight="1">
      <c r="A26" s="17"/>
      <c r="B26" s="28"/>
      <c r="E26" s="29"/>
      <c r="F26" s="17"/>
      <c r="G26" s="17"/>
      <c r="H26" s="17"/>
      <c r="I26" s="11"/>
      <c r="J26" s="17"/>
      <c r="K26" s="17"/>
      <c r="L26" s="11"/>
      <c r="M26" s="31"/>
      <c r="N26" s="11"/>
      <c r="O26" s="11"/>
      <c r="P26" s="11"/>
      <c r="Q26" s="11"/>
      <c r="R26" s="11"/>
      <c r="S26" s="11"/>
      <c r="T26" s="11"/>
      <c r="U26" s="11"/>
      <c r="V26" s="11"/>
    </row>
    <row r="27" ht="19.5" customHeight="1">
      <c r="A27" s="17"/>
      <c r="B27" s="28"/>
      <c r="E27" s="29"/>
      <c r="F27" s="17"/>
      <c r="G27" s="17"/>
      <c r="H27" s="17"/>
      <c r="I27" s="11"/>
      <c r="J27" s="17"/>
      <c r="K27" s="17"/>
      <c r="L27" s="11"/>
      <c r="M27" s="31"/>
      <c r="N27" s="11"/>
      <c r="O27" s="11"/>
      <c r="P27" s="11"/>
      <c r="Q27" s="11"/>
      <c r="R27" s="11"/>
      <c r="S27" s="11"/>
      <c r="T27" s="11"/>
      <c r="U27" s="11"/>
      <c r="V27" s="11"/>
    </row>
    <row r="28" ht="19.5" customHeight="1">
      <c r="A28" s="17"/>
      <c r="B28" s="28"/>
      <c r="E28" s="29"/>
      <c r="F28" s="17"/>
      <c r="G28" s="17"/>
      <c r="H28" s="17"/>
      <c r="I28" s="11"/>
      <c r="J28" s="17"/>
      <c r="K28" s="17"/>
      <c r="L28" s="11"/>
      <c r="M28" s="31"/>
      <c r="N28" s="11"/>
      <c r="O28" s="11"/>
      <c r="P28" s="11"/>
      <c r="Q28" s="11"/>
      <c r="R28" s="11"/>
      <c r="S28" s="11"/>
      <c r="T28" s="11"/>
      <c r="U28" s="11"/>
      <c r="V28" s="11"/>
    </row>
    <row r="29" ht="19.5" customHeight="1">
      <c r="A29" s="17"/>
      <c r="B29" s="28"/>
      <c r="E29" s="29"/>
      <c r="F29" s="17"/>
      <c r="G29" s="17"/>
      <c r="H29" s="17"/>
      <c r="I29" s="11"/>
      <c r="J29" s="17"/>
      <c r="K29" s="17"/>
      <c r="L29" s="11"/>
      <c r="M29" s="31"/>
      <c r="N29" s="11"/>
      <c r="O29" s="11"/>
      <c r="P29" s="11"/>
      <c r="Q29" s="11"/>
      <c r="R29" s="11"/>
      <c r="S29" s="11"/>
      <c r="T29" s="11"/>
      <c r="U29" s="11"/>
      <c r="V29" s="11"/>
    </row>
    <row r="30" ht="19.5" customHeight="1">
      <c r="A30" s="17"/>
      <c r="B30" s="24"/>
      <c r="C30" s="25"/>
      <c r="D30" s="25"/>
      <c r="E30" s="26"/>
      <c r="F30" s="17"/>
      <c r="G30" s="17"/>
      <c r="H30" s="17"/>
      <c r="I30" s="11"/>
      <c r="J30" s="17"/>
      <c r="K30" s="17"/>
      <c r="L30" s="11"/>
      <c r="M30" s="31"/>
      <c r="N30" s="11"/>
      <c r="O30" s="11"/>
      <c r="P30" s="11"/>
      <c r="Q30" s="11"/>
      <c r="R30" s="11"/>
      <c r="S30" s="11"/>
      <c r="T30" s="11"/>
      <c r="U30" s="11"/>
      <c r="V30" s="11"/>
    </row>
    <row r="31" ht="19.5" customHeight="1">
      <c r="A31" s="17"/>
      <c r="B31" s="17"/>
      <c r="C31" s="17"/>
      <c r="D31" s="17"/>
      <c r="E31" s="17"/>
      <c r="F31" s="17"/>
      <c r="G31" s="17"/>
      <c r="H31" s="17"/>
      <c r="I31" s="11"/>
      <c r="J31" s="17"/>
      <c r="K31" s="17"/>
      <c r="L31" s="11"/>
      <c r="M31" s="31"/>
      <c r="N31" s="11"/>
      <c r="O31" s="11"/>
    </row>
    <row r="32" ht="19.5" customHeight="1">
      <c r="A32" s="17"/>
      <c r="B32" s="17"/>
      <c r="C32" s="17"/>
      <c r="D32" s="17"/>
      <c r="E32" s="17"/>
      <c r="F32" s="17"/>
      <c r="G32" s="17"/>
      <c r="H32" s="17"/>
      <c r="I32" s="11"/>
      <c r="J32" s="17"/>
      <c r="K32" s="17"/>
      <c r="L32" s="11"/>
      <c r="M32" s="31"/>
      <c r="N32" s="11"/>
      <c r="O32" s="11"/>
    </row>
    <row r="33" ht="19.5" customHeight="1">
      <c r="A33" s="17"/>
      <c r="B33" s="32" t="s">
        <v>191</v>
      </c>
      <c r="C33" s="33"/>
      <c r="D33" s="33"/>
      <c r="E33" s="34" t="s">
        <v>192</v>
      </c>
      <c r="F33" s="22"/>
      <c r="G33" s="35"/>
      <c r="O33" s="11"/>
      <c r="P33" s="11"/>
      <c r="Q33" s="11"/>
      <c r="R33" s="11"/>
      <c r="S33" s="11"/>
      <c r="T33" s="11"/>
      <c r="U33" s="11"/>
      <c r="V33" s="11"/>
    </row>
    <row r="34" ht="19.5" customHeight="1">
      <c r="A34" s="17"/>
      <c r="B34" s="32" t="s">
        <v>193</v>
      </c>
      <c r="C34" s="33"/>
      <c r="D34" s="33"/>
      <c r="E34" s="24"/>
      <c r="F34" s="25"/>
      <c r="G34" s="36"/>
      <c r="H34" s="17"/>
      <c r="I34" s="11"/>
      <c r="J34" s="17"/>
      <c r="K34" s="17"/>
      <c r="L34" s="11"/>
      <c r="M34" s="31"/>
      <c r="N34" s="11"/>
      <c r="O34" s="11"/>
      <c r="P34" s="11"/>
      <c r="Q34" s="11"/>
      <c r="R34" s="11"/>
      <c r="S34" s="11"/>
      <c r="T34" s="11"/>
      <c r="U34" s="11"/>
      <c r="V34" s="11"/>
    </row>
    <row r="35" ht="19.5" customHeight="1">
      <c r="A35" s="17"/>
      <c r="B35" s="32" t="s">
        <v>194</v>
      </c>
      <c r="C35" s="33"/>
      <c r="D35" s="33"/>
      <c r="E35" s="32" t="s">
        <v>195</v>
      </c>
      <c r="F35" s="33"/>
      <c r="G35" s="37"/>
      <c r="K35" s="17"/>
      <c r="L35" s="17"/>
      <c r="M35" s="17"/>
      <c r="N35" s="32" t="s">
        <v>196</v>
      </c>
      <c r="O35" s="32" t="s">
        <v>197</v>
      </c>
      <c r="P35" s="11"/>
      <c r="Q35" s="17"/>
      <c r="R35" s="17"/>
      <c r="S35" s="11"/>
      <c r="T35" s="11"/>
      <c r="U35" s="31"/>
      <c r="V35" s="31"/>
      <c r="W35" s="11"/>
      <c r="X35" s="11"/>
      <c r="Y35" s="11"/>
      <c r="Z35" s="11"/>
      <c r="AA35" s="11"/>
      <c r="AB35" s="11"/>
      <c r="AC35" s="11"/>
      <c r="AD35" s="11"/>
    </row>
    <row r="36" ht="19.5" customHeight="1">
      <c r="A36" s="17"/>
      <c r="B36" s="32" t="s">
        <v>198</v>
      </c>
      <c r="C36" s="33"/>
      <c r="D36" s="33"/>
      <c r="E36" s="32" t="s">
        <v>199</v>
      </c>
      <c r="F36" s="32" t="s">
        <v>200</v>
      </c>
      <c r="G36" s="38"/>
      <c r="H36" s="39"/>
      <c r="I36" s="39"/>
      <c r="J36" s="39"/>
      <c r="K36" s="17"/>
      <c r="L36" s="17"/>
      <c r="M36" s="17"/>
      <c r="N36" s="32" t="s">
        <v>201</v>
      </c>
      <c r="O36" s="32">
        <v>1.0</v>
      </c>
      <c r="P36" s="11"/>
      <c r="Q36" s="17"/>
      <c r="R36" s="17"/>
      <c r="S36" s="11"/>
      <c r="T36" s="11"/>
      <c r="U36" s="31"/>
      <c r="V36" s="31"/>
      <c r="W36" s="11"/>
      <c r="X36" s="11"/>
      <c r="Y36" s="11"/>
      <c r="Z36" s="11"/>
      <c r="AA36" s="11"/>
      <c r="AB36" s="11"/>
      <c r="AC36" s="11"/>
      <c r="AD36" s="11"/>
    </row>
    <row r="37" ht="19.5" customHeight="1">
      <c r="A37" s="17"/>
      <c r="B37" s="40" t="s">
        <v>202</v>
      </c>
      <c r="C37" s="33"/>
      <c r="D37" s="33"/>
      <c r="E37" s="32" t="s">
        <v>203</v>
      </c>
      <c r="F37" s="32" t="s">
        <v>204</v>
      </c>
      <c r="G37" s="41"/>
      <c r="H37" s="17"/>
      <c r="I37" s="17"/>
      <c r="J37" s="17"/>
      <c r="K37" s="17"/>
      <c r="L37" s="17"/>
      <c r="M37" s="17"/>
      <c r="N37" s="17"/>
      <c r="O37" s="17"/>
      <c r="P37" s="11"/>
      <c r="Q37" s="17"/>
      <c r="R37" s="17"/>
      <c r="S37" s="11"/>
      <c r="T37" s="11"/>
      <c r="U37" s="31"/>
      <c r="V37" s="31"/>
      <c r="W37" s="11"/>
      <c r="X37" s="11"/>
      <c r="Y37" s="11"/>
      <c r="Z37" s="11"/>
      <c r="AA37" s="11"/>
      <c r="AB37" s="11"/>
      <c r="AC37" s="11"/>
      <c r="AD37" s="11"/>
    </row>
    <row r="38" ht="19.5" customHeight="1">
      <c r="A38" s="11"/>
      <c r="B38" s="42" t="s">
        <v>205</v>
      </c>
      <c r="C38" s="43"/>
      <c r="D38" s="43"/>
      <c r="E38" s="43"/>
      <c r="F38" s="43"/>
      <c r="G38" s="44"/>
      <c r="H38" s="17"/>
      <c r="I38" s="32" t="s">
        <v>206</v>
      </c>
      <c r="J38" s="11"/>
      <c r="K38" s="11"/>
      <c r="L38" s="11"/>
      <c r="M38" s="11"/>
      <c r="N38" s="11"/>
      <c r="O38" s="11"/>
      <c r="P38" s="11"/>
      <c r="Q38" s="17"/>
      <c r="R38" s="17"/>
      <c r="S38" s="11"/>
      <c r="T38" s="11"/>
      <c r="U38" s="31"/>
      <c r="V38" s="31"/>
      <c r="W38" s="11"/>
      <c r="X38" s="11"/>
      <c r="Y38" s="11"/>
      <c r="Z38" s="11"/>
      <c r="AA38" s="11"/>
      <c r="AB38" s="11"/>
      <c r="AC38" s="11"/>
      <c r="AD38" s="11"/>
    </row>
    <row r="39" ht="63.0" customHeight="1">
      <c r="A39" s="11"/>
      <c r="B39" s="45" t="s">
        <v>207</v>
      </c>
      <c r="C39" s="22"/>
      <c r="D39" s="22"/>
      <c r="E39" s="22"/>
      <c r="F39" s="22"/>
      <c r="G39" s="35"/>
      <c r="H39" s="17"/>
      <c r="I39" s="32" t="s">
        <v>208</v>
      </c>
      <c r="J39" s="11"/>
      <c r="K39" s="11"/>
      <c r="L39" s="11"/>
      <c r="M39" s="11"/>
      <c r="N39" s="11"/>
      <c r="O39" s="11"/>
      <c r="P39" s="11"/>
      <c r="Q39" s="17"/>
      <c r="R39" s="17"/>
      <c r="S39" s="46"/>
      <c r="T39" s="46" t="s">
        <v>209</v>
      </c>
      <c r="U39" s="31"/>
      <c r="V39" s="31"/>
      <c r="W39" s="11"/>
      <c r="X39" s="11"/>
      <c r="Y39" s="11"/>
      <c r="Z39" s="11"/>
      <c r="AA39" s="11"/>
      <c r="AB39" s="11"/>
      <c r="AC39" s="11"/>
      <c r="AD39" s="11"/>
    </row>
    <row r="40" ht="19.5" customHeight="1">
      <c r="A40" s="11"/>
      <c r="B40" s="24"/>
      <c r="C40" s="25"/>
      <c r="D40" s="25"/>
      <c r="E40" s="25"/>
      <c r="F40" s="25"/>
      <c r="G40" s="36"/>
      <c r="H40" s="17"/>
      <c r="I40" s="47" t="s">
        <v>210</v>
      </c>
      <c r="J40" s="11"/>
      <c r="K40" s="11"/>
      <c r="L40" s="11"/>
      <c r="M40" s="11"/>
      <c r="N40" s="11"/>
      <c r="O40" s="11"/>
      <c r="P40" s="11"/>
      <c r="Q40" s="17"/>
      <c r="R40" s="17"/>
      <c r="S40" s="11"/>
      <c r="T40" s="11"/>
      <c r="U40" s="31"/>
      <c r="V40" s="31"/>
      <c r="W40" s="11"/>
      <c r="X40" s="11"/>
      <c r="Y40" s="11"/>
      <c r="Z40" s="11"/>
      <c r="AA40" s="11"/>
      <c r="AB40" s="11"/>
      <c r="AC40" s="11"/>
      <c r="AD40" s="11"/>
    </row>
    <row r="41" ht="19.5" customHeight="1">
      <c r="A41" s="11"/>
      <c r="B41" s="1" t="s">
        <v>0</v>
      </c>
      <c r="C41" s="2" t="s">
        <v>1</v>
      </c>
      <c r="D41" s="3" t="s">
        <v>2</v>
      </c>
      <c r="E41" s="2" t="s">
        <v>3</v>
      </c>
      <c r="F41" s="2" t="s">
        <v>4</v>
      </c>
      <c r="G41" s="4" t="s">
        <v>5</v>
      </c>
      <c r="H41" s="48"/>
      <c r="I41" s="49" t="str">
        <f>IFERROR(__xludf.DUMMYFUNCTION("SORT(UNIQUE(PROPER(TRIM(FLATTEN(B42:G1000)))))"),"")</f>
        <v/>
      </c>
      <c r="J41" s="50" t="s">
        <v>211</v>
      </c>
      <c r="K41" s="51" t="s">
        <v>0</v>
      </c>
      <c r="L41" s="51" t="s">
        <v>1</v>
      </c>
      <c r="M41" s="51" t="s">
        <v>2</v>
      </c>
      <c r="N41" s="51" t="s">
        <v>3</v>
      </c>
      <c r="O41" s="51" t="s">
        <v>4</v>
      </c>
      <c r="P41" s="51" t="s">
        <v>5</v>
      </c>
      <c r="Q41" s="6" t="s">
        <v>212</v>
      </c>
      <c r="R41" s="6" t="s">
        <v>213</v>
      </c>
      <c r="S41" s="6" t="s">
        <v>214</v>
      </c>
      <c r="T41" s="6" t="s">
        <v>215</v>
      </c>
      <c r="U41" s="5" t="s">
        <v>216</v>
      </c>
      <c r="V41" s="5"/>
      <c r="W41" s="11" t="str">
        <f>I41</f>
        <v/>
      </c>
      <c r="X41" s="6" t="s">
        <v>217</v>
      </c>
      <c r="Y41" s="6" t="s">
        <v>218</v>
      </c>
      <c r="Z41" s="11"/>
      <c r="AA41" s="11"/>
      <c r="AB41" s="11"/>
      <c r="AC41" s="11"/>
      <c r="AD41" s="11"/>
    </row>
    <row r="42" ht="19.5" customHeight="1">
      <c r="A42" s="11"/>
      <c r="B42" s="52" t="s">
        <v>107</v>
      </c>
      <c r="C42" s="53" t="s">
        <v>219</v>
      </c>
      <c r="D42" s="54" t="s">
        <v>220</v>
      </c>
      <c r="E42" s="53" t="s">
        <v>221</v>
      </c>
      <c r="F42" s="55" t="s">
        <v>222</v>
      </c>
      <c r="G42" s="56" t="s">
        <v>223</v>
      </c>
      <c r="H42" s="48"/>
      <c r="I42" s="57" t="str">
        <f>IFERROR(__xludf.DUMMYFUNCTION("""COMPUTED_VALUE"""),"Act")</f>
        <v>Act</v>
      </c>
      <c r="J42" s="58">
        <f t="shared" ref="J42:J231" si="2">COUNTIF($B$42:$G1000, I42)</f>
        <v>1</v>
      </c>
      <c r="K42" s="59">
        <f t="shared" ref="K42:P42" si="1">IF(ISNUMBER(MATCH($I42, B$42:B1000, 0)), COUNTIF(B$42:B1000, $I42), 0)</f>
        <v>0</v>
      </c>
      <c r="L42" s="60">
        <f t="shared" si="1"/>
        <v>0</v>
      </c>
      <c r="M42" s="60">
        <f t="shared" si="1"/>
        <v>1</v>
      </c>
      <c r="N42" s="60">
        <f t="shared" si="1"/>
        <v>0</v>
      </c>
      <c r="O42" s="60">
        <f t="shared" si="1"/>
        <v>0</v>
      </c>
      <c r="P42" s="61">
        <f t="shared" si="1"/>
        <v>0</v>
      </c>
      <c r="Q42" s="17" t="str">
        <f t="shared" ref="Q42:Q230" si="4">IF(EQ(J42, 1), INDEX(K$41:P$41, 0, MATCH(1, K42:P42, 0)), 0)</f>
        <v>Applying</v>
      </c>
      <c r="R42" s="49" t="str">
        <f t="shared" ref="R42:R230" si="5">IF(EQ(MAX(K42:P42), J42), INDEX(K$41:P$41, 0, MATCH(MAX(K42:P42), K42:P42, 0)), 0)</f>
        <v>Applying</v>
      </c>
      <c r="S42" s="49" t="str">
        <f t="shared" ref="S42:S231" si="6">LET(range, K42:P42, tax_names, K$41:P$41, IF(EQ(MAX(range), J42), INDEX(tax_names, 0, MATCH(MAX(range), range, 0)), 0))</f>
        <v>Applying</v>
      </c>
      <c r="T42" s="11"/>
      <c r="X42" s="49" t="str">
        <f>IFERROR(__xludf.DUMMYFUNCTION("FLATTEN(I42:I1000)"),"Act")</f>
        <v>Act</v>
      </c>
      <c r="Y42" s="49" t="str">
        <f t="shared" ref="Y42:Y230" si="7">IF(ISNUMBER(INDEX(Q$42:Q1000, MATCH(X42, I$42:I1000, 0), 0)), INDEX(T$42:T1000, MATCH(X42, I$42:I1000, 0), 0), INDEX(Q$42:Q1000, MATCH(X42, I$42:I1000, 0), 0))</f>
        <v>Applying</v>
      </c>
      <c r="Z42" s="11"/>
      <c r="AA42" s="11"/>
      <c r="AB42" s="11"/>
      <c r="AC42" s="11"/>
      <c r="AD42" s="11"/>
    </row>
    <row r="43" ht="19.5" customHeight="1">
      <c r="A43" s="11"/>
      <c r="B43" s="52" t="s">
        <v>110</v>
      </c>
      <c r="C43" s="53" t="s">
        <v>224</v>
      </c>
      <c r="D43" s="54" t="s">
        <v>225</v>
      </c>
      <c r="E43" s="55" t="s">
        <v>222</v>
      </c>
      <c r="F43" s="56" t="s">
        <v>226</v>
      </c>
      <c r="G43" s="62" t="s">
        <v>107</v>
      </c>
      <c r="H43" s="48"/>
      <c r="I43" s="63" t="str">
        <f>IFERROR(__xludf.DUMMYFUNCTION("""COMPUTED_VALUE"""),"Adapt")</f>
        <v>Adapt</v>
      </c>
      <c r="J43" s="64">
        <f t="shared" si="2"/>
        <v>1</v>
      </c>
      <c r="K43" s="65">
        <f t="shared" ref="K43:P43" si="3">IF(ISNUMBER(MATCH($I43, B$42:B1000, 0)), COUNTIF(B$42:B1000, $I43), 0)</f>
        <v>0</v>
      </c>
      <c r="L43" s="66">
        <f t="shared" si="3"/>
        <v>0</v>
      </c>
      <c r="M43" s="66">
        <f t="shared" si="3"/>
        <v>1</v>
      </c>
      <c r="N43" s="66">
        <f t="shared" si="3"/>
        <v>0</v>
      </c>
      <c r="O43" s="66">
        <f t="shared" si="3"/>
        <v>0</v>
      </c>
      <c r="P43" s="67">
        <f t="shared" si="3"/>
        <v>0</v>
      </c>
      <c r="Q43" s="17" t="str">
        <f t="shared" si="4"/>
        <v>Applying</v>
      </c>
      <c r="R43" s="49" t="str">
        <f t="shared" si="5"/>
        <v>Applying</v>
      </c>
      <c r="S43" s="49" t="str">
        <f t="shared" si="6"/>
        <v>Applying</v>
      </c>
      <c r="T43" s="11"/>
      <c r="X43" s="31" t="s">
        <v>225</v>
      </c>
      <c r="Y43" s="49" t="str">
        <f t="shared" si="7"/>
        <v>Applying</v>
      </c>
      <c r="Z43" s="11"/>
      <c r="AA43" s="11"/>
      <c r="AB43" s="11"/>
      <c r="AC43" s="11"/>
      <c r="AD43" s="11"/>
    </row>
    <row r="44" ht="19.5" customHeight="1">
      <c r="A44" s="11"/>
      <c r="B44" s="52" t="s">
        <v>113</v>
      </c>
      <c r="C44" s="55" t="s">
        <v>227</v>
      </c>
      <c r="D44" s="54" t="s">
        <v>147</v>
      </c>
      <c r="E44" s="55" t="s">
        <v>107</v>
      </c>
      <c r="F44" s="55" t="s">
        <v>107</v>
      </c>
      <c r="G44" s="56" t="s">
        <v>228</v>
      </c>
      <c r="H44" s="48"/>
      <c r="I44" s="63" t="str">
        <f>IFERROR(__xludf.DUMMYFUNCTION("""COMPUTED_VALUE"""),"Adopt")</f>
        <v>Adopt</v>
      </c>
      <c r="J44" s="64">
        <f t="shared" si="2"/>
        <v>1</v>
      </c>
      <c r="K44" s="65">
        <f t="shared" ref="K44:P44" si="8">IF(ISNUMBER(MATCH($I44, B$42:B1000, 0)), COUNTIF(B$42:B1000, $I44), 0)</f>
        <v>0</v>
      </c>
      <c r="L44" s="66">
        <f t="shared" si="8"/>
        <v>0</v>
      </c>
      <c r="M44" s="66">
        <f t="shared" si="8"/>
        <v>0</v>
      </c>
      <c r="N44" s="66">
        <f t="shared" si="8"/>
        <v>0</v>
      </c>
      <c r="O44" s="66">
        <f t="shared" si="8"/>
        <v>0</v>
      </c>
      <c r="P44" s="67">
        <f t="shared" si="8"/>
        <v>1</v>
      </c>
      <c r="Q44" s="17" t="str">
        <f t="shared" si="4"/>
        <v>Creating</v>
      </c>
      <c r="R44" s="49" t="str">
        <f t="shared" si="5"/>
        <v>Creating</v>
      </c>
      <c r="S44" s="49" t="str">
        <f t="shared" si="6"/>
        <v>Creating</v>
      </c>
      <c r="T44" s="11"/>
      <c r="X44" s="31" t="s">
        <v>223</v>
      </c>
      <c r="Y44" s="49" t="str">
        <f t="shared" si="7"/>
        <v>Creating</v>
      </c>
      <c r="Z44" s="11"/>
      <c r="AA44" s="11"/>
      <c r="AB44" s="11"/>
      <c r="AC44" s="11"/>
      <c r="AD44" s="11"/>
    </row>
    <row r="45" ht="19.5" customHeight="1">
      <c r="A45" s="11"/>
      <c r="B45" s="52" t="s">
        <v>116</v>
      </c>
      <c r="C45" s="55" t="s">
        <v>229</v>
      </c>
      <c r="D45" s="68" t="s">
        <v>230</v>
      </c>
      <c r="E45" s="53" t="s">
        <v>231</v>
      </c>
      <c r="F45" s="56" t="s">
        <v>232</v>
      </c>
      <c r="G45" s="62" t="s">
        <v>233</v>
      </c>
      <c r="H45" s="48"/>
      <c r="I45" s="63" t="str">
        <f>IFERROR(__xludf.DUMMYFUNCTION("""COMPUTED_VALUE"""),"Analyse")</f>
        <v>Analyse</v>
      </c>
      <c r="J45" s="64">
        <f t="shared" si="2"/>
        <v>1</v>
      </c>
      <c r="K45" s="65">
        <f t="shared" ref="K45:P45" si="9">IF(ISNUMBER(MATCH($I45, B$42:B1000, 0)), COUNTIF(B$42:B1000, $I45), 0)</f>
        <v>0</v>
      </c>
      <c r="L45" s="66">
        <f t="shared" si="9"/>
        <v>0</v>
      </c>
      <c r="M45" s="66">
        <f t="shared" si="9"/>
        <v>0</v>
      </c>
      <c r="N45" s="66">
        <f t="shared" si="9"/>
        <v>1</v>
      </c>
      <c r="O45" s="66">
        <f t="shared" si="9"/>
        <v>0</v>
      </c>
      <c r="P45" s="67">
        <f t="shared" si="9"/>
        <v>0</v>
      </c>
      <c r="Q45" s="17" t="str">
        <f t="shared" si="4"/>
        <v>Analysing</v>
      </c>
      <c r="R45" s="49" t="str">
        <f t="shared" si="5"/>
        <v>Analysing</v>
      </c>
      <c r="S45" s="49" t="str">
        <f t="shared" si="6"/>
        <v>Analysing</v>
      </c>
      <c r="T45" s="11"/>
      <c r="X45" s="31" t="s">
        <v>221</v>
      </c>
      <c r="Y45" s="49" t="str">
        <f t="shared" si="7"/>
        <v>Analysing</v>
      </c>
      <c r="Z45" s="11"/>
      <c r="AA45" s="11"/>
      <c r="AB45" s="11"/>
      <c r="AC45" s="11"/>
      <c r="AD45" s="11"/>
    </row>
    <row r="46" ht="19.5" customHeight="1">
      <c r="A46" s="11"/>
      <c r="B46" s="69" t="s">
        <v>6</v>
      </c>
      <c r="C46" s="53" t="s">
        <v>234</v>
      </c>
      <c r="D46" s="70" t="s">
        <v>235</v>
      </c>
      <c r="E46" s="53" t="s">
        <v>236</v>
      </c>
      <c r="F46" s="56" t="s">
        <v>237</v>
      </c>
      <c r="G46" s="62" t="s">
        <v>110</v>
      </c>
      <c r="H46" s="48"/>
      <c r="I46" s="63" t="str">
        <f>IFERROR(__xludf.DUMMYFUNCTION("""COMPUTED_VALUE"""),"Apply")</f>
        <v>Apply</v>
      </c>
      <c r="J46" s="64">
        <f t="shared" si="2"/>
        <v>1</v>
      </c>
      <c r="K46" s="65">
        <f t="shared" ref="K46:P46" si="10">IF(ISNUMBER(MATCH($I46, B$42:B1000, 0)), COUNTIF(B$42:B1000, $I46), 0)</f>
        <v>0</v>
      </c>
      <c r="L46" s="66">
        <f t="shared" si="10"/>
        <v>0</v>
      </c>
      <c r="M46" s="66">
        <f t="shared" si="10"/>
        <v>1</v>
      </c>
      <c r="N46" s="66">
        <f t="shared" si="10"/>
        <v>0</v>
      </c>
      <c r="O46" s="66">
        <f t="shared" si="10"/>
        <v>0</v>
      </c>
      <c r="P46" s="67">
        <f t="shared" si="10"/>
        <v>0</v>
      </c>
      <c r="Q46" s="17" t="str">
        <f t="shared" si="4"/>
        <v>Applying</v>
      </c>
      <c r="R46" s="49" t="str">
        <f t="shared" si="5"/>
        <v>Applying</v>
      </c>
      <c r="S46" s="49" t="str">
        <f t="shared" si="6"/>
        <v>Applying</v>
      </c>
      <c r="T46" s="11"/>
      <c r="X46" s="31" t="s">
        <v>147</v>
      </c>
      <c r="Y46" s="49" t="str">
        <f t="shared" si="7"/>
        <v>Applying</v>
      </c>
      <c r="Z46" s="11"/>
      <c r="AA46" s="11"/>
      <c r="AB46" s="11"/>
      <c r="AC46" s="11"/>
      <c r="AD46" s="11"/>
    </row>
    <row r="47" ht="19.5" customHeight="1">
      <c r="A47" s="11"/>
      <c r="B47" s="69" t="s">
        <v>6</v>
      </c>
      <c r="C47" s="55" t="s">
        <v>238</v>
      </c>
      <c r="D47" s="54" t="s">
        <v>149</v>
      </c>
      <c r="E47" s="55" t="s">
        <v>235</v>
      </c>
      <c r="F47" s="55" t="s">
        <v>110</v>
      </c>
      <c r="G47" s="56" t="s">
        <v>239</v>
      </c>
      <c r="H47" s="48"/>
      <c r="I47" s="63" t="str">
        <f>IFERROR(__xludf.DUMMYFUNCTION("""COMPUTED_VALUE"""),"Appraise")</f>
        <v>Appraise</v>
      </c>
      <c r="J47" s="64">
        <f t="shared" si="2"/>
        <v>2</v>
      </c>
      <c r="K47" s="65">
        <f t="shared" ref="K47:P47" si="11">IF(ISNUMBER(MATCH($I47, B$42:B1000, 0)), COUNTIF(B$42:B1000, $I47), 0)</f>
        <v>0</v>
      </c>
      <c r="L47" s="66">
        <f t="shared" si="11"/>
        <v>0</v>
      </c>
      <c r="M47" s="66">
        <f t="shared" si="11"/>
        <v>0</v>
      </c>
      <c r="N47" s="66">
        <f t="shared" si="11"/>
        <v>1</v>
      </c>
      <c r="O47" s="66">
        <f t="shared" si="11"/>
        <v>1</v>
      </c>
      <c r="P47" s="67">
        <f t="shared" si="11"/>
        <v>0</v>
      </c>
      <c r="Q47" s="17">
        <f t="shared" si="4"/>
        <v>0</v>
      </c>
      <c r="R47" s="49">
        <f t="shared" si="5"/>
        <v>0</v>
      </c>
      <c r="S47" s="49">
        <f t="shared" si="6"/>
        <v>0</v>
      </c>
      <c r="T47" s="6" t="s">
        <v>4</v>
      </c>
      <c r="U47" s="5" t="s">
        <v>240</v>
      </c>
      <c r="V47" s="5"/>
      <c r="X47" s="31" t="s">
        <v>222</v>
      </c>
      <c r="Y47" s="49" t="str">
        <f t="shared" si="7"/>
        <v>Evaluating</v>
      </c>
      <c r="Z47" s="11"/>
      <c r="AA47" s="11"/>
      <c r="AB47" s="11"/>
      <c r="AC47" s="11"/>
      <c r="AD47" s="11"/>
    </row>
    <row r="48" ht="19.5" customHeight="1">
      <c r="A48" s="11"/>
      <c r="B48" s="52" t="s">
        <v>6</v>
      </c>
      <c r="C48" s="55" t="s">
        <v>241</v>
      </c>
      <c r="D48" s="70" t="s">
        <v>110</v>
      </c>
      <c r="E48" s="55" t="s">
        <v>233</v>
      </c>
      <c r="F48" s="55" t="s">
        <v>241</v>
      </c>
      <c r="G48" s="56" t="s">
        <v>242</v>
      </c>
      <c r="H48" s="48"/>
      <c r="I48" s="63" t="str">
        <f>IFERROR(__xludf.DUMMYFUNCTION("""COMPUTED_VALUE"""),"Argue")</f>
        <v>Argue</v>
      </c>
      <c r="J48" s="64">
        <f t="shared" si="2"/>
        <v>1</v>
      </c>
      <c r="K48" s="65">
        <f t="shared" ref="K48:P48" si="12">IF(ISNUMBER(MATCH($I48, B$42:B1000, 0)), COUNTIF(B$42:B1000, $I48), 0)</f>
        <v>0</v>
      </c>
      <c r="L48" s="66">
        <f t="shared" si="12"/>
        <v>0</v>
      </c>
      <c r="M48" s="66">
        <f t="shared" si="12"/>
        <v>0</v>
      </c>
      <c r="N48" s="66">
        <f t="shared" si="12"/>
        <v>0</v>
      </c>
      <c r="O48" s="66">
        <f t="shared" si="12"/>
        <v>1</v>
      </c>
      <c r="P48" s="67">
        <f t="shared" si="12"/>
        <v>0</v>
      </c>
      <c r="Q48" s="17" t="str">
        <f t="shared" si="4"/>
        <v>Evaluating</v>
      </c>
      <c r="R48" s="49" t="str">
        <f t="shared" si="5"/>
        <v>Evaluating</v>
      </c>
      <c r="S48" s="49" t="str">
        <f t="shared" si="6"/>
        <v>Evaluating</v>
      </c>
      <c r="T48" s="11"/>
      <c r="X48" s="31" t="s">
        <v>226</v>
      </c>
      <c r="Y48" s="49" t="str">
        <f t="shared" si="7"/>
        <v>Evaluating</v>
      </c>
      <c r="Z48" s="11"/>
      <c r="AA48" s="11"/>
      <c r="AB48" s="11"/>
      <c r="AC48" s="11"/>
      <c r="AD48" s="11"/>
    </row>
    <row r="49" ht="19.5" customHeight="1">
      <c r="A49" s="11"/>
      <c r="B49" s="69" t="s">
        <v>146</v>
      </c>
      <c r="C49" s="53" t="s">
        <v>243</v>
      </c>
      <c r="D49" s="70" t="s">
        <v>238</v>
      </c>
      <c r="E49" s="55" t="s">
        <v>227</v>
      </c>
      <c r="F49" s="55" t="s">
        <v>151</v>
      </c>
      <c r="G49" s="56" t="s">
        <v>244</v>
      </c>
      <c r="H49" s="48"/>
      <c r="I49" s="63" t="str">
        <f>IFERROR(__xludf.DUMMYFUNCTION("""COMPUTED_VALUE"""),"Arrange")</f>
        <v>Arrange</v>
      </c>
      <c r="J49" s="64">
        <f t="shared" si="2"/>
        <v>4</v>
      </c>
      <c r="K49" s="65">
        <f t="shared" ref="K49:P49" si="13">IF(ISNUMBER(MATCH($I49, B$42:B1000, 0)), COUNTIF(B$42:B1000, $I49), 0)</f>
        <v>1</v>
      </c>
      <c r="L49" s="66">
        <f t="shared" si="13"/>
        <v>0</v>
      </c>
      <c r="M49" s="66">
        <f t="shared" si="13"/>
        <v>0</v>
      </c>
      <c r="N49" s="66">
        <f t="shared" si="13"/>
        <v>1</v>
      </c>
      <c r="O49" s="66">
        <f t="shared" si="13"/>
        <v>1</v>
      </c>
      <c r="P49" s="67">
        <f t="shared" si="13"/>
        <v>1</v>
      </c>
      <c r="Q49" s="17">
        <f t="shared" si="4"/>
        <v>0</v>
      </c>
      <c r="R49" s="49">
        <f t="shared" si="5"/>
        <v>0</v>
      </c>
      <c r="S49" s="49">
        <f t="shared" si="6"/>
        <v>0</v>
      </c>
      <c r="T49" s="11"/>
      <c r="X49" s="31" t="s">
        <v>107</v>
      </c>
      <c r="Y49" s="49" t="str">
        <f t="shared" si="7"/>
        <v/>
      </c>
      <c r="Z49" s="11"/>
      <c r="AA49" s="11"/>
      <c r="AB49" s="11"/>
      <c r="AC49" s="11"/>
      <c r="AD49" s="11"/>
    </row>
    <row r="50" ht="19.5" customHeight="1">
      <c r="A50" s="11"/>
      <c r="B50" s="69" t="s">
        <v>19</v>
      </c>
      <c r="C50" s="55" t="s">
        <v>151</v>
      </c>
      <c r="D50" s="54" t="s">
        <v>245</v>
      </c>
      <c r="E50" s="55" t="s">
        <v>238</v>
      </c>
      <c r="F50" s="55" t="s">
        <v>246</v>
      </c>
      <c r="G50" s="56" t="s">
        <v>247</v>
      </c>
      <c r="H50" s="48"/>
      <c r="I50" s="63" t="str">
        <f>IFERROR(__xludf.DUMMYFUNCTION("""COMPUTED_VALUE"""),"Articulate")</f>
        <v>Articulate</v>
      </c>
      <c r="J50" s="64">
        <f t="shared" si="2"/>
        <v>1</v>
      </c>
      <c r="K50" s="65">
        <f t="shared" ref="K50:P50" si="14">IF(ISNUMBER(MATCH($I50, B$42:B1000, 0)), COUNTIF(B$42:B1000, $I50), 0)</f>
        <v>0</v>
      </c>
      <c r="L50" s="66">
        <f t="shared" si="14"/>
        <v>1</v>
      </c>
      <c r="M50" s="66">
        <f t="shared" si="14"/>
        <v>0</v>
      </c>
      <c r="N50" s="66">
        <f t="shared" si="14"/>
        <v>0</v>
      </c>
      <c r="O50" s="66">
        <f t="shared" si="14"/>
        <v>0</v>
      </c>
      <c r="P50" s="67">
        <f t="shared" si="14"/>
        <v>0</v>
      </c>
      <c r="Q50" s="17" t="str">
        <f t="shared" si="4"/>
        <v>Understanding</v>
      </c>
      <c r="R50" s="49" t="str">
        <f t="shared" si="5"/>
        <v>Understanding</v>
      </c>
      <c r="S50" s="49" t="str">
        <f t="shared" si="6"/>
        <v>Understanding</v>
      </c>
      <c r="T50" s="11"/>
      <c r="X50" s="31" t="s">
        <v>219</v>
      </c>
      <c r="Y50" s="49" t="str">
        <f t="shared" si="7"/>
        <v>Understanding</v>
      </c>
      <c r="Z50" s="11"/>
      <c r="AA50" s="11"/>
      <c r="AB50" s="11"/>
      <c r="AC50" s="11"/>
      <c r="AD50" s="11"/>
    </row>
    <row r="51" ht="19.5" customHeight="1">
      <c r="A51" s="11"/>
      <c r="B51" s="52" t="s">
        <v>19</v>
      </c>
      <c r="C51" s="55" t="s">
        <v>246</v>
      </c>
      <c r="D51" s="54" t="s">
        <v>248</v>
      </c>
      <c r="E51" s="55" t="s">
        <v>241</v>
      </c>
      <c r="F51" s="56" t="s">
        <v>249</v>
      </c>
      <c r="G51" s="62" t="s">
        <v>250</v>
      </c>
      <c r="H51" s="48"/>
      <c r="I51" s="63" t="str">
        <f>IFERROR(__xludf.DUMMYFUNCTION("""COMPUTED_VALUE"""),"Assemble")</f>
        <v>Assemble</v>
      </c>
      <c r="J51" s="64">
        <f t="shared" si="2"/>
        <v>1</v>
      </c>
      <c r="K51" s="65">
        <f t="shared" ref="K51:P51" si="15">IF(ISNUMBER(MATCH($I51, B$42:B1000, 0)), COUNTIF(B$42:B1000, $I51), 0)</f>
        <v>0</v>
      </c>
      <c r="L51" s="66">
        <f t="shared" si="15"/>
        <v>0</v>
      </c>
      <c r="M51" s="66">
        <f t="shared" si="15"/>
        <v>0</v>
      </c>
      <c r="N51" s="66">
        <f t="shared" si="15"/>
        <v>0</v>
      </c>
      <c r="O51" s="66">
        <f t="shared" si="15"/>
        <v>0</v>
      </c>
      <c r="P51" s="67">
        <f t="shared" si="15"/>
        <v>1</v>
      </c>
      <c r="Q51" s="17" t="str">
        <f t="shared" si="4"/>
        <v>Creating</v>
      </c>
      <c r="R51" s="49" t="str">
        <f t="shared" si="5"/>
        <v>Creating</v>
      </c>
      <c r="S51" s="49" t="str">
        <f t="shared" si="6"/>
        <v>Creating</v>
      </c>
      <c r="T51" s="11"/>
      <c r="X51" s="31" t="s">
        <v>228</v>
      </c>
      <c r="Y51" s="49" t="str">
        <f t="shared" si="7"/>
        <v>Creating</v>
      </c>
      <c r="Z51" s="11"/>
      <c r="AA51" s="11"/>
      <c r="AB51" s="11"/>
      <c r="AC51" s="11"/>
      <c r="AD51" s="11"/>
    </row>
    <row r="52" ht="19.5" customHeight="1">
      <c r="A52" s="11"/>
      <c r="B52" s="69" t="s">
        <v>148</v>
      </c>
      <c r="C52" s="53" t="s">
        <v>251</v>
      </c>
      <c r="D52" s="70" t="s">
        <v>250</v>
      </c>
      <c r="E52" s="55" t="s">
        <v>151</v>
      </c>
      <c r="F52" s="56" t="s">
        <v>252</v>
      </c>
      <c r="G52" s="62" t="s">
        <v>253</v>
      </c>
      <c r="H52" s="48"/>
      <c r="I52" s="63" t="str">
        <f>IFERROR(__xludf.DUMMYFUNCTION("""COMPUTED_VALUE"""),"Assess")</f>
        <v>Assess</v>
      </c>
      <c r="J52" s="64">
        <f t="shared" si="2"/>
        <v>1</v>
      </c>
      <c r="K52" s="65">
        <f t="shared" ref="K52:P52" si="16">IF(ISNUMBER(MATCH($I52, B$42:B1000, 0)), COUNTIF(B$42:B1000, $I52), 0)</f>
        <v>0</v>
      </c>
      <c r="L52" s="66">
        <f t="shared" si="16"/>
        <v>0</v>
      </c>
      <c r="M52" s="66">
        <f t="shared" si="16"/>
        <v>0</v>
      </c>
      <c r="N52" s="66">
        <f t="shared" si="16"/>
        <v>0</v>
      </c>
      <c r="O52" s="66">
        <f t="shared" si="16"/>
        <v>1</v>
      </c>
      <c r="P52" s="67">
        <f t="shared" si="16"/>
        <v>0</v>
      </c>
      <c r="Q52" s="17" t="str">
        <f t="shared" si="4"/>
        <v>Evaluating</v>
      </c>
      <c r="R52" s="49" t="str">
        <f t="shared" si="5"/>
        <v>Evaluating</v>
      </c>
      <c r="S52" s="49" t="str">
        <f t="shared" si="6"/>
        <v>Evaluating</v>
      </c>
      <c r="T52" s="11"/>
      <c r="X52" s="31" t="s">
        <v>232</v>
      </c>
      <c r="Y52" s="49" t="str">
        <f t="shared" si="7"/>
        <v>Evaluating</v>
      </c>
      <c r="Z52" s="11"/>
      <c r="AA52" s="11"/>
      <c r="AB52" s="11"/>
      <c r="AC52" s="11"/>
      <c r="AD52" s="11"/>
    </row>
    <row r="53" ht="19.5" customHeight="1">
      <c r="A53" s="11"/>
      <c r="B53" s="69" t="s">
        <v>12</v>
      </c>
      <c r="C53" s="55" t="s">
        <v>254</v>
      </c>
      <c r="D53" s="70" t="s">
        <v>153</v>
      </c>
      <c r="E53" s="55" t="s">
        <v>246</v>
      </c>
      <c r="F53" s="56" t="s">
        <v>255</v>
      </c>
      <c r="G53" s="62" t="s">
        <v>256</v>
      </c>
      <c r="H53" s="48"/>
      <c r="I53" s="63" t="str">
        <f>IFERROR(__xludf.DUMMYFUNCTION("""COMPUTED_VALUE"""),"Associate")</f>
        <v>Associate</v>
      </c>
      <c r="J53" s="64">
        <f t="shared" si="2"/>
        <v>1</v>
      </c>
      <c r="K53" s="65">
        <f t="shared" ref="K53:P53" si="17">IF(ISNUMBER(MATCH($I53, B$42:B1000, 0)), COUNTIF(B$42:B1000, $I53), 0)</f>
        <v>0</v>
      </c>
      <c r="L53" s="66">
        <f t="shared" si="17"/>
        <v>1</v>
      </c>
      <c r="M53" s="66">
        <f t="shared" si="17"/>
        <v>0</v>
      </c>
      <c r="N53" s="66">
        <f t="shared" si="17"/>
        <v>0</v>
      </c>
      <c r="O53" s="66">
        <f t="shared" si="17"/>
        <v>0</v>
      </c>
      <c r="P53" s="67">
        <f t="shared" si="17"/>
        <v>0</v>
      </c>
      <c r="Q53" s="17" t="str">
        <f t="shared" si="4"/>
        <v>Understanding</v>
      </c>
      <c r="R53" s="49" t="str">
        <f t="shared" si="5"/>
        <v>Understanding</v>
      </c>
      <c r="S53" s="49" t="str">
        <f t="shared" si="6"/>
        <v>Understanding</v>
      </c>
      <c r="T53" s="11"/>
      <c r="X53" s="31" t="s">
        <v>224</v>
      </c>
      <c r="Y53" s="49" t="str">
        <f t="shared" si="7"/>
        <v>Understanding</v>
      </c>
      <c r="Z53" s="11"/>
      <c r="AA53" s="11"/>
      <c r="AB53" s="11"/>
      <c r="AC53" s="11"/>
      <c r="AD53" s="11"/>
    </row>
    <row r="54" ht="19.5" customHeight="1">
      <c r="A54" s="11"/>
      <c r="B54" s="52" t="s">
        <v>12</v>
      </c>
      <c r="C54" s="55" t="s">
        <v>153</v>
      </c>
      <c r="D54" s="70" t="s">
        <v>257</v>
      </c>
      <c r="E54" s="53" t="s">
        <v>258</v>
      </c>
      <c r="F54" s="55" t="s">
        <v>253</v>
      </c>
      <c r="G54" s="62" t="s">
        <v>257</v>
      </c>
      <c r="H54" s="48"/>
      <c r="I54" s="63" t="str">
        <f>IFERROR(__xludf.DUMMYFUNCTION("""COMPUTED_VALUE"""),"Attach")</f>
        <v>Attach</v>
      </c>
      <c r="J54" s="64">
        <f t="shared" si="2"/>
        <v>1</v>
      </c>
      <c r="K54" s="65">
        <f t="shared" ref="K54:P54" si="18">IF(ISNUMBER(MATCH($I54, B$42:B1000, 0)), COUNTIF(B$42:B1000, $I54), 0)</f>
        <v>0</v>
      </c>
      <c r="L54" s="66">
        <f t="shared" si="18"/>
        <v>0</v>
      </c>
      <c r="M54" s="66">
        <f t="shared" si="18"/>
        <v>0</v>
      </c>
      <c r="N54" s="66">
        <f t="shared" si="18"/>
        <v>0</v>
      </c>
      <c r="O54" s="66">
        <f t="shared" si="18"/>
        <v>1</v>
      </c>
      <c r="P54" s="67">
        <f t="shared" si="18"/>
        <v>0</v>
      </c>
      <c r="Q54" s="17" t="str">
        <f t="shared" si="4"/>
        <v>Evaluating</v>
      </c>
      <c r="R54" s="49" t="str">
        <f t="shared" si="5"/>
        <v>Evaluating</v>
      </c>
      <c r="S54" s="49" t="str">
        <f t="shared" si="6"/>
        <v>Evaluating</v>
      </c>
      <c r="T54" s="11"/>
      <c r="X54" s="31" t="s">
        <v>237</v>
      </c>
      <c r="Y54" s="49" t="str">
        <f t="shared" si="7"/>
        <v>Evaluating</v>
      </c>
      <c r="Z54" s="11"/>
      <c r="AA54" s="11"/>
      <c r="AB54" s="11"/>
      <c r="AC54" s="11"/>
      <c r="AD54" s="11"/>
    </row>
    <row r="55" ht="19.5" customHeight="1">
      <c r="A55" s="11"/>
      <c r="B55" s="69" t="s">
        <v>150</v>
      </c>
      <c r="C55" s="55" t="s">
        <v>148</v>
      </c>
      <c r="D55" s="70" t="s">
        <v>259</v>
      </c>
      <c r="E55" s="55" t="s">
        <v>260</v>
      </c>
      <c r="F55" s="55" t="s">
        <v>260</v>
      </c>
      <c r="G55" s="56" t="s">
        <v>261</v>
      </c>
      <c r="H55" s="48"/>
      <c r="I55" s="63" t="str">
        <f>IFERROR(__xludf.DUMMYFUNCTION("""COMPUTED_VALUE"""),"Back / Back Up")</f>
        <v>Back / Back Up</v>
      </c>
      <c r="J55" s="64">
        <f t="shared" si="2"/>
        <v>1</v>
      </c>
      <c r="K55" s="65">
        <f t="shared" ref="K55:P55" si="19">IF(ISNUMBER(MATCH($I55, B$42:B1000, 0)), COUNTIF(B$42:B1000, $I55), 0)</f>
        <v>0</v>
      </c>
      <c r="L55" s="66">
        <f t="shared" si="19"/>
        <v>0</v>
      </c>
      <c r="M55" s="66">
        <f t="shared" si="19"/>
        <v>1</v>
      </c>
      <c r="N55" s="66">
        <f t="shared" si="19"/>
        <v>0</v>
      </c>
      <c r="O55" s="66">
        <f t="shared" si="19"/>
        <v>0</v>
      </c>
      <c r="P55" s="67">
        <f t="shared" si="19"/>
        <v>0</v>
      </c>
      <c r="Q55" s="17" t="str">
        <f t="shared" si="4"/>
        <v>Applying</v>
      </c>
      <c r="R55" s="49" t="str">
        <f t="shared" si="5"/>
        <v>Applying</v>
      </c>
      <c r="S55" s="49" t="str">
        <f t="shared" si="6"/>
        <v>Applying</v>
      </c>
      <c r="T55" s="11"/>
      <c r="X55" s="31" t="s">
        <v>230</v>
      </c>
      <c r="Y55" s="49" t="str">
        <f t="shared" si="7"/>
        <v>Applying</v>
      </c>
      <c r="Z55" s="11"/>
      <c r="AA55" s="11"/>
      <c r="AB55" s="11"/>
      <c r="AC55" s="11"/>
      <c r="AD55" s="11"/>
    </row>
    <row r="56" ht="19.5" customHeight="1">
      <c r="A56" s="11"/>
      <c r="B56" s="69" t="s">
        <v>18</v>
      </c>
      <c r="C56" s="55" t="s">
        <v>262</v>
      </c>
      <c r="D56" s="54" t="s">
        <v>263</v>
      </c>
      <c r="E56" s="53" t="s">
        <v>264</v>
      </c>
      <c r="F56" s="56" t="s">
        <v>265</v>
      </c>
      <c r="G56" s="62" t="s">
        <v>266</v>
      </c>
      <c r="H56" s="48"/>
      <c r="I56" s="63" t="str">
        <f>IFERROR(__xludf.DUMMYFUNCTION("""COMPUTED_VALUE"""),"Break")</f>
        <v>Break</v>
      </c>
      <c r="J56" s="64">
        <f t="shared" si="2"/>
        <v>1</v>
      </c>
      <c r="K56" s="65">
        <f t="shared" ref="K56:P56" si="20">IF(ISNUMBER(MATCH($I56, B$42:B1000, 0)), COUNTIF(B$42:B1000, $I56), 0)</f>
        <v>0</v>
      </c>
      <c r="L56" s="66">
        <f t="shared" si="20"/>
        <v>0</v>
      </c>
      <c r="M56" s="66">
        <f t="shared" si="20"/>
        <v>0</v>
      </c>
      <c r="N56" s="66">
        <f t="shared" si="20"/>
        <v>1</v>
      </c>
      <c r="O56" s="66">
        <f t="shared" si="20"/>
        <v>0</v>
      </c>
      <c r="P56" s="67">
        <f t="shared" si="20"/>
        <v>0</v>
      </c>
      <c r="Q56" s="17" t="str">
        <f t="shared" si="4"/>
        <v>Analysing</v>
      </c>
      <c r="R56" s="49" t="str">
        <f t="shared" si="5"/>
        <v>Analysing</v>
      </c>
      <c r="S56" s="49" t="str">
        <f t="shared" si="6"/>
        <v>Analysing</v>
      </c>
      <c r="T56" s="11"/>
      <c r="X56" s="31" t="s">
        <v>231</v>
      </c>
      <c r="Y56" s="49" t="str">
        <f t="shared" si="7"/>
        <v>Analysing</v>
      </c>
      <c r="Z56" s="11"/>
      <c r="AA56" s="11"/>
      <c r="AB56" s="11"/>
      <c r="AC56" s="11"/>
      <c r="AD56" s="11"/>
    </row>
    <row r="57" ht="19.5" customHeight="1">
      <c r="A57" s="11"/>
      <c r="B57" s="52" t="s">
        <v>18</v>
      </c>
      <c r="C57" s="53" t="s">
        <v>155</v>
      </c>
      <c r="D57" s="54" t="s">
        <v>267</v>
      </c>
      <c r="E57" s="53" t="s">
        <v>268</v>
      </c>
      <c r="F57" s="56" t="s">
        <v>269</v>
      </c>
      <c r="G57" s="62" t="s">
        <v>270</v>
      </c>
      <c r="H57" s="48"/>
      <c r="I57" s="63" t="str">
        <f>IFERROR(__xludf.DUMMYFUNCTION("""COMPUTED_VALUE"""),"Break Down")</f>
        <v>Break Down</v>
      </c>
      <c r="J57" s="64">
        <f t="shared" si="2"/>
        <v>1</v>
      </c>
      <c r="K57" s="65">
        <f t="shared" ref="K57:P57" si="21">IF(ISNUMBER(MATCH($I57, B$42:B1000, 0)), COUNTIF(B$42:B1000, $I57), 0)</f>
        <v>0</v>
      </c>
      <c r="L57" s="66">
        <f t="shared" si="21"/>
        <v>0</v>
      </c>
      <c r="M57" s="66">
        <f t="shared" si="21"/>
        <v>0</v>
      </c>
      <c r="N57" s="66">
        <f t="shared" si="21"/>
        <v>1</v>
      </c>
      <c r="O57" s="66">
        <f t="shared" si="21"/>
        <v>0</v>
      </c>
      <c r="P57" s="67">
        <f t="shared" si="21"/>
        <v>0</v>
      </c>
      <c r="Q57" s="17" t="str">
        <f t="shared" si="4"/>
        <v>Analysing</v>
      </c>
      <c r="R57" s="49" t="str">
        <f t="shared" si="5"/>
        <v>Analysing</v>
      </c>
      <c r="S57" s="49" t="str">
        <f t="shared" si="6"/>
        <v>Analysing</v>
      </c>
      <c r="T57" s="11"/>
      <c r="X57" s="31" t="s">
        <v>236</v>
      </c>
      <c r="Y57" s="49" t="str">
        <f t="shared" si="7"/>
        <v>Analysing</v>
      </c>
      <c r="Z57" s="11"/>
      <c r="AA57" s="11"/>
      <c r="AB57" s="11"/>
      <c r="AC57" s="11"/>
      <c r="AD57" s="11"/>
    </row>
    <row r="58" ht="19.5" customHeight="1">
      <c r="A58" s="11"/>
      <c r="B58" s="69" t="s">
        <v>152</v>
      </c>
      <c r="C58" s="55" t="s">
        <v>271</v>
      </c>
      <c r="D58" s="70" t="s">
        <v>272</v>
      </c>
      <c r="E58" s="53" t="s">
        <v>273</v>
      </c>
      <c r="F58" s="55" t="s">
        <v>254</v>
      </c>
      <c r="G58" s="62" t="s">
        <v>162</v>
      </c>
      <c r="H58" s="48"/>
      <c r="I58" s="63" t="str">
        <f>IFERROR(__xludf.DUMMYFUNCTION("""COMPUTED_VALUE"""),"Calculate")</f>
        <v>Calculate</v>
      </c>
      <c r="J58" s="64">
        <f t="shared" si="2"/>
        <v>2</v>
      </c>
      <c r="K58" s="65">
        <f t="shared" ref="K58:P58" si="22">IF(ISNUMBER(MATCH($I58, B$42:B1000, 0)), COUNTIF(B$42:B1000, $I58), 0)</f>
        <v>0</v>
      </c>
      <c r="L58" s="66">
        <f t="shared" si="22"/>
        <v>0</v>
      </c>
      <c r="M58" s="66">
        <f t="shared" si="22"/>
        <v>1</v>
      </c>
      <c r="N58" s="66">
        <f t="shared" si="22"/>
        <v>1</v>
      </c>
      <c r="O58" s="66">
        <f t="shared" si="22"/>
        <v>0</v>
      </c>
      <c r="P58" s="67">
        <f t="shared" si="22"/>
        <v>0</v>
      </c>
      <c r="Q58" s="17">
        <f t="shared" si="4"/>
        <v>0</v>
      </c>
      <c r="R58" s="49">
        <f t="shared" si="5"/>
        <v>0</v>
      </c>
      <c r="S58" s="49">
        <f t="shared" si="6"/>
        <v>0</v>
      </c>
      <c r="T58" s="11"/>
      <c r="X58" s="31" t="s">
        <v>235</v>
      </c>
      <c r="Y58" s="49" t="str">
        <f t="shared" si="7"/>
        <v/>
      </c>
      <c r="Z58" s="11"/>
      <c r="AA58" s="11"/>
      <c r="AB58" s="11"/>
      <c r="AC58" s="11"/>
      <c r="AD58" s="11"/>
    </row>
    <row r="59" ht="19.5" customHeight="1">
      <c r="A59" s="11"/>
      <c r="B59" s="69" t="s">
        <v>42</v>
      </c>
      <c r="C59" s="55" t="s">
        <v>266</v>
      </c>
      <c r="D59" s="70" t="s">
        <v>162</v>
      </c>
      <c r="E59" s="53" t="s">
        <v>274</v>
      </c>
      <c r="F59" s="55" t="s">
        <v>148</v>
      </c>
      <c r="G59" s="56" t="s">
        <v>275</v>
      </c>
      <c r="H59" s="48"/>
      <c r="I59" s="63" t="str">
        <f>IFERROR(__xludf.DUMMYFUNCTION("""COMPUTED_VALUE"""),"Categorise")</f>
        <v>Categorise</v>
      </c>
      <c r="J59" s="64">
        <f t="shared" si="2"/>
        <v>2</v>
      </c>
      <c r="K59" s="65">
        <f t="shared" ref="K59:P59" si="23">IF(ISNUMBER(MATCH($I59, B$42:B1000, 0)), COUNTIF(B$42:B1000, $I59), 0)</f>
        <v>0</v>
      </c>
      <c r="L59" s="66">
        <f t="shared" si="23"/>
        <v>0</v>
      </c>
      <c r="M59" s="66">
        <f t="shared" si="23"/>
        <v>0</v>
      </c>
      <c r="N59" s="66">
        <f t="shared" si="23"/>
        <v>1</v>
      </c>
      <c r="O59" s="66">
        <f t="shared" si="23"/>
        <v>0</v>
      </c>
      <c r="P59" s="67">
        <f t="shared" si="23"/>
        <v>1</v>
      </c>
      <c r="Q59" s="17">
        <f t="shared" si="4"/>
        <v>0</v>
      </c>
      <c r="R59" s="49">
        <f t="shared" si="5"/>
        <v>0</v>
      </c>
      <c r="S59" s="49">
        <f t="shared" si="6"/>
        <v>0</v>
      </c>
      <c r="T59" s="6" t="s">
        <v>3</v>
      </c>
      <c r="U59" s="5" t="s">
        <v>240</v>
      </c>
      <c r="V59" s="5"/>
      <c r="X59" s="31" t="s">
        <v>233</v>
      </c>
      <c r="Y59" s="49" t="str">
        <f t="shared" si="7"/>
        <v>Analysing</v>
      </c>
      <c r="Z59" s="11"/>
      <c r="AA59" s="11"/>
      <c r="AB59" s="11"/>
      <c r="AC59" s="11"/>
      <c r="AD59" s="11"/>
    </row>
    <row r="60" ht="19.5" customHeight="1">
      <c r="A60" s="11"/>
      <c r="B60" s="52" t="s">
        <v>42</v>
      </c>
      <c r="C60" s="53" t="s">
        <v>158</v>
      </c>
      <c r="D60" s="70" t="s">
        <v>276</v>
      </c>
      <c r="E60" s="53" t="s">
        <v>277</v>
      </c>
      <c r="F60" s="55" t="s">
        <v>256</v>
      </c>
      <c r="G60" s="56" t="s">
        <v>278</v>
      </c>
      <c r="H60" s="48"/>
      <c r="I60" s="63" t="str">
        <f>IFERROR(__xludf.DUMMYFUNCTION("""COMPUTED_VALUE"""),"Change")</f>
        <v>Change</v>
      </c>
      <c r="J60" s="64">
        <f t="shared" si="2"/>
        <v>1</v>
      </c>
      <c r="K60" s="65">
        <f t="shared" ref="K60:P60" si="24">IF(ISNUMBER(MATCH($I60, B$42:B1000, 0)), COUNTIF(B$42:B1000, $I60), 0)</f>
        <v>0</v>
      </c>
      <c r="L60" s="66">
        <f t="shared" si="24"/>
        <v>0</v>
      </c>
      <c r="M60" s="66">
        <f t="shared" si="24"/>
        <v>1</v>
      </c>
      <c r="N60" s="66">
        <f t="shared" si="24"/>
        <v>0</v>
      </c>
      <c r="O60" s="66">
        <f t="shared" si="24"/>
        <v>0</v>
      </c>
      <c r="P60" s="67">
        <f t="shared" si="24"/>
        <v>0</v>
      </c>
      <c r="Q60" s="17" t="str">
        <f t="shared" si="4"/>
        <v>Applying</v>
      </c>
      <c r="R60" s="49" t="str">
        <f t="shared" si="5"/>
        <v>Applying</v>
      </c>
      <c r="S60" s="49" t="str">
        <f t="shared" si="6"/>
        <v>Applying</v>
      </c>
      <c r="T60" s="11"/>
      <c r="X60" s="31" t="s">
        <v>149</v>
      </c>
      <c r="Y60" s="49" t="str">
        <f t="shared" si="7"/>
        <v>Applying</v>
      </c>
      <c r="Z60" s="11"/>
      <c r="AA60" s="11"/>
      <c r="AB60" s="11"/>
      <c r="AC60" s="11"/>
      <c r="AD60" s="11"/>
    </row>
    <row r="61" ht="19.5" customHeight="1">
      <c r="A61" s="11"/>
      <c r="B61" s="69" t="s">
        <v>154</v>
      </c>
      <c r="C61" s="55" t="s">
        <v>162</v>
      </c>
      <c r="D61" s="70" t="s">
        <v>154</v>
      </c>
      <c r="E61" s="53" t="s">
        <v>279</v>
      </c>
      <c r="F61" s="56" t="s">
        <v>280</v>
      </c>
      <c r="G61" s="56" t="s">
        <v>281</v>
      </c>
      <c r="H61" s="48"/>
      <c r="I61" s="63" t="str">
        <f>IFERROR(__xludf.DUMMYFUNCTION("""COMPUTED_VALUE"""),"Characterise")</f>
        <v>Characterise</v>
      </c>
      <c r="J61" s="64">
        <f t="shared" si="2"/>
        <v>2</v>
      </c>
      <c r="K61" s="65">
        <f t="shared" ref="K61:P61" si="25">IF(ISNUMBER(MATCH($I61, B$42:B1000, 0)), COUNTIF(B$42:B1000, $I61), 0)</f>
        <v>0</v>
      </c>
      <c r="L61" s="66">
        <f t="shared" si="25"/>
        <v>1</v>
      </c>
      <c r="M61" s="66">
        <f t="shared" si="25"/>
        <v>0</v>
      </c>
      <c r="N61" s="66">
        <f t="shared" si="25"/>
        <v>1</v>
      </c>
      <c r="O61" s="66">
        <f t="shared" si="25"/>
        <v>0</v>
      </c>
      <c r="P61" s="67">
        <f t="shared" si="25"/>
        <v>0</v>
      </c>
      <c r="Q61" s="17">
        <f t="shared" si="4"/>
        <v>0</v>
      </c>
      <c r="R61" s="49">
        <f t="shared" si="5"/>
        <v>0</v>
      </c>
      <c r="S61" s="49">
        <f t="shared" si="6"/>
        <v>0</v>
      </c>
      <c r="T61" s="11"/>
      <c r="X61" s="31" t="s">
        <v>227</v>
      </c>
      <c r="Y61" s="49" t="str">
        <f t="shared" si="7"/>
        <v/>
      </c>
      <c r="Z61" s="11"/>
      <c r="AA61" s="11"/>
      <c r="AB61" s="11"/>
      <c r="AC61" s="11"/>
      <c r="AD61" s="11"/>
    </row>
    <row r="62" ht="19.5" customHeight="1">
      <c r="A62" s="11"/>
      <c r="B62" s="52" t="s">
        <v>121</v>
      </c>
      <c r="C62" s="53" t="s">
        <v>282</v>
      </c>
      <c r="D62" s="70" t="s">
        <v>169</v>
      </c>
      <c r="E62" s="55" t="s">
        <v>262</v>
      </c>
      <c r="F62" s="55" t="s">
        <v>283</v>
      </c>
      <c r="G62" s="56" t="s">
        <v>284</v>
      </c>
      <c r="H62" s="48"/>
      <c r="I62" s="63" t="str">
        <f>IFERROR(__xludf.DUMMYFUNCTION("""COMPUTED_VALUE"""),"Choose")</f>
        <v>Choose</v>
      </c>
      <c r="J62" s="64">
        <f t="shared" si="2"/>
        <v>4</v>
      </c>
      <c r="K62" s="65">
        <f t="shared" ref="K62:P62" si="26">IF(ISNUMBER(MATCH($I62, B$42:B1000, 0)), COUNTIF(B$42:B1000, $I62), 0)</f>
        <v>1</v>
      </c>
      <c r="L62" s="66">
        <f t="shared" si="26"/>
        <v>0</v>
      </c>
      <c r="M62" s="66">
        <f t="shared" si="26"/>
        <v>1</v>
      </c>
      <c r="N62" s="66">
        <f t="shared" si="26"/>
        <v>0</v>
      </c>
      <c r="O62" s="66">
        <f t="shared" si="26"/>
        <v>1</v>
      </c>
      <c r="P62" s="67">
        <f t="shared" si="26"/>
        <v>1</v>
      </c>
      <c r="Q62" s="17">
        <f t="shared" si="4"/>
        <v>0</v>
      </c>
      <c r="R62" s="49">
        <f t="shared" si="5"/>
        <v>0</v>
      </c>
      <c r="S62" s="49">
        <f t="shared" si="6"/>
        <v>0</v>
      </c>
      <c r="T62" s="6" t="s">
        <v>2</v>
      </c>
      <c r="U62" s="5" t="s">
        <v>240</v>
      </c>
      <c r="V62" s="5"/>
      <c r="X62" s="31" t="s">
        <v>110</v>
      </c>
      <c r="Y62" s="49" t="str">
        <f t="shared" si="7"/>
        <v>Applying</v>
      </c>
      <c r="Z62" s="11"/>
      <c r="AA62" s="11"/>
      <c r="AB62" s="11"/>
      <c r="AC62" s="11"/>
      <c r="AD62" s="11"/>
    </row>
    <row r="63" ht="19.5" customHeight="1">
      <c r="A63" s="11"/>
      <c r="B63" s="69" t="s">
        <v>29</v>
      </c>
      <c r="C63" s="53" t="s">
        <v>285</v>
      </c>
      <c r="D63" s="54" t="s">
        <v>286</v>
      </c>
      <c r="E63" s="55" t="s">
        <v>259</v>
      </c>
      <c r="F63" s="55" t="s">
        <v>266</v>
      </c>
      <c r="G63" s="56" t="s">
        <v>287</v>
      </c>
      <c r="H63" s="48"/>
      <c r="I63" s="63" t="str">
        <f>IFERROR(__xludf.DUMMYFUNCTION("""COMPUTED_VALUE"""),"Cite")</f>
        <v>Cite</v>
      </c>
      <c r="J63" s="64">
        <f t="shared" si="2"/>
        <v>2</v>
      </c>
      <c r="K63" s="65">
        <f t="shared" ref="K63:P63" si="27">IF(ISNUMBER(MATCH($I63, B$42:B1000, 0)), COUNTIF(B$42:B1000, $I63), 0)</f>
        <v>1</v>
      </c>
      <c r="L63" s="66">
        <f t="shared" si="27"/>
        <v>1</v>
      </c>
      <c r="M63" s="66">
        <f t="shared" si="27"/>
        <v>0</v>
      </c>
      <c r="N63" s="66">
        <f t="shared" si="27"/>
        <v>0</v>
      </c>
      <c r="O63" s="66">
        <f t="shared" si="27"/>
        <v>0</v>
      </c>
      <c r="P63" s="67">
        <f t="shared" si="27"/>
        <v>0</v>
      </c>
      <c r="Q63" s="17">
        <f t="shared" si="4"/>
        <v>0</v>
      </c>
      <c r="R63" s="49">
        <f t="shared" si="5"/>
        <v>0</v>
      </c>
      <c r="S63" s="49">
        <f t="shared" si="6"/>
        <v>0</v>
      </c>
      <c r="T63" s="11"/>
      <c r="X63" s="31" t="s">
        <v>229</v>
      </c>
      <c r="Y63" s="49" t="str">
        <f t="shared" si="7"/>
        <v/>
      </c>
      <c r="Z63" s="11"/>
      <c r="AA63" s="11"/>
      <c r="AB63" s="11"/>
      <c r="AC63" s="11"/>
      <c r="AD63" s="11"/>
    </row>
    <row r="64" ht="19.5" customHeight="1">
      <c r="A64" s="11"/>
      <c r="B64" s="69" t="s">
        <v>29</v>
      </c>
      <c r="C64" s="53" t="s">
        <v>288</v>
      </c>
      <c r="D64" s="70" t="s">
        <v>172</v>
      </c>
      <c r="E64" s="55" t="s">
        <v>283</v>
      </c>
      <c r="F64" s="55" t="s">
        <v>270</v>
      </c>
      <c r="G64" s="56" t="s">
        <v>289</v>
      </c>
      <c r="H64" s="31"/>
      <c r="I64" s="63" t="str">
        <f>IFERROR(__xludf.DUMMYFUNCTION("""COMPUTED_VALUE"""),"Clarify")</f>
        <v>Clarify</v>
      </c>
      <c r="J64" s="64">
        <f t="shared" si="2"/>
        <v>1</v>
      </c>
      <c r="K64" s="65">
        <f t="shared" ref="K64:P64" si="28">IF(ISNUMBER(MATCH($I64, B$42:B1000, 0)), COUNTIF(B$42:B1000, $I64), 0)</f>
        <v>0</v>
      </c>
      <c r="L64" s="66">
        <f t="shared" si="28"/>
        <v>1</v>
      </c>
      <c r="M64" s="66">
        <f t="shared" si="28"/>
        <v>0</v>
      </c>
      <c r="N64" s="66">
        <f t="shared" si="28"/>
        <v>0</v>
      </c>
      <c r="O64" s="66">
        <f t="shared" si="28"/>
        <v>0</v>
      </c>
      <c r="P64" s="67">
        <f t="shared" si="28"/>
        <v>0</v>
      </c>
      <c r="Q64" s="17" t="str">
        <f t="shared" si="4"/>
        <v>Understanding</v>
      </c>
      <c r="R64" s="49" t="str">
        <f t="shared" si="5"/>
        <v>Understanding</v>
      </c>
      <c r="S64" s="49" t="str">
        <f t="shared" si="6"/>
        <v>Understanding</v>
      </c>
      <c r="T64" s="11"/>
      <c r="X64" s="31" t="s">
        <v>234</v>
      </c>
      <c r="Y64" s="49" t="str">
        <f t="shared" si="7"/>
        <v>Understanding</v>
      </c>
      <c r="Z64" s="11"/>
      <c r="AA64" s="11"/>
      <c r="AB64" s="11"/>
      <c r="AC64" s="11"/>
      <c r="AD64" s="11"/>
    </row>
    <row r="65" ht="19.5" customHeight="1">
      <c r="A65" s="11"/>
      <c r="B65" s="52" t="s">
        <v>29</v>
      </c>
      <c r="C65" s="55" t="s">
        <v>276</v>
      </c>
      <c r="D65" s="54" t="s">
        <v>290</v>
      </c>
      <c r="E65" s="55" t="s">
        <v>271</v>
      </c>
      <c r="F65" s="55" t="s">
        <v>162</v>
      </c>
      <c r="G65" s="62" t="s">
        <v>291</v>
      </c>
      <c r="H65" s="31"/>
      <c r="I65" s="63" t="str">
        <f>IFERROR(__xludf.DUMMYFUNCTION("""COMPUTED_VALUE"""),"Classify")</f>
        <v>Classify</v>
      </c>
      <c r="J65" s="64">
        <f t="shared" si="2"/>
        <v>3</v>
      </c>
      <c r="K65" s="65">
        <f t="shared" ref="K65:P65" si="29">IF(ISNUMBER(MATCH($I65, B$42:B1000, 0)), COUNTIF(B$42:B1000, $I65), 0)</f>
        <v>0</v>
      </c>
      <c r="L65" s="66">
        <f t="shared" si="29"/>
        <v>1</v>
      </c>
      <c r="M65" s="66">
        <f t="shared" si="29"/>
        <v>1</v>
      </c>
      <c r="N65" s="66">
        <f t="shared" si="29"/>
        <v>1</v>
      </c>
      <c r="O65" s="66">
        <f t="shared" si="29"/>
        <v>0</v>
      </c>
      <c r="P65" s="67">
        <f t="shared" si="29"/>
        <v>0</v>
      </c>
      <c r="Q65" s="17">
        <f t="shared" si="4"/>
        <v>0</v>
      </c>
      <c r="R65" s="49">
        <f t="shared" si="5"/>
        <v>0</v>
      </c>
      <c r="S65" s="49">
        <f t="shared" si="6"/>
        <v>0</v>
      </c>
      <c r="T65" s="6" t="s">
        <v>1</v>
      </c>
      <c r="U65" s="5" t="s">
        <v>240</v>
      </c>
      <c r="V65" s="5"/>
      <c r="X65" s="31" t="s">
        <v>238</v>
      </c>
      <c r="Y65" s="49" t="str">
        <f t="shared" si="7"/>
        <v>Understanding</v>
      </c>
      <c r="Z65" s="11"/>
      <c r="AA65" s="11"/>
      <c r="AB65" s="11"/>
      <c r="AC65" s="11"/>
      <c r="AD65" s="11"/>
    </row>
    <row r="66" ht="19.5" customHeight="1">
      <c r="A66" s="11"/>
      <c r="B66" s="69" t="s">
        <v>157</v>
      </c>
      <c r="C66" s="53" t="s">
        <v>292</v>
      </c>
      <c r="D66" s="54" t="s">
        <v>293</v>
      </c>
      <c r="E66" s="53" t="s">
        <v>294</v>
      </c>
      <c r="F66" s="56" t="s">
        <v>295</v>
      </c>
      <c r="G66" s="56" t="s">
        <v>296</v>
      </c>
      <c r="H66" s="31"/>
      <c r="I66" s="63" t="str">
        <f>IFERROR(__xludf.DUMMYFUNCTION("""COMPUTED_VALUE"""),"Collect")</f>
        <v>Collect</v>
      </c>
      <c r="J66" s="64">
        <f t="shared" si="2"/>
        <v>1</v>
      </c>
      <c r="K66" s="65">
        <f t="shared" ref="K66:P66" si="30">IF(ISNUMBER(MATCH($I66, B$42:B1000, 0)), COUNTIF(B$42:B1000, $I66), 0)</f>
        <v>0</v>
      </c>
      <c r="L66" s="66">
        <f t="shared" si="30"/>
        <v>0</v>
      </c>
      <c r="M66" s="66">
        <f t="shared" si="30"/>
        <v>0</v>
      </c>
      <c r="N66" s="66">
        <f t="shared" si="30"/>
        <v>0</v>
      </c>
      <c r="O66" s="66">
        <f t="shared" si="30"/>
        <v>0</v>
      </c>
      <c r="P66" s="67">
        <f t="shared" si="30"/>
        <v>1</v>
      </c>
      <c r="Q66" s="17" t="str">
        <f t="shared" si="4"/>
        <v>Creating</v>
      </c>
      <c r="R66" s="49" t="str">
        <f t="shared" si="5"/>
        <v>Creating</v>
      </c>
      <c r="S66" s="49" t="str">
        <f t="shared" si="6"/>
        <v>Creating</v>
      </c>
      <c r="T66" s="11"/>
      <c r="X66" s="31" t="s">
        <v>239</v>
      </c>
      <c r="Y66" s="49" t="str">
        <f t="shared" si="7"/>
        <v>Creating</v>
      </c>
      <c r="Z66" s="11"/>
      <c r="AA66" s="11"/>
      <c r="AB66" s="11"/>
      <c r="AC66" s="11"/>
      <c r="AD66" s="11"/>
    </row>
    <row r="67" ht="19.5" customHeight="1">
      <c r="A67" s="11"/>
      <c r="B67" s="69" t="s">
        <v>23</v>
      </c>
      <c r="C67" s="53" t="s">
        <v>297</v>
      </c>
      <c r="D67" s="70" t="s">
        <v>298</v>
      </c>
      <c r="E67" s="55" t="s">
        <v>270</v>
      </c>
      <c r="F67" s="55" t="s">
        <v>172</v>
      </c>
      <c r="G67" s="62" t="s">
        <v>299</v>
      </c>
      <c r="H67" s="31"/>
      <c r="I67" s="63" t="str">
        <f>IFERROR(__xludf.DUMMYFUNCTION("""COMPUTED_VALUE"""),"Combine")</f>
        <v>Combine</v>
      </c>
      <c r="J67" s="64">
        <f t="shared" si="2"/>
        <v>1</v>
      </c>
      <c r="K67" s="65">
        <f t="shared" ref="K67:P67" si="31">IF(ISNUMBER(MATCH($I67, B$42:B1000, 0)), COUNTIF(B$42:B1000, $I67), 0)</f>
        <v>0</v>
      </c>
      <c r="L67" s="66">
        <f t="shared" si="31"/>
        <v>0</v>
      </c>
      <c r="M67" s="66">
        <f t="shared" si="31"/>
        <v>0</v>
      </c>
      <c r="N67" s="66">
        <f t="shared" si="31"/>
        <v>0</v>
      </c>
      <c r="O67" s="66">
        <f t="shared" si="31"/>
        <v>0</v>
      </c>
      <c r="P67" s="67">
        <f t="shared" si="31"/>
        <v>1</v>
      </c>
      <c r="Q67" s="17" t="str">
        <f t="shared" si="4"/>
        <v>Creating</v>
      </c>
      <c r="R67" s="49" t="str">
        <f t="shared" si="5"/>
        <v>Creating</v>
      </c>
      <c r="S67" s="49" t="str">
        <f t="shared" si="6"/>
        <v>Creating</v>
      </c>
      <c r="T67" s="11"/>
      <c r="X67" s="31" t="s">
        <v>242</v>
      </c>
      <c r="Y67" s="49" t="str">
        <f t="shared" si="7"/>
        <v>Creating</v>
      </c>
      <c r="Z67" s="11"/>
      <c r="AA67" s="11"/>
      <c r="AB67" s="11"/>
      <c r="AC67" s="11"/>
      <c r="AD67" s="11"/>
    </row>
    <row r="68" ht="19.5" customHeight="1">
      <c r="A68" s="11"/>
      <c r="B68" s="69" t="s">
        <v>23</v>
      </c>
      <c r="C68" s="55" t="s">
        <v>154</v>
      </c>
      <c r="D68" s="54" t="s">
        <v>300</v>
      </c>
      <c r="E68" s="53" t="s">
        <v>301</v>
      </c>
      <c r="F68" s="55" t="s">
        <v>291</v>
      </c>
      <c r="G68" s="62" t="s">
        <v>298</v>
      </c>
      <c r="H68" s="31"/>
      <c r="I68" s="63" t="str">
        <f>IFERROR(__xludf.DUMMYFUNCTION("""COMPUTED_VALUE"""),"Compare")</f>
        <v>Compare</v>
      </c>
      <c r="J68" s="64">
        <f t="shared" si="2"/>
        <v>3</v>
      </c>
      <c r="K68" s="65">
        <f t="shared" ref="K68:P68" si="32">IF(ISNUMBER(MATCH($I68, B$42:B1000, 0)), COUNTIF(B$42:B1000, $I68), 0)</f>
        <v>0</v>
      </c>
      <c r="L68" s="66">
        <f t="shared" si="32"/>
        <v>1</v>
      </c>
      <c r="M68" s="66">
        <f t="shared" si="32"/>
        <v>0</v>
      </c>
      <c r="N68" s="66">
        <f t="shared" si="32"/>
        <v>1</v>
      </c>
      <c r="O68" s="66">
        <f t="shared" si="32"/>
        <v>1</v>
      </c>
      <c r="P68" s="67">
        <f t="shared" si="32"/>
        <v>0</v>
      </c>
      <c r="Q68" s="17">
        <f t="shared" si="4"/>
        <v>0</v>
      </c>
      <c r="R68" s="49">
        <f t="shared" si="5"/>
        <v>0</v>
      </c>
      <c r="S68" s="49">
        <f t="shared" si="6"/>
        <v>0</v>
      </c>
      <c r="T68" s="5" t="s">
        <v>302</v>
      </c>
      <c r="U68" s="5" t="s">
        <v>303</v>
      </c>
      <c r="V68" s="5"/>
      <c r="X68" s="31" t="s">
        <v>241</v>
      </c>
      <c r="Y68" s="49" t="str">
        <f t="shared" si="7"/>
        <v>Und or Anal</v>
      </c>
      <c r="Z68" s="11"/>
      <c r="AA68" s="11"/>
      <c r="AB68" s="11"/>
      <c r="AC68" s="11"/>
      <c r="AD68" s="11"/>
    </row>
    <row r="69" ht="19.5" customHeight="1">
      <c r="A69" s="11"/>
      <c r="B69" s="52" t="s">
        <v>23</v>
      </c>
      <c r="C69" s="55" t="s">
        <v>169</v>
      </c>
      <c r="D69" s="70" t="s">
        <v>304</v>
      </c>
      <c r="E69" s="55" t="s">
        <v>272</v>
      </c>
      <c r="F69" s="56" t="s">
        <v>305</v>
      </c>
      <c r="G69" s="62" t="s">
        <v>304</v>
      </c>
      <c r="H69" s="31"/>
      <c r="I69" s="63" t="str">
        <f>IFERROR(__xludf.DUMMYFUNCTION("""COMPUTED_VALUE"""),"Compile")</f>
        <v>Compile</v>
      </c>
      <c r="J69" s="64">
        <f t="shared" si="2"/>
        <v>1</v>
      </c>
      <c r="K69" s="65">
        <f t="shared" ref="K69:P69" si="33">IF(ISNUMBER(MATCH($I69, B$42:B1000, 0)), COUNTIF(B$42:B1000, $I69), 0)</f>
        <v>0</v>
      </c>
      <c r="L69" s="66">
        <f t="shared" si="33"/>
        <v>0</v>
      </c>
      <c r="M69" s="66">
        <f t="shared" si="33"/>
        <v>0</v>
      </c>
      <c r="N69" s="66">
        <f t="shared" si="33"/>
        <v>0</v>
      </c>
      <c r="O69" s="66">
        <f t="shared" si="33"/>
        <v>0</v>
      </c>
      <c r="P69" s="67">
        <f t="shared" si="33"/>
        <v>1</v>
      </c>
      <c r="Q69" s="17" t="str">
        <f t="shared" si="4"/>
        <v>Creating</v>
      </c>
      <c r="R69" s="49" t="str">
        <f t="shared" si="5"/>
        <v>Creating</v>
      </c>
      <c r="S69" s="49" t="str">
        <f t="shared" si="6"/>
        <v>Creating</v>
      </c>
      <c r="T69" s="11"/>
      <c r="X69" s="31" t="s">
        <v>244</v>
      </c>
      <c r="Y69" s="49" t="str">
        <f t="shared" si="7"/>
        <v>Creating</v>
      </c>
      <c r="Z69" s="11"/>
      <c r="AA69" s="11"/>
      <c r="AB69" s="11"/>
      <c r="AC69" s="11"/>
      <c r="AD69" s="11"/>
    </row>
    <row r="70" ht="19.5" customHeight="1">
      <c r="A70" s="11"/>
      <c r="B70" s="69" t="s">
        <v>161</v>
      </c>
      <c r="C70" s="55" t="s">
        <v>306</v>
      </c>
      <c r="D70" s="54" t="s">
        <v>307</v>
      </c>
      <c r="E70" s="53" t="s">
        <v>308</v>
      </c>
      <c r="F70" s="56" t="s">
        <v>309</v>
      </c>
      <c r="G70" s="56" t="s">
        <v>310</v>
      </c>
      <c r="H70" s="31"/>
      <c r="I70" s="63" t="str">
        <f>IFERROR(__xludf.DUMMYFUNCTION("""COMPUTED_VALUE"""),"Complete")</f>
        <v>Complete</v>
      </c>
      <c r="J70" s="64">
        <f t="shared" si="2"/>
        <v>1</v>
      </c>
      <c r="K70" s="65">
        <f t="shared" ref="K70:P70" si="34">IF(ISNUMBER(MATCH($I70, B$42:B1000, 0)), COUNTIF(B$42:B1000, $I70), 0)</f>
        <v>0</v>
      </c>
      <c r="L70" s="66">
        <f t="shared" si="34"/>
        <v>0</v>
      </c>
      <c r="M70" s="66">
        <f t="shared" si="34"/>
        <v>1</v>
      </c>
      <c r="N70" s="66">
        <f t="shared" si="34"/>
        <v>0</v>
      </c>
      <c r="O70" s="66">
        <f t="shared" si="34"/>
        <v>0</v>
      </c>
      <c r="P70" s="67">
        <f t="shared" si="34"/>
        <v>0</v>
      </c>
      <c r="Q70" s="17" t="str">
        <f t="shared" si="4"/>
        <v>Applying</v>
      </c>
      <c r="R70" s="49" t="str">
        <f t="shared" si="5"/>
        <v>Applying</v>
      </c>
      <c r="S70" s="49" t="str">
        <f t="shared" si="6"/>
        <v>Applying</v>
      </c>
      <c r="T70" s="11"/>
      <c r="X70" s="31" t="s">
        <v>245</v>
      </c>
      <c r="Y70" s="49" t="str">
        <f t="shared" si="7"/>
        <v>Applying</v>
      </c>
      <c r="Z70" s="11"/>
      <c r="AA70" s="11"/>
      <c r="AB70" s="11"/>
      <c r="AC70" s="11"/>
      <c r="AD70" s="11"/>
    </row>
    <row r="71" ht="19.5" customHeight="1">
      <c r="A71" s="11"/>
      <c r="B71" s="52" t="s">
        <v>48</v>
      </c>
      <c r="C71" s="55" t="s">
        <v>311</v>
      </c>
      <c r="D71" s="70" t="s">
        <v>179</v>
      </c>
      <c r="E71" s="53" t="s">
        <v>312</v>
      </c>
      <c r="F71" s="55" t="s">
        <v>299</v>
      </c>
      <c r="G71" s="56" t="s">
        <v>313</v>
      </c>
      <c r="H71" s="31"/>
      <c r="I71" s="63" t="str">
        <f>IFERROR(__xludf.DUMMYFUNCTION("""COMPUTED_VALUE"""),"Compose")</f>
        <v>Compose</v>
      </c>
      <c r="J71" s="64">
        <f t="shared" si="2"/>
        <v>1</v>
      </c>
      <c r="K71" s="65">
        <f t="shared" ref="K71:P71" si="35">IF(ISNUMBER(MATCH($I71, B$42:B1000, 0)), COUNTIF(B$42:B1000, $I71), 0)</f>
        <v>0</v>
      </c>
      <c r="L71" s="66">
        <f t="shared" si="35"/>
        <v>0</v>
      </c>
      <c r="M71" s="66">
        <f t="shared" si="35"/>
        <v>0</v>
      </c>
      <c r="N71" s="66">
        <f t="shared" si="35"/>
        <v>0</v>
      </c>
      <c r="O71" s="66">
        <f t="shared" si="35"/>
        <v>0</v>
      </c>
      <c r="P71" s="67">
        <f t="shared" si="35"/>
        <v>1</v>
      </c>
      <c r="Q71" s="17" t="str">
        <f t="shared" si="4"/>
        <v>Creating</v>
      </c>
      <c r="R71" s="49" t="str">
        <f t="shared" si="5"/>
        <v>Creating</v>
      </c>
      <c r="S71" s="49" t="str">
        <f t="shared" si="6"/>
        <v>Creating</v>
      </c>
      <c r="T71" s="11"/>
      <c r="X71" s="31" t="s">
        <v>247</v>
      </c>
      <c r="Y71" s="49" t="str">
        <f t="shared" si="7"/>
        <v>Creating</v>
      </c>
      <c r="Z71" s="11"/>
      <c r="AA71" s="11"/>
      <c r="AB71" s="11"/>
      <c r="AC71" s="11"/>
      <c r="AD71" s="11"/>
    </row>
    <row r="72" ht="19.5" customHeight="1">
      <c r="A72" s="11"/>
      <c r="B72" s="69" t="s">
        <v>35</v>
      </c>
      <c r="C72" s="53" t="s">
        <v>314</v>
      </c>
      <c r="D72" s="70" t="s">
        <v>315</v>
      </c>
      <c r="E72" s="55" t="s">
        <v>154</v>
      </c>
      <c r="F72" s="56" t="s">
        <v>316</v>
      </c>
      <c r="G72" s="71" t="s">
        <v>317</v>
      </c>
      <c r="H72" s="31"/>
      <c r="I72" s="63" t="str">
        <f>IFERROR(__xludf.DUMMYFUNCTION("""COMPUTED_VALUE"""),"Comprehend")</f>
        <v>Comprehend</v>
      </c>
      <c r="J72" s="64">
        <f t="shared" si="2"/>
        <v>1</v>
      </c>
      <c r="K72" s="65">
        <f t="shared" ref="K72:P72" si="36">IF(ISNUMBER(MATCH($I72, B$42:B1000, 0)), COUNTIF(B$42:B1000, $I72), 0)</f>
        <v>0</v>
      </c>
      <c r="L72" s="66">
        <f t="shared" si="36"/>
        <v>1</v>
      </c>
      <c r="M72" s="66">
        <f t="shared" si="36"/>
        <v>0</v>
      </c>
      <c r="N72" s="66">
        <f t="shared" si="36"/>
        <v>0</v>
      </c>
      <c r="O72" s="66">
        <f t="shared" si="36"/>
        <v>0</v>
      </c>
      <c r="P72" s="67">
        <f t="shared" si="36"/>
        <v>0</v>
      </c>
      <c r="Q72" s="17" t="str">
        <f t="shared" si="4"/>
        <v>Understanding</v>
      </c>
      <c r="R72" s="49" t="str">
        <f t="shared" si="5"/>
        <v>Understanding</v>
      </c>
      <c r="S72" s="49" t="str">
        <f t="shared" si="6"/>
        <v>Understanding</v>
      </c>
      <c r="T72" s="11"/>
      <c r="X72" s="31" t="s">
        <v>243</v>
      </c>
      <c r="Y72" s="49" t="str">
        <f t="shared" si="7"/>
        <v>Understanding</v>
      </c>
      <c r="Z72" s="11"/>
      <c r="AA72" s="11"/>
      <c r="AB72" s="11"/>
      <c r="AC72" s="11"/>
      <c r="AD72" s="11"/>
    </row>
    <row r="73" ht="19.5" customHeight="1">
      <c r="A73" s="11"/>
      <c r="B73" s="69" t="s">
        <v>35</v>
      </c>
      <c r="C73" s="55" t="s">
        <v>172</v>
      </c>
      <c r="D73" s="70" t="s">
        <v>318</v>
      </c>
      <c r="E73" s="55" t="s">
        <v>169</v>
      </c>
      <c r="F73" s="56" t="s">
        <v>319</v>
      </c>
      <c r="G73" s="62" t="s">
        <v>179</v>
      </c>
      <c r="H73" s="31"/>
      <c r="I73" s="63" t="str">
        <f>IFERROR(__xludf.DUMMYFUNCTION("""COMPUTED_VALUE"""),"Compute")</f>
        <v>Compute</v>
      </c>
      <c r="J73" s="64">
        <f t="shared" si="2"/>
        <v>1</v>
      </c>
      <c r="K73" s="65">
        <f t="shared" ref="K73:P73" si="37">IF(ISNUMBER(MATCH($I73, B$42:B1000, 0)), COUNTIF(B$42:B1000, $I73), 0)</f>
        <v>0</v>
      </c>
      <c r="L73" s="66">
        <f t="shared" si="37"/>
        <v>0</v>
      </c>
      <c r="M73" s="66">
        <f t="shared" si="37"/>
        <v>1</v>
      </c>
      <c r="N73" s="66">
        <f t="shared" si="37"/>
        <v>0</v>
      </c>
      <c r="O73" s="66">
        <f t="shared" si="37"/>
        <v>0</v>
      </c>
      <c r="P73" s="67">
        <f t="shared" si="37"/>
        <v>0</v>
      </c>
      <c r="Q73" s="17" t="str">
        <f t="shared" si="4"/>
        <v>Applying</v>
      </c>
      <c r="R73" s="49" t="str">
        <f t="shared" si="5"/>
        <v>Applying</v>
      </c>
      <c r="S73" s="49" t="str">
        <f t="shared" si="6"/>
        <v>Applying</v>
      </c>
      <c r="T73" s="11"/>
      <c r="X73" s="31" t="s">
        <v>248</v>
      </c>
      <c r="Y73" s="49" t="str">
        <f t="shared" si="7"/>
        <v>Applying</v>
      </c>
      <c r="Z73" s="11"/>
      <c r="AA73" s="11"/>
      <c r="AB73" s="11"/>
      <c r="AC73" s="11"/>
      <c r="AD73" s="11"/>
    </row>
    <row r="74" ht="19.5" customHeight="1">
      <c r="A74" s="11"/>
      <c r="B74" s="52" t="s">
        <v>35</v>
      </c>
      <c r="C74" s="55" t="s">
        <v>320</v>
      </c>
      <c r="D74" s="70" t="s">
        <v>321</v>
      </c>
      <c r="E74" s="55" t="s">
        <v>311</v>
      </c>
      <c r="F74" s="55" t="s">
        <v>179</v>
      </c>
      <c r="G74" s="62" t="s">
        <v>315</v>
      </c>
      <c r="H74" s="31"/>
      <c r="I74" s="63" t="str">
        <f>IFERROR(__xludf.DUMMYFUNCTION("""COMPUTED_VALUE"""),"Conclude")</f>
        <v>Conclude</v>
      </c>
      <c r="J74" s="64">
        <f t="shared" si="2"/>
        <v>3</v>
      </c>
      <c r="K74" s="65">
        <f t="shared" ref="K74:P74" si="38">IF(ISNUMBER(MATCH($I74, B$42:B1000, 0)), COUNTIF(B$42:B1000, $I74), 0)</f>
        <v>0</v>
      </c>
      <c r="L74" s="66">
        <f t="shared" si="38"/>
        <v>1</v>
      </c>
      <c r="M74" s="66">
        <f t="shared" si="38"/>
        <v>0</v>
      </c>
      <c r="N74" s="66">
        <f t="shared" si="38"/>
        <v>1</v>
      </c>
      <c r="O74" s="66">
        <f t="shared" si="38"/>
        <v>1</v>
      </c>
      <c r="P74" s="67">
        <f t="shared" si="38"/>
        <v>0</v>
      </c>
      <c r="Q74" s="17">
        <f t="shared" si="4"/>
        <v>0</v>
      </c>
      <c r="R74" s="49">
        <f t="shared" si="5"/>
        <v>0</v>
      </c>
      <c r="S74" s="49">
        <f t="shared" si="6"/>
        <v>0</v>
      </c>
      <c r="T74" s="11"/>
      <c r="X74" s="31" t="s">
        <v>151</v>
      </c>
      <c r="Y74" s="49" t="str">
        <f t="shared" si="7"/>
        <v/>
      </c>
      <c r="Z74" s="11"/>
      <c r="AA74" s="11"/>
      <c r="AB74" s="11"/>
      <c r="AC74" s="11"/>
      <c r="AD74" s="11"/>
    </row>
    <row r="75" ht="19.5" customHeight="1">
      <c r="A75" s="11"/>
      <c r="B75" s="69" t="s">
        <v>165</v>
      </c>
      <c r="C75" s="55" t="s">
        <v>165</v>
      </c>
      <c r="D75" s="54" t="s">
        <v>322</v>
      </c>
      <c r="E75" s="53" t="s">
        <v>323</v>
      </c>
      <c r="F75" s="55" t="s">
        <v>315</v>
      </c>
      <c r="G75" s="62" t="s">
        <v>318</v>
      </c>
      <c r="H75" s="31"/>
      <c r="I75" s="63" t="str">
        <f>IFERROR(__xludf.DUMMYFUNCTION("""COMPUTED_VALUE"""),"Construct")</f>
        <v>Construct</v>
      </c>
      <c r="J75" s="64">
        <f t="shared" si="2"/>
        <v>2</v>
      </c>
      <c r="K75" s="65">
        <f t="shared" ref="K75:P75" si="39">IF(ISNUMBER(MATCH($I75, B$42:B1000, 0)), COUNTIF(B$42:B1000, $I75), 0)</f>
        <v>0</v>
      </c>
      <c r="L75" s="66">
        <f t="shared" si="39"/>
        <v>0</v>
      </c>
      <c r="M75" s="66">
        <f t="shared" si="39"/>
        <v>1</v>
      </c>
      <c r="N75" s="66">
        <f t="shared" si="39"/>
        <v>0</v>
      </c>
      <c r="O75" s="66">
        <f t="shared" si="39"/>
        <v>0</v>
      </c>
      <c r="P75" s="67">
        <f t="shared" si="39"/>
        <v>1</v>
      </c>
      <c r="Q75" s="17">
        <f t="shared" si="4"/>
        <v>0</v>
      </c>
      <c r="R75" s="49">
        <f t="shared" si="5"/>
        <v>0</v>
      </c>
      <c r="S75" s="49">
        <f t="shared" si="6"/>
        <v>0</v>
      </c>
      <c r="T75" s="6" t="s">
        <v>5</v>
      </c>
      <c r="X75" s="31" t="s">
        <v>250</v>
      </c>
      <c r="Y75" s="49" t="str">
        <f t="shared" si="7"/>
        <v>Creating</v>
      </c>
      <c r="Z75" s="11"/>
      <c r="AA75" s="11"/>
      <c r="AB75" s="11"/>
      <c r="AC75" s="11"/>
      <c r="AD75" s="11"/>
    </row>
    <row r="76" ht="19.5" customHeight="1">
      <c r="A76" s="11"/>
      <c r="B76" s="72" t="s">
        <v>124</v>
      </c>
      <c r="C76" s="53" t="s">
        <v>324</v>
      </c>
      <c r="D76" s="54" t="s">
        <v>325</v>
      </c>
      <c r="E76" s="53" t="s">
        <v>326</v>
      </c>
      <c r="F76" s="55" t="s">
        <v>327</v>
      </c>
      <c r="G76" s="56" t="s">
        <v>328</v>
      </c>
      <c r="H76" s="31"/>
      <c r="I76" s="63" t="str">
        <f>IFERROR(__xludf.DUMMYFUNCTION("""COMPUTED_VALUE"""),"Contrast")</f>
        <v>Contrast</v>
      </c>
      <c r="J76" s="64">
        <f t="shared" si="2"/>
        <v>3</v>
      </c>
      <c r="K76" s="65">
        <f t="shared" ref="K76:P76" si="40">IF(ISNUMBER(MATCH($I76, B$42:B1000, 0)), COUNTIF(B$42:B1000, $I76), 0)</f>
        <v>0</v>
      </c>
      <c r="L76" s="66">
        <f t="shared" si="40"/>
        <v>1</v>
      </c>
      <c r="M76" s="66">
        <f t="shared" si="40"/>
        <v>0</v>
      </c>
      <c r="N76" s="66">
        <f t="shared" si="40"/>
        <v>1</v>
      </c>
      <c r="O76" s="66">
        <f t="shared" si="40"/>
        <v>1</v>
      </c>
      <c r="P76" s="67">
        <f t="shared" si="40"/>
        <v>0</v>
      </c>
      <c r="Q76" s="17">
        <f t="shared" si="4"/>
        <v>0</v>
      </c>
      <c r="R76" s="49">
        <f t="shared" si="5"/>
        <v>0</v>
      </c>
      <c r="S76" s="49">
        <f t="shared" si="6"/>
        <v>0</v>
      </c>
      <c r="T76" s="11"/>
      <c r="X76" s="31" t="s">
        <v>246</v>
      </c>
      <c r="Y76" s="49" t="str">
        <f t="shared" si="7"/>
        <v/>
      </c>
      <c r="Z76" s="11"/>
      <c r="AA76" s="11"/>
      <c r="AB76" s="11"/>
      <c r="AC76" s="11"/>
      <c r="AD76" s="11"/>
    </row>
    <row r="77" ht="19.5" customHeight="1">
      <c r="A77" s="11"/>
      <c r="B77" s="69" t="s">
        <v>41</v>
      </c>
      <c r="C77" s="55" t="s">
        <v>304</v>
      </c>
      <c r="D77" s="70" t="s">
        <v>329</v>
      </c>
      <c r="E77" s="53" t="s">
        <v>330</v>
      </c>
      <c r="F77" s="56" t="s">
        <v>331</v>
      </c>
      <c r="G77" s="62" t="s">
        <v>332</v>
      </c>
      <c r="H77" s="31"/>
      <c r="I77" s="63" t="str">
        <f>IFERROR(__xludf.DUMMYFUNCTION("""COMPUTED_VALUE"""),"Convert")</f>
        <v>Convert</v>
      </c>
      <c r="J77" s="64">
        <f t="shared" si="2"/>
        <v>1</v>
      </c>
      <c r="K77" s="65">
        <f t="shared" ref="K77:P77" si="41">IF(ISNUMBER(MATCH($I77, B$42:B1000, 0)), COUNTIF(B$42:B1000, $I77), 0)</f>
        <v>0</v>
      </c>
      <c r="L77" s="66">
        <f t="shared" si="41"/>
        <v>1</v>
      </c>
      <c r="M77" s="66">
        <f t="shared" si="41"/>
        <v>0</v>
      </c>
      <c r="N77" s="66">
        <f t="shared" si="41"/>
        <v>0</v>
      </c>
      <c r="O77" s="66">
        <f t="shared" si="41"/>
        <v>0</v>
      </c>
      <c r="P77" s="67">
        <f t="shared" si="41"/>
        <v>0</v>
      </c>
      <c r="Q77" s="17" t="str">
        <f t="shared" si="4"/>
        <v>Understanding</v>
      </c>
      <c r="R77" s="49" t="str">
        <f t="shared" si="5"/>
        <v>Understanding</v>
      </c>
      <c r="S77" s="49" t="str">
        <f t="shared" si="6"/>
        <v>Understanding</v>
      </c>
      <c r="T77" s="11"/>
      <c r="X77" s="31" t="s">
        <v>251</v>
      </c>
      <c r="Y77" s="49" t="str">
        <f t="shared" si="7"/>
        <v>Understanding</v>
      </c>
      <c r="Z77" s="11"/>
      <c r="AA77" s="11"/>
      <c r="AB77" s="11"/>
      <c r="AC77" s="11"/>
      <c r="AD77" s="11"/>
    </row>
    <row r="78" ht="19.5" customHeight="1">
      <c r="A78" s="11"/>
      <c r="B78" s="72" t="s">
        <v>41</v>
      </c>
      <c r="C78" s="53" t="s">
        <v>333</v>
      </c>
      <c r="D78" s="70" t="s">
        <v>334</v>
      </c>
      <c r="E78" s="55" t="s">
        <v>335</v>
      </c>
      <c r="F78" s="56" t="s">
        <v>336</v>
      </c>
      <c r="G78" s="62" t="s">
        <v>337</v>
      </c>
      <c r="H78" s="31"/>
      <c r="I78" s="63" t="str">
        <f>IFERROR(__xludf.DUMMYFUNCTION("""COMPUTED_VALUE"""),"Convince")</f>
        <v>Convince</v>
      </c>
      <c r="J78" s="64">
        <f t="shared" si="2"/>
        <v>1</v>
      </c>
      <c r="K78" s="65">
        <f t="shared" ref="K78:P78" si="42">IF(ISNUMBER(MATCH($I78, B$42:B1000, 0)), COUNTIF(B$42:B1000, $I78), 0)</f>
        <v>0</v>
      </c>
      <c r="L78" s="66">
        <f t="shared" si="42"/>
        <v>0</v>
      </c>
      <c r="M78" s="66">
        <f t="shared" si="42"/>
        <v>0</v>
      </c>
      <c r="N78" s="66">
        <f t="shared" si="42"/>
        <v>0</v>
      </c>
      <c r="O78" s="66">
        <f t="shared" si="42"/>
        <v>1</v>
      </c>
      <c r="P78" s="67">
        <f t="shared" si="42"/>
        <v>0</v>
      </c>
      <c r="Q78" s="17" t="str">
        <f t="shared" si="4"/>
        <v>Evaluating</v>
      </c>
      <c r="R78" s="49" t="str">
        <f t="shared" si="5"/>
        <v>Evaluating</v>
      </c>
      <c r="S78" s="49" t="str">
        <f t="shared" si="6"/>
        <v>Evaluating</v>
      </c>
      <c r="T78" s="11"/>
      <c r="X78" s="31" t="s">
        <v>249</v>
      </c>
      <c r="Y78" s="49" t="str">
        <f t="shared" si="7"/>
        <v>Evaluating</v>
      </c>
      <c r="Z78" s="11"/>
      <c r="AA78" s="11"/>
      <c r="AB78" s="11"/>
      <c r="AC78" s="11"/>
      <c r="AD78" s="11"/>
    </row>
    <row r="79" ht="19.5" customHeight="1">
      <c r="A79" s="11"/>
      <c r="B79" s="69" t="s">
        <v>168</v>
      </c>
      <c r="C79" s="55" t="s">
        <v>179</v>
      </c>
      <c r="D79" s="54" t="s">
        <v>338</v>
      </c>
      <c r="E79" s="55" t="s">
        <v>304</v>
      </c>
      <c r="F79" s="56" t="s">
        <v>339</v>
      </c>
      <c r="G79" s="56" t="s">
        <v>340</v>
      </c>
      <c r="H79" s="31"/>
      <c r="I79" s="63" t="str">
        <f>IFERROR(__xludf.DUMMYFUNCTION("""COMPUTED_VALUE"""),"Copy")</f>
        <v>Copy</v>
      </c>
      <c r="J79" s="64">
        <f t="shared" si="2"/>
        <v>1</v>
      </c>
      <c r="K79" s="65">
        <f t="shared" ref="K79:P79" si="43">IF(ISNUMBER(MATCH($I79, B$42:B1000, 0)), COUNTIF(B$42:B1000, $I79), 0)</f>
        <v>1</v>
      </c>
      <c r="L79" s="66">
        <f t="shared" si="43"/>
        <v>0</v>
      </c>
      <c r="M79" s="66">
        <f t="shared" si="43"/>
        <v>0</v>
      </c>
      <c r="N79" s="66">
        <f t="shared" si="43"/>
        <v>0</v>
      </c>
      <c r="O79" s="66">
        <f t="shared" si="43"/>
        <v>0</v>
      </c>
      <c r="P79" s="67">
        <f t="shared" si="43"/>
        <v>0</v>
      </c>
      <c r="Q79" s="17" t="str">
        <f t="shared" si="4"/>
        <v>Remembering</v>
      </c>
      <c r="R79" s="49" t="str">
        <f t="shared" si="5"/>
        <v>Remembering</v>
      </c>
      <c r="S79" s="49" t="str">
        <f t="shared" si="6"/>
        <v>Remembering</v>
      </c>
      <c r="T79" s="11"/>
      <c r="X79" s="31" t="s">
        <v>341</v>
      </c>
      <c r="Y79" s="49" t="str">
        <f t="shared" si="7"/>
        <v>Remembering</v>
      </c>
      <c r="Z79" s="11"/>
      <c r="AA79" s="11"/>
      <c r="AB79" s="11"/>
      <c r="AC79" s="11"/>
      <c r="AD79" s="11"/>
    </row>
    <row r="80" ht="19.5" customHeight="1">
      <c r="A80" s="11"/>
      <c r="B80" s="72" t="s">
        <v>126</v>
      </c>
      <c r="C80" s="55" t="s">
        <v>342</v>
      </c>
      <c r="D80" s="54" t="s">
        <v>343</v>
      </c>
      <c r="E80" s="55" t="s">
        <v>344</v>
      </c>
      <c r="F80" s="55" t="s">
        <v>332</v>
      </c>
      <c r="G80" s="62" t="s">
        <v>321</v>
      </c>
      <c r="H80" s="31"/>
      <c r="I80" s="63" t="str">
        <f>IFERROR(__xludf.DUMMYFUNCTION("""COMPUTED_VALUE"""),"Core")</f>
        <v>Core</v>
      </c>
      <c r="J80" s="64">
        <f t="shared" si="2"/>
        <v>1</v>
      </c>
      <c r="K80" s="65">
        <f t="shared" ref="K80:P80" si="44">IF(ISNUMBER(MATCH($I80, B$42:B1000, 0)), COUNTIF(B$42:B1000, $I80), 0)</f>
        <v>0</v>
      </c>
      <c r="L80" s="66">
        <f t="shared" si="44"/>
        <v>0</v>
      </c>
      <c r="M80" s="66">
        <f t="shared" si="44"/>
        <v>0</v>
      </c>
      <c r="N80" s="66">
        <f t="shared" si="44"/>
        <v>0</v>
      </c>
      <c r="O80" s="66">
        <f t="shared" si="44"/>
        <v>1</v>
      </c>
      <c r="P80" s="67">
        <f t="shared" si="44"/>
        <v>0</v>
      </c>
      <c r="Q80" s="17" t="str">
        <f t="shared" si="4"/>
        <v>Evaluating</v>
      </c>
      <c r="R80" s="49" t="str">
        <f t="shared" si="5"/>
        <v>Evaluating</v>
      </c>
      <c r="S80" s="49" t="str">
        <f t="shared" si="6"/>
        <v>Evaluating</v>
      </c>
      <c r="T80" s="11"/>
      <c r="X80" s="31" t="s">
        <v>252</v>
      </c>
      <c r="Y80" s="49" t="str">
        <f t="shared" si="7"/>
        <v>Evaluating</v>
      </c>
      <c r="Z80" s="11"/>
      <c r="AA80" s="11"/>
      <c r="AB80" s="11"/>
      <c r="AC80" s="11"/>
      <c r="AD80" s="11"/>
    </row>
    <row r="81" ht="19.5" customHeight="1">
      <c r="A81" s="11"/>
      <c r="B81" s="69" t="s">
        <v>47</v>
      </c>
      <c r="C81" s="55" t="s">
        <v>321</v>
      </c>
      <c r="D81" s="70" t="s">
        <v>345</v>
      </c>
      <c r="E81" s="53" t="s">
        <v>346</v>
      </c>
      <c r="F81" s="55" t="s">
        <v>337</v>
      </c>
      <c r="G81" s="56" t="s">
        <v>347</v>
      </c>
      <c r="H81" s="31"/>
      <c r="I81" s="63" t="str">
        <f>IFERROR(__xludf.DUMMYFUNCTION("""COMPUTED_VALUE"""),"Correlate")</f>
        <v>Correlate</v>
      </c>
      <c r="J81" s="64">
        <f t="shared" si="2"/>
        <v>1</v>
      </c>
      <c r="K81" s="65">
        <f t="shared" ref="K81:P81" si="45">IF(ISNUMBER(MATCH($I81, B$42:B1000, 0)), COUNTIF(B$42:B1000, $I81), 0)</f>
        <v>0</v>
      </c>
      <c r="L81" s="66">
        <f t="shared" si="45"/>
        <v>0</v>
      </c>
      <c r="M81" s="66">
        <f t="shared" si="45"/>
        <v>0</v>
      </c>
      <c r="N81" s="66">
        <f t="shared" si="45"/>
        <v>1</v>
      </c>
      <c r="O81" s="66">
        <f t="shared" si="45"/>
        <v>0</v>
      </c>
      <c r="P81" s="67">
        <f t="shared" si="45"/>
        <v>0</v>
      </c>
      <c r="Q81" s="17" t="str">
        <f t="shared" si="4"/>
        <v>Analysing</v>
      </c>
      <c r="R81" s="49" t="str">
        <f t="shared" si="5"/>
        <v>Analysing</v>
      </c>
      <c r="S81" s="49" t="str">
        <f t="shared" si="6"/>
        <v>Analysing</v>
      </c>
      <c r="T81" s="11"/>
      <c r="X81" s="31" t="s">
        <v>258</v>
      </c>
      <c r="Y81" s="49" t="str">
        <f t="shared" si="7"/>
        <v>Analysing</v>
      </c>
      <c r="Z81" s="11"/>
      <c r="AA81" s="11"/>
      <c r="AB81" s="11"/>
      <c r="AC81" s="11"/>
      <c r="AD81" s="11"/>
    </row>
    <row r="82" ht="19.5" customHeight="1">
      <c r="A82" s="11"/>
      <c r="B82" s="69" t="s">
        <v>47</v>
      </c>
      <c r="C82" s="53" t="s">
        <v>181</v>
      </c>
      <c r="D82" s="54" t="s">
        <v>348</v>
      </c>
      <c r="E82" s="55" t="s">
        <v>179</v>
      </c>
      <c r="F82" s="56" t="s">
        <v>349</v>
      </c>
      <c r="G82" s="56" t="s">
        <v>350</v>
      </c>
      <c r="H82" s="31"/>
      <c r="I82" s="63" t="str">
        <f>IFERROR(__xludf.DUMMYFUNCTION("""COMPUTED_VALUE"""),"Counsel")</f>
        <v>Counsel</v>
      </c>
      <c r="J82" s="64">
        <f t="shared" si="2"/>
        <v>1</v>
      </c>
      <c r="K82" s="65">
        <f t="shared" ref="K82:P82" si="46">IF(ISNUMBER(MATCH($I82, B$42:B1000, 0)), COUNTIF(B$42:B1000, $I82), 0)</f>
        <v>0</v>
      </c>
      <c r="L82" s="66">
        <f t="shared" si="46"/>
        <v>0</v>
      </c>
      <c r="M82" s="66">
        <f t="shared" si="46"/>
        <v>0</v>
      </c>
      <c r="N82" s="66">
        <f t="shared" si="46"/>
        <v>0</v>
      </c>
      <c r="O82" s="66">
        <f t="shared" si="46"/>
        <v>1</v>
      </c>
      <c r="P82" s="67">
        <f t="shared" si="46"/>
        <v>0</v>
      </c>
      <c r="Q82" s="17" t="str">
        <f t="shared" si="4"/>
        <v>Evaluating</v>
      </c>
      <c r="R82" s="49" t="str">
        <f t="shared" si="5"/>
        <v>Evaluating</v>
      </c>
      <c r="S82" s="49" t="str">
        <f t="shared" si="6"/>
        <v>Evaluating</v>
      </c>
      <c r="T82" s="11"/>
      <c r="X82" s="31" t="s">
        <v>255</v>
      </c>
      <c r="Y82" s="49" t="str">
        <f t="shared" si="7"/>
        <v>Evaluating</v>
      </c>
      <c r="Z82" s="11"/>
      <c r="AA82" s="11"/>
      <c r="AB82" s="11"/>
      <c r="AC82" s="11"/>
      <c r="AD82" s="11"/>
    </row>
    <row r="83" ht="19.5" customHeight="1">
      <c r="A83" s="11"/>
      <c r="B83" s="69" t="s">
        <v>47</v>
      </c>
      <c r="C83" s="53" t="s">
        <v>351</v>
      </c>
      <c r="D83" s="70" t="s">
        <v>352</v>
      </c>
      <c r="E83" s="55" t="s">
        <v>327</v>
      </c>
      <c r="F83" s="56" t="s">
        <v>353</v>
      </c>
      <c r="G83" s="62" t="s">
        <v>354</v>
      </c>
      <c r="H83" s="31"/>
      <c r="I83" s="63" t="str">
        <f>IFERROR(__xludf.DUMMYFUNCTION("""COMPUTED_VALUE"""),"Create")</f>
        <v>Create</v>
      </c>
      <c r="J83" s="64">
        <f t="shared" si="2"/>
        <v>2</v>
      </c>
      <c r="K83" s="65">
        <f t="shared" ref="K83:P83" si="47">IF(ISNUMBER(MATCH($I83, B$42:B1000, 0)), COUNTIF(B$42:B1000, $I83), 0)</f>
        <v>0</v>
      </c>
      <c r="L83" s="66">
        <f t="shared" si="47"/>
        <v>0</v>
      </c>
      <c r="M83" s="66">
        <f t="shared" si="47"/>
        <v>0</v>
      </c>
      <c r="N83" s="66">
        <f t="shared" si="47"/>
        <v>0</v>
      </c>
      <c r="O83" s="66">
        <f t="shared" si="47"/>
        <v>1</v>
      </c>
      <c r="P83" s="67">
        <f t="shared" si="47"/>
        <v>1</v>
      </c>
      <c r="Q83" s="17">
        <f t="shared" si="4"/>
        <v>0</v>
      </c>
      <c r="R83" s="49">
        <f t="shared" si="5"/>
        <v>0</v>
      </c>
      <c r="S83" s="49">
        <f t="shared" si="6"/>
        <v>0</v>
      </c>
      <c r="T83" s="6" t="s">
        <v>5</v>
      </c>
      <c r="X83" s="31" t="s">
        <v>253</v>
      </c>
      <c r="Y83" s="49" t="str">
        <f t="shared" si="7"/>
        <v>Creating</v>
      </c>
      <c r="Z83" s="11"/>
      <c r="AA83" s="11"/>
      <c r="AB83" s="11"/>
      <c r="AC83" s="11"/>
      <c r="AD83" s="11"/>
    </row>
    <row r="84" ht="19.5" customHeight="1">
      <c r="A84" s="11"/>
      <c r="B84" s="72" t="s">
        <v>47</v>
      </c>
      <c r="C84" s="53" t="s">
        <v>355</v>
      </c>
      <c r="D84" s="54" t="s">
        <v>356</v>
      </c>
      <c r="E84" s="53" t="s">
        <v>357</v>
      </c>
      <c r="F84" s="55" t="s">
        <v>354</v>
      </c>
      <c r="G84" s="56" t="s">
        <v>358</v>
      </c>
      <c r="H84" s="31"/>
      <c r="I84" s="63" t="str">
        <f>IFERROR(__xludf.DUMMYFUNCTION("""COMPUTED_VALUE"""),"Criticise")</f>
        <v>Criticise</v>
      </c>
      <c r="J84" s="64">
        <f t="shared" si="2"/>
        <v>2</v>
      </c>
      <c r="K84" s="65">
        <f t="shared" ref="K84:P84" si="48">IF(ISNUMBER(MATCH($I84, B$42:B1000, 0)), COUNTIF(B$42:B1000, $I84), 0)</f>
        <v>0</v>
      </c>
      <c r="L84" s="66">
        <f t="shared" si="48"/>
        <v>0</v>
      </c>
      <c r="M84" s="66">
        <f t="shared" si="48"/>
        <v>0</v>
      </c>
      <c r="N84" s="66">
        <f t="shared" si="48"/>
        <v>1</v>
      </c>
      <c r="O84" s="66">
        <f t="shared" si="48"/>
        <v>1</v>
      </c>
      <c r="P84" s="67">
        <f t="shared" si="48"/>
        <v>0</v>
      </c>
      <c r="Q84" s="17">
        <f t="shared" si="4"/>
        <v>0</v>
      </c>
      <c r="R84" s="49">
        <f t="shared" si="5"/>
        <v>0</v>
      </c>
      <c r="S84" s="49">
        <f t="shared" si="6"/>
        <v>0</v>
      </c>
      <c r="T84" s="6" t="s">
        <v>3</v>
      </c>
      <c r="X84" s="31" t="s">
        <v>260</v>
      </c>
      <c r="Y84" s="49" t="str">
        <f t="shared" si="7"/>
        <v>Analysing</v>
      </c>
      <c r="Z84" s="11"/>
      <c r="AA84" s="11"/>
      <c r="AB84" s="11"/>
      <c r="AC84" s="11"/>
      <c r="AD84" s="11"/>
    </row>
    <row r="85" ht="19.5" customHeight="1">
      <c r="A85" s="11"/>
      <c r="B85" s="72" t="s">
        <v>128</v>
      </c>
      <c r="C85" s="55" t="s">
        <v>359</v>
      </c>
      <c r="D85" s="54" t="s">
        <v>360</v>
      </c>
      <c r="E85" s="55" t="s">
        <v>321</v>
      </c>
      <c r="F85" s="55" t="s">
        <v>329</v>
      </c>
      <c r="G85" s="62" t="s">
        <v>361</v>
      </c>
      <c r="H85" s="31"/>
      <c r="I85" s="63" t="str">
        <f>IFERROR(__xludf.DUMMYFUNCTION("""COMPUTED_VALUE"""),"Critique")</f>
        <v>Critique</v>
      </c>
      <c r="J85" s="64">
        <f t="shared" si="2"/>
        <v>1</v>
      </c>
      <c r="K85" s="65">
        <f t="shared" ref="K85:P85" si="49">IF(ISNUMBER(MATCH($I85, B$42:B1000, 0)), COUNTIF(B$42:B1000, $I85), 0)</f>
        <v>0</v>
      </c>
      <c r="L85" s="66">
        <f t="shared" si="49"/>
        <v>0</v>
      </c>
      <c r="M85" s="66">
        <f t="shared" si="49"/>
        <v>0</v>
      </c>
      <c r="N85" s="66">
        <f t="shared" si="49"/>
        <v>0</v>
      </c>
      <c r="O85" s="66">
        <f t="shared" si="49"/>
        <v>1</v>
      </c>
      <c r="P85" s="67">
        <f t="shared" si="49"/>
        <v>0</v>
      </c>
      <c r="Q85" s="17" t="str">
        <f t="shared" si="4"/>
        <v>Evaluating</v>
      </c>
      <c r="R85" s="49" t="str">
        <f t="shared" si="5"/>
        <v>Evaluating</v>
      </c>
      <c r="S85" s="49" t="str">
        <f t="shared" si="6"/>
        <v>Evaluating</v>
      </c>
      <c r="T85" s="11"/>
      <c r="X85" s="31" t="s">
        <v>265</v>
      </c>
      <c r="Y85" s="49" t="str">
        <f t="shared" si="7"/>
        <v>Evaluating</v>
      </c>
      <c r="Z85" s="11"/>
      <c r="AA85" s="11"/>
      <c r="AB85" s="11"/>
      <c r="AC85" s="11"/>
      <c r="AD85" s="11"/>
    </row>
    <row r="86" ht="19.5" customHeight="1">
      <c r="A86" s="11"/>
      <c r="B86" s="69" t="s">
        <v>171</v>
      </c>
      <c r="C86" s="55" t="s">
        <v>354</v>
      </c>
      <c r="D86" s="70" t="s">
        <v>184</v>
      </c>
      <c r="E86" s="53" t="s">
        <v>362</v>
      </c>
      <c r="F86" s="55" t="s">
        <v>363</v>
      </c>
      <c r="G86" s="56" t="s">
        <v>364</v>
      </c>
      <c r="H86" s="31"/>
      <c r="I86" s="63" t="str">
        <f>IFERROR(__xludf.DUMMYFUNCTION("""COMPUTED_VALUE"""),"Debate")</f>
        <v>Debate</v>
      </c>
      <c r="J86" s="64">
        <f t="shared" si="2"/>
        <v>1</v>
      </c>
      <c r="K86" s="65">
        <f t="shared" ref="K86:P86" si="50">IF(ISNUMBER(MATCH($I86, B$42:B1000, 0)), COUNTIF(B$42:B1000, $I86), 0)</f>
        <v>0</v>
      </c>
      <c r="L86" s="66">
        <f t="shared" si="50"/>
        <v>0</v>
      </c>
      <c r="M86" s="66">
        <f t="shared" si="50"/>
        <v>0</v>
      </c>
      <c r="N86" s="66">
        <f t="shared" si="50"/>
        <v>1</v>
      </c>
      <c r="O86" s="66">
        <f t="shared" si="50"/>
        <v>0</v>
      </c>
      <c r="P86" s="67">
        <f t="shared" si="50"/>
        <v>0</v>
      </c>
      <c r="Q86" s="17" t="str">
        <f t="shared" si="4"/>
        <v>Analysing</v>
      </c>
      <c r="R86" s="49" t="str">
        <f t="shared" si="5"/>
        <v>Analysing</v>
      </c>
      <c r="S86" s="49" t="str">
        <f t="shared" si="6"/>
        <v>Analysing</v>
      </c>
      <c r="T86" s="11"/>
      <c r="X86" s="31" t="s">
        <v>264</v>
      </c>
      <c r="Y86" s="49" t="str">
        <f t="shared" si="7"/>
        <v>Analysing</v>
      </c>
      <c r="Z86" s="11"/>
      <c r="AA86" s="11"/>
      <c r="AB86" s="11"/>
      <c r="AC86" s="11"/>
      <c r="AD86" s="11"/>
    </row>
    <row r="87" ht="19.5" customHeight="1">
      <c r="A87" s="11"/>
      <c r="B87" s="72" t="s">
        <v>129</v>
      </c>
      <c r="C87" s="55" t="s">
        <v>329</v>
      </c>
      <c r="D87" s="73"/>
      <c r="E87" s="55" t="s">
        <v>329</v>
      </c>
      <c r="F87" s="55" t="s">
        <v>365</v>
      </c>
      <c r="G87" s="62" t="s">
        <v>365</v>
      </c>
      <c r="H87" s="31"/>
      <c r="I87" s="63" t="str">
        <f>IFERROR(__xludf.DUMMYFUNCTION("""COMPUTED_VALUE"""),"Decide")</f>
        <v>Decide</v>
      </c>
      <c r="J87" s="64">
        <f t="shared" si="2"/>
        <v>1</v>
      </c>
      <c r="K87" s="65">
        <f t="shared" ref="K87:P87" si="51">IF(ISNUMBER(MATCH($I87, B$42:B1000, 0)), COUNTIF(B$42:B1000, $I87), 0)</f>
        <v>0</v>
      </c>
      <c r="L87" s="66">
        <f t="shared" si="51"/>
        <v>0</v>
      </c>
      <c r="M87" s="66">
        <f t="shared" si="51"/>
        <v>0</v>
      </c>
      <c r="N87" s="66">
        <f t="shared" si="51"/>
        <v>0</v>
      </c>
      <c r="O87" s="66">
        <f t="shared" si="51"/>
        <v>1</v>
      </c>
      <c r="P87" s="67">
        <f t="shared" si="51"/>
        <v>0</v>
      </c>
      <c r="Q87" s="17" t="str">
        <f t="shared" si="4"/>
        <v>Evaluating</v>
      </c>
      <c r="R87" s="49" t="str">
        <f t="shared" si="5"/>
        <v>Evaluating</v>
      </c>
      <c r="S87" s="49" t="str">
        <f t="shared" si="6"/>
        <v>Evaluating</v>
      </c>
      <c r="T87" s="11"/>
      <c r="X87" s="31" t="s">
        <v>269</v>
      </c>
      <c r="Y87" s="49" t="str">
        <f t="shared" si="7"/>
        <v>Evaluating</v>
      </c>
      <c r="Z87" s="11"/>
      <c r="AA87" s="11"/>
      <c r="AB87" s="11"/>
      <c r="AC87" s="11"/>
      <c r="AD87" s="11"/>
    </row>
    <row r="88" ht="19.5" customHeight="1">
      <c r="A88" s="11"/>
      <c r="B88" s="69" t="s">
        <v>52</v>
      </c>
      <c r="C88" s="55" t="s">
        <v>365</v>
      </c>
      <c r="D88" s="73"/>
      <c r="E88" s="53" t="s">
        <v>366</v>
      </c>
      <c r="F88" s="56" t="s">
        <v>367</v>
      </c>
      <c r="G88" s="62" t="s">
        <v>368</v>
      </c>
      <c r="H88" s="31"/>
      <c r="I88" s="63" t="str">
        <f>IFERROR(__xludf.DUMMYFUNCTION("""COMPUTED_VALUE"""),"Deconstruct")</f>
        <v>Deconstruct</v>
      </c>
      <c r="J88" s="64">
        <f t="shared" si="2"/>
        <v>1</v>
      </c>
      <c r="K88" s="65">
        <f t="shared" ref="K88:P88" si="52">IF(ISNUMBER(MATCH($I88, B$42:B1000, 0)), COUNTIF(B$42:B1000, $I88), 0)</f>
        <v>0</v>
      </c>
      <c r="L88" s="66">
        <f t="shared" si="52"/>
        <v>0</v>
      </c>
      <c r="M88" s="66">
        <f t="shared" si="52"/>
        <v>0</v>
      </c>
      <c r="N88" s="66">
        <f t="shared" si="52"/>
        <v>1</v>
      </c>
      <c r="O88" s="66">
        <f t="shared" si="52"/>
        <v>0</v>
      </c>
      <c r="P88" s="67">
        <f t="shared" si="52"/>
        <v>0</v>
      </c>
      <c r="Q88" s="17" t="str">
        <f t="shared" si="4"/>
        <v>Analysing</v>
      </c>
      <c r="R88" s="49" t="str">
        <f t="shared" si="5"/>
        <v>Analysing</v>
      </c>
      <c r="S88" s="49" t="str">
        <f t="shared" si="6"/>
        <v>Analysing</v>
      </c>
      <c r="T88" s="11"/>
      <c r="X88" s="31" t="s">
        <v>268</v>
      </c>
      <c r="Y88" s="49" t="str">
        <f t="shared" si="7"/>
        <v>Analysing</v>
      </c>
      <c r="Z88" s="11"/>
      <c r="AA88" s="11"/>
      <c r="AB88" s="11"/>
      <c r="AC88" s="11"/>
      <c r="AD88" s="11"/>
    </row>
    <row r="89" ht="19.5" customHeight="1">
      <c r="A89" s="11"/>
      <c r="B89" s="69" t="s">
        <v>52</v>
      </c>
      <c r="C89" s="55" t="s">
        <v>180</v>
      </c>
      <c r="D89" s="73"/>
      <c r="E89" s="55" t="s">
        <v>345</v>
      </c>
      <c r="F89" s="55" t="s">
        <v>368</v>
      </c>
      <c r="G89" s="56" t="s">
        <v>369</v>
      </c>
      <c r="H89" s="31"/>
      <c r="I89" s="63" t="str">
        <f>IFERROR(__xludf.DUMMYFUNCTION("""COMPUTED_VALUE"""),"Deduce")</f>
        <v>Deduce</v>
      </c>
      <c r="J89" s="64">
        <f t="shared" si="2"/>
        <v>1</v>
      </c>
      <c r="K89" s="65">
        <f t="shared" ref="K89:P89" si="53">IF(ISNUMBER(MATCH($I89, B$42:B1000, 0)), COUNTIF(B$42:B1000, $I89), 0)</f>
        <v>0</v>
      </c>
      <c r="L89" s="66">
        <f t="shared" si="53"/>
        <v>0</v>
      </c>
      <c r="M89" s="66">
        <f t="shared" si="53"/>
        <v>0</v>
      </c>
      <c r="N89" s="66">
        <f t="shared" si="53"/>
        <v>1</v>
      </c>
      <c r="O89" s="66">
        <f t="shared" si="53"/>
        <v>0</v>
      </c>
      <c r="P89" s="67">
        <f t="shared" si="53"/>
        <v>0</v>
      </c>
      <c r="Q89" s="17" t="str">
        <f t="shared" si="4"/>
        <v>Analysing</v>
      </c>
      <c r="R89" s="49" t="str">
        <f t="shared" si="5"/>
        <v>Analysing</v>
      </c>
      <c r="S89" s="49" t="str">
        <f t="shared" si="6"/>
        <v>Analysing</v>
      </c>
      <c r="T89" s="11"/>
      <c r="X89" s="31" t="s">
        <v>273</v>
      </c>
      <c r="Y89" s="49" t="str">
        <f t="shared" si="7"/>
        <v>Analysing</v>
      </c>
      <c r="Z89" s="11"/>
      <c r="AA89" s="11"/>
      <c r="AB89" s="11"/>
      <c r="AC89" s="11"/>
      <c r="AD89" s="11"/>
    </row>
    <row r="90" ht="19.5" customHeight="1">
      <c r="A90" s="11"/>
      <c r="B90" s="72" t="s">
        <v>52</v>
      </c>
      <c r="C90" s="55" t="s">
        <v>352</v>
      </c>
      <c r="D90" s="73"/>
      <c r="E90" s="53" t="s">
        <v>370</v>
      </c>
      <c r="F90" s="55" t="s">
        <v>371</v>
      </c>
      <c r="G90" s="62" t="s">
        <v>184</v>
      </c>
      <c r="H90" s="31"/>
      <c r="I90" s="63" t="str">
        <f>IFERROR(__xludf.DUMMYFUNCTION("""COMPUTED_VALUE"""),"Defend")</f>
        <v>Defend</v>
      </c>
      <c r="J90" s="64">
        <f t="shared" si="2"/>
        <v>2</v>
      </c>
      <c r="K90" s="65">
        <f t="shared" ref="K90:P90" si="54">IF(ISNUMBER(MATCH($I90, B$42:B1000, 0)), COUNTIF(B$42:B1000, $I90), 0)</f>
        <v>0</v>
      </c>
      <c r="L90" s="66">
        <f t="shared" si="54"/>
        <v>1</v>
      </c>
      <c r="M90" s="66">
        <f t="shared" si="54"/>
        <v>0</v>
      </c>
      <c r="N90" s="66">
        <f t="shared" si="54"/>
        <v>0</v>
      </c>
      <c r="O90" s="66">
        <f t="shared" si="54"/>
        <v>1</v>
      </c>
      <c r="P90" s="67">
        <f t="shared" si="54"/>
        <v>0</v>
      </c>
      <c r="Q90" s="17">
        <f t="shared" si="4"/>
        <v>0</v>
      </c>
      <c r="R90" s="49">
        <f t="shared" si="5"/>
        <v>0</v>
      </c>
      <c r="S90" s="49">
        <f t="shared" si="6"/>
        <v>0</v>
      </c>
      <c r="T90" s="6" t="s">
        <v>4</v>
      </c>
      <c r="X90" s="31" t="s">
        <v>254</v>
      </c>
      <c r="Y90" s="49" t="str">
        <f t="shared" si="7"/>
        <v>Evaluating</v>
      </c>
      <c r="Z90" s="11"/>
      <c r="AA90" s="11"/>
      <c r="AB90" s="11"/>
      <c r="AC90" s="11"/>
      <c r="AD90" s="11"/>
    </row>
    <row r="91" ht="19.5" customHeight="1">
      <c r="A91" s="11"/>
      <c r="B91" s="69" t="s">
        <v>175</v>
      </c>
      <c r="C91" s="74"/>
      <c r="D91" s="73"/>
      <c r="E91" s="53" t="s">
        <v>372</v>
      </c>
      <c r="F91" s="56" t="s">
        <v>373</v>
      </c>
      <c r="G91" s="75"/>
      <c r="H91" s="31"/>
      <c r="I91" s="63" t="str">
        <f>IFERROR(__xludf.DUMMYFUNCTION("""COMPUTED_VALUE"""),"Define")</f>
        <v>Define</v>
      </c>
      <c r="J91" s="64">
        <f t="shared" si="2"/>
        <v>4</v>
      </c>
      <c r="K91" s="65">
        <f t="shared" ref="K91:P91" si="55">IF(ISNUMBER(MATCH($I91, B$42:B1000, 0)), COUNTIF(B$42:B1000, $I91), 0)</f>
        <v>4</v>
      </c>
      <c r="L91" s="66">
        <f t="shared" si="55"/>
        <v>0</v>
      </c>
      <c r="M91" s="66">
        <f t="shared" si="55"/>
        <v>0</v>
      </c>
      <c r="N91" s="66">
        <f t="shared" si="55"/>
        <v>0</v>
      </c>
      <c r="O91" s="66">
        <f t="shared" si="55"/>
        <v>0</v>
      </c>
      <c r="P91" s="67">
        <f t="shared" si="55"/>
        <v>0</v>
      </c>
      <c r="Q91" s="17">
        <f t="shared" si="4"/>
        <v>0</v>
      </c>
      <c r="R91" s="49" t="str">
        <f t="shared" si="5"/>
        <v>Remembering</v>
      </c>
      <c r="S91" s="49" t="str">
        <f t="shared" si="6"/>
        <v>Remembering</v>
      </c>
      <c r="T91" s="11"/>
      <c r="U91" s="49"/>
      <c r="X91" s="31" t="s">
        <v>146</v>
      </c>
      <c r="Y91" s="49" t="str">
        <f t="shared" si="7"/>
        <v/>
      </c>
      <c r="Z91" s="11"/>
      <c r="AA91" s="11"/>
      <c r="AB91" s="11"/>
      <c r="AC91" s="11"/>
      <c r="AD91" s="11"/>
    </row>
    <row r="92" ht="19.5" customHeight="1">
      <c r="A92" s="11"/>
      <c r="B92" s="72" t="s">
        <v>132</v>
      </c>
      <c r="C92" s="74"/>
      <c r="D92" s="73"/>
      <c r="E92" s="55" t="s">
        <v>371</v>
      </c>
      <c r="F92" s="56" t="s">
        <v>374</v>
      </c>
      <c r="G92" s="76"/>
      <c r="H92" s="31"/>
      <c r="I92" s="63" t="str">
        <f>IFERROR(__xludf.DUMMYFUNCTION("""COMPUTED_VALUE"""),"Demonstrate")</f>
        <v>Demonstrate</v>
      </c>
      <c r="J92" s="64">
        <f t="shared" si="2"/>
        <v>2</v>
      </c>
      <c r="K92" s="65">
        <f t="shared" ref="K92:P92" si="56">IF(ISNUMBER(MATCH($I92, B$42:B1000, 0)), COUNTIF(B$42:B1000, $I92), 0)</f>
        <v>0</v>
      </c>
      <c r="L92" s="66">
        <f t="shared" si="56"/>
        <v>1</v>
      </c>
      <c r="M92" s="66">
        <f t="shared" si="56"/>
        <v>1</v>
      </c>
      <c r="N92" s="66">
        <f t="shared" si="56"/>
        <v>0</v>
      </c>
      <c r="O92" s="66">
        <f t="shared" si="56"/>
        <v>0</v>
      </c>
      <c r="P92" s="67">
        <f t="shared" si="56"/>
        <v>0</v>
      </c>
      <c r="Q92" s="17">
        <f t="shared" si="4"/>
        <v>0</v>
      </c>
      <c r="R92" s="49">
        <f t="shared" si="5"/>
        <v>0</v>
      </c>
      <c r="S92" s="49">
        <f t="shared" si="6"/>
        <v>0</v>
      </c>
      <c r="T92" s="6" t="s">
        <v>2</v>
      </c>
      <c r="X92" s="31" t="s">
        <v>153</v>
      </c>
      <c r="Y92" s="49" t="str">
        <f t="shared" si="7"/>
        <v>Applying</v>
      </c>
      <c r="Z92" s="11"/>
      <c r="AA92" s="11"/>
      <c r="AB92" s="11"/>
      <c r="AC92" s="11"/>
      <c r="AD92" s="11"/>
    </row>
    <row r="93" ht="19.5" customHeight="1">
      <c r="A93" s="11"/>
      <c r="B93" s="69" t="s">
        <v>178</v>
      </c>
      <c r="C93" s="77"/>
      <c r="D93" s="78"/>
      <c r="E93" s="79"/>
      <c r="F93" s="79" t="s">
        <v>375</v>
      </c>
      <c r="G93" s="80"/>
      <c r="H93" s="31"/>
      <c r="I93" s="63" t="str">
        <f>IFERROR(__xludf.DUMMYFUNCTION("""COMPUTED_VALUE"""),"Describe")</f>
        <v>Describe</v>
      </c>
      <c r="J93" s="64">
        <f t="shared" si="2"/>
        <v>5</v>
      </c>
      <c r="K93" s="65">
        <f t="shared" ref="K93:P93" si="57">IF(ISNUMBER(MATCH($I93, B$42:B1000, 0)), COUNTIF(B$42:B1000, $I93), 0)</f>
        <v>3</v>
      </c>
      <c r="L93" s="66">
        <f t="shared" si="57"/>
        <v>1</v>
      </c>
      <c r="M93" s="66">
        <f t="shared" si="57"/>
        <v>0</v>
      </c>
      <c r="N93" s="66">
        <f t="shared" si="57"/>
        <v>0</v>
      </c>
      <c r="O93" s="66">
        <f t="shared" si="57"/>
        <v>1</v>
      </c>
      <c r="P93" s="67">
        <f t="shared" si="57"/>
        <v>0</v>
      </c>
      <c r="Q93" s="17">
        <f t="shared" si="4"/>
        <v>0</v>
      </c>
      <c r="R93" s="49">
        <f t="shared" si="5"/>
        <v>0</v>
      </c>
      <c r="S93" s="49">
        <f t="shared" si="6"/>
        <v>0</v>
      </c>
      <c r="T93" s="6" t="s">
        <v>1</v>
      </c>
      <c r="X93" s="31" t="s">
        <v>148</v>
      </c>
      <c r="Y93" s="49" t="str">
        <f t="shared" si="7"/>
        <v>Understanding</v>
      </c>
      <c r="Z93" s="11"/>
      <c r="AA93" s="11"/>
      <c r="AB93" s="11"/>
      <c r="AC93" s="11"/>
      <c r="AD93" s="11"/>
    </row>
    <row r="94" ht="19.5" customHeight="1">
      <c r="A94" s="11"/>
      <c r="B94" s="69" t="s">
        <v>53</v>
      </c>
      <c r="C94" s="31"/>
      <c r="D94" s="31"/>
      <c r="E94" s="31"/>
      <c r="F94" s="31"/>
      <c r="G94" s="31"/>
      <c r="H94" s="31"/>
      <c r="I94" s="63" t="str">
        <f>IFERROR(__xludf.DUMMYFUNCTION("""COMPUTED_VALUE"""),"Design")</f>
        <v>Design</v>
      </c>
      <c r="J94" s="64">
        <f t="shared" si="2"/>
        <v>2</v>
      </c>
      <c r="K94" s="65">
        <f t="shared" ref="K94:P94" si="58">IF(ISNUMBER(MATCH($I94, B$42:B1000, 0)), COUNTIF(B$42:B1000, $I94), 0)</f>
        <v>0</v>
      </c>
      <c r="L94" s="66">
        <f t="shared" si="58"/>
        <v>0</v>
      </c>
      <c r="M94" s="66">
        <f t="shared" si="58"/>
        <v>0</v>
      </c>
      <c r="N94" s="66">
        <f t="shared" si="58"/>
        <v>0</v>
      </c>
      <c r="O94" s="66">
        <f t="shared" si="58"/>
        <v>1</v>
      </c>
      <c r="P94" s="67">
        <f t="shared" si="58"/>
        <v>1</v>
      </c>
      <c r="Q94" s="17">
        <f t="shared" si="4"/>
        <v>0</v>
      </c>
      <c r="R94" s="49">
        <f t="shared" si="5"/>
        <v>0</v>
      </c>
      <c r="S94" s="49">
        <f t="shared" si="6"/>
        <v>0</v>
      </c>
      <c r="T94" s="6" t="s">
        <v>5</v>
      </c>
      <c r="X94" s="31" t="s">
        <v>256</v>
      </c>
      <c r="Y94" s="49" t="str">
        <f t="shared" si="7"/>
        <v>Creating</v>
      </c>
      <c r="Z94" s="11"/>
      <c r="AA94" s="11"/>
      <c r="AB94" s="11"/>
      <c r="AC94" s="11"/>
      <c r="AD94" s="11"/>
    </row>
    <row r="95" ht="19.5" customHeight="1">
      <c r="A95" s="11"/>
      <c r="B95" s="72" t="s">
        <v>53</v>
      </c>
      <c r="C95" s="31"/>
      <c r="D95" s="31"/>
      <c r="E95" s="31"/>
      <c r="F95" s="31"/>
      <c r="G95" s="31"/>
      <c r="H95" s="31"/>
      <c r="I95" s="63" t="str">
        <f>IFERROR(__xludf.DUMMYFUNCTION("""COMPUTED_VALUE"""),"Detect")</f>
        <v>Detect</v>
      </c>
      <c r="J95" s="64">
        <f t="shared" si="2"/>
        <v>1</v>
      </c>
      <c r="K95" s="65">
        <f t="shared" ref="K95:P95" si="59">IF(ISNUMBER(MATCH($I95, B$42:B1000, 0)), COUNTIF(B$42:B1000, $I95), 0)</f>
        <v>0</v>
      </c>
      <c r="L95" s="66">
        <f t="shared" si="59"/>
        <v>0</v>
      </c>
      <c r="M95" s="66">
        <f t="shared" si="59"/>
        <v>0</v>
      </c>
      <c r="N95" s="66">
        <f t="shared" si="59"/>
        <v>1</v>
      </c>
      <c r="O95" s="66">
        <f t="shared" si="59"/>
        <v>0</v>
      </c>
      <c r="P95" s="67">
        <f t="shared" si="59"/>
        <v>0</v>
      </c>
      <c r="Q95" s="17" t="str">
        <f t="shared" si="4"/>
        <v>Analysing</v>
      </c>
      <c r="R95" s="49" t="str">
        <f t="shared" si="5"/>
        <v>Analysing</v>
      </c>
      <c r="S95" s="49" t="str">
        <f t="shared" si="6"/>
        <v>Analysing</v>
      </c>
      <c r="T95" s="11"/>
      <c r="X95" s="31" t="s">
        <v>274</v>
      </c>
      <c r="Y95" s="49" t="str">
        <f t="shared" si="7"/>
        <v>Analysing</v>
      </c>
      <c r="Z95" s="11"/>
      <c r="AA95" s="11"/>
      <c r="AB95" s="11"/>
      <c r="AC95" s="11"/>
      <c r="AD95" s="11"/>
    </row>
    <row r="96" ht="19.5" customHeight="1">
      <c r="A96" s="11"/>
      <c r="B96" s="72" t="s">
        <v>135</v>
      </c>
      <c r="C96" s="11"/>
      <c r="D96" s="11"/>
      <c r="E96" s="11"/>
      <c r="F96" s="11"/>
      <c r="G96" s="11"/>
      <c r="H96" s="11"/>
      <c r="I96" s="63" t="str">
        <f>IFERROR(__xludf.DUMMYFUNCTION("""COMPUTED_VALUE"""),"Determine")</f>
        <v>Determine</v>
      </c>
      <c r="J96" s="64">
        <f t="shared" si="2"/>
        <v>1</v>
      </c>
      <c r="K96" s="65">
        <f t="shared" ref="K96:P96" si="60">IF(ISNUMBER(MATCH($I96, B$42:B1000, 0)), COUNTIF(B$42:B1000, $I96), 0)</f>
        <v>0</v>
      </c>
      <c r="L96" s="66">
        <f t="shared" si="60"/>
        <v>0</v>
      </c>
      <c r="M96" s="66">
        <f t="shared" si="60"/>
        <v>0</v>
      </c>
      <c r="N96" s="66">
        <f t="shared" si="60"/>
        <v>0</v>
      </c>
      <c r="O96" s="66">
        <f t="shared" si="60"/>
        <v>1</v>
      </c>
      <c r="P96" s="67">
        <f t="shared" si="60"/>
        <v>0</v>
      </c>
      <c r="Q96" s="17" t="str">
        <f t="shared" si="4"/>
        <v>Evaluating</v>
      </c>
      <c r="R96" s="49" t="str">
        <f t="shared" si="5"/>
        <v>Evaluating</v>
      </c>
      <c r="S96" s="49" t="str">
        <f t="shared" si="6"/>
        <v>Evaluating</v>
      </c>
      <c r="T96" s="11"/>
      <c r="X96" s="31" t="s">
        <v>280</v>
      </c>
      <c r="Y96" s="49" t="str">
        <f t="shared" si="7"/>
        <v>Evaluating</v>
      </c>
      <c r="Z96" s="11"/>
      <c r="AA96" s="11"/>
      <c r="AB96" s="11"/>
      <c r="AC96" s="11"/>
      <c r="AD96" s="11"/>
    </row>
    <row r="97" ht="19.5" customHeight="1">
      <c r="A97" s="11"/>
      <c r="B97" s="72" t="s">
        <v>136</v>
      </c>
      <c r="C97" s="11"/>
      <c r="D97" s="11"/>
      <c r="E97" s="11"/>
      <c r="F97" s="11"/>
      <c r="G97" s="11"/>
      <c r="H97" s="11"/>
      <c r="I97" s="63" t="str">
        <f>IFERROR(__xludf.DUMMYFUNCTION("""COMPUTED_VALUE"""),"Develop")</f>
        <v>Develop</v>
      </c>
      <c r="J97" s="64">
        <f t="shared" si="2"/>
        <v>2</v>
      </c>
      <c r="K97" s="65">
        <f t="shared" ref="K97:P97" si="61">IF(ISNUMBER(MATCH($I97, B$42:B1000, 0)), COUNTIF(B$42:B1000, $I97), 0)</f>
        <v>0</v>
      </c>
      <c r="L97" s="66">
        <f t="shared" si="61"/>
        <v>0</v>
      </c>
      <c r="M97" s="66">
        <f t="shared" si="61"/>
        <v>1</v>
      </c>
      <c r="N97" s="66">
        <f t="shared" si="61"/>
        <v>0</v>
      </c>
      <c r="O97" s="66">
        <f t="shared" si="61"/>
        <v>0</v>
      </c>
      <c r="P97" s="67">
        <f t="shared" si="61"/>
        <v>1</v>
      </c>
      <c r="Q97" s="17">
        <f t="shared" si="4"/>
        <v>0</v>
      </c>
      <c r="R97" s="49">
        <f t="shared" si="5"/>
        <v>0</v>
      </c>
      <c r="S97" s="49">
        <f t="shared" si="6"/>
        <v>0</v>
      </c>
      <c r="T97" s="6" t="s">
        <v>5</v>
      </c>
      <c r="X97" s="31" t="s">
        <v>257</v>
      </c>
      <c r="Y97" s="49" t="str">
        <f t="shared" si="7"/>
        <v>Creating</v>
      </c>
      <c r="Z97" s="11"/>
      <c r="AA97" s="11"/>
      <c r="AB97" s="11"/>
      <c r="AC97" s="11"/>
      <c r="AD97" s="11"/>
    </row>
    <row r="98" ht="19.5" customHeight="1">
      <c r="A98" s="11"/>
      <c r="B98" s="69" t="s">
        <v>58</v>
      </c>
      <c r="C98" s="11"/>
      <c r="D98" s="11"/>
      <c r="E98" s="11"/>
      <c r="F98" s="11"/>
      <c r="G98" s="11"/>
      <c r="H98" s="11"/>
      <c r="I98" s="63" t="str">
        <f>IFERROR(__xludf.DUMMYFUNCTION("""COMPUTED_VALUE"""),"Devise")</f>
        <v>Devise</v>
      </c>
      <c r="J98" s="64">
        <f t="shared" si="2"/>
        <v>1</v>
      </c>
      <c r="K98" s="65">
        <f t="shared" ref="K98:P98" si="62">IF(ISNUMBER(MATCH($I98, B$42:B1000, 0)), COUNTIF(B$42:B1000, $I98), 0)</f>
        <v>0</v>
      </c>
      <c r="L98" s="66">
        <f t="shared" si="62"/>
        <v>0</v>
      </c>
      <c r="M98" s="66">
        <f t="shared" si="62"/>
        <v>0</v>
      </c>
      <c r="N98" s="66">
        <f t="shared" si="62"/>
        <v>0</v>
      </c>
      <c r="O98" s="66">
        <f t="shared" si="62"/>
        <v>0</v>
      </c>
      <c r="P98" s="67">
        <f t="shared" si="62"/>
        <v>1</v>
      </c>
      <c r="Q98" s="17" t="str">
        <f t="shared" si="4"/>
        <v>Creating</v>
      </c>
      <c r="R98" s="49" t="str">
        <f t="shared" si="5"/>
        <v>Creating</v>
      </c>
      <c r="S98" s="49" t="str">
        <f t="shared" si="6"/>
        <v>Creating</v>
      </c>
      <c r="T98" s="11"/>
      <c r="X98" s="31" t="s">
        <v>261</v>
      </c>
      <c r="Y98" s="49" t="str">
        <f t="shared" si="7"/>
        <v>Creating</v>
      </c>
      <c r="Z98" s="11"/>
      <c r="AA98" s="11"/>
      <c r="AB98" s="11"/>
      <c r="AC98" s="11"/>
      <c r="AD98" s="11"/>
    </row>
    <row r="99" ht="19.5" customHeight="1">
      <c r="A99" s="11"/>
      <c r="B99" s="72" t="s">
        <v>58</v>
      </c>
      <c r="C99" s="11"/>
      <c r="D99" s="11"/>
      <c r="E99" s="11"/>
      <c r="F99" s="11"/>
      <c r="G99" s="11"/>
      <c r="H99" s="11"/>
      <c r="I99" s="63" t="str">
        <f>IFERROR(__xludf.DUMMYFUNCTION("""COMPUTED_VALUE"""),"Diagnose")</f>
        <v>Diagnose</v>
      </c>
      <c r="J99" s="64">
        <f t="shared" si="2"/>
        <v>1</v>
      </c>
      <c r="K99" s="65">
        <f t="shared" ref="K99:P99" si="63">IF(ISNUMBER(MATCH($I99, B$42:B1000, 0)), COUNTIF(B$42:B1000, $I99), 0)</f>
        <v>0</v>
      </c>
      <c r="L99" s="66">
        <f t="shared" si="63"/>
        <v>0</v>
      </c>
      <c r="M99" s="66">
        <f t="shared" si="63"/>
        <v>0</v>
      </c>
      <c r="N99" s="66">
        <f t="shared" si="63"/>
        <v>1</v>
      </c>
      <c r="O99" s="66">
        <f t="shared" si="63"/>
        <v>0</v>
      </c>
      <c r="P99" s="67">
        <f t="shared" si="63"/>
        <v>0</v>
      </c>
      <c r="Q99" s="17" t="str">
        <f t="shared" si="4"/>
        <v>Analysing</v>
      </c>
      <c r="R99" s="49" t="str">
        <f t="shared" si="5"/>
        <v>Analysing</v>
      </c>
      <c r="S99" s="49" t="str">
        <f t="shared" si="6"/>
        <v>Analysing</v>
      </c>
      <c r="T99" s="11"/>
      <c r="X99" s="31" t="s">
        <v>277</v>
      </c>
      <c r="Y99" s="49" t="str">
        <f t="shared" si="7"/>
        <v>Analysing</v>
      </c>
      <c r="Z99" s="11"/>
      <c r="AA99" s="11"/>
      <c r="AB99" s="11"/>
      <c r="AC99" s="11"/>
      <c r="AD99" s="11"/>
    </row>
    <row r="100" ht="19.5" customHeight="1">
      <c r="A100" s="11"/>
      <c r="B100" s="69" t="s">
        <v>99</v>
      </c>
      <c r="C100" s="11"/>
      <c r="D100" s="11"/>
      <c r="E100" s="11"/>
      <c r="F100" s="11"/>
      <c r="G100" s="11"/>
      <c r="H100" s="11"/>
      <c r="I100" s="63" t="str">
        <f>IFERROR(__xludf.DUMMYFUNCTION("""COMPUTED_VALUE"""),"Diagram")</f>
        <v>Diagram</v>
      </c>
      <c r="J100" s="64">
        <f t="shared" si="2"/>
        <v>1</v>
      </c>
      <c r="K100" s="65">
        <f t="shared" ref="K100:P100" si="64">IF(ISNUMBER(MATCH($I100, B$42:B1000, 0)), COUNTIF(B$42:B1000, $I100), 0)</f>
        <v>0</v>
      </c>
      <c r="L100" s="66">
        <f t="shared" si="64"/>
        <v>0</v>
      </c>
      <c r="M100" s="66">
        <f t="shared" si="64"/>
        <v>0</v>
      </c>
      <c r="N100" s="66">
        <f t="shared" si="64"/>
        <v>1</v>
      </c>
      <c r="O100" s="66">
        <f t="shared" si="64"/>
        <v>0</v>
      </c>
      <c r="P100" s="67">
        <f t="shared" si="64"/>
        <v>0</v>
      </c>
      <c r="Q100" s="17" t="str">
        <f t="shared" si="4"/>
        <v>Analysing</v>
      </c>
      <c r="R100" s="49" t="str">
        <f t="shared" si="5"/>
        <v>Analysing</v>
      </c>
      <c r="S100" s="49" t="str">
        <f t="shared" si="6"/>
        <v>Analysing</v>
      </c>
      <c r="T100" s="11"/>
      <c r="X100" s="31" t="s">
        <v>279</v>
      </c>
      <c r="Y100" s="49" t="str">
        <f t="shared" si="7"/>
        <v>Analysing</v>
      </c>
      <c r="Z100" s="11"/>
      <c r="AA100" s="11"/>
      <c r="AB100" s="11"/>
      <c r="AC100" s="11"/>
      <c r="AD100" s="11"/>
    </row>
    <row r="101" ht="19.5" customHeight="1">
      <c r="A101" s="11"/>
      <c r="B101" s="72" t="s">
        <v>99</v>
      </c>
      <c r="C101" s="11"/>
      <c r="D101" s="11"/>
      <c r="E101" s="11"/>
      <c r="F101" s="11"/>
      <c r="G101" s="11"/>
      <c r="H101" s="11"/>
      <c r="I101" s="63" t="str">
        <f>IFERROR(__xludf.DUMMYFUNCTION("""COMPUTED_VALUE"""),"Differentiate")</f>
        <v>Differentiate</v>
      </c>
      <c r="J101" s="64">
        <f t="shared" si="2"/>
        <v>2</v>
      </c>
      <c r="K101" s="65">
        <f t="shared" ref="K101:P101" si="65">IF(ISNUMBER(MATCH($I101, B$42:B1000, 0)), COUNTIF(B$42:B1000, $I101), 0)</f>
        <v>0</v>
      </c>
      <c r="L101" s="66">
        <f t="shared" si="65"/>
        <v>1</v>
      </c>
      <c r="M101" s="66">
        <f t="shared" si="65"/>
        <v>0</v>
      </c>
      <c r="N101" s="66">
        <f t="shared" si="65"/>
        <v>1</v>
      </c>
      <c r="O101" s="66">
        <f t="shared" si="65"/>
        <v>0</v>
      </c>
      <c r="P101" s="67">
        <f t="shared" si="65"/>
        <v>0</v>
      </c>
      <c r="Q101" s="17">
        <f t="shared" si="4"/>
        <v>0</v>
      </c>
      <c r="R101" s="49">
        <f t="shared" si="5"/>
        <v>0</v>
      </c>
      <c r="S101" s="49">
        <f t="shared" si="6"/>
        <v>0</v>
      </c>
      <c r="T101" s="6" t="s">
        <v>3</v>
      </c>
      <c r="X101" s="31" t="s">
        <v>262</v>
      </c>
      <c r="Y101" s="49" t="str">
        <f t="shared" si="7"/>
        <v>Analysing</v>
      </c>
      <c r="Z101" s="11"/>
      <c r="AA101" s="11"/>
      <c r="AB101" s="11"/>
      <c r="AC101" s="11"/>
      <c r="AD101" s="11"/>
    </row>
    <row r="102" ht="19.5" customHeight="1">
      <c r="A102" s="11"/>
      <c r="B102" s="72" t="s">
        <v>137</v>
      </c>
      <c r="C102" s="11"/>
      <c r="D102" s="11"/>
      <c r="E102" s="11"/>
      <c r="F102" s="11"/>
      <c r="G102" s="11"/>
      <c r="H102" s="11"/>
      <c r="I102" s="63" t="str">
        <f>IFERROR(__xludf.DUMMYFUNCTION("""COMPUTED_VALUE"""),"Discover")</f>
        <v>Discover</v>
      </c>
      <c r="J102" s="64">
        <f t="shared" si="2"/>
        <v>2</v>
      </c>
      <c r="K102" s="65">
        <f t="shared" ref="K102:P102" si="66">IF(ISNUMBER(MATCH($I102, B$42:B1000, 0)), COUNTIF(B$42:B1000, $I102), 0)</f>
        <v>0</v>
      </c>
      <c r="L102" s="66">
        <f t="shared" si="66"/>
        <v>0</v>
      </c>
      <c r="M102" s="66">
        <f t="shared" si="66"/>
        <v>1</v>
      </c>
      <c r="N102" s="66">
        <f t="shared" si="66"/>
        <v>1</v>
      </c>
      <c r="O102" s="66">
        <f t="shared" si="66"/>
        <v>0</v>
      </c>
      <c r="P102" s="67">
        <f t="shared" si="66"/>
        <v>0</v>
      </c>
      <c r="Q102" s="17">
        <f t="shared" si="4"/>
        <v>0</v>
      </c>
      <c r="R102" s="49">
        <f t="shared" si="5"/>
        <v>0</v>
      </c>
      <c r="S102" s="49">
        <f t="shared" si="6"/>
        <v>0</v>
      </c>
      <c r="T102" s="11"/>
      <c r="X102" s="31" t="s">
        <v>259</v>
      </c>
      <c r="Y102" s="49" t="str">
        <f t="shared" si="7"/>
        <v/>
      </c>
      <c r="Z102" s="11"/>
      <c r="AA102" s="11"/>
      <c r="AB102" s="11"/>
      <c r="AC102" s="11"/>
      <c r="AD102" s="11"/>
    </row>
    <row r="103" ht="19.5" customHeight="1">
      <c r="A103" s="11"/>
      <c r="B103" s="69" t="s">
        <v>62</v>
      </c>
      <c r="C103" s="11"/>
      <c r="D103" s="11"/>
      <c r="E103" s="11"/>
      <c r="F103" s="11"/>
      <c r="G103" s="11"/>
      <c r="H103" s="11"/>
      <c r="I103" s="63" t="str">
        <f>IFERROR(__xludf.DUMMYFUNCTION("""COMPUTED_VALUE"""),"Discriminate")</f>
        <v>Discriminate</v>
      </c>
      <c r="J103" s="64">
        <f t="shared" si="2"/>
        <v>2</v>
      </c>
      <c r="K103" s="65">
        <f t="shared" ref="K103:P103" si="67">IF(ISNUMBER(MATCH($I103, B$42:B1000, 0)), COUNTIF(B$42:B1000, $I103), 0)</f>
        <v>0</v>
      </c>
      <c r="L103" s="66">
        <f t="shared" si="67"/>
        <v>0</v>
      </c>
      <c r="M103" s="66">
        <f t="shared" si="67"/>
        <v>0</v>
      </c>
      <c r="N103" s="66">
        <f t="shared" si="67"/>
        <v>1</v>
      </c>
      <c r="O103" s="66">
        <f t="shared" si="67"/>
        <v>1</v>
      </c>
      <c r="P103" s="67">
        <f t="shared" si="67"/>
        <v>0</v>
      </c>
      <c r="Q103" s="17">
        <f t="shared" si="4"/>
        <v>0</v>
      </c>
      <c r="R103" s="49">
        <f t="shared" si="5"/>
        <v>0</v>
      </c>
      <c r="S103" s="49">
        <f t="shared" si="6"/>
        <v>0</v>
      </c>
      <c r="T103" s="6" t="s">
        <v>3</v>
      </c>
      <c r="X103" s="31" t="s">
        <v>283</v>
      </c>
      <c r="Y103" s="49" t="str">
        <f t="shared" si="7"/>
        <v>Analysing</v>
      </c>
      <c r="Z103" s="11"/>
      <c r="AA103" s="11"/>
      <c r="AB103" s="11"/>
      <c r="AC103" s="11"/>
      <c r="AD103" s="11"/>
    </row>
    <row r="104" ht="19.5" customHeight="1">
      <c r="A104" s="11"/>
      <c r="B104" s="69" t="s">
        <v>62</v>
      </c>
      <c r="C104" s="11"/>
      <c r="D104" s="11"/>
      <c r="E104" s="11"/>
      <c r="F104" s="11"/>
      <c r="G104" s="11"/>
      <c r="H104" s="11"/>
      <c r="I104" s="63" t="str">
        <f>IFERROR(__xludf.DUMMYFUNCTION("""COMPUTED_VALUE"""),"Discuss")</f>
        <v>Discuss</v>
      </c>
      <c r="J104" s="64">
        <f t="shared" si="2"/>
        <v>1</v>
      </c>
      <c r="K104" s="65">
        <f t="shared" ref="K104:P104" si="68">IF(ISNUMBER(MATCH($I104, B$42:B1000, 0)), COUNTIF(B$42:B1000, $I104), 0)</f>
        <v>0</v>
      </c>
      <c r="L104" s="66">
        <f t="shared" si="68"/>
        <v>1</v>
      </c>
      <c r="M104" s="66">
        <f t="shared" si="68"/>
        <v>0</v>
      </c>
      <c r="N104" s="66">
        <f t="shared" si="68"/>
        <v>0</v>
      </c>
      <c r="O104" s="66">
        <f t="shared" si="68"/>
        <v>0</v>
      </c>
      <c r="P104" s="67">
        <f t="shared" si="68"/>
        <v>0</v>
      </c>
      <c r="Q104" s="17" t="str">
        <f t="shared" si="4"/>
        <v>Understanding</v>
      </c>
      <c r="R104" s="49" t="str">
        <f t="shared" si="5"/>
        <v>Understanding</v>
      </c>
      <c r="S104" s="49" t="str">
        <f t="shared" si="6"/>
        <v>Understanding</v>
      </c>
      <c r="T104" s="11"/>
      <c r="X104" s="31" t="s">
        <v>155</v>
      </c>
      <c r="Y104" s="49" t="str">
        <f t="shared" si="7"/>
        <v>Understanding</v>
      </c>
      <c r="Z104" s="11"/>
      <c r="AA104" s="11"/>
      <c r="AB104" s="11"/>
      <c r="AC104" s="11"/>
      <c r="AD104" s="11"/>
    </row>
    <row r="105" ht="19.5" customHeight="1">
      <c r="A105" s="11"/>
      <c r="B105" s="72" t="s">
        <v>62</v>
      </c>
      <c r="C105" s="11"/>
      <c r="D105" s="11"/>
      <c r="E105" s="11"/>
      <c r="F105" s="11"/>
      <c r="G105" s="11"/>
      <c r="H105" s="11"/>
      <c r="I105" s="63" t="str">
        <f>IFERROR(__xludf.DUMMYFUNCTION("""COMPUTED_VALUE"""),"Distinguish")</f>
        <v>Distinguish</v>
      </c>
      <c r="J105" s="64">
        <f t="shared" si="2"/>
        <v>2</v>
      </c>
      <c r="K105" s="65">
        <f t="shared" ref="K105:P105" si="69">IF(ISNUMBER(MATCH($I105, B$42:B1000, 0)), COUNTIF(B$42:B1000, $I105), 0)</f>
        <v>0</v>
      </c>
      <c r="L105" s="66">
        <f t="shared" si="69"/>
        <v>1</v>
      </c>
      <c r="M105" s="66">
        <f t="shared" si="69"/>
        <v>0</v>
      </c>
      <c r="N105" s="66">
        <f t="shared" si="69"/>
        <v>1</v>
      </c>
      <c r="O105" s="66">
        <f t="shared" si="69"/>
        <v>0</v>
      </c>
      <c r="P105" s="67">
        <f t="shared" si="69"/>
        <v>0</v>
      </c>
      <c r="Q105" s="17">
        <f t="shared" si="4"/>
        <v>0</v>
      </c>
      <c r="R105" s="49">
        <f t="shared" si="5"/>
        <v>0</v>
      </c>
      <c r="S105" s="49">
        <f t="shared" si="6"/>
        <v>0</v>
      </c>
      <c r="T105" s="6" t="s">
        <v>376</v>
      </c>
      <c r="X105" s="31" t="s">
        <v>271</v>
      </c>
      <c r="Y105" s="49" t="str">
        <f t="shared" si="7"/>
        <v>Understanding or Analysing...</v>
      </c>
      <c r="Z105" s="11"/>
      <c r="AA105" s="11"/>
      <c r="AB105" s="11"/>
      <c r="AC105" s="11"/>
      <c r="AD105" s="11"/>
    </row>
    <row r="106" ht="19.5" customHeight="1">
      <c r="A106" s="11"/>
      <c r="B106" s="69" t="s">
        <v>104</v>
      </c>
      <c r="C106" s="11"/>
      <c r="D106" s="11"/>
      <c r="E106" s="11"/>
      <c r="F106" s="11"/>
      <c r="G106" s="11"/>
      <c r="H106" s="11"/>
      <c r="I106" s="63" t="str">
        <f>IFERROR(__xludf.DUMMYFUNCTION("""COMPUTED_VALUE"""),"Divide")</f>
        <v>Divide</v>
      </c>
      <c r="J106" s="64">
        <f t="shared" si="2"/>
        <v>1</v>
      </c>
      <c r="K106" s="65">
        <f t="shared" ref="K106:P106" si="70">IF(ISNUMBER(MATCH($I106, B$42:B1000, 0)), COUNTIF(B$42:B1000, $I106), 0)</f>
        <v>0</v>
      </c>
      <c r="L106" s="66">
        <f t="shared" si="70"/>
        <v>0</v>
      </c>
      <c r="M106" s="66">
        <f t="shared" si="70"/>
        <v>0</v>
      </c>
      <c r="N106" s="66">
        <f t="shared" si="70"/>
        <v>1</v>
      </c>
      <c r="O106" s="66">
        <f t="shared" si="70"/>
        <v>0</v>
      </c>
      <c r="P106" s="67">
        <f t="shared" si="70"/>
        <v>0</v>
      </c>
      <c r="Q106" s="17" t="str">
        <f t="shared" si="4"/>
        <v>Analysing</v>
      </c>
      <c r="R106" s="49" t="str">
        <f t="shared" si="5"/>
        <v>Analysing</v>
      </c>
      <c r="S106" s="49" t="str">
        <f t="shared" si="6"/>
        <v>Analysing</v>
      </c>
      <c r="T106" s="11"/>
      <c r="X106" s="31" t="s">
        <v>294</v>
      </c>
      <c r="Y106" s="49" t="str">
        <f t="shared" si="7"/>
        <v>Analysing</v>
      </c>
      <c r="Z106" s="11"/>
      <c r="AA106" s="11"/>
      <c r="AB106" s="11"/>
      <c r="AC106" s="11"/>
      <c r="AD106" s="11"/>
    </row>
    <row r="107" ht="19.5" customHeight="1">
      <c r="A107" s="11"/>
      <c r="B107" s="69" t="s">
        <v>69</v>
      </c>
      <c r="C107" s="11"/>
      <c r="D107" s="11"/>
      <c r="E107" s="11"/>
      <c r="F107" s="11"/>
      <c r="G107" s="11"/>
      <c r="H107" s="11"/>
      <c r="I107" s="63" t="str">
        <f>IFERROR(__xludf.DUMMYFUNCTION("""COMPUTED_VALUE"""),"Dramatise")</f>
        <v>Dramatise</v>
      </c>
      <c r="J107" s="64">
        <f t="shared" si="2"/>
        <v>1</v>
      </c>
      <c r="K107" s="65">
        <f t="shared" ref="K107:P107" si="71">IF(ISNUMBER(MATCH($I107, B$42:B1000, 0)), COUNTIF(B$42:B1000, $I107), 0)</f>
        <v>0</v>
      </c>
      <c r="L107" s="66">
        <f t="shared" si="71"/>
        <v>0</v>
      </c>
      <c r="M107" s="66">
        <f t="shared" si="71"/>
        <v>1</v>
      </c>
      <c r="N107" s="66">
        <f t="shared" si="71"/>
        <v>0</v>
      </c>
      <c r="O107" s="66">
        <f t="shared" si="71"/>
        <v>0</v>
      </c>
      <c r="P107" s="67">
        <f t="shared" si="71"/>
        <v>0</v>
      </c>
      <c r="Q107" s="17" t="str">
        <f t="shared" si="4"/>
        <v>Applying</v>
      </c>
      <c r="R107" s="49" t="str">
        <f t="shared" si="5"/>
        <v>Applying</v>
      </c>
      <c r="S107" s="49" t="str">
        <f t="shared" si="6"/>
        <v>Applying</v>
      </c>
      <c r="T107" s="11"/>
      <c r="X107" s="31" t="s">
        <v>263</v>
      </c>
      <c r="Y107" s="49" t="str">
        <f t="shared" si="7"/>
        <v>Applying</v>
      </c>
      <c r="Z107" s="11"/>
      <c r="AA107" s="11"/>
      <c r="AB107" s="11"/>
      <c r="AC107" s="11"/>
      <c r="AD107" s="11"/>
    </row>
    <row r="108" ht="19.5" customHeight="1">
      <c r="A108" s="11"/>
      <c r="B108" s="69" t="s">
        <v>69</v>
      </c>
      <c r="C108" s="11"/>
      <c r="D108" s="11"/>
      <c r="E108" s="11"/>
      <c r="F108" s="11"/>
      <c r="G108" s="11"/>
      <c r="H108" s="11"/>
      <c r="I108" s="63" t="str">
        <f>IFERROR(__xludf.DUMMYFUNCTION("""COMPUTED_VALUE"""),"Draw")</f>
        <v>Draw</v>
      </c>
      <c r="J108" s="64">
        <f t="shared" si="2"/>
        <v>3</v>
      </c>
      <c r="K108" s="65">
        <f t="shared" ref="K108:P108" si="72">IF(ISNUMBER(MATCH($I108, B$42:B1000, 0)), COUNTIF(B$42:B1000, $I108), 0)</f>
        <v>3</v>
      </c>
      <c r="L108" s="66">
        <f t="shared" si="72"/>
        <v>0</v>
      </c>
      <c r="M108" s="66">
        <f t="shared" si="72"/>
        <v>0</v>
      </c>
      <c r="N108" s="66">
        <f t="shared" si="72"/>
        <v>0</v>
      </c>
      <c r="O108" s="66">
        <f t="shared" si="72"/>
        <v>0</v>
      </c>
      <c r="P108" s="67">
        <f t="shared" si="72"/>
        <v>0</v>
      </c>
      <c r="Q108" s="17">
        <f t="shared" si="4"/>
        <v>0</v>
      </c>
      <c r="R108" s="49" t="str">
        <f t="shared" si="5"/>
        <v>Remembering</v>
      </c>
      <c r="S108" s="49" t="str">
        <f t="shared" si="6"/>
        <v>Remembering</v>
      </c>
      <c r="T108" s="11"/>
      <c r="X108" s="31" t="s">
        <v>150</v>
      </c>
      <c r="Y108" s="49" t="str">
        <f t="shared" si="7"/>
        <v/>
      </c>
      <c r="Z108" s="11"/>
      <c r="AA108" s="11"/>
      <c r="AB108" s="11"/>
      <c r="AC108" s="11"/>
      <c r="AD108" s="11"/>
    </row>
    <row r="109" ht="19.5" customHeight="1">
      <c r="A109" s="11"/>
      <c r="B109" s="72" t="s">
        <v>69</v>
      </c>
      <c r="C109" s="11"/>
      <c r="D109" s="11"/>
      <c r="E109" s="11"/>
      <c r="F109" s="11"/>
      <c r="G109" s="11"/>
      <c r="H109" s="11"/>
      <c r="I109" s="63" t="str">
        <f>IFERROR(__xludf.DUMMYFUNCTION("""COMPUTED_VALUE"""),"Duplicate")</f>
        <v>Duplicate</v>
      </c>
      <c r="J109" s="64">
        <f t="shared" si="2"/>
        <v>2</v>
      </c>
      <c r="K109" s="65">
        <f t="shared" ref="K109:P109" si="73">IF(ISNUMBER(MATCH($I109, B$42:B1000, 0)), COUNTIF(B$42:B1000, $I109), 0)</f>
        <v>2</v>
      </c>
      <c r="L109" s="66">
        <f t="shared" si="73"/>
        <v>0</v>
      </c>
      <c r="M109" s="66">
        <f t="shared" si="73"/>
        <v>0</v>
      </c>
      <c r="N109" s="66">
        <f t="shared" si="73"/>
        <v>0</v>
      </c>
      <c r="O109" s="66">
        <f t="shared" si="73"/>
        <v>0</v>
      </c>
      <c r="P109" s="67">
        <f t="shared" si="73"/>
        <v>0</v>
      </c>
      <c r="Q109" s="17">
        <f t="shared" si="4"/>
        <v>0</v>
      </c>
      <c r="R109" s="49" t="str">
        <f t="shared" si="5"/>
        <v>Remembering</v>
      </c>
      <c r="S109" s="49" t="str">
        <f t="shared" si="6"/>
        <v>Remembering</v>
      </c>
      <c r="T109" s="11"/>
      <c r="X109" s="31" t="s">
        <v>377</v>
      </c>
      <c r="Y109" s="49" t="str">
        <f t="shared" si="7"/>
        <v/>
      </c>
      <c r="Z109" s="11"/>
      <c r="AA109" s="11"/>
      <c r="AB109" s="11"/>
      <c r="AC109" s="11"/>
      <c r="AD109" s="11"/>
    </row>
    <row r="110" ht="19.5" customHeight="1">
      <c r="A110" s="11"/>
      <c r="B110" s="72" t="s">
        <v>139</v>
      </c>
      <c r="C110" s="11"/>
      <c r="D110" s="11"/>
      <c r="E110" s="11"/>
      <c r="F110" s="11"/>
      <c r="G110" s="11"/>
      <c r="H110" s="11"/>
      <c r="I110" s="63" t="str">
        <f>IFERROR(__xludf.DUMMYFUNCTION("""COMPUTED_VALUE"""),"Employ")</f>
        <v>Employ</v>
      </c>
      <c r="J110" s="64">
        <f t="shared" si="2"/>
        <v>1</v>
      </c>
      <c r="K110" s="65">
        <f t="shared" ref="K110:P110" si="74">IF(ISNUMBER(MATCH($I110, B$42:B1000, 0)), COUNTIF(B$42:B1000, $I110), 0)</f>
        <v>0</v>
      </c>
      <c r="L110" s="66">
        <f t="shared" si="74"/>
        <v>0</v>
      </c>
      <c r="M110" s="66">
        <f t="shared" si="74"/>
        <v>1</v>
      </c>
      <c r="N110" s="66">
        <f t="shared" si="74"/>
        <v>0</v>
      </c>
      <c r="O110" s="66">
        <f t="shared" si="74"/>
        <v>0</v>
      </c>
      <c r="P110" s="67">
        <f t="shared" si="74"/>
        <v>0</v>
      </c>
      <c r="Q110" s="17" t="str">
        <f t="shared" si="4"/>
        <v>Applying</v>
      </c>
      <c r="R110" s="49" t="str">
        <f t="shared" si="5"/>
        <v>Applying</v>
      </c>
      <c r="S110" s="49" t="str">
        <f t="shared" si="6"/>
        <v>Applying</v>
      </c>
      <c r="T110" s="11"/>
      <c r="X110" s="31" t="s">
        <v>267</v>
      </c>
      <c r="Y110" s="49" t="str">
        <f t="shared" si="7"/>
        <v>Applying</v>
      </c>
      <c r="Z110" s="11"/>
      <c r="AA110" s="11"/>
      <c r="AB110" s="11"/>
      <c r="AC110" s="11"/>
      <c r="AD110" s="11"/>
    </row>
    <row r="111" ht="19.5" customHeight="1">
      <c r="A111" s="11"/>
      <c r="B111" s="72" t="s">
        <v>140</v>
      </c>
      <c r="C111" s="11"/>
      <c r="D111" s="11"/>
      <c r="E111" s="11"/>
      <c r="F111" s="11"/>
      <c r="G111" s="11"/>
      <c r="H111" s="11"/>
      <c r="I111" s="63" t="str">
        <f>IFERROR(__xludf.DUMMYFUNCTION("""COMPUTED_VALUE"""),"Estimate")</f>
        <v>Estimate</v>
      </c>
      <c r="J111" s="64">
        <f t="shared" si="2"/>
        <v>3</v>
      </c>
      <c r="K111" s="65">
        <f t="shared" ref="K111:P111" si="75">IF(ISNUMBER(MATCH($I111, B$42:B1000, 0)), COUNTIF(B$42:B1000, $I111), 0)</f>
        <v>0</v>
      </c>
      <c r="L111" s="66">
        <f t="shared" si="75"/>
        <v>1</v>
      </c>
      <c r="M111" s="66">
        <f t="shared" si="75"/>
        <v>0</v>
      </c>
      <c r="N111" s="66">
        <f t="shared" si="75"/>
        <v>0</v>
      </c>
      <c r="O111" s="66">
        <f t="shared" si="75"/>
        <v>1</v>
      </c>
      <c r="P111" s="67">
        <f t="shared" si="75"/>
        <v>1</v>
      </c>
      <c r="Q111" s="17">
        <f t="shared" si="4"/>
        <v>0</v>
      </c>
      <c r="R111" s="49">
        <f t="shared" si="5"/>
        <v>0</v>
      </c>
      <c r="S111" s="49">
        <f t="shared" si="6"/>
        <v>0</v>
      </c>
      <c r="X111" s="31" t="s">
        <v>266</v>
      </c>
      <c r="Y111" s="49" t="str">
        <f t="shared" si="7"/>
        <v/>
      </c>
      <c r="Z111" s="11"/>
      <c r="AA111" s="11"/>
      <c r="AB111" s="11"/>
      <c r="AC111" s="11"/>
      <c r="AD111" s="11"/>
    </row>
    <row r="112" ht="19.5" customHeight="1">
      <c r="A112" s="11"/>
      <c r="B112" s="69" t="s">
        <v>180</v>
      </c>
      <c r="C112" s="11"/>
      <c r="D112" s="11"/>
      <c r="E112" s="11"/>
      <c r="F112" s="11"/>
      <c r="G112" s="11"/>
      <c r="H112" s="11"/>
      <c r="I112" s="63" t="str">
        <f>IFERROR(__xludf.DUMMYFUNCTION("""COMPUTED_VALUE"""),"Evaluate")</f>
        <v>Evaluate</v>
      </c>
      <c r="J112" s="64">
        <f t="shared" si="2"/>
        <v>3</v>
      </c>
      <c r="K112" s="65">
        <f t="shared" ref="K112:P112" si="76">IF(ISNUMBER(MATCH($I112, B$42:B1000, 0)), COUNTIF(B$42:B1000, $I112), 0)</f>
        <v>0</v>
      </c>
      <c r="L112" s="66">
        <f t="shared" si="76"/>
        <v>0</v>
      </c>
      <c r="M112" s="66">
        <f t="shared" si="76"/>
        <v>0</v>
      </c>
      <c r="N112" s="66">
        <f t="shared" si="76"/>
        <v>1</v>
      </c>
      <c r="O112" s="66">
        <f t="shared" si="76"/>
        <v>1</v>
      </c>
      <c r="P112" s="67">
        <f t="shared" si="76"/>
        <v>1</v>
      </c>
      <c r="Q112" s="17">
        <f t="shared" si="4"/>
        <v>0</v>
      </c>
      <c r="R112" s="49">
        <f t="shared" si="5"/>
        <v>0</v>
      </c>
      <c r="S112" s="49">
        <f t="shared" si="6"/>
        <v>0</v>
      </c>
      <c r="T112" s="6" t="s">
        <v>4</v>
      </c>
      <c r="X112" s="31" t="s">
        <v>270</v>
      </c>
      <c r="Y112" s="49" t="str">
        <f t="shared" si="7"/>
        <v>Evaluating</v>
      </c>
      <c r="Z112" s="11"/>
      <c r="AA112" s="11"/>
      <c r="AB112" s="11"/>
      <c r="AC112" s="11"/>
      <c r="AD112" s="11"/>
    </row>
    <row r="113" ht="19.5" customHeight="1">
      <c r="A113" s="11"/>
      <c r="B113" s="72" t="s">
        <v>142</v>
      </c>
      <c r="C113" s="11"/>
      <c r="D113" s="11"/>
      <c r="E113" s="11"/>
      <c r="F113" s="11"/>
      <c r="G113" s="11"/>
      <c r="H113" s="11"/>
      <c r="I113" s="63" t="str">
        <f>IFERROR(__xludf.DUMMYFUNCTION("""COMPUTED_VALUE"""),"Examine")</f>
        <v>Examine</v>
      </c>
      <c r="J113" s="64">
        <f t="shared" si="2"/>
        <v>1</v>
      </c>
      <c r="K113" s="65">
        <f t="shared" ref="K113:P113" si="77">IF(ISNUMBER(MATCH($I113, B$42:B1000, 0)), COUNTIF(B$42:B1000, $I113), 0)</f>
        <v>0</v>
      </c>
      <c r="L113" s="66">
        <f t="shared" si="77"/>
        <v>0</v>
      </c>
      <c r="M113" s="66">
        <f t="shared" si="77"/>
        <v>0</v>
      </c>
      <c r="N113" s="66">
        <f t="shared" si="77"/>
        <v>1</v>
      </c>
      <c r="O113" s="66">
        <f t="shared" si="77"/>
        <v>0</v>
      </c>
      <c r="P113" s="67">
        <f t="shared" si="77"/>
        <v>0</v>
      </c>
      <c r="Q113" s="17" t="str">
        <f t="shared" si="4"/>
        <v>Analysing</v>
      </c>
      <c r="R113" s="49" t="str">
        <f t="shared" si="5"/>
        <v>Analysing</v>
      </c>
      <c r="S113" s="49" t="str">
        <f t="shared" si="6"/>
        <v>Analysing</v>
      </c>
      <c r="T113" s="11"/>
      <c r="X113" s="31" t="s">
        <v>301</v>
      </c>
      <c r="Y113" s="49" t="str">
        <f t="shared" si="7"/>
        <v>Analysing</v>
      </c>
      <c r="Z113" s="11"/>
      <c r="AA113" s="11"/>
      <c r="AB113" s="11"/>
      <c r="AC113" s="11"/>
      <c r="AD113" s="11"/>
    </row>
    <row r="114" ht="19.5" customHeight="1">
      <c r="A114" s="11"/>
      <c r="B114" s="72" t="s">
        <v>71</v>
      </c>
      <c r="C114" s="11"/>
      <c r="D114" s="11"/>
      <c r="E114" s="11"/>
      <c r="F114" s="11"/>
      <c r="G114" s="11"/>
      <c r="H114" s="11"/>
      <c r="I114" s="63" t="str">
        <f>IFERROR(__xludf.DUMMYFUNCTION("""COMPUTED_VALUE"""),"Exemplify")</f>
        <v>Exemplify</v>
      </c>
      <c r="J114" s="64">
        <f t="shared" si="2"/>
        <v>1</v>
      </c>
      <c r="K114" s="65">
        <f t="shared" ref="K114:P114" si="78">IF(ISNUMBER(MATCH($I114, B$42:B1000, 0)), COUNTIF(B$42:B1000, $I114), 0)</f>
        <v>0</v>
      </c>
      <c r="L114" s="66">
        <f t="shared" si="78"/>
        <v>1</v>
      </c>
      <c r="M114" s="66">
        <f t="shared" si="78"/>
        <v>0</v>
      </c>
      <c r="N114" s="66">
        <f t="shared" si="78"/>
        <v>0</v>
      </c>
      <c r="O114" s="66">
        <f t="shared" si="78"/>
        <v>0</v>
      </c>
      <c r="P114" s="67">
        <f t="shared" si="78"/>
        <v>0</v>
      </c>
      <c r="Q114" s="17" t="str">
        <f t="shared" si="4"/>
        <v>Understanding</v>
      </c>
      <c r="R114" s="49" t="str">
        <f t="shared" si="5"/>
        <v>Understanding</v>
      </c>
      <c r="S114" s="49" t="str">
        <f t="shared" si="6"/>
        <v>Understanding</v>
      </c>
      <c r="T114" s="11"/>
      <c r="X114" s="31" t="s">
        <v>158</v>
      </c>
      <c r="Y114" s="49" t="str">
        <f t="shared" si="7"/>
        <v>Understanding</v>
      </c>
      <c r="Z114" s="11"/>
      <c r="AA114" s="11"/>
      <c r="AB114" s="11"/>
      <c r="AC114" s="11"/>
      <c r="AD114" s="11"/>
    </row>
    <row r="115" ht="19.5" customHeight="1">
      <c r="A115" s="11"/>
      <c r="B115" s="69" t="s">
        <v>184</v>
      </c>
      <c r="C115" s="11"/>
      <c r="D115" s="11"/>
      <c r="E115" s="11"/>
      <c r="F115" s="11"/>
      <c r="G115" s="11"/>
      <c r="H115" s="11"/>
      <c r="I115" s="63" t="str">
        <f>IFERROR(__xludf.DUMMYFUNCTION("""COMPUTED_VALUE"""),"Experiment")</f>
        <v>Experiment</v>
      </c>
      <c r="J115" s="64">
        <f t="shared" si="2"/>
        <v>2</v>
      </c>
      <c r="K115" s="65">
        <f t="shared" ref="K115:P115" si="79">IF(ISNUMBER(MATCH($I115, B$42:B1000, 0)), COUNTIF(B$42:B1000, $I115), 0)</f>
        <v>0</v>
      </c>
      <c r="L115" s="66">
        <f t="shared" si="79"/>
        <v>0</v>
      </c>
      <c r="M115" s="66">
        <f t="shared" si="79"/>
        <v>1</v>
      </c>
      <c r="N115" s="66">
        <f t="shared" si="79"/>
        <v>1</v>
      </c>
      <c r="O115" s="66">
        <f t="shared" si="79"/>
        <v>0</v>
      </c>
      <c r="P115" s="67">
        <f t="shared" si="79"/>
        <v>0</v>
      </c>
      <c r="Q115" s="17">
        <f t="shared" si="4"/>
        <v>0</v>
      </c>
      <c r="R115" s="49">
        <f t="shared" si="5"/>
        <v>0</v>
      </c>
      <c r="S115" s="49">
        <f t="shared" si="6"/>
        <v>0</v>
      </c>
      <c r="T115" s="11"/>
      <c r="X115" s="31" t="s">
        <v>272</v>
      </c>
      <c r="Y115" s="49" t="str">
        <f t="shared" si="7"/>
        <v/>
      </c>
      <c r="Z115" s="11"/>
      <c r="AA115" s="11"/>
      <c r="AB115" s="11"/>
      <c r="AC115" s="11"/>
      <c r="AD115" s="11"/>
    </row>
    <row r="116" ht="19.5" customHeight="1">
      <c r="A116" s="11"/>
      <c r="B116" s="11"/>
      <c r="C116" s="11"/>
      <c r="D116" s="11"/>
      <c r="E116" s="11"/>
      <c r="F116" s="11"/>
      <c r="G116" s="11"/>
      <c r="H116" s="11"/>
      <c r="I116" s="63" t="str">
        <f>IFERROR(__xludf.DUMMYFUNCTION("""COMPUTED_VALUE"""),"Explain")</f>
        <v>Explain</v>
      </c>
      <c r="J116" s="64">
        <f t="shared" si="2"/>
        <v>4</v>
      </c>
      <c r="K116" s="65">
        <f t="shared" ref="K116:P116" si="80">IF(ISNUMBER(MATCH($I116, B$42:B1000, 0)), COUNTIF(B$42:B1000, $I116), 0)</f>
        <v>0</v>
      </c>
      <c r="L116" s="66">
        <f t="shared" si="80"/>
        <v>1</v>
      </c>
      <c r="M116" s="66">
        <f t="shared" si="80"/>
        <v>1</v>
      </c>
      <c r="N116" s="66">
        <f t="shared" si="80"/>
        <v>0</v>
      </c>
      <c r="O116" s="66">
        <f t="shared" si="80"/>
        <v>1</v>
      </c>
      <c r="P116" s="67">
        <f t="shared" si="80"/>
        <v>1</v>
      </c>
      <c r="Q116" s="17">
        <f t="shared" si="4"/>
        <v>0</v>
      </c>
      <c r="R116" s="49">
        <f t="shared" si="5"/>
        <v>0</v>
      </c>
      <c r="S116" s="49">
        <f t="shared" si="6"/>
        <v>0</v>
      </c>
      <c r="T116" s="6" t="s">
        <v>1</v>
      </c>
      <c r="X116" s="31" t="s">
        <v>162</v>
      </c>
      <c r="Y116" s="49" t="str">
        <f t="shared" si="7"/>
        <v>Understanding</v>
      </c>
      <c r="Z116" s="11"/>
      <c r="AA116" s="11"/>
      <c r="AB116" s="11"/>
      <c r="AC116" s="11"/>
      <c r="AD116" s="11"/>
    </row>
    <row r="117" ht="19.5" customHeight="1">
      <c r="A117" s="11"/>
      <c r="B117" s="11"/>
      <c r="C117" s="11"/>
      <c r="D117" s="11"/>
      <c r="E117" s="11"/>
      <c r="F117" s="11"/>
      <c r="G117" s="11"/>
      <c r="H117" s="11"/>
      <c r="I117" s="81" t="str">
        <f>IFERROR(__xludf.DUMMYFUNCTION("""COMPUTED_VALUE"""),"Express")</f>
        <v>Express</v>
      </c>
      <c r="J117" s="64">
        <f t="shared" si="2"/>
        <v>1</v>
      </c>
      <c r="K117" s="65">
        <f t="shared" ref="K117:P117" si="81">IF(ISNUMBER(MATCH($I117, B$42:B1000, 0)), COUNTIF(B$42:B1000, $I117), 0)</f>
        <v>0</v>
      </c>
      <c r="L117" s="66">
        <f t="shared" si="81"/>
        <v>1</v>
      </c>
      <c r="M117" s="66">
        <f t="shared" si="81"/>
        <v>0</v>
      </c>
      <c r="N117" s="66">
        <f t="shared" si="81"/>
        <v>0</v>
      </c>
      <c r="O117" s="66">
        <f t="shared" si="81"/>
        <v>0</v>
      </c>
      <c r="P117" s="67">
        <f t="shared" si="81"/>
        <v>0</v>
      </c>
      <c r="Q117" s="17" t="str">
        <f t="shared" si="4"/>
        <v>Understanding</v>
      </c>
      <c r="R117" s="49" t="str">
        <f t="shared" si="5"/>
        <v>Understanding</v>
      </c>
      <c r="S117" s="49" t="str">
        <f t="shared" si="6"/>
        <v>Understanding</v>
      </c>
      <c r="T117" s="11"/>
      <c r="X117" s="31" t="s">
        <v>282</v>
      </c>
      <c r="Y117" s="49" t="str">
        <f t="shared" si="7"/>
        <v>Understanding</v>
      </c>
      <c r="Z117" s="11"/>
      <c r="AA117" s="11"/>
      <c r="AB117" s="11"/>
      <c r="AC117" s="11"/>
      <c r="AD117" s="11"/>
    </row>
    <row r="118" ht="19.5" customHeight="1">
      <c r="A118" s="11"/>
      <c r="B118" s="11"/>
      <c r="C118" s="11"/>
      <c r="D118" s="11"/>
      <c r="E118" s="11"/>
      <c r="F118" s="11"/>
      <c r="G118" s="11"/>
      <c r="H118" s="11"/>
      <c r="I118" s="81" t="str">
        <f>IFERROR(__xludf.DUMMYFUNCTION("""COMPUTED_VALUE"""),"Extend")</f>
        <v>Extend</v>
      </c>
      <c r="J118" s="64">
        <f t="shared" si="2"/>
        <v>1</v>
      </c>
      <c r="K118" s="65">
        <f t="shared" ref="K118:P118" si="82">IF(ISNUMBER(MATCH($I118, B$42:B1000, 0)), COUNTIF(B$42:B1000, $I118), 0)</f>
        <v>0</v>
      </c>
      <c r="L118" s="66">
        <f t="shared" si="82"/>
        <v>1</v>
      </c>
      <c r="M118" s="66">
        <f t="shared" si="82"/>
        <v>0</v>
      </c>
      <c r="N118" s="66">
        <f t="shared" si="82"/>
        <v>0</v>
      </c>
      <c r="O118" s="66">
        <f t="shared" si="82"/>
        <v>0</v>
      </c>
      <c r="P118" s="67">
        <f t="shared" si="82"/>
        <v>0</v>
      </c>
      <c r="Q118" s="17" t="str">
        <f t="shared" si="4"/>
        <v>Understanding</v>
      </c>
      <c r="R118" s="49" t="str">
        <f t="shared" si="5"/>
        <v>Understanding</v>
      </c>
      <c r="S118" s="49" t="str">
        <f t="shared" si="6"/>
        <v>Understanding</v>
      </c>
      <c r="T118" s="11"/>
      <c r="X118" s="31" t="s">
        <v>285</v>
      </c>
      <c r="Y118" s="49" t="str">
        <f t="shared" si="7"/>
        <v>Understanding</v>
      </c>
      <c r="Z118" s="11"/>
      <c r="AA118" s="11"/>
      <c r="AB118" s="11"/>
      <c r="AC118" s="11"/>
      <c r="AD118" s="11"/>
    </row>
    <row r="119" ht="19.5" customHeight="1">
      <c r="A119" s="11"/>
      <c r="B119" s="11"/>
      <c r="C119" s="11"/>
      <c r="D119" s="11"/>
      <c r="E119" s="11"/>
      <c r="F119" s="11"/>
      <c r="G119" s="11"/>
      <c r="H119" s="11"/>
      <c r="I119" s="81" t="str">
        <f>IFERROR(__xludf.DUMMYFUNCTION("""COMPUTED_VALUE"""),"Extrapolate")</f>
        <v>Extrapolate</v>
      </c>
      <c r="J119" s="64">
        <f t="shared" si="2"/>
        <v>1</v>
      </c>
      <c r="K119" s="65">
        <f t="shared" ref="K119:P119" si="83">IF(ISNUMBER(MATCH($I119, B$42:B1000, 0)), COUNTIF(B$42:B1000, $I119), 0)</f>
        <v>0</v>
      </c>
      <c r="L119" s="66">
        <f t="shared" si="83"/>
        <v>1</v>
      </c>
      <c r="M119" s="66">
        <f t="shared" si="83"/>
        <v>0</v>
      </c>
      <c r="N119" s="66">
        <f t="shared" si="83"/>
        <v>0</v>
      </c>
      <c r="O119" s="66">
        <f t="shared" si="83"/>
        <v>0</v>
      </c>
      <c r="P119" s="67">
        <f t="shared" si="83"/>
        <v>0</v>
      </c>
      <c r="Q119" s="17" t="str">
        <f t="shared" si="4"/>
        <v>Understanding</v>
      </c>
      <c r="R119" s="49" t="str">
        <f t="shared" si="5"/>
        <v>Understanding</v>
      </c>
      <c r="S119" s="49" t="str">
        <f t="shared" si="6"/>
        <v>Understanding</v>
      </c>
      <c r="T119" s="11"/>
      <c r="X119" s="31" t="s">
        <v>288</v>
      </c>
      <c r="Y119" s="49" t="str">
        <f t="shared" si="7"/>
        <v>Understanding</v>
      </c>
      <c r="Z119" s="11"/>
      <c r="AA119" s="11"/>
      <c r="AB119" s="11"/>
      <c r="AC119" s="11"/>
      <c r="AD119" s="11"/>
    </row>
    <row r="120" ht="19.5" customHeight="1">
      <c r="A120" s="11"/>
      <c r="B120" s="11"/>
      <c r="C120" s="11"/>
      <c r="D120" s="11"/>
      <c r="E120" s="11"/>
      <c r="F120" s="11"/>
      <c r="G120" s="11"/>
      <c r="H120" s="11"/>
      <c r="I120" s="81" t="str">
        <f>IFERROR(__xludf.DUMMYFUNCTION("""COMPUTED_VALUE"""),"Facilitate")</f>
        <v>Facilitate</v>
      </c>
      <c r="J120" s="64">
        <f t="shared" si="2"/>
        <v>1</v>
      </c>
      <c r="K120" s="65">
        <f t="shared" ref="K120:P120" si="84">IF(ISNUMBER(MATCH($I120, B$42:B1000, 0)), COUNTIF(B$42:B1000, $I120), 0)</f>
        <v>0</v>
      </c>
      <c r="L120" s="66">
        <f t="shared" si="84"/>
        <v>0</v>
      </c>
      <c r="M120" s="66">
        <f t="shared" si="84"/>
        <v>0</v>
      </c>
      <c r="N120" s="66">
        <f t="shared" si="84"/>
        <v>0</v>
      </c>
      <c r="O120" s="66">
        <f t="shared" si="84"/>
        <v>0</v>
      </c>
      <c r="P120" s="67">
        <f t="shared" si="84"/>
        <v>1</v>
      </c>
      <c r="Q120" s="17" t="str">
        <f t="shared" si="4"/>
        <v>Creating</v>
      </c>
      <c r="R120" s="49" t="str">
        <f t="shared" si="5"/>
        <v>Creating</v>
      </c>
      <c r="S120" s="49" t="str">
        <f t="shared" si="6"/>
        <v>Creating</v>
      </c>
      <c r="T120" s="11"/>
      <c r="X120" s="31" t="s">
        <v>275</v>
      </c>
      <c r="Y120" s="49" t="str">
        <f t="shared" si="7"/>
        <v>Creating</v>
      </c>
      <c r="Z120" s="11"/>
      <c r="AA120" s="11"/>
      <c r="AB120" s="11"/>
      <c r="AC120" s="11"/>
      <c r="AD120" s="11"/>
    </row>
    <row r="121" ht="19.5" customHeight="1">
      <c r="A121" s="11"/>
      <c r="B121" s="11"/>
      <c r="C121" s="11"/>
      <c r="D121" s="11"/>
      <c r="E121" s="11"/>
      <c r="F121" s="11"/>
      <c r="G121" s="11"/>
      <c r="H121" s="11"/>
      <c r="I121" s="81" t="str">
        <f>IFERROR(__xludf.DUMMYFUNCTION("""COMPUTED_VALUE"""),"Figure")</f>
        <v>Figure</v>
      </c>
      <c r="J121" s="64">
        <f t="shared" si="2"/>
        <v>1</v>
      </c>
      <c r="K121" s="65">
        <f t="shared" ref="K121:P121" si="85">IF(ISNUMBER(MATCH($I121, B$42:B1000, 0)), COUNTIF(B$42:B1000, $I121), 0)</f>
        <v>0</v>
      </c>
      <c r="L121" s="66">
        <f t="shared" si="85"/>
        <v>0</v>
      </c>
      <c r="M121" s="66">
        <f t="shared" si="85"/>
        <v>0</v>
      </c>
      <c r="N121" s="66">
        <f t="shared" si="85"/>
        <v>1</v>
      </c>
      <c r="O121" s="66">
        <f t="shared" si="85"/>
        <v>0</v>
      </c>
      <c r="P121" s="67">
        <f t="shared" si="85"/>
        <v>0</v>
      </c>
      <c r="Q121" s="17" t="str">
        <f t="shared" si="4"/>
        <v>Analysing</v>
      </c>
      <c r="R121" s="49" t="str">
        <f t="shared" si="5"/>
        <v>Analysing</v>
      </c>
      <c r="S121" s="49" t="str">
        <f t="shared" si="6"/>
        <v>Analysing</v>
      </c>
      <c r="T121" s="11"/>
      <c r="X121" s="31" t="s">
        <v>308</v>
      </c>
      <c r="Y121" s="49" t="str">
        <f t="shared" si="7"/>
        <v>Analysing</v>
      </c>
      <c r="Z121" s="11"/>
      <c r="AA121" s="11"/>
      <c r="AB121" s="11"/>
      <c r="AC121" s="11"/>
      <c r="AD121" s="11"/>
    </row>
    <row r="122" ht="19.5" customHeight="1">
      <c r="A122" s="11"/>
      <c r="B122" s="11"/>
      <c r="C122" s="11"/>
      <c r="D122" s="11"/>
      <c r="E122" s="11"/>
      <c r="F122" s="11"/>
      <c r="G122" s="11"/>
      <c r="H122" s="11"/>
      <c r="I122" s="81" t="str">
        <f>IFERROR(__xludf.DUMMYFUNCTION("""COMPUTED_VALUE"""),"Find")</f>
        <v>Find</v>
      </c>
      <c r="J122" s="64">
        <f t="shared" si="2"/>
        <v>1</v>
      </c>
      <c r="K122" s="65">
        <f t="shared" ref="K122:P122" si="86">IF(ISNUMBER(MATCH($I122, B$42:B1000, 0)), COUNTIF(B$42:B1000, $I122), 0)</f>
        <v>1</v>
      </c>
      <c r="L122" s="66">
        <f t="shared" si="86"/>
        <v>0</v>
      </c>
      <c r="M122" s="66">
        <f t="shared" si="86"/>
        <v>0</v>
      </c>
      <c r="N122" s="66">
        <f t="shared" si="86"/>
        <v>0</v>
      </c>
      <c r="O122" s="66">
        <f t="shared" si="86"/>
        <v>0</v>
      </c>
      <c r="P122" s="67">
        <f t="shared" si="86"/>
        <v>0</v>
      </c>
      <c r="Q122" s="17" t="str">
        <f t="shared" si="4"/>
        <v>Remembering</v>
      </c>
      <c r="R122" s="49" t="str">
        <f t="shared" si="5"/>
        <v>Remembering</v>
      </c>
      <c r="S122" s="49" t="str">
        <f t="shared" si="6"/>
        <v>Remembering</v>
      </c>
      <c r="T122" s="11"/>
      <c r="X122" s="31" t="s">
        <v>152</v>
      </c>
      <c r="Y122" s="49" t="str">
        <f t="shared" si="7"/>
        <v>Remembering</v>
      </c>
      <c r="Z122" s="11"/>
      <c r="AA122" s="11"/>
      <c r="AB122" s="11"/>
      <c r="AC122" s="11"/>
      <c r="AD122" s="11"/>
    </row>
    <row r="123" ht="19.5" customHeight="1">
      <c r="A123" s="11"/>
      <c r="B123" s="11"/>
      <c r="C123" s="11"/>
      <c r="D123" s="11"/>
      <c r="E123" s="11"/>
      <c r="F123" s="11"/>
      <c r="G123" s="11"/>
      <c r="H123" s="11"/>
      <c r="I123" s="81" t="str">
        <f>IFERROR(__xludf.DUMMYFUNCTION("""COMPUTED_VALUE"""),"Formulate")</f>
        <v>Formulate</v>
      </c>
      <c r="J123" s="64">
        <f t="shared" si="2"/>
        <v>1</v>
      </c>
      <c r="K123" s="65">
        <f t="shared" ref="K123:P123" si="87">IF(ISNUMBER(MATCH($I123, B$42:B1000, 0)), COUNTIF(B$42:B1000, $I123), 0)</f>
        <v>0</v>
      </c>
      <c r="L123" s="66">
        <f t="shared" si="87"/>
        <v>0</v>
      </c>
      <c r="M123" s="66">
        <f t="shared" si="87"/>
        <v>0</v>
      </c>
      <c r="N123" s="66">
        <f t="shared" si="87"/>
        <v>0</v>
      </c>
      <c r="O123" s="66">
        <f t="shared" si="87"/>
        <v>0</v>
      </c>
      <c r="P123" s="67">
        <f t="shared" si="87"/>
        <v>1</v>
      </c>
      <c r="Q123" s="17" t="str">
        <f t="shared" si="4"/>
        <v>Creating</v>
      </c>
      <c r="R123" s="49" t="str">
        <f t="shared" si="5"/>
        <v>Creating</v>
      </c>
      <c r="S123" s="49" t="str">
        <f t="shared" si="6"/>
        <v>Creating</v>
      </c>
      <c r="T123" s="11"/>
      <c r="X123" s="31" t="s">
        <v>278</v>
      </c>
      <c r="Y123" s="49" t="str">
        <f t="shared" si="7"/>
        <v>Creating</v>
      </c>
      <c r="Z123" s="11"/>
      <c r="AA123" s="11"/>
      <c r="AB123" s="11"/>
      <c r="AC123" s="11"/>
      <c r="AD123" s="11"/>
    </row>
    <row r="124" ht="19.5" customHeight="1">
      <c r="A124" s="11"/>
      <c r="B124" s="11"/>
      <c r="C124" s="11"/>
      <c r="D124" s="11"/>
      <c r="E124" s="11"/>
      <c r="F124" s="11"/>
      <c r="G124" s="11"/>
      <c r="H124" s="11"/>
      <c r="I124" s="81" t="str">
        <f>IFERROR(__xludf.DUMMYFUNCTION("""COMPUTED_VALUE"""),"Generalise")</f>
        <v>Generalise</v>
      </c>
      <c r="J124" s="64">
        <f t="shared" si="2"/>
        <v>2</v>
      </c>
      <c r="K124" s="65">
        <f t="shared" ref="K124:P124" si="88">IF(ISNUMBER(MATCH($I124, B$42:B1000, 0)), COUNTIF(B$42:B1000, $I124), 0)</f>
        <v>0</v>
      </c>
      <c r="L124" s="66">
        <f t="shared" si="88"/>
        <v>1</v>
      </c>
      <c r="M124" s="66">
        <f t="shared" si="88"/>
        <v>1</v>
      </c>
      <c r="N124" s="66">
        <f t="shared" si="88"/>
        <v>0</v>
      </c>
      <c r="O124" s="66">
        <f t="shared" si="88"/>
        <v>0</v>
      </c>
      <c r="P124" s="67">
        <f t="shared" si="88"/>
        <v>0</v>
      </c>
      <c r="Q124" s="17">
        <f t="shared" si="4"/>
        <v>0</v>
      </c>
      <c r="R124" s="49">
        <f t="shared" si="5"/>
        <v>0</v>
      </c>
      <c r="S124" s="49">
        <f t="shared" si="6"/>
        <v>0</v>
      </c>
      <c r="T124" s="11"/>
      <c r="X124" s="31" t="s">
        <v>276</v>
      </c>
      <c r="Y124" s="49" t="str">
        <f t="shared" si="7"/>
        <v/>
      </c>
      <c r="Z124" s="11"/>
      <c r="AA124" s="11"/>
      <c r="AB124" s="11"/>
      <c r="AC124" s="11"/>
      <c r="AD124" s="11"/>
    </row>
    <row r="125" ht="19.5" customHeight="1">
      <c r="A125" s="11"/>
      <c r="B125" s="11"/>
      <c r="C125" s="11"/>
      <c r="D125" s="11"/>
      <c r="E125" s="11"/>
      <c r="F125" s="11"/>
      <c r="G125" s="11"/>
      <c r="H125" s="11"/>
      <c r="I125" s="81" t="str">
        <f>IFERROR(__xludf.DUMMYFUNCTION("""COMPUTED_VALUE"""),"Generate")</f>
        <v>Generate</v>
      </c>
      <c r="J125" s="64">
        <f t="shared" si="2"/>
        <v>1</v>
      </c>
      <c r="K125" s="65">
        <f t="shared" ref="K125:P125" si="89">IF(ISNUMBER(MATCH($I125, B$42:B1000, 0)), COUNTIF(B$42:B1000, $I125), 0)</f>
        <v>0</v>
      </c>
      <c r="L125" s="66">
        <f t="shared" si="89"/>
        <v>0</v>
      </c>
      <c r="M125" s="66">
        <f t="shared" si="89"/>
        <v>0</v>
      </c>
      <c r="N125" s="66">
        <f t="shared" si="89"/>
        <v>0</v>
      </c>
      <c r="O125" s="66">
        <f t="shared" si="89"/>
        <v>0</v>
      </c>
      <c r="P125" s="67">
        <f t="shared" si="89"/>
        <v>1</v>
      </c>
      <c r="Q125" s="17" t="str">
        <f t="shared" si="4"/>
        <v>Creating</v>
      </c>
      <c r="R125" s="49" t="str">
        <f t="shared" si="5"/>
        <v>Creating</v>
      </c>
      <c r="S125" s="49" t="str">
        <f t="shared" si="6"/>
        <v>Creating</v>
      </c>
      <c r="T125" s="11"/>
      <c r="X125" s="31" t="s">
        <v>281</v>
      </c>
      <c r="Y125" s="49" t="str">
        <f t="shared" si="7"/>
        <v>Creating</v>
      </c>
      <c r="Z125" s="11"/>
      <c r="AA125" s="11"/>
      <c r="AB125" s="11"/>
      <c r="AC125" s="11"/>
      <c r="AD125" s="11"/>
    </row>
    <row r="126" ht="19.5" customHeight="1">
      <c r="A126" s="11"/>
      <c r="B126" s="11"/>
      <c r="C126" s="11"/>
      <c r="D126" s="11"/>
      <c r="E126" s="11"/>
      <c r="F126" s="11"/>
      <c r="G126" s="11"/>
      <c r="H126" s="11"/>
      <c r="I126" s="81" t="str">
        <f>IFERROR(__xludf.DUMMYFUNCTION("""COMPUTED_VALUE"""),"Give")</f>
        <v>Give</v>
      </c>
      <c r="J126" s="64">
        <f t="shared" si="2"/>
        <v>1</v>
      </c>
      <c r="K126" s="65">
        <f t="shared" ref="K126:P126" si="90">IF(ISNUMBER(MATCH($I126, B$42:B1000, 0)), COUNTIF(B$42:B1000, $I126), 0)</f>
        <v>0</v>
      </c>
      <c r="L126" s="66">
        <f t="shared" si="90"/>
        <v>1</v>
      </c>
      <c r="M126" s="66">
        <f t="shared" si="90"/>
        <v>0</v>
      </c>
      <c r="N126" s="66">
        <f t="shared" si="90"/>
        <v>0</v>
      </c>
      <c r="O126" s="66">
        <f t="shared" si="90"/>
        <v>0</v>
      </c>
      <c r="P126" s="67">
        <f t="shared" si="90"/>
        <v>0</v>
      </c>
      <c r="Q126" s="17" t="str">
        <f t="shared" si="4"/>
        <v>Understanding</v>
      </c>
      <c r="R126" s="49" t="str">
        <f t="shared" si="5"/>
        <v>Understanding</v>
      </c>
      <c r="S126" s="49" t="str">
        <f t="shared" si="6"/>
        <v>Understanding</v>
      </c>
      <c r="T126" s="11"/>
      <c r="X126" s="31" t="s">
        <v>292</v>
      </c>
      <c r="Y126" s="49" t="str">
        <f t="shared" si="7"/>
        <v>Understanding</v>
      </c>
      <c r="Z126" s="11"/>
      <c r="AA126" s="11"/>
      <c r="AB126" s="11"/>
      <c r="AC126" s="11"/>
      <c r="AD126" s="11"/>
    </row>
    <row r="127" ht="19.5" customHeight="1">
      <c r="A127" s="11"/>
      <c r="B127" s="11"/>
      <c r="C127" s="11"/>
      <c r="D127" s="11"/>
      <c r="E127" s="11"/>
      <c r="F127" s="11"/>
      <c r="G127" s="11"/>
      <c r="H127" s="11"/>
      <c r="I127" s="81" t="str">
        <f>IFERROR(__xludf.DUMMYFUNCTION("""COMPUTED_VALUE"""),"Give Examples")</f>
        <v>Give Examples</v>
      </c>
      <c r="J127" s="64">
        <f t="shared" si="2"/>
        <v>1</v>
      </c>
      <c r="K127" s="65">
        <f t="shared" ref="K127:P127" si="91">IF(ISNUMBER(MATCH($I127, B$42:B1000, 0)), COUNTIF(B$42:B1000, $I127), 0)</f>
        <v>0</v>
      </c>
      <c r="L127" s="66">
        <f t="shared" si="91"/>
        <v>1</v>
      </c>
      <c r="M127" s="66">
        <f t="shared" si="91"/>
        <v>0</v>
      </c>
      <c r="N127" s="66">
        <f t="shared" si="91"/>
        <v>0</v>
      </c>
      <c r="O127" s="66">
        <f t="shared" si="91"/>
        <v>0</v>
      </c>
      <c r="P127" s="67">
        <f t="shared" si="91"/>
        <v>0</v>
      </c>
      <c r="Q127" s="17" t="str">
        <f t="shared" si="4"/>
        <v>Understanding</v>
      </c>
      <c r="R127" s="49" t="str">
        <f t="shared" si="5"/>
        <v>Understanding</v>
      </c>
      <c r="S127" s="49" t="str">
        <f t="shared" si="6"/>
        <v>Understanding</v>
      </c>
      <c r="T127" s="11"/>
      <c r="X127" s="31" t="s">
        <v>297</v>
      </c>
      <c r="Y127" s="49" t="str">
        <f t="shared" si="7"/>
        <v>Understanding</v>
      </c>
      <c r="Z127" s="11"/>
      <c r="AA127" s="11"/>
      <c r="AB127" s="11"/>
      <c r="AC127" s="11"/>
      <c r="AD127" s="11"/>
    </row>
    <row r="128" ht="19.5" customHeight="1">
      <c r="A128" s="11"/>
      <c r="B128" s="11"/>
      <c r="C128" s="11"/>
      <c r="D128" s="11"/>
      <c r="E128" s="11"/>
      <c r="F128" s="11"/>
      <c r="G128" s="11"/>
      <c r="H128" s="11"/>
      <c r="I128" s="81" t="str">
        <f>IFERROR(__xludf.DUMMYFUNCTION("""COMPUTED_VALUE"""),"Grade")</f>
        <v>Grade</v>
      </c>
      <c r="J128" s="64">
        <f t="shared" si="2"/>
        <v>1</v>
      </c>
      <c r="K128" s="65">
        <f t="shared" ref="K128:P128" si="92">IF(ISNUMBER(MATCH($I128, B$42:B1000, 0)), COUNTIF(B$42:B1000, $I128), 0)</f>
        <v>0</v>
      </c>
      <c r="L128" s="66">
        <f t="shared" si="92"/>
        <v>0</v>
      </c>
      <c r="M128" s="66">
        <f t="shared" si="92"/>
        <v>0</v>
      </c>
      <c r="N128" s="66">
        <f t="shared" si="92"/>
        <v>0</v>
      </c>
      <c r="O128" s="66">
        <f t="shared" si="92"/>
        <v>1</v>
      </c>
      <c r="P128" s="67">
        <f t="shared" si="92"/>
        <v>0</v>
      </c>
      <c r="Q128" s="17" t="str">
        <f t="shared" si="4"/>
        <v>Evaluating</v>
      </c>
      <c r="R128" s="49" t="str">
        <f t="shared" si="5"/>
        <v>Evaluating</v>
      </c>
      <c r="S128" s="49" t="str">
        <f t="shared" si="6"/>
        <v>Evaluating</v>
      </c>
      <c r="T128" s="11"/>
      <c r="X128" s="31" t="s">
        <v>295</v>
      </c>
      <c r="Y128" s="49" t="str">
        <f t="shared" si="7"/>
        <v>Evaluating</v>
      </c>
      <c r="Z128" s="11"/>
      <c r="AA128" s="11"/>
      <c r="AB128" s="11"/>
      <c r="AC128" s="11"/>
      <c r="AD128" s="11"/>
    </row>
    <row r="129" ht="19.5" customHeight="1">
      <c r="A129" s="11"/>
      <c r="B129" s="11"/>
      <c r="C129" s="11"/>
      <c r="D129" s="11"/>
      <c r="E129" s="11"/>
      <c r="F129" s="11"/>
      <c r="G129" s="11"/>
      <c r="H129" s="11"/>
      <c r="I129" s="81" t="str">
        <f>IFERROR(__xludf.DUMMYFUNCTION("""COMPUTED_VALUE"""),"Group")</f>
        <v>Group</v>
      </c>
      <c r="J129" s="64">
        <f t="shared" si="2"/>
        <v>1</v>
      </c>
      <c r="K129" s="65">
        <f t="shared" ref="K129:P129" si="93">IF(ISNUMBER(MATCH($I129, B$42:B1000, 0)), COUNTIF(B$42:B1000, $I129), 0)</f>
        <v>0</v>
      </c>
      <c r="L129" s="66">
        <f t="shared" si="93"/>
        <v>0</v>
      </c>
      <c r="M129" s="66">
        <f t="shared" si="93"/>
        <v>0</v>
      </c>
      <c r="N129" s="66">
        <f t="shared" si="93"/>
        <v>1</v>
      </c>
      <c r="O129" s="66">
        <f t="shared" si="93"/>
        <v>0</v>
      </c>
      <c r="P129" s="67">
        <f t="shared" si="93"/>
        <v>0</v>
      </c>
      <c r="Q129" s="17" t="str">
        <f t="shared" si="4"/>
        <v>Analysing</v>
      </c>
      <c r="R129" s="49" t="str">
        <f t="shared" si="5"/>
        <v>Analysing</v>
      </c>
      <c r="S129" s="49" t="str">
        <f t="shared" si="6"/>
        <v>Analysing</v>
      </c>
      <c r="T129" s="11"/>
      <c r="X129" s="31" t="s">
        <v>312</v>
      </c>
      <c r="Y129" s="49" t="str">
        <f t="shared" si="7"/>
        <v>Analysing</v>
      </c>
      <c r="Z129" s="11"/>
      <c r="AA129" s="11"/>
      <c r="AB129" s="11"/>
      <c r="AC129" s="11"/>
      <c r="AD129" s="11"/>
    </row>
    <row r="130" ht="19.5" customHeight="1">
      <c r="A130" s="11"/>
      <c r="B130" s="11"/>
      <c r="C130" s="11"/>
      <c r="D130" s="11"/>
      <c r="E130" s="11"/>
      <c r="F130" s="11"/>
      <c r="G130" s="11"/>
      <c r="H130" s="11"/>
      <c r="I130" s="81" t="str">
        <f>IFERROR(__xludf.DUMMYFUNCTION("""COMPUTED_VALUE"""),"Hypothesise")</f>
        <v>Hypothesise</v>
      </c>
      <c r="J130" s="64">
        <f t="shared" si="2"/>
        <v>1</v>
      </c>
      <c r="K130" s="65">
        <f t="shared" ref="K130:P130" si="94">IF(ISNUMBER(MATCH($I130, B$42:B1000, 0)), COUNTIF(B$42:B1000, $I130), 0)</f>
        <v>0</v>
      </c>
      <c r="L130" s="66">
        <f t="shared" si="94"/>
        <v>0</v>
      </c>
      <c r="M130" s="66">
        <f t="shared" si="94"/>
        <v>0</v>
      </c>
      <c r="N130" s="66">
        <f t="shared" si="94"/>
        <v>0</v>
      </c>
      <c r="O130" s="66">
        <f t="shared" si="94"/>
        <v>0</v>
      </c>
      <c r="P130" s="67">
        <f t="shared" si="94"/>
        <v>1</v>
      </c>
      <c r="Q130" s="17" t="str">
        <f t="shared" si="4"/>
        <v>Creating</v>
      </c>
      <c r="R130" s="49" t="str">
        <f t="shared" si="5"/>
        <v>Creating</v>
      </c>
      <c r="S130" s="49" t="str">
        <f t="shared" si="6"/>
        <v>Creating</v>
      </c>
      <c r="T130" s="11"/>
      <c r="X130" s="31" t="s">
        <v>284</v>
      </c>
      <c r="Y130" s="49" t="str">
        <f t="shared" si="7"/>
        <v>Creating</v>
      </c>
      <c r="Z130" s="11"/>
      <c r="AA130" s="11"/>
      <c r="AB130" s="11"/>
      <c r="AC130" s="11"/>
      <c r="AD130" s="11"/>
    </row>
    <row r="131" ht="19.5" customHeight="1">
      <c r="A131" s="11"/>
      <c r="B131" s="11"/>
      <c r="C131" s="11"/>
      <c r="D131" s="11"/>
      <c r="E131" s="11"/>
      <c r="F131" s="11"/>
      <c r="G131" s="11"/>
      <c r="H131" s="11"/>
      <c r="I131" s="81" t="str">
        <f>IFERROR(__xludf.DUMMYFUNCTION("""COMPUTED_VALUE"""),"Identify")</f>
        <v>Identify</v>
      </c>
      <c r="J131" s="64">
        <f t="shared" si="2"/>
        <v>6</v>
      </c>
      <c r="K131" s="65">
        <f t="shared" ref="K131:P131" si="95">IF(ISNUMBER(MATCH($I131, B$42:B1000, 0)), COUNTIF(B$42:B1000, $I131), 0)</f>
        <v>3</v>
      </c>
      <c r="L131" s="66">
        <f t="shared" si="95"/>
        <v>1</v>
      </c>
      <c r="M131" s="66">
        <f t="shared" si="95"/>
        <v>1</v>
      </c>
      <c r="N131" s="66">
        <f t="shared" si="95"/>
        <v>1</v>
      </c>
      <c r="O131" s="66">
        <f t="shared" si="95"/>
        <v>0</v>
      </c>
      <c r="P131" s="67">
        <f t="shared" si="95"/>
        <v>0</v>
      </c>
      <c r="Q131" s="17">
        <f t="shared" si="4"/>
        <v>0</v>
      </c>
      <c r="R131" s="49">
        <f t="shared" si="5"/>
        <v>0</v>
      </c>
      <c r="S131" s="49">
        <f t="shared" si="6"/>
        <v>0</v>
      </c>
      <c r="T131" s="6" t="s">
        <v>1</v>
      </c>
      <c r="X131" s="31" t="s">
        <v>154</v>
      </c>
      <c r="Y131" s="49" t="str">
        <f t="shared" si="7"/>
        <v>Understanding</v>
      </c>
      <c r="Z131" s="11"/>
      <c r="AA131" s="11"/>
      <c r="AB131" s="11"/>
      <c r="AC131" s="11"/>
      <c r="AD131" s="11"/>
    </row>
    <row r="132" ht="19.5" customHeight="1">
      <c r="A132" s="11"/>
      <c r="B132" s="11"/>
      <c r="C132" s="11"/>
      <c r="D132" s="11"/>
      <c r="E132" s="11"/>
      <c r="F132" s="11"/>
      <c r="G132" s="11"/>
      <c r="H132" s="11"/>
      <c r="I132" s="81" t="str">
        <f>IFERROR(__xludf.DUMMYFUNCTION("""COMPUTED_VALUE"""),"Illustrate")</f>
        <v>Illustrate</v>
      </c>
      <c r="J132" s="64">
        <f t="shared" si="2"/>
        <v>3</v>
      </c>
      <c r="K132" s="65">
        <f t="shared" ref="K132:P132" si="96">IF(ISNUMBER(MATCH($I132, B$42:B1000, 0)), COUNTIF(B$42:B1000, $I132), 0)</f>
        <v>0</v>
      </c>
      <c r="L132" s="66">
        <f t="shared" si="96"/>
        <v>1</v>
      </c>
      <c r="M132" s="66">
        <f t="shared" si="96"/>
        <v>1</v>
      </c>
      <c r="N132" s="66">
        <f t="shared" si="96"/>
        <v>1</v>
      </c>
      <c r="O132" s="66">
        <f t="shared" si="96"/>
        <v>0</v>
      </c>
      <c r="P132" s="67">
        <f t="shared" si="96"/>
        <v>0</v>
      </c>
      <c r="Q132" s="17">
        <f t="shared" si="4"/>
        <v>0</v>
      </c>
      <c r="R132" s="49">
        <f t="shared" si="5"/>
        <v>0</v>
      </c>
      <c r="S132" s="49">
        <f t="shared" si="6"/>
        <v>0</v>
      </c>
      <c r="T132" s="6" t="s">
        <v>2</v>
      </c>
      <c r="X132" s="31" t="s">
        <v>169</v>
      </c>
      <c r="Y132" s="49" t="str">
        <f t="shared" si="7"/>
        <v>Applying</v>
      </c>
      <c r="Z132" s="11"/>
      <c r="AA132" s="11"/>
      <c r="AB132" s="11"/>
      <c r="AC132" s="11"/>
      <c r="AD132" s="11"/>
    </row>
    <row r="133" ht="19.5" customHeight="1">
      <c r="A133" s="11"/>
      <c r="B133" s="11"/>
      <c r="C133" s="11"/>
      <c r="D133" s="11"/>
      <c r="E133" s="11"/>
      <c r="F133" s="11"/>
      <c r="G133" s="11"/>
      <c r="H133" s="11"/>
      <c r="I133" s="81" t="str">
        <f>IFERROR(__xludf.DUMMYFUNCTION("""COMPUTED_VALUE"""),"Implement")</f>
        <v>Implement</v>
      </c>
      <c r="J133" s="64">
        <f t="shared" si="2"/>
        <v>1</v>
      </c>
      <c r="K133" s="65">
        <f t="shared" ref="K133:P133" si="97">IF(ISNUMBER(MATCH($I133, B$42:B1000, 0)), COUNTIF(B$42:B1000, $I133), 0)</f>
        <v>0</v>
      </c>
      <c r="L133" s="66">
        <f t="shared" si="97"/>
        <v>0</v>
      </c>
      <c r="M133" s="66">
        <f t="shared" si="97"/>
        <v>1</v>
      </c>
      <c r="N133" s="66">
        <f t="shared" si="97"/>
        <v>0</v>
      </c>
      <c r="O133" s="66">
        <f t="shared" si="97"/>
        <v>0</v>
      </c>
      <c r="P133" s="67">
        <f t="shared" si="97"/>
        <v>0</v>
      </c>
      <c r="Q133" s="17" t="str">
        <f t="shared" si="4"/>
        <v>Applying</v>
      </c>
      <c r="R133" s="49" t="str">
        <f t="shared" si="5"/>
        <v>Applying</v>
      </c>
      <c r="S133" s="49" t="str">
        <f t="shared" si="6"/>
        <v>Applying</v>
      </c>
      <c r="T133" s="11"/>
      <c r="X133" s="31" t="s">
        <v>286</v>
      </c>
      <c r="Y133" s="49" t="str">
        <f t="shared" si="7"/>
        <v>Applying</v>
      </c>
      <c r="Z133" s="11"/>
      <c r="AA133" s="11"/>
      <c r="AB133" s="11"/>
      <c r="AC133" s="11"/>
      <c r="AD133" s="11"/>
    </row>
    <row r="134" ht="19.5" customHeight="1">
      <c r="A134" s="11"/>
      <c r="B134" s="11"/>
      <c r="C134" s="11"/>
      <c r="D134" s="11"/>
      <c r="E134" s="11"/>
      <c r="F134" s="11"/>
      <c r="G134" s="11"/>
      <c r="H134" s="11"/>
      <c r="I134" s="81" t="str">
        <f>IFERROR(__xludf.DUMMYFUNCTION("""COMPUTED_VALUE"""),"Improve")</f>
        <v>Improve</v>
      </c>
      <c r="J134" s="64">
        <f t="shared" si="2"/>
        <v>1</v>
      </c>
      <c r="K134" s="65">
        <f t="shared" ref="K134:P134" si="98">IF(ISNUMBER(MATCH($I134, B$42:B1000, 0)), COUNTIF(B$42:B1000, $I134), 0)</f>
        <v>0</v>
      </c>
      <c r="L134" s="66">
        <f t="shared" si="98"/>
        <v>0</v>
      </c>
      <c r="M134" s="66">
        <f t="shared" si="98"/>
        <v>0</v>
      </c>
      <c r="N134" s="66">
        <f t="shared" si="98"/>
        <v>0</v>
      </c>
      <c r="O134" s="66">
        <f t="shared" si="98"/>
        <v>0</v>
      </c>
      <c r="P134" s="67">
        <f t="shared" si="98"/>
        <v>1</v>
      </c>
      <c r="Q134" s="17" t="str">
        <f t="shared" si="4"/>
        <v>Creating</v>
      </c>
      <c r="R134" s="49" t="str">
        <f t="shared" si="5"/>
        <v>Creating</v>
      </c>
      <c r="S134" s="49" t="str">
        <f t="shared" si="6"/>
        <v>Creating</v>
      </c>
      <c r="T134" s="11"/>
      <c r="X134" s="31" t="s">
        <v>287</v>
      </c>
      <c r="Y134" s="49" t="str">
        <f t="shared" si="7"/>
        <v>Creating</v>
      </c>
      <c r="Z134" s="11"/>
      <c r="AA134" s="11"/>
      <c r="AB134" s="11"/>
      <c r="AC134" s="11"/>
      <c r="AD134" s="11"/>
    </row>
    <row r="135" ht="19.5" customHeight="1">
      <c r="A135" s="11"/>
      <c r="B135" s="11"/>
      <c r="C135" s="11"/>
      <c r="D135" s="11"/>
      <c r="E135" s="11"/>
      <c r="F135" s="11"/>
      <c r="G135" s="11"/>
      <c r="H135" s="11"/>
      <c r="I135" s="81" t="str">
        <f>IFERROR(__xludf.DUMMYFUNCTION("""COMPUTED_VALUE"""),"Indicate")</f>
        <v>Indicate</v>
      </c>
      <c r="J135" s="64">
        <f t="shared" si="2"/>
        <v>2</v>
      </c>
      <c r="K135" s="65">
        <f t="shared" ref="K135:P135" si="99">IF(ISNUMBER(MATCH($I135, B$42:B1000, 0)), COUNTIF(B$42:B1000, $I135), 0)</f>
        <v>1</v>
      </c>
      <c r="L135" s="66">
        <f t="shared" si="99"/>
        <v>1</v>
      </c>
      <c r="M135" s="66">
        <f t="shared" si="99"/>
        <v>0</v>
      </c>
      <c r="N135" s="66">
        <f t="shared" si="99"/>
        <v>0</v>
      </c>
      <c r="O135" s="66">
        <f t="shared" si="99"/>
        <v>0</v>
      </c>
      <c r="P135" s="67">
        <f t="shared" si="99"/>
        <v>0</v>
      </c>
      <c r="Q135" s="17">
        <f t="shared" si="4"/>
        <v>0</v>
      </c>
      <c r="R135" s="49">
        <f t="shared" si="5"/>
        <v>0</v>
      </c>
      <c r="S135" s="49">
        <f t="shared" si="6"/>
        <v>0</v>
      </c>
      <c r="T135" s="11"/>
      <c r="X135" s="31" t="s">
        <v>306</v>
      </c>
      <c r="Y135" s="49" t="str">
        <f t="shared" si="7"/>
        <v/>
      </c>
      <c r="Z135" s="11"/>
      <c r="AA135" s="11"/>
      <c r="AB135" s="11"/>
      <c r="AC135" s="11"/>
      <c r="AD135" s="11"/>
    </row>
    <row r="136" ht="19.5" customHeight="1">
      <c r="A136" s="11"/>
      <c r="B136" s="11"/>
      <c r="C136" s="11"/>
      <c r="D136" s="11"/>
      <c r="E136" s="11"/>
      <c r="F136" s="11"/>
      <c r="G136" s="11"/>
      <c r="H136" s="11"/>
      <c r="I136" s="81" t="str">
        <f>IFERROR(__xludf.DUMMYFUNCTION("""COMPUTED_VALUE"""),"Infer")</f>
        <v>Infer</v>
      </c>
      <c r="J136" s="64">
        <f t="shared" si="2"/>
        <v>2</v>
      </c>
      <c r="K136" s="65">
        <f t="shared" ref="K136:P136" si="100">IF(ISNUMBER(MATCH($I136, B$42:B1000, 0)), COUNTIF(B$42:B1000, $I136), 0)</f>
        <v>0</v>
      </c>
      <c r="L136" s="66">
        <f t="shared" si="100"/>
        <v>1</v>
      </c>
      <c r="M136" s="66">
        <f t="shared" si="100"/>
        <v>0</v>
      </c>
      <c r="N136" s="66">
        <f t="shared" si="100"/>
        <v>1</v>
      </c>
      <c r="O136" s="66">
        <f t="shared" si="100"/>
        <v>0</v>
      </c>
      <c r="P136" s="67">
        <f t="shared" si="100"/>
        <v>0</v>
      </c>
      <c r="Q136" s="17">
        <f t="shared" si="4"/>
        <v>0</v>
      </c>
      <c r="R136" s="49">
        <f t="shared" si="5"/>
        <v>0</v>
      </c>
      <c r="S136" s="49">
        <f t="shared" si="6"/>
        <v>0</v>
      </c>
      <c r="T136" s="11"/>
      <c r="X136" s="31" t="s">
        <v>311</v>
      </c>
      <c r="Y136" s="49" t="str">
        <f t="shared" si="7"/>
        <v/>
      </c>
      <c r="Z136" s="11"/>
      <c r="AA136" s="11"/>
      <c r="AB136" s="11"/>
      <c r="AC136" s="11"/>
      <c r="AD136" s="11"/>
    </row>
    <row r="137" ht="19.5" customHeight="1">
      <c r="A137" s="11"/>
      <c r="B137" s="11"/>
      <c r="C137" s="11"/>
      <c r="D137" s="11"/>
      <c r="E137" s="11"/>
      <c r="F137" s="11"/>
      <c r="G137" s="11"/>
      <c r="H137" s="11"/>
      <c r="I137" s="81" t="str">
        <f>IFERROR(__xludf.DUMMYFUNCTION("""COMPUTED_VALUE"""),"Inspect")</f>
        <v>Inspect</v>
      </c>
      <c r="J137" s="64">
        <f t="shared" si="2"/>
        <v>1</v>
      </c>
      <c r="K137" s="65">
        <f t="shared" ref="K137:P137" si="101">IF(ISNUMBER(MATCH($I137, B$42:B1000, 0)), COUNTIF(B$42:B1000, $I137), 0)</f>
        <v>0</v>
      </c>
      <c r="L137" s="66">
        <f t="shared" si="101"/>
        <v>0</v>
      </c>
      <c r="M137" s="66">
        <f t="shared" si="101"/>
        <v>0</v>
      </c>
      <c r="N137" s="66">
        <f t="shared" si="101"/>
        <v>1</v>
      </c>
      <c r="O137" s="66">
        <f t="shared" si="101"/>
        <v>0</v>
      </c>
      <c r="P137" s="67">
        <f t="shared" si="101"/>
        <v>0</v>
      </c>
      <c r="Q137" s="17" t="str">
        <f t="shared" si="4"/>
        <v>Analysing</v>
      </c>
      <c r="R137" s="49" t="str">
        <f t="shared" si="5"/>
        <v>Analysing</v>
      </c>
      <c r="S137" s="49" t="str">
        <f t="shared" si="6"/>
        <v>Analysing</v>
      </c>
      <c r="T137" s="11"/>
      <c r="X137" s="31" t="s">
        <v>323</v>
      </c>
      <c r="Y137" s="49" t="str">
        <f t="shared" si="7"/>
        <v>Analysing</v>
      </c>
      <c r="Z137" s="11"/>
      <c r="AA137" s="11"/>
      <c r="AB137" s="11"/>
      <c r="AC137" s="11"/>
      <c r="AD137" s="11"/>
    </row>
    <row r="138" ht="19.5" customHeight="1">
      <c r="A138" s="11"/>
      <c r="B138" s="11"/>
      <c r="C138" s="11"/>
      <c r="D138" s="11"/>
      <c r="E138" s="11"/>
      <c r="F138" s="11"/>
      <c r="G138" s="11"/>
      <c r="H138" s="11"/>
      <c r="I138" s="81" t="str">
        <f>IFERROR(__xludf.DUMMYFUNCTION("""COMPUTED_VALUE"""),"Integrate")</f>
        <v>Integrate</v>
      </c>
      <c r="J138" s="64">
        <f t="shared" si="2"/>
        <v>1</v>
      </c>
      <c r="K138" s="65">
        <f t="shared" ref="K138:P138" si="102">IF(ISNUMBER(MATCH($I138, B$42:B1000, 0)), COUNTIF(B$42:B1000, $I138), 0)</f>
        <v>0</v>
      </c>
      <c r="L138" s="66">
        <f t="shared" si="102"/>
        <v>0</v>
      </c>
      <c r="M138" s="66">
        <f t="shared" si="102"/>
        <v>0</v>
      </c>
      <c r="N138" s="66">
        <f t="shared" si="102"/>
        <v>0</v>
      </c>
      <c r="O138" s="66">
        <f t="shared" si="102"/>
        <v>0</v>
      </c>
      <c r="P138" s="67">
        <f t="shared" si="102"/>
        <v>1</v>
      </c>
      <c r="Q138" s="17" t="str">
        <f t="shared" si="4"/>
        <v>Creating</v>
      </c>
      <c r="R138" s="49" t="str">
        <f t="shared" si="5"/>
        <v>Creating</v>
      </c>
      <c r="S138" s="49" t="str">
        <f t="shared" si="6"/>
        <v>Creating</v>
      </c>
      <c r="T138" s="11"/>
      <c r="X138" s="31" t="s">
        <v>289</v>
      </c>
      <c r="Y138" s="49" t="str">
        <f t="shared" si="7"/>
        <v>Creating</v>
      </c>
      <c r="Z138" s="11"/>
      <c r="AA138" s="11"/>
      <c r="AB138" s="11"/>
      <c r="AC138" s="11"/>
      <c r="AD138" s="11"/>
    </row>
    <row r="139" ht="19.5" customHeight="1">
      <c r="A139" s="11"/>
      <c r="B139" s="11"/>
      <c r="C139" s="11"/>
      <c r="D139" s="11"/>
      <c r="E139" s="11"/>
      <c r="F139" s="11"/>
      <c r="G139" s="11"/>
      <c r="H139" s="11"/>
      <c r="I139" s="81" t="str">
        <f>IFERROR(__xludf.DUMMYFUNCTION("""COMPUTED_VALUE"""),"Interpolate")</f>
        <v>Interpolate</v>
      </c>
      <c r="J139" s="64">
        <f t="shared" si="2"/>
        <v>1</v>
      </c>
      <c r="K139" s="65">
        <f t="shared" ref="K139:P139" si="103">IF(ISNUMBER(MATCH($I139, B$42:B1000, 0)), COUNTIF(B$42:B1000, $I139), 0)</f>
        <v>0</v>
      </c>
      <c r="L139" s="66">
        <f t="shared" si="103"/>
        <v>1</v>
      </c>
      <c r="M139" s="66">
        <f t="shared" si="103"/>
        <v>0</v>
      </c>
      <c r="N139" s="66">
        <f t="shared" si="103"/>
        <v>0</v>
      </c>
      <c r="O139" s="66">
        <f t="shared" si="103"/>
        <v>0</v>
      </c>
      <c r="P139" s="67">
        <f t="shared" si="103"/>
        <v>0</v>
      </c>
      <c r="Q139" s="17" t="str">
        <f t="shared" si="4"/>
        <v>Understanding</v>
      </c>
      <c r="R139" s="49" t="str">
        <f t="shared" si="5"/>
        <v>Understanding</v>
      </c>
      <c r="S139" s="49" t="str">
        <f t="shared" si="6"/>
        <v>Understanding</v>
      </c>
      <c r="T139" s="11"/>
      <c r="X139" s="31" t="s">
        <v>314</v>
      </c>
      <c r="Y139" s="49" t="str">
        <f t="shared" si="7"/>
        <v>Understanding</v>
      </c>
      <c r="Z139" s="11"/>
      <c r="AA139" s="11"/>
      <c r="AB139" s="11"/>
      <c r="AC139" s="11"/>
      <c r="AD139" s="11"/>
    </row>
    <row r="140" ht="19.5" customHeight="1">
      <c r="A140" s="11"/>
      <c r="B140" s="11"/>
      <c r="C140" s="11"/>
      <c r="D140" s="11"/>
      <c r="E140" s="11"/>
      <c r="F140" s="11"/>
      <c r="G140" s="11"/>
      <c r="H140" s="11"/>
      <c r="I140" s="81" t="str">
        <f>IFERROR(__xludf.DUMMYFUNCTION("""COMPUTED_VALUE"""),"Interpret")</f>
        <v>Interpret</v>
      </c>
      <c r="J140" s="64">
        <f t="shared" si="2"/>
        <v>3</v>
      </c>
      <c r="K140" s="65">
        <f t="shared" ref="K140:P140" si="104">IF(ISNUMBER(MATCH($I140, B$42:B1000, 0)), COUNTIF(B$42:B1000, $I140), 0)</f>
        <v>0</v>
      </c>
      <c r="L140" s="66">
        <f t="shared" si="104"/>
        <v>1</v>
      </c>
      <c r="M140" s="66">
        <f t="shared" si="104"/>
        <v>1</v>
      </c>
      <c r="N140" s="66">
        <f t="shared" si="104"/>
        <v>0</v>
      </c>
      <c r="O140" s="66">
        <f t="shared" si="104"/>
        <v>1</v>
      </c>
      <c r="P140" s="67">
        <f t="shared" si="104"/>
        <v>0</v>
      </c>
      <c r="Q140" s="17">
        <f t="shared" si="4"/>
        <v>0</v>
      </c>
      <c r="R140" s="49">
        <f t="shared" si="5"/>
        <v>0</v>
      </c>
      <c r="S140" s="49">
        <f t="shared" si="6"/>
        <v>0</v>
      </c>
      <c r="T140" s="6" t="s">
        <v>2</v>
      </c>
      <c r="X140" s="31" t="s">
        <v>172</v>
      </c>
      <c r="Y140" s="49" t="str">
        <f t="shared" si="7"/>
        <v>Applying</v>
      </c>
      <c r="Z140" s="11"/>
      <c r="AA140" s="11"/>
      <c r="AB140" s="11"/>
      <c r="AC140" s="11"/>
      <c r="AD140" s="11"/>
    </row>
    <row r="141" ht="19.5" customHeight="1">
      <c r="A141" s="11"/>
      <c r="B141" s="11"/>
      <c r="C141" s="11"/>
      <c r="D141" s="11"/>
      <c r="E141" s="11"/>
      <c r="F141" s="11"/>
      <c r="G141" s="11"/>
      <c r="H141" s="11"/>
      <c r="I141" s="81" t="str">
        <f>IFERROR(__xludf.DUMMYFUNCTION("""COMPUTED_VALUE"""),"Interview")</f>
        <v>Interview</v>
      </c>
      <c r="J141" s="64">
        <f t="shared" si="2"/>
        <v>1</v>
      </c>
      <c r="K141" s="65">
        <f t="shared" ref="K141:P141" si="105">IF(ISNUMBER(MATCH($I141, B$42:B1000, 0)), COUNTIF(B$42:B1000, $I141), 0)</f>
        <v>0</v>
      </c>
      <c r="L141" s="66">
        <f t="shared" si="105"/>
        <v>0</v>
      </c>
      <c r="M141" s="66">
        <f t="shared" si="105"/>
        <v>1</v>
      </c>
      <c r="N141" s="66">
        <f t="shared" si="105"/>
        <v>0</v>
      </c>
      <c r="O141" s="66">
        <f t="shared" si="105"/>
        <v>0</v>
      </c>
      <c r="P141" s="67">
        <f t="shared" si="105"/>
        <v>0</v>
      </c>
      <c r="Q141" s="17" t="str">
        <f t="shared" si="4"/>
        <v>Applying</v>
      </c>
      <c r="R141" s="49" t="str">
        <f t="shared" si="5"/>
        <v>Applying</v>
      </c>
      <c r="S141" s="49" t="str">
        <f t="shared" si="6"/>
        <v>Applying</v>
      </c>
      <c r="T141" s="11"/>
      <c r="X141" s="31" t="s">
        <v>290</v>
      </c>
      <c r="Y141" s="49" t="str">
        <f t="shared" si="7"/>
        <v>Applying</v>
      </c>
      <c r="Z141" s="11"/>
      <c r="AA141" s="11"/>
      <c r="AB141" s="11"/>
      <c r="AC141" s="11"/>
      <c r="AD141" s="11"/>
    </row>
    <row r="142" ht="19.5" customHeight="1">
      <c r="A142" s="11"/>
      <c r="B142" s="11"/>
      <c r="C142" s="11"/>
      <c r="D142" s="11"/>
      <c r="E142" s="11"/>
      <c r="F142" s="11"/>
      <c r="G142" s="11"/>
      <c r="H142" s="11"/>
      <c r="I142" s="81" t="str">
        <f>IFERROR(__xludf.DUMMYFUNCTION("""COMPUTED_VALUE"""),"Invent")</f>
        <v>Invent</v>
      </c>
      <c r="J142" s="64">
        <f t="shared" si="2"/>
        <v>2</v>
      </c>
      <c r="K142" s="65">
        <f t="shared" ref="K142:P142" si="106">IF(ISNUMBER(MATCH($I142, B$42:B1000, 0)), COUNTIF(B$42:B1000, $I142), 0)</f>
        <v>0</v>
      </c>
      <c r="L142" s="66">
        <f t="shared" si="106"/>
        <v>0</v>
      </c>
      <c r="M142" s="66">
        <f t="shared" si="106"/>
        <v>0</v>
      </c>
      <c r="N142" s="66">
        <f t="shared" si="106"/>
        <v>0</v>
      </c>
      <c r="O142" s="66">
        <f t="shared" si="106"/>
        <v>1</v>
      </c>
      <c r="P142" s="67">
        <f t="shared" si="106"/>
        <v>1</v>
      </c>
      <c r="Q142" s="17">
        <f t="shared" si="4"/>
        <v>0</v>
      </c>
      <c r="R142" s="49">
        <f t="shared" si="5"/>
        <v>0</v>
      </c>
      <c r="S142" s="49">
        <f t="shared" si="6"/>
        <v>0</v>
      </c>
      <c r="T142" s="11"/>
      <c r="X142" s="31" t="s">
        <v>291</v>
      </c>
      <c r="Y142" s="49" t="str">
        <f t="shared" si="7"/>
        <v/>
      </c>
      <c r="Z142" s="11"/>
      <c r="AA142" s="11"/>
      <c r="AB142" s="11"/>
      <c r="AC142" s="11"/>
      <c r="AD142" s="11"/>
    </row>
    <row r="143" ht="19.5" customHeight="1">
      <c r="A143" s="11"/>
      <c r="B143" s="11"/>
      <c r="C143" s="11"/>
      <c r="D143" s="11"/>
      <c r="E143" s="11"/>
      <c r="F143" s="11"/>
      <c r="G143" s="11"/>
      <c r="H143" s="11"/>
      <c r="I143" s="81" t="str">
        <f>IFERROR(__xludf.DUMMYFUNCTION("""COMPUTED_VALUE"""),"Inventory")</f>
        <v>Inventory</v>
      </c>
      <c r="J143" s="64">
        <f t="shared" si="2"/>
        <v>1</v>
      </c>
      <c r="K143" s="65">
        <f t="shared" ref="K143:P143" si="107">IF(ISNUMBER(MATCH($I143, B$42:B1000, 0)), COUNTIF(B$42:B1000, $I143), 0)</f>
        <v>0</v>
      </c>
      <c r="L143" s="66">
        <f t="shared" si="107"/>
        <v>0</v>
      </c>
      <c r="M143" s="66">
        <f t="shared" si="107"/>
        <v>0</v>
      </c>
      <c r="N143" s="66">
        <f t="shared" si="107"/>
        <v>1</v>
      </c>
      <c r="O143" s="66">
        <f t="shared" si="107"/>
        <v>0</v>
      </c>
      <c r="P143" s="67">
        <f t="shared" si="107"/>
        <v>0</v>
      </c>
      <c r="Q143" s="17" t="str">
        <f t="shared" si="4"/>
        <v>Analysing</v>
      </c>
      <c r="R143" s="49" t="str">
        <f t="shared" si="5"/>
        <v>Analysing</v>
      </c>
      <c r="S143" s="49" t="str">
        <f t="shared" si="6"/>
        <v>Analysing</v>
      </c>
      <c r="T143" s="11"/>
      <c r="X143" s="31" t="s">
        <v>326</v>
      </c>
      <c r="Y143" s="49" t="str">
        <f t="shared" si="7"/>
        <v>Analysing</v>
      </c>
      <c r="Z143" s="11"/>
      <c r="AA143" s="11"/>
      <c r="AB143" s="11"/>
      <c r="AC143" s="11"/>
      <c r="AD143" s="11"/>
    </row>
    <row r="144" ht="19.5" customHeight="1">
      <c r="A144" s="11"/>
      <c r="B144" s="11"/>
      <c r="C144" s="11"/>
      <c r="D144" s="11"/>
      <c r="E144" s="11"/>
      <c r="F144" s="11"/>
      <c r="G144" s="11"/>
      <c r="H144" s="11"/>
      <c r="I144" s="81" t="str">
        <f>IFERROR(__xludf.DUMMYFUNCTION("""COMPUTED_VALUE"""),"Investigate")</f>
        <v>Investigate</v>
      </c>
      <c r="J144" s="64">
        <f t="shared" si="2"/>
        <v>1</v>
      </c>
      <c r="K144" s="65">
        <f t="shared" ref="K144:P144" si="108">IF(ISNUMBER(MATCH($I144, B$42:B1000, 0)), COUNTIF(B$42:B1000, $I144), 0)</f>
        <v>0</v>
      </c>
      <c r="L144" s="66">
        <f t="shared" si="108"/>
        <v>0</v>
      </c>
      <c r="M144" s="66">
        <f t="shared" si="108"/>
        <v>0</v>
      </c>
      <c r="N144" s="66">
        <f t="shared" si="108"/>
        <v>1</v>
      </c>
      <c r="O144" s="66">
        <f t="shared" si="108"/>
        <v>0</v>
      </c>
      <c r="P144" s="67">
        <f t="shared" si="108"/>
        <v>0</v>
      </c>
      <c r="Q144" s="17" t="str">
        <f t="shared" si="4"/>
        <v>Analysing</v>
      </c>
      <c r="R144" s="49" t="str">
        <f t="shared" si="5"/>
        <v>Analysing</v>
      </c>
      <c r="S144" s="49" t="str">
        <f t="shared" si="6"/>
        <v>Analysing</v>
      </c>
      <c r="T144" s="11"/>
      <c r="X144" s="31" t="s">
        <v>330</v>
      </c>
      <c r="Y144" s="49" t="str">
        <f t="shared" si="7"/>
        <v>Analysing</v>
      </c>
      <c r="Z144" s="11"/>
      <c r="AA144" s="11"/>
      <c r="AB144" s="11"/>
      <c r="AC144" s="11"/>
      <c r="AD144" s="11"/>
    </row>
    <row r="145" ht="19.5" customHeight="1">
      <c r="A145" s="11"/>
      <c r="B145" s="11"/>
      <c r="C145" s="11"/>
      <c r="D145" s="11"/>
      <c r="E145" s="11"/>
      <c r="F145" s="11"/>
      <c r="G145" s="11"/>
      <c r="H145" s="11"/>
      <c r="I145" s="81" t="str">
        <f>IFERROR(__xludf.DUMMYFUNCTION("""COMPUTED_VALUE"""),"Judge")</f>
        <v>Judge</v>
      </c>
      <c r="J145" s="64">
        <f t="shared" si="2"/>
        <v>1</v>
      </c>
      <c r="K145" s="65">
        <f t="shared" ref="K145:P145" si="109">IF(ISNUMBER(MATCH($I145, B$42:B1000, 0)), COUNTIF(B$42:B1000, $I145), 0)</f>
        <v>0</v>
      </c>
      <c r="L145" s="66">
        <f t="shared" si="109"/>
        <v>0</v>
      </c>
      <c r="M145" s="66">
        <f t="shared" si="109"/>
        <v>0</v>
      </c>
      <c r="N145" s="66">
        <f t="shared" si="109"/>
        <v>0</v>
      </c>
      <c r="O145" s="66">
        <f t="shared" si="109"/>
        <v>1</v>
      </c>
      <c r="P145" s="67">
        <f t="shared" si="109"/>
        <v>0</v>
      </c>
      <c r="Q145" s="17" t="str">
        <f t="shared" si="4"/>
        <v>Evaluating</v>
      </c>
      <c r="R145" s="49" t="str">
        <f t="shared" si="5"/>
        <v>Evaluating</v>
      </c>
      <c r="S145" s="49" t="str">
        <f t="shared" si="6"/>
        <v>Evaluating</v>
      </c>
      <c r="T145" s="11"/>
      <c r="X145" s="31" t="s">
        <v>305</v>
      </c>
      <c r="Y145" s="49" t="str">
        <f t="shared" si="7"/>
        <v>Evaluating</v>
      </c>
      <c r="Z145" s="11"/>
      <c r="AA145" s="11"/>
      <c r="AB145" s="11"/>
      <c r="AC145" s="11"/>
      <c r="AD145" s="11"/>
    </row>
    <row r="146" ht="19.5" customHeight="1">
      <c r="A146" s="11"/>
      <c r="B146" s="11"/>
      <c r="C146" s="11"/>
      <c r="D146" s="11"/>
      <c r="E146" s="11"/>
      <c r="F146" s="11"/>
      <c r="G146" s="11"/>
      <c r="H146" s="11"/>
      <c r="I146" s="81" t="str">
        <f>IFERROR(__xludf.DUMMYFUNCTION("""COMPUTED_VALUE"""),"Justify")</f>
        <v>Justify</v>
      </c>
      <c r="J146" s="64">
        <f t="shared" si="2"/>
        <v>1</v>
      </c>
      <c r="K146" s="65">
        <f t="shared" ref="K146:P146" si="110">IF(ISNUMBER(MATCH($I146, B$42:B1000, 0)), COUNTIF(B$42:B1000, $I146), 0)</f>
        <v>0</v>
      </c>
      <c r="L146" s="66">
        <f t="shared" si="110"/>
        <v>0</v>
      </c>
      <c r="M146" s="66">
        <f t="shared" si="110"/>
        <v>0</v>
      </c>
      <c r="N146" s="66">
        <f t="shared" si="110"/>
        <v>0</v>
      </c>
      <c r="O146" s="66">
        <f t="shared" si="110"/>
        <v>1</v>
      </c>
      <c r="P146" s="67">
        <f t="shared" si="110"/>
        <v>0</v>
      </c>
      <c r="Q146" s="17" t="str">
        <f t="shared" si="4"/>
        <v>Evaluating</v>
      </c>
      <c r="R146" s="49" t="str">
        <f t="shared" si="5"/>
        <v>Evaluating</v>
      </c>
      <c r="S146" s="49" t="str">
        <f t="shared" si="6"/>
        <v>Evaluating</v>
      </c>
      <c r="T146" s="11"/>
      <c r="X146" s="31" t="s">
        <v>309</v>
      </c>
      <c r="Y146" s="49" t="str">
        <f t="shared" si="7"/>
        <v>Evaluating</v>
      </c>
      <c r="Z146" s="11"/>
      <c r="AA146" s="11"/>
      <c r="AB146" s="11"/>
      <c r="AC146" s="11"/>
      <c r="AD146" s="11"/>
    </row>
    <row r="147" ht="19.5" customHeight="1">
      <c r="A147" s="11"/>
      <c r="B147" s="11"/>
      <c r="C147" s="11"/>
      <c r="D147" s="11"/>
      <c r="E147" s="11"/>
      <c r="F147" s="11"/>
      <c r="G147" s="11"/>
      <c r="H147" s="11"/>
      <c r="I147" s="81" t="str">
        <f>IFERROR(__xludf.DUMMYFUNCTION("""COMPUTED_VALUE"""),"Label")</f>
        <v>Label</v>
      </c>
      <c r="J147" s="64">
        <f t="shared" si="2"/>
        <v>4</v>
      </c>
      <c r="K147" s="65">
        <f t="shared" ref="K147:P147" si="111">IF(ISNUMBER(MATCH($I147, B$42:B1000, 0)), COUNTIF(B$42:B1000, $I147), 0)</f>
        <v>4</v>
      </c>
      <c r="L147" s="66">
        <f t="shared" si="111"/>
        <v>0</v>
      </c>
      <c r="M147" s="66">
        <f t="shared" si="111"/>
        <v>0</v>
      </c>
      <c r="N147" s="66">
        <f t="shared" si="111"/>
        <v>0</v>
      </c>
      <c r="O147" s="66">
        <f t="shared" si="111"/>
        <v>0</v>
      </c>
      <c r="P147" s="67">
        <f t="shared" si="111"/>
        <v>0</v>
      </c>
      <c r="Q147" s="17">
        <f t="shared" si="4"/>
        <v>0</v>
      </c>
      <c r="R147" s="49" t="str">
        <f t="shared" si="5"/>
        <v>Remembering</v>
      </c>
      <c r="S147" s="49" t="str">
        <f t="shared" si="6"/>
        <v>Remembering</v>
      </c>
      <c r="T147" s="11"/>
      <c r="X147" s="31" t="s">
        <v>157</v>
      </c>
      <c r="Y147" s="49" t="str">
        <f t="shared" si="7"/>
        <v/>
      </c>
      <c r="Z147" s="11"/>
      <c r="AA147" s="11"/>
      <c r="AB147" s="11"/>
      <c r="AC147" s="11"/>
      <c r="AD147" s="11"/>
    </row>
    <row r="148" ht="19.5" customHeight="1">
      <c r="A148" s="11"/>
      <c r="B148" s="11"/>
      <c r="C148" s="11"/>
      <c r="D148" s="11"/>
      <c r="E148" s="11"/>
      <c r="F148" s="11"/>
      <c r="G148" s="11"/>
      <c r="H148" s="11"/>
      <c r="I148" s="81" t="str">
        <f>IFERROR(__xludf.DUMMYFUNCTION("""COMPUTED_VALUE"""),"List")</f>
        <v>List</v>
      </c>
      <c r="J148" s="64">
        <f t="shared" si="2"/>
        <v>4</v>
      </c>
      <c r="K148" s="65">
        <f t="shared" ref="K148:P148" si="112">IF(ISNUMBER(MATCH($I148, B$42:B1000, 0)), COUNTIF(B$42:B1000, $I148), 0)</f>
        <v>4</v>
      </c>
      <c r="L148" s="66">
        <f t="shared" si="112"/>
        <v>0</v>
      </c>
      <c r="M148" s="66">
        <f t="shared" si="112"/>
        <v>0</v>
      </c>
      <c r="N148" s="66">
        <f t="shared" si="112"/>
        <v>0</v>
      </c>
      <c r="O148" s="66">
        <f t="shared" si="112"/>
        <v>0</v>
      </c>
      <c r="P148" s="67">
        <f t="shared" si="112"/>
        <v>0</v>
      </c>
      <c r="Q148" s="17">
        <f t="shared" si="4"/>
        <v>0</v>
      </c>
      <c r="R148" s="49" t="str">
        <f t="shared" si="5"/>
        <v>Remembering</v>
      </c>
      <c r="S148" s="49" t="str">
        <f t="shared" si="6"/>
        <v>Remembering</v>
      </c>
      <c r="T148" s="11"/>
      <c r="X148" s="31" t="s">
        <v>161</v>
      </c>
      <c r="Y148" s="49" t="str">
        <f t="shared" si="7"/>
        <v/>
      </c>
      <c r="Z148" s="11"/>
      <c r="AA148" s="11"/>
      <c r="AB148" s="11"/>
      <c r="AC148" s="11"/>
      <c r="AD148" s="11"/>
    </row>
    <row r="149" ht="19.5" customHeight="1">
      <c r="A149" s="11"/>
      <c r="B149" s="11"/>
      <c r="C149" s="11"/>
      <c r="D149" s="11"/>
      <c r="E149" s="11"/>
      <c r="F149" s="11"/>
      <c r="G149" s="11"/>
      <c r="H149" s="11"/>
      <c r="I149" s="81" t="str">
        <f>IFERROR(__xludf.DUMMYFUNCTION("""COMPUTED_VALUE"""),"Locate")</f>
        <v>Locate</v>
      </c>
      <c r="J149" s="64">
        <f t="shared" si="2"/>
        <v>2</v>
      </c>
      <c r="K149" s="65">
        <f t="shared" ref="K149:P149" si="113">IF(ISNUMBER(MATCH($I149, B$42:B1000, 0)), COUNTIF(B$42:B1000, $I149), 0)</f>
        <v>1</v>
      </c>
      <c r="L149" s="66">
        <f t="shared" si="113"/>
        <v>1</v>
      </c>
      <c r="M149" s="66">
        <f t="shared" si="113"/>
        <v>0</v>
      </c>
      <c r="N149" s="66">
        <f t="shared" si="113"/>
        <v>0</v>
      </c>
      <c r="O149" s="66">
        <f t="shared" si="113"/>
        <v>0</v>
      </c>
      <c r="P149" s="67">
        <f t="shared" si="113"/>
        <v>0</v>
      </c>
      <c r="Q149" s="17">
        <f t="shared" si="4"/>
        <v>0</v>
      </c>
      <c r="R149" s="49">
        <f t="shared" si="5"/>
        <v>0</v>
      </c>
      <c r="S149" s="49">
        <f t="shared" si="6"/>
        <v>0</v>
      </c>
      <c r="T149" s="6" t="s">
        <v>1</v>
      </c>
      <c r="X149" s="31" t="s">
        <v>320</v>
      </c>
      <c r="Y149" s="49" t="str">
        <f t="shared" si="7"/>
        <v>Understanding</v>
      </c>
      <c r="Z149" s="11"/>
      <c r="AA149" s="11"/>
      <c r="AB149" s="11"/>
      <c r="AC149" s="11"/>
      <c r="AD149" s="11"/>
    </row>
    <row r="150" ht="19.5" customHeight="1">
      <c r="A150" s="11"/>
      <c r="B150" s="11"/>
      <c r="C150" s="11"/>
      <c r="D150" s="11"/>
      <c r="E150" s="11"/>
      <c r="F150" s="11"/>
      <c r="G150" s="11"/>
      <c r="H150" s="11"/>
      <c r="I150" s="81" t="str">
        <f>IFERROR(__xludf.DUMMYFUNCTION("""COMPUTED_VALUE"""),"Make")</f>
        <v>Make</v>
      </c>
      <c r="J150" s="64">
        <f t="shared" si="2"/>
        <v>1</v>
      </c>
      <c r="K150" s="65">
        <f t="shared" ref="K150:P150" si="114">IF(ISNUMBER(MATCH($I150, B$42:B1000, 0)), COUNTIF(B$42:B1000, $I150), 0)</f>
        <v>0</v>
      </c>
      <c r="L150" s="66">
        <f t="shared" si="114"/>
        <v>0</v>
      </c>
      <c r="M150" s="66">
        <f t="shared" si="114"/>
        <v>0</v>
      </c>
      <c r="N150" s="66">
        <f t="shared" si="114"/>
        <v>0</v>
      </c>
      <c r="O150" s="66">
        <f t="shared" si="114"/>
        <v>0</v>
      </c>
      <c r="P150" s="67">
        <f t="shared" si="114"/>
        <v>1</v>
      </c>
      <c r="Q150" s="17" t="str">
        <f t="shared" si="4"/>
        <v>Creating</v>
      </c>
      <c r="R150" s="49" t="str">
        <f t="shared" si="5"/>
        <v>Creating</v>
      </c>
      <c r="S150" s="49" t="str">
        <f t="shared" si="6"/>
        <v>Creating</v>
      </c>
      <c r="T150" s="11"/>
      <c r="X150" s="31" t="s">
        <v>296</v>
      </c>
      <c r="Y150" s="49" t="str">
        <f t="shared" si="7"/>
        <v>Creating</v>
      </c>
      <c r="Z150" s="11"/>
      <c r="AA150" s="11"/>
      <c r="AB150" s="11"/>
      <c r="AC150" s="11"/>
      <c r="AD150" s="11"/>
    </row>
    <row r="151" ht="19.5" customHeight="1">
      <c r="A151" s="11"/>
      <c r="B151" s="11"/>
      <c r="C151" s="11"/>
      <c r="D151" s="11"/>
      <c r="E151" s="11"/>
      <c r="F151" s="11"/>
      <c r="G151" s="11"/>
      <c r="H151" s="11"/>
      <c r="I151" s="81" t="str">
        <f>IFERROR(__xludf.DUMMYFUNCTION("""COMPUTED_VALUE"""),"Manage")</f>
        <v>Manage</v>
      </c>
      <c r="J151" s="64">
        <f t="shared" si="2"/>
        <v>2</v>
      </c>
      <c r="K151" s="65">
        <f t="shared" ref="K151:P151" si="115">IF(ISNUMBER(MATCH($I151, B$42:B1000, 0)), COUNTIF(B$42:B1000, $I151), 0)</f>
        <v>0</v>
      </c>
      <c r="L151" s="66">
        <f t="shared" si="115"/>
        <v>0</v>
      </c>
      <c r="M151" s="66">
        <f t="shared" si="115"/>
        <v>0</v>
      </c>
      <c r="N151" s="66">
        <f t="shared" si="115"/>
        <v>0</v>
      </c>
      <c r="O151" s="66">
        <f t="shared" si="115"/>
        <v>1</v>
      </c>
      <c r="P151" s="67">
        <f t="shared" si="115"/>
        <v>1</v>
      </c>
      <c r="Q151" s="17">
        <f t="shared" si="4"/>
        <v>0</v>
      </c>
      <c r="R151" s="49">
        <f t="shared" si="5"/>
        <v>0</v>
      </c>
      <c r="S151" s="49">
        <f t="shared" si="6"/>
        <v>0</v>
      </c>
      <c r="T151" s="11"/>
      <c r="X151" s="11" t="s">
        <v>299</v>
      </c>
      <c r="Y151" s="49" t="str">
        <f t="shared" si="7"/>
        <v/>
      </c>
      <c r="Z151" s="11"/>
      <c r="AA151" s="11"/>
      <c r="AB151" s="11"/>
      <c r="AC151" s="11"/>
      <c r="AD151" s="11"/>
    </row>
    <row r="152" ht="19.5" customHeight="1">
      <c r="A152" s="11"/>
      <c r="B152" s="11"/>
      <c r="C152" s="11"/>
      <c r="D152" s="11"/>
      <c r="E152" s="11"/>
      <c r="F152" s="11"/>
      <c r="G152" s="11"/>
      <c r="H152" s="11"/>
      <c r="I152" s="81" t="str">
        <f>IFERROR(__xludf.DUMMYFUNCTION("""COMPUTED_VALUE"""),"Manipulate")</f>
        <v>Manipulate</v>
      </c>
      <c r="J152" s="64">
        <f t="shared" si="2"/>
        <v>1</v>
      </c>
      <c r="K152" s="65">
        <f t="shared" ref="K152:P152" si="116">IF(ISNUMBER(MATCH($I152, B$42:B1000, 0)), COUNTIF(B$42:B1000, $I152), 0)</f>
        <v>0</v>
      </c>
      <c r="L152" s="66">
        <f t="shared" si="116"/>
        <v>0</v>
      </c>
      <c r="M152" s="66">
        <f t="shared" si="116"/>
        <v>1</v>
      </c>
      <c r="N152" s="66">
        <f t="shared" si="116"/>
        <v>0</v>
      </c>
      <c r="O152" s="66">
        <f t="shared" si="116"/>
        <v>0</v>
      </c>
      <c r="P152" s="67">
        <f t="shared" si="116"/>
        <v>0</v>
      </c>
      <c r="Q152" s="17" t="str">
        <f t="shared" si="4"/>
        <v>Applying</v>
      </c>
      <c r="R152" s="49" t="str">
        <f t="shared" si="5"/>
        <v>Applying</v>
      </c>
      <c r="S152" s="49" t="str">
        <f t="shared" si="6"/>
        <v>Applying</v>
      </c>
      <c r="T152" s="11"/>
      <c r="X152" s="11" t="s">
        <v>293</v>
      </c>
      <c r="Y152" s="49" t="str">
        <f t="shared" si="7"/>
        <v>Applying</v>
      </c>
      <c r="Z152" s="11"/>
      <c r="AA152" s="11"/>
      <c r="AB152" s="11"/>
      <c r="AC152" s="11"/>
      <c r="AD152" s="11"/>
    </row>
    <row r="153" ht="19.5" customHeight="1">
      <c r="A153" s="11"/>
      <c r="B153" s="11"/>
      <c r="C153" s="11"/>
      <c r="D153" s="11"/>
      <c r="E153" s="11"/>
      <c r="F153" s="11"/>
      <c r="G153" s="11"/>
      <c r="H153" s="11"/>
      <c r="I153" s="81" t="str">
        <f>IFERROR(__xludf.DUMMYFUNCTION("""COMPUTED_VALUE"""),"Match")</f>
        <v>Match</v>
      </c>
      <c r="J153" s="64">
        <f t="shared" si="2"/>
        <v>5</v>
      </c>
      <c r="K153" s="65">
        <f t="shared" ref="K153:P153" si="117">IF(ISNUMBER(MATCH($I153, B$42:B1000, 0)), COUNTIF(B$42:B1000, $I153), 0)</f>
        <v>4</v>
      </c>
      <c r="L153" s="66">
        <f t="shared" si="117"/>
        <v>1</v>
      </c>
      <c r="M153" s="66">
        <f t="shared" si="117"/>
        <v>0</v>
      </c>
      <c r="N153" s="66">
        <f t="shared" si="117"/>
        <v>0</v>
      </c>
      <c r="O153" s="66">
        <f t="shared" si="117"/>
        <v>0</v>
      </c>
      <c r="P153" s="67">
        <f t="shared" si="117"/>
        <v>0</v>
      </c>
      <c r="Q153" s="17">
        <f t="shared" si="4"/>
        <v>0</v>
      </c>
      <c r="R153" s="49">
        <f t="shared" si="5"/>
        <v>0</v>
      </c>
      <c r="S153" s="49">
        <f t="shared" si="6"/>
        <v>0</v>
      </c>
      <c r="T153" s="6" t="s">
        <v>0</v>
      </c>
      <c r="X153" s="11" t="s">
        <v>165</v>
      </c>
      <c r="Y153" s="49" t="str">
        <f t="shared" si="7"/>
        <v>Remembering</v>
      </c>
      <c r="Z153" s="11"/>
      <c r="AA153" s="11"/>
      <c r="AB153" s="11"/>
      <c r="AC153" s="11"/>
      <c r="AD153" s="11"/>
    </row>
    <row r="154" ht="19.5" customHeight="1">
      <c r="A154" s="11"/>
      <c r="B154" s="11"/>
      <c r="C154" s="11"/>
      <c r="D154" s="11"/>
      <c r="E154" s="11"/>
      <c r="F154" s="11"/>
      <c r="G154" s="11"/>
      <c r="H154" s="11"/>
      <c r="I154" s="81" t="str">
        <f>IFERROR(__xludf.DUMMYFUNCTION("""COMPUTED_VALUE"""),"Mediate")</f>
        <v>Mediate</v>
      </c>
      <c r="J154" s="64">
        <f t="shared" si="2"/>
        <v>1</v>
      </c>
      <c r="K154" s="65">
        <f t="shared" ref="K154:P154" si="118">IF(ISNUMBER(MATCH($I154, B$42:B1000, 0)), COUNTIF(B$42:B1000, $I154), 0)</f>
        <v>0</v>
      </c>
      <c r="L154" s="66">
        <f t="shared" si="118"/>
        <v>0</v>
      </c>
      <c r="M154" s="66">
        <f t="shared" si="118"/>
        <v>0</v>
      </c>
      <c r="N154" s="66">
        <f t="shared" si="118"/>
        <v>0</v>
      </c>
      <c r="O154" s="66">
        <f t="shared" si="118"/>
        <v>1</v>
      </c>
      <c r="P154" s="67">
        <f t="shared" si="118"/>
        <v>0</v>
      </c>
      <c r="Q154" s="17" t="str">
        <f t="shared" si="4"/>
        <v>Evaluating</v>
      </c>
      <c r="R154" s="49" t="str">
        <f t="shared" si="5"/>
        <v>Evaluating</v>
      </c>
      <c r="S154" s="49" t="str">
        <f t="shared" si="6"/>
        <v>Evaluating</v>
      </c>
      <c r="T154" s="11"/>
      <c r="X154" s="11" t="s">
        <v>316</v>
      </c>
      <c r="Y154" s="49" t="str">
        <f t="shared" si="7"/>
        <v>Evaluating</v>
      </c>
      <c r="Z154" s="11"/>
      <c r="AA154" s="11"/>
      <c r="AB154" s="11"/>
      <c r="AC154" s="11"/>
      <c r="AD154" s="11"/>
    </row>
    <row r="155" ht="19.5" customHeight="1">
      <c r="A155" s="11"/>
      <c r="B155" s="11"/>
      <c r="C155" s="11"/>
      <c r="D155" s="11"/>
      <c r="E155" s="11"/>
      <c r="F155" s="11"/>
      <c r="G155" s="11"/>
      <c r="H155" s="11"/>
      <c r="I155" s="81" t="str">
        <f>IFERROR(__xludf.DUMMYFUNCTION("""COMPUTED_VALUE"""),"Memorise")</f>
        <v>Memorise</v>
      </c>
      <c r="J155" s="64">
        <f t="shared" si="2"/>
        <v>1</v>
      </c>
      <c r="K155" s="65">
        <f t="shared" ref="K155:P155" si="119">IF(ISNUMBER(MATCH($I155, B$42:B1000, 0)), COUNTIF(B$42:B1000, $I155), 0)</f>
        <v>1</v>
      </c>
      <c r="L155" s="66">
        <f t="shared" si="119"/>
        <v>0</v>
      </c>
      <c r="M155" s="66">
        <f t="shared" si="119"/>
        <v>0</v>
      </c>
      <c r="N155" s="66">
        <f t="shared" si="119"/>
        <v>0</v>
      </c>
      <c r="O155" s="66">
        <f t="shared" si="119"/>
        <v>0</v>
      </c>
      <c r="P155" s="67">
        <f t="shared" si="119"/>
        <v>0</v>
      </c>
      <c r="Q155" s="17" t="str">
        <f t="shared" si="4"/>
        <v>Remembering</v>
      </c>
      <c r="R155" s="49" t="str">
        <f t="shared" si="5"/>
        <v>Remembering</v>
      </c>
      <c r="S155" s="49" t="str">
        <f t="shared" si="6"/>
        <v>Remembering</v>
      </c>
      <c r="T155" s="11"/>
      <c r="X155" s="11" t="s">
        <v>378</v>
      </c>
      <c r="Y155" s="49" t="str">
        <f t="shared" si="7"/>
        <v>Remembering</v>
      </c>
      <c r="Z155" s="11"/>
      <c r="AA155" s="11"/>
      <c r="AB155" s="11"/>
      <c r="AC155" s="11"/>
      <c r="AD155" s="11"/>
    </row>
    <row r="156" ht="19.5" customHeight="1">
      <c r="A156" s="11"/>
      <c r="B156" s="11"/>
      <c r="C156" s="11"/>
      <c r="D156" s="11"/>
      <c r="E156" s="11"/>
      <c r="F156" s="11"/>
      <c r="G156" s="11"/>
      <c r="H156" s="11"/>
      <c r="I156" s="81" t="str">
        <f>IFERROR(__xludf.DUMMYFUNCTION("""COMPUTED_VALUE"""),"Modify")</f>
        <v>Modify</v>
      </c>
      <c r="J156" s="64">
        <f t="shared" si="2"/>
        <v>2</v>
      </c>
      <c r="K156" s="65">
        <f t="shared" ref="K156:P156" si="120">IF(ISNUMBER(MATCH($I156, B$42:B1000, 0)), COUNTIF(B$42:B1000, $I156), 0)</f>
        <v>0</v>
      </c>
      <c r="L156" s="66">
        <f t="shared" si="120"/>
        <v>0</v>
      </c>
      <c r="M156" s="66">
        <f t="shared" si="120"/>
        <v>1</v>
      </c>
      <c r="N156" s="66">
        <f t="shared" si="120"/>
        <v>0</v>
      </c>
      <c r="O156" s="66">
        <f t="shared" si="120"/>
        <v>0</v>
      </c>
      <c r="P156" s="67">
        <f t="shared" si="120"/>
        <v>1</v>
      </c>
      <c r="Q156" s="17">
        <f t="shared" si="4"/>
        <v>0</v>
      </c>
      <c r="R156" s="49">
        <f t="shared" si="5"/>
        <v>0</v>
      </c>
      <c r="S156" s="49">
        <f t="shared" si="6"/>
        <v>0</v>
      </c>
      <c r="T156" s="11"/>
      <c r="X156" s="11" t="s">
        <v>298</v>
      </c>
      <c r="Y156" s="49" t="str">
        <f t="shared" si="7"/>
        <v/>
      </c>
      <c r="Z156" s="11"/>
      <c r="AA156" s="11"/>
      <c r="AB156" s="11"/>
      <c r="AC156" s="11"/>
      <c r="AD156" s="11"/>
    </row>
    <row r="157" ht="19.5" customHeight="1">
      <c r="A157" s="11"/>
      <c r="B157" s="11"/>
      <c r="C157" s="11"/>
      <c r="D157" s="11"/>
      <c r="E157" s="11"/>
      <c r="F157" s="11"/>
      <c r="G157" s="11"/>
      <c r="H157" s="11"/>
      <c r="I157" s="81" t="str">
        <f>IFERROR(__xludf.DUMMYFUNCTION("""COMPUTED_VALUE"""),"Monitor")</f>
        <v>Monitor</v>
      </c>
      <c r="J157" s="64">
        <f t="shared" si="2"/>
        <v>1</v>
      </c>
      <c r="K157" s="65">
        <f t="shared" ref="K157:P157" si="121">IF(ISNUMBER(MATCH($I157, B$42:B1000, 0)), COUNTIF(B$42:B1000, $I157), 0)</f>
        <v>0</v>
      </c>
      <c r="L157" s="66">
        <f t="shared" si="121"/>
        <v>0</v>
      </c>
      <c r="M157" s="66">
        <f t="shared" si="121"/>
        <v>0</v>
      </c>
      <c r="N157" s="66">
        <f t="shared" si="121"/>
        <v>0</v>
      </c>
      <c r="O157" s="66">
        <f t="shared" si="121"/>
        <v>1</v>
      </c>
      <c r="P157" s="67">
        <f t="shared" si="121"/>
        <v>0</v>
      </c>
      <c r="Q157" s="17" t="str">
        <f t="shared" si="4"/>
        <v>Evaluating</v>
      </c>
      <c r="R157" s="49" t="str">
        <f t="shared" si="5"/>
        <v>Evaluating</v>
      </c>
      <c r="S157" s="49" t="str">
        <f t="shared" si="6"/>
        <v>Evaluating</v>
      </c>
      <c r="T157" s="11"/>
      <c r="X157" s="11" t="s">
        <v>319</v>
      </c>
      <c r="Y157" s="49" t="str">
        <f t="shared" si="7"/>
        <v>Evaluating</v>
      </c>
      <c r="Z157" s="11"/>
      <c r="AA157" s="11"/>
      <c r="AB157" s="11"/>
      <c r="AC157" s="11"/>
      <c r="AD157" s="11"/>
    </row>
    <row r="158" ht="19.5" customHeight="1">
      <c r="A158" s="11"/>
      <c r="B158" s="31"/>
      <c r="C158" s="31"/>
      <c r="D158" s="31"/>
      <c r="E158" s="31"/>
      <c r="F158" s="31"/>
      <c r="G158" s="31"/>
      <c r="H158" s="31"/>
      <c r="I158" s="81" t="str">
        <f>IFERROR(__xludf.DUMMYFUNCTION("""COMPUTED_VALUE"""),"Name")</f>
        <v>Name</v>
      </c>
      <c r="J158" s="64">
        <f t="shared" si="2"/>
        <v>3</v>
      </c>
      <c r="K158" s="65">
        <f t="shared" ref="K158:P158" si="122">IF(ISNUMBER(MATCH($I158, B$42:B1000, 0)), COUNTIF(B$42:B1000, $I158), 0)</f>
        <v>3</v>
      </c>
      <c r="L158" s="66">
        <f t="shared" si="122"/>
        <v>0</v>
      </c>
      <c r="M158" s="66">
        <f t="shared" si="122"/>
        <v>0</v>
      </c>
      <c r="N158" s="66">
        <f t="shared" si="122"/>
        <v>0</v>
      </c>
      <c r="O158" s="66">
        <f t="shared" si="122"/>
        <v>0</v>
      </c>
      <c r="P158" s="67">
        <f t="shared" si="122"/>
        <v>0</v>
      </c>
      <c r="Q158" s="17">
        <f t="shared" si="4"/>
        <v>0</v>
      </c>
      <c r="R158" s="49" t="str">
        <f t="shared" si="5"/>
        <v>Remembering</v>
      </c>
      <c r="S158" s="49" t="str">
        <f t="shared" si="6"/>
        <v>Remembering</v>
      </c>
      <c r="T158" s="11"/>
      <c r="X158" s="11" t="s">
        <v>168</v>
      </c>
      <c r="Y158" s="49" t="str">
        <f t="shared" si="7"/>
        <v/>
      </c>
      <c r="Z158" s="11"/>
      <c r="AA158" s="11"/>
      <c r="AB158" s="11"/>
      <c r="AC158" s="11"/>
      <c r="AD158" s="11"/>
    </row>
    <row r="159" ht="19.5" customHeight="1">
      <c r="A159" s="11"/>
      <c r="B159" s="31"/>
      <c r="C159" s="31"/>
      <c r="D159" s="31"/>
      <c r="E159" s="31"/>
      <c r="F159" s="31"/>
      <c r="G159" s="31"/>
      <c r="H159" s="31"/>
      <c r="I159" s="81" t="str">
        <f>IFERROR(__xludf.DUMMYFUNCTION("""COMPUTED_VALUE"""),"Observe")</f>
        <v>Observe</v>
      </c>
      <c r="J159" s="64">
        <f t="shared" si="2"/>
        <v>1</v>
      </c>
      <c r="K159" s="65">
        <f t="shared" ref="K159:P159" si="123">IF(ISNUMBER(MATCH($I159, B$42:B1000, 0)), COUNTIF(B$42:B1000, $I159), 0)</f>
        <v>0</v>
      </c>
      <c r="L159" s="66">
        <f t="shared" si="123"/>
        <v>1</v>
      </c>
      <c r="M159" s="66">
        <f t="shared" si="123"/>
        <v>0</v>
      </c>
      <c r="N159" s="66">
        <f t="shared" si="123"/>
        <v>0</v>
      </c>
      <c r="O159" s="66">
        <f t="shared" si="123"/>
        <v>0</v>
      </c>
      <c r="P159" s="67">
        <f t="shared" si="123"/>
        <v>0</v>
      </c>
      <c r="Q159" s="17" t="str">
        <f t="shared" si="4"/>
        <v>Understanding</v>
      </c>
      <c r="R159" s="49" t="str">
        <f t="shared" si="5"/>
        <v>Understanding</v>
      </c>
      <c r="S159" s="49" t="str">
        <f t="shared" si="6"/>
        <v>Understanding</v>
      </c>
      <c r="T159" s="11"/>
      <c r="X159" s="11" t="s">
        <v>324</v>
      </c>
      <c r="Y159" s="49" t="str">
        <f t="shared" si="7"/>
        <v>Understanding</v>
      </c>
      <c r="Z159" s="11"/>
      <c r="AA159" s="11"/>
      <c r="AB159" s="11"/>
      <c r="AC159" s="11"/>
      <c r="AD159" s="11"/>
    </row>
    <row r="160" ht="19.5" customHeight="1">
      <c r="A160" s="11"/>
      <c r="B160" s="31"/>
      <c r="C160" s="31"/>
      <c r="D160" s="31"/>
      <c r="E160" s="31"/>
      <c r="F160" s="31"/>
      <c r="G160" s="31"/>
      <c r="H160" s="31"/>
      <c r="I160" s="81" t="str">
        <f>IFERROR(__xludf.DUMMYFUNCTION("""COMPUTED_VALUE"""),"Operate")</f>
        <v>Operate</v>
      </c>
      <c r="J160" s="64">
        <f t="shared" si="2"/>
        <v>1</v>
      </c>
      <c r="K160" s="65">
        <f t="shared" ref="K160:P160" si="124">IF(ISNUMBER(MATCH($I160, B$42:B1000, 0)), COUNTIF(B$42:B1000, $I160), 0)</f>
        <v>0</v>
      </c>
      <c r="L160" s="66">
        <f t="shared" si="124"/>
        <v>0</v>
      </c>
      <c r="M160" s="66">
        <f t="shared" si="124"/>
        <v>1</v>
      </c>
      <c r="N160" s="66">
        <f t="shared" si="124"/>
        <v>0</v>
      </c>
      <c r="O160" s="66">
        <f t="shared" si="124"/>
        <v>0</v>
      </c>
      <c r="P160" s="67">
        <f t="shared" si="124"/>
        <v>0</v>
      </c>
      <c r="Q160" s="17" t="str">
        <f t="shared" si="4"/>
        <v>Applying</v>
      </c>
      <c r="R160" s="49" t="str">
        <f t="shared" si="5"/>
        <v>Applying</v>
      </c>
      <c r="S160" s="49" t="str">
        <f t="shared" si="6"/>
        <v>Applying</v>
      </c>
      <c r="T160" s="11"/>
      <c r="X160" s="11" t="s">
        <v>300</v>
      </c>
      <c r="Y160" s="49" t="str">
        <f t="shared" si="7"/>
        <v>Applying</v>
      </c>
      <c r="Z160" s="11"/>
      <c r="AA160" s="11"/>
      <c r="AB160" s="11"/>
      <c r="AC160" s="11"/>
      <c r="AD160" s="11"/>
    </row>
    <row r="161" ht="19.5" customHeight="1">
      <c r="A161" s="11"/>
      <c r="B161" s="31"/>
      <c r="C161" s="31"/>
      <c r="D161" s="31"/>
      <c r="E161" s="31"/>
      <c r="F161" s="31"/>
      <c r="G161" s="31"/>
      <c r="H161" s="31"/>
      <c r="I161" s="81" t="str">
        <f>IFERROR(__xludf.DUMMYFUNCTION("""COMPUTED_VALUE"""),"Order")</f>
        <v>Order</v>
      </c>
      <c r="J161" s="64">
        <f t="shared" si="2"/>
        <v>2</v>
      </c>
      <c r="K161" s="65">
        <f t="shared" ref="K161:P161" si="125">IF(ISNUMBER(MATCH($I161, B$42:B1000, 0)), COUNTIF(B$42:B1000, $I161), 0)</f>
        <v>1</v>
      </c>
      <c r="L161" s="66">
        <f t="shared" si="125"/>
        <v>0</v>
      </c>
      <c r="M161" s="66">
        <f t="shared" si="125"/>
        <v>0</v>
      </c>
      <c r="N161" s="66">
        <f t="shared" si="125"/>
        <v>1</v>
      </c>
      <c r="O161" s="66">
        <f t="shared" si="125"/>
        <v>0</v>
      </c>
      <c r="P161" s="67">
        <f t="shared" si="125"/>
        <v>0</v>
      </c>
      <c r="Q161" s="17">
        <f t="shared" si="4"/>
        <v>0</v>
      </c>
      <c r="R161" s="49">
        <f t="shared" si="5"/>
        <v>0</v>
      </c>
      <c r="S161" s="49">
        <f t="shared" si="6"/>
        <v>0</v>
      </c>
      <c r="T161" s="11"/>
      <c r="X161" s="11" t="s">
        <v>335</v>
      </c>
      <c r="Y161" s="49" t="str">
        <f t="shared" si="7"/>
        <v/>
      </c>
      <c r="Z161" s="11"/>
      <c r="AA161" s="11"/>
      <c r="AB161" s="11"/>
      <c r="AC161" s="11"/>
      <c r="AD161" s="11"/>
    </row>
    <row r="162" ht="19.5" customHeight="1">
      <c r="A162" s="11"/>
      <c r="B162" s="31"/>
      <c r="C162" s="31"/>
      <c r="D162" s="31"/>
      <c r="E162" s="31"/>
      <c r="F162" s="31"/>
      <c r="G162" s="31"/>
      <c r="H162" s="31"/>
      <c r="I162" s="81" t="str">
        <f>IFERROR(__xludf.DUMMYFUNCTION("""COMPUTED_VALUE"""),"Organise")</f>
        <v>Organise</v>
      </c>
      <c r="J162" s="64">
        <f t="shared" si="2"/>
        <v>4</v>
      </c>
      <c r="K162" s="65">
        <f t="shared" ref="K162:P162" si="126">IF(ISNUMBER(MATCH($I162, B$42:B1000, 0)), COUNTIF(B$42:B1000, $I162), 0)</f>
        <v>0</v>
      </c>
      <c r="L162" s="66">
        <f t="shared" si="126"/>
        <v>1</v>
      </c>
      <c r="M162" s="66">
        <f t="shared" si="126"/>
        <v>1</v>
      </c>
      <c r="N162" s="66">
        <f t="shared" si="126"/>
        <v>1</v>
      </c>
      <c r="O162" s="66">
        <f t="shared" si="126"/>
        <v>0</v>
      </c>
      <c r="P162" s="67">
        <f t="shared" si="126"/>
        <v>1</v>
      </c>
      <c r="Q162" s="17">
        <f t="shared" si="4"/>
        <v>0</v>
      </c>
      <c r="R162" s="49">
        <f t="shared" si="5"/>
        <v>0</v>
      </c>
      <c r="S162" s="49">
        <f t="shared" si="6"/>
        <v>0</v>
      </c>
      <c r="T162" s="11"/>
      <c r="X162" s="11" t="s">
        <v>304</v>
      </c>
      <c r="Y162" s="49" t="str">
        <f t="shared" si="7"/>
        <v/>
      </c>
      <c r="Z162" s="11"/>
      <c r="AA162" s="11"/>
      <c r="AB162" s="11"/>
      <c r="AC162" s="11"/>
      <c r="AD162" s="11"/>
    </row>
    <row r="163" ht="19.5" customHeight="1">
      <c r="A163" s="11"/>
      <c r="B163" s="31"/>
      <c r="C163" s="31"/>
      <c r="D163" s="31"/>
      <c r="E163" s="31"/>
      <c r="F163" s="31"/>
      <c r="G163" s="31"/>
      <c r="H163" s="31"/>
      <c r="I163" s="81" t="str">
        <f>IFERROR(__xludf.DUMMYFUNCTION("""COMPUTED_VALUE"""),"Originate")</f>
        <v>Originate</v>
      </c>
      <c r="J163" s="64">
        <f t="shared" si="2"/>
        <v>1</v>
      </c>
      <c r="K163" s="65">
        <f t="shared" ref="K163:P163" si="127">IF(ISNUMBER(MATCH($I163, B$42:B1000, 0)), COUNTIF(B$42:B1000, $I163), 0)</f>
        <v>0</v>
      </c>
      <c r="L163" s="66">
        <f t="shared" si="127"/>
        <v>0</v>
      </c>
      <c r="M163" s="66">
        <f t="shared" si="127"/>
        <v>0</v>
      </c>
      <c r="N163" s="66">
        <f t="shared" si="127"/>
        <v>0</v>
      </c>
      <c r="O163" s="66">
        <f t="shared" si="127"/>
        <v>0</v>
      </c>
      <c r="P163" s="67">
        <f t="shared" si="127"/>
        <v>1</v>
      </c>
      <c r="Q163" s="17" t="str">
        <f t="shared" si="4"/>
        <v>Creating</v>
      </c>
      <c r="R163" s="49" t="str">
        <f t="shared" si="5"/>
        <v>Creating</v>
      </c>
      <c r="S163" s="49" t="str">
        <f t="shared" si="6"/>
        <v>Creating</v>
      </c>
      <c r="T163" s="11"/>
      <c r="X163" s="82" t="s">
        <v>310</v>
      </c>
      <c r="Y163" s="49" t="str">
        <f t="shared" si="7"/>
        <v>Creating</v>
      </c>
      <c r="AD163" s="11"/>
    </row>
    <row r="164" ht="19.5" customHeight="1">
      <c r="A164" s="11"/>
      <c r="B164" s="31"/>
      <c r="C164" s="31"/>
      <c r="D164" s="31"/>
      <c r="E164" s="31"/>
      <c r="F164" s="31"/>
      <c r="G164" s="31"/>
      <c r="H164" s="31"/>
      <c r="I164" s="81" t="str">
        <f>IFERROR(__xludf.DUMMYFUNCTION("""COMPUTED_VALUE"""),"Outline")</f>
        <v>Outline</v>
      </c>
      <c r="J164" s="64">
        <f t="shared" si="2"/>
        <v>5</v>
      </c>
      <c r="K164" s="65">
        <f t="shared" ref="K164:P164" si="128">IF(ISNUMBER(MATCH($I164, B$42:B1000, 0)), COUNTIF(B$42:B1000, $I164), 0)</f>
        <v>4</v>
      </c>
      <c r="L164" s="66">
        <f t="shared" si="128"/>
        <v>0</v>
      </c>
      <c r="M164" s="66">
        <f t="shared" si="128"/>
        <v>0</v>
      </c>
      <c r="N164" s="66">
        <f t="shared" si="128"/>
        <v>1</v>
      </c>
      <c r="O164" s="66">
        <f t="shared" si="128"/>
        <v>0</v>
      </c>
      <c r="P164" s="67">
        <f t="shared" si="128"/>
        <v>0</v>
      </c>
      <c r="Q164" s="17">
        <f t="shared" si="4"/>
        <v>0</v>
      </c>
      <c r="R164" s="49">
        <f t="shared" si="5"/>
        <v>0</v>
      </c>
      <c r="S164" s="49">
        <f t="shared" si="6"/>
        <v>0</v>
      </c>
      <c r="T164" s="5" t="s">
        <v>0</v>
      </c>
      <c r="X164" s="82" t="s">
        <v>344</v>
      </c>
      <c r="Y164" s="49" t="str">
        <f t="shared" si="7"/>
        <v>Remembering</v>
      </c>
    </row>
    <row r="165" ht="19.5" customHeight="1">
      <c r="A165" s="11"/>
      <c r="B165" s="31"/>
      <c r="C165" s="31"/>
      <c r="D165" s="31"/>
      <c r="E165" s="31"/>
      <c r="F165" s="31"/>
      <c r="G165" s="31"/>
      <c r="H165" s="31"/>
      <c r="I165" s="81" t="str">
        <f>IFERROR(__xludf.DUMMYFUNCTION("""COMPUTED_VALUE"""),"Paint")</f>
        <v>Paint</v>
      </c>
      <c r="J165" s="64">
        <f t="shared" si="2"/>
        <v>1</v>
      </c>
      <c r="K165" s="65">
        <f t="shared" ref="K165:P165" si="129">IF(ISNUMBER(MATCH($I165, B$42:B1000, 0)), COUNTIF(B$42:B1000, $I165), 0)</f>
        <v>0</v>
      </c>
      <c r="L165" s="66">
        <f t="shared" si="129"/>
        <v>0</v>
      </c>
      <c r="M165" s="66">
        <f t="shared" si="129"/>
        <v>1</v>
      </c>
      <c r="N165" s="66">
        <f t="shared" si="129"/>
        <v>0</v>
      </c>
      <c r="O165" s="66">
        <f t="shared" si="129"/>
        <v>0</v>
      </c>
      <c r="P165" s="67">
        <f t="shared" si="129"/>
        <v>0</v>
      </c>
      <c r="Q165" s="17" t="str">
        <f t="shared" si="4"/>
        <v>Applying</v>
      </c>
      <c r="R165" s="49" t="str">
        <f t="shared" si="5"/>
        <v>Applying</v>
      </c>
      <c r="S165" s="49" t="str">
        <f t="shared" si="6"/>
        <v>Applying</v>
      </c>
      <c r="X165" s="82" t="s">
        <v>307</v>
      </c>
      <c r="Y165" s="49" t="str">
        <f t="shared" si="7"/>
        <v>Applying</v>
      </c>
    </row>
    <row r="166" ht="19.5" customHeight="1">
      <c r="A166" s="11"/>
      <c r="B166" s="31"/>
      <c r="C166" s="31"/>
      <c r="D166" s="31"/>
      <c r="E166" s="31"/>
      <c r="F166" s="31"/>
      <c r="G166" s="31"/>
      <c r="H166" s="31"/>
      <c r="I166" s="81" t="str">
        <f>IFERROR(__xludf.DUMMYFUNCTION("""COMPUTED_VALUE"""),"Paraphrase")</f>
        <v>Paraphrase</v>
      </c>
      <c r="J166" s="64">
        <f t="shared" si="2"/>
        <v>1</v>
      </c>
      <c r="K166" s="65">
        <f t="shared" ref="K166:P166" si="130">IF(ISNUMBER(MATCH($I166, B$42:B1000, 0)), COUNTIF(B$42:B1000, $I166), 0)</f>
        <v>0</v>
      </c>
      <c r="L166" s="66">
        <f t="shared" si="130"/>
        <v>1</v>
      </c>
      <c r="M166" s="66">
        <f t="shared" si="130"/>
        <v>0</v>
      </c>
      <c r="N166" s="66">
        <f t="shared" si="130"/>
        <v>0</v>
      </c>
      <c r="O166" s="66">
        <f t="shared" si="130"/>
        <v>0</v>
      </c>
      <c r="P166" s="67">
        <f t="shared" si="130"/>
        <v>0</v>
      </c>
      <c r="Q166" s="17" t="str">
        <f t="shared" si="4"/>
        <v>Understanding</v>
      </c>
      <c r="R166" s="49" t="str">
        <f t="shared" si="5"/>
        <v>Understanding</v>
      </c>
      <c r="S166" s="49" t="str">
        <f t="shared" si="6"/>
        <v>Understanding</v>
      </c>
      <c r="X166" s="82" t="s">
        <v>333</v>
      </c>
      <c r="Y166" s="49" t="str">
        <f t="shared" si="7"/>
        <v>Understanding</v>
      </c>
    </row>
    <row r="167" ht="19.5" customHeight="1">
      <c r="A167" s="11"/>
      <c r="B167" s="31"/>
      <c r="C167" s="31"/>
      <c r="D167" s="31"/>
      <c r="E167" s="31"/>
      <c r="F167" s="31"/>
      <c r="G167" s="31"/>
      <c r="H167" s="31"/>
      <c r="I167" s="81" t="str">
        <f>IFERROR(__xludf.DUMMYFUNCTION("""COMPUTED_VALUE"""),"Perform")</f>
        <v>Perform</v>
      </c>
      <c r="J167" s="64">
        <f t="shared" si="2"/>
        <v>1</v>
      </c>
      <c r="K167" s="65">
        <f t="shared" ref="K167:P167" si="131">IF(ISNUMBER(MATCH($I167, B$42:B1000, 0)), COUNTIF(B$42:B1000, $I167), 0)</f>
        <v>0</v>
      </c>
      <c r="L167" s="66">
        <f t="shared" si="131"/>
        <v>0</v>
      </c>
      <c r="M167" s="66">
        <f t="shared" si="131"/>
        <v>0</v>
      </c>
      <c r="N167" s="66">
        <f t="shared" si="131"/>
        <v>0</v>
      </c>
      <c r="O167" s="66">
        <f t="shared" si="131"/>
        <v>0</v>
      </c>
      <c r="P167" s="67">
        <f t="shared" si="131"/>
        <v>1</v>
      </c>
      <c r="Q167" s="17" t="str">
        <f t="shared" si="4"/>
        <v>Creating</v>
      </c>
      <c r="R167" s="49" t="str">
        <f t="shared" si="5"/>
        <v>Creating</v>
      </c>
      <c r="S167" s="49" t="str">
        <f t="shared" si="6"/>
        <v>Creating</v>
      </c>
      <c r="X167" s="82" t="s">
        <v>313</v>
      </c>
      <c r="Y167" s="49" t="str">
        <f t="shared" si="7"/>
        <v>Creating</v>
      </c>
    </row>
    <row r="168" ht="19.5" customHeight="1">
      <c r="A168" s="11"/>
      <c r="B168" s="31"/>
      <c r="C168" s="31"/>
      <c r="D168" s="31"/>
      <c r="E168" s="31"/>
      <c r="F168" s="31"/>
      <c r="G168" s="31"/>
      <c r="H168" s="31"/>
      <c r="I168" s="81" t="str">
        <f>IFERROR(__xludf.DUMMYFUNCTION("""COMPUTED_VALUE"""),"Plan")</f>
        <v>Plan</v>
      </c>
      <c r="J168" s="64">
        <f t="shared" si="2"/>
        <v>1</v>
      </c>
      <c r="K168" s="65">
        <f t="shared" ref="K168:P168" si="132">IF(ISNUMBER(MATCH($I168, B$42:B1000, 0)), COUNTIF(B$42:B1000, $I168), 0)</f>
        <v>0</v>
      </c>
      <c r="L168" s="66">
        <f t="shared" si="132"/>
        <v>0</v>
      </c>
      <c r="M168" s="66">
        <f t="shared" si="132"/>
        <v>0</v>
      </c>
      <c r="N168" s="66">
        <f t="shared" si="132"/>
        <v>0</v>
      </c>
      <c r="O168" s="66">
        <f t="shared" si="132"/>
        <v>0</v>
      </c>
      <c r="P168" s="67">
        <f t="shared" si="132"/>
        <v>1</v>
      </c>
      <c r="Q168" s="17" t="str">
        <f t="shared" si="4"/>
        <v>Creating</v>
      </c>
      <c r="R168" s="49" t="str">
        <f t="shared" si="5"/>
        <v>Creating</v>
      </c>
      <c r="S168" s="49" t="str">
        <f t="shared" si="6"/>
        <v>Creating</v>
      </c>
      <c r="X168" s="82" t="s">
        <v>317</v>
      </c>
      <c r="Y168" s="49" t="str">
        <f t="shared" si="7"/>
        <v>Creating</v>
      </c>
    </row>
    <row r="169" ht="19.5" customHeight="1">
      <c r="A169" s="11"/>
      <c r="B169" s="31"/>
      <c r="C169" s="31"/>
      <c r="D169" s="31"/>
      <c r="E169" s="31"/>
      <c r="F169" s="31"/>
      <c r="G169" s="31"/>
      <c r="H169" s="31"/>
      <c r="I169" s="81" t="str">
        <f>IFERROR(__xludf.DUMMYFUNCTION("""COMPUTED_VALUE"""),"Point Out")</f>
        <v>Point Out</v>
      </c>
      <c r="J169" s="64">
        <f t="shared" si="2"/>
        <v>1</v>
      </c>
      <c r="K169" s="65">
        <f t="shared" ref="K169:P169" si="133">IF(ISNUMBER(MATCH($I169, B$42:B1000, 0)), COUNTIF(B$42:B1000, $I169), 0)</f>
        <v>0</v>
      </c>
      <c r="L169" s="66">
        <f t="shared" si="133"/>
        <v>0</v>
      </c>
      <c r="M169" s="66">
        <f t="shared" si="133"/>
        <v>0</v>
      </c>
      <c r="N169" s="66">
        <f t="shared" si="133"/>
        <v>1</v>
      </c>
      <c r="O169" s="66">
        <f t="shared" si="133"/>
        <v>0</v>
      </c>
      <c r="P169" s="67">
        <f t="shared" si="133"/>
        <v>0</v>
      </c>
      <c r="Q169" s="17" t="str">
        <f t="shared" si="4"/>
        <v>Analysing</v>
      </c>
      <c r="R169" s="49" t="str">
        <f t="shared" si="5"/>
        <v>Analysing</v>
      </c>
      <c r="S169" s="49" t="str">
        <f t="shared" si="6"/>
        <v>Analysing</v>
      </c>
      <c r="X169" s="82" t="s">
        <v>346</v>
      </c>
      <c r="Y169" s="49" t="str">
        <f t="shared" si="7"/>
        <v>Analysing</v>
      </c>
    </row>
    <row r="170" ht="19.5" customHeight="1">
      <c r="A170" s="11"/>
      <c r="B170" s="31"/>
      <c r="C170" s="31"/>
      <c r="D170" s="31"/>
      <c r="E170" s="31"/>
      <c r="F170" s="31"/>
      <c r="G170" s="31"/>
      <c r="H170" s="31"/>
      <c r="I170" s="81" t="str">
        <f>IFERROR(__xludf.DUMMYFUNCTION("""COMPUTED_VALUE"""),"Predict")</f>
        <v>Predict</v>
      </c>
      <c r="J170" s="64">
        <f t="shared" si="2"/>
        <v>5</v>
      </c>
      <c r="K170" s="65">
        <f t="shared" ref="K170:P170" si="134">IF(ISNUMBER(MATCH($I170, B$42:B1000, 0)), COUNTIF(B$42:B1000, $I170), 0)</f>
        <v>0</v>
      </c>
      <c r="L170" s="66">
        <f t="shared" si="134"/>
        <v>1</v>
      </c>
      <c r="M170" s="66">
        <f t="shared" si="134"/>
        <v>1</v>
      </c>
      <c r="N170" s="66">
        <f t="shared" si="134"/>
        <v>1</v>
      </c>
      <c r="O170" s="66">
        <f t="shared" si="134"/>
        <v>1</v>
      </c>
      <c r="P170" s="67">
        <f t="shared" si="134"/>
        <v>1</v>
      </c>
      <c r="Q170" s="17">
        <f t="shared" si="4"/>
        <v>0</v>
      </c>
      <c r="R170" s="49">
        <f t="shared" si="5"/>
        <v>0</v>
      </c>
      <c r="S170" s="49">
        <f t="shared" si="6"/>
        <v>0</v>
      </c>
      <c r="T170" s="5" t="s">
        <v>3</v>
      </c>
      <c r="X170" s="82" t="s">
        <v>179</v>
      </c>
      <c r="Y170" s="49" t="str">
        <f t="shared" si="7"/>
        <v>Analysing</v>
      </c>
    </row>
    <row r="171" ht="19.5" customHeight="1">
      <c r="A171" s="11"/>
      <c r="B171" s="31"/>
      <c r="C171" s="31"/>
      <c r="D171" s="31"/>
      <c r="E171" s="31"/>
      <c r="F171" s="31"/>
      <c r="G171" s="31"/>
      <c r="H171" s="31"/>
      <c r="I171" s="81" t="str">
        <f>IFERROR(__xludf.DUMMYFUNCTION("""COMPUTED_VALUE"""),"Prepare")</f>
        <v>Prepare</v>
      </c>
      <c r="J171" s="64">
        <f t="shared" si="2"/>
        <v>3</v>
      </c>
      <c r="K171" s="65">
        <f t="shared" ref="K171:P171" si="135">IF(ISNUMBER(MATCH($I171, B$42:B1000, 0)), COUNTIF(B$42:B1000, $I171), 0)</f>
        <v>0</v>
      </c>
      <c r="L171" s="66">
        <f t="shared" si="135"/>
        <v>0</v>
      </c>
      <c r="M171" s="66">
        <f t="shared" si="135"/>
        <v>1</v>
      </c>
      <c r="N171" s="66">
        <f t="shared" si="135"/>
        <v>0</v>
      </c>
      <c r="O171" s="66">
        <f t="shared" si="135"/>
        <v>1</v>
      </c>
      <c r="P171" s="67">
        <f t="shared" si="135"/>
        <v>1</v>
      </c>
      <c r="Q171" s="17">
        <f t="shared" si="4"/>
        <v>0</v>
      </c>
      <c r="R171" s="49">
        <f t="shared" si="5"/>
        <v>0</v>
      </c>
      <c r="S171" s="49">
        <f t="shared" si="6"/>
        <v>0</v>
      </c>
      <c r="X171" s="82" t="s">
        <v>315</v>
      </c>
      <c r="Y171" s="49" t="str">
        <f t="shared" si="7"/>
        <v/>
      </c>
    </row>
    <row r="172" ht="19.5" customHeight="1">
      <c r="A172" s="11"/>
      <c r="B172" s="31"/>
      <c r="C172" s="31"/>
      <c r="D172" s="31"/>
      <c r="E172" s="31"/>
      <c r="F172" s="31"/>
      <c r="G172" s="31"/>
      <c r="H172" s="31"/>
      <c r="I172" s="81" t="str">
        <f>IFERROR(__xludf.DUMMYFUNCTION("""COMPUTED_VALUE"""),"Prioritise")</f>
        <v>Prioritise</v>
      </c>
      <c r="J172" s="64">
        <f t="shared" si="2"/>
        <v>2</v>
      </c>
      <c r="K172" s="65">
        <f t="shared" ref="K172:P172" si="136">IF(ISNUMBER(MATCH($I172, B$42:B1000, 0)), COUNTIF(B$42:B1000, $I172), 0)</f>
        <v>0</v>
      </c>
      <c r="L172" s="66">
        <f t="shared" si="136"/>
        <v>0</v>
      </c>
      <c r="M172" s="66">
        <f t="shared" si="136"/>
        <v>0</v>
      </c>
      <c r="N172" s="66">
        <f t="shared" si="136"/>
        <v>1</v>
      </c>
      <c r="O172" s="66">
        <f t="shared" si="136"/>
        <v>1</v>
      </c>
      <c r="P172" s="67">
        <f t="shared" si="136"/>
        <v>0</v>
      </c>
      <c r="Q172" s="17">
        <f t="shared" si="4"/>
        <v>0</v>
      </c>
      <c r="R172" s="49">
        <f t="shared" si="5"/>
        <v>0</v>
      </c>
      <c r="S172" s="49">
        <f t="shared" si="6"/>
        <v>0</v>
      </c>
      <c r="X172" s="82" t="s">
        <v>327</v>
      </c>
      <c r="Y172" s="49" t="str">
        <f t="shared" si="7"/>
        <v/>
      </c>
    </row>
    <row r="173" ht="19.5" customHeight="1">
      <c r="A173" s="11"/>
      <c r="B173" s="31"/>
      <c r="C173" s="31"/>
      <c r="D173" s="31"/>
      <c r="E173" s="31"/>
      <c r="F173" s="31"/>
      <c r="G173" s="31"/>
      <c r="H173" s="31"/>
      <c r="I173" s="81" t="str">
        <f>IFERROR(__xludf.DUMMYFUNCTION("""COMPUTED_VALUE"""),"Probe")</f>
        <v>Probe</v>
      </c>
      <c r="J173" s="64">
        <f t="shared" si="2"/>
        <v>1</v>
      </c>
      <c r="K173" s="65">
        <f t="shared" ref="K173:P173" si="137">IF(ISNUMBER(MATCH($I173, B$42:B1000, 0)), COUNTIF(B$42:B1000, $I173), 0)</f>
        <v>0</v>
      </c>
      <c r="L173" s="66">
        <f t="shared" si="137"/>
        <v>0</v>
      </c>
      <c r="M173" s="66">
        <f t="shared" si="137"/>
        <v>0</v>
      </c>
      <c r="N173" s="66">
        <f t="shared" si="137"/>
        <v>0</v>
      </c>
      <c r="O173" s="66">
        <f t="shared" si="137"/>
        <v>1</v>
      </c>
      <c r="P173" s="67">
        <f t="shared" si="137"/>
        <v>0</v>
      </c>
      <c r="Q173" s="17" t="str">
        <f t="shared" si="4"/>
        <v>Evaluating</v>
      </c>
      <c r="R173" s="49" t="str">
        <f t="shared" si="5"/>
        <v>Evaluating</v>
      </c>
      <c r="S173" s="49" t="str">
        <f t="shared" si="6"/>
        <v>Evaluating</v>
      </c>
      <c r="X173" s="82" t="s">
        <v>331</v>
      </c>
      <c r="Y173" s="49" t="str">
        <f t="shared" si="7"/>
        <v>Evaluating</v>
      </c>
    </row>
    <row r="174" ht="19.5" customHeight="1">
      <c r="A174" s="11"/>
      <c r="B174" s="31"/>
      <c r="C174" s="31"/>
      <c r="D174" s="31"/>
      <c r="E174" s="31"/>
      <c r="F174" s="31"/>
      <c r="G174" s="31"/>
      <c r="H174" s="31"/>
      <c r="I174" s="81" t="str">
        <f>IFERROR(__xludf.DUMMYFUNCTION("""COMPUTED_VALUE"""),"Produce")</f>
        <v>Produce</v>
      </c>
      <c r="J174" s="64">
        <f t="shared" si="2"/>
        <v>2</v>
      </c>
      <c r="K174" s="65">
        <f t="shared" ref="K174:P174" si="138">IF(ISNUMBER(MATCH($I174, B$42:B1000, 0)), COUNTIF(B$42:B1000, $I174), 0)</f>
        <v>0</v>
      </c>
      <c r="L174" s="66">
        <f t="shared" si="138"/>
        <v>0</v>
      </c>
      <c r="M174" s="66">
        <f t="shared" si="138"/>
        <v>1</v>
      </c>
      <c r="N174" s="66">
        <f t="shared" si="138"/>
        <v>0</v>
      </c>
      <c r="O174" s="66">
        <f t="shared" si="138"/>
        <v>0</v>
      </c>
      <c r="P174" s="67">
        <f t="shared" si="138"/>
        <v>1</v>
      </c>
      <c r="Q174" s="17">
        <f t="shared" si="4"/>
        <v>0</v>
      </c>
      <c r="R174" s="49">
        <f t="shared" si="5"/>
        <v>0</v>
      </c>
      <c r="S174" s="49">
        <f t="shared" si="6"/>
        <v>0</v>
      </c>
      <c r="T174" s="5" t="s">
        <v>5</v>
      </c>
      <c r="X174" s="82" t="s">
        <v>318</v>
      </c>
      <c r="Y174" s="49" t="str">
        <f t="shared" si="7"/>
        <v>Creating</v>
      </c>
    </row>
    <row r="175" ht="19.5" customHeight="1">
      <c r="A175" s="11"/>
      <c r="B175" s="31"/>
      <c r="C175" s="31"/>
      <c r="D175" s="31"/>
      <c r="E175" s="31"/>
      <c r="F175" s="31"/>
      <c r="G175" s="31"/>
      <c r="H175" s="31"/>
      <c r="I175" s="81" t="str">
        <f>IFERROR(__xludf.DUMMYFUNCTION("""COMPUTED_VALUE"""),"Propose")</f>
        <v>Propose</v>
      </c>
      <c r="J175" s="64">
        <f t="shared" si="2"/>
        <v>1</v>
      </c>
      <c r="K175" s="65">
        <f t="shared" ref="K175:P175" si="139">IF(ISNUMBER(MATCH($I175, B$42:B1000, 0)), COUNTIF(B$42:B1000, $I175), 0)</f>
        <v>0</v>
      </c>
      <c r="L175" s="66">
        <f t="shared" si="139"/>
        <v>0</v>
      </c>
      <c r="M175" s="66">
        <f t="shared" si="139"/>
        <v>0</v>
      </c>
      <c r="N175" s="66">
        <f t="shared" si="139"/>
        <v>0</v>
      </c>
      <c r="O175" s="66">
        <f t="shared" si="139"/>
        <v>0</v>
      </c>
      <c r="P175" s="67">
        <f t="shared" si="139"/>
        <v>1</v>
      </c>
      <c r="Q175" s="17" t="str">
        <f t="shared" si="4"/>
        <v>Creating</v>
      </c>
      <c r="R175" s="49" t="str">
        <f t="shared" si="5"/>
        <v>Creating</v>
      </c>
      <c r="S175" s="49" t="str">
        <f t="shared" si="6"/>
        <v>Creating</v>
      </c>
      <c r="X175" s="82" t="s">
        <v>328</v>
      </c>
      <c r="Y175" s="49" t="str">
        <f t="shared" si="7"/>
        <v>Creating</v>
      </c>
    </row>
    <row r="176" ht="19.5" customHeight="1">
      <c r="A176" s="11"/>
      <c r="B176" s="31"/>
      <c r="C176" s="31"/>
      <c r="D176" s="31"/>
      <c r="E176" s="31"/>
      <c r="F176" s="31"/>
      <c r="G176" s="31"/>
      <c r="H176" s="31"/>
      <c r="I176" s="81" t="str">
        <f>IFERROR(__xludf.DUMMYFUNCTION("""COMPUTED_VALUE"""),"Prove")</f>
        <v>Prove</v>
      </c>
      <c r="J176" s="64">
        <f t="shared" si="2"/>
        <v>1</v>
      </c>
      <c r="K176" s="65">
        <f t="shared" ref="K176:P176" si="140">IF(ISNUMBER(MATCH($I176, B$42:B1000, 0)), COUNTIF(B$42:B1000, $I176), 0)</f>
        <v>0</v>
      </c>
      <c r="L176" s="66">
        <f t="shared" si="140"/>
        <v>0</v>
      </c>
      <c r="M176" s="66">
        <f t="shared" si="140"/>
        <v>0</v>
      </c>
      <c r="N176" s="66">
        <f t="shared" si="140"/>
        <v>0</v>
      </c>
      <c r="O176" s="66">
        <f t="shared" si="140"/>
        <v>1</v>
      </c>
      <c r="P176" s="67">
        <f t="shared" si="140"/>
        <v>0</v>
      </c>
      <c r="Q176" s="17" t="str">
        <f t="shared" si="4"/>
        <v>Evaluating</v>
      </c>
      <c r="R176" s="49" t="str">
        <f t="shared" si="5"/>
        <v>Evaluating</v>
      </c>
      <c r="S176" s="49" t="str">
        <f t="shared" si="6"/>
        <v>Evaluating</v>
      </c>
      <c r="X176" s="82" t="s">
        <v>336</v>
      </c>
      <c r="Y176" s="49" t="str">
        <f t="shared" si="7"/>
        <v>Evaluating</v>
      </c>
    </row>
    <row r="177" ht="19.5" customHeight="1">
      <c r="A177" s="11"/>
      <c r="B177" s="31"/>
      <c r="C177" s="31"/>
      <c r="D177" s="31"/>
      <c r="E177" s="31"/>
      <c r="F177" s="31"/>
      <c r="G177" s="31"/>
      <c r="H177" s="31"/>
      <c r="I177" s="81" t="str">
        <f>IFERROR(__xludf.DUMMYFUNCTION("""COMPUTED_VALUE"""),"Question")</f>
        <v>Question</v>
      </c>
      <c r="J177" s="64">
        <f t="shared" si="2"/>
        <v>1</v>
      </c>
      <c r="K177" s="65">
        <f t="shared" ref="K177:P177" si="141">IF(ISNUMBER(MATCH($I177, B$42:B1000, 0)), COUNTIF(B$42:B1000, $I177), 0)</f>
        <v>0</v>
      </c>
      <c r="L177" s="66">
        <f t="shared" si="141"/>
        <v>0</v>
      </c>
      <c r="M177" s="66">
        <f t="shared" si="141"/>
        <v>0</v>
      </c>
      <c r="N177" s="66">
        <f t="shared" si="141"/>
        <v>1</v>
      </c>
      <c r="O177" s="66">
        <f t="shared" si="141"/>
        <v>0</v>
      </c>
      <c r="P177" s="67">
        <f t="shared" si="141"/>
        <v>0</v>
      </c>
      <c r="Q177" s="17" t="str">
        <f t="shared" si="4"/>
        <v>Analysing</v>
      </c>
      <c r="R177" s="49" t="str">
        <f t="shared" si="5"/>
        <v>Analysing</v>
      </c>
      <c r="S177" s="49" t="str">
        <f t="shared" si="6"/>
        <v>Analysing</v>
      </c>
      <c r="X177" s="82" t="s">
        <v>357</v>
      </c>
      <c r="Y177" s="49" t="str">
        <f t="shared" si="7"/>
        <v>Analysing</v>
      </c>
    </row>
    <row r="178" ht="19.5" customHeight="1">
      <c r="A178" s="11"/>
      <c r="B178" s="31"/>
      <c r="C178" s="31"/>
      <c r="D178" s="31"/>
      <c r="E178" s="31"/>
      <c r="F178" s="31"/>
      <c r="G178" s="31"/>
      <c r="H178" s="31"/>
      <c r="I178" s="81" t="str">
        <f>IFERROR(__xludf.DUMMYFUNCTION("""COMPUTED_VALUE"""),"Quote")</f>
        <v>Quote</v>
      </c>
      <c r="J178" s="64">
        <f t="shared" si="2"/>
        <v>2</v>
      </c>
      <c r="K178" s="65">
        <f t="shared" ref="K178:P178" si="142">IF(ISNUMBER(MATCH($I178, B$42:B1000, 0)), COUNTIF(B$42:B1000, $I178), 0)</f>
        <v>2</v>
      </c>
      <c r="L178" s="66">
        <f t="shared" si="142"/>
        <v>0</v>
      </c>
      <c r="M178" s="66">
        <f t="shared" si="142"/>
        <v>0</v>
      </c>
      <c r="N178" s="66">
        <f t="shared" si="142"/>
        <v>0</v>
      </c>
      <c r="O178" s="66">
        <f t="shared" si="142"/>
        <v>0</v>
      </c>
      <c r="P178" s="67">
        <f t="shared" si="142"/>
        <v>0</v>
      </c>
      <c r="Q178" s="17">
        <f t="shared" si="4"/>
        <v>0</v>
      </c>
      <c r="R178" s="49" t="str">
        <f t="shared" si="5"/>
        <v>Remembering</v>
      </c>
      <c r="S178" s="49" t="str">
        <f t="shared" si="6"/>
        <v>Remembering</v>
      </c>
      <c r="X178" s="82" t="s">
        <v>171</v>
      </c>
      <c r="Y178" s="49" t="str">
        <f t="shared" si="7"/>
        <v/>
      </c>
    </row>
    <row r="179" ht="19.5" customHeight="1">
      <c r="A179" s="11"/>
      <c r="B179" s="31"/>
      <c r="C179" s="31"/>
      <c r="D179" s="31"/>
      <c r="E179" s="31"/>
      <c r="F179" s="31"/>
      <c r="G179" s="31"/>
      <c r="H179" s="31"/>
      <c r="I179" s="81" t="str">
        <f>IFERROR(__xludf.DUMMYFUNCTION("""COMPUTED_VALUE"""),"Rank")</f>
        <v>Rank</v>
      </c>
      <c r="J179" s="64">
        <f t="shared" si="2"/>
        <v>1</v>
      </c>
      <c r="K179" s="65">
        <f t="shared" ref="K179:P179" si="143">IF(ISNUMBER(MATCH($I179, B$42:B1000, 0)), COUNTIF(B$42:B1000, $I179), 0)</f>
        <v>0</v>
      </c>
      <c r="L179" s="66">
        <f t="shared" si="143"/>
        <v>0</v>
      </c>
      <c r="M179" s="66">
        <f t="shared" si="143"/>
        <v>0</v>
      </c>
      <c r="N179" s="66">
        <f t="shared" si="143"/>
        <v>0</v>
      </c>
      <c r="O179" s="66">
        <f t="shared" si="143"/>
        <v>1</v>
      </c>
      <c r="P179" s="67">
        <f t="shared" si="143"/>
        <v>0</v>
      </c>
      <c r="Q179" s="17" t="str">
        <f t="shared" si="4"/>
        <v>Evaluating</v>
      </c>
      <c r="R179" s="49" t="str">
        <f t="shared" si="5"/>
        <v>Evaluating</v>
      </c>
      <c r="S179" s="49" t="str">
        <f t="shared" si="6"/>
        <v>Evaluating</v>
      </c>
      <c r="X179" s="82" t="s">
        <v>339</v>
      </c>
      <c r="Y179" s="49" t="str">
        <f t="shared" si="7"/>
        <v>Evaluating</v>
      </c>
    </row>
    <row r="180" ht="19.5" customHeight="1">
      <c r="A180" s="11"/>
      <c r="B180" s="31"/>
      <c r="C180" s="31"/>
      <c r="D180" s="31"/>
      <c r="E180" s="31"/>
      <c r="F180" s="31"/>
      <c r="G180" s="31"/>
      <c r="H180" s="31"/>
      <c r="I180" s="81" t="str">
        <f>IFERROR(__xludf.DUMMYFUNCTION("""COMPUTED_VALUE"""),"Rate")</f>
        <v>Rate</v>
      </c>
      <c r="J180" s="64">
        <f t="shared" si="2"/>
        <v>2</v>
      </c>
      <c r="K180" s="65">
        <f t="shared" ref="K180:P180" si="144">IF(ISNUMBER(MATCH($I180, B$42:B1000, 0)), COUNTIF(B$42:B1000, $I180), 0)</f>
        <v>0</v>
      </c>
      <c r="L180" s="66">
        <f t="shared" si="144"/>
        <v>0</v>
      </c>
      <c r="M180" s="66">
        <f t="shared" si="144"/>
        <v>0</v>
      </c>
      <c r="N180" s="66">
        <f t="shared" si="144"/>
        <v>0</v>
      </c>
      <c r="O180" s="66">
        <f t="shared" si="144"/>
        <v>1</v>
      </c>
      <c r="P180" s="67">
        <f t="shared" si="144"/>
        <v>1</v>
      </c>
      <c r="Q180" s="17">
        <f t="shared" si="4"/>
        <v>0</v>
      </c>
      <c r="R180" s="49">
        <f t="shared" si="5"/>
        <v>0</v>
      </c>
      <c r="S180" s="49">
        <f t="shared" si="6"/>
        <v>0</v>
      </c>
      <c r="T180" s="5" t="s">
        <v>4</v>
      </c>
      <c r="X180" s="82" t="s">
        <v>332</v>
      </c>
      <c r="Y180" s="49" t="str">
        <f t="shared" si="7"/>
        <v>Evaluating</v>
      </c>
    </row>
    <row r="181" ht="19.5" customHeight="1">
      <c r="A181" s="11"/>
      <c r="B181" s="31"/>
      <c r="C181" s="31"/>
      <c r="D181" s="31"/>
      <c r="E181" s="31"/>
      <c r="F181" s="31"/>
      <c r="G181" s="31"/>
      <c r="H181" s="31"/>
      <c r="I181" s="81" t="str">
        <f>IFERROR(__xludf.DUMMYFUNCTION("""COMPUTED_VALUE"""),"Read")</f>
        <v>Read</v>
      </c>
      <c r="J181" s="64">
        <f t="shared" si="2"/>
        <v>1</v>
      </c>
      <c r="K181" s="65">
        <f t="shared" ref="K181:P181" si="145">IF(ISNUMBER(MATCH($I181, B$42:B1000, 0)), COUNTIF(B$42:B1000, $I181), 0)</f>
        <v>1</v>
      </c>
      <c r="L181" s="66">
        <f t="shared" si="145"/>
        <v>0</v>
      </c>
      <c r="M181" s="66">
        <f t="shared" si="145"/>
        <v>0</v>
      </c>
      <c r="N181" s="66">
        <f t="shared" si="145"/>
        <v>0</v>
      </c>
      <c r="O181" s="66">
        <f t="shared" si="145"/>
        <v>0</v>
      </c>
      <c r="P181" s="67">
        <f t="shared" si="145"/>
        <v>0</v>
      </c>
      <c r="Q181" s="17" t="str">
        <f t="shared" si="4"/>
        <v>Remembering</v>
      </c>
      <c r="R181" s="49" t="str">
        <f t="shared" si="5"/>
        <v>Remembering</v>
      </c>
      <c r="S181" s="49" t="str">
        <f t="shared" si="6"/>
        <v>Remembering</v>
      </c>
      <c r="X181" s="82" t="s">
        <v>379</v>
      </c>
      <c r="Y181" s="49" t="str">
        <f t="shared" si="7"/>
        <v>Remembering</v>
      </c>
    </row>
    <row r="182" ht="19.5" customHeight="1">
      <c r="A182" s="11"/>
      <c r="B182" s="31"/>
      <c r="C182" s="31"/>
      <c r="D182" s="31"/>
      <c r="E182" s="31"/>
      <c r="F182" s="31"/>
      <c r="G182" s="31"/>
      <c r="H182" s="31"/>
      <c r="I182" s="81" t="str">
        <f>IFERROR(__xludf.DUMMYFUNCTION("""COMPUTED_VALUE"""),"Rearrange")</f>
        <v>Rearrange</v>
      </c>
      <c r="J182" s="64">
        <f t="shared" si="2"/>
        <v>2</v>
      </c>
      <c r="K182" s="65">
        <f t="shared" ref="K182:P182" si="146">IF(ISNUMBER(MATCH($I182, B$42:B1000, 0)), COUNTIF(B$42:B1000, $I182), 0)</f>
        <v>0</v>
      </c>
      <c r="L182" s="66">
        <f t="shared" si="146"/>
        <v>0</v>
      </c>
      <c r="M182" s="66">
        <f t="shared" si="146"/>
        <v>0</v>
      </c>
      <c r="N182" s="66">
        <f t="shared" si="146"/>
        <v>0</v>
      </c>
      <c r="O182" s="66">
        <f t="shared" si="146"/>
        <v>1</v>
      </c>
      <c r="P182" s="67">
        <f t="shared" si="146"/>
        <v>1</v>
      </c>
      <c r="Q182" s="17">
        <f t="shared" si="4"/>
        <v>0</v>
      </c>
      <c r="R182" s="49">
        <f t="shared" si="5"/>
        <v>0</v>
      </c>
      <c r="S182" s="49">
        <f t="shared" si="6"/>
        <v>0</v>
      </c>
      <c r="X182" s="82" t="s">
        <v>337</v>
      </c>
      <c r="Y182" s="49" t="str">
        <f t="shared" si="7"/>
        <v/>
      </c>
    </row>
    <row r="183" ht="19.5" customHeight="1">
      <c r="A183" s="11"/>
      <c r="B183" s="31"/>
      <c r="C183" s="31"/>
      <c r="D183" s="31"/>
      <c r="E183" s="31"/>
      <c r="F183" s="31"/>
      <c r="G183" s="31"/>
      <c r="H183" s="31"/>
      <c r="I183" s="81" t="str">
        <f>IFERROR(__xludf.DUMMYFUNCTION("""COMPUTED_VALUE"""),"Recall")</f>
        <v>Recall</v>
      </c>
      <c r="J183" s="64">
        <f t="shared" si="2"/>
        <v>4</v>
      </c>
      <c r="K183" s="65">
        <f t="shared" ref="K183:P183" si="147">IF(ISNUMBER(MATCH($I183, B$42:B1000, 0)), COUNTIF(B$42:B1000, $I183), 0)</f>
        <v>4</v>
      </c>
      <c r="L183" s="66">
        <f t="shared" si="147"/>
        <v>0</v>
      </c>
      <c r="M183" s="66">
        <f t="shared" si="147"/>
        <v>0</v>
      </c>
      <c r="N183" s="66">
        <f t="shared" si="147"/>
        <v>0</v>
      </c>
      <c r="O183" s="66">
        <f t="shared" si="147"/>
        <v>0</v>
      </c>
      <c r="P183" s="67">
        <f t="shared" si="147"/>
        <v>0</v>
      </c>
      <c r="Q183" s="17">
        <f t="shared" si="4"/>
        <v>0</v>
      </c>
      <c r="R183" s="49" t="str">
        <f t="shared" si="5"/>
        <v>Remembering</v>
      </c>
      <c r="S183" s="49" t="str">
        <f t="shared" si="6"/>
        <v>Remembering</v>
      </c>
      <c r="X183" s="82" t="s">
        <v>175</v>
      </c>
      <c r="Y183" s="49" t="str">
        <f t="shared" si="7"/>
        <v/>
      </c>
    </row>
    <row r="184" ht="19.5" customHeight="1">
      <c r="A184" s="11"/>
      <c r="B184" s="31"/>
      <c r="C184" s="31"/>
      <c r="D184" s="31"/>
      <c r="E184" s="31"/>
      <c r="F184" s="31"/>
      <c r="G184" s="31"/>
      <c r="H184" s="31"/>
      <c r="I184" s="81" t="str">
        <f>IFERROR(__xludf.DUMMYFUNCTION("""COMPUTED_VALUE"""),"Recite")</f>
        <v>Recite</v>
      </c>
      <c r="J184" s="64">
        <f t="shared" si="2"/>
        <v>2</v>
      </c>
      <c r="K184" s="65">
        <f t="shared" ref="K184:P184" si="148">IF(ISNUMBER(MATCH($I184, B$42:B1000, 0)), COUNTIF(B$42:B1000, $I184), 0)</f>
        <v>2</v>
      </c>
      <c r="L184" s="66">
        <f t="shared" si="148"/>
        <v>0</v>
      </c>
      <c r="M184" s="66">
        <f t="shared" si="148"/>
        <v>0</v>
      </c>
      <c r="N184" s="66">
        <f t="shared" si="148"/>
        <v>0</v>
      </c>
      <c r="O184" s="66">
        <f t="shared" si="148"/>
        <v>0</v>
      </c>
      <c r="P184" s="67">
        <f t="shared" si="148"/>
        <v>0</v>
      </c>
      <c r="Q184" s="17">
        <f t="shared" si="4"/>
        <v>0</v>
      </c>
      <c r="R184" s="49" t="str">
        <f t="shared" si="5"/>
        <v>Remembering</v>
      </c>
      <c r="S184" s="49" t="str">
        <f t="shared" si="6"/>
        <v>Remembering</v>
      </c>
      <c r="X184" s="82" t="s">
        <v>178</v>
      </c>
      <c r="Y184" s="49" t="str">
        <f t="shared" si="7"/>
        <v/>
      </c>
    </row>
    <row r="185" ht="19.5" customHeight="1">
      <c r="A185" s="11"/>
      <c r="B185" s="31"/>
      <c r="C185" s="31"/>
      <c r="D185" s="31"/>
      <c r="E185" s="31"/>
      <c r="F185" s="31"/>
      <c r="G185" s="31"/>
      <c r="H185" s="31"/>
      <c r="I185" s="81" t="str">
        <f>IFERROR(__xludf.DUMMYFUNCTION("""COMPUTED_VALUE"""),"Recognise")</f>
        <v>Recognise</v>
      </c>
      <c r="J185" s="64">
        <f t="shared" si="2"/>
        <v>3</v>
      </c>
      <c r="K185" s="65">
        <f t="shared" ref="K185:P185" si="149">IF(ISNUMBER(MATCH($I185, B$42:B1000, 0)), COUNTIF(B$42:B1000, $I185), 0)</f>
        <v>2</v>
      </c>
      <c r="L185" s="66">
        <f t="shared" si="149"/>
        <v>1</v>
      </c>
      <c r="M185" s="66">
        <f t="shared" si="149"/>
        <v>0</v>
      </c>
      <c r="N185" s="66">
        <f t="shared" si="149"/>
        <v>0</v>
      </c>
      <c r="O185" s="66">
        <f t="shared" si="149"/>
        <v>0</v>
      </c>
      <c r="P185" s="67">
        <f t="shared" si="149"/>
        <v>0</v>
      </c>
      <c r="Q185" s="17">
        <f t="shared" si="4"/>
        <v>0</v>
      </c>
      <c r="R185" s="49">
        <f t="shared" si="5"/>
        <v>0</v>
      </c>
      <c r="S185" s="49">
        <f t="shared" si="6"/>
        <v>0</v>
      </c>
      <c r="T185" s="5" t="s">
        <v>1</v>
      </c>
      <c r="X185" s="82" t="s">
        <v>342</v>
      </c>
      <c r="Y185" s="49" t="str">
        <f t="shared" si="7"/>
        <v>Understanding</v>
      </c>
    </row>
    <row r="186" ht="19.5" customHeight="1">
      <c r="A186" s="11"/>
      <c r="B186" s="31"/>
      <c r="C186" s="31"/>
      <c r="D186" s="31"/>
      <c r="E186" s="31"/>
      <c r="F186" s="31"/>
      <c r="G186" s="31"/>
      <c r="H186" s="31"/>
      <c r="I186" s="81" t="str">
        <f>IFERROR(__xludf.DUMMYFUNCTION("""COMPUTED_VALUE"""),"Reconcile")</f>
        <v>Reconcile</v>
      </c>
      <c r="J186" s="64">
        <f t="shared" si="2"/>
        <v>1</v>
      </c>
      <c r="K186" s="65">
        <f t="shared" ref="K186:P186" si="150">IF(ISNUMBER(MATCH($I186, B$42:B1000, 0)), COUNTIF(B$42:B1000, $I186), 0)</f>
        <v>0</v>
      </c>
      <c r="L186" s="66">
        <f t="shared" si="150"/>
        <v>0</v>
      </c>
      <c r="M186" s="66">
        <f t="shared" si="150"/>
        <v>0</v>
      </c>
      <c r="N186" s="66">
        <f t="shared" si="150"/>
        <v>0</v>
      </c>
      <c r="O186" s="66">
        <f t="shared" si="150"/>
        <v>1</v>
      </c>
      <c r="P186" s="67">
        <f t="shared" si="150"/>
        <v>0</v>
      </c>
      <c r="Q186" s="17" t="str">
        <f t="shared" si="4"/>
        <v>Evaluating</v>
      </c>
      <c r="R186" s="49" t="str">
        <f t="shared" si="5"/>
        <v>Evaluating</v>
      </c>
      <c r="S186" s="49" t="str">
        <f t="shared" si="6"/>
        <v>Evaluating</v>
      </c>
      <c r="X186" s="82" t="s">
        <v>349</v>
      </c>
      <c r="Y186" s="49" t="str">
        <f t="shared" si="7"/>
        <v>Evaluating</v>
      </c>
    </row>
    <row r="187" ht="19.5" customHeight="1">
      <c r="A187" s="11"/>
      <c r="B187" s="31"/>
      <c r="C187" s="31"/>
      <c r="D187" s="31"/>
      <c r="E187" s="31"/>
      <c r="F187" s="31"/>
      <c r="G187" s="31"/>
      <c r="H187" s="31"/>
      <c r="I187" s="81" t="str">
        <f>IFERROR(__xludf.DUMMYFUNCTION("""COMPUTED_VALUE"""),"Reconstruct")</f>
        <v>Reconstruct</v>
      </c>
      <c r="J187" s="64">
        <f t="shared" si="2"/>
        <v>1</v>
      </c>
      <c r="K187" s="65">
        <f t="shared" ref="K187:P187" si="151">IF(ISNUMBER(MATCH($I187, B$42:B1000, 0)), COUNTIF(B$42:B1000, $I187), 0)</f>
        <v>0</v>
      </c>
      <c r="L187" s="66">
        <f t="shared" si="151"/>
        <v>0</v>
      </c>
      <c r="M187" s="66">
        <f t="shared" si="151"/>
        <v>0</v>
      </c>
      <c r="N187" s="66">
        <f t="shared" si="151"/>
        <v>0</v>
      </c>
      <c r="O187" s="66">
        <f t="shared" si="151"/>
        <v>0</v>
      </c>
      <c r="P187" s="67">
        <f t="shared" si="151"/>
        <v>1</v>
      </c>
      <c r="Q187" s="17" t="str">
        <f t="shared" si="4"/>
        <v>Creating</v>
      </c>
      <c r="R187" s="49" t="str">
        <f t="shared" si="5"/>
        <v>Creating</v>
      </c>
      <c r="S187" s="49" t="str">
        <f t="shared" si="6"/>
        <v>Creating</v>
      </c>
      <c r="X187" s="82" t="s">
        <v>340</v>
      </c>
      <c r="Y187" s="49" t="str">
        <f t="shared" si="7"/>
        <v>Creating</v>
      </c>
    </row>
    <row r="188" ht="19.5" customHeight="1">
      <c r="A188" s="11"/>
      <c r="B188" s="31"/>
      <c r="C188" s="31"/>
      <c r="D188" s="31"/>
      <c r="E188" s="31"/>
      <c r="F188" s="31"/>
      <c r="G188" s="31"/>
      <c r="H188" s="31"/>
      <c r="I188" s="81" t="str">
        <f>IFERROR(__xludf.DUMMYFUNCTION("""COMPUTED_VALUE"""),"Record")</f>
        <v>Record</v>
      </c>
      <c r="J188" s="64">
        <f t="shared" si="2"/>
        <v>1</v>
      </c>
      <c r="K188" s="65">
        <f t="shared" ref="K188:P188" si="152">IF(ISNUMBER(MATCH($I188, B$42:B1000, 0)), COUNTIF(B$42:B1000, $I188), 0)</f>
        <v>1</v>
      </c>
      <c r="L188" s="66">
        <f t="shared" si="152"/>
        <v>0</v>
      </c>
      <c r="M188" s="66">
        <f t="shared" si="152"/>
        <v>0</v>
      </c>
      <c r="N188" s="66">
        <f t="shared" si="152"/>
        <v>0</v>
      </c>
      <c r="O188" s="66">
        <f t="shared" si="152"/>
        <v>0</v>
      </c>
      <c r="P188" s="67">
        <f t="shared" si="152"/>
        <v>0</v>
      </c>
      <c r="Q188" s="17" t="str">
        <f t="shared" si="4"/>
        <v>Remembering</v>
      </c>
      <c r="R188" s="49" t="str">
        <f t="shared" si="5"/>
        <v>Remembering</v>
      </c>
      <c r="S188" s="49" t="str">
        <f t="shared" si="6"/>
        <v>Remembering</v>
      </c>
      <c r="X188" s="82" t="s">
        <v>380</v>
      </c>
      <c r="Y188" s="49" t="str">
        <f t="shared" si="7"/>
        <v>Remembering</v>
      </c>
    </row>
    <row r="189" ht="19.5" customHeight="1">
      <c r="A189" s="11"/>
      <c r="B189" s="31"/>
      <c r="C189" s="31"/>
      <c r="D189" s="31"/>
      <c r="E189" s="31"/>
      <c r="F189" s="31"/>
      <c r="G189" s="31"/>
      <c r="H189" s="31"/>
      <c r="I189" s="81" t="str">
        <f>IFERROR(__xludf.DUMMYFUNCTION("""COMPUTED_VALUE"""),"Relate")</f>
        <v>Relate</v>
      </c>
      <c r="J189" s="64">
        <f t="shared" si="2"/>
        <v>5</v>
      </c>
      <c r="K189" s="65">
        <f t="shared" ref="K189:P189" si="153">IF(ISNUMBER(MATCH($I189, B$42:B1000, 0)), COUNTIF(B$42:B1000, $I189), 0)</f>
        <v>1</v>
      </c>
      <c r="L189" s="66">
        <f t="shared" si="153"/>
        <v>1</v>
      </c>
      <c r="M189" s="66">
        <f t="shared" si="153"/>
        <v>1</v>
      </c>
      <c r="N189" s="66">
        <f t="shared" si="153"/>
        <v>1</v>
      </c>
      <c r="O189" s="66">
        <f t="shared" si="153"/>
        <v>0</v>
      </c>
      <c r="P189" s="67">
        <f t="shared" si="153"/>
        <v>1</v>
      </c>
      <c r="Q189" s="17">
        <f t="shared" si="4"/>
        <v>0</v>
      </c>
      <c r="R189" s="49">
        <f t="shared" si="5"/>
        <v>0</v>
      </c>
      <c r="S189" s="49">
        <f t="shared" si="6"/>
        <v>0</v>
      </c>
      <c r="X189" s="82" t="s">
        <v>321</v>
      </c>
      <c r="Y189" s="49" t="str">
        <f t="shared" si="7"/>
        <v/>
      </c>
    </row>
    <row r="190" ht="19.5" customHeight="1">
      <c r="A190" s="11"/>
      <c r="B190" s="31"/>
      <c r="C190" s="31"/>
      <c r="D190" s="31"/>
      <c r="E190" s="31"/>
      <c r="F190" s="31"/>
      <c r="G190" s="31"/>
      <c r="H190" s="31"/>
      <c r="I190" s="63" t="str">
        <f>IFERROR(__xludf.DUMMYFUNCTION("""COMPUTED_VALUE"""),"Release")</f>
        <v>Release</v>
      </c>
      <c r="J190" s="64">
        <f t="shared" si="2"/>
        <v>1</v>
      </c>
      <c r="K190" s="65">
        <f t="shared" ref="K190:P190" si="154">IF(ISNUMBER(MATCH($I190, B$42:B1000, 0)), COUNTIF(B$42:B1000, $I190), 0)</f>
        <v>0</v>
      </c>
      <c r="L190" s="66">
        <f t="shared" si="154"/>
        <v>0</v>
      </c>
      <c r="M190" s="66">
        <f t="shared" si="154"/>
        <v>0</v>
      </c>
      <c r="N190" s="66">
        <f t="shared" si="154"/>
        <v>0</v>
      </c>
      <c r="O190" s="66">
        <f t="shared" si="154"/>
        <v>1</v>
      </c>
      <c r="P190" s="67">
        <f t="shared" si="154"/>
        <v>0</v>
      </c>
      <c r="Q190" s="17" t="str">
        <f t="shared" si="4"/>
        <v>Evaluating</v>
      </c>
      <c r="R190" s="49" t="str">
        <f t="shared" si="5"/>
        <v>Evaluating</v>
      </c>
      <c r="S190" s="49" t="str">
        <f t="shared" si="6"/>
        <v>Evaluating</v>
      </c>
      <c r="X190" s="82" t="s">
        <v>353</v>
      </c>
      <c r="Y190" s="49" t="str">
        <f t="shared" si="7"/>
        <v>Evaluating</v>
      </c>
    </row>
    <row r="191" ht="19.5" customHeight="1">
      <c r="A191" s="11"/>
      <c r="B191" s="31"/>
      <c r="C191" s="31"/>
      <c r="D191" s="31"/>
      <c r="E191" s="31"/>
      <c r="F191" s="31"/>
      <c r="G191" s="31"/>
      <c r="H191" s="31"/>
      <c r="I191" s="83" t="str">
        <f>IFERROR(__xludf.DUMMYFUNCTION("""COMPUTED_VALUE"""),"Reorganise")</f>
        <v>Reorganise</v>
      </c>
      <c r="J191" s="64">
        <f t="shared" si="2"/>
        <v>1</v>
      </c>
      <c r="K191" s="65">
        <f t="shared" ref="K191:P191" si="155">IF(ISNUMBER(MATCH($I191, B$42:B1000, 0)), COUNTIF(B$42:B1000, $I191), 0)</f>
        <v>0</v>
      </c>
      <c r="L191" s="66">
        <f t="shared" si="155"/>
        <v>0</v>
      </c>
      <c r="M191" s="66">
        <f t="shared" si="155"/>
        <v>0</v>
      </c>
      <c r="N191" s="66">
        <f t="shared" si="155"/>
        <v>0</v>
      </c>
      <c r="O191" s="66">
        <f t="shared" si="155"/>
        <v>0</v>
      </c>
      <c r="P191" s="67">
        <f t="shared" si="155"/>
        <v>1</v>
      </c>
      <c r="Q191" s="17" t="str">
        <f t="shared" si="4"/>
        <v>Creating</v>
      </c>
      <c r="R191" s="49" t="str">
        <f t="shared" si="5"/>
        <v>Creating</v>
      </c>
      <c r="S191" s="49" t="str">
        <f t="shared" si="6"/>
        <v>Creating</v>
      </c>
      <c r="X191" s="82" t="s">
        <v>347</v>
      </c>
      <c r="Y191" s="49" t="str">
        <f t="shared" si="7"/>
        <v>Creating</v>
      </c>
    </row>
    <row r="192">
      <c r="A192" s="11"/>
      <c r="B192" s="31"/>
      <c r="C192" s="31"/>
      <c r="D192" s="31"/>
      <c r="E192" s="31"/>
      <c r="F192" s="31"/>
      <c r="G192" s="31"/>
      <c r="H192" s="31"/>
      <c r="I192" s="83" t="str">
        <f>IFERROR(__xludf.DUMMYFUNCTION("""COMPUTED_VALUE"""),"Repeat")</f>
        <v>Repeat</v>
      </c>
      <c r="J192" s="64">
        <f t="shared" si="2"/>
        <v>2</v>
      </c>
      <c r="K192" s="65">
        <f t="shared" ref="K192:P192" si="156">IF(ISNUMBER(MATCH($I192, B$42:B1000, 0)), COUNTIF(B$42:B1000, $I192), 0)</f>
        <v>2</v>
      </c>
      <c r="L192" s="66">
        <f t="shared" si="156"/>
        <v>0</v>
      </c>
      <c r="M192" s="66">
        <f t="shared" si="156"/>
        <v>0</v>
      </c>
      <c r="N192" s="66">
        <f t="shared" si="156"/>
        <v>0</v>
      </c>
      <c r="O192" s="66">
        <f t="shared" si="156"/>
        <v>0</v>
      </c>
      <c r="P192" s="67">
        <f t="shared" si="156"/>
        <v>0</v>
      </c>
      <c r="Q192" s="17">
        <f t="shared" si="4"/>
        <v>0</v>
      </c>
      <c r="R192" s="49" t="str">
        <f t="shared" si="5"/>
        <v>Remembering</v>
      </c>
      <c r="S192" s="49" t="str">
        <f t="shared" si="6"/>
        <v>Remembering</v>
      </c>
      <c r="X192" s="82" t="s">
        <v>381</v>
      </c>
      <c r="Y192" s="49" t="str">
        <f t="shared" si="7"/>
        <v/>
      </c>
    </row>
    <row r="193">
      <c r="A193" s="11"/>
      <c r="B193" s="31"/>
      <c r="C193" s="31"/>
      <c r="D193" s="31"/>
      <c r="E193" s="31"/>
      <c r="F193" s="31"/>
      <c r="G193" s="31"/>
      <c r="H193" s="31"/>
      <c r="I193" s="83" t="str">
        <f>IFERROR(__xludf.DUMMYFUNCTION("""COMPUTED_VALUE"""),"Report")</f>
        <v>Report</v>
      </c>
      <c r="J193" s="64">
        <f t="shared" si="2"/>
        <v>1</v>
      </c>
      <c r="K193" s="65">
        <f t="shared" ref="K193:P193" si="157">IF(ISNUMBER(MATCH($I193, B$42:B1000, 0)), COUNTIF(B$42:B1000, $I193), 0)</f>
        <v>0</v>
      </c>
      <c r="L193" s="66">
        <f t="shared" si="157"/>
        <v>1</v>
      </c>
      <c r="M193" s="66">
        <f t="shared" si="157"/>
        <v>0</v>
      </c>
      <c r="N193" s="66">
        <f t="shared" si="157"/>
        <v>0</v>
      </c>
      <c r="O193" s="66">
        <f t="shared" si="157"/>
        <v>0</v>
      </c>
      <c r="P193" s="67">
        <f t="shared" si="157"/>
        <v>0</v>
      </c>
      <c r="Q193" s="17" t="str">
        <f t="shared" si="4"/>
        <v>Understanding</v>
      </c>
      <c r="R193" s="49" t="str">
        <f t="shared" si="5"/>
        <v>Understanding</v>
      </c>
      <c r="S193" s="49" t="str">
        <f t="shared" si="6"/>
        <v>Understanding</v>
      </c>
      <c r="X193" s="82" t="s">
        <v>181</v>
      </c>
      <c r="Y193" s="49" t="str">
        <f t="shared" si="7"/>
        <v>Understanding</v>
      </c>
    </row>
    <row r="194">
      <c r="A194" s="11"/>
      <c r="B194" s="31"/>
      <c r="C194" s="31"/>
      <c r="D194" s="31"/>
      <c r="E194" s="31"/>
      <c r="F194" s="31"/>
      <c r="G194" s="31"/>
      <c r="H194" s="31"/>
      <c r="I194" s="83" t="str">
        <f>IFERROR(__xludf.DUMMYFUNCTION("""COMPUTED_VALUE"""),"Represent")</f>
        <v>Represent</v>
      </c>
      <c r="J194" s="64">
        <f t="shared" si="2"/>
        <v>1</v>
      </c>
      <c r="K194" s="65">
        <f t="shared" ref="K194:P194" si="158">IF(ISNUMBER(MATCH($I194, B$42:B1000, 0)), COUNTIF(B$42:B1000, $I194), 0)</f>
        <v>0</v>
      </c>
      <c r="L194" s="66">
        <f t="shared" si="158"/>
        <v>1</v>
      </c>
      <c r="M194" s="66">
        <f t="shared" si="158"/>
        <v>0</v>
      </c>
      <c r="N194" s="66">
        <f t="shared" si="158"/>
        <v>0</v>
      </c>
      <c r="O194" s="66">
        <f t="shared" si="158"/>
        <v>0</v>
      </c>
      <c r="P194" s="67">
        <f t="shared" si="158"/>
        <v>0</v>
      </c>
      <c r="Q194" s="17" t="str">
        <f t="shared" si="4"/>
        <v>Understanding</v>
      </c>
      <c r="R194" s="49" t="str">
        <f t="shared" si="5"/>
        <v>Understanding</v>
      </c>
      <c r="S194" s="49" t="str">
        <f t="shared" si="6"/>
        <v>Understanding</v>
      </c>
      <c r="X194" s="82" t="s">
        <v>351</v>
      </c>
      <c r="Y194" s="49" t="str">
        <f t="shared" si="7"/>
        <v>Understanding</v>
      </c>
    </row>
    <row r="195">
      <c r="A195" s="11"/>
      <c r="B195" s="31"/>
      <c r="C195" s="31"/>
      <c r="D195" s="31"/>
      <c r="E195" s="31"/>
      <c r="F195" s="31"/>
      <c r="G195" s="31"/>
      <c r="H195" s="31"/>
      <c r="I195" s="83" t="str">
        <f>IFERROR(__xludf.DUMMYFUNCTION("""COMPUTED_VALUE"""),"Reproduce")</f>
        <v>Reproduce</v>
      </c>
      <c r="J195" s="64">
        <f t="shared" si="2"/>
        <v>2</v>
      </c>
      <c r="K195" s="65">
        <f t="shared" ref="K195:P195" si="159">IF(ISNUMBER(MATCH($I195, B$42:B1000, 0)), COUNTIF(B$42:B1000, $I195), 0)</f>
        <v>2</v>
      </c>
      <c r="L195" s="66">
        <f t="shared" si="159"/>
        <v>0</v>
      </c>
      <c r="M195" s="66">
        <f t="shared" si="159"/>
        <v>0</v>
      </c>
      <c r="N195" s="66">
        <f t="shared" si="159"/>
        <v>0</v>
      </c>
      <c r="O195" s="66">
        <f t="shared" si="159"/>
        <v>0</v>
      </c>
      <c r="P195" s="67">
        <f t="shared" si="159"/>
        <v>0</v>
      </c>
      <c r="Q195" s="17">
        <f t="shared" si="4"/>
        <v>0</v>
      </c>
      <c r="R195" s="49" t="str">
        <f t="shared" si="5"/>
        <v>Remembering</v>
      </c>
      <c r="S195" s="49" t="str">
        <f t="shared" si="6"/>
        <v>Remembering</v>
      </c>
      <c r="X195" s="82" t="s">
        <v>382</v>
      </c>
      <c r="Y195" s="49" t="str">
        <f t="shared" si="7"/>
        <v/>
      </c>
    </row>
    <row r="196">
      <c r="A196" s="11"/>
      <c r="B196" s="31"/>
      <c r="C196" s="31"/>
      <c r="D196" s="31"/>
      <c r="E196" s="31"/>
      <c r="F196" s="31"/>
      <c r="G196" s="31"/>
      <c r="H196" s="31"/>
      <c r="I196" s="83" t="str">
        <f>IFERROR(__xludf.DUMMYFUNCTION("""COMPUTED_VALUE"""),"Research")</f>
        <v>Research</v>
      </c>
      <c r="J196" s="64">
        <f t="shared" si="2"/>
        <v>1</v>
      </c>
      <c r="K196" s="65">
        <f t="shared" ref="K196:P196" si="160">IF(ISNUMBER(MATCH($I196, B$42:B1000, 0)), COUNTIF(B$42:B1000, $I196), 0)</f>
        <v>0</v>
      </c>
      <c r="L196" s="66">
        <f t="shared" si="160"/>
        <v>0</v>
      </c>
      <c r="M196" s="66">
        <f t="shared" si="160"/>
        <v>0</v>
      </c>
      <c r="N196" s="66">
        <f t="shared" si="160"/>
        <v>1</v>
      </c>
      <c r="O196" s="66">
        <f t="shared" si="160"/>
        <v>0</v>
      </c>
      <c r="P196" s="67">
        <f t="shared" si="160"/>
        <v>0</v>
      </c>
      <c r="Q196" s="17" t="str">
        <f t="shared" si="4"/>
        <v>Analysing</v>
      </c>
      <c r="R196" s="49" t="str">
        <f t="shared" si="5"/>
        <v>Analysing</v>
      </c>
      <c r="S196" s="49" t="str">
        <f t="shared" si="6"/>
        <v>Analysing</v>
      </c>
      <c r="X196" s="82" t="s">
        <v>362</v>
      </c>
      <c r="Y196" s="49" t="str">
        <f t="shared" si="7"/>
        <v>Analysing</v>
      </c>
    </row>
    <row r="197">
      <c r="A197" s="11"/>
      <c r="B197" s="31"/>
      <c r="C197" s="31"/>
      <c r="D197" s="31"/>
      <c r="E197" s="31"/>
      <c r="F197" s="31"/>
      <c r="G197" s="31"/>
      <c r="H197" s="31"/>
      <c r="I197" s="83" t="str">
        <f>IFERROR(__xludf.DUMMYFUNCTION("""COMPUTED_VALUE"""),"Restate")</f>
        <v>Restate</v>
      </c>
      <c r="J197" s="64">
        <f t="shared" si="2"/>
        <v>1</v>
      </c>
      <c r="K197" s="65">
        <f t="shared" ref="K197:P197" si="161">IF(ISNUMBER(MATCH($I197, B$42:B1000, 0)), COUNTIF(B$42:B1000, $I197), 0)</f>
        <v>0</v>
      </c>
      <c r="L197" s="66">
        <f t="shared" si="161"/>
        <v>1</v>
      </c>
      <c r="M197" s="66">
        <f t="shared" si="161"/>
        <v>0</v>
      </c>
      <c r="N197" s="66">
        <f t="shared" si="161"/>
        <v>0</v>
      </c>
      <c r="O197" s="66">
        <f t="shared" si="161"/>
        <v>0</v>
      </c>
      <c r="P197" s="67">
        <f t="shared" si="161"/>
        <v>0</v>
      </c>
      <c r="Q197" s="17" t="str">
        <f t="shared" si="4"/>
        <v>Understanding</v>
      </c>
      <c r="R197" s="49" t="str">
        <f t="shared" si="5"/>
        <v>Understanding</v>
      </c>
      <c r="S197" s="49" t="str">
        <f t="shared" si="6"/>
        <v>Understanding</v>
      </c>
      <c r="X197" s="82" t="s">
        <v>355</v>
      </c>
      <c r="Y197" s="49" t="str">
        <f t="shared" si="7"/>
        <v>Understanding</v>
      </c>
    </row>
    <row r="198">
      <c r="A198" s="11"/>
      <c r="B198" s="31"/>
      <c r="C198" s="31"/>
      <c r="D198" s="31"/>
      <c r="E198" s="31"/>
      <c r="F198" s="31"/>
      <c r="G198" s="31"/>
      <c r="H198" s="31"/>
      <c r="I198" s="83" t="str">
        <f>IFERROR(__xludf.DUMMYFUNCTION("""COMPUTED_VALUE"""),"Review")</f>
        <v>Review</v>
      </c>
      <c r="J198" s="64">
        <f t="shared" si="2"/>
        <v>2</v>
      </c>
      <c r="K198" s="65">
        <f t="shared" ref="K198:P198" si="162">IF(ISNUMBER(MATCH($I198, B$42:B1000, 0)), COUNTIF(B$42:B1000, $I198), 0)</f>
        <v>1</v>
      </c>
      <c r="L198" s="66">
        <f t="shared" si="162"/>
        <v>1</v>
      </c>
      <c r="M198" s="66">
        <f t="shared" si="162"/>
        <v>0</v>
      </c>
      <c r="N198" s="66">
        <f t="shared" si="162"/>
        <v>0</v>
      </c>
      <c r="O198" s="66">
        <f t="shared" si="162"/>
        <v>0</v>
      </c>
      <c r="P198" s="67">
        <f t="shared" si="162"/>
        <v>0</v>
      </c>
      <c r="Q198" s="17">
        <f t="shared" si="4"/>
        <v>0</v>
      </c>
      <c r="R198" s="49">
        <f t="shared" si="5"/>
        <v>0</v>
      </c>
      <c r="S198" s="49">
        <f t="shared" si="6"/>
        <v>0</v>
      </c>
      <c r="X198" s="82" t="s">
        <v>359</v>
      </c>
      <c r="Y198" s="49" t="str">
        <f t="shared" si="7"/>
        <v/>
      </c>
    </row>
    <row r="199">
      <c r="A199" s="11"/>
      <c r="B199" s="31"/>
      <c r="C199" s="31"/>
      <c r="D199" s="31"/>
      <c r="E199" s="31"/>
      <c r="F199" s="31"/>
      <c r="G199" s="31"/>
      <c r="H199" s="31"/>
      <c r="I199" s="83" t="str">
        <f>IFERROR(__xludf.DUMMYFUNCTION("""COMPUTED_VALUE"""),"Revise")</f>
        <v>Revise</v>
      </c>
      <c r="J199" s="64">
        <f t="shared" si="2"/>
        <v>1</v>
      </c>
      <c r="K199" s="65">
        <f t="shared" ref="K199:P199" si="163">IF(ISNUMBER(MATCH($I199, B$42:B1000, 0)), COUNTIF(B$42:B1000, $I199), 0)</f>
        <v>0</v>
      </c>
      <c r="L199" s="66">
        <f t="shared" si="163"/>
        <v>0</v>
      </c>
      <c r="M199" s="66">
        <f t="shared" si="163"/>
        <v>0</v>
      </c>
      <c r="N199" s="66">
        <f t="shared" si="163"/>
        <v>0</v>
      </c>
      <c r="O199" s="66">
        <f t="shared" si="163"/>
        <v>0</v>
      </c>
      <c r="P199" s="67">
        <f t="shared" si="163"/>
        <v>1</v>
      </c>
      <c r="Q199" s="17" t="str">
        <f t="shared" si="4"/>
        <v>Creating</v>
      </c>
      <c r="R199" s="49" t="str">
        <f t="shared" si="5"/>
        <v>Creating</v>
      </c>
      <c r="S199" s="49" t="str">
        <f t="shared" si="6"/>
        <v>Creating</v>
      </c>
      <c r="X199" s="82" t="s">
        <v>350</v>
      </c>
      <c r="Y199" s="49" t="str">
        <f t="shared" si="7"/>
        <v>Creating</v>
      </c>
    </row>
    <row r="200">
      <c r="A200" s="11"/>
      <c r="B200" s="31"/>
      <c r="C200" s="31"/>
      <c r="D200" s="31"/>
      <c r="E200" s="31"/>
      <c r="F200" s="31"/>
      <c r="G200" s="31"/>
      <c r="H200" s="31"/>
      <c r="I200" s="83" t="str">
        <f>IFERROR(__xludf.DUMMYFUNCTION("""COMPUTED_VALUE"""),"Rewrite")</f>
        <v>Rewrite</v>
      </c>
      <c r="J200" s="64">
        <f t="shared" si="2"/>
        <v>3</v>
      </c>
      <c r="K200" s="65">
        <f t="shared" ref="K200:P200" si="164">IF(ISNUMBER(MATCH($I200, B$42:B1000, 0)), COUNTIF(B$42:B1000, $I200), 0)</f>
        <v>0</v>
      </c>
      <c r="L200" s="66">
        <f t="shared" si="164"/>
        <v>1</v>
      </c>
      <c r="M200" s="66">
        <f t="shared" si="164"/>
        <v>0</v>
      </c>
      <c r="N200" s="66">
        <f t="shared" si="164"/>
        <v>0</v>
      </c>
      <c r="O200" s="66">
        <f t="shared" si="164"/>
        <v>1</v>
      </c>
      <c r="P200" s="67">
        <f t="shared" si="164"/>
        <v>1</v>
      </c>
      <c r="Q200" s="17">
        <f t="shared" si="4"/>
        <v>0</v>
      </c>
      <c r="R200" s="49">
        <f t="shared" si="5"/>
        <v>0</v>
      </c>
      <c r="S200" s="49">
        <f t="shared" si="6"/>
        <v>0</v>
      </c>
      <c r="T200" s="5" t="s">
        <v>5</v>
      </c>
      <c r="X200" s="82" t="s">
        <v>354</v>
      </c>
      <c r="Y200" s="49" t="str">
        <f t="shared" si="7"/>
        <v>Creating</v>
      </c>
    </row>
    <row r="201">
      <c r="A201" s="11"/>
      <c r="B201" s="31"/>
      <c r="C201" s="31"/>
      <c r="D201" s="31"/>
      <c r="E201" s="31"/>
      <c r="F201" s="31"/>
      <c r="G201" s="31"/>
      <c r="H201" s="31"/>
      <c r="I201" s="83" t="str">
        <f>IFERROR(__xludf.DUMMYFUNCTION("""COMPUTED_VALUE"""),"Role Play")</f>
        <v>Role Play</v>
      </c>
      <c r="J201" s="64">
        <f t="shared" si="2"/>
        <v>1</v>
      </c>
      <c r="K201" s="65">
        <f t="shared" ref="K201:P201" si="165">IF(ISNUMBER(MATCH($I201, B$42:B1000, 0)), COUNTIF(B$42:B1000, $I201), 0)</f>
        <v>0</v>
      </c>
      <c r="L201" s="66">
        <f t="shared" si="165"/>
        <v>0</v>
      </c>
      <c r="M201" s="66">
        <f t="shared" si="165"/>
        <v>1</v>
      </c>
      <c r="N201" s="66">
        <f t="shared" si="165"/>
        <v>0</v>
      </c>
      <c r="O201" s="66">
        <f t="shared" si="165"/>
        <v>0</v>
      </c>
      <c r="P201" s="67">
        <f t="shared" si="165"/>
        <v>0</v>
      </c>
      <c r="Q201" s="17" t="str">
        <f t="shared" si="4"/>
        <v>Applying</v>
      </c>
      <c r="R201" s="49" t="str">
        <f t="shared" si="5"/>
        <v>Applying</v>
      </c>
      <c r="S201" s="49" t="str">
        <f t="shared" si="6"/>
        <v>Applying</v>
      </c>
      <c r="X201" s="82" t="s">
        <v>322</v>
      </c>
      <c r="Y201" s="49" t="str">
        <f t="shared" si="7"/>
        <v>Applying</v>
      </c>
    </row>
    <row r="202">
      <c r="A202" s="11"/>
      <c r="B202" s="31"/>
      <c r="C202" s="31"/>
      <c r="D202" s="31"/>
      <c r="E202" s="31"/>
      <c r="F202" s="31"/>
      <c r="G202" s="31"/>
      <c r="H202" s="31"/>
      <c r="I202" s="83" t="str">
        <f>IFERROR(__xludf.DUMMYFUNCTION("""COMPUTED_VALUE"""),"Role-Play")</f>
        <v>Role-Play</v>
      </c>
      <c r="J202" s="64">
        <f t="shared" si="2"/>
        <v>1</v>
      </c>
      <c r="K202" s="65">
        <f t="shared" ref="K202:P202" si="166">IF(ISNUMBER(MATCH($I202, B$42:B1000, 0)), COUNTIF(B$42:B1000, $I202), 0)</f>
        <v>0</v>
      </c>
      <c r="L202" s="66">
        <f t="shared" si="166"/>
        <v>0</v>
      </c>
      <c r="M202" s="66">
        <f t="shared" si="166"/>
        <v>0</v>
      </c>
      <c r="N202" s="66">
        <f t="shared" si="166"/>
        <v>0</v>
      </c>
      <c r="O202" s="66">
        <f t="shared" si="166"/>
        <v>0</v>
      </c>
      <c r="P202" s="67">
        <f t="shared" si="166"/>
        <v>1</v>
      </c>
      <c r="Q202" s="17" t="str">
        <f t="shared" si="4"/>
        <v>Creating</v>
      </c>
      <c r="R202" s="49" t="str">
        <f t="shared" si="5"/>
        <v>Creating</v>
      </c>
      <c r="S202" s="49" t="str">
        <f t="shared" si="6"/>
        <v>Creating</v>
      </c>
      <c r="X202" s="82" t="s">
        <v>383</v>
      </c>
      <c r="Y202" s="49" t="str">
        <f t="shared" si="7"/>
        <v>Creating</v>
      </c>
    </row>
    <row r="203">
      <c r="A203" s="11"/>
      <c r="B203" s="31"/>
      <c r="C203" s="31"/>
      <c r="D203" s="31"/>
      <c r="E203" s="31"/>
      <c r="F203" s="31"/>
      <c r="G203" s="31"/>
      <c r="H203" s="31"/>
      <c r="I203" s="83" t="str">
        <f>IFERROR(__xludf.DUMMYFUNCTION("""COMPUTED_VALUE"""),"Schedule")</f>
        <v>Schedule</v>
      </c>
      <c r="J203" s="64">
        <f t="shared" si="2"/>
        <v>1</v>
      </c>
      <c r="K203" s="65">
        <f t="shared" ref="K203:P203" si="167">IF(ISNUMBER(MATCH($I203, B$42:B1000, 0)), COUNTIF(B$42:B1000, $I203), 0)</f>
        <v>0</v>
      </c>
      <c r="L203" s="66">
        <f t="shared" si="167"/>
        <v>0</v>
      </c>
      <c r="M203" s="66">
        <f t="shared" si="167"/>
        <v>1</v>
      </c>
      <c r="N203" s="66">
        <f t="shared" si="167"/>
        <v>0</v>
      </c>
      <c r="O203" s="66">
        <f t="shared" si="167"/>
        <v>0</v>
      </c>
      <c r="P203" s="67">
        <f t="shared" si="167"/>
        <v>0</v>
      </c>
      <c r="Q203" s="17" t="str">
        <f t="shared" si="4"/>
        <v>Applying</v>
      </c>
      <c r="R203" s="49" t="str">
        <f t="shared" si="5"/>
        <v>Applying</v>
      </c>
      <c r="S203" s="49" t="str">
        <f t="shared" si="6"/>
        <v>Applying</v>
      </c>
      <c r="X203" s="82" t="s">
        <v>325</v>
      </c>
      <c r="Y203" s="49" t="str">
        <f t="shared" si="7"/>
        <v>Applying</v>
      </c>
    </row>
    <row r="204">
      <c r="A204" s="11"/>
      <c r="B204" s="31"/>
      <c r="C204" s="31"/>
      <c r="D204" s="31"/>
      <c r="E204" s="31"/>
      <c r="F204" s="31"/>
      <c r="G204" s="31"/>
      <c r="H204" s="31"/>
      <c r="I204" s="83" t="str">
        <f>IFERROR(__xludf.DUMMYFUNCTION("""COMPUTED_VALUE"""),"Select")</f>
        <v>Select</v>
      </c>
      <c r="J204" s="64">
        <f t="shared" si="2"/>
        <v>7</v>
      </c>
      <c r="K204" s="65">
        <f t="shared" ref="K204:P204" si="168">IF(ISNUMBER(MATCH($I204, B$42:B1000, 0)), COUNTIF(B$42:B1000, $I204), 0)</f>
        <v>3</v>
      </c>
      <c r="L204" s="66">
        <f t="shared" si="168"/>
        <v>1</v>
      </c>
      <c r="M204" s="66">
        <f t="shared" si="168"/>
        <v>1</v>
      </c>
      <c r="N204" s="66">
        <f t="shared" si="168"/>
        <v>1</v>
      </c>
      <c r="O204" s="66">
        <f t="shared" si="168"/>
        <v>1</v>
      </c>
      <c r="P204" s="67">
        <f t="shared" si="168"/>
        <v>0</v>
      </c>
      <c r="Q204" s="17">
        <f t="shared" si="4"/>
        <v>0</v>
      </c>
      <c r="R204" s="49">
        <f t="shared" si="5"/>
        <v>0</v>
      </c>
      <c r="S204" s="49">
        <f t="shared" si="6"/>
        <v>0</v>
      </c>
      <c r="T204" s="5" t="s">
        <v>384</v>
      </c>
      <c r="X204" s="82" t="s">
        <v>329</v>
      </c>
      <c r="Y204" s="49" t="str">
        <f t="shared" si="7"/>
        <v>Remembering or Evaluating...</v>
      </c>
    </row>
    <row r="205">
      <c r="A205" s="11"/>
      <c r="B205" s="31"/>
      <c r="C205" s="31"/>
      <c r="D205" s="31"/>
      <c r="E205" s="31"/>
      <c r="F205" s="31"/>
      <c r="G205" s="31"/>
      <c r="H205" s="31"/>
      <c r="I205" s="83" t="str">
        <f>IFERROR(__xludf.DUMMYFUNCTION("""COMPUTED_VALUE"""),"Separate")</f>
        <v>Separate</v>
      </c>
      <c r="J205" s="64">
        <f t="shared" si="2"/>
        <v>1</v>
      </c>
      <c r="K205" s="65">
        <f t="shared" ref="K205:P205" si="169">IF(ISNUMBER(MATCH($I205, B$42:B1000, 0)), COUNTIF(B$42:B1000, $I205), 0)</f>
        <v>0</v>
      </c>
      <c r="L205" s="66">
        <f t="shared" si="169"/>
        <v>0</v>
      </c>
      <c r="M205" s="66">
        <f t="shared" si="169"/>
        <v>0</v>
      </c>
      <c r="N205" s="66">
        <f t="shared" si="169"/>
        <v>1</v>
      </c>
      <c r="O205" s="66">
        <f t="shared" si="169"/>
        <v>0</v>
      </c>
      <c r="P205" s="67">
        <f t="shared" si="169"/>
        <v>0</v>
      </c>
      <c r="Q205" s="17" t="str">
        <f t="shared" si="4"/>
        <v>Analysing</v>
      </c>
      <c r="R205" s="49" t="str">
        <f t="shared" si="5"/>
        <v>Analysing</v>
      </c>
      <c r="S205" s="49" t="str">
        <f t="shared" si="6"/>
        <v>Analysing</v>
      </c>
      <c r="X205" s="82" t="s">
        <v>366</v>
      </c>
      <c r="Y205" s="49" t="str">
        <f t="shared" si="7"/>
        <v>Analysing</v>
      </c>
    </row>
    <row r="206">
      <c r="A206" s="11"/>
      <c r="B206" s="31"/>
      <c r="C206" s="31"/>
      <c r="D206" s="31"/>
      <c r="E206" s="31"/>
      <c r="F206" s="31"/>
      <c r="G206" s="31"/>
      <c r="H206" s="31"/>
      <c r="I206" s="83" t="str">
        <f>IFERROR(__xludf.DUMMYFUNCTION("""COMPUTED_VALUE"""),"Set Up")</f>
        <v>Set Up</v>
      </c>
      <c r="J206" s="64">
        <f t="shared" si="2"/>
        <v>2</v>
      </c>
      <c r="K206" s="65">
        <f t="shared" ref="K206:P206" si="170">IF(ISNUMBER(MATCH($I206, B$42:B1000, 0)), COUNTIF(B$42:B1000, $I206), 0)</f>
        <v>0</v>
      </c>
      <c r="L206" s="66">
        <f t="shared" si="170"/>
        <v>0</v>
      </c>
      <c r="M206" s="66">
        <f t="shared" si="170"/>
        <v>0</v>
      </c>
      <c r="N206" s="66">
        <f t="shared" si="170"/>
        <v>0</v>
      </c>
      <c r="O206" s="66">
        <f t="shared" si="170"/>
        <v>1</v>
      </c>
      <c r="P206" s="67">
        <f t="shared" si="170"/>
        <v>1</v>
      </c>
      <c r="Q206" s="17">
        <f t="shared" si="4"/>
        <v>0</v>
      </c>
      <c r="R206" s="49">
        <f t="shared" si="5"/>
        <v>0</v>
      </c>
      <c r="S206" s="49">
        <f t="shared" si="6"/>
        <v>0</v>
      </c>
      <c r="X206" s="82" t="s">
        <v>361</v>
      </c>
      <c r="Y206" s="49" t="str">
        <f t="shared" si="7"/>
        <v/>
      </c>
    </row>
    <row r="207">
      <c r="A207" s="11"/>
      <c r="B207" s="31"/>
      <c r="C207" s="31"/>
      <c r="D207" s="31"/>
      <c r="E207" s="31"/>
      <c r="F207" s="31"/>
      <c r="G207" s="31"/>
      <c r="H207" s="31"/>
      <c r="I207" s="83" t="str">
        <f>IFERROR(__xludf.DUMMYFUNCTION("""COMPUTED_VALUE"""),"Show")</f>
        <v>Show</v>
      </c>
      <c r="J207" s="64">
        <f t="shared" si="2"/>
        <v>2</v>
      </c>
      <c r="K207" s="65">
        <f t="shared" ref="K207:P207" si="171">IF(ISNUMBER(MATCH($I207, B$42:B1000, 0)), COUNTIF(B$42:B1000, $I207), 0)</f>
        <v>1</v>
      </c>
      <c r="L207" s="66">
        <f t="shared" si="171"/>
        <v>0</v>
      </c>
      <c r="M207" s="66">
        <f t="shared" si="171"/>
        <v>1</v>
      </c>
      <c r="N207" s="66">
        <f t="shared" si="171"/>
        <v>0</v>
      </c>
      <c r="O207" s="66">
        <f t="shared" si="171"/>
        <v>0</v>
      </c>
      <c r="P207" s="67">
        <f t="shared" si="171"/>
        <v>0</v>
      </c>
      <c r="Q207" s="17">
        <f t="shared" si="4"/>
        <v>0</v>
      </c>
      <c r="R207" s="49">
        <f t="shared" si="5"/>
        <v>0</v>
      </c>
      <c r="S207" s="49">
        <f t="shared" si="6"/>
        <v>0</v>
      </c>
      <c r="X207" s="82" t="s">
        <v>334</v>
      </c>
      <c r="Y207" s="49" t="str">
        <f t="shared" si="7"/>
        <v/>
      </c>
    </row>
    <row r="208">
      <c r="A208" s="11"/>
      <c r="B208" s="31"/>
      <c r="C208" s="31"/>
      <c r="D208" s="31"/>
      <c r="E208" s="31"/>
      <c r="F208" s="31"/>
      <c r="G208" s="31"/>
      <c r="H208" s="31"/>
      <c r="I208" s="83" t="str">
        <f>IFERROR(__xludf.DUMMYFUNCTION("""COMPUTED_VALUE"""),"Simulate")</f>
        <v>Simulate</v>
      </c>
      <c r="J208" s="64">
        <f t="shared" si="2"/>
        <v>1</v>
      </c>
      <c r="K208" s="65">
        <f t="shared" ref="K208:P208" si="172">IF(ISNUMBER(MATCH($I208, B$42:B1000, 0)), COUNTIF(B$42:B1000, $I208), 0)</f>
        <v>0</v>
      </c>
      <c r="L208" s="66">
        <f t="shared" si="172"/>
        <v>0</v>
      </c>
      <c r="M208" s="66">
        <f t="shared" si="172"/>
        <v>1</v>
      </c>
      <c r="N208" s="66">
        <f t="shared" si="172"/>
        <v>0</v>
      </c>
      <c r="O208" s="66">
        <f t="shared" si="172"/>
        <v>0</v>
      </c>
      <c r="P208" s="67">
        <f t="shared" si="172"/>
        <v>0</v>
      </c>
      <c r="Q208" s="17" t="str">
        <f t="shared" si="4"/>
        <v>Applying</v>
      </c>
      <c r="R208" s="49" t="str">
        <f t="shared" si="5"/>
        <v>Applying</v>
      </c>
      <c r="S208" s="49" t="str">
        <f t="shared" si="6"/>
        <v>Applying</v>
      </c>
      <c r="X208" s="82" t="s">
        <v>338</v>
      </c>
      <c r="Y208" s="49" t="str">
        <f t="shared" si="7"/>
        <v>Applying</v>
      </c>
    </row>
    <row r="209">
      <c r="A209" s="11"/>
      <c r="B209" s="31"/>
      <c r="C209" s="31"/>
      <c r="D209" s="31"/>
      <c r="E209" s="31"/>
      <c r="F209" s="31"/>
      <c r="G209" s="31"/>
      <c r="H209" s="31"/>
      <c r="I209" s="83" t="str">
        <f>IFERROR(__xludf.DUMMYFUNCTION("""COMPUTED_VALUE"""),"Sketch")</f>
        <v>Sketch</v>
      </c>
      <c r="J209" s="64">
        <f t="shared" si="2"/>
        <v>1</v>
      </c>
      <c r="K209" s="65">
        <f t="shared" ref="K209:P209" si="173">IF(ISNUMBER(MATCH($I209, B$42:B1000, 0)), COUNTIF(B$42:B1000, $I209), 0)</f>
        <v>0</v>
      </c>
      <c r="L209" s="66">
        <f t="shared" si="173"/>
        <v>0</v>
      </c>
      <c r="M209" s="66">
        <f t="shared" si="173"/>
        <v>1</v>
      </c>
      <c r="N209" s="66">
        <f t="shared" si="173"/>
        <v>0</v>
      </c>
      <c r="O209" s="66">
        <f t="shared" si="173"/>
        <v>0</v>
      </c>
      <c r="P209" s="67">
        <f t="shared" si="173"/>
        <v>0</v>
      </c>
      <c r="Q209" s="17" t="str">
        <f t="shared" si="4"/>
        <v>Applying</v>
      </c>
      <c r="R209" s="49" t="str">
        <f t="shared" si="5"/>
        <v>Applying</v>
      </c>
      <c r="S209" s="49" t="str">
        <f t="shared" si="6"/>
        <v>Applying</v>
      </c>
      <c r="X209" s="82" t="s">
        <v>343</v>
      </c>
      <c r="Y209" s="49" t="str">
        <f t="shared" si="7"/>
        <v>Applying</v>
      </c>
    </row>
    <row r="210">
      <c r="A210" s="11"/>
      <c r="B210" s="31"/>
      <c r="C210" s="31"/>
      <c r="D210" s="31"/>
      <c r="E210" s="31"/>
      <c r="F210" s="31"/>
      <c r="G210" s="31"/>
      <c r="H210" s="31"/>
      <c r="I210" s="83" t="str">
        <f>IFERROR(__xludf.DUMMYFUNCTION("""COMPUTED_VALUE"""),"Solve")</f>
        <v>Solve</v>
      </c>
      <c r="J210" s="64">
        <f t="shared" si="2"/>
        <v>2</v>
      </c>
      <c r="K210" s="65">
        <f t="shared" ref="K210:P210" si="174">IF(ISNUMBER(MATCH($I210, B$42:B1000, 0)), COUNTIF(B$42:B1000, $I210), 0)</f>
        <v>0</v>
      </c>
      <c r="L210" s="66">
        <f t="shared" si="174"/>
        <v>0</v>
      </c>
      <c r="M210" s="66">
        <f t="shared" si="174"/>
        <v>1</v>
      </c>
      <c r="N210" s="66">
        <f t="shared" si="174"/>
        <v>1</v>
      </c>
      <c r="O210" s="66">
        <f t="shared" si="174"/>
        <v>0</v>
      </c>
      <c r="P210" s="67">
        <f t="shared" si="174"/>
        <v>0</v>
      </c>
      <c r="Q210" s="17">
        <f t="shared" si="4"/>
        <v>0</v>
      </c>
      <c r="R210" s="49">
        <f t="shared" si="5"/>
        <v>0</v>
      </c>
      <c r="S210" s="49">
        <f t="shared" si="6"/>
        <v>0</v>
      </c>
      <c r="T210" s="5" t="s">
        <v>2</v>
      </c>
      <c r="X210" s="82" t="s">
        <v>345</v>
      </c>
      <c r="Y210" s="49" t="str">
        <f t="shared" si="7"/>
        <v>Applying</v>
      </c>
    </row>
    <row r="211">
      <c r="A211" s="11"/>
      <c r="B211" s="31"/>
      <c r="C211" s="31"/>
      <c r="D211" s="31"/>
      <c r="E211" s="31"/>
      <c r="F211" s="31"/>
      <c r="G211" s="31"/>
      <c r="H211" s="31"/>
      <c r="I211" s="83" t="str">
        <f>IFERROR(__xludf.DUMMYFUNCTION("""COMPUTED_VALUE"""),"Specify")</f>
        <v>Specify</v>
      </c>
      <c r="J211" s="64">
        <f t="shared" si="2"/>
        <v>1</v>
      </c>
      <c r="K211" s="65">
        <f t="shared" ref="K211:P211" si="175">IF(ISNUMBER(MATCH($I211, B$42:B1000, 0)), COUNTIF(B$42:B1000, $I211), 0)</f>
        <v>0</v>
      </c>
      <c r="L211" s="66">
        <f t="shared" si="175"/>
        <v>0</v>
      </c>
      <c r="M211" s="66">
        <f t="shared" si="175"/>
        <v>0</v>
      </c>
      <c r="N211" s="66">
        <f t="shared" si="175"/>
        <v>0</v>
      </c>
      <c r="O211" s="66">
        <f t="shared" si="175"/>
        <v>0</v>
      </c>
      <c r="P211" s="67">
        <f t="shared" si="175"/>
        <v>1</v>
      </c>
      <c r="Q211" s="17" t="str">
        <f t="shared" si="4"/>
        <v>Creating</v>
      </c>
      <c r="R211" s="49" t="str">
        <f t="shared" si="5"/>
        <v>Creating</v>
      </c>
      <c r="S211" s="49" t="str">
        <f t="shared" si="6"/>
        <v>Creating</v>
      </c>
      <c r="X211" s="82" t="s">
        <v>364</v>
      </c>
      <c r="Y211" s="49" t="str">
        <f t="shared" si="7"/>
        <v>Creating</v>
      </c>
    </row>
    <row r="212">
      <c r="A212" s="11"/>
      <c r="B212" s="31"/>
      <c r="C212" s="31"/>
      <c r="D212" s="31"/>
      <c r="E212" s="31"/>
      <c r="F212" s="31"/>
      <c r="G212" s="31"/>
      <c r="H212" s="31"/>
      <c r="I212" s="83" t="str">
        <f>IFERROR(__xludf.DUMMYFUNCTION("""COMPUTED_VALUE"""),"State")</f>
        <v>State</v>
      </c>
      <c r="J212" s="64">
        <f t="shared" si="2"/>
        <v>3</v>
      </c>
      <c r="K212" s="65">
        <f t="shared" ref="K212:P212" si="176">IF(ISNUMBER(MATCH($I212, B$42:B1000, 0)), COUNTIF(B$42:B1000, $I212), 0)</f>
        <v>3</v>
      </c>
      <c r="L212" s="66">
        <f t="shared" si="176"/>
        <v>0</v>
      </c>
      <c r="M212" s="66">
        <f t="shared" si="176"/>
        <v>0</v>
      </c>
      <c r="N212" s="66">
        <f t="shared" si="176"/>
        <v>0</v>
      </c>
      <c r="O212" s="66">
        <f t="shared" si="176"/>
        <v>0</v>
      </c>
      <c r="P212" s="67">
        <f t="shared" si="176"/>
        <v>0</v>
      </c>
      <c r="Q212" s="17">
        <f t="shared" si="4"/>
        <v>0</v>
      </c>
      <c r="R212" s="49" t="str">
        <f t="shared" si="5"/>
        <v>Remembering</v>
      </c>
      <c r="S212" s="49" t="str">
        <f t="shared" si="6"/>
        <v>Remembering</v>
      </c>
      <c r="X212" s="82" t="s">
        <v>385</v>
      </c>
      <c r="Y212" s="49" t="str">
        <f t="shared" si="7"/>
        <v/>
      </c>
    </row>
    <row r="213">
      <c r="A213" s="11"/>
      <c r="B213" s="31"/>
      <c r="C213" s="31"/>
      <c r="D213" s="31"/>
      <c r="E213" s="31"/>
      <c r="F213" s="31"/>
      <c r="G213" s="31"/>
      <c r="H213" s="31"/>
      <c r="I213" s="83" t="str">
        <f>IFERROR(__xludf.DUMMYFUNCTION("""COMPUTED_VALUE"""),"Structure")</f>
        <v>Structure</v>
      </c>
      <c r="J213" s="64">
        <f t="shared" si="2"/>
        <v>1</v>
      </c>
      <c r="K213" s="65">
        <f t="shared" ref="K213:P213" si="177">IF(ISNUMBER(MATCH($I213, B$42:B1000, 0)), COUNTIF(B$42:B1000, $I213), 0)</f>
        <v>0</v>
      </c>
      <c r="L213" s="66">
        <f t="shared" si="177"/>
        <v>0</v>
      </c>
      <c r="M213" s="66">
        <f t="shared" si="177"/>
        <v>0</v>
      </c>
      <c r="N213" s="66">
        <f t="shared" si="177"/>
        <v>1</v>
      </c>
      <c r="O213" s="66">
        <f t="shared" si="177"/>
        <v>0</v>
      </c>
      <c r="P213" s="67">
        <f t="shared" si="177"/>
        <v>0</v>
      </c>
      <c r="Q213" s="17" t="str">
        <f t="shared" si="4"/>
        <v>Analysing</v>
      </c>
      <c r="R213" s="49" t="str">
        <f t="shared" si="5"/>
        <v>Analysing</v>
      </c>
      <c r="S213" s="49" t="str">
        <f t="shared" si="6"/>
        <v>Analysing</v>
      </c>
      <c r="X213" s="82" t="s">
        <v>370</v>
      </c>
      <c r="Y213" s="49" t="str">
        <f t="shared" si="7"/>
        <v>Analysing</v>
      </c>
    </row>
    <row r="214">
      <c r="A214" s="11"/>
      <c r="B214" s="31"/>
      <c r="C214" s="31"/>
      <c r="D214" s="31"/>
      <c r="E214" s="31"/>
      <c r="F214" s="31"/>
      <c r="G214" s="31"/>
      <c r="H214" s="31"/>
      <c r="I214" s="83" t="str">
        <f>IFERROR(__xludf.DUMMYFUNCTION("""COMPUTED_VALUE"""),"Subdivide")</f>
        <v>Subdivide</v>
      </c>
      <c r="J214" s="64">
        <f t="shared" si="2"/>
        <v>1</v>
      </c>
      <c r="K214" s="65">
        <f t="shared" ref="K214:P214" si="178">IF(ISNUMBER(MATCH($I214, B$42:B1000, 0)), COUNTIF(B$42:B1000, $I214), 0)</f>
        <v>0</v>
      </c>
      <c r="L214" s="66">
        <f t="shared" si="178"/>
        <v>0</v>
      </c>
      <c r="M214" s="66">
        <f t="shared" si="178"/>
        <v>0</v>
      </c>
      <c r="N214" s="66">
        <f t="shared" si="178"/>
        <v>1</v>
      </c>
      <c r="O214" s="66">
        <f t="shared" si="178"/>
        <v>0</v>
      </c>
      <c r="P214" s="67">
        <f t="shared" si="178"/>
        <v>0</v>
      </c>
      <c r="Q214" s="17" t="str">
        <f t="shared" si="4"/>
        <v>Analysing</v>
      </c>
      <c r="R214" s="49" t="str">
        <f t="shared" si="5"/>
        <v>Analysing</v>
      </c>
      <c r="S214" s="49" t="str">
        <f t="shared" si="6"/>
        <v>Analysing</v>
      </c>
      <c r="X214" s="82" t="s">
        <v>372</v>
      </c>
      <c r="Y214" s="49" t="str">
        <f t="shared" si="7"/>
        <v>Analysing</v>
      </c>
    </row>
    <row r="215">
      <c r="A215" s="11"/>
      <c r="B215" s="31"/>
      <c r="C215" s="31"/>
      <c r="D215" s="31"/>
      <c r="E215" s="31"/>
      <c r="F215" s="31"/>
      <c r="G215" s="31"/>
      <c r="H215" s="31"/>
      <c r="I215" s="83" t="str">
        <f>IFERROR(__xludf.DUMMYFUNCTION("""COMPUTED_VALUE"""),"Summarise")</f>
        <v>Summarise</v>
      </c>
      <c r="J215" s="64">
        <f t="shared" si="2"/>
        <v>3</v>
      </c>
      <c r="K215" s="65">
        <f t="shared" ref="K215:P215" si="179">IF(ISNUMBER(MATCH($I215, B$42:B1000, 0)), COUNTIF(B$42:B1000, $I215), 0)</f>
        <v>0</v>
      </c>
      <c r="L215" s="66">
        <f t="shared" si="179"/>
        <v>1</v>
      </c>
      <c r="M215" s="66">
        <f t="shared" si="179"/>
        <v>0</v>
      </c>
      <c r="N215" s="66">
        <f t="shared" si="179"/>
        <v>0</v>
      </c>
      <c r="O215" s="66">
        <f t="shared" si="179"/>
        <v>1</v>
      </c>
      <c r="P215" s="67">
        <f t="shared" si="179"/>
        <v>1</v>
      </c>
      <c r="Q215" s="17">
        <f t="shared" si="4"/>
        <v>0</v>
      </c>
      <c r="R215" s="49">
        <f t="shared" si="5"/>
        <v>0</v>
      </c>
      <c r="S215" s="49">
        <f t="shared" si="6"/>
        <v>0</v>
      </c>
      <c r="T215" s="5" t="s">
        <v>1</v>
      </c>
      <c r="X215" s="82" t="s">
        <v>365</v>
      </c>
      <c r="Y215" s="49" t="str">
        <f t="shared" si="7"/>
        <v>Understanding</v>
      </c>
    </row>
    <row r="216">
      <c r="A216" s="11"/>
      <c r="B216" s="31"/>
      <c r="C216" s="31"/>
      <c r="D216" s="31"/>
      <c r="E216" s="31"/>
      <c r="F216" s="31"/>
      <c r="G216" s="31"/>
      <c r="H216" s="31"/>
      <c r="I216" s="83" t="str">
        <f>IFERROR(__xludf.DUMMYFUNCTION("""COMPUTED_VALUE"""),"Supervise")</f>
        <v>Supervise</v>
      </c>
      <c r="J216" s="64">
        <f t="shared" si="2"/>
        <v>1</v>
      </c>
      <c r="K216" s="65">
        <f t="shared" ref="K216:P216" si="180">IF(ISNUMBER(MATCH($I216, B$42:B1000, 0)), COUNTIF(B$42:B1000, $I216), 0)</f>
        <v>0</v>
      </c>
      <c r="L216" s="66">
        <f t="shared" si="180"/>
        <v>0</v>
      </c>
      <c r="M216" s="66">
        <f t="shared" si="180"/>
        <v>0</v>
      </c>
      <c r="N216" s="66">
        <f t="shared" si="180"/>
        <v>0</v>
      </c>
      <c r="O216" s="66">
        <f t="shared" si="180"/>
        <v>1</v>
      </c>
      <c r="P216" s="67">
        <f t="shared" si="180"/>
        <v>0</v>
      </c>
      <c r="Q216" s="17" t="str">
        <f t="shared" si="4"/>
        <v>Evaluating</v>
      </c>
      <c r="R216" s="49" t="str">
        <f t="shared" si="5"/>
        <v>Evaluating</v>
      </c>
      <c r="S216" s="49" t="str">
        <f t="shared" si="6"/>
        <v>Evaluating</v>
      </c>
      <c r="X216" s="82" t="s">
        <v>367</v>
      </c>
      <c r="Y216" s="49" t="str">
        <f t="shared" si="7"/>
        <v>Evaluating</v>
      </c>
    </row>
    <row r="217">
      <c r="A217" s="11"/>
      <c r="B217" s="31"/>
      <c r="C217" s="31"/>
      <c r="D217" s="31"/>
      <c r="E217" s="31"/>
      <c r="F217" s="31"/>
      <c r="G217" s="31"/>
      <c r="H217" s="31"/>
      <c r="I217" s="83" t="str">
        <f>IFERROR(__xludf.DUMMYFUNCTION("""COMPUTED_VALUE"""),"Synthesise")</f>
        <v>Synthesise</v>
      </c>
      <c r="J217" s="64">
        <f t="shared" si="2"/>
        <v>2</v>
      </c>
      <c r="K217" s="65">
        <f t="shared" ref="K217:P217" si="181">IF(ISNUMBER(MATCH($I217, B$42:B1000, 0)), COUNTIF(B$42:B1000, $I217), 0)</f>
        <v>0</v>
      </c>
      <c r="L217" s="66">
        <f t="shared" si="181"/>
        <v>0</v>
      </c>
      <c r="M217" s="66">
        <f t="shared" si="181"/>
        <v>0</v>
      </c>
      <c r="N217" s="66">
        <f t="shared" si="181"/>
        <v>0</v>
      </c>
      <c r="O217" s="66">
        <f t="shared" si="181"/>
        <v>1</v>
      </c>
      <c r="P217" s="67">
        <f t="shared" si="181"/>
        <v>1</v>
      </c>
      <c r="Q217" s="17">
        <f t="shared" si="4"/>
        <v>0</v>
      </c>
      <c r="R217" s="49">
        <f t="shared" si="5"/>
        <v>0</v>
      </c>
      <c r="S217" s="49">
        <f t="shared" si="6"/>
        <v>0</v>
      </c>
      <c r="X217" s="82" t="s">
        <v>368</v>
      </c>
      <c r="Y217" s="49" t="str">
        <f t="shared" si="7"/>
        <v/>
      </c>
    </row>
    <row r="218">
      <c r="A218" s="11"/>
      <c r="B218" s="31"/>
      <c r="C218" s="31"/>
      <c r="D218" s="31"/>
      <c r="E218" s="31"/>
      <c r="F218" s="31"/>
      <c r="G218" s="31"/>
      <c r="H218" s="31"/>
      <c r="I218" s="83" t="str">
        <f>IFERROR(__xludf.DUMMYFUNCTION("""COMPUTED_VALUE"""),"Tabulate")</f>
        <v>Tabulate</v>
      </c>
      <c r="J218" s="64">
        <f t="shared" si="2"/>
        <v>1</v>
      </c>
      <c r="K218" s="65">
        <f t="shared" ref="K218:P218" si="182">IF(ISNUMBER(MATCH($I218, B$42:B1000, 0)), COUNTIF(B$42:B1000, $I218), 0)</f>
        <v>1</v>
      </c>
      <c r="L218" s="66">
        <f t="shared" si="182"/>
        <v>0</v>
      </c>
      <c r="M218" s="66">
        <f t="shared" si="182"/>
        <v>0</v>
      </c>
      <c r="N218" s="66">
        <f t="shared" si="182"/>
        <v>0</v>
      </c>
      <c r="O218" s="66">
        <f t="shared" si="182"/>
        <v>0</v>
      </c>
      <c r="P218" s="67">
        <f t="shared" si="182"/>
        <v>0</v>
      </c>
      <c r="Q218" s="17" t="str">
        <f t="shared" si="4"/>
        <v>Remembering</v>
      </c>
      <c r="R218" s="49" t="str">
        <f t="shared" si="5"/>
        <v>Remembering</v>
      </c>
      <c r="S218" s="49" t="str">
        <f t="shared" si="6"/>
        <v>Remembering</v>
      </c>
      <c r="X218" s="82" t="s">
        <v>386</v>
      </c>
      <c r="Y218" s="49" t="str">
        <f t="shared" si="7"/>
        <v>Remembering</v>
      </c>
    </row>
    <row r="219">
      <c r="A219" s="11"/>
      <c r="B219" s="31"/>
      <c r="C219" s="31"/>
      <c r="D219" s="31"/>
      <c r="E219" s="31"/>
      <c r="F219" s="31"/>
      <c r="G219" s="31"/>
      <c r="H219" s="31"/>
      <c r="I219" s="83" t="str">
        <f>IFERROR(__xludf.DUMMYFUNCTION("""COMPUTED_VALUE"""),"Tell")</f>
        <v>Tell</v>
      </c>
      <c r="J219" s="64">
        <f t="shared" si="2"/>
        <v>3</v>
      </c>
      <c r="K219" s="65">
        <f t="shared" ref="K219:P219" si="183">IF(ISNUMBER(MATCH($I219, B$42:B1000, 0)), COUNTIF(B$42:B1000, $I219), 0)</f>
        <v>2</v>
      </c>
      <c r="L219" s="66">
        <f t="shared" si="183"/>
        <v>1</v>
      </c>
      <c r="M219" s="66">
        <f t="shared" si="183"/>
        <v>0</v>
      </c>
      <c r="N219" s="66">
        <f t="shared" si="183"/>
        <v>0</v>
      </c>
      <c r="O219" s="66">
        <f t="shared" si="183"/>
        <v>0</v>
      </c>
      <c r="P219" s="67">
        <f t="shared" si="183"/>
        <v>0</v>
      </c>
      <c r="Q219" s="17">
        <f t="shared" si="4"/>
        <v>0</v>
      </c>
      <c r="R219" s="49">
        <f t="shared" si="5"/>
        <v>0</v>
      </c>
      <c r="S219" s="49">
        <f t="shared" si="6"/>
        <v>0</v>
      </c>
      <c r="X219" s="82" t="s">
        <v>180</v>
      </c>
      <c r="Y219" s="49" t="str">
        <f t="shared" si="7"/>
        <v/>
      </c>
    </row>
    <row r="220">
      <c r="A220" s="11"/>
      <c r="B220" s="31"/>
      <c r="C220" s="31"/>
      <c r="D220" s="31"/>
      <c r="E220" s="31"/>
      <c r="F220" s="31"/>
      <c r="G220" s="31"/>
      <c r="H220" s="31"/>
      <c r="I220" s="83" t="str">
        <f>IFERROR(__xludf.DUMMYFUNCTION("""COMPUTED_VALUE"""),"Tell / Tell Why")</f>
        <v>Tell / Tell Why</v>
      </c>
      <c r="J220" s="64">
        <f t="shared" si="2"/>
        <v>1</v>
      </c>
      <c r="K220" s="65">
        <f t="shared" ref="K220:P220" si="184">IF(ISNUMBER(MATCH($I220, B$42:B1000, 0)), COUNTIF(B$42:B1000, $I220), 0)</f>
        <v>0</v>
      </c>
      <c r="L220" s="66">
        <f t="shared" si="184"/>
        <v>0</v>
      </c>
      <c r="M220" s="66">
        <f t="shared" si="184"/>
        <v>0</v>
      </c>
      <c r="N220" s="66">
        <f t="shared" si="184"/>
        <v>0</v>
      </c>
      <c r="O220" s="66">
        <f t="shared" si="184"/>
        <v>0</v>
      </c>
      <c r="P220" s="67">
        <f t="shared" si="184"/>
        <v>1</v>
      </c>
      <c r="Q220" s="17" t="str">
        <f t="shared" si="4"/>
        <v>Creating</v>
      </c>
      <c r="R220" s="49" t="str">
        <f t="shared" si="5"/>
        <v>Creating</v>
      </c>
      <c r="S220" s="49" t="str">
        <f t="shared" si="6"/>
        <v>Creating</v>
      </c>
      <c r="X220" s="82" t="s">
        <v>369</v>
      </c>
      <c r="Y220" s="49" t="str">
        <f t="shared" si="7"/>
        <v>Creating</v>
      </c>
    </row>
    <row r="221">
      <c r="A221" s="11"/>
      <c r="B221" s="31"/>
      <c r="C221" s="31"/>
      <c r="D221" s="31"/>
      <c r="E221" s="31"/>
      <c r="F221" s="31"/>
      <c r="G221" s="31"/>
      <c r="H221" s="31"/>
      <c r="I221" s="83" t="str">
        <f>IFERROR(__xludf.DUMMYFUNCTION("""COMPUTED_VALUE"""),"Test")</f>
        <v>Test</v>
      </c>
      <c r="J221" s="64">
        <f t="shared" si="2"/>
        <v>2</v>
      </c>
      <c r="K221" s="65">
        <f t="shared" ref="K221:P221" si="185">IF(ISNUMBER(MATCH($I221, B$42:B1000, 0)), COUNTIF(B$42:B1000, $I221), 0)</f>
        <v>0</v>
      </c>
      <c r="L221" s="66">
        <f t="shared" si="185"/>
        <v>0</v>
      </c>
      <c r="M221" s="66">
        <f t="shared" si="185"/>
        <v>0</v>
      </c>
      <c r="N221" s="66">
        <f t="shared" si="185"/>
        <v>1</v>
      </c>
      <c r="O221" s="66">
        <f t="shared" si="185"/>
        <v>1</v>
      </c>
      <c r="P221" s="67">
        <f t="shared" si="185"/>
        <v>0</v>
      </c>
      <c r="Q221" s="17">
        <f t="shared" si="4"/>
        <v>0</v>
      </c>
      <c r="R221" s="49">
        <f t="shared" si="5"/>
        <v>0</v>
      </c>
      <c r="S221" s="49">
        <f t="shared" si="6"/>
        <v>0</v>
      </c>
      <c r="X221" s="82" t="s">
        <v>371</v>
      </c>
      <c r="Y221" s="49" t="str">
        <f t="shared" si="7"/>
        <v/>
      </c>
    </row>
    <row r="222">
      <c r="A222" s="11"/>
      <c r="B222" s="31"/>
      <c r="C222" s="31"/>
      <c r="D222" s="31"/>
      <c r="E222" s="31"/>
      <c r="F222" s="31"/>
      <c r="G222" s="31"/>
      <c r="H222" s="31"/>
      <c r="I222" s="83" t="str">
        <f>IFERROR(__xludf.DUMMYFUNCTION("""COMPUTED_VALUE"""),"Transfer")</f>
        <v>Transfer</v>
      </c>
      <c r="J222" s="64">
        <f t="shared" si="2"/>
        <v>1</v>
      </c>
      <c r="K222" s="65">
        <f t="shared" ref="K222:P222" si="186">IF(ISNUMBER(MATCH($I222, B$42:B1000, 0)), COUNTIF(B$42:B1000, $I222), 0)</f>
        <v>0</v>
      </c>
      <c r="L222" s="66">
        <f t="shared" si="186"/>
        <v>0</v>
      </c>
      <c r="M222" s="66">
        <f t="shared" si="186"/>
        <v>1</v>
      </c>
      <c r="N222" s="66">
        <f t="shared" si="186"/>
        <v>0</v>
      </c>
      <c r="O222" s="66">
        <f t="shared" si="186"/>
        <v>0</v>
      </c>
      <c r="P222" s="67">
        <f t="shared" si="186"/>
        <v>0</v>
      </c>
      <c r="Q222" s="17" t="str">
        <f t="shared" si="4"/>
        <v>Applying</v>
      </c>
      <c r="R222" s="49" t="str">
        <f t="shared" si="5"/>
        <v>Applying</v>
      </c>
      <c r="S222" s="49" t="str">
        <f t="shared" si="6"/>
        <v>Applying</v>
      </c>
      <c r="X222" s="82" t="s">
        <v>348</v>
      </c>
      <c r="Y222" s="49" t="str">
        <f t="shared" si="7"/>
        <v>Applying</v>
      </c>
    </row>
    <row r="223">
      <c r="A223" s="11"/>
      <c r="B223" s="31"/>
      <c r="C223" s="31"/>
      <c r="D223" s="31"/>
      <c r="E223" s="31"/>
      <c r="F223" s="31"/>
      <c r="G223" s="31"/>
      <c r="H223" s="31"/>
      <c r="I223" s="83" t="str">
        <f>IFERROR(__xludf.DUMMYFUNCTION("""COMPUTED_VALUE"""),"Translate")</f>
        <v>Translate</v>
      </c>
      <c r="J223" s="64">
        <f t="shared" si="2"/>
        <v>2</v>
      </c>
      <c r="K223" s="65">
        <f t="shared" ref="K223:P223" si="187">IF(ISNUMBER(MATCH($I223, B$42:B1000, 0)), COUNTIF(B$42:B1000, $I223), 0)</f>
        <v>0</v>
      </c>
      <c r="L223" s="66">
        <f t="shared" si="187"/>
        <v>1</v>
      </c>
      <c r="M223" s="66">
        <f t="shared" si="187"/>
        <v>1</v>
      </c>
      <c r="N223" s="66">
        <f t="shared" si="187"/>
        <v>0</v>
      </c>
      <c r="O223" s="66">
        <f t="shared" si="187"/>
        <v>0</v>
      </c>
      <c r="P223" s="67">
        <f t="shared" si="187"/>
        <v>0</v>
      </c>
      <c r="Q223" s="17">
        <f t="shared" si="4"/>
        <v>0</v>
      </c>
      <c r="R223" s="49">
        <f t="shared" si="5"/>
        <v>0</v>
      </c>
      <c r="S223" s="49">
        <f t="shared" si="6"/>
        <v>0</v>
      </c>
      <c r="T223" s="5" t="s">
        <v>1</v>
      </c>
      <c r="X223" s="82" t="s">
        <v>352</v>
      </c>
      <c r="Y223" s="49" t="str">
        <f t="shared" si="7"/>
        <v>Understanding</v>
      </c>
    </row>
    <row r="224">
      <c r="A224" s="11"/>
      <c r="B224" s="31"/>
      <c r="C224" s="31"/>
      <c r="D224" s="31"/>
      <c r="E224" s="31"/>
      <c r="F224" s="31"/>
      <c r="G224" s="31"/>
      <c r="H224" s="31"/>
      <c r="I224" s="83" t="str">
        <f>IFERROR(__xludf.DUMMYFUNCTION("""COMPUTED_VALUE"""),"Underline")</f>
        <v>Underline</v>
      </c>
      <c r="J224" s="64">
        <f t="shared" si="2"/>
        <v>1</v>
      </c>
      <c r="K224" s="65">
        <f t="shared" ref="K224:P224" si="188">IF(ISNUMBER(MATCH($I224, B$42:B1000, 0)), COUNTIF(B$42:B1000, $I224), 0)</f>
        <v>1</v>
      </c>
      <c r="L224" s="66">
        <f t="shared" si="188"/>
        <v>0</v>
      </c>
      <c r="M224" s="66">
        <f t="shared" si="188"/>
        <v>0</v>
      </c>
      <c r="N224" s="66">
        <f t="shared" si="188"/>
        <v>0</v>
      </c>
      <c r="O224" s="66">
        <f t="shared" si="188"/>
        <v>0</v>
      </c>
      <c r="P224" s="67">
        <f t="shared" si="188"/>
        <v>0</v>
      </c>
      <c r="Q224" s="17" t="str">
        <f t="shared" si="4"/>
        <v>Remembering</v>
      </c>
      <c r="R224" s="49" t="str">
        <f t="shared" si="5"/>
        <v>Remembering</v>
      </c>
      <c r="S224" s="49" t="str">
        <f t="shared" si="6"/>
        <v>Remembering</v>
      </c>
      <c r="X224" s="82" t="s">
        <v>387</v>
      </c>
      <c r="Y224" s="49" t="str">
        <f t="shared" si="7"/>
        <v>Remembering</v>
      </c>
    </row>
    <row r="225">
      <c r="A225" s="11"/>
      <c r="B225" s="31"/>
      <c r="C225" s="31"/>
      <c r="D225" s="31"/>
      <c r="E225" s="31"/>
      <c r="F225" s="31"/>
      <c r="G225" s="31"/>
      <c r="H225" s="31"/>
      <c r="I225" s="83" t="str">
        <f>IFERROR(__xludf.DUMMYFUNCTION("""COMPUTED_VALUE"""),"Use")</f>
        <v>Use</v>
      </c>
      <c r="J225" s="64">
        <f t="shared" si="2"/>
        <v>1</v>
      </c>
      <c r="K225" s="65">
        <f t="shared" ref="K225:P225" si="189">IF(ISNUMBER(MATCH($I225, B$42:B1000, 0)), COUNTIF(B$42:B1000, $I225), 0)</f>
        <v>0</v>
      </c>
      <c r="L225" s="66">
        <f t="shared" si="189"/>
        <v>0</v>
      </c>
      <c r="M225" s="66">
        <f t="shared" si="189"/>
        <v>1</v>
      </c>
      <c r="N225" s="66">
        <f t="shared" si="189"/>
        <v>0</v>
      </c>
      <c r="O225" s="66">
        <f t="shared" si="189"/>
        <v>0</v>
      </c>
      <c r="P225" s="67">
        <f t="shared" si="189"/>
        <v>0</v>
      </c>
      <c r="Q225" s="17" t="str">
        <f t="shared" si="4"/>
        <v>Applying</v>
      </c>
      <c r="R225" s="49" t="str">
        <f t="shared" si="5"/>
        <v>Applying</v>
      </c>
      <c r="S225" s="49" t="str">
        <f t="shared" si="6"/>
        <v>Applying</v>
      </c>
      <c r="X225" s="82" t="s">
        <v>356</v>
      </c>
      <c r="Y225" s="49" t="str">
        <f t="shared" si="7"/>
        <v>Applying</v>
      </c>
    </row>
    <row r="226">
      <c r="A226" s="11"/>
      <c r="B226" s="31"/>
      <c r="C226" s="31"/>
      <c r="D226" s="31"/>
      <c r="E226" s="31"/>
      <c r="F226" s="31"/>
      <c r="G226" s="31"/>
      <c r="H226" s="31"/>
      <c r="I226" s="83" t="str">
        <f>IFERROR(__xludf.DUMMYFUNCTION("""COMPUTED_VALUE"""),"Utilise")</f>
        <v>Utilise</v>
      </c>
      <c r="J226" s="64">
        <f t="shared" si="2"/>
        <v>1</v>
      </c>
      <c r="K226" s="65">
        <f t="shared" ref="K226:P226" si="190">IF(ISNUMBER(MATCH($I226, B$42:B1000, 0)), COUNTIF(B$42:B1000, $I226), 0)</f>
        <v>0</v>
      </c>
      <c r="L226" s="66">
        <f t="shared" si="190"/>
        <v>0</v>
      </c>
      <c r="M226" s="66">
        <f t="shared" si="190"/>
        <v>1</v>
      </c>
      <c r="N226" s="66">
        <f t="shared" si="190"/>
        <v>0</v>
      </c>
      <c r="O226" s="66">
        <f t="shared" si="190"/>
        <v>0</v>
      </c>
      <c r="P226" s="67">
        <f t="shared" si="190"/>
        <v>0</v>
      </c>
      <c r="Q226" s="17" t="str">
        <f t="shared" si="4"/>
        <v>Applying</v>
      </c>
      <c r="R226" s="49" t="str">
        <f t="shared" si="5"/>
        <v>Applying</v>
      </c>
      <c r="S226" s="49" t="str">
        <f t="shared" si="6"/>
        <v>Applying</v>
      </c>
      <c r="X226" s="82" t="s">
        <v>360</v>
      </c>
      <c r="Y226" s="49" t="str">
        <f t="shared" si="7"/>
        <v>Applying</v>
      </c>
    </row>
    <row r="227">
      <c r="A227" s="11"/>
      <c r="B227" s="31"/>
      <c r="C227" s="31"/>
      <c r="D227" s="31"/>
      <c r="E227" s="31"/>
      <c r="F227" s="31"/>
      <c r="G227" s="31"/>
      <c r="H227" s="31"/>
      <c r="I227" s="83" t="str">
        <f>IFERROR(__xludf.DUMMYFUNCTION("""COMPUTED_VALUE"""),"Value")</f>
        <v>Value</v>
      </c>
      <c r="J227" s="64">
        <f t="shared" si="2"/>
        <v>1</v>
      </c>
      <c r="K227" s="65">
        <f t="shared" ref="K227:P227" si="191">IF(ISNUMBER(MATCH($I227, B$42:B1000, 0)), COUNTIF(B$42:B1000, $I227), 0)</f>
        <v>0</v>
      </c>
      <c r="L227" s="66">
        <f t="shared" si="191"/>
        <v>0</v>
      </c>
      <c r="M227" s="66">
        <f t="shared" si="191"/>
        <v>0</v>
      </c>
      <c r="N227" s="66">
        <f t="shared" si="191"/>
        <v>0</v>
      </c>
      <c r="O227" s="66">
        <f t="shared" si="191"/>
        <v>1</v>
      </c>
      <c r="P227" s="67">
        <f t="shared" si="191"/>
        <v>0</v>
      </c>
      <c r="Q227" s="17" t="str">
        <f t="shared" si="4"/>
        <v>Evaluating</v>
      </c>
      <c r="R227" s="49" t="str">
        <f t="shared" si="5"/>
        <v>Evaluating</v>
      </c>
      <c r="S227" s="49" t="str">
        <f t="shared" si="6"/>
        <v>Evaluating</v>
      </c>
      <c r="X227" s="82" t="s">
        <v>373</v>
      </c>
      <c r="Y227" s="49" t="str">
        <f t="shared" si="7"/>
        <v>Evaluating</v>
      </c>
    </row>
    <row r="228">
      <c r="A228" s="11"/>
      <c r="B228" s="31"/>
      <c r="C228" s="31"/>
      <c r="D228" s="31"/>
      <c r="E228" s="31"/>
      <c r="F228" s="31"/>
      <c r="G228" s="31"/>
      <c r="H228" s="31"/>
      <c r="I228" s="83" t="str">
        <f>IFERROR(__xludf.DUMMYFUNCTION("""COMPUTED_VALUE"""),"Verify")</f>
        <v>Verify</v>
      </c>
      <c r="J228" s="64">
        <f t="shared" si="2"/>
        <v>1</v>
      </c>
      <c r="K228" s="65">
        <f t="shared" ref="K228:P228" si="192">IF(ISNUMBER(MATCH($I228, B$42:B1000, 0)), COUNTIF(B$42:B1000, $I228), 0)</f>
        <v>0</v>
      </c>
      <c r="L228" s="66">
        <f t="shared" si="192"/>
        <v>0</v>
      </c>
      <c r="M228" s="66">
        <f t="shared" si="192"/>
        <v>0</v>
      </c>
      <c r="N228" s="66">
        <f t="shared" si="192"/>
        <v>0</v>
      </c>
      <c r="O228" s="66">
        <f t="shared" si="192"/>
        <v>1</v>
      </c>
      <c r="P228" s="67">
        <f t="shared" si="192"/>
        <v>0</v>
      </c>
      <c r="Q228" s="17" t="str">
        <f t="shared" si="4"/>
        <v>Evaluating</v>
      </c>
      <c r="R228" s="49" t="str">
        <f t="shared" si="5"/>
        <v>Evaluating</v>
      </c>
      <c r="S228" s="49" t="str">
        <f t="shared" si="6"/>
        <v>Evaluating</v>
      </c>
      <c r="X228" s="82" t="s">
        <v>374</v>
      </c>
      <c r="Y228" s="49" t="str">
        <f t="shared" si="7"/>
        <v>Evaluating</v>
      </c>
    </row>
    <row r="229">
      <c r="A229" s="11"/>
      <c r="B229" s="31"/>
      <c r="C229" s="31"/>
      <c r="D229" s="31"/>
      <c r="E229" s="31"/>
      <c r="F229" s="31"/>
      <c r="G229" s="31"/>
      <c r="H229" s="31"/>
      <c r="I229" s="83" t="str">
        <f>IFERROR(__xludf.DUMMYFUNCTION("""COMPUTED_VALUE"""),"Weigh")</f>
        <v>Weigh</v>
      </c>
      <c r="J229" s="64">
        <f t="shared" si="2"/>
        <v>1</v>
      </c>
      <c r="K229" s="65">
        <f t="shared" ref="K229:P229" si="193">IF(ISNUMBER(MATCH($I229, B$42:B1000, 0)), COUNTIF(B$42:B1000, $I229), 0)</f>
        <v>0</v>
      </c>
      <c r="L229" s="66">
        <f t="shared" si="193"/>
        <v>0</v>
      </c>
      <c r="M229" s="66">
        <f t="shared" si="193"/>
        <v>0</v>
      </c>
      <c r="N229" s="66">
        <f t="shared" si="193"/>
        <v>0</v>
      </c>
      <c r="O229" s="66">
        <f t="shared" si="193"/>
        <v>1</v>
      </c>
      <c r="P229" s="67">
        <f t="shared" si="193"/>
        <v>0</v>
      </c>
      <c r="Q229" s="17" t="str">
        <f t="shared" si="4"/>
        <v>Evaluating</v>
      </c>
      <c r="R229" s="49" t="str">
        <f t="shared" si="5"/>
        <v>Evaluating</v>
      </c>
      <c r="S229" s="49" t="str">
        <f t="shared" si="6"/>
        <v>Evaluating</v>
      </c>
      <c r="X229" s="82" t="s">
        <v>375</v>
      </c>
      <c r="Y229" s="49" t="str">
        <f t="shared" si="7"/>
        <v>Evaluating</v>
      </c>
    </row>
    <row r="230">
      <c r="A230" s="11"/>
      <c r="B230" s="31"/>
      <c r="C230" s="31"/>
      <c r="D230" s="31"/>
      <c r="E230" s="31"/>
      <c r="F230" s="31"/>
      <c r="G230" s="31"/>
      <c r="H230" s="31"/>
      <c r="I230" s="84" t="str">
        <f>IFERROR(__xludf.DUMMYFUNCTION("""COMPUTED_VALUE"""),"Write")</f>
        <v>Write</v>
      </c>
      <c r="J230" s="85">
        <f t="shared" si="2"/>
        <v>4</v>
      </c>
      <c r="K230" s="86">
        <f t="shared" ref="K230:P230" si="194">IF(ISNUMBER(MATCH($I230, B$42:B1000, 0)), COUNTIF(B$42:B1000, $I230), 0)</f>
        <v>2</v>
      </c>
      <c r="L230" s="87">
        <f t="shared" si="194"/>
        <v>0</v>
      </c>
      <c r="M230" s="87">
        <f t="shared" si="194"/>
        <v>1</v>
      </c>
      <c r="N230" s="87">
        <f t="shared" si="194"/>
        <v>0</v>
      </c>
      <c r="O230" s="87">
        <f t="shared" si="194"/>
        <v>0</v>
      </c>
      <c r="P230" s="88">
        <f t="shared" si="194"/>
        <v>1</v>
      </c>
      <c r="Q230" s="17">
        <f t="shared" si="4"/>
        <v>0</v>
      </c>
      <c r="R230" s="49">
        <f t="shared" si="5"/>
        <v>0</v>
      </c>
      <c r="S230" s="49">
        <f t="shared" si="6"/>
        <v>0</v>
      </c>
      <c r="T230" s="5" t="s">
        <v>388</v>
      </c>
      <c r="X230" s="82" t="s">
        <v>184</v>
      </c>
      <c r="Y230" s="49" t="str">
        <f t="shared" si="7"/>
        <v>Creating or Applying...</v>
      </c>
    </row>
    <row r="231">
      <c r="A231" s="11"/>
      <c r="B231" s="31"/>
      <c r="C231" s="31"/>
      <c r="D231" s="31"/>
      <c r="E231" s="31"/>
      <c r="F231" s="31"/>
      <c r="G231" s="31"/>
      <c r="H231" s="31"/>
      <c r="J231" s="49">
        <f t="shared" si="2"/>
        <v>0</v>
      </c>
      <c r="K231" s="89">
        <f t="shared" ref="K231:P231" si="195">IF(ISNUMBER(MATCH($I231, B$42:B1000, 0)), COUNTIF(B$42:B1000, $I231), 0)</f>
        <v>0</v>
      </c>
      <c r="L231" s="89">
        <f t="shared" si="195"/>
        <v>0</v>
      </c>
      <c r="M231" s="89">
        <f t="shared" si="195"/>
        <v>0</v>
      </c>
      <c r="N231" s="89">
        <f t="shared" si="195"/>
        <v>0</v>
      </c>
      <c r="O231" s="89">
        <f t="shared" si="195"/>
        <v>0</v>
      </c>
      <c r="P231" s="89">
        <f t="shared" si="195"/>
        <v>0</v>
      </c>
      <c r="S231" s="49" t="str">
        <f t="shared" si="6"/>
        <v>Remembering</v>
      </c>
      <c r="X231" s="82"/>
    </row>
    <row r="232">
      <c r="X232" s="82"/>
    </row>
    <row r="233">
      <c r="X233" s="82"/>
    </row>
    <row r="234">
      <c r="X234" s="82"/>
    </row>
    <row r="235">
      <c r="X235" s="82"/>
    </row>
    <row r="236">
      <c r="X236" s="82"/>
    </row>
    <row r="237">
      <c r="X237" s="82"/>
    </row>
    <row r="238">
      <c r="X238" s="82"/>
    </row>
    <row r="239">
      <c r="X239" s="82"/>
    </row>
    <row r="240">
      <c r="X240" s="82"/>
    </row>
    <row r="241">
      <c r="X241" s="82"/>
    </row>
    <row r="242">
      <c r="X242" s="82"/>
    </row>
    <row r="243">
      <c r="X243" s="82"/>
    </row>
    <row r="244">
      <c r="X244" s="82"/>
    </row>
    <row r="245">
      <c r="X245" s="82"/>
    </row>
    <row r="246">
      <c r="X246" s="82"/>
    </row>
    <row r="247">
      <c r="X247" s="82"/>
    </row>
    <row r="248">
      <c r="X248" s="82"/>
    </row>
    <row r="249">
      <c r="X249" s="82"/>
    </row>
    <row r="250">
      <c r="X250" s="82"/>
    </row>
    <row r="251">
      <c r="X251" s="82"/>
    </row>
    <row r="252">
      <c r="X252" s="82"/>
    </row>
    <row r="253">
      <c r="X253" s="82"/>
    </row>
    <row r="254">
      <c r="X254" s="82"/>
    </row>
    <row r="255">
      <c r="X255" s="82"/>
    </row>
    <row r="256">
      <c r="X256" s="82"/>
    </row>
    <row r="257">
      <c r="X257" s="82"/>
    </row>
    <row r="258">
      <c r="X258" s="82"/>
    </row>
    <row r="259">
      <c r="X259" s="82"/>
    </row>
    <row r="260">
      <c r="X260" s="82"/>
    </row>
    <row r="261">
      <c r="X261" s="82"/>
    </row>
    <row r="262">
      <c r="X262" s="82"/>
    </row>
    <row r="263">
      <c r="X263" s="82"/>
    </row>
    <row r="264">
      <c r="X264" s="82"/>
    </row>
    <row r="265">
      <c r="X265" s="82"/>
    </row>
    <row r="266">
      <c r="X266" s="82"/>
    </row>
    <row r="267">
      <c r="X267" s="82"/>
    </row>
    <row r="268">
      <c r="X268" s="82"/>
    </row>
    <row r="269">
      <c r="X269" s="82"/>
    </row>
    <row r="270">
      <c r="X270" s="82"/>
    </row>
    <row r="271">
      <c r="X271" s="82"/>
    </row>
    <row r="272">
      <c r="X272" s="82"/>
    </row>
    <row r="273">
      <c r="X273" s="82"/>
    </row>
    <row r="274">
      <c r="X274" s="82"/>
    </row>
    <row r="275">
      <c r="X275" s="82"/>
    </row>
    <row r="276">
      <c r="X276" s="82"/>
    </row>
    <row r="277">
      <c r="X277" s="82"/>
    </row>
    <row r="278">
      <c r="X278" s="82"/>
    </row>
    <row r="279">
      <c r="X279" s="82"/>
    </row>
    <row r="280">
      <c r="X280" s="82"/>
    </row>
    <row r="281">
      <c r="X281" s="82"/>
    </row>
    <row r="282">
      <c r="X282" s="82"/>
    </row>
    <row r="283">
      <c r="X283" s="82"/>
    </row>
    <row r="284">
      <c r="X284" s="82"/>
    </row>
    <row r="285">
      <c r="X285" s="82"/>
    </row>
    <row r="286">
      <c r="X286" s="82"/>
    </row>
    <row r="287">
      <c r="X287" s="82"/>
    </row>
    <row r="288">
      <c r="X288" s="82"/>
    </row>
    <row r="289">
      <c r="X289" s="82"/>
    </row>
    <row r="290">
      <c r="X290" s="82"/>
    </row>
    <row r="291">
      <c r="X291" s="82"/>
    </row>
    <row r="292">
      <c r="X292" s="82"/>
    </row>
    <row r="293">
      <c r="X293" s="82"/>
    </row>
    <row r="294">
      <c r="X294" s="82"/>
    </row>
    <row r="295">
      <c r="X295" s="82"/>
    </row>
    <row r="296">
      <c r="X296" s="82"/>
    </row>
    <row r="297">
      <c r="X297" s="82"/>
    </row>
    <row r="298">
      <c r="X298" s="82"/>
    </row>
    <row r="299">
      <c r="X299" s="82"/>
    </row>
    <row r="300">
      <c r="X300" s="82"/>
    </row>
    <row r="301">
      <c r="X301" s="82"/>
    </row>
    <row r="302">
      <c r="X302" s="82"/>
    </row>
    <row r="303">
      <c r="X303" s="82"/>
    </row>
    <row r="304">
      <c r="X304" s="82"/>
    </row>
    <row r="305">
      <c r="X305" s="82"/>
    </row>
    <row r="306">
      <c r="X306" s="82"/>
    </row>
    <row r="307">
      <c r="X307" s="82"/>
    </row>
    <row r="308">
      <c r="X308" s="82"/>
    </row>
    <row r="309">
      <c r="X309" s="82"/>
    </row>
    <row r="310">
      <c r="X310" s="82"/>
    </row>
    <row r="311">
      <c r="X311" s="82"/>
    </row>
    <row r="312">
      <c r="X312" s="82"/>
    </row>
    <row r="313">
      <c r="X313" s="82"/>
    </row>
    <row r="314">
      <c r="X314" s="82"/>
    </row>
    <row r="315">
      <c r="X315" s="82"/>
    </row>
    <row r="316">
      <c r="X316" s="82"/>
    </row>
    <row r="317">
      <c r="X317" s="82"/>
    </row>
    <row r="318">
      <c r="X318" s="82"/>
    </row>
    <row r="319">
      <c r="X319" s="82"/>
    </row>
    <row r="320">
      <c r="X320" s="82"/>
    </row>
    <row r="321">
      <c r="X321" s="82"/>
    </row>
    <row r="322">
      <c r="X322" s="82"/>
    </row>
    <row r="323">
      <c r="X323" s="82"/>
    </row>
    <row r="324">
      <c r="X324" s="82"/>
    </row>
    <row r="325">
      <c r="X325" s="82"/>
    </row>
    <row r="326">
      <c r="X326" s="82"/>
    </row>
    <row r="327">
      <c r="X327" s="82"/>
    </row>
    <row r="328">
      <c r="X328" s="82"/>
    </row>
    <row r="329">
      <c r="X329" s="82"/>
    </row>
    <row r="330">
      <c r="X330" s="82"/>
    </row>
    <row r="331">
      <c r="X331" s="82"/>
    </row>
    <row r="332">
      <c r="X332" s="82"/>
    </row>
    <row r="333">
      <c r="X333" s="82"/>
    </row>
    <row r="334">
      <c r="X334" s="82"/>
    </row>
    <row r="335">
      <c r="X335" s="82"/>
    </row>
    <row r="336">
      <c r="X336" s="82"/>
    </row>
    <row r="337">
      <c r="X337" s="82"/>
    </row>
    <row r="338">
      <c r="X338" s="82"/>
    </row>
    <row r="339">
      <c r="X339" s="82"/>
    </row>
    <row r="340">
      <c r="X340" s="82"/>
    </row>
    <row r="341">
      <c r="X341" s="82"/>
    </row>
    <row r="342">
      <c r="X342" s="82"/>
    </row>
    <row r="343">
      <c r="X343" s="82"/>
    </row>
    <row r="344">
      <c r="X344" s="82"/>
    </row>
    <row r="345">
      <c r="X345" s="82"/>
    </row>
    <row r="346">
      <c r="X346" s="82"/>
    </row>
    <row r="347">
      <c r="X347" s="82"/>
    </row>
    <row r="348">
      <c r="X348" s="82"/>
    </row>
    <row r="349">
      <c r="X349" s="82"/>
    </row>
    <row r="350">
      <c r="X350" s="82"/>
    </row>
    <row r="351">
      <c r="X351" s="82"/>
    </row>
    <row r="352">
      <c r="X352" s="82"/>
    </row>
    <row r="353">
      <c r="X353" s="82"/>
    </row>
    <row r="354">
      <c r="X354" s="82"/>
    </row>
    <row r="355">
      <c r="X355" s="82"/>
    </row>
    <row r="356">
      <c r="X356" s="82"/>
    </row>
    <row r="357">
      <c r="X357" s="82"/>
    </row>
    <row r="358">
      <c r="X358" s="82"/>
    </row>
    <row r="359">
      <c r="X359" s="82"/>
    </row>
    <row r="360">
      <c r="X360" s="82"/>
    </row>
    <row r="361">
      <c r="X361" s="82"/>
    </row>
    <row r="362">
      <c r="X362" s="82"/>
    </row>
    <row r="363">
      <c r="X363" s="82"/>
    </row>
    <row r="364">
      <c r="X364" s="82"/>
    </row>
    <row r="365">
      <c r="X365" s="82"/>
    </row>
    <row r="366">
      <c r="X366" s="82"/>
    </row>
    <row r="367">
      <c r="X367" s="82"/>
    </row>
    <row r="368">
      <c r="X368" s="82"/>
    </row>
    <row r="369">
      <c r="X369" s="82"/>
    </row>
    <row r="370">
      <c r="X370" s="82"/>
    </row>
    <row r="371">
      <c r="X371" s="82"/>
    </row>
    <row r="372">
      <c r="X372" s="82"/>
    </row>
    <row r="373">
      <c r="X373" s="82"/>
    </row>
    <row r="374">
      <c r="X374" s="82"/>
    </row>
    <row r="375">
      <c r="X375" s="82"/>
    </row>
    <row r="376">
      <c r="X376" s="82"/>
    </row>
    <row r="377">
      <c r="X377" s="82"/>
    </row>
    <row r="378">
      <c r="X378" s="82"/>
    </row>
    <row r="379">
      <c r="X379" s="82"/>
    </row>
    <row r="380">
      <c r="X380" s="82"/>
    </row>
    <row r="381">
      <c r="X381" s="82"/>
    </row>
    <row r="382">
      <c r="X382" s="82"/>
    </row>
    <row r="383">
      <c r="X383" s="82"/>
    </row>
    <row r="384">
      <c r="X384" s="82"/>
    </row>
    <row r="385">
      <c r="X385" s="82"/>
    </row>
    <row r="386">
      <c r="X386" s="82"/>
    </row>
    <row r="387">
      <c r="X387" s="82"/>
    </row>
    <row r="388">
      <c r="X388" s="82"/>
    </row>
    <row r="389">
      <c r="X389" s="82"/>
    </row>
    <row r="390">
      <c r="X390" s="82"/>
    </row>
    <row r="391">
      <c r="X391" s="82"/>
    </row>
    <row r="392">
      <c r="X392" s="82"/>
    </row>
    <row r="393">
      <c r="X393" s="82"/>
    </row>
    <row r="394">
      <c r="X394" s="82"/>
    </row>
    <row r="395">
      <c r="X395" s="82"/>
    </row>
    <row r="396">
      <c r="X396" s="82"/>
    </row>
    <row r="397">
      <c r="X397" s="82"/>
    </row>
    <row r="398">
      <c r="X398" s="82"/>
    </row>
    <row r="399">
      <c r="X399" s="82"/>
    </row>
    <row r="400">
      <c r="X400" s="82"/>
    </row>
    <row r="401">
      <c r="X401" s="82"/>
    </row>
    <row r="402">
      <c r="X402" s="82"/>
    </row>
    <row r="403">
      <c r="X403" s="82"/>
    </row>
    <row r="404">
      <c r="X404" s="82"/>
    </row>
    <row r="405">
      <c r="X405" s="82"/>
    </row>
    <row r="406">
      <c r="X406" s="82"/>
    </row>
    <row r="407">
      <c r="X407" s="82"/>
    </row>
    <row r="408">
      <c r="X408" s="82"/>
    </row>
    <row r="409">
      <c r="X409" s="82"/>
    </row>
    <row r="410">
      <c r="X410" s="82"/>
    </row>
    <row r="411">
      <c r="X411" s="82"/>
    </row>
    <row r="412">
      <c r="X412" s="82"/>
    </row>
    <row r="413">
      <c r="X413" s="82"/>
    </row>
    <row r="414">
      <c r="X414" s="82"/>
    </row>
    <row r="415">
      <c r="X415" s="82"/>
    </row>
    <row r="416">
      <c r="X416" s="82"/>
    </row>
    <row r="417">
      <c r="X417" s="82"/>
    </row>
    <row r="418">
      <c r="X418" s="82"/>
    </row>
    <row r="419">
      <c r="X419" s="82"/>
    </row>
    <row r="420">
      <c r="X420" s="82"/>
    </row>
    <row r="421">
      <c r="X421" s="82"/>
    </row>
    <row r="422">
      <c r="X422" s="82"/>
    </row>
    <row r="423">
      <c r="X423" s="82"/>
    </row>
    <row r="424">
      <c r="X424" s="82"/>
    </row>
    <row r="425">
      <c r="X425" s="82"/>
    </row>
    <row r="426">
      <c r="X426" s="82"/>
    </row>
    <row r="427">
      <c r="X427" s="82"/>
    </row>
    <row r="428">
      <c r="X428" s="82"/>
    </row>
    <row r="429">
      <c r="X429" s="82"/>
    </row>
    <row r="430">
      <c r="X430" s="82"/>
    </row>
    <row r="431">
      <c r="X431" s="82"/>
    </row>
    <row r="432">
      <c r="X432" s="82"/>
    </row>
    <row r="433">
      <c r="X433" s="82"/>
    </row>
    <row r="434">
      <c r="X434" s="82"/>
    </row>
    <row r="435">
      <c r="X435" s="82"/>
    </row>
    <row r="436">
      <c r="X436" s="82"/>
    </row>
    <row r="437">
      <c r="X437" s="82"/>
    </row>
    <row r="438">
      <c r="X438" s="82"/>
    </row>
    <row r="439">
      <c r="X439" s="82"/>
    </row>
    <row r="440">
      <c r="X440" s="82"/>
    </row>
    <row r="441">
      <c r="X441" s="82"/>
    </row>
    <row r="442">
      <c r="X442" s="82"/>
    </row>
    <row r="443">
      <c r="X443" s="82"/>
    </row>
    <row r="444">
      <c r="X444" s="82"/>
    </row>
    <row r="445">
      <c r="X445" s="82"/>
    </row>
    <row r="446">
      <c r="X446" s="82"/>
    </row>
    <row r="447">
      <c r="X447" s="82"/>
    </row>
    <row r="448">
      <c r="X448" s="82"/>
    </row>
    <row r="449">
      <c r="X449" s="82"/>
    </row>
    <row r="450">
      <c r="X450" s="82"/>
    </row>
    <row r="451">
      <c r="X451" s="82"/>
    </row>
    <row r="452">
      <c r="X452" s="82"/>
    </row>
    <row r="453">
      <c r="X453" s="82"/>
    </row>
    <row r="454">
      <c r="X454" s="82"/>
    </row>
    <row r="455">
      <c r="X455" s="82"/>
    </row>
    <row r="456">
      <c r="X456" s="82"/>
    </row>
    <row r="457">
      <c r="X457" s="82"/>
    </row>
    <row r="458">
      <c r="X458" s="82"/>
    </row>
    <row r="459">
      <c r="X459" s="82"/>
    </row>
    <row r="460">
      <c r="X460" s="82"/>
    </row>
    <row r="461">
      <c r="X461" s="82"/>
    </row>
    <row r="462">
      <c r="X462" s="82"/>
    </row>
    <row r="463">
      <c r="X463" s="82"/>
    </row>
    <row r="464">
      <c r="X464" s="82"/>
    </row>
    <row r="465">
      <c r="X465" s="82"/>
    </row>
    <row r="466">
      <c r="X466" s="82"/>
    </row>
    <row r="467">
      <c r="X467" s="82"/>
    </row>
    <row r="468">
      <c r="X468" s="82"/>
    </row>
    <row r="469">
      <c r="X469" s="82"/>
    </row>
    <row r="470">
      <c r="X470" s="82"/>
    </row>
    <row r="471">
      <c r="X471" s="82"/>
    </row>
    <row r="472">
      <c r="X472" s="82"/>
    </row>
    <row r="473">
      <c r="X473" s="82"/>
    </row>
    <row r="474">
      <c r="X474" s="82"/>
    </row>
    <row r="475">
      <c r="X475" s="82"/>
    </row>
    <row r="476">
      <c r="X476" s="82"/>
    </row>
    <row r="477">
      <c r="X477" s="82"/>
    </row>
    <row r="478">
      <c r="X478" s="82"/>
    </row>
    <row r="479">
      <c r="X479" s="82"/>
    </row>
    <row r="480">
      <c r="X480" s="82"/>
    </row>
    <row r="481">
      <c r="X481" s="82"/>
    </row>
    <row r="482">
      <c r="X482" s="82"/>
    </row>
    <row r="483">
      <c r="X483" s="82"/>
    </row>
    <row r="484">
      <c r="X484" s="82"/>
    </row>
    <row r="485">
      <c r="X485" s="82"/>
    </row>
    <row r="486">
      <c r="X486" s="82"/>
    </row>
    <row r="487">
      <c r="X487" s="82"/>
    </row>
    <row r="488">
      <c r="X488" s="82"/>
    </row>
    <row r="489">
      <c r="X489" s="82"/>
    </row>
    <row r="490">
      <c r="X490" s="82"/>
    </row>
    <row r="491">
      <c r="X491" s="82"/>
    </row>
    <row r="492">
      <c r="X492" s="82"/>
    </row>
    <row r="493">
      <c r="X493" s="82"/>
    </row>
    <row r="494">
      <c r="X494" s="82"/>
    </row>
    <row r="495">
      <c r="X495" s="82"/>
    </row>
    <row r="496">
      <c r="X496" s="82"/>
    </row>
    <row r="497">
      <c r="X497" s="82"/>
    </row>
    <row r="498">
      <c r="X498" s="82"/>
    </row>
    <row r="499">
      <c r="X499" s="82"/>
    </row>
    <row r="500">
      <c r="X500" s="82"/>
    </row>
    <row r="501">
      <c r="X501" s="82"/>
    </row>
    <row r="502">
      <c r="X502" s="82"/>
    </row>
    <row r="503">
      <c r="X503" s="82"/>
    </row>
    <row r="504">
      <c r="X504" s="82"/>
    </row>
    <row r="505">
      <c r="X505" s="82"/>
    </row>
    <row r="506">
      <c r="X506" s="82"/>
    </row>
    <row r="507">
      <c r="X507" s="82"/>
    </row>
    <row r="508">
      <c r="X508" s="82"/>
    </row>
    <row r="509">
      <c r="X509" s="82"/>
    </row>
    <row r="510">
      <c r="X510" s="82"/>
    </row>
    <row r="511">
      <c r="X511" s="82"/>
    </row>
    <row r="512">
      <c r="X512" s="82"/>
    </row>
    <row r="513">
      <c r="X513" s="82"/>
    </row>
    <row r="514">
      <c r="X514" s="82"/>
    </row>
    <row r="515">
      <c r="X515" s="82"/>
    </row>
    <row r="516">
      <c r="X516" s="82"/>
    </row>
    <row r="517">
      <c r="X517" s="82"/>
    </row>
    <row r="518">
      <c r="X518" s="82"/>
    </row>
    <row r="519">
      <c r="X519" s="82"/>
    </row>
    <row r="520">
      <c r="X520" s="82"/>
    </row>
    <row r="521">
      <c r="X521" s="82"/>
    </row>
    <row r="522">
      <c r="X522" s="82"/>
    </row>
    <row r="523">
      <c r="X523" s="82"/>
    </row>
    <row r="524">
      <c r="X524" s="82"/>
    </row>
    <row r="525">
      <c r="X525" s="82"/>
    </row>
    <row r="526">
      <c r="X526" s="82"/>
    </row>
    <row r="527">
      <c r="X527" s="82"/>
    </row>
    <row r="528">
      <c r="X528" s="82"/>
    </row>
    <row r="529">
      <c r="X529" s="82"/>
    </row>
    <row r="530">
      <c r="X530" s="82"/>
    </row>
    <row r="531">
      <c r="X531" s="82"/>
    </row>
    <row r="532">
      <c r="X532" s="82"/>
    </row>
    <row r="533">
      <c r="X533" s="82"/>
    </row>
    <row r="534">
      <c r="X534" s="82"/>
    </row>
    <row r="535">
      <c r="X535" s="82"/>
    </row>
    <row r="536">
      <c r="X536" s="82"/>
    </row>
    <row r="537">
      <c r="X537" s="82"/>
    </row>
    <row r="538">
      <c r="X538" s="82"/>
    </row>
    <row r="539">
      <c r="X539" s="82"/>
    </row>
    <row r="540">
      <c r="X540" s="82"/>
    </row>
    <row r="541">
      <c r="X541" s="82"/>
    </row>
    <row r="542">
      <c r="X542" s="82"/>
    </row>
    <row r="543">
      <c r="X543" s="82"/>
    </row>
    <row r="544">
      <c r="X544" s="82"/>
    </row>
    <row r="545">
      <c r="X545" s="82"/>
    </row>
    <row r="546">
      <c r="X546" s="82"/>
    </row>
    <row r="547">
      <c r="X547" s="82"/>
    </row>
    <row r="548">
      <c r="X548" s="82"/>
    </row>
    <row r="549">
      <c r="X549" s="82"/>
    </row>
    <row r="550">
      <c r="X550" s="82"/>
    </row>
    <row r="551">
      <c r="X551" s="82"/>
    </row>
    <row r="552">
      <c r="X552" s="82"/>
    </row>
    <row r="553">
      <c r="X553" s="82"/>
    </row>
    <row r="554">
      <c r="X554" s="82"/>
    </row>
    <row r="555">
      <c r="X555" s="82"/>
    </row>
    <row r="556">
      <c r="X556" s="82"/>
    </row>
    <row r="557">
      <c r="X557" s="82"/>
    </row>
    <row r="558">
      <c r="X558" s="82"/>
    </row>
    <row r="559">
      <c r="X559" s="82"/>
    </row>
    <row r="560">
      <c r="X560" s="82"/>
    </row>
    <row r="561">
      <c r="X561" s="82"/>
    </row>
    <row r="562">
      <c r="X562" s="82"/>
    </row>
    <row r="563">
      <c r="X563" s="82"/>
    </row>
    <row r="564">
      <c r="X564" s="82"/>
    </row>
    <row r="565">
      <c r="X565" s="82"/>
    </row>
    <row r="566">
      <c r="X566" s="82"/>
    </row>
    <row r="567">
      <c r="X567" s="82"/>
    </row>
    <row r="568">
      <c r="X568" s="82"/>
    </row>
    <row r="569">
      <c r="X569" s="82"/>
    </row>
    <row r="570">
      <c r="X570" s="82"/>
    </row>
    <row r="571">
      <c r="X571" s="82"/>
    </row>
    <row r="572">
      <c r="X572" s="82"/>
    </row>
    <row r="573">
      <c r="X573" s="82"/>
    </row>
    <row r="574">
      <c r="X574" s="82"/>
    </row>
    <row r="575">
      <c r="X575" s="82"/>
    </row>
    <row r="576">
      <c r="X576" s="82"/>
    </row>
    <row r="577">
      <c r="X577" s="82"/>
    </row>
    <row r="578">
      <c r="X578" s="82"/>
    </row>
    <row r="579">
      <c r="X579" s="82"/>
    </row>
    <row r="580">
      <c r="X580" s="82"/>
    </row>
    <row r="581">
      <c r="X581" s="82"/>
    </row>
    <row r="582">
      <c r="X582" s="82"/>
    </row>
    <row r="583">
      <c r="X583" s="82"/>
    </row>
    <row r="584">
      <c r="X584" s="82"/>
    </row>
    <row r="585">
      <c r="X585" s="82"/>
    </row>
    <row r="586">
      <c r="X586" s="82"/>
    </row>
    <row r="587">
      <c r="X587" s="82"/>
    </row>
    <row r="588">
      <c r="X588" s="82"/>
    </row>
    <row r="589">
      <c r="X589" s="82"/>
    </row>
    <row r="590">
      <c r="X590" s="82"/>
    </row>
    <row r="591">
      <c r="X591" s="82"/>
    </row>
    <row r="592">
      <c r="X592" s="82"/>
    </row>
    <row r="593">
      <c r="X593" s="82"/>
    </row>
    <row r="594">
      <c r="X594" s="82"/>
    </row>
    <row r="595">
      <c r="X595" s="82"/>
    </row>
    <row r="596">
      <c r="X596" s="82"/>
    </row>
    <row r="597">
      <c r="X597" s="82"/>
    </row>
    <row r="598">
      <c r="X598" s="82"/>
    </row>
    <row r="599">
      <c r="X599" s="82"/>
    </row>
    <row r="600">
      <c r="X600" s="82"/>
    </row>
    <row r="601">
      <c r="X601" s="82"/>
    </row>
    <row r="602">
      <c r="X602" s="82"/>
    </row>
    <row r="603">
      <c r="X603" s="82"/>
    </row>
    <row r="604">
      <c r="X604" s="82"/>
    </row>
    <row r="605">
      <c r="X605" s="82"/>
    </row>
    <row r="606">
      <c r="X606" s="82"/>
    </row>
    <row r="607">
      <c r="X607" s="82"/>
    </row>
    <row r="608">
      <c r="X608" s="82"/>
    </row>
    <row r="609">
      <c r="X609" s="82"/>
    </row>
    <row r="610">
      <c r="X610" s="82"/>
    </row>
    <row r="611">
      <c r="X611" s="82"/>
    </row>
    <row r="612">
      <c r="X612" s="82"/>
    </row>
    <row r="613">
      <c r="X613" s="82"/>
    </row>
    <row r="614">
      <c r="X614" s="82"/>
    </row>
    <row r="615">
      <c r="X615" s="82"/>
    </row>
    <row r="616">
      <c r="X616" s="82"/>
    </row>
    <row r="617">
      <c r="X617" s="82"/>
    </row>
    <row r="618">
      <c r="X618" s="82"/>
    </row>
    <row r="619">
      <c r="X619" s="82"/>
    </row>
    <row r="620">
      <c r="X620" s="82"/>
    </row>
    <row r="621">
      <c r="X621" s="82"/>
    </row>
    <row r="622">
      <c r="X622" s="82"/>
    </row>
    <row r="623">
      <c r="X623" s="82"/>
    </row>
    <row r="624">
      <c r="X624" s="82"/>
    </row>
    <row r="625">
      <c r="X625" s="82"/>
    </row>
    <row r="626">
      <c r="X626" s="82"/>
    </row>
    <row r="627">
      <c r="X627" s="82"/>
    </row>
    <row r="628">
      <c r="X628" s="82"/>
    </row>
    <row r="629">
      <c r="X629" s="82"/>
    </row>
    <row r="630">
      <c r="X630" s="82"/>
    </row>
    <row r="631">
      <c r="X631" s="82"/>
    </row>
    <row r="632">
      <c r="X632" s="82"/>
    </row>
    <row r="633">
      <c r="X633" s="82"/>
    </row>
    <row r="634">
      <c r="X634" s="82"/>
    </row>
    <row r="635">
      <c r="X635" s="82"/>
    </row>
    <row r="636">
      <c r="X636" s="82"/>
    </row>
    <row r="637">
      <c r="X637" s="82"/>
    </row>
    <row r="638">
      <c r="X638" s="82"/>
    </row>
    <row r="639">
      <c r="X639" s="82"/>
    </row>
    <row r="640">
      <c r="X640" s="82"/>
    </row>
    <row r="641">
      <c r="X641" s="82"/>
    </row>
    <row r="642">
      <c r="X642" s="82"/>
    </row>
    <row r="643">
      <c r="X643" s="82"/>
    </row>
    <row r="644">
      <c r="X644" s="82"/>
    </row>
    <row r="645">
      <c r="X645" s="82"/>
    </row>
    <row r="646">
      <c r="X646" s="82"/>
    </row>
    <row r="647">
      <c r="X647" s="82"/>
    </row>
    <row r="648">
      <c r="X648" s="82"/>
    </row>
    <row r="649">
      <c r="X649" s="82"/>
    </row>
    <row r="650">
      <c r="X650" s="82"/>
    </row>
    <row r="651">
      <c r="X651" s="82"/>
    </row>
    <row r="652">
      <c r="X652" s="82"/>
    </row>
    <row r="653">
      <c r="X653" s="82"/>
    </row>
    <row r="654">
      <c r="X654" s="82"/>
    </row>
    <row r="655">
      <c r="X655" s="82"/>
    </row>
    <row r="656">
      <c r="X656" s="82"/>
    </row>
    <row r="657">
      <c r="X657" s="82"/>
    </row>
    <row r="658">
      <c r="X658" s="82"/>
    </row>
    <row r="659">
      <c r="X659" s="82"/>
    </row>
    <row r="660">
      <c r="X660" s="82"/>
    </row>
    <row r="661">
      <c r="X661" s="82"/>
    </row>
    <row r="662">
      <c r="X662" s="82"/>
    </row>
    <row r="663">
      <c r="X663" s="82"/>
    </row>
    <row r="664">
      <c r="X664" s="82"/>
    </row>
    <row r="665">
      <c r="X665" s="82"/>
    </row>
    <row r="666">
      <c r="X666" s="82"/>
    </row>
    <row r="667">
      <c r="X667" s="82"/>
    </row>
    <row r="668">
      <c r="X668" s="82"/>
    </row>
    <row r="669">
      <c r="X669" s="82"/>
    </row>
    <row r="670">
      <c r="X670" s="82"/>
    </row>
    <row r="671">
      <c r="X671" s="82"/>
    </row>
    <row r="672">
      <c r="X672" s="82"/>
    </row>
    <row r="673">
      <c r="X673" s="82"/>
    </row>
    <row r="674">
      <c r="X674" s="82"/>
    </row>
    <row r="675">
      <c r="X675" s="82"/>
    </row>
    <row r="676">
      <c r="X676" s="82"/>
    </row>
    <row r="677">
      <c r="X677" s="82"/>
    </row>
    <row r="678">
      <c r="X678" s="82"/>
    </row>
    <row r="679">
      <c r="X679" s="82"/>
    </row>
    <row r="680">
      <c r="X680" s="82"/>
    </row>
    <row r="681">
      <c r="X681" s="82"/>
    </row>
    <row r="682">
      <c r="X682" s="82"/>
    </row>
    <row r="683">
      <c r="X683" s="82"/>
    </row>
    <row r="684">
      <c r="X684" s="82"/>
    </row>
    <row r="685">
      <c r="X685" s="82"/>
    </row>
    <row r="686">
      <c r="X686" s="82"/>
    </row>
    <row r="687">
      <c r="X687" s="82"/>
    </row>
    <row r="688">
      <c r="X688" s="82"/>
    </row>
    <row r="689">
      <c r="X689" s="82"/>
    </row>
    <row r="690">
      <c r="X690" s="82"/>
    </row>
    <row r="691">
      <c r="X691" s="82"/>
    </row>
    <row r="692">
      <c r="X692" s="82"/>
    </row>
    <row r="693">
      <c r="X693" s="82"/>
    </row>
    <row r="694">
      <c r="X694" s="82"/>
    </row>
    <row r="695">
      <c r="X695" s="82"/>
    </row>
    <row r="696">
      <c r="X696" s="82"/>
    </row>
    <row r="697">
      <c r="X697" s="82"/>
    </row>
    <row r="698">
      <c r="X698" s="82"/>
    </row>
    <row r="699">
      <c r="X699" s="82"/>
    </row>
    <row r="700">
      <c r="X700" s="82"/>
    </row>
    <row r="701">
      <c r="X701" s="82"/>
    </row>
    <row r="702">
      <c r="X702" s="82"/>
    </row>
    <row r="703">
      <c r="X703" s="82"/>
    </row>
    <row r="704">
      <c r="X704" s="82"/>
    </row>
    <row r="705">
      <c r="X705" s="82"/>
    </row>
    <row r="706">
      <c r="X706" s="82"/>
    </row>
    <row r="707">
      <c r="X707" s="82"/>
    </row>
    <row r="708">
      <c r="X708" s="82"/>
    </row>
    <row r="709">
      <c r="X709" s="82"/>
    </row>
    <row r="710">
      <c r="X710" s="82"/>
    </row>
    <row r="711">
      <c r="X711" s="82"/>
    </row>
    <row r="712">
      <c r="X712" s="82"/>
    </row>
    <row r="713">
      <c r="X713" s="82"/>
    </row>
    <row r="714">
      <c r="X714" s="82"/>
    </row>
    <row r="715">
      <c r="X715" s="82"/>
    </row>
    <row r="716">
      <c r="X716" s="82"/>
    </row>
    <row r="717">
      <c r="X717" s="82"/>
    </row>
    <row r="718">
      <c r="X718" s="82"/>
    </row>
    <row r="719">
      <c r="X719" s="82"/>
    </row>
    <row r="720">
      <c r="X720" s="82"/>
    </row>
    <row r="721">
      <c r="X721" s="82"/>
    </row>
    <row r="722">
      <c r="X722" s="82"/>
    </row>
    <row r="723">
      <c r="X723" s="82"/>
    </row>
    <row r="724">
      <c r="X724" s="82"/>
    </row>
    <row r="725">
      <c r="X725" s="82"/>
    </row>
    <row r="726">
      <c r="X726" s="82"/>
    </row>
    <row r="727">
      <c r="X727" s="82"/>
    </row>
    <row r="728">
      <c r="X728" s="82"/>
    </row>
    <row r="729">
      <c r="X729" s="82"/>
    </row>
    <row r="730">
      <c r="X730" s="82"/>
    </row>
    <row r="731">
      <c r="X731" s="82"/>
    </row>
    <row r="732">
      <c r="X732" s="82"/>
    </row>
    <row r="733">
      <c r="X733" s="82"/>
    </row>
    <row r="734">
      <c r="X734" s="82"/>
    </row>
    <row r="735">
      <c r="X735" s="82"/>
    </row>
    <row r="736">
      <c r="X736" s="82"/>
    </row>
    <row r="737">
      <c r="X737" s="82"/>
    </row>
    <row r="738">
      <c r="X738" s="82"/>
    </row>
    <row r="739">
      <c r="X739" s="82"/>
    </row>
    <row r="740">
      <c r="X740" s="82"/>
    </row>
    <row r="741">
      <c r="X741" s="82"/>
    </row>
    <row r="742">
      <c r="X742" s="82"/>
    </row>
    <row r="743">
      <c r="X743" s="82"/>
    </row>
    <row r="744">
      <c r="X744" s="82"/>
    </row>
    <row r="745">
      <c r="X745" s="82"/>
    </row>
    <row r="746">
      <c r="X746" s="82"/>
    </row>
    <row r="747">
      <c r="X747" s="82"/>
    </row>
    <row r="748">
      <c r="X748" s="82"/>
    </row>
    <row r="749">
      <c r="X749" s="82"/>
    </row>
    <row r="750">
      <c r="X750" s="82"/>
    </row>
    <row r="751">
      <c r="X751" s="82"/>
    </row>
    <row r="752">
      <c r="X752" s="82"/>
    </row>
    <row r="753">
      <c r="X753" s="82"/>
    </row>
    <row r="754">
      <c r="X754" s="82"/>
    </row>
    <row r="755">
      <c r="X755" s="82"/>
    </row>
    <row r="756">
      <c r="X756" s="82"/>
    </row>
    <row r="757">
      <c r="X757" s="82"/>
    </row>
    <row r="758">
      <c r="X758" s="82"/>
    </row>
    <row r="759">
      <c r="X759" s="82"/>
    </row>
    <row r="760">
      <c r="X760" s="82"/>
    </row>
    <row r="761">
      <c r="X761" s="82"/>
    </row>
    <row r="762">
      <c r="X762" s="82"/>
    </row>
    <row r="763">
      <c r="X763" s="82"/>
    </row>
    <row r="764">
      <c r="X764" s="82"/>
    </row>
    <row r="765">
      <c r="X765" s="82"/>
    </row>
    <row r="766">
      <c r="X766" s="82"/>
    </row>
    <row r="767">
      <c r="X767" s="82"/>
    </row>
    <row r="768">
      <c r="X768" s="82"/>
    </row>
    <row r="769">
      <c r="X769" s="82"/>
    </row>
    <row r="770">
      <c r="X770" s="82"/>
    </row>
    <row r="771">
      <c r="X771" s="82"/>
    </row>
    <row r="772">
      <c r="X772" s="82"/>
    </row>
    <row r="773">
      <c r="X773" s="82"/>
    </row>
    <row r="774">
      <c r="X774" s="82"/>
    </row>
    <row r="775">
      <c r="X775" s="82"/>
    </row>
    <row r="776">
      <c r="X776" s="82"/>
    </row>
    <row r="777">
      <c r="X777" s="82"/>
    </row>
    <row r="778">
      <c r="X778" s="82"/>
    </row>
    <row r="779">
      <c r="X779" s="82"/>
    </row>
    <row r="780">
      <c r="X780" s="82"/>
    </row>
    <row r="781">
      <c r="X781" s="82"/>
    </row>
    <row r="782">
      <c r="X782" s="82"/>
    </row>
    <row r="783">
      <c r="X783" s="82"/>
    </row>
    <row r="784">
      <c r="X784" s="82"/>
    </row>
    <row r="785">
      <c r="X785" s="82"/>
    </row>
    <row r="786">
      <c r="X786" s="82"/>
    </row>
    <row r="787">
      <c r="X787" s="82"/>
    </row>
    <row r="788">
      <c r="X788" s="82"/>
    </row>
    <row r="789">
      <c r="X789" s="82"/>
    </row>
    <row r="790">
      <c r="X790" s="82"/>
    </row>
    <row r="791">
      <c r="X791" s="82"/>
    </row>
    <row r="792">
      <c r="X792" s="82"/>
    </row>
    <row r="793">
      <c r="X793" s="82"/>
    </row>
    <row r="794">
      <c r="X794" s="82"/>
    </row>
    <row r="795">
      <c r="X795" s="82"/>
    </row>
    <row r="796">
      <c r="X796" s="82"/>
    </row>
    <row r="797">
      <c r="X797" s="82"/>
    </row>
    <row r="798">
      <c r="X798" s="82"/>
    </row>
    <row r="799">
      <c r="X799" s="82"/>
    </row>
    <row r="800">
      <c r="X800" s="82"/>
    </row>
    <row r="801">
      <c r="X801" s="82"/>
    </row>
    <row r="802">
      <c r="X802" s="82"/>
    </row>
    <row r="803">
      <c r="X803" s="82"/>
    </row>
    <row r="804">
      <c r="X804" s="82"/>
    </row>
    <row r="805">
      <c r="X805" s="82"/>
    </row>
    <row r="806">
      <c r="X806" s="82"/>
    </row>
    <row r="807">
      <c r="X807" s="82"/>
    </row>
    <row r="808">
      <c r="X808" s="82"/>
    </row>
    <row r="809">
      <c r="X809" s="82"/>
    </row>
    <row r="810">
      <c r="X810" s="82"/>
    </row>
    <row r="811">
      <c r="X811" s="82"/>
    </row>
    <row r="812">
      <c r="X812" s="82"/>
    </row>
    <row r="813">
      <c r="X813" s="82"/>
    </row>
    <row r="814">
      <c r="X814" s="82"/>
    </row>
    <row r="815">
      <c r="X815" s="82"/>
    </row>
    <row r="816">
      <c r="X816" s="82"/>
    </row>
    <row r="817">
      <c r="X817" s="82"/>
    </row>
    <row r="818">
      <c r="X818" s="82"/>
    </row>
    <row r="819">
      <c r="X819" s="82"/>
    </row>
    <row r="820">
      <c r="X820" s="82"/>
    </row>
    <row r="821">
      <c r="X821" s="82"/>
    </row>
    <row r="822">
      <c r="X822" s="82"/>
    </row>
    <row r="823">
      <c r="X823" s="82"/>
    </row>
    <row r="824">
      <c r="X824" s="82"/>
    </row>
    <row r="825">
      <c r="X825" s="82"/>
    </row>
    <row r="826">
      <c r="X826" s="82"/>
    </row>
    <row r="827">
      <c r="X827" s="82"/>
    </row>
    <row r="828">
      <c r="X828" s="82"/>
    </row>
    <row r="829">
      <c r="X829" s="82"/>
    </row>
    <row r="830">
      <c r="X830" s="82"/>
    </row>
    <row r="831">
      <c r="X831" s="82"/>
    </row>
    <row r="832">
      <c r="X832" s="82"/>
    </row>
    <row r="833">
      <c r="X833" s="82"/>
    </row>
    <row r="834">
      <c r="X834" s="82"/>
    </row>
    <row r="835">
      <c r="X835" s="82"/>
    </row>
    <row r="836">
      <c r="X836" s="82"/>
    </row>
    <row r="837">
      <c r="X837" s="82"/>
    </row>
    <row r="838">
      <c r="X838" s="82"/>
    </row>
    <row r="839">
      <c r="X839" s="82"/>
    </row>
    <row r="840">
      <c r="X840" s="82"/>
    </row>
    <row r="841">
      <c r="X841" s="82"/>
    </row>
    <row r="842">
      <c r="X842" s="82"/>
    </row>
    <row r="843">
      <c r="X843" s="82"/>
    </row>
    <row r="844">
      <c r="X844" s="82"/>
    </row>
    <row r="845">
      <c r="X845" s="82"/>
    </row>
    <row r="846">
      <c r="X846" s="82"/>
    </row>
    <row r="847">
      <c r="X847" s="82"/>
    </row>
    <row r="848">
      <c r="X848" s="82"/>
    </row>
    <row r="849">
      <c r="X849" s="82"/>
    </row>
    <row r="850">
      <c r="X850" s="82"/>
    </row>
    <row r="851">
      <c r="X851" s="82"/>
    </row>
    <row r="852">
      <c r="X852" s="82"/>
    </row>
    <row r="853">
      <c r="X853" s="82"/>
    </row>
    <row r="854">
      <c r="X854" s="82"/>
    </row>
    <row r="855">
      <c r="X855" s="82"/>
    </row>
    <row r="856">
      <c r="X856" s="82"/>
    </row>
    <row r="857">
      <c r="X857" s="82"/>
    </row>
    <row r="858">
      <c r="X858" s="82"/>
    </row>
    <row r="859">
      <c r="X859" s="82"/>
    </row>
    <row r="860">
      <c r="X860" s="82"/>
    </row>
    <row r="861">
      <c r="X861" s="82"/>
    </row>
    <row r="862">
      <c r="X862" s="82"/>
    </row>
    <row r="863">
      <c r="X863" s="82"/>
    </row>
    <row r="864">
      <c r="X864" s="82"/>
    </row>
    <row r="865">
      <c r="X865" s="82"/>
    </row>
    <row r="866">
      <c r="X866" s="82"/>
    </row>
    <row r="867">
      <c r="X867" s="82"/>
    </row>
    <row r="868">
      <c r="X868" s="82"/>
    </row>
    <row r="869">
      <c r="X869" s="82"/>
    </row>
    <row r="870">
      <c r="X870" s="82"/>
    </row>
    <row r="871">
      <c r="X871" s="82"/>
    </row>
    <row r="872">
      <c r="X872" s="82"/>
    </row>
    <row r="873">
      <c r="X873" s="82"/>
    </row>
    <row r="874">
      <c r="X874" s="82"/>
    </row>
    <row r="875">
      <c r="X875" s="82"/>
    </row>
    <row r="876">
      <c r="X876" s="82"/>
    </row>
    <row r="877">
      <c r="X877" s="82"/>
    </row>
    <row r="878">
      <c r="X878" s="82"/>
    </row>
    <row r="879">
      <c r="X879" s="82"/>
    </row>
    <row r="880">
      <c r="X880" s="82"/>
    </row>
    <row r="881">
      <c r="X881" s="82"/>
    </row>
    <row r="882">
      <c r="X882" s="82"/>
    </row>
    <row r="883">
      <c r="X883" s="82"/>
    </row>
    <row r="884">
      <c r="X884" s="82"/>
    </row>
    <row r="885">
      <c r="X885" s="82"/>
    </row>
    <row r="886">
      <c r="X886" s="82"/>
    </row>
    <row r="887">
      <c r="X887" s="82"/>
    </row>
    <row r="888">
      <c r="X888" s="82"/>
    </row>
    <row r="889">
      <c r="X889" s="82"/>
    </row>
    <row r="890">
      <c r="X890" s="82"/>
    </row>
    <row r="891">
      <c r="X891" s="82"/>
    </row>
    <row r="892">
      <c r="X892" s="82"/>
    </row>
    <row r="893">
      <c r="X893" s="82"/>
    </row>
    <row r="894">
      <c r="X894" s="82"/>
    </row>
    <row r="895">
      <c r="X895" s="82"/>
    </row>
    <row r="896">
      <c r="X896" s="82"/>
    </row>
    <row r="897">
      <c r="X897" s="82"/>
    </row>
    <row r="898">
      <c r="X898" s="82"/>
    </row>
    <row r="899">
      <c r="X899" s="82"/>
    </row>
    <row r="900">
      <c r="X900" s="82"/>
    </row>
    <row r="901">
      <c r="X901" s="82"/>
    </row>
    <row r="902">
      <c r="X902" s="82"/>
    </row>
    <row r="903">
      <c r="X903" s="82"/>
    </row>
    <row r="904">
      <c r="X904" s="82"/>
    </row>
    <row r="905">
      <c r="X905" s="82"/>
    </row>
    <row r="906">
      <c r="X906" s="82"/>
    </row>
    <row r="907">
      <c r="X907" s="82"/>
    </row>
    <row r="908">
      <c r="X908" s="82"/>
    </row>
    <row r="909">
      <c r="X909" s="82"/>
    </row>
    <row r="910">
      <c r="X910" s="82"/>
    </row>
    <row r="911">
      <c r="X911" s="82"/>
    </row>
    <row r="912">
      <c r="X912" s="82"/>
    </row>
    <row r="913">
      <c r="X913" s="82"/>
    </row>
    <row r="914">
      <c r="X914" s="82"/>
    </row>
    <row r="915">
      <c r="X915" s="82"/>
    </row>
    <row r="916">
      <c r="X916" s="82"/>
    </row>
    <row r="917">
      <c r="X917" s="82"/>
    </row>
    <row r="918">
      <c r="X918" s="82"/>
    </row>
    <row r="919">
      <c r="X919" s="82"/>
    </row>
    <row r="920">
      <c r="X920" s="82"/>
    </row>
    <row r="921">
      <c r="X921" s="82"/>
    </row>
    <row r="922">
      <c r="X922" s="82"/>
    </row>
    <row r="923">
      <c r="X923" s="82"/>
    </row>
    <row r="924">
      <c r="X924" s="82"/>
    </row>
    <row r="925">
      <c r="X925" s="82"/>
    </row>
    <row r="926">
      <c r="X926" s="82"/>
    </row>
    <row r="927">
      <c r="X927" s="82"/>
    </row>
    <row r="928">
      <c r="X928" s="82"/>
    </row>
    <row r="929">
      <c r="X929" s="82"/>
    </row>
    <row r="930">
      <c r="X930" s="82"/>
    </row>
    <row r="931">
      <c r="X931" s="82"/>
    </row>
    <row r="932">
      <c r="X932" s="82"/>
    </row>
    <row r="933">
      <c r="X933" s="82"/>
    </row>
    <row r="934">
      <c r="X934" s="82"/>
    </row>
    <row r="935">
      <c r="X935" s="82"/>
    </row>
    <row r="936">
      <c r="X936" s="82"/>
    </row>
    <row r="937">
      <c r="X937" s="82"/>
    </row>
    <row r="938">
      <c r="X938" s="82"/>
    </row>
    <row r="939">
      <c r="X939" s="82"/>
    </row>
    <row r="940">
      <c r="X940" s="82"/>
    </row>
    <row r="941">
      <c r="X941" s="82"/>
    </row>
    <row r="942">
      <c r="X942" s="82"/>
    </row>
    <row r="943">
      <c r="X943" s="82"/>
    </row>
    <row r="944">
      <c r="X944" s="82"/>
    </row>
    <row r="945">
      <c r="X945" s="82"/>
    </row>
    <row r="946">
      <c r="X946" s="82"/>
    </row>
    <row r="947">
      <c r="X947" s="82"/>
    </row>
    <row r="948">
      <c r="X948" s="82"/>
    </row>
    <row r="949">
      <c r="X949" s="82"/>
    </row>
    <row r="950">
      <c r="X950" s="82"/>
    </row>
    <row r="951">
      <c r="X951" s="82"/>
    </row>
    <row r="952">
      <c r="X952" s="82"/>
    </row>
    <row r="953">
      <c r="X953" s="82"/>
    </row>
    <row r="954">
      <c r="X954" s="82"/>
    </row>
    <row r="955">
      <c r="X955" s="82"/>
    </row>
    <row r="956">
      <c r="X956" s="82"/>
    </row>
    <row r="957">
      <c r="X957" s="82"/>
    </row>
    <row r="958">
      <c r="X958" s="82"/>
    </row>
    <row r="959">
      <c r="X959" s="82"/>
    </row>
    <row r="960">
      <c r="X960" s="82"/>
    </row>
    <row r="961">
      <c r="X961" s="82"/>
    </row>
    <row r="962">
      <c r="X962" s="82"/>
    </row>
    <row r="963">
      <c r="X963" s="82"/>
    </row>
    <row r="964">
      <c r="X964" s="82"/>
    </row>
    <row r="965">
      <c r="X965" s="82"/>
    </row>
    <row r="966">
      <c r="X966" s="82"/>
    </row>
    <row r="967">
      <c r="X967" s="82"/>
    </row>
    <row r="968">
      <c r="X968" s="82"/>
    </row>
    <row r="969">
      <c r="X969" s="82"/>
    </row>
    <row r="970">
      <c r="X970" s="82"/>
    </row>
    <row r="971">
      <c r="X971" s="82"/>
    </row>
    <row r="972">
      <c r="X972" s="82"/>
    </row>
    <row r="973">
      <c r="X973" s="82"/>
    </row>
    <row r="974">
      <c r="X974" s="82"/>
    </row>
    <row r="975">
      <c r="X975" s="82"/>
    </row>
    <row r="976">
      <c r="X976" s="82"/>
    </row>
    <row r="977">
      <c r="X977" s="82"/>
    </row>
    <row r="978">
      <c r="X978" s="82"/>
    </row>
    <row r="979">
      <c r="X979" s="82"/>
    </row>
    <row r="980">
      <c r="X980" s="82"/>
    </row>
    <row r="981">
      <c r="X981" s="82"/>
    </row>
    <row r="982">
      <c r="X982" s="82"/>
    </row>
    <row r="983">
      <c r="X983" s="82"/>
    </row>
    <row r="984">
      <c r="X984" s="82"/>
    </row>
    <row r="985">
      <c r="X985" s="82"/>
    </row>
    <row r="986">
      <c r="X986" s="82"/>
    </row>
    <row r="987">
      <c r="X987" s="82"/>
    </row>
    <row r="988">
      <c r="X988" s="82"/>
    </row>
    <row r="989">
      <c r="X989" s="82"/>
    </row>
    <row r="990">
      <c r="X990" s="82"/>
    </row>
    <row r="991">
      <c r="X991" s="82"/>
    </row>
    <row r="992">
      <c r="X992" s="82"/>
    </row>
    <row r="993">
      <c r="X993" s="82"/>
    </row>
    <row r="994">
      <c r="X994" s="82"/>
    </row>
    <row r="995">
      <c r="X995" s="82"/>
    </row>
    <row r="996">
      <c r="X996" s="82"/>
    </row>
    <row r="997">
      <c r="X997" s="82"/>
    </row>
    <row r="998">
      <c r="X998" s="82"/>
    </row>
    <row r="999">
      <c r="X999" s="82"/>
    </row>
    <row r="1000">
      <c r="X1000" s="82"/>
    </row>
  </sheetData>
  <mergeCells count="6">
    <mergeCell ref="B2:E3"/>
    <mergeCell ref="B4:E30"/>
    <mergeCell ref="G16:J16"/>
    <mergeCell ref="E33:G34"/>
    <mergeCell ref="B38:G38"/>
    <mergeCell ref="B39:G40"/>
  </mergeCells>
  <conditionalFormatting sqref="J42:J1000">
    <cfRule type="cellIs" dxfId="0" priority="1" operator="greaterThan">
      <formula>1</formula>
    </cfRule>
  </conditionalFormatting>
  <conditionalFormatting sqref="K42:P1000">
    <cfRule type="cellIs" dxfId="1" priority="2" operator="greaterThanOrEqual">
      <formula>1</formula>
    </cfRule>
  </conditionalFormatting>
  <conditionalFormatting sqref="Q42:S1000">
    <cfRule type="cellIs" dxfId="0" priority="3" operator="equal">
      <formula>0</formula>
    </cfRule>
  </conditionalFormatting>
  <conditionalFormatting sqref="B42:B1000">
    <cfRule type="expression" dxfId="2" priority="4">
      <formula>COUNTIF(B42:B1000, B42)&gt;1</formula>
    </cfRule>
  </conditionalFormatting>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38"/>
    <col customWidth="1" min="2" max="2" width="19.13"/>
    <col customWidth="1" min="3" max="3" width="20.0"/>
    <col customWidth="1" min="4" max="4" width="16.0"/>
    <col customWidth="1" min="5" max="5" width="16.63"/>
    <col customWidth="1" min="6" max="6" width="20.63"/>
    <col customWidth="1" min="9" max="9" width="20.13"/>
    <col customWidth="1" min="10" max="10" width="6.0"/>
    <col customWidth="1" min="11" max="11" width="20.13"/>
    <col customWidth="1" min="12" max="12" width="6.38"/>
    <col customWidth="1" min="13" max="13" width="20.5"/>
    <col customWidth="1" min="14" max="14" width="5.75"/>
    <col customWidth="1" min="15" max="15" width="21.5"/>
    <col customWidth="1" min="16" max="16" width="5.75"/>
  </cols>
  <sheetData>
    <row r="2">
      <c r="B2" s="21" t="s">
        <v>389</v>
      </c>
      <c r="C2" s="22"/>
      <c r="D2" s="22"/>
      <c r="E2" s="35"/>
      <c r="G2" s="90"/>
      <c r="S2" s="91"/>
    </row>
    <row r="3">
      <c r="B3" s="24"/>
      <c r="C3" s="25"/>
      <c r="D3" s="25"/>
      <c r="E3" s="36"/>
    </row>
    <row r="4">
      <c r="B4" s="27" t="s">
        <v>390</v>
      </c>
      <c r="C4" s="22"/>
      <c r="D4" s="22"/>
      <c r="E4" s="35"/>
    </row>
    <row r="5">
      <c r="B5" s="28"/>
      <c r="E5" s="92"/>
    </row>
    <row r="6">
      <c r="B6" s="28"/>
      <c r="E6" s="92"/>
    </row>
    <row r="7">
      <c r="B7" s="28"/>
      <c r="E7" s="92"/>
    </row>
    <row r="8">
      <c r="B8" s="28"/>
      <c r="E8" s="92"/>
    </row>
    <row r="9">
      <c r="B9" s="28"/>
      <c r="E9" s="92"/>
    </row>
    <row r="10">
      <c r="B10" s="28"/>
      <c r="E10" s="92"/>
    </row>
    <row r="11">
      <c r="B11" s="28"/>
      <c r="E11" s="92"/>
    </row>
    <row r="12">
      <c r="B12" s="28"/>
      <c r="E12" s="92"/>
    </row>
    <row r="13">
      <c r="B13" s="28"/>
      <c r="E13" s="92"/>
    </row>
    <row r="14">
      <c r="B14" s="28"/>
      <c r="E14" s="92"/>
    </row>
    <row r="15">
      <c r="B15" s="28"/>
      <c r="E15" s="92"/>
      <c r="S15" s="5" t="s">
        <v>391</v>
      </c>
      <c r="U15" s="93" t="s">
        <v>392</v>
      </c>
    </row>
    <row r="16">
      <c r="B16" s="28"/>
      <c r="E16" s="92"/>
    </row>
    <row r="17">
      <c r="B17" s="28"/>
      <c r="E17" s="92"/>
    </row>
    <row r="18">
      <c r="B18" s="28"/>
      <c r="E18" s="92"/>
    </row>
    <row r="19">
      <c r="B19" s="28"/>
      <c r="E19" s="92"/>
      <c r="G19" s="93" t="s">
        <v>393</v>
      </c>
      <c r="M19" s="93" t="s">
        <v>188</v>
      </c>
    </row>
    <row r="20">
      <c r="B20" s="28"/>
      <c r="E20" s="92"/>
    </row>
    <row r="21">
      <c r="B21" s="28"/>
      <c r="E21" s="92"/>
    </row>
    <row r="22">
      <c r="B22" s="28"/>
      <c r="E22" s="92"/>
    </row>
    <row r="23">
      <c r="B23" s="28"/>
      <c r="E23" s="92"/>
    </row>
    <row r="24">
      <c r="B24" s="28"/>
      <c r="E24" s="92"/>
    </row>
    <row r="25">
      <c r="B25" s="28"/>
      <c r="E25" s="92"/>
    </row>
    <row r="26">
      <c r="B26" s="28"/>
      <c r="E26" s="92"/>
    </row>
    <row r="27">
      <c r="B27" s="28"/>
      <c r="E27" s="92"/>
    </row>
    <row r="28">
      <c r="B28" s="28"/>
      <c r="E28" s="92"/>
    </row>
    <row r="29">
      <c r="B29" s="28"/>
      <c r="E29" s="92"/>
    </row>
    <row r="30">
      <c r="B30" s="24"/>
      <c r="C30" s="25"/>
      <c r="D30" s="25"/>
      <c r="E30" s="36"/>
    </row>
    <row r="32">
      <c r="M32" s="93" t="s">
        <v>188</v>
      </c>
    </row>
    <row r="36">
      <c r="B36" s="94" t="s">
        <v>394</v>
      </c>
      <c r="C36" s="95"/>
      <c r="D36" s="95"/>
      <c r="E36" s="95"/>
      <c r="F36" s="96"/>
      <c r="I36" s="97" t="s">
        <v>395</v>
      </c>
      <c r="J36" s="98">
        <v>1.0</v>
      </c>
      <c r="K36" s="97" t="s">
        <v>280</v>
      </c>
      <c r="L36" s="98">
        <v>1.0</v>
      </c>
      <c r="M36" s="99" t="s">
        <v>396</v>
      </c>
      <c r="N36" s="98">
        <v>1.0</v>
      </c>
      <c r="O36" s="99" t="s">
        <v>397</v>
      </c>
      <c r="P36" s="98">
        <v>1.0</v>
      </c>
    </row>
    <row r="37">
      <c r="B37" s="100" t="s">
        <v>398</v>
      </c>
      <c r="C37" s="100" t="s">
        <v>399</v>
      </c>
      <c r="D37" s="100" t="s">
        <v>400</v>
      </c>
      <c r="E37" s="100" t="s">
        <v>401</v>
      </c>
      <c r="F37" s="100" t="s">
        <v>402</v>
      </c>
      <c r="I37" s="101" t="s">
        <v>221</v>
      </c>
      <c r="J37" s="102">
        <v>1.0</v>
      </c>
      <c r="K37" s="101" t="s">
        <v>262</v>
      </c>
      <c r="L37" s="103">
        <v>1.0</v>
      </c>
      <c r="M37" s="104" t="s">
        <v>403</v>
      </c>
      <c r="N37" s="103">
        <v>1.0</v>
      </c>
      <c r="O37" s="104" t="s">
        <v>404</v>
      </c>
      <c r="P37" s="103">
        <v>1.0</v>
      </c>
    </row>
    <row r="38">
      <c r="B38" s="105" t="s">
        <v>405</v>
      </c>
      <c r="C38" s="106" t="s">
        <v>406</v>
      </c>
      <c r="D38" s="106" t="s">
        <v>238</v>
      </c>
      <c r="E38" s="106" t="s">
        <v>395</v>
      </c>
      <c r="F38" s="107" t="s">
        <v>222</v>
      </c>
      <c r="I38" s="101" t="s">
        <v>147</v>
      </c>
      <c r="J38" s="103">
        <v>1.0</v>
      </c>
      <c r="K38" s="101" t="s">
        <v>407</v>
      </c>
      <c r="L38" s="103">
        <v>1.0</v>
      </c>
      <c r="M38" s="104" t="s">
        <v>408</v>
      </c>
      <c r="N38" s="103">
        <v>1.0</v>
      </c>
      <c r="O38" s="104" t="s">
        <v>321</v>
      </c>
      <c r="P38" s="103">
        <v>1.0</v>
      </c>
    </row>
    <row r="39">
      <c r="B39" s="108" t="s">
        <v>409</v>
      </c>
      <c r="C39" s="109" t="s">
        <v>211</v>
      </c>
      <c r="D39" s="109" t="s">
        <v>242</v>
      </c>
      <c r="E39" s="109" t="s">
        <v>221</v>
      </c>
      <c r="F39" s="110" t="s">
        <v>232</v>
      </c>
      <c r="I39" s="104" t="s">
        <v>222</v>
      </c>
      <c r="J39" s="103">
        <v>1.0</v>
      </c>
      <c r="K39" s="101" t="s">
        <v>155</v>
      </c>
      <c r="L39" s="103">
        <v>2.0</v>
      </c>
      <c r="M39" s="104" t="s">
        <v>299</v>
      </c>
      <c r="N39" s="103">
        <v>1.0</v>
      </c>
      <c r="O39" s="101" t="s">
        <v>181</v>
      </c>
      <c r="P39" s="103">
        <v>1.0</v>
      </c>
    </row>
    <row r="40">
      <c r="B40" s="108" t="s">
        <v>410</v>
      </c>
      <c r="C40" s="109" t="s">
        <v>146</v>
      </c>
      <c r="D40" s="109" t="s">
        <v>248</v>
      </c>
      <c r="E40" s="109" t="s">
        <v>147</v>
      </c>
      <c r="F40" s="110" t="s">
        <v>247</v>
      </c>
      <c r="I40" s="101" t="s">
        <v>411</v>
      </c>
      <c r="J40" s="103">
        <v>1.0</v>
      </c>
      <c r="K40" s="101" t="s">
        <v>150</v>
      </c>
      <c r="L40" s="103">
        <v>1.0</v>
      </c>
      <c r="M40" s="101" t="s">
        <v>165</v>
      </c>
      <c r="N40" s="103">
        <v>1.0</v>
      </c>
      <c r="O40" s="104" t="s">
        <v>362</v>
      </c>
      <c r="P40" s="103">
        <v>1.0</v>
      </c>
    </row>
    <row r="41">
      <c r="B41" s="111"/>
      <c r="C41" s="109" t="s">
        <v>150</v>
      </c>
      <c r="D41" s="109" t="s">
        <v>146</v>
      </c>
      <c r="E41" s="109" t="s">
        <v>411</v>
      </c>
      <c r="F41" s="110" t="s">
        <v>253</v>
      </c>
      <c r="I41" s="101" t="s">
        <v>226</v>
      </c>
      <c r="J41" s="103">
        <v>1.0</v>
      </c>
      <c r="K41" s="104" t="s">
        <v>412</v>
      </c>
      <c r="L41" s="103">
        <v>1.0</v>
      </c>
      <c r="M41" s="101" t="s">
        <v>378</v>
      </c>
      <c r="N41" s="103">
        <v>1.0</v>
      </c>
      <c r="O41" s="104" t="s">
        <v>413</v>
      </c>
      <c r="P41" s="103">
        <v>1.0</v>
      </c>
    </row>
    <row r="42">
      <c r="B42" s="108"/>
      <c r="C42" s="109" t="s">
        <v>152</v>
      </c>
      <c r="D42" s="109" t="s">
        <v>148</v>
      </c>
      <c r="E42" s="109" t="s">
        <v>226</v>
      </c>
      <c r="F42" s="110" t="s">
        <v>414</v>
      </c>
      <c r="I42" s="104" t="s">
        <v>232</v>
      </c>
      <c r="J42" s="102">
        <v>1.0</v>
      </c>
      <c r="K42" s="104" t="s">
        <v>415</v>
      </c>
      <c r="L42" s="103">
        <v>1.0</v>
      </c>
      <c r="M42" s="104" t="s">
        <v>416</v>
      </c>
      <c r="N42" s="103">
        <v>1.0</v>
      </c>
      <c r="O42" s="104" t="s">
        <v>359</v>
      </c>
      <c r="P42" s="103">
        <v>2.0</v>
      </c>
    </row>
    <row r="43">
      <c r="B43" s="111"/>
      <c r="C43" s="109" t="s">
        <v>417</v>
      </c>
      <c r="D43" s="109" t="s">
        <v>280</v>
      </c>
      <c r="E43" s="109" t="s">
        <v>235</v>
      </c>
      <c r="F43" s="110" t="s">
        <v>153</v>
      </c>
      <c r="I43" s="101" t="s">
        <v>235</v>
      </c>
      <c r="J43" s="102">
        <v>1.0</v>
      </c>
      <c r="K43" s="101" t="s">
        <v>418</v>
      </c>
      <c r="L43" s="103">
        <v>1.0</v>
      </c>
      <c r="M43" s="101" t="s">
        <v>168</v>
      </c>
      <c r="N43" s="103">
        <v>1.0</v>
      </c>
      <c r="O43" s="104" t="s">
        <v>419</v>
      </c>
      <c r="P43" s="103">
        <v>1.0</v>
      </c>
    </row>
    <row r="44">
      <c r="B44" s="111"/>
      <c r="C44" s="109" t="s">
        <v>154</v>
      </c>
      <c r="D44" s="109" t="s">
        <v>407</v>
      </c>
      <c r="E44" s="109" t="s">
        <v>227</v>
      </c>
      <c r="F44" s="110" t="s">
        <v>256</v>
      </c>
      <c r="I44" s="101" t="s">
        <v>227</v>
      </c>
      <c r="J44" s="102">
        <v>1.0</v>
      </c>
      <c r="K44" s="104" t="s">
        <v>270</v>
      </c>
      <c r="L44" s="103">
        <v>1.0</v>
      </c>
      <c r="M44" s="101" t="s">
        <v>420</v>
      </c>
      <c r="N44" s="103">
        <v>1.0</v>
      </c>
      <c r="O44" s="104" t="s">
        <v>421</v>
      </c>
      <c r="P44" s="103">
        <v>1.0</v>
      </c>
    </row>
    <row r="45">
      <c r="B45" s="111"/>
      <c r="C45" s="109" t="s">
        <v>422</v>
      </c>
      <c r="D45" s="109" t="s">
        <v>155</v>
      </c>
      <c r="E45" s="109" t="s">
        <v>241</v>
      </c>
      <c r="F45" s="110" t="s">
        <v>412</v>
      </c>
      <c r="I45" s="101" t="s">
        <v>238</v>
      </c>
      <c r="J45" s="102">
        <v>1.0</v>
      </c>
      <c r="K45" s="101" t="s">
        <v>301</v>
      </c>
      <c r="L45" s="103">
        <v>1.0</v>
      </c>
      <c r="M45" s="104" t="s">
        <v>423</v>
      </c>
      <c r="N45" s="103">
        <v>1.0</v>
      </c>
      <c r="O45" s="101" t="s">
        <v>329</v>
      </c>
      <c r="P45" s="103">
        <v>1.0</v>
      </c>
    </row>
    <row r="46">
      <c r="B46" s="111"/>
      <c r="C46" s="109" t="s">
        <v>157</v>
      </c>
      <c r="D46" s="109" t="s">
        <v>418</v>
      </c>
      <c r="E46" s="109" t="s">
        <v>248</v>
      </c>
      <c r="F46" s="110" t="s">
        <v>415</v>
      </c>
      <c r="I46" s="101" t="s">
        <v>242</v>
      </c>
      <c r="J46" s="103">
        <v>1.0</v>
      </c>
      <c r="K46" s="101" t="s">
        <v>424</v>
      </c>
      <c r="L46" s="103">
        <v>1.0</v>
      </c>
      <c r="M46" s="101" t="s">
        <v>335</v>
      </c>
      <c r="N46" s="103">
        <v>1.0</v>
      </c>
      <c r="O46" s="101" t="s">
        <v>366</v>
      </c>
      <c r="P46" s="103">
        <v>1.0</v>
      </c>
    </row>
    <row r="47">
      <c r="B47" s="111"/>
      <c r="C47" s="109" t="s">
        <v>320</v>
      </c>
      <c r="D47" s="109" t="s">
        <v>169</v>
      </c>
      <c r="E47" s="109" t="s">
        <v>151</v>
      </c>
      <c r="F47" s="110" t="s">
        <v>270</v>
      </c>
      <c r="I47" s="101" t="s">
        <v>241</v>
      </c>
      <c r="J47" s="102">
        <v>1.0</v>
      </c>
      <c r="K47" s="101" t="s">
        <v>162</v>
      </c>
      <c r="L47" s="103">
        <v>1.0</v>
      </c>
      <c r="M47" s="104" t="s">
        <v>304</v>
      </c>
      <c r="N47" s="103">
        <v>1.0</v>
      </c>
      <c r="O47" s="101" t="s">
        <v>425</v>
      </c>
      <c r="P47" s="103">
        <v>1.0</v>
      </c>
    </row>
    <row r="48">
      <c r="B48" s="111"/>
      <c r="C48" s="109" t="s">
        <v>165</v>
      </c>
      <c r="D48" s="109" t="s">
        <v>426</v>
      </c>
      <c r="E48" s="109" t="s">
        <v>427</v>
      </c>
      <c r="F48" s="110" t="s">
        <v>278</v>
      </c>
      <c r="I48" s="101" t="s">
        <v>406</v>
      </c>
      <c r="J48" s="102">
        <v>1.0</v>
      </c>
      <c r="K48" s="101" t="s">
        <v>152</v>
      </c>
      <c r="L48" s="103">
        <v>1.0</v>
      </c>
      <c r="M48" s="104" t="s">
        <v>310</v>
      </c>
      <c r="N48" s="103">
        <v>1.0</v>
      </c>
      <c r="O48" s="104" t="s">
        <v>338</v>
      </c>
      <c r="P48" s="103">
        <v>1.0</v>
      </c>
    </row>
    <row r="49">
      <c r="B49" s="111"/>
      <c r="C49" s="109" t="s">
        <v>378</v>
      </c>
      <c r="D49" s="109" t="s">
        <v>161</v>
      </c>
      <c r="E49" s="109" t="s">
        <v>250</v>
      </c>
      <c r="F49" s="110" t="s">
        <v>276</v>
      </c>
      <c r="I49" s="104" t="s">
        <v>247</v>
      </c>
      <c r="J49" s="102">
        <v>1.0</v>
      </c>
      <c r="K49" s="101" t="s">
        <v>417</v>
      </c>
      <c r="L49" s="103">
        <v>1.0</v>
      </c>
      <c r="M49" s="101" t="s">
        <v>344</v>
      </c>
      <c r="N49" s="103">
        <v>1.0</v>
      </c>
      <c r="O49" s="104" t="s">
        <v>428</v>
      </c>
      <c r="P49" s="103">
        <v>1.0</v>
      </c>
    </row>
    <row r="50">
      <c r="B50" s="111"/>
      <c r="C50" s="109" t="s">
        <v>168</v>
      </c>
      <c r="D50" s="109" t="s">
        <v>420</v>
      </c>
      <c r="E50" s="109" t="s">
        <v>246</v>
      </c>
      <c r="F50" s="110" t="s">
        <v>281</v>
      </c>
      <c r="I50" s="112" t="s">
        <v>248</v>
      </c>
      <c r="J50" s="113">
        <v>2.0</v>
      </c>
      <c r="K50" s="112" t="s">
        <v>278</v>
      </c>
      <c r="L50" s="114">
        <v>2.0</v>
      </c>
      <c r="M50" s="104" t="s">
        <v>333</v>
      </c>
      <c r="N50" s="103">
        <v>1.0</v>
      </c>
      <c r="O50" s="115" t="s">
        <v>429</v>
      </c>
      <c r="P50" s="103">
        <v>1.0</v>
      </c>
    </row>
    <row r="51">
      <c r="B51" s="111"/>
      <c r="C51" s="109" t="s">
        <v>335</v>
      </c>
      <c r="D51" s="109" t="s">
        <v>344</v>
      </c>
      <c r="E51" s="109" t="s">
        <v>260</v>
      </c>
      <c r="F51" s="110" t="s">
        <v>284</v>
      </c>
      <c r="I51" s="101" t="s">
        <v>151</v>
      </c>
      <c r="J51" s="103">
        <v>1.0</v>
      </c>
      <c r="K51" s="101" t="s">
        <v>430</v>
      </c>
      <c r="L51" s="103">
        <v>1.0</v>
      </c>
      <c r="M51" s="104" t="s">
        <v>431</v>
      </c>
      <c r="N51" s="103">
        <v>1.0</v>
      </c>
      <c r="O51" s="104" t="s">
        <v>429</v>
      </c>
      <c r="P51" s="103">
        <v>1.0</v>
      </c>
    </row>
    <row r="52">
      <c r="B52" s="111"/>
      <c r="C52" s="109" t="s">
        <v>171</v>
      </c>
      <c r="D52" s="109" t="s">
        <v>432</v>
      </c>
      <c r="E52" s="109" t="s">
        <v>264</v>
      </c>
      <c r="F52" s="110" t="s">
        <v>289</v>
      </c>
      <c r="I52" s="101" t="s">
        <v>427</v>
      </c>
      <c r="J52" s="102">
        <v>1.0</v>
      </c>
      <c r="K52" s="104" t="s">
        <v>276</v>
      </c>
      <c r="L52" s="103">
        <v>1.0</v>
      </c>
      <c r="M52" s="101" t="s">
        <v>432</v>
      </c>
      <c r="N52" s="103">
        <v>1.0</v>
      </c>
      <c r="O52" s="104" t="s">
        <v>365</v>
      </c>
      <c r="P52" s="103">
        <v>1.0</v>
      </c>
    </row>
    <row r="53">
      <c r="B53" s="111"/>
      <c r="C53" s="109" t="s">
        <v>175</v>
      </c>
      <c r="D53" s="109" t="s">
        <v>328</v>
      </c>
      <c r="E53" s="109" t="s">
        <v>269</v>
      </c>
      <c r="F53" s="110" t="s">
        <v>291</v>
      </c>
      <c r="I53" s="101" t="s">
        <v>250</v>
      </c>
      <c r="J53" s="102">
        <v>1.0</v>
      </c>
      <c r="K53" s="104" t="s">
        <v>281</v>
      </c>
      <c r="L53" s="103">
        <v>1.0</v>
      </c>
      <c r="M53" s="104" t="s">
        <v>317</v>
      </c>
      <c r="N53" s="103">
        <v>1.0</v>
      </c>
      <c r="O53" s="104" t="s">
        <v>368</v>
      </c>
      <c r="P53" s="103">
        <v>1.0</v>
      </c>
    </row>
    <row r="54">
      <c r="B54" s="111"/>
      <c r="C54" s="109" t="s">
        <v>178</v>
      </c>
      <c r="D54" s="109" t="s">
        <v>380</v>
      </c>
      <c r="E54" s="109" t="s">
        <v>433</v>
      </c>
      <c r="F54" s="110" t="s">
        <v>309</v>
      </c>
      <c r="I54" s="101" t="s">
        <v>246</v>
      </c>
      <c r="J54" s="102">
        <v>1.0</v>
      </c>
      <c r="K54" s="104" t="s">
        <v>284</v>
      </c>
      <c r="L54" s="103">
        <v>1.0</v>
      </c>
      <c r="M54" s="104" t="s">
        <v>179</v>
      </c>
      <c r="N54" s="103">
        <v>1.0</v>
      </c>
      <c r="O54" s="101" t="s">
        <v>180</v>
      </c>
      <c r="P54" s="103">
        <v>1.0</v>
      </c>
    </row>
    <row r="55">
      <c r="B55" s="111"/>
      <c r="C55" s="109" t="s">
        <v>342</v>
      </c>
      <c r="D55" s="109" t="s">
        <v>181</v>
      </c>
      <c r="E55" s="109" t="s">
        <v>262</v>
      </c>
      <c r="F55" s="110" t="s">
        <v>408</v>
      </c>
      <c r="I55" s="101" t="s">
        <v>211</v>
      </c>
      <c r="J55" s="102">
        <v>1.0</v>
      </c>
      <c r="K55" s="101" t="s">
        <v>154</v>
      </c>
      <c r="L55" s="103">
        <v>1.0</v>
      </c>
      <c r="M55" s="104" t="s">
        <v>327</v>
      </c>
      <c r="N55" s="103">
        <v>1.0</v>
      </c>
      <c r="O55" s="104" t="s">
        <v>434</v>
      </c>
      <c r="P55" s="103">
        <v>1.0</v>
      </c>
    </row>
    <row r="56">
      <c r="B56" s="111"/>
      <c r="C56" s="109" t="s">
        <v>180</v>
      </c>
      <c r="D56" s="109" t="s">
        <v>329</v>
      </c>
      <c r="E56" s="109" t="s">
        <v>155</v>
      </c>
      <c r="F56" s="110" t="s">
        <v>416</v>
      </c>
      <c r="I56" s="104" t="s">
        <v>253</v>
      </c>
      <c r="J56" s="102">
        <v>1.0</v>
      </c>
      <c r="K56" s="101" t="s">
        <v>169</v>
      </c>
      <c r="L56" s="103">
        <v>1.0</v>
      </c>
      <c r="M56" s="101" t="s">
        <v>328</v>
      </c>
      <c r="N56" s="103">
        <v>1.0</v>
      </c>
      <c r="O56" s="104" t="s">
        <v>435</v>
      </c>
      <c r="P56" s="103">
        <v>1.0</v>
      </c>
    </row>
    <row r="57">
      <c r="B57" s="111"/>
      <c r="C57" s="109" t="s">
        <v>184</v>
      </c>
      <c r="D57" s="109" t="s">
        <v>366</v>
      </c>
      <c r="E57" s="109" t="s">
        <v>301</v>
      </c>
      <c r="F57" s="110" t="s">
        <v>423</v>
      </c>
      <c r="I57" s="101" t="s">
        <v>260</v>
      </c>
      <c r="J57" s="102">
        <v>1.0</v>
      </c>
      <c r="K57" s="101" t="s">
        <v>422</v>
      </c>
      <c r="L57" s="103">
        <v>1.0</v>
      </c>
      <c r="M57" s="104" t="s">
        <v>336</v>
      </c>
      <c r="N57" s="103">
        <v>1.0</v>
      </c>
      <c r="O57" s="104" t="s">
        <v>348</v>
      </c>
      <c r="P57" s="103">
        <v>1.0</v>
      </c>
    </row>
    <row r="58">
      <c r="B58" s="111"/>
      <c r="C58" s="109"/>
      <c r="D58" s="109" t="s">
        <v>425</v>
      </c>
      <c r="E58" s="109" t="s">
        <v>424</v>
      </c>
      <c r="F58" s="110" t="s">
        <v>310</v>
      </c>
      <c r="I58" s="101" t="s">
        <v>264</v>
      </c>
      <c r="J58" s="103">
        <v>1.0</v>
      </c>
      <c r="K58" s="112" t="s">
        <v>289</v>
      </c>
      <c r="L58" s="114">
        <v>2.0</v>
      </c>
      <c r="M58" s="104" t="s">
        <v>436</v>
      </c>
      <c r="N58" s="103">
        <v>1.0</v>
      </c>
      <c r="O58" s="104" t="s">
        <v>352</v>
      </c>
      <c r="P58" s="103">
        <v>1.0</v>
      </c>
    </row>
    <row r="59">
      <c r="B59" s="111"/>
      <c r="C59" s="116"/>
      <c r="D59" s="116"/>
      <c r="E59" s="109" t="s">
        <v>162</v>
      </c>
      <c r="F59" s="110" t="s">
        <v>317</v>
      </c>
      <c r="I59" s="101" t="s">
        <v>269</v>
      </c>
      <c r="J59" s="102">
        <v>1.0</v>
      </c>
      <c r="K59" s="101" t="s">
        <v>172</v>
      </c>
      <c r="L59" s="103">
        <v>1.0</v>
      </c>
      <c r="M59" s="104" t="s">
        <v>437</v>
      </c>
      <c r="N59" s="103">
        <v>1.0</v>
      </c>
      <c r="O59" s="104" t="s">
        <v>356</v>
      </c>
      <c r="P59" s="103">
        <v>1.0</v>
      </c>
    </row>
    <row r="60">
      <c r="B60" s="111"/>
      <c r="C60" s="116"/>
      <c r="D60" s="116"/>
      <c r="E60" s="109" t="s">
        <v>278</v>
      </c>
      <c r="F60" s="110" t="s">
        <v>327</v>
      </c>
      <c r="I60" s="112" t="s">
        <v>146</v>
      </c>
      <c r="J60" s="114">
        <v>2.0</v>
      </c>
      <c r="K60" s="104" t="s">
        <v>291</v>
      </c>
      <c r="L60" s="103">
        <v>1.0</v>
      </c>
      <c r="M60" s="101" t="s">
        <v>171</v>
      </c>
      <c r="N60" s="103">
        <v>1.0</v>
      </c>
      <c r="O60" s="104" t="s">
        <v>373</v>
      </c>
      <c r="P60" s="103">
        <v>1.0</v>
      </c>
    </row>
    <row r="61">
      <c r="B61" s="111"/>
      <c r="C61" s="116"/>
      <c r="D61" s="116"/>
      <c r="E61" s="109" t="s">
        <v>430</v>
      </c>
      <c r="F61" s="110" t="s">
        <v>436</v>
      </c>
      <c r="I61" s="104" t="s">
        <v>414</v>
      </c>
      <c r="J61" s="103">
        <v>1.0</v>
      </c>
      <c r="K61" s="101" t="s">
        <v>426</v>
      </c>
      <c r="L61" s="103">
        <v>1.0</v>
      </c>
      <c r="M61" s="101" t="s">
        <v>175</v>
      </c>
      <c r="N61" s="103">
        <v>1.0</v>
      </c>
      <c r="O61" s="104" t="s">
        <v>374</v>
      </c>
      <c r="P61" s="103">
        <v>1.0</v>
      </c>
    </row>
    <row r="62">
      <c r="B62" s="111"/>
      <c r="C62" s="116"/>
      <c r="D62" s="116"/>
      <c r="E62" s="109" t="s">
        <v>289</v>
      </c>
      <c r="F62" s="110" t="s">
        <v>404</v>
      </c>
      <c r="I62" s="104" t="s">
        <v>153</v>
      </c>
      <c r="J62" s="103">
        <v>1.0</v>
      </c>
      <c r="K62" s="101" t="s">
        <v>309</v>
      </c>
      <c r="L62" s="103">
        <v>2.0</v>
      </c>
      <c r="M62" s="101" t="s">
        <v>178</v>
      </c>
      <c r="N62" s="103">
        <v>1.0</v>
      </c>
      <c r="O62" s="101" t="s">
        <v>184</v>
      </c>
      <c r="P62" s="103">
        <v>1.0</v>
      </c>
    </row>
    <row r="63">
      <c r="B63" s="111"/>
      <c r="C63" s="116"/>
      <c r="D63" s="116"/>
      <c r="E63" s="109" t="s">
        <v>172</v>
      </c>
      <c r="F63" s="110" t="s">
        <v>362</v>
      </c>
      <c r="I63" s="101" t="s">
        <v>433</v>
      </c>
      <c r="J63" s="103">
        <v>1.0</v>
      </c>
      <c r="K63" s="101" t="s">
        <v>157</v>
      </c>
      <c r="L63" s="103">
        <v>1.0</v>
      </c>
      <c r="M63" s="101" t="s">
        <v>342</v>
      </c>
      <c r="N63" s="103">
        <v>1.0</v>
      </c>
      <c r="O63" s="117"/>
      <c r="P63" s="118"/>
    </row>
    <row r="64">
      <c r="B64" s="111"/>
      <c r="C64" s="116"/>
      <c r="D64" s="15"/>
      <c r="E64" s="109" t="s">
        <v>309</v>
      </c>
      <c r="F64" s="110" t="s">
        <v>413</v>
      </c>
      <c r="I64" s="101" t="s">
        <v>148</v>
      </c>
      <c r="J64" s="103">
        <v>1.0</v>
      </c>
      <c r="K64" s="101" t="s">
        <v>161</v>
      </c>
      <c r="L64" s="103">
        <v>1.0</v>
      </c>
      <c r="M64" s="104" t="s">
        <v>438</v>
      </c>
      <c r="N64" s="103">
        <v>1.0</v>
      </c>
      <c r="O64" s="117"/>
      <c r="P64" s="118"/>
    </row>
    <row r="65">
      <c r="B65" s="119"/>
      <c r="C65" s="116"/>
      <c r="D65" s="116"/>
      <c r="E65" s="116" t="s">
        <v>396</v>
      </c>
      <c r="F65" s="110" t="s">
        <v>359</v>
      </c>
      <c r="I65" s="120" t="s">
        <v>256</v>
      </c>
      <c r="J65" s="121">
        <v>1.0</v>
      </c>
      <c r="K65" s="122" t="s">
        <v>320</v>
      </c>
      <c r="L65" s="121">
        <v>1.0</v>
      </c>
      <c r="M65" s="122" t="s">
        <v>380</v>
      </c>
      <c r="N65" s="121">
        <v>1.0</v>
      </c>
      <c r="O65" s="123"/>
      <c r="P65" s="124"/>
    </row>
    <row r="66">
      <c r="B66" s="119"/>
      <c r="C66" s="116"/>
      <c r="D66" s="116"/>
      <c r="E66" s="116" t="s">
        <v>403</v>
      </c>
      <c r="F66" s="110" t="s">
        <v>338</v>
      </c>
    </row>
    <row r="67">
      <c r="B67" s="119"/>
      <c r="C67" s="116"/>
      <c r="D67" s="116"/>
      <c r="E67" s="116" t="s">
        <v>299</v>
      </c>
      <c r="F67" s="110" t="s">
        <v>429</v>
      </c>
    </row>
    <row r="68">
      <c r="B68" s="119"/>
      <c r="C68" s="116"/>
      <c r="D68" s="116"/>
      <c r="E68" s="116" t="s">
        <v>304</v>
      </c>
      <c r="F68" s="110" t="s">
        <v>368</v>
      </c>
    </row>
    <row r="69">
      <c r="B69" s="119"/>
      <c r="C69" s="116"/>
      <c r="D69" s="116"/>
      <c r="E69" s="116" t="s">
        <v>333</v>
      </c>
      <c r="F69" s="110" t="s">
        <v>434</v>
      </c>
    </row>
    <row r="70">
      <c r="B70" s="119"/>
      <c r="C70" s="116"/>
      <c r="D70" s="116"/>
      <c r="E70" s="116" t="s">
        <v>431</v>
      </c>
      <c r="F70" s="110" t="s">
        <v>373</v>
      </c>
    </row>
    <row r="71">
      <c r="B71" s="119"/>
      <c r="C71" s="116"/>
      <c r="D71" s="116"/>
      <c r="E71" s="116" t="s">
        <v>179</v>
      </c>
      <c r="F71" s="125"/>
    </row>
    <row r="72">
      <c r="B72" s="119"/>
      <c r="C72" s="116"/>
      <c r="D72" s="116"/>
      <c r="E72" s="116" t="s">
        <v>336</v>
      </c>
      <c r="F72" s="125"/>
    </row>
    <row r="73">
      <c r="B73" s="119"/>
      <c r="C73" s="116"/>
      <c r="D73" s="116"/>
      <c r="E73" s="116" t="s">
        <v>437</v>
      </c>
      <c r="F73" s="125"/>
    </row>
    <row r="74">
      <c r="B74" s="119"/>
      <c r="C74" s="116"/>
      <c r="D74" s="116"/>
      <c r="E74" s="116" t="s">
        <v>438</v>
      </c>
      <c r="F74" s="125"/>
    </row>
    <row r="75">
      <c r="B75" s="119"/>
      <c r="C75" s="116"/>
      <c r="D75" s="116"/>
      <c r="E75" s="116" t="s">
        <v>397</v>
      </c>
      <c r="F75" s="125"/>
    </row>
    <row r="76">
      <c r="B76" s="119"/>
      <c r="C76" s="116"/>
      <c r="D76" s="116"/>
      <c r="E76" s="116" t="s">
        <v>321</v>
      </c>
      <c r="F76" s="125"/>
    </row>
    <row r="77">
      <c r="B77" s="119"/>
      <c r="C77" s="116"/>
      <c r="D77" s="116"/>
      <c r="E77" s="116" t="s">
        <v>359</v>
      </c>
      <c r="F77" s="125"/>
    </row>
    <row r="78">
      <c r="B78" s="119"/>
      <c r="C78" s="116"/>
      <c r="D78" s="116"/>
      <c r="E78" s="116" t="s">
        <v>419</v>
      </c>
      <c r="F78" s="125"/>
    </row>
    <row r="79">
      <c r="B79" s="119"/>
      <c r="C79" s="116"/>
      <c r="D79" s="116"/>
      <c r="E79" s="116" t="s">
        <v>421</v>
      </c>
      <c r="F79" s="125"/>
    </row>
    <row r="80">
      <c r="B80" s="119"/>
      <c r="C80" s="116"/>
      <c r="D80" s="116"/>
      <c r="E80" s="116" t="s">
        <v>428</v>
      </c>
      <c r="F80" s="125"/>
    </row>
    <row r="81">
      <c r="B81" s="119"/>
      <c r="C81" s="116"/>
      <c r="D81" s="116"/>
      <c r="E81" s="126" t="s">
        <v>429</v>
      </c>
      <c r="F81" s="125"/>
    </row>
    <row r="82">
      <c r="B82" s="119"/>
      <c r="C82" s="116"/>
      <c r="D82" s="116"/>
      <c r="E82" s="116" t="s">
        <v>365</v>
      </c>
      <c r="F82" s="125"/>
    </row>
    <row r="83">
      <c r="B83" s="119"/>
      <c r="C83" s="116"/>
      <c r="D83" s="116"/>
      <c r="E83" s="116" t="s">
        <v>435</v>
      </c>
      <c r="F83" s="125"/>
    </row>
    <row r="84">
      <c r="B84" s="119"/>
      <c r="C84" s="116"/>
      <c r="D84" s="116"/>
      <c r="E84" s="116" t="s">
        <v>348</v>
      </c>
      <c r="F84" s="125"/>
    </row>
    <row r="85">
      <c r="B85" s="119"/>
      <c r="C85" s="116"/>
      <c r="D85" s="116"/>
      <c r="E85" s="116" t="s">
        <v>352</v>
      </c>
      <c r="F85" s="125"/>
    </row>
    <row r="86">
      <c r="B86" s="119"/>
      <c r="C86" s="116"/>
      <c r="D86" s="116"/>
      <c r="E86" s="116" t="s">
        <v>356</v>
      </c>
      <c r="F86" s="125"/>
    </row>
    <row r="87">
      <c r="B87" s="127"/>
      <c r="C87" s="128"/>
      <c r="D87" s="128"/>
      <c r="E87" s="128" t="s">
        <v>374</v>
      </c>
      <c r="F87" s="129"/>
    </row>
  </sheetData>
  <mergeCells count="3">
    <mergeCell ref="B2:E3"/>
    <mergeCell ref="B4:E30"/>
    <mergeCell ref="B36:F36"/>
  </mergeCells>
  <hyperlinks>
    <hyperlink r:id="rId1" ref="U15"/>
    <hyperlink r:id="rId2" ref="G19"/>
    <hyperlink r:id="rId3" ref="M19"/>
    <hyperlink r:id="rId4" ref="M32"/>
  </hyperlinks>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0" t="s">
        <v>0</v>
      </c>
      <c r="B1" s="130" t="s">
        <v>1</v>
      </c>
      <c r="C1" s="130" t="s">
        <v>2</v>
      </c>
      <c r="D1" s="130" t="s">
        <v>3</v>
      </c>
      <c r="E1" s="130" t="s">
        <v>4</v>
      </c>
      <c r="F1" s="130" t="s">
        <v>5</v>
      </c>
      <c r="G1" s="11"/>
      <c r="H1" s="11"/>
      <c r="I1" s="11"/>
      <c r="J1" s="11"/>
      <c r="K1" s="11"/>
      <c r="L1" s="11"/>
      <c r="M1" s="11"/>
      <c r="N1" s="11"/>
    </row>
    <row r="2">
      <c r="A2" s="131" t="s">
        <v>146</v>
      </c>
      <c r="B2" s="131" t="s">
        <v>227</v>
      </c>
      <c r="C2" s="131" t="s">
        <v>147</v>
      </c>
      <c r="D2" s="131" t="s">
        <v>221</v>
      </c>
      <c r="E2" s="131" t="s">
        <v>226</v>
      </c>
      <c r="F2" s="131" t="s">
        <v>242</v>
      </c>
      <c r="G2" s="11"/>
      <c r="H2" s="11"/>
      <c r="I2" s="11"/>
      <c r="J2" s="11"/>
      <c r="K2" s="11"/>
      <c r="L2" s="11"/>
      <c r="M2" s="11"/>
      <c r="N2" s="11"/>
    </row>
    <row r="3">
      <c r="A3" s="132" t="s">
        <v>148</v>
      </c>
      <c r="B3" s="132" t="s">
        <v>238</v>
      </c>
      <c r="C3" s="132" t="s">
        <v>238</v>
      </c>
      <c r="D3" s="132" t="s">
        <v>227</v>
      </c>
      <c r="E3" s="132" t="s">
        <v>241</v>
      </c>
      <c r="F3" s="132" t="s">
        <v>247</v>
      </c>
      <c r="G3" s="11"/>
      <c r="H3" s="11"/>
      <c r="I3" s="11"/>
      <c r="J3" s="11"/>
      <c r="K3" s="11"/>
      <c r="L3" s="11"/>
      <c r="M3" s="11"/>
      <c r="N3" s="11"/>
    </row>
    <row r="4">
      <c r="A4" s="131" t="s">
        <v>150</v>
      </c>
      <c r="B4" s="131" t="s">
        <v>241</v>
      </c>
      <c r="C4" s="131" t="s">
        <v>248</v>
      </c>
      <c r="D4" s="131" t="s">
        <v>238</v>
      </c>
      <c r="E4" s="131" t="s">
        <v>151</v>
      </c>
      <c r="F4" s="131" t="s">
        <v>250</v>
      </c>
      <c r="G4" s="11"/>
      <c r="H4" s="11"/>
      <c r="I4" s="11"/>
      <c r="J4" s="11"/>
      <c r="K4" s="11"/>
      <c r="L4" s="11"/>
      <c r="M4" s="11"/>
      <c r="N4" s="11"/>
    </row>
    <row r="5">
      <c r="A5" s="132" t="s">
        <v>152</v>
      </c>
      <c r="B5" s="132" t="s">
        <v>151</v>
      </c>
      <c r="C5" s="132" t="s">
        <v>250</v>
      </c>
      <c r="D5" s="132" t="s">
        <v>241</v>
      </c>
      <c r="E5" s="132" t="s">
        <v>246</v>
      </c>
      <c r="F5" s="132" t="s">
        <v>253</v>
      </c>
      <c r="G5" s="11"/>
      <c r="H5" s="11"/>
      <c r="I5" s="11"/>
      <c r="J5" s="11"/>
      <c r="K5" s="11"/>
      <c r="L5" s="11"/>
      <c r="M5" s="11"/>
      <c r="N5" s="11"/>
    </row>
    <row r="6">
      <c r="A6" s="131" t="s">
        <v>154</v>
      </c>
      <c r="B6" s="131" t="s">
        <v>246</v>
      </c>
      <c r="C6" s="131" t="s">
        <v>162</v>
      </c>
      <c r="D6" s="131" t="s">
        <v>151</v>
      </c>
      <c r="E6" s="131" t="s">
        <v>253</v>
      </c>
      <c r="F6" s="131" t="s">
        <v>162</v>
      </c>
      <c r="G6" s="11"/>
      <c r="H6" s="11"/>
      <c r="I6" s="11"/>
      <c r="J6" s="11"/>
      <c r="K6" s="11"/>
      <c r="L6" s="11"/>
      <c r="M6" s="11"/>
      <c r="N6" s="11"/>
    </row>
    <row r="7">
      <c r="A7" s="132" t="s">
        <v>157</v>
      </c>
      <c r="B7" s="132" t="s">
        <v>148</v>
      </c>
      <c r="C7" s="132" t="s">
        <v>276</v>
      </c>
      <c r="D7" s="132" t="s">
        <v>246</v>
      </c>
      <c r="E7" s="132" t="s">
        <v>260</v>
      </c>
      <c r="F7" s="132" t="s">
        <v>278</v>
      </c>
      <c r="G7" s="11"/>
      <c r="H7" s="11"/>
      <c r="I7" s="11"/>
      <c r="J7" s="11"/>
      <c r="K7" s="11"/>
      <c r="L7" s="11"/>
      <c r="M7" s="11"/>
      <c r="N7" s="11"/>
    </row>
    <row r="8">
      <c r="A8" s="131" t="s">
        <v>161</v>
      </c>
      <c r="B8" s="131" t="s">
        <v>262</v>
      </c>
      <c r="C8" s="131" t="s">
        <v>154</v>
      </c>
      <c r="D8" s="131" t="s">
        <v>260</v>
      </c>
      <c r="E8" s="131" t="s">
        <v>148</v>
      </c>
      <c r="F8" s="131" t="s">
        <v>281</v>
      </c>
      <c r="G8" s="11"/>
      <c r="H8" s="11"/>
      <c r="I8" s="11"/>
      <c r="J8" s="11"/>
      <c r="K8" s="11"/>
      <c r="L8" s="11"/>
      <c r="M8" s="11"/>
      <c r="N8" s="11"/>
    </row>
    <row r="9">
      <c r="A9" s="132" t="s">
        <v>165</v>
      </c>
      <c r="B9" s="132" t="s">
        <v>155</v>
      </c>
      <c r="C9" s="132" t="s">
        <v>169</v>
      </c>
      <c r="D9" s="132" t="s">
        <v>264</v>
      </c>
      <c r="E9" s="132" t="s">
        <v>162</v>
      </c>
      <c r="F9" s="132" t="s">
        <v>284</v>
      </c>
      <c r="G9" s="11"/>
      <c r="H9" s="11"/>
      <c r="I9" s="11"/>
      <c r="J9" s="11"/>
      <c r="K9" s="11"/>
      <c r="L9" s="11"/>
      <c r="M9" s="11"/>
      <c r="N9" s="11"/>
    </row>
    <row r="10">
      <c r="A10" s="131" t="s">
        <v>378</v>
      </c>
      <c r="B10" s="131" t="s">
        <v>162</v>
      </c>
      <c r="C10" s="131" t="s">
        <v>304</v>
      </c>
      <c r="D10" s="131" t="s">
        <v>262</v>
      </c>
      <c r="E10" s="131" t="s">
        <v>291</v>
      </c>
      <c r="F10" s="131" t="s">
        <v>289</v>
      </c>
      <c r="G10" s="11"/>
      <c r="H10" s="11"/>
      <c r="I10" s="11"/>
      <c r="J10" s="11"/>
      <c r="K10" s="11"/>
      <c r="L10" s="11"/>
      <c r="M10" s="11"/>
      <c r="N10" s="11"/>
    </row>
    <row r="11">
      <c r="A11" s="132" t="s">
        <v>168</v>
      </c>
      <c r="B11" s="132" t="s">
        <v>276</v>
      </c>
      <c r="C11" s="132" t="s">
        <v>179</v>
      </c>
      <c r="D11" s="132" t="s">
        <v>301</v>
      </c>
      <c r="E11" s="132" t="s">
        <v>309</v>
      </c>
      <c r="F11" s="132" t="s">
        <v>291</v>
      </c>
      <c r="G11" s="11"/>
      <c r="H11" s="11"/>
      <c r="I11" s="11"/>
      <c r="J11" s="11"/>
      <c r="K11" s="11"/>
      <c r="L11" s="11"/>
      <c r="M11" s="11"/>
      <c r="N11" s="11"/>
    </row>
    <row r="12">
      <c r="A12" s="131" t="s">
        <v>335</v>
      </c>
      <c r="B12" s="131" t="s">
        <v>154</v>
      </c>
      <c r="C12" s="131" t="s">
        <v>321</v>
      </c>
      <c r="D12" s="131" t="s">
        <v>154</v>
      </c>
      <c r="E12" s="131" t="s">
        <v>179</v>
      </c>
      <c r="F12" s="131" t="s">
        <v>304</v>
      </c>
      <c r="G12" s="11"/>
      <c r="H12" s="11"/>
      <c r="I12" s="11"/>
      <c r="J12" s="11"/>
      <c r="K12" s="11"/>
      <c r="L12" s="11"/>
      <c r="M12" s="11"/>
      <c r="N12" s="11"/>
    </row>
    <row r="13">
      <c r="A13" s="132" t="s">
        <v>344</v>
      </c>
      <c r="B13" s="132" t="s">
        <v>169</v>
      </c>
      <c r="C13" s="132" t="s">
        <v>329</v>
      </c>
      <c r="D13" s="132" t="s">
        <v>169</v>
      </c>
      <c r="E13" s="132" t="s">
        <v>329</v>
      </c>
      <c r="F13" s="132" t="s">
        <v>310</v>
      </c>
      <c r="G13" s="11"/>
      <c r="H13" s="11"/>
      <c r="I13" s="11"/>
      <c r="J13" s="11"/>
      <c r="K13" s="11"/>
      <c r="L13" s="11"/>
      <c r="M13" s="11"/>
      <c r="N13" s="11"/>
    </row>
    <row r="14">
      <c r="A14" s="131" t="s">
        <v>171</v>
      </c>
      <c r="B14" s="131" t="s">
        <v>165</v>
      </c>
      <c r="C14" s="131" t="s">
        <v>348</v>
      </c>
      <c r="D14" s="131" t="s">
        <v>335</v>
      </c>
      <c r="E14" s="131" t="s">
        <v>365</v>
      </c>
      <c r="F14" s="131" t="s">
        <v>179</v>
      </c>
      <c r="G14" s="11"/>
      <c r="H14" s="11"/>
      <c r="I14" s="11"/>
      <c r="J14" s="11"/>
      <c r="K14" s="11"/>
      <c r="L14" s="11"/>
      <c r="M14" s="11"/>
      <c r="N14" s="11"/>
    </row>
    <row r="15">
      <c r="A15" s="132" t="s">
        <v>175</v>
      </c>
      <c r="B15" s="132" t="s">
        <v>304</v>
      </c>
      <c r="C15" s="132" t="s">
        <v>352</v>
      </c>
      <c r="D15" s="132" t="s">
        <v>304</v>
      </c>
      <c r="E15" s="11"/>
      <c r="F15" s="132" t="s">
        <v>321</v>
      </c>
      <c r="G15" s="11"/>
      <c r="H15" s="11"/>
      <c r="I15" s="11"/>
      <c r="J15" s="11"/>
      <c r="K15" s="11"/>
      <c r="L15" s="11"/>
      <c r="M15" s="11"/>
      <c r="N15" s="11"/>
    </row>
    <row r="16">
      <c r="A16" s="131" t="s">
        <v>178</v>
      </c>
      <c r="B16" s="131" t="s">
        <v>333</v>
      </c>
      <c r="C16" s="131" t="s">
        <v>184</v>
      </c>
      <c r="D16" s="131" t="s">
        <v>344</v>
      </c>
      <c r="E16" s="11"/>
      <c r="F16" s="131" t="s">
        <v>365</v>
      </c>
      <c r="G16" s="11"/>
      <c r="H16" s="11"/>
      <c r="I16" s="11"/>
      <c r="J16" s="11"/>
      <c r="K16" s="11"/>
      <c r="L16" s="11"/>
      <c r="M16" s="11"/>
      <c r="N16" s="11"/>
    </row>
    <row r="17">
      <c r="A17" s="132" t="s">
        <v>342</v>
      </c>
      <c r="B17" s="132" t="s">
        <v>179</v>
      </c>
      <c r="C17" s="11"/>
      <c r="D17" s="132" t="s">
        <v>179</v>
      </c>
      <c r="E17" s="11"/>
      <c r="F17" s="132" t="s">
        <v>184</v>
      </c>
      <c r="G17" s="11"/>
      <c r="H17" s="11"/>
      <c r="I17" s="11"/>
      <c r="J17" s="11"/>
      <c r="K17" s="11"/>
      <c r="L17" s="11"/>
      <c r="M17" s="11"/>
      <c r="N17" s="11"/>
    </row>
    <row r="18">
      <c r="A18" s="131" t="s">
        <v>321</v>
      </c>
      <c r="B18" s="131" t="s">
        <v>342</v>
      </c>
      <c r="C18" s="11"/>
      <c r="D18" s="131" t="s">
        <v>321</v>
      </c>
      <c r="E18" s="11"/>
      <c r="F18" s="11"/>
      <c r="G18" s="11"/>
      <c r="H18" s="11"/>
      <c r="I18" s="11"/>
      <c r="J18" s="11"/>
      <c r="K18" s="11"/>
      <c r="L18" s="11"/>
      <c r="M18" s="11"/>
      <c r="N18" s="11"/>
    </row>
    <row r="19">
      <c r="A19" s="132" t="s">
        <v>359</v>
      </c>
      <c r="B19" s="132" t="s">
        <v>321</v>
      </c>
      <c r="C19" s="11"/>
      <c r="D19" s="132" t="s">
        <v>329</v>
      </c>
      <c r="E19" s="11"/>
      <c r="F19" s="11"/>
      <c r="G19" s="11"/>
      <c r="H19" s="11"/>
      <c r="I19" s="11"/>
      <c r="J19" s="11"/>
      <c r="K19" s="11"/>
      <c r="L19" s="11"/>
      <c r="M19" s="11"/>
      <c r="N19" s="11"/>
    </row>
    <row r="20">
      <c r="A20" s="131" t="s">
        <v>329</v>
      </c>
      <c r="B20" s="131" t="s">
        <v>181</v>
      </c>
      <c r="C20" s="11"/>
      <c r="D20" s="131" t="s">
        <v>366</v>
      </c>
      <c r="E20" s="11"/>
      <c r="F20" s="11"/>
      <c r="G20" s="11"/>
      <c r="H20" s="11"/>
      <c r="I20" s="11"/>
      <c r="J20" s="11"/>
      <c r="K20" s="11"/>
      <c r="L20" s="11"/>
      <c r="M20" s="11"/>
      <c r="N20" s="11"/>
    </row>
    <row r="21">
      <c r="A21" s="132" t="s">
        <v>180</v>
      </c>
      <c r="B21" s="132" t="s">
        <v>359</v>
      </c>
      <c r="C21" s="11"/>
      <c r="D21" s="11"/>
      <c r="E21" s="11"/>
      <c r="F21" s="11"/>
      <c r="G21" s="11"/>
      <c r="H21" s="11"/>
      <c r="I21" s="11"/>
      <c r="J21" s="11"/>
      <c r="K21" s="11"/>
      <c r="L21" s="11"/>
      <c r="M21" s="11"/>
      <c r="N21" s="11"/>
    </row>
    <row r="22">
      <c r="A22" s="131" t="s">
        <v>184</v>
      </c>
      <c r="B22" s="131" t="s">
        <v>329</v>
      </c>
      <c r="C22" s="11"/>
      <c r="D22" s="11"/>
      <c r="E22" s="11"/>
      <c r="F22" s="11"/>
      <c r="G22" s="11"/>
      <c r="H22" s="11"/>
      <c r="I22" s="11"/>
      <c r="J22" s="11"/>
      <c r="K22" s="11"/>
      <c r="L22" s="11"/>
      <c r="M22" s="11"/>
      <c r="N22" s="11"/>
    </row>
    <row r="23">
      <c r="A23" s="11"/>
      <c r="B23" s="132" t="s">
        <v>365</v>
      </c>
      <c r="C23" s="11"/>
      <c r="D23" s="11"/>
      <c r="E23" s="11"/>
      <c r="F23" s="11"/>
      <c r="G23" s="11"/>
      <c r="H23" s="11"/>
      <c r="I23" s="11"/>
      <c r="J23" s="11"/>
      <c r="K23" s="11"/>
      <c r="L23" s="11"/>
      <c r="M23" s="11"/>
      <c r="N23" s="11"/>
    </row>
    <row r="24">
      <c r="A24" s="11"/>
      <c r="B24" s="131" t="s">
        <v>180</v>
      </c>
      <c r="C24" s="11"/>
      <c r="D24" s="11"/>
      <c r="E24" s="11"/>
      <c r="F24" s="11"/>
      <c r="G24" s="11"/>
      <c r="H24" s="11"/>
      <c r="I24" s="11"/>
      <c r="J24" s="11"/>
      <c r="K24" s="11"/>
      <c r="L24" s="11"/>
      <c r="M24" s="11"/>
      <c r="N24" s="11"/>
    </row>
    <row r="25">
      <c r="A25" s="11"/>
      <c r="B25" s="132" t="s">
        <v>352</v>
      </c>
      <c r="C25" s="11"/>
      <c r="D25" s="11"/>
      <c r="E25" s="11"/>
      <c r="F25" s="11"/>
      <c r="G25" s="11"/>
      <c r="H25" s="11"/>
      <c r="I25" s="11"/>
      <c r="J25" s="11"/>
      <c r="K25" s="11"/>
      <c r="L25" s="11"/>
      <c r="M25" s="11"/>
      <c r="N25" s="11"/>
    </row>
    <row r="26">
      <c r="A26" s="11"/>
      <c r="B26" s="11"/>
      <c r="C26" s="11"/>
      <c r="D26" s="11"/>
      <c r="E26" s="11"/>
      <c r="F26" s="11"/>
      <c r="G26" s="11"/>
      <c r="H26" s="11"/>
      <c r="I26" s="11"/>
      <c r="J26" s="11"/>
      <c r="K26" s="11"/>
      <c r="L26" s="11"/>
      <c r="M26" s="11"/>
      <c r="N26" s="11"/>
    </row>
    <row r="27">
      <c r="A27" s="11"/>
      <c r="B27" s="11"/>
      <c r="C27" s="11"/>
      <c r="D27" s="11"/>
      <c r="E27" s="11"/>
      <c r="F27" s="11"/>
      <c r="G27" s="11"/>
      <c r="H27" s="11"/>
      <c r="I27" s="11"/>
      <c r="J27" s="11"/>
      <c r="K27" s="11"/>
      <c r="L27" s="11"/>
      <c r="M27" s="11"/>
      <c r="N27" s="11"/>
    </row>
    <row r="28">
      <c r="A28" s="133" t="s">
        <v>0</v>
      </c>
      <c r="B28" s="43"/>
      <c r="C28" s="43"/>
      <c r="D28" s="44"/>
      <c r="E28" s="11"/>
      <c r="F28" s="133" t="s">
        <v>1</v>
      </c>
      <c r="G28" s="43"/>
      <c r="H28" s="43"/>
      <c r="I28" s="44"/>
      <c r="J28" s="11"/>
      <c r="K28" s="133" t="s">
        <v>2</v>
      </c>
      <c r="L28" s="43"/>
      <c r="M28" s="43"/>
      <c r="N28" s="44"/>
    </row>
    <row r="29">
      <c r="A29" s="134" t="s">
        <v>399</v>
      </c>
      <c r="B29" s="135" t="s">
        <v>400</v>
      </c>
      <c r="C29" s="136" t="s">
        <v>401</v>
      </c>
      <c r="D29" s="134" t="s">
        <v>439</v>
      </c>
      <c r="E29" s="11"/>
      <c r="F29" s="134" t="s">
        <v>399</v>
      </c>
      <c r="G29" s="136" t="s">
        <v>400</v>
      </c>
      <c r="H29" s="134" t="s">
        <v>401</v>
      </c>
      <c r="I29" s="135" t="s">
        <v>439</v>
      </c>
      <c r="J29" s="11"/>
      <c r="K29" s="134" t="s">
        <v>399</v>
      </c>
      <c r="L29" s="136" t="s">
        <v>400</v>
      </c>
      <c r="M29" s="137" t="s">
        <v>401</v>
      </c>
      <c r="N29" s="134" t="s">
        <v>439</v>
      </c>
    </row>
    <row r="30">
      <c r="A30" s="138" t="s">
        <v>146</v>
      </c>
      <c r="B30" s="139" t="s">
        <v>148</v>
      </c>
      <c r="C30" s="6" t="s">
        <v>321</v>
      </c>
      <c r="D30" s="140"/>
      <c r="E30" s="11"/>
      <c r="F30" s="138" t="s">
        <v>154</v>
      </c>
      <c r="G30" s="6" t="s">
        <v>238</v>
      </c>
      <c r="H30" s="138" t="s">
        <v>227</v>
      </c>
      <c r="I30" s="139" t="s">
        <v>276</v>
      </c>
      <c r="J30" s="11"/>
      <c r="K30" s="138" t="s">
        <v>154</v>
      </c>
      <c r="L30" s="6" t="s">
        <v>238</v>
      </c>
      <c r="M30" s="141" t="s">
        <v>147</v>
      </c>
      <c r="N30" s="138" t="s">
        <v>276</v>
      </c>
    </row>
    <row r="31">
      <c r="A31" s="138" t="s">
        <v>150</v>
      </c>
      <c r="B31" s="139" t="s">
        <v>161</v>
      </c>
      <c r="C31" s="6" t="s">
        <v>359</v>
      </c>
      <c r="D31" s="140"/>
      <c r="E31" s="11"/>
      <c r="F31" s="138" t="s">
        <v>165</v>
      </c>
      <c r="G31" s="6" t="s">
        <v>148</v>
      </c>
      <c r="H31" s="138" t="s">
        <v>241</v>
      </c>
      <c r="I31" s="142"/>
      <c r="J31" s="11"/>
      <c r="K31" s="138" t="s">
        <v>184</v>
      </c>
      <c r="L31" s="6" t="s">
        <v>248</v>
      </c>
      <c r="M31" s="141" t="s">
        <v>250</v>
      </c>
      <c r="N31" s="140"/>
    </row>
    <row r="32">
      <c r="A32" s="138" t="s">
        <v>152</v>
      </c>
      <c r="B32" s="139" t="s">
        <v>344</v>
      </c>
      <c r="C32" s="11"/>
      <c r="D32" s="140"/>
      <c r="E32" s="11"/>
      <c r="F32" s="138" t="s">
        <v>342</v>
      </c>
      <c r="G32" s="6" t="s">
        <v>155</v>
      </c>
      <c r="H32" s="138" t="s">
        <v>151</v>
      </c>
      <c r="I32" s="142"/>
      <c r="J32" s="11"/>
      <c r="K32" s="140"/>
      <c r="L32" s="6" t="s">
        <v>169</v>
      </c>
      <c r="M32" s="141" t="s">
        <v>162</v>
      </c>
      <c r="N32" s="140"/>
    </row>
    <row r="33">
      <c r="A33" s="138" t="s">
        <v>154</v>
      </c>
      <c r="B33" s="139" t="s">
        <v>329</v>
      </c>
      <c r="C33" s="11"/>
      <c r="D33" s="140"/>
      <c r="E33" s="11"/>
      <c r="F33" s="138" t="s">
        <v>180</v>
      </c>
      <c r="G33" s="6" t="s">
        <v>169</v>
      </c>
      <c r="H33" s="138" t="s">
        <v>246</v>
      </c>
      <c r="I33" s="142"/>
      <c r="J33" s="11"/>
      <c r="K33" s="140"/>
      <c r="L33" s="6" t="s">
        <v>329</v>
      </c>
      <c r="M33" s="141" t="s">
        <v>304</v>
      </c>
      <c r="N33" s="140"/>
    </row>
    <row r="34">
      <c r="A34" s="138" t="s">
        <v>157</v>
      </c>
      <c r="B34" s="142"/>
      <c r="C34" s="11"/>
      <c r="D34" s="140"/>
      <c r="E34" s="11"/>
      <c r="F34" s="140"/>
      <c r="G34" s="6" t="s">
        <v>181</v>
      </c>
      <c r="H34" s="138" t="s">
        <v>262</v>
      </c>
      <c r="I34" s="142"/>
      <c r="J34" s="11"/>
      <c r="K34" s="140"/>
      <c r="L34" s="11"/>
      <c r="M34" s="141" t="s">
        <v>179</v>
      </c>
      <c r="N34" s="140"/>
    </row>
    <row r="35">
      <c r="A35" s="138" t="s">
        <v>165</v>
      </c>
      <c r="B35" s="142"/>
      <c r="C35" s="11"/>
      <c r="D35" s="140"/>
      <c r="E35" s="11"/>
      <c r="F35" s="140"/>
      <c r="G35" s="6" t="s">
        <v>329</v>
      </c>
      <c r="H35" s="138" t="s">
        <v>162</v>
      </c>
      <c r="I35" s="142"/>
      <c r="J35" s="11"/>
      <c r="K35" s="140"/>
      <c r="L35" s="11"/>
      <c r="M35" s="141" t="s">
        <v>321</v>
      </c>
      <c r="N35" s="140"/>
    </row>
    <row r="36">
      <c r="A36" s="138" t="s">
        <v>378</v>
      </c>
      <c r="B36" s="142"/>
      <c r="C36" s="11"/>
      <c r="D36" s="140"/>
      <c r="E36" s="11"/>
      <c r="F36" s="140"/>
      <c r="G36" s="11"/>
      <c r="H36" s="138" t="s">
        <v>304</v>
      </c>
      <c r="I36" s="142"/>
      <c r="J36" s="11"/>
      <c r="K36" s="140"/>
      <c r="L36" s="11"/>
      <c r="M36" s="141" t="s">
        <v>348</v>
      </c>
      <c r="N36" s="140"/>
    </row>
    <row r="37">
      <c r="A37" s="138" t="s">
        <v>168</v>
      </c>
      <c r="B37" s="142"/>
      <c r="C37" s="11"/>
      <c r="D37" s="140"/>
      <c r="E37" s="11"/>
      <c r="F37" s="140"/>
      <c r="G37" s="11"/>
      <c r="H37" s="138" t="s">
        <v>333</v>
      </c>
      <c r="I37" s="142"/>
      <c r="J37" s="11"/>
      <c r="K37" s="140"/>
      <c r="L37" s="11"/>
      <c r="M37" s="141" t="s">
        <v>352</v>
      </c>
      <c r="N37" s="140"/>
    </row>
    <row r="38">
      <c r="A38" s="138" t="s">
        <v>335</v>
      </c>
      <c r="B38" s="142"/>
      <c r="C38" s="11"/>
      <c r="D38" s="140"/>
      <c r="E38" s="11"/>
      <c r="F38" s="140"/>
      <c r="G38" s="11"/>
      <c r="H38" s="138" t="s">
        <v>179</v>
      </c>
      <c r="I38" s="142"/>
      <c r="J38" s="11"/>
      <c r="K38" s="140"/>
      <c r="L38" s="11"/>
      <c r="M38" s="143"/>
      <c r="N38" s="140"/>
    </row>
    <row r="39">
      <c r="A39" s="138" t="s">
        <v>171</v>
      </c>
      <c r="B39" s="142"/>
      <c r="C39" s="11"/>
      <c r="D39" s="140"/>
      <c r="E39" s="11"/>
      <c r="F39" s="140"/>
      <c r="G39" s="11"/>
      <c r="H39" s="138" t="s">
        <v>321</v>
      </c>
      <c r="I39" s="142"/>
      <c r="J39" s="11"/>
      <c r="K39" s="140"/>
      <c r="L39" s="11"/>
      <c r="M39" s="143"/>
      <c r="N39" s="140"/>
    </row>
    <row r="40">
      <c r="A40" s="138" t="s">
        <v>175</v>
      </c>
      <c r="B40" s="142"/>
      <c r="C40" s="11"/>
      <c r="D40" s="140"/>
      <c r="E40" s="11"/>
      <c r="F40" s="140"/>
      <c r="G40" s="11"/>
      <c r="H40" s="138" t="s">
        <v>359</v>
      </c>
      <c r="I40" s="142"/>
      <c r="J40" s="11"/>
      <c r="K40" s="140"/>
      <c r="L40" s="11"/>
      <c r="M40" s="143"/>
      <c r="N40" s="140"/>
    </row>
    <row r="41">
      <c r="A41" s="138" t="s">
        <v>178</v>
      </c>
      <c r="B41" s="142"/>
      <c r="C41" s="11"/>
      <c r="D41" s="140"/>
      <c r="E41" s="11"/>
      <c r="F41" s="140"/>
      <c r="G41" s="11"/>
      <c r="H41" s="138" t="s">
        <v>365</v>
      </c>
      <c r="I41" s="142"/>
      <c r="J41" s="11"/>
      <c r="K41" s="140"/>
      <c r="L41" s="11"/>
      <c r="M41" s="143"/>
      <c r="N41" s="140"/>
    </row>
    <row r="42">
      <c r="A42" s="138" t="s">
        <v>342</v>
      </c>
      <c r="B42" s="142"/>
      <c r="C42" s="11"/>
      <c r="D42" s="140"/>
      <c r="E42" s="11"/>
      <c r="F42" s="140"/>
      <c r="G42" s="11"/>
      <c r="H42" s="138" t="s">
        <v>352</v>
      </c>
      <c r="I42" s="142"/>
      <c r="J42" s="11"/>
      <c r="K42" s="140"/>
      <c r="L42" s="11"/>
      <c r="M42" s="143"/>
      <c r="N42" s="140"/>
    </row>
    <row r="43">
      <c r="A43" s="138" t="s">
        <v>180</v>
      </c>
      <c r="B43" s="142"/>
      <c r="C43" s="11"/>
      <c r="D43" s="140"/>
      <c r="E43" s="11"/>
      <c r="F43" s="140"/>
      <c r="G43" s="11"/>
      <c r="H43" s="140"/>
      <c r="I43" s="142"/>
      <c r="J43" s="11"/>
      <c r="K43" s="140"/>
      <c r="L43" s="11"/>
      <c r="M43" s="143"/>
      <c r="N43" s="140"/>
    </row>
    <row r="44">
      <c r="A44" s="138" t="s">
        <v>184</v>
      </c>
      <c r="B44" s="144"/>
      <c r="C44" s="11"/>
      <c r="D44" s="145"/>
      <c r="E44" s="11"/>
      <c r="F44" s="145"/>
      <c r="G44" s="11"/>
      <c r="H44" s="145"/>
      <c r="I44" s="144"/>
      <c r="J44" s="11"/>
      <c r="K44" s="145"/>
      <c r="L44" s="11"/>
      <c r="M44" s="146"/>
      <c r="N44" s="145"/>
    </row>
    <row r="45">
      <c r="A45" s="147">
        <v>15.0</v>
      </c>
      <c r="B45" s="148">
        <v>4.0</v>
      </c>
      <c r="C45" s="149">
        <v>2.0</v>
      </c>
      <c r="D45" s="150">
        <v>0.0</v>
      </c>
      <c r="E45" s="11"/>
      <c r="F45" s="151">
        <v>4.0</v>
      </c>
      <c r="G45" s="149">
        <v>6.0</v>
      </c>
      <c r="H45" s="148">
        <v>13.0</v>
      </c>
      <c r="I45" s="150">
        <v>1.0</v>
      </c>
      <c r="J45" s="11"/>
      <c r="K45" s="151">
        <v>2.0</v>
      </c>
      <c r="L45" s="149">
        <v>4.0</v>
      </c>
      <c r="M45" s="148">
        <v>8.0</v>
      </c>
      <c r="N45" s="150">
        <v>1.0</v>
      </c>
    </row>
    <row r="46">
      <c r="A46" s="11"/>
      <c r="B46" s="11"/>
      <c r="C46" s="11"/>
      <c r="D46" s="11">
        <f>SUM(A45:D45)</f>
        <v>21</v>
      </c>
      <c r="E46" s="11"/>
      <c r="F46" s="11"/>
      <c r="G46" s="11"/>
      <c r="H46" s="11"/>
      <c r="I46" s="11">
        <f>SUM(F45:I45)</f>
        <v>24</v>
      </c>
      <c r="J46" s="11"/>
      <c r="K46" s="11"/>
      <c r="L46" s="11"/>
      <c r="M46" s="11"/>
      <c r="N46" s="11">
        <f>SUM(K45:N45)</f>
        <v>15</v>
      </c>
    </row>
    <row r="47">
      <c r="A47" s="152" t="s">
        <v>440</v>
      </c>
      <c r="E47" s="11"/>
      <c r="F47" s="152" t="s">
        <v>441</v>
      </c>
      <c r="J47" s="11"/>
      <c r="K47" s="152" t="s">
        <v>442</v>
      </c>
    </row>
    <row r="48">
      <c r="A48" s="11"/>
      <c r="B48" s="11"/>
      <c r="C48" s="11"/>
      <c r="D48" s="11"/>
      <c r="E48" s="11"/>
      <c r="F48" s="11"/>
      <c r="G48" s="11"/>
      <c r="H48" s="11"/>
      <c r="I48" s="11"/>
      <c r="J48" s="11"/>
      <c r="K48" s="11"/>
      <c r="L48" s="11"/>
      <c r="M48" s="11"/>
      <c r="N48" s="11"/>
    </row>
    <row r="49">
      <c r="A49" s="11"/>
      <c r="B49" s="11"/>
      <c r="C49" s="11"/>
      <c r="D49" s="11"/>
      <c r="E49" s="11"/>
      <c r="F49" s="11"/>
      <c r="G49" s="11"/>
      <c r="H49" s="11"/>
      <c r="I49" s="11"/>
      <c r="J49" s="11"/>
      <c r="K49" s="11"/>
      <c r="L49" s="11"/>
      <c r="M49" s="11"/>
      <c r="N49" s="11"/>
    </row>
    <row r="50">
      <c r="A50" s="11"/>
      <c r="B50" s="11"/>
      <c r="C50" s="11"/>
      <c r="D50" s="11"/>
      <c r="E50" s="11"/>
      <c r="F50" s="11"/>
      <c r="G50" s="11"/>
      <c r="H50" s="11"/>
      <c r="I50" s="11"/>
      <c r="J50" s="11"/>
      <c r="K50" s="11"/>
      <c r="L50" s="11"/>
      <c r="M50" s="11"/>
      <c r="N50" s="11"/>
    </row>
    <row r="51">
      <c r="A51" s="11"/>
      <c r="B51" s="11"/>
      <c r="C51" s="11"/>
      <c r="D51" s="11"/>
      <c r="E51" s="11"/>
      <c r="F51" s="11"/>
      <c r="G51" s="11"/>
      <c r="H51" s="11"/>
      <c r="I51" s="11"/>
      <c r="J51" s="11"/>
      <c r="K51" s="11"/>
      <c r="L51" s="11"/>
      <c r="M51" s="11"/>
      <c r="N51" s="11"/>
    </row>
    <row r="52">
      <c r="A52" s="133" t="s">
        <v>3</v>
      </c>
      <c r="B52" s="43"/>
      <c r="C52" s="43"/>
      <c r="D52" s="44"/>
      <c r="E52" s="11"/>
      <c r="F52" s="133" t="s">
        <v>4</v>
      </c>
      <c r="G52" s="43"/>
      <c r="H52" s="43"/>
      <c r="I52" s="44"/>
      <c r="J52" s="11"/>
      <c r="K52" s="133" t="s">
        <v>5</v>
      </c>
      <c r="L52" s="43"/>
      <c r="M52" s="43"/>
      <c r="N52" s="44"/>
    </row>
    <row r="53">
      <c r="A53" s="134" t="s">
        <v>399</v>
      </c>
      <c r="B53" s="136" t="s">
        <v>400</v>
      </c>
      <c r="C53" s="153" t="s">
        <v>401</v>
      </c>
      <c r="D53" s="134" t="s">
        <v>439</v>
      </c>
      <c r="E53" s="11"/>
      <c r="F53" s="134" t="s">
        <v>399</v>
      </c>
      <c r="G53" s="136" t="s">
        <v>400</v>
      </c>
      <c r="H53" s="137" t="s">
        <v>401</v>
      </c>
      <c r="I53" s="134" t="s">
        <v>439</v>
      </c>
      <c r="J53" s="11"/>
      <c r="K53" s="134" t="s">
        <v>399</v>
      </c>
      <c r="L53" s="136" t="s">
        <v>400</v>
      </c>
      <c r="M53" s="134" t="s">
        <v>401</v>
      </c>
      <c r="N53" s="135" t="s">
        <v>439</v>
      </c>
    </row>
    <row r="54">
      <c r="A54" s="138" t="s">
        <v>154</v>
      </c>
      <c r="B54" s="6" t="s">
        <v>238</v>
      </c>
      <c r="C54" s="138" t="s">
        <v>221</v>
      </c>
      <c r="D54" s="140"/>
      <c r="E54" s="11"/>
      <c r="F54" s="140"/>
      <c r="G54" s="6" t="s">
        <v>148</v>
      </c>
      <c r="H54" s="141" t="s">
        <v>226</v>
      </c>
      <c r="I54" s="138" t="s">
        <v>253</v>
      </c>
      <c r="J54" s="11"/>
      <c r="K54" s="138" t="s">
        <v>184</v>
      </c>
      <c r="L54" s="6" t="s">
        <v>242</v>
      </c>
      <c r="M54" s="141" t="s">
        <v>250</v>
      </c>
      <c r="N54" s="138" t="s">
        <v>247</v>
      </c>
    </row>
    <row r="55">
      <c r="A55" s="138" t="s">
        <v>335</v>
      </c>
      <c r="B55" s="6" t="s">
        <v>169</v>
      </c>
      <c r="C55" s="138" t="s">
        <v>227</v>
      </c>
      <c r="D55" s="140"/>
      <c r="E55" s="11"/>
      <c r="F55" s="140"/>
      <c r="G55" s="6" t="s">
        <v>329</v>
      </c>
      <c r="H55" s="141" t="s">
        <v>241</v>
      </c>
      <c r="I55" s="138" t="s">
        <v>291</v>
      </c>
      <c r="J55" s="11"/>
      <c r="K55" s="140"/>
      <c r="L55" s="11"/>
      <c r="M55" s="141" t="s">
        <v>162</v>
      </c>
      <c r="N55" s="138" t="s">
        <v>253</v>
      </c>
    </row>
    <row r="56">
      <c r="A56" s="140"/>
      <c r="B56" s="6" t="s">
        <v>344</v>
      </c>
      <c r="C56" s="138" t="s">
        <v>241</v>
      </c>
      <c r="D56" s="140"/>
      <c r="E56" s="11"/>
      <c r="F56" s="140"/>
      <c r="G56" s="11"/>
      <c r="H56" s="141" t="s">
        <v>151</v>
      </c>
      <c r="I56" s="140"/>
      <c r="J56" s="11"/>
      <c r="K56" s="140"/>
      <c r="L56" s="11"/>
      <c r="M56" s="141" t="s">
        <v>289</v>
      </c>
      <c r="N56" s="138" t="s">
        <v>278</v>
      </c>
    </row>
    <row r="57">
      <c r="A57" s="140"/>
      <c r="B57" s="6" t="s">
        <v>329</v>
      </c>
      <c r="C57" s="138" t="s">
        <v>151</v>
      </c>
      <c r="D57" s="140"/>
      <c r="E57" s="11"/>
      <c r="F57" s="140"/>
      <c r="G57" s="11"/>
      <c r="H57" s="141" t="s">
        <v>246</v>
      </c>
      <c r="I57" s="140"/>
      <c r="J57" s="11"/>
      <c r="K57" s="140"/>
      <c r="L57" s="11"/>
      <c r="M57" s="141" t="s">
        <v>304</v>
      </c>
      <c r="N57" s="138" t="s">
        <v>281</v>
      </c>
    </row>
    <row r="58">
      <c r="A58" s="140"/>
      <c r="B58" s="6" t="s">
        <v>366</v>
      </c>
      <c r="C58" s="138" t="s">
        <v>246</v>
      </c>
      <c r="D58" s="140"/>
      <c r="E58" s="11"/>
      <c r="F58" s="140"/>
      <c r="G58" s="11"/>
      <c r="H58" s="141" t="s">
        <v>260</v>
      </c>
      <c r="I58" s="140"/>
      <c r="J58" s="11"/>
      <c r="K58" s="140"/>
      <c r="L58" s="11"/>
      <c r="M58" s="141" t="s">
        <v>179</v>
      </c>
      <c r="N58" s="138" t="s">
        <v>284</v>
      </c>
    </row>
    <row r="59">
      <c r="A59" s="140"/>
      <c r="B59" s="11"/>
      <c r="C59" s="138" t="s">
        <v>260</v>
      </c>
      <c r="D59" s="140"/>
      <c r="E59" s="11"/>
      <c r="F59" s="140"/>
      <c r="G59" s="11"/>
      <c r="H59" s="141" t="s">
        <v>162</v>
      </c>
      <c r="I59" s="140"/>
      <c r="J59" s="11"/>
      <c r="K59" s="140"/>
      <c r="L59" s="11"/>
      <c r="M59" s="141" t="s">
        <v>321</v>
      </c>
      <c r="N59" s="138" t="s">
        <v>291</v>
      </c>
    </row>
    <row r="60">
      <c r="A60" s="140"/>
      <c r="B60" s="11"/>
      <c r="C60" s="138" t="s">
        <v>264</v>
      </c>
      <c r="D60" s="140"/>
      <c r="E60" s="11"/>
      <c r="F60" s="140"/>
      <c r="G60" s="11"/>
      <c r="H60" s="141" t="s">
        <v>309</v>
      </c>
      <c r="I60" s="140"/>
      <c r="J60" s="11"/>
      <c r="K60" s="140"/>
      <c r="L60" s="11"/>
      <c r="M60" s="141" t="s">
        <v>365</v>
      </c>
      <c r="N60" s="138" t="s">
        <v>310</v>
      </c>
    </row>
    <row r="61">
      <c r="A61" s="140"/>
      <c r="B61" s="11"/>
      <c r="C61" s="138" t="s">
        <v>262</v>
      </c>
      <c r="D61" s="140"/>
      <c r="E61" s="11"/>
      <c r="F61" s="140"/>
      <c r="G61" s="11"/>
      <c r="H61" s="141" t="s">
        <v>179</v>
      </c>
      <c r="I61" s="140"/>
      <c r="J61" s="11"/>
      <c r="K61" s="140"/>
      <c r="L61" s="11"/>
      <c r="M61" s="143"/>
      <c r="N61" s="140"/>
    </row>
    <row r="62">
      <c r="A62" s="140"/>
      <c r="B62" s="11"/>
      <c r="C62" s="138" t="s">
        <v>301</v>
      </c>
      <c r="D62" s="140"/>
      <c r="E62" s="11"/>
      <c r="F62" s="140"/>
      <c r="G62" s="11"/>
      <c r="H62" s="141" t="s">
        <v>365</v>
      </c>
      <c r="I62" s="140"/>
      <c r="J62" s="11"/>
      <c r="K62" s="140"/>
      <c r="L62" s="11"/>
      <c r="M62" s="143"/>
      <c r="N62" s="140"/>
    </row>
    <row r="63">
      <c r="A63" s="140"/>
      <c r="B63" s="11"/>
      <c r="C63" s="138" t="s">
        <v>304</v>
      </c>
      <c r="D63" s="140"/>
      <c r="E63" s="11"/>
      <c r="F63" s="140"/>
      <c r="G63" s="11"/>
      <c r="H63" s="143"/>
      <c r="I63" s="140"/>
      <c r="J63" s="11"/>
      <c r="K63" s="140"/>
      <c r="L63" s="11"/>
      <c r="M63" s="143"/>
      <c r="N63" s="140"/>
    </row>
    <row r="64">
      <c r="A64" s="140"/>
      <c r="B64" s="11"/>
      <c r="C64" s="138" t="s">
        <v>179</v>
      </c>
      <c r="D64" s="140"/>
      <c r="E64" s="11"/>
      <c r="F64" s="140"/>
      <c r="G64" s="11"/>
      <c r="H64" s="143"/>
      <c r="I64" s="140"/>
      <c r="J64" s="11"/>
      <c r="K64" s="140"/>
      <c r="L64" s="11"/>
      <c r="M64" s="143"/>
      <c r="N64" s="140"/>
    </row>
    <row r="65">
      <c r="A65" s="145"/>
      <c r="B65" s="11"/>
      <c r="C65" s="154" t="s">
        <v>321</v>
      </c>
      <c r="D65" s="145"/>
      <c r="E65" s="11"/>
      <c r="F65" s="145"/>
      <c r="G65" s="11"/>
      <c r="H65" s="146"/>
      <c r="I65" s="145"/>
      <c r="J65" s="11"/>
      <c r="K65" s="145"/>
      <c r="L65" s="11"/>
      <c r="M65" s="146"/>
      <c r="N65" s="145"/>
    </row>
    <row r="66">
      <c r="A66" s="151">
        <v>3.0</v>
      </c>
      <c r="B66" s="149">
        <v>6.0</v>
      </c>
      <c r="C66" s="149">
        <v>13.0</v>
      </c>
      <c r="D66" s="150">
        <v>1.0</v>
      </c>
      <c r="E66" s="11"/>
      <c r="F66" s="151">
        <v>1.0</v>
      </c>
      <c r="G66" s="149">
        <v>3.0</v>
      </c>
      <c r="H66" s="148">
        <v>10.0</v>
      </c>
      <c r="I66" s="150">
        <v>3.0</v>
      </c>
      <c r="J66" s="11"/>
      <c r="K66" s="151">
        <v>2.0</v>
      </c>
      <c r="L66" s="149">
        <v>2.0</v>
      </c>
      <c r="M66" s="148">
        <v>8.0</v>
      </c>
      <c r="N66" s="150">
        <v>8.0</v>
      </c>
    </row>
    <row r="67">
      <c r="A67" s="11"/>
      <c r="B67" s="11"/>
      <c r="C67" s="11"/>
      <c r="D67" s="11">
        <f>SUM(A66:D66)</f>
        <v>23</v>
      </c>
      <c r="E67" s="11"/>
      <c r="F67" s="11"/>
      <c r="G67" s="11"/>
      <c r="H67" s="11"/>
      <c r="I67" s="11">
        <f>SUM(F66:I66)</f>
        <v>17</v>
      </c>
      <c r="J67" s="11"/>
      <c r="K67" s="11"/>
      <c r="L67" s="11"/>
      <c r="M67" s="11"/>
      <c r="N67" s="11">
        <f>SUM(K66:N66)</f>
        <v>20</v>
      </c>
    </row>
    <row r="68">
      <c r="A68" s="152" t="s">
        <v>443</v>
      </c>
      <c r="E68" s="11"/>
      <c r="F68" s="152" t="s">
        <v>444</v>
      </c>
      <c r="J68" s="11"/>
      <c r="K68" s="152" t="s">
        <v>445</v>
      </c>
    </row>
  </sheetData>
  <mergeCells count="12">
    <mergeCell ref="F52:I52"/>
    <mergeCell ref="K52:N52"/>
    <mergeCell ref="A68:D68"/>
    <mergeCell ref="F68:I68"/>
    <mergeCell ref="K68:N68"/>
    <mergeCell ref="A28:D28"/>
    <mergeCell ref="F28:I28"/>
    <mergeCell ref="K28:N28"/>
    <mergeCell ref="A47:D47"/>
    <mergeCell ref="F47:I47"/>
    <mergeCell ref="K47:N47"/>
    <mergeCell ref="A52:D52"/>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5" t="s">
        <v>446</v>
      </c>
      <c r="B1" s="5" t="s">
        <v>447</v>
      </c>
    </row>
    <row r="2">
      <c r="A2" s="49" t="str">
        <f>IFERROR(__xludf.DUMMYFUNCTION("FLATTEN('Bloom Mapping'!I42:I1000)"),"Act")</f>
        <v>Act</v>
      </c>
      <c r="B2" s="49" t="str">
        <f t="array" ref="B2">IF(ISNUMBER(INDEX('Bloom Mapping'!Q$42:Q1000, MATCH(A2, 'Bloom Mapping'!I$42:I1000, 0), 0)), INDEX('Bloom Mapping'!T$42:T1000, MATCH(A2, 'Bloom Mapping'!I$42:I1000, 0), 0), INDEX('Bloom Mapping'!Q$42:Q1000, MATCH(A2, 'Bloom Mapping'!I$42:I1000, 0), 0))</f>
        <v>Applying</v>
      </c>
    </row>
    <row r="3">
      <c r="A3" s="82" t="s">
        <v>225</v>
      </c>
      <c r="B3" s="49" t="str">
        <f t="array" ref="B3">IF(ISNUMBER(INDEX('Bloom Mapping'!Q$42:Q1000, MATCH(A3, 'Bloom Mapping'!I$42:I1000, 0), 0)), INDEX('Bloom Mapping'!T$42:T1000, MATCH(A3, 'Bloom Mapping'!I$42:I1000, 0), 0), INDEX('Bloom Mapping'!Q$42:Q1000, MATCH(A3, 'Bloom Mapping'!I$42:I1000, 0), 0))</f>
        <v>Applying</v>
      </c>
    </row>
    <row r="4">
      <c r="A4" s="82" t="s">
        <v>223</v>
      </c>
      <c r="B4" s="49" t="str">
        <f t="array" ref="B4">IF(ISNUMBER(INDEX('Bloom Mapping'!Q$42:Q1000, MATCH(A4, 'Bloom Mapping'!I$42:I1000, 0), 0)), INDEX('Bloom Mapping'!T$42:T1000, MATCH(A4, 'Bloom Mapping'!I$42:I1000, 0), 0), INDEX('Bloom Mapping'!Q$42:Q1000, MATCH(A4, 'Bloom Mapping'!I$42:I1000, 0), 0))</f>
        <v>Creating</v>
      </c>
    </row>
    <row r="5">
      <c r="A5" s="82" t="s">
        <v>221</v>
      </c>
      <c r="B5" s="49" t="str">
        <f t="array" ref="B5">IF(ISNUMBER(INDEX('Bloom Mapping'!Q$42:Q1000, MATCH(A5, 'Bloom Mapping'!I$42:I1000, 0), 0)), INDEX('Bloom Mapping'!T$42:T1000, MATCH(A5, 'Bloom Mapping'!I$42:I1000, 0), 0), INDEX('Bloom Mapping'!Q$42:Q1000, MATCH(A5, 'Bloom Mapping'!I$42:I1000, 0), 0))</f>
        <v>Analysing</v>
      </c>
    </row>
    <row r="6">
      <c r="A6" s="82" t="s">
        <v>147</v>
      </c>
      <c r="B6" s="49" t="str">
        <f t="array" ref="B6">IF(ISNUMBER(INDEX('Bloom Mapping'!Q$42:Q1000, MATCH(A6, 'Bloom Mapping'!I$42:I1000, 0), 0)), INDEX('Bloom Mapping'!T$42:T1000, MATCH(A6, 'Bloom Mapping'!I$42:I1000, 0), 0), INDEX('Bloom Mapping'!Q$42:Q1000, MATCH(A6, 'Bloom Mapping'!I$42:I1000, 0), 0))</f>
        <v>Applying</v>
      </c>
    </row>
    <row r="7">
      <c r="A7" s="82" t="s">
        <v>222</v>
      </c>
      <c r="B7" s="49" t="str">
        <f t="array" ref="B7">IF(ISNUMBER(INDEX('Bloom Mapping'!Q$42:Q1000, MATCH(A7, 'Bloom Mapping'!I$42:I1000, 0), 0)), INDEX('Bloom Mapping'!T$42:T1000, MATCH(A7, 'Bloom Mapping'!I$42:I1000, 0), 0), INDEX('Bloom Mapping'!Q$42:Q1000, MATCH(A7, 'Bloom Mapping'!I$42:I1000, 0), 0))</f>
        <v>Evaluating</v>
      </c>
    </row>
    <row r="8">
      <c r="A8" s="82" t="s">
        <v>226</v>
      </c>
      <c r="B8" s="49" t="str">
        <f t="array" ref="B8">IF(ISNUMBER(INDEX('Bloom Mapping'!Q$42:Q1000, MATCH(A8, 'Bloom Mapping'!I$42:I1000, 0), 0)), INDEX('Bloom Mapping'!T$42:T1000, MATCH(A8, 'Bloom Mapping'!I$42:I1000, 0), 0), INDEX('Bloom Mapping'!Q$42:Q1000, MATCH(A8, 'Bloom Mapping'!I$42:I1000, 0), 0))</f>
        <v>Evaluating</v>
      </c>
    </row>
    <row r="9">
      <c r="A9" s="82" t="s">
        <v>107</v>
      </c>
      <c r="B9" s="49" t="str">
        <f t="array" ref="B9">IF(ISNUMBER(INDEX('Bloom Mapping'!Q$42:Q1000, MATCH(A9, 'Bloom Mapping'!I$42:I1000, 0), 0)), INDEX('Bloom Mapping'!T$42:T1000, MATCH(A9, 'Bloom Mapping'!I$42:I1000, 0), 0), INDEX('Bloom Mapping'!Q$42:Q1000, MATCH(A9, 'Bloom Mapping'!I$42:I1000, 0), 0))</f>
        <v/>
      </c>
    </row>
    <row r="10">
      <c r="A10" s="82" t="s">
        <v>219</v>
      </c>
      <c r="B10" s="49" t="str">
        <f t="array" ref="B10">IF(ISNUMBER(INDEX('Bloom Mapping'!Q$42:Q1000, MATCH(A10, 'Bloom Mapping'!I$42:I1000, 0), 0)), INDEX('Bloom Mapping'!T$42:T1000, MATCH(A10, 'Bloom Mapping'!I$42:I1000, 0), 0), INDEX('Bloom Mapping'!Q$42:Q1000, MATCH(A10, 'Bloom Mapping'!I$42:I1000, 0), 0))</f>
        <v>Understanding</v>
      </c>
    </row>
    <row r="11">
      <c r="A11" s="82" t="s">
        <v>228</v>
      </c>
      <c r="B11" s="49" t="str">
        <f t="array" ref="B11">IF(ISNUMBER(INDEX('Bloom Mapping'!Q$42:Q1000, MATCH(A11, 'Bloom Mapping'!I$42:I1000, 0), 0)), INDEX('Bloom Mapping'!T$42:T1000, MATCH(A11, 'Bloom Mapping'!I$42:I1000, 0), 0), INDEX('Bloom Mapping'!Q$42:Q1000, MATCH(A11, 'Bloom Mapping'!I$42:I1000, 0), 0))</f>
        <v>Creating</v>
      </c>
    </row>
    <row r="12">
      <c r="A12" s="82" t="s">
        <v>232</v>
      </c>
      <c r="B12" s="49" t="str">
        <f t="array" ref="B12">IF(ISNUMBER(INDEX('Bloom Mapping'!Q$42:Q1000, MATCH(A12, 'Bloom Mapping'!I$42:I1000, 0), 0)), INDEX('Bloom Mapping'!T$42:T1000, MATCH(A12, 'Bloom Mapping'!I$42:I1000, 0), 0), INDEX('Bloom Mapping'!Q$42:Q1000, MATCH(A12, 'Bloom Mapping'!I$42:I1000, 0), 0))</f>
        <v>Evaluating</v>
      </c>
    </row>
    <row r="13">
      <c r="A13" s="82" t="s">
        <v>224</v>
      </c>
      <c r="B13" s="49" t="str">
        <f t="array" ref="B13">IF(ISNUMBER(INDEX('Bloom Mapping'!Q$42:Q1000, MATCH(A13, 'Bloom Mapping'!I$42:I1000, 0), 0)), INDEX('Bloom Mapping'!T$42:T1000, MATCH(A13, 'Bloom Mapping'!I$42:I1000, 0), 0), INDEX('Bloom Mapping'!Q$42:Q1000, MATCH(A13, 'Bloom Mapping'!I$42:I1000, 0), 0))</f>
        <v>Understanding</v>
      </c>
    </row>
    <row r="14">
      <c r="A14" s="82" t="s">
        <v>237</v>
      </c>
      <c r="B14" s="49" t="str">
        <f t="array" ref="B14">IF(ISNUMBER(INDEX('Bloom Mapping'!Q$42:Q1000, MATCH(A14, 'Bloom Mapping'!I$42:I1000, 0), 0)), INDEX('Bloom Mapping'!T$42:T1000, MATCH(A14, 'Bloom Mapping'!I$42:I1000, 0), 0), INDEX('Bloom Mapping'!Q$42:Q1000, MATCH(A14, 'Bloom Mapping'!I$42:I1000, 0), 0))</f>
        <v>Evaluating</v>
      </c>
    </row>
    <row r="15">
      <c r="A15" s="82" t="s">
        <v>230</v>
      </c>
      <c r="B15" s="49" t="str">
        <f t="array" ref="B15">IF(ISNUMBER(INDEX('Bloom Mapping'!Q$42:Q1000, MATCH(A15, 'Bloom Mapping'!I$42:I1000, 0), 0)), INDEX('Bloom Mapping'!T$42:T1000, MATCH(A15, 'Bloom Mapping'!I$42:I1000, 0), 0), INDEX('Bloom Mapping'!Q$42:Q1000, MATCH(A15, 'Bloom Mapping'!I$42:I1000, 0), 0))</f>
        <v>Applying</v>
      </c>
    </row>
    <row r="16">
      <c r="A16" s="82" t="s">
        <v>231</v>
      </c>
      <c r="B16" s="49" t="str">
        <f t="array" ref="B16">IF(ISNUMBER(INDEX('Bloom Mapping'!Q$42:Q1000, MATCH(A16, 'Bloom Mapping'!I$42:I1000, 0), 0)), INDEX('Bloom Mapping'!T$42:T1000, MATCH(A16, 'Bloom Mapping'!I$42:I1000, 0), 0), INDEX('Bloom Mapping'!Q$42:Q1000, MATCH(A16, 'Bloom Mapping'!I$42:I1000, 0), 0))</f>
        <v>Analysing</v>
      </c>
    </row>
    <row r="17">
      <c r="A17" s="82" t="s">
        <v>236</v>
      </c>
      <c r="B17" s="49" t="str">
        <f t="array" ref="B17">IF(ISNUMBER(INDEX('Bloom Mapping'!Q$42:Q1000, MATCH(A17, 'Bloom Mapping'!I$42:I1000, 0), 0)), INDEX('Bloom Mapping'!T$42:T1000, MATCH(A17, 'Bloom Mapping'!I$42:I1000, 0), 0), INDEX('Bloom Mapping'!Q$42:Q1000, MATCH(A17, 'Bloom Mapping'!I$42:I1000, 0), 0))</f>
        <v>Analysing</v>
      </c>
    </row>
    <row r="18">
      <c r="A18" s="82" t="s">
        <v>235</v>
      </c>
      <c r="B18" s="49" t="str">
        <f t="array" ref="B18">IF(ISNUMBER(INDEX('Bloom Mapping'!Q$42:Q1000, MATCH(A18, 'Bloom Mapping'!I$42:I1000, 0), 0)), INDEX('Bloom Mapping'!T$42:T1000, MATCH(A18, 'Bloom Mapping'!I$42:I1000, 0), 0), INDEX('Bloom Mapping'!Q$42:Q1000, MATCH(A18, 'Bloom Mapping'!I$42:I1000, 0), 0))</f>
        <v/>
      </c>
    </row>
    <row r="19">
      <c r="A19" s="82" t="s">
        <v>233</v>
      </c>
      <c r="B19" s="49" t="str">
        <f t="array" ref="B19">IF(ISNUMBER(INDEX('Bloom Mapping'!Q$42:Q1000, MATCH(A19, 'Bloom Mapping'!I$42:I1000, 0), 0)), INDEX('Bloom Mapping'!T$42:T1000, MATCH(A19, 'Bloom Mapping'!I$42:I1000, 0), 0), INDEX('Bloom Mapping'!Q$42:Q1000, MATCH(A19, 'Bloom Mapping'!I$42:I1000, 0), 0))</f>
        <v>Analysing</v>
      </c>
    </row>
    <row r="20">
      <c r="A20" s="82" t="s">
        <v>149</v>
      </c>
      <c r="B20" s="49" t="str">
        <f t="array" ref="B20">IF(ISNUMBER(INDEX('Bloom Mapping'!Q$42:Q1000, MATCH(A20, 'Bloom Mapping'!I$42:I1000, 0), 0)), INDEX('Bloom Mapping'!T$42:T1000, MATCH(A20, 'Bloom Mapping'!I$42:I1000, 0), 0), INDEX('Bloom Mapping'!Q$42:Q1000, MATCH(A20, 'Bloom Mapping'!I$42:I1000, 0), 0))</f>
        <v>Applying</v>
      </c>
    </row>
    <row r="21">
      <c r="A21" s="82" t="s">
        <v>227</v>
      </c>
      <c r="B21" s="49" t="str">
        <f t="array" ref="B21">IF(ISNUMBER(INDEX('Bloom Mapping'!Q$42:Q1000, MATCH(A21, 'Bloom Mapping'!I$42:I1000, 0), 0)), INDEX('Bloom Mapping'!T$42:T1000, MATCH(A21, 'Bloom Mapping'!I$42:I1000, 0), 0), INDEX('Bloom Mapping'!Q$42:Q1000, MATCH(A21, 'Bloom Mapping'!I$42:I1000, 0), 0))</f>
        <v/>
      </c>
    </row>
    <row r="22">
      <c r="A22" s="82" t="s">
        <v>110</v>
      </c>
      <c r="B22" s="49" t="str">
        <f t="array" ref="B22">IF(ISNUMBER(INDEX('Bloom Mapping'!Q$42:Q1000, MATCH(A22, 'Bloom Mapping'!I$42:I1000, 0), 0)), INDEX('Bloom Mapping'!T$42:T1000, MATCH(A22, 'Bloom Mapping'!I$42:I1000, 0), 0), INDEX('Bloom Mapping'!Q$42:Q1000, MATCH(A22, 'Bloom Mapping'!I$42:I1000, 0), 0))</f>
        <v>Applying</v>
      </c>
    </row>
    <row r="23">
      <c r="A23" s="82" t="s">
        <v>229</v>
      </c>
      <c r="B23" s="49" t="str">
        <f t="array" ref="B23">IF(ISNUMBER(INDEX('Bloom Mapping'!Q$42:Q1000, MATCH(A23, 'Bloom Mapping'!I$42:I1000, 0), 0)), INDEX('Bloom Mapping'!T$42:T1000, MATCH(A23, 'Bloom Mapping'!I$42:I1000, 0), 0), INDEX('Bloom Mapping'!Q$42:Q1000, MATCH(A23, 'Bloom Mapping'!I$42:I1000, 0), 0))</f>
        <v/>
      </c>
    </row>
    <row r="24">
      <c r="A24" s="82" t="s">
        <v>234</v>
      </c>
      <c r="B24" s="49" t="str">
        <f t="array" ref="B24">IF(ISNUMBER(INDEX('Bloom Mapping'!Q$42:Q1000, MATCH(A24, 'Bloom Mapping'!I$42:I1000, 0), 0)), INDEX('Bloom Mapping'!T$42:T1000, MATCH(A24, 'Bloom Mapping'!I$42:I1000, 0), 0), INDEX('Bloom Mapping'!Q$42:Q1000, MATCH(A24, 'Bloom Mapping'!I$42:I1000, 0), 0))</f>
        <v>Understanding</v>
      </c>
    </row>
    <row r="25">
      <c r="A25" s="82" t="s">
        <v>238</v>
      </c>
      <c r="B25" s="49" t="str">
        <f t="array" ref="B25">IF(ISNUMBER(INDEX('Bloom Mapping'!Q$42:Q1000, MATCH(A25, 'Bloom Mapping'!I$42:I1000, 0), 0)), INDEX('Bloom Mapping'!T$42:T1000, MATCH(A25, 'Bloom Mapping'!I$42:I1000, 0), 0), INDEX('Bloom Mapping'!Q$42:Q1000, MATCH(A25, 'Bloom Mapping'!I$42:I1000, 0), 0))</f>
        <v>Understanding</v>
      </c>
    </row>
    <row r="26">
      <c r="A26" s="82" t="s">
        <v>239</v>
      </c>
      <c r="B26" s="49" t="str">
        <f t="array" ref="B26">IF(ISNUMBER(INDEX('Bloom Mapping'!Q$42:Q1000, MATCH(A26, 'Bloom Mapping'!I$42:I1000, 0), 0)), INDEX('Bloom Mapping'!T$42:T1000, MATCH(A26, 'Bloom Mapping'!I$42:I1000, 0), 0), INDEX('Bloom Mapping'!Q$42:Q1000, MATCH(A26, 'Bloom Mapping'!I$42:I1000, 0), 0))</f>
        <v>Creating</v>
      </c>
    </row>
    <row r="27">
      <c r="A27" s="82" t="s">
        <v>242</v>
      </c>
      <c r="B27" s="49" t="str">
        <f t="array" ref="B27">IF(ISNUMBER(INDEX('Bloom Mapping'!Q$42:Q1000, MATCH(A27, 'Bloom Mapping'!I$42:I1000, 0), 0)), INDEX('Bloom Mapping'!T$42:T1000, MATCH(A27, 'Bloom Mapping'!I$42:I1000, 0), 0), INDEX('Bloom Mapping'!Q$42:Q1000, MATCH(A27, 'Bloom Mapping'!I$42:I1000, 0), 0))</f>
        <v>Creating</v>
      </c>
    </row>
    <row r="28">
      <c r="A28" s="82" t="s">
        <v>241</v>
      </c>
      <c r="B28" s="49" t="str">
        <f t="array" ref="B28">IF(ISNUMBER(INDEX('Bloom Mapping'!Q$42:Q1000, MATCH(A28, 'Bloom Mapping'!I$42:I1000, 0), 0)), INDEX('Bloom Mapping'!T$42:T1000, MATCH(A28, 'Bloom Mapping'!I$42:I1000, 0), 0), INDEX('Bloom Mapping'!Q$42:Q1000, MATCH(A28, 'Bloom Mapping'!I$42:I1000, 0), 0))</f>
        <v>Und or Anal</v>
      </c>
    </row>
    <row r="29">
      <c r="A29" s="82" t="s">
        <v>244</v>
      </c>
      <c r="B29" s="49" t="str">
        <f t="array" ref="B29">IF(ISNUMBER(INDEX('Bloom Mapping'!Q$42:Q1000, MATCH(A29, 'Bloom Mapping'!I$42:I1000, 0), 0)), INDEX('Bloom Mapping'!T$42:T1000, MATCH(A29, 'Bloom Mapping'!I$42:I1000, 0), 0), INDEX('Bloom Mapping'!Q$42:Q1000, MATCH(A29, 'Bloom Mapping'!I$42:I1000, 0), 0))</f>
        <v>Creating</v>
      </c>
    </row>
    <row r="30">
      <c r="A30" s="82" t="s">
        <v>245</v>
      </c>
      <c r="B30" s="49" t="str">
        <f t="array" ref="B30">IF(ISNUMBER(INDEX('Bloom Mapping'!Q$42:Q1000, MATCH(A30, 'Bloom Mapping'!I$42:I1000, 0), 0)), INDEX('Bloom Mapping'!T$42:T1000, MATCH(A30, 'Bloom Mapping'!I$42:I1000, 0), 0), INDEX('Bloom Mapping'!Q$42:Q1000, MATCH(A30, 'Bloom Mapping'!I$42:I1000, 0), 0))</f>
        <v>Applying</v>
      </c>
    </row>
    <row r="31">
      <c r="A31" s="82" t="s">
        <v>247</v>
      </c>
      <c r="B31" s="49" t="str">
        <f t="array" ref="B31">IF(ISNUMBER(INDEX('Bloom Mapping'!Q$42:Q1000, MATCH(A31, 'Bloom Mapping'!I$42:I1000, 0), 0)), INDEX('Bloom Mapping'!T$42:T1000, MATCH(A31, 'Bloom Mapping'!I$42:I1000, 0), 0), INDEX('Bloom Mapping'!Q$42:Q1000, MATCH(A31, 'Bloom Mapping'!I$42:I1000, 0), 0))</f>
        <v>Creating</v>
      </c>
    </row>
    <row r="32">
      <c r="A32" s="82" t="s">
        <v>243</v>
      </c>
      <c r="B32" s="49" t="str">
        <f t="array" ref="B32">IF(ISNUMBER(INDEX('Bloom Mapping'!Q$42:Q1000, MATCH(A32, 'Bloom Mapping'!I$42:I1000, 0), 0)), INDEX('Bloom Mapping'!T$42:T1000, MATCH(A32, 'Bloom Mapping'!I$42:I1000, 0), 0), INDEX('Bloom Mapping'!Q$42:Q1000, MATCH(A32, 'Bloom Mapping'!I$42:I1000, 0), 0))</f>
        <v>Understanding</v>
      </c>
    </row>
    <row r="33">
      <c r="A33" s="82" t="s">
        <v>248</v>
      </c>
      <c r="B33" s="49" t="str">
        <f t="array" ref="B33">IF(ISNUMBER(INDEX('Bloom Mapping'!Q$42:Q1000, MATCH(A33, 'Bloom Mapping'!I$42:I1000, 0), 0)), INDEX('Bloom Mapping'!T$42:T1000, MATCH(A33, 'Bloom Mapping'!I$42:I1000, 0), 0), INDEX('Bloom Mapping'!Q$42:Q1000, MATCH(A33, 'Bloom Mapping'!I$42:I1000, 0), 0))</f>
        <v>Applying</v>
      </c>
    </row>
    <row r="34">
      <c r="A34" s="82" t="s">
        <v>151</v>
      </c>
      <c r="B34" s="49" t="str">
        <f t="array" ref="B34">IF(ISNUMBER(INDEX('Bloom Mapping'!Q$42:Q1000, MATCH(A34, 'Bloom Mapping'!I$42:I1000, 0), 0)), INDEX('Bloom Mapping'!T$42:T1000, MATCH(A34, 'Bloom Mapping'!I$42:I1000, 0), 0), INDEX('Bloom Mapping'!Q$42:Q1000, MATCH(A34, 'Bloom Mapping'!I$42:I1000, 0), 0))</f>
        <v/>
      </c>
    </row>
    <row r="35">
      <c r="A35" s="82" t="s">
        <v>250</v>
      </c>
      <c r="B35" s="49" t="str">
        <f t="array" ref="B35">IF(ISNUMBER(INDEX('Bloom Mapping'!Q$42:Q1000, MATCH(A35, 'Bloom Mapping'!I$42:I1000, 0), 0)), INDEX('Bloom Mapping'!T$42:T1000, MATCH(A35, 'Bloom Mapping'!I$42:I1000, 0), 0), INDEX('Bloom Mapping'!Q$42:Q1000, MATCH(A35, 'Bloom Mapping'!I$42:I1000, 0), 0))</f>
        <v>Creating</v>
      </c>
    </row>
    <row r="36">
      <c r="A36" s="82" t="s">
        <v>246</v>
      </c>
      <c r="B36" s="49" t="str">
        <f t="array" ref="B36">IF(ISNUMBER(INDEX('Bloom Mapping'!Q$42:Q1000, MATCH(A36, 'Bloom Mapping'!I$42:I1000, 0), 0)), INDEX('Bloom Mapping'!T$42:T1000, MATCH(A36, 'Bloom Mapping'!I$42:I1000, 0), 0), INDEX('Bloom Mapping'!Q$42:Q1000, MATCH(A36, 'Bloom Mapping'!I$42:I1000, 0), 0))</f>
        <v/>
      </c>
    </row>
    <row r="37">
      <c r="A37" s="82" t="s">
        <v>251</v>
      </c>
      <c r="B37" s="49" t="str">
        <f t="array" ref="B37">IF(ISNUMBER(INDEX('Bloom Mapping'!Q$42:Q1000, MATCH(A37, 'Bloom Mapping'!I$42:I1000, 0), 0)), INDEX('Bloom Mapping'!T$42:T1000, MATCH(A37, 'Bloom Mapping'!I$42:I1000, 0), 0), INDEX('Bloom Mapping'!Q$42:Q1000, MATCH(A37, 'Bloom Mapping'!I$42:I1000, 0), 0))</f>
        <v>Understanding</v>
      </c>
    </row>
    <row r="38">
      <c r="A38" s="82" t="s">
        <v>249</v>
      </c>
      <c r="B38" s="49" t="str">
        <f t="array" ref="B38">IF(ISNUMBER(INDEX('Bloom Mapping'!Q$42:Q1000, MATCH(A38, 'Bloom Mapping'!I$42:I1000, 0), 0)), INDEX('Bloom Mapping'!T$42:T1000, MATCH(A38, 'Bloom Mapping'!I$42:I1000, 0), 0), INDEX('Bloom Mapping'!Q$42:Q1000, MATCH(A38, 'Bloom Mapping'!I$42:I1000, 0), 0))</f>
        <v>Evaluating</v>
      </c>
    </row>
    <row r="39">
      <c r="A39" s="82" t="s">
        <v>341</v>
      </c>
      <c r="B39" s="49" t="str">
        <f t="array" ref="B39">IF(ISNUMBER(INDEX('Bloom Mapping'!Q$42:Q1000, MATCH(A39, 'Bloom Mapping'!I$42:I1000, 0), 0)), INDEX('Bloom Mapping'!T$42:T1000, MATCH(A39, 'Bloom Mapping'!I$42:I1000, 0), 0), INDEX('Bloom Mapping'!Q$42:Q1000, MATCH(A39, 'Bloom Mapping'!I$42:I1000, 0), 0))</f>
        <v>Remembering</v>
      </c>
    </row>
    <row r="40">
      <c r="A40" s="82" t="s">
        <v>252</v>
      </c>
      <c r="B40" s="49" t="str">
        <f t="array" ref="B40">IF(ISNUMBER(INDEX('Bloom Mapping'!Q$42:Q1000, MATCH(A40, 'Bloom Mapping'!I$42:I1000, 0), 0)), INDEX('Bloom Mapping'!T$42:T1000, MATCH(A40, 'Bloom Mapping'!I$42:I1000, 0), 0), INDEX('Bloom Mapping'!Q$42:Q1000, MATCH(A40, 'Bloom Mapping'!I$42:I1000, 0), 0))</f>
        <v>Evaluating</v>
      </c>
    </row>
    <row r="41">
      <c r="A41" s="82" t="s">
        <v>258</v>
      </c>
      <c r="B41" s="49" t="str">
        <f t="array" ref="B41">IF(ISNUMBER(INDEX('Bloom Mapping'!Q$42:Q1000, MATCH(A41, 'Bloom Mapping'!I$42:I1000, 0), 0)), INDEX('Bloom Mapping'!T$42:T1000, MATCH(A41, 'Bloom Mapping'!I$42:I1000, 0), 0), INDEX('Bloom Mapping'!Q$42:Q1000, MATCH(A41, 'Bloom Mapping'!I$42:I1000, 0), 0))</f>
        <v>Analysing</v>
      </c>
    </row>
    <row r="42">
      <c r="A42" s="82" t="s">
        <v>255</v>
      </c>
      <c r="B42" s="49" t="str">
        <f t="array" ref="B42">IF(ISNUMBER(INDEX('Bloom Mapping'!Q$42:Q1000, MATCH(A42, 'Bloom Mapping'!I$42:I1000, 0), 0)), INDEX('Bloom Mapping'!T$42:T1000, MATCH(A42, 'Bloom Mapping'!I$42:I1000, 0), 0), INDEX('Bloom Mapping'!Q$42:Q1000, MATCH(A42, 'Bloom Mapping'!I$42:I1000, 0), 0))</f>
        <v>Evaluating</v>
      </c>
    </row>
    <row r="43">
      <c r="A43" s="82" t="s">
        <v>253</v>
      </c>
      <c r="B43" s="49" t="str">
        <f t="array" ref="B43">IF(ISNUMBER(INDEX('Bloom Mapping'!Q$42:Q1000, MATCH(A43, 'Bloom Mapping'!I$42:I1000, 0), 0)), INDEX('Bloom Mapping'!T$42:T1000, MATCH(A43, 'Bloom Mapping'!I$42:I1000, 0), 0), INDEX('Bloom Mapping'!Q$42:Q1000, MATCH(A43, 'Bloom Mapping'!I$42:I1000, 0), 0))</f>
        <v>Creating</v>
      </c>
    </row>
    <row r="44">
      <c r="A44" s="82" t="s">
        <v>260</v>
      </c>
      <c r="B44" s="49" t="str">
        <f t="array" ref="B44">IF(ISNUMBER(INDEX('Bloom Mapping'!Q$42:Q1000, MATCH(A44, 'Bloom Mapping'!I$42:I1000, 0), 0)), INDEX('Bloom Mapping'!T$42:T1000, MATCH(A44, 'Bloom Mapping'!I$42:I1000, 0), 0), INDEX('Bloom Mapping'!Q$42:Q1000, MATCH(A44, 'Bloom Mapping'!I$42:I1000, 0), 0))</f>
        <v>Analysing</v>
      </c>
    </row>
    <row r="45">
      <c r="A45" s="82" t="s">
        <v>265</v>
      </c>
      <c r="B45" s="49" t="str">
        <f t="array" ref="B45">IF(ISNUMBER(INDEX('Bloom Mapping'!Q$42:Q1000, MATCH(A45, 'Bloom Mapping'!I$42:I1000, 0), 0)), INDEX('Bloom Mapping'!T$42:T1000, MATCH(A45, 'Bloom Mapping'!I$42:I1000, 0), 0), INDEX('Bloom Mapping'!Q$42:Q1000, MATCH(A45, 'Bloom Mapping'!I$42:I1000, 0), 0))</f>
        <v>Evaluating</v>
      </c>
    </row>
    <row r="46">
      <c r="A46" s="82" t="s">
        <v>264</v>
      </c>
      <c r="B46" s="49" t="str">
        <f t="array" ref="B46">IF(ISNUMBER(INDEX('Bloom Mapping'!Q$42:Q1000, MATCH(A46, 'Bloom Mapping'!I$42:I1000, 0), 0)), INDEX('Bloom Mapping'!T$42:T1000, MATCH(A46, 'Bloom Mapping'!I$42:I1000, 0), 0), INDEX('Bloom Mapping'!Q$42:Q1000, MATCH(A46, 'Bloom Mapping'!I$42:I1000, 0), 0))</f>
        <v>Analysing</v>
      </c>
    </row>
    <row r="47">
      <c r="A47" s="82" t="s">
        <v>269</v>
      </c>
      <c r="B47" s="49" t="str">
        <f t="array" ref="B47">IF(ISNUMBER(INDEX('Bloom Mapping'!Q$42:Q1000, MATCH(A47, 'Bloom Mapping'!I$42:I1000, 0), 0)), INDEX('Bloom Mapping'!T$42:T1000, MATCH(A47, 'Bloom Mapping'!I$42:I1000, 0), 0), INDEX('Bloom Mapping'!Q$42:Q1000, MATCH(A47, 'Bloom Mapping'!I$42:I1000, 0), 0))</f>
        <v>Evaluating</v>
      </c>
    </row>
    <row r="48">
      <c r="A48" s="82" t="s">
        <v>268</v>
      </c>
      <c r="B48" s="49" t="str">
        <f t="array" ref="B48">IF(ISNUMBER(INDEX('Bloom Mapping'!Q$42:Q1000, MATCH(A48, 'Bloom Mapping'!I$42:I1000, 0), 0)), INDEX('Bloom Mapping'!T$42:T1000, MATCH(A48, 'Bloom Mapping'!I$42:I1000, 0), 0), INDEX('Bloom Mapping'!Q$42:Q1000, MATCH(A48, 'Bloom Mapping'!I$42:I1000, 0), 0))</f>
        <v>Analysing</v>
      </c>
    </row>
    <row r="49">
      <c r="A49" s="82" t="s">
        <v>273</v>
      </c>
      <c r="B49" s="49" t="str">
        <f t="array" ref="B49">IF(ISNUMBER(INDEX('Bloom Mapping'!Q$42:Q1000, MATCH(A49, 'Bloom Mapping'!I$42:I1000, 0), 0)), INDEX('Bloom Mapping'!T$42:T1000, MATCH(A49, 'Bloom Mapping'!I$42:I1000, 0), 0), INDEX('Bloom Mapping'!Q$42:Q1000, MATCH(A49, 'Bloom Mapping'!I$42:I1000, 0), 0))</f>
        <v>Analysing</v>
      </c>
    </row>
    <row r="50">
      <c r="A50" s="82" t="s">
        <v>254</v>
      </c>
      <c r="B50" s="49" t="str">
        <f t="array" ref="B50">IF(ISNUMBER(INDEX('Bloom Mapping'!Q$42:Q1000, MATCH(A50, 'Bloom Mapping'!I$42:I1000, 0), 0)), INDEX('Bloom Mapping'!T$42:T1000, MATCH(A50, 'Bloom Mapping'!I$42:I1000, 0), 0), INDEX('Bloom Mapping'!Q$42:Q1000, MATCH(A50, 'Bloom Mapping'!I$42:I1000, 0), 0))</f>
        <v>Evaluating</v>
      </c>
    </row>
    <row r="51">
      <c r="A51" s="82" t="s">
        <v>146</v>
      </c>
      <c r="B51" s="49" t="str">
        <f t="array" ref="B51">IF(ISNUMBER(INDEX('Bloom Mapping'!Q$42:Q1000, MATCH(A51, 'Bloom Mapping'!I$42:I1000, 0), 0)), INDEX('Bloom Mapping'!T$42:T1000, MATCH(A51, 'Bloom Mapping'!I$42:I1000, 0), 0), INDEX('Bloom Mapping'!Q$42:Q1000, MATCH(A51, 'Bloom Mapping'!I$42:I1000, 0), 0))</f>
        <v/>
      </c>
    </row>
    <row r="52">
      <c r="A52" s="82" t="s">
        <v>153</v>
      </c>
      <c r="B52" s="49" t="str">
        <f t="array" ref="B52">IF(ISNUMBER(INDEX('Bloom Mapping'!Q$42:Q1000, MATCH(A52, 'Bloom Mapping'!I$42:I1000, 0), 0)), INDEX('Bloom Mapping'!T$42:T1000, MATCH(A52, 'Bloom Mapping'!I$42:I1000, 0), 0), INDEX('Bloom Mapping'!Q$42:Q1000, MATCH(A52, 'Bloom Mapping'!I$42:I1000, 0), 0))</f>
        <v>Applying</v>
      </c>
    </row>
    <row r="53">
      <c r="A53" s="82" t="s">
        <v>148</v>
      </c>
      <c r="B53" s="49" t="str">
        <f t="array" ref="B53">IF(ISNUMBER(INDEX('Bloom Mapping'!Q$42:Q1000, MATCH(A53, 'Bloom Mapping'!I$42:I1000, 0), 0)), INDEX('Bloom Mapping'!T$42:T1000, MATCH(A53, 'Bloom Mapping'!I$42:I1000, 0), 0), INDEX('Bloom Mapping'!Q$42:Q1000, MATCH(A53, 'Bloom Mapping'!I$42:I1000, 0), 0))</f>
        <v>Understanding</v>
      </c>
    </row>
    <row r="54">
      <c r="A54" s="82" t="s">
        <v>256</v>
      </c>
      <c r="B54" s="49" t="str">
        <f t="array" ref="B54">IF(ISNUMBER(INDEX('Bloom Mapping'!Q$42:Q1000, MATCH(A54, 'Bloom Mapping'!I$42:I1000, 0), 0)), INDEX('Bloom Mapping'!T$42:T1000, MATCH(A54, 'Bloom Mapping'!I$42:I1000, 0), 0), INDEX('Bloom Mapping'!Q$42:Q1000, MATCH(A54, 'Bloom Mapping'!I$42:I1000, 0), 0))</f>
        <v>Creating</v>
      </c>
    </row>
    <row r="55">
      <c r="A55" s="82" t="s">
        <v>274</v>
      </c>
      <c r="B55" s="49" t="str">
        <f t="array" ref="B55">IF(ISNUMBER(INDEX('Bloom Mapping'!Q$42:Q1000, MATCH(A55, 'Bloom Mapping'!I$42:I1000, 0), 0)), INDEX('Bloom Mapping'!T$42:T1000, MATCH(A55, 'Bloom Mapping'!I$42:I1000, 0), 0), INDEX('Bloom Mapping'!Q$42:Q1000, MATCH(A55, 'Bloom Mapping'!I$42:I1000, 0), 0))</f>
        <v>Analysing</v>
      </c>
    </row>
    <row r="56">
      <c r="A56" s="82" t="s">
        <v>280</v>
      </c>
      <c r="B56" s="49" t="str">
        <f t="array" ref="B56">IF(ISNUMBER(INDEX('Bloom Mapping'!Q$42:Q1000, MATCH(A56, 'Bloom Mapping'!I$42:I1000, 0), 0)), INDEX('Bloom Mapping'!T$42:T1000, MATCH(A56, 'Bloom Mapping'!I$42:I1000, 0), 0), INDEX('Bloom Mapping'!Q$42:Q1000, MATCH(A56, 'Bloom Mapping'!I$42:I1000, 0), 0))</f>
        <v>Evaluating</v>
      </c>
    </row>
    <row r="57">
      <c r="A57" s="82" t="s">
        <v>257</v>
      </c>
      <c r="B57" s="49" t="str">
        <f t="array" ref="B57">IF(ISNUMBER(INDEX('Bloom Mapping'!Q$42:Q1000, MATCH(A57, 'Bloom Mapping'!I$42:I1000, 0), 0)), INDEX('Bloom Mapping'!T$42:T1000, MATCH(A57, 'Bloom Mapping'!I$42:I1000, 0), 0), INDEX('Bloom Mapping'!Q$42:Q1000, MATCH(A57, 'Bloom Mapping'!I$42:I1000, 0), 0))</f>
        <v>Creating</v>
      </c>
    </row>
    <row r="58">
      <c r="A58" s="82" t="s">
        <v>261</v>
      </c>
      <c r="B58" s="49" t="str">
        <f t="array" ref="B58">IF(ISNUMBER(INDEX('Bloom Mapping'!Q$42:Q1000, MATCH(A58, 'Bloom Mapping'!I$42:I1000, 0), 0)), INDEX('Bloom Mapping'!T$42:T1000, MATCH(A58, 'Bloom Mapping'!I$42:I1000, 0), 0), INDEX('Bloom Mapping'!Q$42:Q1000, MATCH(A58, 'Bloom Mapping'!I$42:I1000, 0), 0))</f>
        <v>Creating</v>
      </c>
    </row>
    <row r="59">
      <c r="A59" s="82" t="s">
        <v>277</v>
      </c>
      <c r="B59" s="49" t="str">
        <f t="array" ref="B59">IF(ISNUMBER(INDEX('Bloom Mapping'!Q$42:Q1000, MATCH(A59, 'Bloom Mapping'!I$42:I1000, 0), 0)), INDEX('Bloom Mapping'!T$42:T1000, MATCH(A59, 'Bloom Mapping'!I$42:I1000, 0), 0), INDEX('Bloom Mapping'!Q$42:Q1000, MATCH(A59, 'Bloom Mapping'!I$42:I1000, 0), 0))</f>
        <v>Analysing</v>
      </c>
    </row>
    <row r="60">
      <c r="A60" s="82" t="s">
        <v>279</v>
      </c>
      <c r="B60" s="49" t="str">
        <f t="array" ref="B60">IF(ISNUMBER(INDEX('Bloom Mapping'!Q$42:Q1000, MATCH(A60, 'Bloom Mapping'!I$42:I1000, 0), 0)), INDEX('Bloom Mapping'!T$42:T1000, MATCH(A60, 'Bloom Mapping'!I$42:I1000, 0), 0), INDEX('Bloom Mapping'!Q$42:Q1000, MATCH(A60, 'Bloom Mapping'!I$42:I1000, 0), 0))</f>
        <v>Analysing</v>
      </c>
    </row>
    <row r="61">
      <c r="A61" s="82" t="s">
        <v>262</v>
      </c>
      <c r="B61" s="49" t="str">
        <f t="array" ref="B61">IF(ISNUMBER(INDEX('Bloom Mapping'!Q$42:Q1000, MATCH(A61, 'Bloom Mapping'!I$42:I1000, 0), 0)), INDEX('Bloom Mapping'!T$42:T1000, MATCH(A61, 'Bloom Mapping'!I$42:I1000, 0), 0), INDEX('Bloom Mapping'!Q$42:Q1000, MATCH(A61, 'Bloom Mapping'!I$42:I1000, 0), 0))</f>
        <v>Analysing</v>
      </c>
    </row>
    <row r="62">
      <c r="A62" s="82" t="s">
        <v>259</v>
      </c>
      <c r="B62" s="49" t="str">
        <f t="array" ref="B62">IF(ISNUMBER(INDEX('Bloom Mapping'!Q$42:Q1000, MATCH(A62, 'Bloom Mapping'!I$42:I1000, 0), 0)), INDEX('Bloom Mapping'!T$42:T1000, MATCH(A62, 'Bloom Mapping'!I$42:I1000, 0), 0), INDEX('Bloom Mapping'!Q$42:Q1000, MATCH(A62, 'Bloom Mapping'!I$42:I1000, 0), 0))</f>
        <v/>
      </c>
    </row>
    <row r="63">
      <c r="A63" s="82" t="s">
        <v>283</v>
      </c>
      <c r="B63" s="49" t="str">
        <f t="array" ref="B63">IF(ISNUMBER(INDEX('Bloom Mapping'!Q$42:Q1000, MATCH(A63, 'Bloom Mapping'!I$42:I1000, 0), 0)), INDEX('Bloom Mapping'!T$42:T1000, MATCH(A63, 'Bloom Mapping'!I$42:I1000, 0), 0), INDEX('Bloom Mapping'!Q$42:Q1000, MATCH(A63, 'Bloom Mapping'!I$42:I1000, 0), 0))</f>
        <v>Analysing</v>
      </c>
    </row>
    <row r="64">
      <c r="A64" s="82" t="s">
        <v>155</v>
      </c>
      <c r="B64" s="49" t="str">
        <f t="array" ref="B64">IF(ISNUMBER(INDEX('Bloom Mapping'!Q$42:Q1000, MATCH(A64, 'Bloom Mapping'!I$42:I1000, 0), 0)), INDEX('Bloom Mapping'!T$42:T1000, MATCH(A64, 'Bloom Mapping'!I$42:I1000, 0), 0), INDEX('Bloom Mapping'!Q$42:Q1000, MATCH(A64, 'Bloom Mapping'!I$42:I1000, 0), 0))</f>
        <v>Understanding</v>
      </c>
    </row>
    <row r="65">
      <c r="A65" s="82" t="s">
        <v>271</v>
      </c>
      <c r="B65" s="49" t="str">
        <f t="array" ref="B65">IF(ISNUMBER(INDEX('Bloom Mapping'!Q$42:Q1000, MATCH(A65, 'Bloom Mapping'!I$42:I1000, 0), 0)), INDEX('Bloom Mapping'!T$42:T1000, MATCH(A65, 'Bloom Mapping'!I$42:I1000, 0), 0), INDEX('Bloom Mapping'!Q$42:Q1000, MATCH(A65, 'Bloom Mapping'!I$42:I1000, 0), 0))</f>
        <v>Understanding or Analysing...</v>
      </c>
    </row>
    <row r="66">
      <c r="A66" s="82" t="s">
        <v>294</v>
      </c>
      <c r="B66" s="49" t="str">
        <f t="array" ref="B66">IF(ISNUMBER(INDEX('Bloom Mapping'!Q$42:Q1000, MATCH(A66, 'Bloom Mapping'!I$42:I1000, 0), 0)), INDEX('Bloom Mapping'!T$42:T1000, MATCH(A66, 'Bloom Mapping'!I$42:I1000, 0), 0), INDEX('Bloom Mapping'!Q$42:Q1000, MATCH(A66, 'Bloom Mapping'!I$42:I1000, 0), 0))</f>
        <v>Analysing</v>
      </c>
    </row>
    <row r="67">
      <c r="A67" s="82" t="s">
        <v>263</v>
      </c>
      <c r="B67" s="49" t="str">
        <f t="array" ref="B67">IF(ISNUMBER(INDEX('Bloom Mapping'!Q$42:Q1000, MATCH(A67, 'Bloom Mapping'!I$42:I1000, 0), 0)), INDEX('Bloom Mapping'!T$42:T1000, MATCH(A67, 'Bloom Mapping'!I$42:I1000, 0), 0), INDEX('Bloom Mapping'!Q$42:Q1000, MATCH(A67, 'Bloom Mapping'!I$42:I1000, 0), 0))</f>
        <v>Applying</v>
      </c>
    </row>
    <row r="68">
      <c r="A68" s="82" t="s">
        <v>150</v>
      </c>
      <c r="B68" s="49" t="str">
        <f t="array" ref="B68">IF(ISNUMBER(INDEX('Bloom Mapping'!Q$42:Q1000, MATCH(A68, 'Bloom Mapping'!I$42:I1000, 0), 0)), INDEX('Bloom Mapping'!T$42:T1000, MATCH(A68, 'Bloom Mapping'!I$42:I1000, 0), 0), INDEX('Bloom Mapping'!Q$42:Q1000, MATCH(A68, 'Bloom Mapping'!I$42:I1000, 0), 0))</f>
        <v/>
      </c>
    </row>
    <row r="69">
      <c r="A69" s="82" t="s">
        <v>377</v>
      </c>
      <c r="B69" s="49" t="str">
        <f t="array" ref="B69">IF(ISNUMBER(INDEX('Bloom Mapping'!Q$42:Q1000, MATCH(A69, 'Bloom Mapping'!I$42:I1000, 0), 0)), INDEX('Bloom Mapping'!T$42:T1000, MATCH(A69, 'Bloom Mapping'!I$42:I1000, 0), 0), INDEX('Bloom Mapping'!Q$42:Q1000, MATCH(A69, 'Bloom Mapping'!I$42:I1000, 0), 0))</f>
        <v/>
      </c>
    </row>
    <row r="70">
      <c r="A70" s="82" t="s">
        <v>267</v>
      </c>
      <c r="B70" s="49" t="str">
        <f t="array" ref="B70">IF(ISNUMBER(INDEX('Bloom Mapping'!Q$42:Q1000, MATCH(A70, 'Bloom Mapping'!I$42:I1000, 0), 0)), INDEX('Bloom Mapping'!T$42:T1000, MATCH(A70, 'Bloom Mapping'!I$42:I1000, 0), 0), INDEX('Bloom Mapping'!Q$42:Q1000, MATCH(A70, 'Bloom Mapping'!I$42:I1000, 0), 0))</f>
        <v>Applying</v>
      </c>
    </row>
    <row r="71">
      <c r="A71" s="82" t="s">
        <v>266</v>
      </c>
      <c r="B71" s="49" t="str">
        <f t="array" ref="B71">IF(ISNUMBER(INDEX('Bloom Mapping'!Q$42:Q1000, MATCH(A71, 'Bloom Mapping'!I$42:I1000, 0), 0)), INDEX('Bloom Mapping'!T$42:T1000, MATCH(A71, 'Bloom Mapping'!I$42:I1000, 0), 0), INDEX('Bloom Mapping'!Q$42:Q1000, MATCH(A71, 'Bloom Mapping'!I$42:I1000, 0), 0))</f>
        <v/>
      </c>
    </row>
    <row r="72">
      <c r="A72" s="82" t="s">
        <v>270</v>
      </c>
      <c r="B72" s="49" t="str">
        <f t="array" ref="B72">IF(ISNUMBER(INDEX('Bloom Mapping'!Q$42:Q1000, MATCH(A72, 'Bloom Mapping'!I$42:I1000, 0), 0)), INDEX('Bloom Mapping'!T$42:T1000, MATCH(A72, 'Bloom Mapping'!I$42:I1000, 0), 0), INDEX('Bloom Mapping'!Q$42:Q1000, MATCH(A72, 'Bloom Mapping'!I$42:I1000, 0), 0))</f>
        <v>Evaluating</v>
      </c>
    </row>
    <row r="73">
      <c r="A73" s="82" t="s">
        <v>301</v>
      </c>
      <c r="B73" s="49" t="str">
        <f t="array" ref="B73">IF(ISNUMBER(INDEX('Bloom Mapping'!Q$42:Q1000, MATCH(A73, 'Bloom Mapping'!I$42:I1000, 0), 0)), INDEX('Bloom Mapping'!T$42:T1000, MATCH(A73, 'Bloom Mapping'!I$42:I1000, 0), 0), INDEX('Bloom Mapping'!Q$42:Q1000, MATCH(A73, 'Bloom Mapping'!I$42:I1000, 0), 0))</f>
        <v>Analysing</v>
      </c>
    </row>
    <row r="74">
      <c r="A74" s="82" t="s">
        <v>158</v>
      </c>
      <c r="B74" s="49" t="str">
        <f t="array" ref="B74">IF(ISNUMBER(INDEX('Bloom Mapping'!Q$42:Q1000, MATCH(A74, 'Bloom Mapping'!I$42:I1000, 0), 0)), INDEX('Bloom Mapping'!T$42:T1000, MATCH(A74, 'Bloom Mapping'!I$42:I1000, 0), 0), INDEX('Bloom Mapping'!Q$42:Q1000, MATCH(A74, 'Bloom Mapping'!I$42:I1000, 0), 0))</f>
        <v>Understanding</v>
      </c>
    </row>
    <row r="75">
      <c r="A75" s="82" t="s">
        <v>272</v>
      </c>
      <c r="B75" s="49" t="str">
        <f t="array" ref="B75">IF(ISNUMBER(INDEX('Bloom Mapping'!Q$42:Q1000, MATCH(A75, 'Bloom Mapping'!I$42:I1000, 0), 0)), INDEX('Bloom Mapping'!T$42:T1000, MATCH(A75, 'Bloom Mapping'!I$42:I1000, 0), 0), INDEX('Bloom Mapping'!Q$42:Q1000, MATCH(A75, 'Bloom Mapping'!I$42:I1000, 0), 0))</f>
        <v/>
      </c>
    </row>
    <row r="76">
      <c r="A76" s="82" t="s">
        <v>162</v>
      </c>
      <c r="B76" s="49" t="str">
        <f t="array" ref="B76">IF(ISNUMBER(INDEX('Bloom Mapping'!Q$42:Q1000, MATCH(A76, 'Bloom Mapping'!I$42:I1000, 0), 0)), INDEX('Bloom Mapping'!T$42:T1000, MATCH(A76, 'Bloom Mapping'!I$42:I1000, 0), 0), INDEX('Bloom Mapping'!Q$42:Q1000, MATCH(A76, 'Bloom Mapping'!I$42:I1000, 0), 0))</f>
        <v>Understanding</v>
      </c>
    </row>
    <row r="77">
      <c r="A77" s="82" t="s">
        <v>282</v>
      </c>
      <c r="B77" s="49" t="str">
        <f t="array" ref="B77">IF(ISNUMBER(INDEX('Bloom Mapping'!Q$42:Q1000, MATCH(A77, 'Bloom Mapping'!I$42:I1000, 0), 0)), INDEX('Bloom Mapping'!T$42:T1000, MATCH(A77, 'Bloom Mapping'!I$42:I1000, 0), 0), INDEX('Bloom Mapping'!Q$42:Q1000, MATCH(A77, 'Bloom Mapping'!I$42:I1000, 0), 0))</f>
        <v>Understanding</v>
      </c>
    </row>
    <row r="78">
      <c r="A78" s="82" t="s">
        <v>285</v>
      </c>
      <c r="B78" s="49" t="str">
        <f t="array" ref="B78">IF(ISNUMBER(INDEX('Bloom Mapping'!Q$42:Q1000, MATCH(A78, 'Bloom Mapping'!I$42:I1000, 0), 0)), INDEX('Bloom Mapping'!T$42:T1000, MATCH(A78, 'Bloom Mapping'!I$42:I1000, 0), 0), INDEX('Bloom Mapping'!Q$42:Q1000, MATCH(A78, 'Bloom Mapping'!I$42:I1000, 0), 0))</f>
        <v>Understanding</v>
      </c>
    </row>
    <row r="79">
      <c r="A79" s="82" t="s">
        <v>288</v>
      </c>
      <c r="B79" s="49" t="str">
        <f t="array" ref="B79">IF(ISNUMBER(INDEX('Bloom Mapping'!Q$42:Q1000, MATCH(A79, 'Bloom Mapping'!I$42:I1000, 0), 0)), INDEX('Bloom Mapping'!T$42:T1000, MATCH(A79, 'Bloom Mapping'!I$42:I1000, 0), 0), INDEX('Bloom Mapping'!Q$42:Q1000, MATCH(A79, 'Bloom Mapping'!I$42:I1000, 0), 0))</f>
        <v>Understanding</v>
      </c>
    </row>
    <row r="80">
      <c r="A80" s="82" t="s">
        <v>275</v>
      </c>
      <c r="B80" s="49" t="str">
        <f t="array" ref="B80">IF(ISNUMBER(INDEX('Bloom Mapping'!Q$42:Q1000, MATCH(A80, 'Bloom Mapping'!I$42:I1000, 0), 0)), INDEX('Bloom Mapping'!T$42:T1000, MATCH(A80, 'Bloom Mapping'!I$42:I1000, 0), 0), INDEX('Bloom Mapping'!Q$42:Q1000, MATCH(A80, 'Bloom Mapping'!I$42:I1000, 0), 0))</f>
        <v>Creating</v>
      </c>
    </row>
    <row r="81">
      <c r="A81" s="82" t="s">
        <v>308</v>
      </c>
      <c r="B81" s="49" t="str">
        <f t="array" ref="B81">IF(ISNUMBER(INDEX('Bloom Mapping'!Q$42:Q1000, MATCH(A81, 'Bloom Mapping'!I$42:I1000, 0), 0)), INDEX('Bloom Mapping'!T$42:T1000, MATCH(A81, 'Bloom Mapping'!I$42:I1000, 0), 0), INDEX('Bloom Mapping'!Q$42:Q1000, MATCH(A81, 'Bloom Mapping'!I$42:I1000, 0), 0))</f>
        <v>Analysing</v>
      </c>
    </row>
    <row r="82">
      <c r="A82" s="82" t="s">
        <v>152</v>
      </c>
      <c r="B82" s="49" t="str">
        <f t="array" ref="B82">IF(ISNUMBER(INDEX('Bloom Mapping'!Q$42:Q1000, MATCH(A82, 'Bloom Mapping'!I$42:I1000, 0), 0)), INDEX('Bloom Mapping'!T$42:T1000, MATCH(A82, 'Bloom Mapping'!I$42:I1000, 0), 0), INDEX('Bloom Mapping'!Q$42:Q1000, MATCH(A82, 'Bloom Mapping'!I$42:I1000, 0), 0))</f>
        <v>Remembering</v>
      </c>
    </row>
    <row r="83">
      <c r="A83" s="82" t="s">
        <v>278</v>
      </c>
      <c r="B83" s="49" t="str">
        <f t="array" ref="B83">IF(ISNUMBER(INDEX('Bloom Mapping'!Q$42:Q1000, MATCH(A83, 'Bloom Mapping'!I$42:I1000, 0), 0)), INDEX('Bloom Mapping'!T$42:T1000, MATCH(A83, 'Bloom Mapping'!I$42:I1000, 0), 0), INDEX('Bloom Mapping'!Q$42:Q1000, MATCH(A83, 'Bloom Mapping'!I$42:I1000, 0), 0))</f>
        <v>Creating</v>
      </c>
    </row>
    <row r="84">
      <c r="A84" s="82" t="s">
        <v>276</v>
      </c>
      <c r="B84" s="49" t="str">
        <f t="array" ref="B84">IF(ISNUMBER(INDEX('Bloom Mapping'!Q$42:Q1000, MATCH(A84, 'Bloom Mapping'!I$42:I1000, 0), 0)), INDEX('Bloom Mapping'!T$42:T1000, MATCH(A84, 'Bloom Mapping'!I$42:I1000, 0), 0), INDEX('Bloom Mapping'!Q$42:Q1000, MATCH(A84, 'Bloom Mapping'!I$42:I1000, 0), 0))</f>
        <v/>
      </c>
    </row>
    <row r="85">
      <c r="A85" s="82" t="s">
        <v>281</v>
      </c>
      <c r="B85" s="49" t="str">
        <f t="array" ref="B85">IF(ISNUMBER(INDEX('Bloom Mapping'!Q$42:Q1000, MATCH(A85, 'Bloom Mapping'!I$42:I1000, 0), 0)), INDEX('Bloom Mapping'!T$42:T1000, MATCH(A85, 'Bloom Mapping'!I$42:I1000, 0), 0), INDEX('Bloom Mapping'!Q$42:Q1000, MATCH(A85, 'Bloom Mapping'!I$42:I1000, 0), 0))</f>
        <v>Creating</v>
      </c>
    </row>
    <row r="86">
      <c r="A86" s="82" t="s">
        <v>292</v>
      </c>
      <c r="B86" s="49" t="str">
        <f t="array" ref="B86">IF(ISNUMBER(INDEX('Bloom Mapping'!Q$42:Q1000, MATCH(A86, 'Bloom Mapping'!I$42:I1000, 0), 0)), INDEX('Bloom Mapping'!T$42:T1000, MATCH(A86, 'Bloom Mapping'!I$42:I1000, 0), 0), INDEX('Bloom Mapping'!Q$42:Q1000, MATCH(A86, 'Bloom Mapping'!I$42:I1000, 0), 0))</f>
        <v>Understanding</v>
      </c>
    </row>
    <row r="87">
      <c r="A87" s="82" t="s">
        <v>297</v>
      </c>
      <c r="B87" s="49" t="str">
        <f t="array" ref="B87">IF(ISNUMBER(INDEX('Bloom Mapping'!Q$42:Q1000, MATCH(A87, 'Bloom Mapping'!I$42:I1000, 0), 0)), INDEX('Bloom Mapping'!T$42:T1000, MATCH(A87, 'Bloom Mapping'!I$42:I1000, 0), 0), INDEX('Bloom Mapping'!Q$42:Q1000, MATCH(A87, 'Bloom Mapping'!I$42:I1000, 0), 0))</f>
        <v>Understanding</v>
      </c>
    </row>
    <row r="88">
      <c r="A88" s="82" t="s">
        <v>295</v>
      </c>
      <c r="B88" s="49" t="str">
        <f t="array" ref="B88">IF(ISNUMBER(INDEX('Bloom Mapping'!Q$42:Q1000, MATCH(A88, 'Bloom Mapping'!I$42:I1000, 0), 0)), INDEX('Bloom Mapping'!T$42:T1000, MATCH(A88, 'Bloom Mapping'!I$42:I1000, 0), 0), INDEX('Bloom Mapping'!Q$42:Q1000, MATCH(A88, 'Bloom Mapping'!I$42:I1000, 0), 0))</f>
        <v>Evaluating</v>
      </c>
    </row>
    <row r="89">
      <c r="A89" s="82" t="s">
        <v>312</v>
      </c>
      <c r="B89" s="49" t="str">
        <f t="array" ref="B89">IF(ISNUMBER(INDEX('Bloom Mapping'!Q$42:Q1000, MATCH(A89, 'Bloom Mapping'!I$42:I1000, 0), 0)), INDEX('Bloom Mapping'!T$42:T1000, MATCH(A89, 'Bloom Mapping'!I$42:I1000, 0), 0), INDEX('Bloom Mapping'!Q$42:Q1000, MATCH(A89, 'Bloom Mapping'!I$42:I1000, 0), 0))</f>
        <v>Analysing</v>
      </c>
    </row>
    <row r="90">
      <c r="A90" s="82" t="s">
        <v>284</v>
      </c>
      <c r="B90" s="49" t="str">
        <f t="array" ref="B90">IF(ISNUMBER(INDEX('Bloom Mapping'!Q$42:Q1000, MATCH(A90, 'Bloom Mapping'!I$42:I1000, 0), 0)), INDEX('Bloom Mapping'!T$42:T1000, MATCH(A90, 'Bloom Mapping'!I$42:I1000, 0), 0), INDEX('Bloom Mapping'!Q$42:Q1000, MATCH(A90, 'Bloom Mapping'!I$42:I1000, 0), 0))</f>
        <v>Creating</v>
      </c>
    </row>
    <row r="91">
      <c r="A91" s="82" t="s">
        <v>154</v>
      </c>
      <c r="B91" s="49" t="str">
        <f t="array" ref="B91">IF(ISNUMBER(INDEX('Bloom Mapping'!Q$42:Q1000, MATCH(A91, 'Bloom Mapping'!I$42:I1000, 0), 0)), INDEX('Bloom Mapping'!T$42:T1000, MATCH(A91, 'Bloom Mapping'!I$42:I1000, 0), 0), INDEX('Bloom Mapping'!Q$42:Q1000, MATCH(A91, 'Bloom Mapping'!I$42:I1000, 0), 0))</f>
        <v>Understanding</v>
      </c>
    </row>
    <row r="92">
      <c r="A92" s="82" t="s">
        <v>169</v>
      </c>
      <c r="B92" s="49" t="str">
        <f t="array" ref="B92">IF(ISNUMBER(INDEX('Bloom Mapping'!Q$42:Q1000, MATCH(A92, 'Bloom Mapping'!I$42:I1000, 0), 0)), INDEX('Bloom Mapping'!T$42:T1000, MATCH(A92, 'Bloom Mapping'!I$42:I1000, 0), 0), INDEX('Bloom Mapping'!Q$42:Q1000, MATCH(A92, 'Bloom Mapping'!I$42:I1000, 0), 0))</f>
        <v>Applying</v>
      </c>
    </row>
    <row r="93">
      <c r="A93" s="82" t="s">
        <v>286</v>
      </c>
      <c r="B93" s="49" t="str">
        <f t="array" ref="B93">IF(ISNUMBER(INDEX('Bloom Mapping'!Q$42:Q1000, MATCH(A93, 'Bloom Mapping'!I$42:I1000, 0), 0)), INDEX('Bloom Mapping'!T$42:T1000, MATCH(A93, 'Bloom Mapping'!I$42:I1000, 0), 0), INDEX('Bloom Mapping'!Q$42:Q1000, MATCH(A93, 'Bloom Mapping'!I$42:I1000, 0), 0))</f>
        <v>Applying</v>
      </c>
    </row>
    <row r="94">
      <c r="A94" s="82" t="s">
        <v>287</v>
      </c>
      <c r="B94" s="49" t="str">
        <f t="array" ref="B94">IF(ISNUMBER(INDEX('Bloom Mapping'!Q$42:Q1000, MATCH(A94, 'Bloom Mapping'!I$42:I1000, 0), 0)), INDEX('Bloom Mapping'!T$42:T1000, MATCH(A94, 'Bloom Mapping'!I$42:I1000, 0), 0), INDEX('Bloom Mapping'!Q$42:Q1000, MATCH(A94, 'Bloom Mapping'!I$42:I1000, 0), 0))</f>
        <v>Creating</v>
      </c>
    </row>
    <row r="95">
      <c r="A95" s="82" t="s">
        <v>306</v>
      </c>
      <c r="B95" s="49" t="str">
        <f t="array" ref="B95">IF(ISNUMBER(INDEX('Bloom Mapping'!Q$42:Q1000, MATCH(A95, 'Bloom Mapping'!I$42:I1000, 0), 0)), INDEX('Bloom Mapping'!T$42:T1000, MATCH(A95, 'Bloom Mapping'!I$42:I1000, 0), 0), INDEX('Bloom Mapping'!Q$42:Q1000, MATCH(A95, 'Bloom Mapping'!I$42:I1000, 0), 0))</f>
        <v/>
      </c>
    </row>
    <row r="96">
      <c r="A96" s="82" t="s">
        <v>311</v>
      </c>
      <c r="B96" s="49" t="str">
        <f t="array" ref="B96">IF(ISNUMBER(INDEX('Bloom Mapping'!Q$42:Q1000, MATCH(A96, 'Bloom Mapping'!I$42:I1000, 0), 0)), INDEX('Bloom Mapping'!T$42:T1000, MATCH(A96, 'Bloom Mapping'!I$42:I1000, 0), 0), INDEX('Bloom Mapping'!Q$42:Q1000, MATCH(A96, 'Bloom Mapping'!I$42:I1000, 0), 0))</f>
        <v/>
      </c>
    </row>
    <row r="97">
      <c r="A97" s="82" t="s">
        <v>323</v>
      </c>
      <c r="B97" s="49" t="str">
        <f t="array" ref="B97">IF(ISNUMBER(INDEX('Bloom Mapping'!Q$42:Q1000, MATCH(A97, 'Bloom Mapping'!I$42:I1000, 0), 0)), INDEX('Bloom Mapping'!T$42:T1000, MATCH(A97, 'Bloom Mapping'!I$42:I1000, 0), 0), INDEX('Bloom Mapping'!Q$42:Q1000, MATCH(A97, 'Bloom Mapping'!I$42:I1000, 0), 0))</f>
        <v>Analysing</v>
      </c>
    </row>
    <row r="98">
      <c r="A98" s="82" t="s">
        <v>289</v>
      </c>
      <c r="B98" s="49" t="str">
        <f t="array" ref="B98">IF(ISNUMBER(INDEX('Bloom Mapping'!Q$42:Q1000, MATCH(A98, 'Bloom Mapping'!I$42:I1000, 0), 0)), INDEX('Bloom Mapping'!T$42:T1000, MATCH(A98, 'Bloom Mapping'!I$42:I1000, 0), 0), INDEX('Bloom Mapping'!Q$42:Q1000, MATCH(A98, 'Bloom Mapping'!I$42:I1000, 0), 0))</f>
        <v>Creating</v>
      </c>
    </row>
    <row r="99">
      <c r="A99" s="82" t="s">
        <v>314</v>
      </c>
      <c r="B99" s="49" t="str">
        <f t="array" ref="B99">IF(ISNUMBER(INDEX('Bloom Mapping'!Q$42:Q1000, MATCH(A99, 'Bloom Mapping'!I$42:I1000, 0), 0)), INDEX('Bloom Mapping'!T$42:T1000, MATCH(A99, 'Bloom Mapping'!I$42:I1000, 0), 0), INDEX('Bloom Mapping'!Q$42:Q1000, MATCH(A99, 'Bloom Mapping'!I$42:I1000, 0), 0))</f>
        <v>Understanding</v>
      </c>
    </row>
    <row r="100">
      <c r="A100" s="82" t="s">
        <v>172</v>
      </c>
      <c r="B100" s="49" t="str">
        <f t="array" ref="B100">IF(ISNUMBER(INDEX('Bloom Mapping'!Q$42:Q1000, MATCH(A100, 'Bloom Mapping'!I$42:I1000, 0), 0)), INDEX('Bloom Mapping'!T$42:T1000, MATCH(A100, 'Bloom Mapping'!I$42:I1000, 0), 0), INDEX('Bloom Mapping'!Q$42:Q1000, MATCH(A100, 'Bloom Mapping'!I$42:I1000, 0), 0))</f>
        <v>Applying</v>
      </c>
    </row>
    <row r="101">
      <c r="A101" s="82" t="s">
        <v>290</v>
      </c>
      <c r="B101" s="49" t="str">
        <f t="array" ref="B101">IF(ISNUMBER(INDEX('Bloom Mapping'!Q$42:Q1000, MATCH(A101, 'Bloom Mapping'!I$42:I1000, 0), 0)), INDEX('Bloom Mapping'!T$42:T1000, MATCH(A101, 'Bloom Mapping'!I$42:I1000, 0), 0), INDEX('Bloom Mapping'!Q$42:Q1000, MATCH(A101, 'Bloom Mapping'!I$42:I1000, 0), 0))</f>
        <v>Applying</v>
      </c>
    </row>
    <row r="102">
      <c r="A102" s="82" t="s">
        <v>291</v>
      </c>
      <c r="B102" s="49" t="str">
        <f t="array" ref="B102">IF(ISNUMBER(INDEX('Bloom Mapping'!Q$42:Q1000, MATCH(A102, 'Bloom Mapping'!I$42:I1000, 0), 0)), INDEX('Bloom Mapping'!T$42:T1000, MATCH(A102, 'Bloom Mapping'!I$42:I1000, 0), 0), INDEX('Bloom Mapping'!Q$42:Q1000, MATCH(A102, 'Bloom Mapping'!I$42:I1000, 0), 0))</f>
        <v/>
      </c>
    </row>
    <row r="103">
      <c r="A103" s="82" t="s">
        <v>326</v>
      </c>
      <c r="B103" s="49" t="str">
        <f t="array" ref="B103">IF(ISNUMBER(INDEX('Bloom Mapping'!Q$42:Q1000, MATCH(A103, 'Bloom Mapping'!I$42:I1000, 0), 0)), INDEX('Bloom Mapping'!T$42:T1000, MATCH(A103, 'Bloom Mapping'!I$42:I1000, 0), 0), INDEX('Bloom Mapping'!Q$42:Q1000, MATCH(A103, 'Bloom Mapping'!I$42:I1000, 0), 0))</f>
        <v>Analysing</v>
      </c>
    </row>
    <row r="104">
      <c r="A104" s="82" t="s">
        <v>330</v>
      </c>
      <c r="B104" s="49" t="str">
        <f t="array" ref="B104">IF(ISNUMBER(INDEX('Bloom Mapping'!Q$42:Q1000, MATCH(A104, 'Bloom Mapping'!I$42:I1000, 0), 0)), INDEX('Bloom Mapping'!T$42:T1000, MATCH(A104, 'Bloom Mapping'!I$42:I1000, 0), 0), INDEX('Bloom Mapping'!Q$42:Q1000, MATCH(A104, 'Bloom Mapping'!I$42:I1000, 0), 0))</f>
        <v>Analysing</v>
      </c>
    </row>
    <row r="105">
      <c r="A105" s="82" t="s">
        <v>305</v>
      </c>
      <c r="B105" s="49" t="str">
        <f t="array" ref="B105">IF(ISNUMBER(INDEX('Bloom Mapping'!Q$42:Q1000, MATCH(A105, 'Bloom Mapping'!I$42:I1000, 0), 0)), INDEX('Bloom Mapping'!T$42:T1000, MATCH(A105, 'Bloom Mapping'!I$42:I1000, 0), 0), INDEX('Bloom Mapping'!Q$42:Q1000, MATCH(A105, 'Bloom Mapping'!I$42:I1000, 0), 0))</f>
        <v>Evaluating</v>
      </c>
    </row>
    <row r="106">
      <c r="A106" s="82" t="s">
        <v>309</v>
      </c>
      <c r="B106" s="49" t="str">
        <f t="array" ref="B106">IF(ISNUMBER(INDEX('Bloom Mapping'!Q$42:Q1000, MATCH(A106, 'Bloom Mapping'!I$42:I1000, 0), 0)), INDEX('Bloom Mapping'!T$42:T1000, MATCH(A106, 'Bloom Mapping'!I$42:I1000, 0), 0), INDEX('Bloom Mapping'!Q$42:Q1000, MATCH(A106, 'Bloom Mapping'!I$42:I1000, 0), 0))</f>
        <v>Evaluating</v>
      </c>
    </row>
    <row r="107">
      <c r="A107" s="82" t="s">
        <v>157</v>
      </c>
      <c r="B107" s="49" t="str">
        <f t="array" ref="B107">IF(ISNUMBER(INDEX('Bloom Mapping'!Q$42:Q1000, MATCH(A107, 'Bloom Mapping'!I$42:I1000, 0), 0)), INDEX('Bloom Mapping'!T$42:T1000, MATCH(A107, 'Bloom Mapping'!I$42:I1000, 0), 0), INDEX('Bloom Mapping'!Q$42:Q1000, MATCH(A107, 'Bloom Mapping'!I$42:I1000, 0), 0))</f>
        <v/>
      </c>
    </row>
    <row r="108">
      <c r="A108" s="82" t="s">
        <v>161</v>
      </c>
      <c r="B108" s="49" t="str">
        <f t="array" ref="B108">IF(ISNUMBER(INDEX('Bloom Mapping'!Q$42:Q1000, MATCH(A108, 'Bloom Mapping'!I$42:I1000, 0), 0)), INDEX('Bloom Mapping'!T$42:T1000, MATCH(A108, 'Bloom Mapping'!I$42:I1000, 0), 0), INDEX('Bloom Mapping'!Q$42:Q1000, MATCH(A108, 'Bloom Mapping'!I$42:I1000, 0), 0))</f>
        <v/>
      </c>
    </row>
    <row r="109">
      <c r="A109" s="82" t="s">
        <v>320</v>
      </c>
      <c r="B109" s="49" t="str">
        <f t="array" ref="B109">IF(ISNUMBER(INDEX('Bloom Mapping'!Q$42:Q1000, MATCH(A109, 'Bloom Mapping'!I$42:I1000, 0), 0)), INDEX('Bloom Mapping'!T$42:T1000, MATCH(A109, 'Bloom Mapping'!I$42:I1000, 0), 0), INDEX('Bloom Mapping'!Q$42:Q1000, MATCH(A109, 'Bloom Mapping'!I$42:I1000, 0), 0))</f>
        <v>Understanding</v>
      </c>
    </row>
    <row r="110">
      <c r="A110" s="82" t="s">
        <v>296</v>
      </c>
      <c r="B110" s="49" t="str">
        <f t="array" ref="B110">IF(ISNUMBER(INDEX('Bloom Mapping'!Q$42:Q1000, MATCH(A110, 'Bloom Mapping'!I$42:I1000, 0), 0)), INDEX('Bloom Mapping'!T$42:T1000, MATCH(A110, 'Bloom Mapping'!I$42:I1000, 0), 0), INDEX('Bloom Mapping'!Q$42:Q1000, MATCH(A110, 'Bloom Mapping'!I$42:I1000, 0), 0))</f>
        <v>Creating</v>
      </c>
    </row>
    <row r="111">
      <c r="A111" s="82" t="s">
        <v>299</v>
      </c>
      <c r="B111" s="49" t="str">
        <f t="array" ref="B111">IF(ISNUMBER(INDEX('Bloom Mapping'!Q$42:Q1000, MATCH(A111, 'Bloom Mapping'!I$42:I1000, 0), 0)), INDEX('Bloom Mapping'!T$42:T1000, MATCH(A111, 'Bloom Mapping'!I$42:I1000, 0), 0), INDEX('Bloom Mapping'!Q$42:Q1000, MATCH(A111, 'Bloom Mapping'!I$42:I1000, 0), 0))</f>
        <v/>
      </c>
    </row>
    <row r="112">
      <c r="A112" s="82" t="s">
        <v>293</v>
      </c>
      <c r="B112" s="49" t="str">
        <f t="array" ref="B112">IF(ISNUMBER(INDEX('Bloom Mapping'!Q$42:Q1000, MATCH(A112, 'Bloom Mapping'!I$42:I1000, 0), 0)), INDEX('Bloom Mapping'!T$42:T1000, MATCH(A112, 'Bloom Mapping'!I$42:I1000, 0), 0), INDEX('Bloom Mapping'!Q$42:Q1000, MATCH(A112, 'Bloom Mapping'!I$42:I1000, 0), 0))</f>
        <v>Applying</v>
      </c>
    </row>
    <row r="113">
      <c r="A113" s="82" t="s">
        <v>165</v>
      </c>
      <c r="B113" s="49" t="str">
        <f t="array" ref="B113">IF(ISNUMBER(INDEX('Bloom Mapping'!Q$42:Q1000, MATCH(A113, 'Bloom Mapping'!I$42:I1000, 0), 0)), INDEX('Bloom Mapping'!T$42:T1000, MATCH(A113, 'Bloom Mapping'!I$42:I1000, 0), 0), INDEX('Bloom Mapping'!Q$42:Q1000, MATCH(A113, 'Bloom Mapping'!I$42:I1000, 0), 0))</f>
        <v>Remembering</v>
      </c>
    </row>
    <row r="114">
      <c r="A114" s="82" t="s">
        <v>316</v>
      </c>
      <c r="B114" s="49" t="str">
        <f t="array" ref="B114">IF(ISNUMBER(INDEX('Bloom Mapping'!Q$42:Q1000, MATCH(A114, 'Bloom Mapping'!I$42:I1000, 0), 0)), INDEX('Bloom Mapping'!T$42:T1000, MATCH(A114, 'Bloom Mapping'!I$42:I1000, 0), 0), INDEX('Bloom Mapping'!Q$42:Q1000, MATCH(A114, 'Bloom Mapping'!I$42:I1000, 0), 0))</f>
        <v>Evaluating</v>
      </c>
    </row>
    <row r="115">
      <c r="A115" s="82" t="s">
        <v>378</v>
      </c>
      <c r="B115" s="49" t="str">
        <f t="array" ref="B115">IF(ISNUMBER(INDEX('Bloom Mapping'!Q$42:Q1000, MATCH(A115, 'Bloom Mapping'!I$42:I1000, 0), 0)), INDEX('Bloom Mapping'!T$42:T1000, MATCH(A115, 'Bloom Mapping'!I$42:I1000, 0), 0), INDEX('Bloom Mapping'!Q$42:Q1000, MATCH(A115, 'Bloom Mapping'!I$42:I1000, 0), 0))</f>
        <v>Remembering</v>
      </c>
    </row>
    <row r="116">
      <c r="A116" s="82" t="s">
        <v>298</v>
      </c>
      <c r="B116" s="49" t="str">
        <f t="array" ref="B116">IF(ISNUMBER(INDEX('Bloom Mapping'!Q$42:Q1000, MATCH(A116, 'Bloom Mapping'!I$42:I1000, 0), 0)), INDEX('Bloom Mapping'!T$42:T1000, MATCH(A116, 'Bloom Mapping'!I$42:I1000, 0), 0), INDEX('Bloom Mapping'!Q$42:Q1000, MATCH(A116, 'Bloom Mapping'!I$42:I1000, 0), 0))</f>
        <v/>
      </c>
    </row>
    <row r="117">
      <c r="A117" s="82" t="s">
        <v>319</v>
      </c>
      <c r="B117" s="49" t="str">
        <f t="array" ref="B117">IF(ISNUMBER(INDEX('Bloom Mapping'!Q$42:Q1000, MATCH(A117, 'Bloom Mapping'!I$42:I1000, 0), 0)), INDEX('Bloom Mapping'!T$42:T1000, MATCH(A117, 'Bloom Mapping'!I$42:I1000, 0), 0), INDEX('Bloom Mapping'!Q$42:Q1000, MATCH(A117, 'Bloom Mapping'!I$42:I1000, 0), 0))</f>
        <v>Evaluating</v>
      </c>
    </row>
    <row r="118">
      <c r="A118" s="82" t="s">
        <v>168</v>
      </c>
      <c r="B118" s="49" t="str">
        <f t="array" ref="B118">IF(ISNUMBER(INDEX('Bloom Mapping'!Q$42:Q1000, MATCH(A118, 'Bloom Mapping'!I$42:I1000, 0), 0)), INDEX('Bloom Mapping'!T$42:T1000, MATCH(A118, 'Bloom Mapping'!I$42:I1000, 0), 0), INDEX('Bloom Mapping'!Q$42:Q1000, MATCH(A118, 'Bloom Mapping'!I$42:I1000, 0), 0))</f>
        <v/>
      </c>
    </row>
    <row r="119">
      <c r="A119" s="82" t="s">
        <v>324</v>
      </c>
      <c r="B119" s="49" t="str">
        <f t="array" ref="B119">IF(ISNUMBER(INDEX('Bloom Mapping'!Q$42:Q1000, MATCH(A119, 'Bloom Mapping'!I$42:I1000, 0), 0)), INDEX('Bloom Mapping'!T$42:T1000, MATCH(A119, 'Bloom Mapping'!I$42:I1000, 0), 0), INDEX('Bloom Mapping'!Q$42:Q1000, MATCH(A119, 'Bloom Mapping'!I$42:I1000, 0), 0))</f>
        <v>Understanding</v>
      </c>
    </row>
    <row r="120">
      <c r="A120" s="82" t="s">
        <v>300</v>
      </c>
      <c r="B120" s="49" t="str">
        <f t="array" ref="B120">IF(ISNUMBER(INDEX('Bloom Mapping'!Q$42:Q1000, MATCH(A120, 'Bloom Mapping'!I$42:I1000, 0), 0)), INDEX('Bloom Mapping'!T$42:T1000, MATCH(A120, 'Bloom Mapping'!I$42:I1000, 0), 0), INDEX('Bloom Mapping'!Q$42:Q1000, MATCH(A120, 'Bloom Mapping'!I$42:I1000, 0), 0))</f>
        <v>Applying</v>
      </c>
    </row>
    <row r="121">
      <c r="A121" s="82" t="s">
        <v>335</v>
      </c>
      <c r="B121" s="49" t="str">
        <f t="array" ref="B121">IF(ISNUMBER(INDEX('Bloom Mapping'!Q$42:Q1000, MATCH(A121, 'Bloom Mapping'!I$42:I1000, 0), 0)), INDEX('Bloom Mapping'!T$42:T1000, MATCH(A121, 'Bloom Mapping'!I$42:I1000, 0), 0), INDEX('Bloom Mapping'!Q$42:Q1000, MATCH(A121, 'Bloom Mapping'!I$42:I1000, 0), 0))</f>
        <v/>
      </c>
    </row>
    <row r="122">
      <c r="A122" s="82" t="s">
        <v>304</v>
      </c>
      <c r="B122" s="49" t="str">
        <f t="array" ref="B122">IF(ISNUMBER(INDEX('Bloom Mapping'!Q$42:Q1000, MATCH(A122, 'Bloom Mapping'!I$42:I1000, 0), 0)), INDEX('Bloom Mapping'!T$42:T1000, MATCH(A122, 'Bloom Mapping'!I$42:I1000, 0), 0), INDEX('Bloom Mapping'!Q$42:Q1000, MATCH(A122, 'Bloom Mapping'!I$42:I1000, 0), 0))</f>
        <v/>
      </c>
    </row>
    <row r="123">
      <c r="A123" s="82" t="s">
        <v>310</v>
      </c>
      <c r="B123" s="49" t="str">
        <f t="array" ref="B123">IF(ISNUMBER(INDEX('Bloom Mapping'!Q$42:Q1000, MATCH(A123, 'Bloom Mapping'!I$42:I1000, 0), 0)), INDEX('Bloom Mapping'!T$42:T1000, MATCH(A123, 'Bloom Mapping'!I$42:I1000, 0), 0), INDEX('Bloom Mapping'!Q$42:Q1000, MATCH(A123, 'Bloom Mapping'!I$42:I1000, 0), 0))</f>
        <v>Creating</v>
      </c>
    </row>
    <row r="124">
      <c r="A124" s="82" t="s">
        <v>344</v>
      </c>
      <c r="B124" s="49" t="str">
        <f t="array" ref="B124">IF(ISNUMBER(INDEX('Bloom Mapping'!Q$42:Q1000, MATCH(A124, 'Bloom Mapping'!I$42:I1000, 0), 0)), INDEX('Bloom Mapping'!T$42:T1000, MATCH(A124, 'Bloom Mapping'!I$42:I1000, 0), 0), INDEX('Bloom Mapping'!Q$42:Q1000, MATCH(A124, 'Bloom Mapping'!I$42:I1000, 0), 0))</f>
        <v>Remembering</v>
      </c>
    </row>
    <row r="125">
      <c r="A125" s="82" t="s">
        <v>307</v>
      </c>
      <c r="B125" s="49" t="str">
        <f t="array" ref="B125">IF(ISNUMBER(INDEX('Bloom Mapping'!Q$42:Q1000, MATCH(A125, 'Bloom Mapping'!I$42:I1000, 0), 0)), INDEX('Bloom Mapping'!T$42:T1000, MATCH(A125, 'Bloom Mapping'!I$42:I1000, 0), 0), INDEX('Bloom Mapping'!Q$42:Q1000, MATCH(A125, 'Bloom Mapping'!I$42:I1000, 0), 0))</f>
        <v>Applying</v>
      </c>
    </row>
    <row r="126">
      <c r="A126" s="82" t="s">
        <v>333</v>
      </c>
      <c r="B126" s="49" t="str">
        <f t="array" ref="B126">IF(ISNUMBER(INDEX('Bloom Mapping'!Q$42:Q1000, MATCH(A126, 'Bloom Mapping'!I$42:I1000, 0), 0)), INDEX('Bloom Mapping'!T$42:T1000, MATCH(A126, 'Bloom Mapping'!I$42:I1000, 0), 0), INDEX('Bloom Mapping'!Q$42:Q1000, MATCH(A126, 'Bloom Mapping'!I$42:I1000, 0), 0))</f>
        <v>Understanding</v>
      </c>
    </row>
    <row r="127">
      <c r="A127" s="82" t="s">
        <v>313</v>
      </c>
      <c r="B127" s="49" t="str">
        <f t="array" ref="B127">IF(ISNUMBER(INDEX('Bloom Mapping'!Q$42:Q1000, MATCH(A127, 'Bloom Mapping'!I$42:I1000, 0), 0)), INDEX('Bloom Mapping'!T$42:T1000, MATCH(A127, 'Bloom Mapping'!I$42:I1000, 0), 0), INDEX('Bloom Mapping'!Q$42:Q1000, MATCH(A127, 'Bloom Mapping'!I$42:I1000, 0), 0))</f>
        <v>Creating</v>
      </c>
    </row>
    <row r="128">
      <c r="A128" s="82" t="s">
        <v>317</v>
      </c>
      <c r="B128" s="49" t="str">
        <f t="array" ref="B128">IF(ISNUMBER(INDEX('Bloom Mapping'!Q$42:Q1000, MATCH(A128, 'Bloom Mapping'!I$42:I1000, 0), 0)), INDEX('Bloom Mapping'!T$42:T1000, MATCH(A128, 'Bloom Mapping'!I$42:I1000, 0), 0), INDEX('Bloom Mapping'!Q$42:Q1000, MATCH(A128, 'Bloom Mapping'!I$42:I1000, 0), 0))</f>
        <v>Creating</v>
      </c>
    </row>
    <row r="129">
      <c r="A129" s="82" t="s">
        <v>346</v>
      </c>
      <c r="B129" s="49" t="str">
        <f t="array" ref="B129">IF(ISNUMBER(INDEX('Bloom Mapping'!Q$42:Q1000, MATCH(A129, 'Bloom Mapping'!I$42:I1000, 0), 0)), INDEX('Bloom Mapping'!T$42:T1000, MATCH(A129, 'Bloom Mapping'!I$42:I1000, 0), 0), INDEX('Bloom Mapping'!Q$42:Q1000, MATCH(A129, 'Bloom Mapping'!I$42:I1000, 0), 0))</f>
        <v>Analysing</v>
      </c>
    </row>
    <row r="130">
      <c r="A130" s="82" t="s">
        <v>179</v>
      </c>
      <c r="B130" s="49" t="str">
        <f t="array" ref="B130">IF(ISNUMBER(INDEX('Bloom Mapping'!Q$42:Q1000, MATCH(A130, 'Bloom Mapping'!I$42:I1000, 0), 0)), INDEX('Bloom Mapping'!T$42:T1000, MATCH(A130, 'Bloom Mapping'!I$42:I1000, 0), 0), INDEX('Bloom Mapping'!Q$42:Q1000, MATCH(A130, 'Bloom Mapping'!I$42:I1000, 0), 0))</f>
        <v>Analysing</v>
      </c>
    </row>
    <row r="131">
      <c r="A131" s="82" t="s">
        <v>315</v>
      </c>
      <c r="B131" s="49" t="str">
        <f t="array" ref="B131">IF(ISNUMBER(INDEX('Bloom Mapping'!Q$42:Q1000, MATCH(A131, 'Bloom Mapping'!I$42:I1000, 0), 0)), INDEX('Bloom Mapping'!T$42:T1000, MATCH(A131, 'Bloom Mapping'!I$42:I1000, 0), 0), INDEX('Bloom Mapping'!Q$42:Q1000, MATCH(A131, 'Bloom Mapping'!I$42:I1000, 0), 0))</f>
        <v/>
      </c>
    </row>
    <row r="132">
      <c r="A132" s="82" t="s">
        <v>327</v>
      </c>
      <c r="B132" s="49" t="str">
        <f t="array" ref="B132">IF(ISNUMBER(INDEX('Bloom Mapping'!Q$42:Q1000, MATCH(A132, 'Bloom Mapping'!I$42:I1000, 0), 0)), INDEX('Bloom Mapping'!T$42:T1000, MATCH(A132, 'Bloom Mapping'!I$42:I1000, 0), 0), INDEX('Bloom Mapping'!Q$42:Q1000, MATCH(A132, 'Bloom Mapping'!I$42:I1000, 0), 0))</f>
        <v/>
      </c>
    </row>
    <row r="133">
      <c r="A133" s="82" t="s">
        <v>331</v>
      </c>
      <c r="B133" s="49" t="str">
        <f t="array" ref="B133">IF(ISNUMBER(INDEX('Bloom Mapping'!Q$42:Q1000, MATCH(A133, 'Bloom Mapping'!I$42:I1000, 0), 0)), INDEX('Bloom Mapping'!T$42:T1000, MATCH(A133, 'Bloom Mapping'!I$42:I1000, 0), 0), INDEX('Bloom Mapping'!Q$42:Q1000, MATCH(A133, 'Bloom Mapping'!I$42:I1000, 0), 0))</f>
        <v>Evaluating</v>
      </c>
    </row>
    <row r="134">
      <c r="A134" s="82" t="s">
        <v>318</v>
      </c>
      <c r="B134" s="49" t="str">
        <f t="array" ref="B134">IF(ISNUMBER(INDEX('Bloom Mapping'!Q$42:Q1000, MATCH(A134, 'Bloom Mapping'!I$42:I1000, 0), 0)), INDEX('Bloom Mapping'!T$42:T1000, MATCH(A134, 'Bloom Mapping'!I$42:I1000, 0), 0), INDEX('Bloom Mapping'!Q$42:Q1000, MATCH(A134, 'Bloom Mapping'!I$42:I1000, 0), 0))</f>
        <v>Creating</v>
      </c>
    </row>
    <row r="135">
      <c r="A135" s="82" t="s">
        <v>328</v>
      </c>
      <c r="B135" s="49" t="str">
        <f t="array" ref="B135">IF(ISNUMBER(INDEX('Bloom Mapping'!Q$42:Q1000, MATCH(A135, 'Bloom Mapping'!I$42:I1000, 0), 0)), INDEX('Bloom Mapping'!T$42:T1000, MATCH(A135, 'Bloom Mapping'!I$42:I1000, 0), 0), INDEX('Bloom Mapping'!Q$42:Q1000, MATCH(A135, 'Bloom Mapping'!I$42:I1000, 0), 0))</f>
        <v>Creating</v>
      </c>
    </row>
    <row r="136">
      <c r="A136" s="82" t="s">
        <v>336</v>
      </c>
      <c r="B136" s="49" t="str">
        <f t="array" ref="B136">IF(ISNUMBER(INDEX('Bloom Mapping'!Q$42:Q1000, MATCH(A136, 'Bloom Mapping'!I$42:I1000, 0), 0)), INDEX('Bloom Mapping'!T$42:T1000, MATCH(A136, 'Bloom Mapping'!I$42:I1000, 0), 0), INDEX('Bloom Mapping'!Q$42:Q1000, MATCH(A136, 'Bloom Mapping'!I$42:I1000, 0), 0))</f>
        <v>Evaluating</v>
      </c>
    </row>
    <row r="137">
      <c r="A137" s="82" t="s">
        <v>357</v>
      </c>
      <c r="B137" s="49" t="str">
        <f t="array" ref="B137">IF(ISNUMBER(INDEX('Bloom Mapping'!Q$42:Q1000, MATCH(A137, 'Bloom Mapping'!I$42:I1000, 0), 0)), INDEX('Bloom Mapping'!T$42:T1000, MATCH(A137, 'Bloom Mapping'!I$42:I1000, 0), 0), INDEX('Bloom Mapping'!Q$42:Q1000, MATCH(A137, 'Bloom Mapping'!I$42:I1000, 0), 0))</f>
        <v>Analysing</v>
      </c>
    </row>
    <row r="138">
      <c r="A138" s="82" t="s">
        <v>171</v>
      </c>
      <c r="B138" s="49" t="str">
        <f t="array" ref="B138">IF(ISNUMBER(INDEX('Bloom Mapping'!Q$42:Q1000, MATCH(A138, 'Bloom Mapping'!I$42:I1000, 0), 0)), INDEX('Bloom Mapping'!T$42:T1000, MATCH(A138, 'Bloom Mapping'!I$42:I1000, 0), 0), INDEX('Bloom Mapping'!Q$42:Q1000, MATCH(A138, 'Bloom Mapping'!I$42:I1000, 0), 0))</f>
        <v/>
      </c>
    </row>
    <row r="139">
      <c r="A139" s="82" t="s">
        <v>339</v>
      </c>
      <c r="B139" s="49" t="str">
        <f t="array" ref="B139">IF(ISNUMBER(INDEX('Bloom Mapping'!Q$42:Q1000, MATCH(A139, 'Bloom Mapping'!I$42:I1000, 0), 0)), INDEX('Bloom Mapping'!T$42:T1000, MATCH(A139, 'Bloom Mapping'!I$42:I1000, 0), 0), INDEX('Bloom Mapping'!Q$42:Q1000, MATCH(A139, 'Bloom Mapping'!I$42:I1000, 0), 0))</f>
        <v>Evaluating</v>
      </c>
    </row>
    <row r="140">
      <c r="A140" s="82" t="s">
        <v>332</v>
      </c>
      <c r="B140" s="49" t="str">
        <f t="array" ref="B140">IF(ISNUMBER(INDEX('Bloom Mapping'!Q$42:Q1000, MATCH(A140, 'Bloom Mapping'!I$42:I1000, 0), 0)), INDEX('Bloom Mapping'!T$42:T1000, MATCH(A140, 'Bloom Mapping'!I$42:I1000, 0), 0), INDEX('Bloom Mapping'!Q$42:Q1000, MATCH(A140, 'Bloom Mapping'!I$42:I1000, 0), 0))</f>
        <v>Evaluating</v>
      </c>
    </row>
    <row r="141">
      <c r="A141" s="82" t="s">
        <v>379</v>
      </c>
      <c r="B141" s="49" t="str">
        <f t="array" ref="B141">IF(ISNUMBER(INDEX('Bloom Mapping'!Q$42:Q1000, MATCH(A141, 'Bloom Mapping'!I$42:I1000, 0), 0)), INDEX('Bloom Mapping'!T$42:T1000, MATCH(A141, 'Bloom Mapping'!I$42:I1000, 0), 0), INDEX('Bloom Mapping'!Q$42:Q1000, MATCH(A141, 'Bloom Mapping'!I$42:I1000, 0), 0))</f>
        <v>Remembering</v>
      </c>
    </row>
    <row r="142">
      <c r="A142" s="82" t="s">
        <v>337</v>
      </c>
      <c r="B142" s="49" t="str">
        <f t="array" ref="B142">IF(ISNUMBER(INDEX('Bloom Mapping'!Q$42:Q1000, MATCH(A142, 'Bloom Mapping'!I$42:I1000, 0), 0)), INDEX('Bloom Mapping'!T$42:T1000, MATCH(A142, 'Bloom Mapping'!I$42:I1000, 0), 0), INDEX('Bloom Mapping'!Q$42:Q1000, MATCH(A142, 'Bloom Mapping'!I$42:I1000, 0), 0))</f>
        <v/>
      </c>
    </row>
    <row r="143">
      <c r="A143" s="82" t="s">
        <v>175</v>
      </c>
      <c r="B143" s="49" t="str">
        <f t="array" ref="B143">IF(ISNUMBER(INDEX('Bloom Mapping'!Q$42:Q1000, MATCH(A143, 'Bloom Mapping'!I$42:I1000, 0), 0)), INDEX('Bloom Mapping'!T$42:T1000, MATCH(A143, 'Bloom Mapping'!I$42:I1000, 0), 0), INDEX('Bloom Mapping'!Q$42:Q1000, MATCH(A143, 'Bloom Mapping'!I$42:I1000, 0), 0))</f>
        <v/>
      </c>
    </row>
    <row r="144">
      <c r="A144" s="82" t="s">
        <v>178</v>
      </c>
      <c r="B144" s="49" t="str">
        <f t="array" ref="B144">IF(ISNUMBER(INDEX('Bloom Mapping'!Q$42:Q1000, MATCH(A144, 'Bloom Mapping'!I$42:I1000, 0), 0)), INDEX('Bloom Mapping'!T$42:T1000, MATCH(A144, 'Bloom Mapping'!I$42:I1000, 0), 0), INDEX('Bloom Mapping'!Q$42:Q1000, MATCH(A144, 'Bloom Mapping'!I$42:I1000, 0), 0))</f>
        <v/>
      </c>
    </row>
    <row r="145">
      <c r="A145" s="82" t="s">
        <v>342</v>
      </c>
      <c r="B145" s="49" t="str">
        <f t="array" ref="B145">IF(ISNUMBER(INDEX('Bloom Mapping'!Q$42:Q1000, MATCH(A145, 'Bloom Mapping'!I$42:I1000, 0), 0)), INDEX('Bloom Mapping'!T$42:T1000, MATCH(A145, 'Bloom Mapping'!I$42:I1000, 0), 0), INDEX('Bloom Mapping'!Q$42:Q1000, MATCH(A145, 'Bloom Mapping'!I$42:I1000, 0), 0))</f>
        <v>Understanding</v>
      </c>
    </row>
    <row r="146">
      <c r="A146" s="82" t="s">
        <v>349</v>
      </c>
      <c r="B146" s="49" t="str">
        <f t="array" ref="B146">IF(ISNUMBER(INDEX('Bloom Mapping'!Q$42:Q1000, MATCH(A146, 'Bloom Mapping'!I$42:I1000, 0), 0)), INDEX('Bloom Mapping'!T$42:T1000, MATCH(A146, 'Bloom Mapping'!I$42:I1000, 0), 0), INDEX('Bloom Mapping'!Q$42:Q1000, MATCH(A146, 'Bloom Mapping'!I$42:I1000, 0), 0))</f>
        <v>Evaluating</v>
      </c>
    </row>
    <row r="147">
      <c r="A147" s="82" t="s">
        <v>340</v>
      </c>
      <c r="B147" s="49" t="str">
        <f t="array" ref="B147">IF(ISNUMBER(INDEX('Bloom Mapping'!Q$42:Q1000, MATCH(A147, 'Bloom Mapping'!I$42:I1000, 0), 0)), INDEX('Bloom Mapping'!T$42:T1000, MATCH(A147, 'Bloom Mapping'!I$42:I1000, 0), 0), INDEX('Bloom Mapping'!Q$42:Q1000, MATCH(A147, 'Bloom Mapping'!I$42:I1000, 0), 0))</f>
        <v>Creating</v>
      </c>
    </row>
    <row r="148">
      <c r="A148" s="82" t="s">
        <v>380</v>
      </c>
      <c r="B148" s="49" t="str">
        <f t="array" ref="B148">IF(ISNUMBER(INDEX('Bloom Mapping'!Q$42:Q1000, MATCH(A148, 'Bloom Mapping'!I$42:I1000, 0), 0)), INDEX('Bloom Mapping'!T$42:T1000, MATCH(A148, 'Bloom Mapping'!I$42:I1000, 0), 0), INDEX('Bloom Mapping'!Q$42:Q1000, MATCH(A148, 'Bloom Mapping'!I$42:I1000, 0), 0))</f>
        <v>Remembering</v>
      </c>
    </row>
    <row r="149">
      <c r="A149" s="82" t="s">
        <v>321</v>
      </c>
      <c r="B149" s="49" t="str">
        <f t="array" ref="B149">IF(ISNUMBER(INDEX('Bloom Mapping'!Q$42:Q1000, MATCH(A149, 'Bloom Mapping'!I$42:I1000, 0), 0)), INDEX('Bloom Mapping'!T$42:T1000, MATCH(A149, 'Bloom Mapping'!I$42:I1000, 0), 0), INDEX('Bloom Mapping'!Q$42:Q1000, MATCH(A149, 'Bloom Mapping'!I$42:I1000, 0), 0))</f>
        <v/>
      </c>
    </row>
    <row r="150">
      <c r="A150" s="82" t="s">
        <v>353</v>
      </c>
      <c r="B150" s="49" t="str">
        <f t="array" ref="B150">IF(ISNUMBER(INDEX('Bloom Mapping'!Q$42:Q1000, MATCH(A150, 'Bloom Mapping'!I$42:I1000, 0), 0)), INDEX('Bloom Mapping'!T$42:T1000, MATCH(A150, 'Bloom Mapping'!I$42:I1000, 0), 0), INDEX('Bloom Mapping'!Q$42:Q1000, MATCH(A150, 'Bloom Mapping'!I$42:I1000, 0), 0))</f>
        <v>Evaluating</v>
      </c>
    </row>
    <row r="151">
      <c r="A151" s="82" t="s">
        <v>347</v>
      </c>
      <c r="B151" s="49" t="str">
        <f t="array" ref="B151">IF(ISNUMBER(INDEX('Bloom Mapping'!Q$42:Q1000, MATCH(A151, 'Bloom Mapping'!I$42:I1000, 0), 0)), INDEX('Bloom Mapping'!T$42:T1000, MATCH(A151, 'Bloom Mapping'!I$42:I1000, 0), 0), INDEX('Bloom Mapping'!Q$42:Q1000, MATCH(A151, 'Bloom Mapping'!I$42:I1000, 0), 0))</f>
        <v>Creating</v>
      </c>
    </row>
    <row r="152">
      <c r="A152" s="82" t="s">
        <v>381</v>
      </c>
      <c r="B152" s="49" t="str">
        <f t="array" ref="B152">IF(ISNUMBER(INDEX('Bloom Mapping'!Q$42:Q1000, MATCH(A152, 'Bloom Mapping'!I$42:I1000, 0), 0)), INDEX('Bloom Mapping'!T$42:T1000, MATCH(A152, 'Bloom Mapping'!I$42:I1000, 0), 0), INDEX('Bloom Mapping'!Q$42:Q1000, MATCH(A152, 'Bloom Mapping'!I$42:I1000, 0), 0))</f>
        <v/>
      </c>
    </row>
    <row r="153">
      <c r="A153" s="82" t="s">
        <v>181</v>
      </c>
      <c r="B153" s="49" t="str">
        <f t="array" ref="B153">IF(ISNUMBER(INDEX('Bloom Mapping'!Q$42:Q1000, MATCH(A153, 'Bloom Mapping'!I$42:I1000, 0), 0)), INDEX('Bloom Mapping'!T$42:T1000, MATCH(A153, 'Bloom Mapping'!I$42:I1000, 0), 0), INDEX('Bloom Mapping'!Q$42:Q1000, MATCH(A153, 'Bloom Mapping'!I$42:I1000, 0), 0))</f>
        <v>Understanding</v>
      </c>
    </row>
    <row r="154">
      <c r="A154" s="82" t="s">
        <v>351</v>
      </c>
      <c r="B154" s="49" t="str">
        <f t="array" ref="B154">IF(ISNUMBER(INDEX('Bloom Mapping'!Q$42:Q1000, MATCH(A154, 'Bloom Mapping'!I$42:I1000, 0), 0)), INDEX('Bloom Mapping'!T$42:T1000, MATCH(A154, 'Bloom Mapping'!I$42:I1000, 0), 0), INDEX('Bloom Mapping'!Q$42:Q1000, MATCH(A154, 'Bloom Mapping'!I$42:I1000, 0), 0))</f>
        <v>Understanding</v>
      </c>
    </row>
    <row r="155">
      <c r="A155" s="82" t="s">
        <v>382</v>
      </c>
      <c r="B155" s="49" t="str">
        <f t="array" ref="B155">IF(ISNUMBER(INDEX('Bloom Mapping'!Q$42:Q1000, MATCH(A155, 'Bloom Mapping'!I$42:I1000, 0), 0)), INDEX('Bloom Mapping'!T$42:T1000, MATCH(A155, 'Bloom Mapping'!I$42:I1000, 0), 0), INDEX('Bloom Mapping'!Q$42:Q1000, MATCH(A155, 'Bloom Mapping'!I$42:I1000, 0), 0))</f>
        <v/>
      </c>
    </row>
    <row r="156">
      <c r="A156" s="82" t="s">
        <v>362</v>
      </c>
      <c r="B156" s="49" t="str">
        <f t="array" ref="B156">IF(ISNUMBER(INDEX('Bloom Mapping'!Q$42:Q1000, MATCH(A156, 'Bloom Mapping'!I$42:I1000, 0), 0)), INDEX('Bloom Mapping'!T$42:T1000, MATCH(A156, 'Bloom Mapping'!I$42:I1000, 0), 0), INDEX('Bloom Mapping'!Q$42:Q1000, MATCH(A156, 'Bloom Mapping'!I$42:I1000, 0), 0))</f>
        <v>Analysing</v>
      </c>
    </row>
    <row r="157">
      <c r="A157" s="82" t="s">
        <v>355</v>
      </c>
      <c r="B157" s="49" t="str">
        <f t="array" ref="B157">IF(ISNUMBER(INDEX('Bloom Mapping'!Q$42:Q1000, MATCH(A157, 'Bloom Mapping'!I$42:I1000, 0), 0)), INDEX('Bloom Mapping'!T$42:T1000, MATCH(A157, 'Bloom Mapping'!I$42:I1000, 0), 0), INDEX('Bloom Mapping'!Q$42:Q1000, MATCH(A157, 'Bloom Mapping'!I$42:I1000, 0), 0))</f>
        <v>Understanding</v>
      </c>
    </row>
    <row r="158">
      <c r="A158" s="82" t="s">
        <v>359</v>
      </c>
      <c r="B158" s="49" t="str">
        <f t="array" ref="B158">IF(ISNUMBER(INDEX('Bloom Mapping'!Q$42:Q1000, MATCH(A158, 'Bloom Mapping'!I$42:I1000, 0), 0)), INDEX('Bloom Mapping'!T$42:T1000, MATCH(A158, 'Bloom Mapping'!I$42:I1000, 0), 0), INDEX('Bloom Mapping'!Q$42:Q1000, MATCH(A158, 'Bloom Mapping'!I$42:I1000, 0), 0))</f>
        <v/>
      </c>
    </row>
    <row r="159">
      <c r="A159" s="82" t="s">
        <v>350</v>
      </c>
      <c r="B159" s="49" t="str">
        <f t="array" ref="B159">IF(ISNUMBER(INDEX('Bloom Mapping'!Q$42:Q1000, MATCH(A159, 'Bloom Mapping'!I$42:I1000, 0), 0)), INDEX('Bloom Mapping'!T$42:T1000, MATCH(A159, 'Bloom Mapping'!I$42:I1000, 0), 0), INDEX('Bloom Mapping'!Q$42:Q1000, MATCH(A159, 'Bloom Mapping'!I$42:I1000, 0), 0))</f>
        <v>Creating</v>
      </c>
    </row>
    <row r="160">
      <c r="A160" s="82" t="s">
        <v>354</v>
      </c>
      <c r="B160" s="49" t="str">
        <f t="array" ref="B160">IF(ISNUMBER(INDEX('Bloom Mapping'!Q$42:Q1000, MATCH(A160, 'Bloom Mapping'!I$42:I1000, 0), 0)), INDEX('Bloom Mapping'!T$42:T1000, MATCH(A160, 'Bloom Mapping'!I$42:I1000, 0), 0), INDEX('Bloom Mapping'!Q$42:Q1000, MATCH(A160, 'Bloom Mapping'!I$42:I1000, 0), 0))</f>
        <v>Creating</v>
      </c>
    </row>
    <row r="161">
      <c r="A161" s="82" t="s">
        <v>322</v>
      </c>
      <c r="B161" s="49" t="str">
        <f t="array" ref="B161">IF(ISNUMBER(INDEX('Bloom Mapping'!Q$42:Q1000, MATCH(A161, 'Bloom Mapping'!I$42:I1000, 0), 0)), INDEX('Bloom Mapping'!T$42:T1000, MATCH(A161, 'Bloom Mapping'!I$42:I1000, 0), 0), INDEX('Bloom Mapping'!Q$42:Q1000, MATCH(A161, 'Bloom Mapping'!I$42:I1000, 0), 0))</f>
        <v>Applying</v>
      </c>
    </row>
    <row r="162">
      <c r="A162" s="82" t="s">
        <v>383</v>
      </c>
      <c r="B162" s="49" t="str">
        <f t="array" ref="B162">IF(ISNUMBER(INDEX('Bloom Mapping'!Q$42:Q1000, MATCH(A162, 'Bloom Mapping'!I$42:I1000, 0), 0)), INDEX('Bloom Mapping'!T$42:T1000, MATCH(A162, 'Bloom Mapping'!I$42:I1000, 0), 0), INDEX('Bloom Mapping'!Q$42:Q1000, MATCH(A162, 'Bloom Mapping'!I$42:I1000, 0), 0))</f>
        <v>Creating</v>
      </c>
    </row>
    <row r="163">
      <c r="A163" s="82" t="s">
        <v>325</v>
      </c>
      <c r="B163" s="49" t="str">
        <f t="array" ref="B163">IF(ISNUMBER(INDEX('Bloom Mapping'!Q$42:Q1000, MATCH(A163, 'Bloom Mapping'!I$42:I1000, 0), 0)), INDEX('Bloom Mapping'!T$42:T1000, MATCH(A163, 'Bloom Mapping'!I$42:I1000, 0), 0), INDEX('Bloom Mapping'!Q$42:Q1000, MATCH(A163, 'Bloom Mapping'!I$42:I1000, 0), 0))</f>
        <v>Applying</v>
      </c>
    </row>
    <row r="164">
      <c r="A164" s="82" t="s">
        <v>329</v>
      </c>
      <c r="B164" s="49" t="str">
        <f t="array" ref="B164">IF(ISNUMBER(INDEX('Bloom Mapping'!Q$42:Q1000, MATCH(A164, 'Bloom Mapping'!I$42:I1000, 0), 0)), INDEX('Bloom Mapping'!T$42:T1000, MATCH(A164, 'Bloom Mapping'!I$42:I1000, 0), 0), INDEX('Bloom Mapping'!Q$42:Q1000, MATCH(A164, 'Bloom Mapping'!I$42:I1000, 0), 0))</f>
        <v>Remembering or Evaluating...</v>
      </c>
    </row>
    <row r="165">
      <c r="A165" s="82" t="s">
        <v>366</v>
      </c>
      <c r="B165" s="49" t="str">
        <f t="array" ref="B165">IF(ISNUMBER(INDEX('Bloom Mapping'!Q$42:Q1000, MATCH(A165, 'Bloom Mapping'!I$42:I1000, 0), 0)), INDEX('Bloom Mapping'!T$42:T1000, MATCH(A165, 'Bloom Mapping'!I$42:I1000, 0), 0), INDEX('Bloom Mapping'!Q$42:Q1000, MATCH(A165, 'Bloom Mapping'!I$42:I1000, 0), 0))</f>
        <v>Analysing</v>
      </c>
    </row>
    <row r="166">
      <c r="A166" s="82" t="s">
        <v>361</v>
      </c>
      <c r="B166" s="49" t="str">
        <f t="array" ref="B166">IF(ISNUMBER(INDEX('Bloom Mapping'!Q$42:Q1000, MATCH(A166, 'Bloom Mapping'!I$42:I1000, 0), 0)), INDEX('Bloom Mapping'!T$42:T1000, MATCH(A166, 'Bloom Mapping'!I$42:I1000, 0), 0), INDEX('Bloom Mapping'!Q$42:Q1000, MATCH(A166, 'Bloom Mapping'!I$42:I1000, 0), 0))</f>
        <v/>
      </c>
    </row>
    <row r="167">
      <c r="A167" s="82" t="s">
        <v>334</v>
      </c>
      <c r="B167" s="49" t="str">
        <f t="array" ref="B167">IF(ISNUMBER(INDEX('Bloom Mapping'!Q$42:Q1000, MATCH(A167, 'Bloom Mapping'!I$42:I1000, 0), 0)), INDEX('Bloom Mapping'!T$42:T1000, MATCH(A167, 'Bloom Mapping'!I$42:I1000, 0), 0), INDEX('Bloom Mapping'!Q$42:Q1000, MATCH(A167, 'Bloom Mapping'!I$42:I1000, 0), 0))</f>
        <v/>
      </c>
    </row>
    <row r="168">
      <c r="A168" s="82" t="s">
        <v>338</v>
      </c>
      <c r="B168" s="49" t="str">
        <f t="array" ref="B168">IF(ISNUMBER(INDEX('Bloom Mapping'!Q$42:Q1000, MATCH(A168, 'Bloom Mapping'!I$42:I1000, 0), 0)), INDEX('Bloom Mapping'!T$42:T1000, MATCH(A168, 'Bloom Mapping'!I$42:I1000, 0), 0), INDEX('Bloom Mapping'!Q$42:Q1000, MATCH(A168, 'Bloom Mapping'!I$42:I1000, 0), 0))</f>
        <v>Applying</v>
      </c>
    </row>
    <row r="169">
      <c r="A169" s="82" t="s">
        <v>343</v>
      </c>
      <c r="B169" s="49" t="str">
        <f t="array" ref="B169">IF(ISNUMBER(INDEX('Bloom Mapping'!Q$42:Q1000, MATCH(A169, 'Bloom Mapping'!I$42:I1000, 0), 0)), INDEX('Bloom Mapping'!T$42:T1000, MATCH(A169, 'Bloom Mapping'!I$42:I1000, 0), 0), INDEX('Bloom Mapping'!Q$42:Q1000, MATCH(A169, 'Bloom Mapping'!I$42:I1000, 0), 0))</f>
        <v>Applying</v>
      </c>
    </row>
    <row r="170">
      <c r="A170" s="82" t="s">
        <v>345</v>
      </c>
      <c r="B170" s="49" t="str">
        <f t="array" ref="B170">IF(ISNUMBER(INDEX('Bloom Mapping'!Q$42:Q1000, MATCH(A170, 'Bloom Mapping'!I$42:I1000, 0), 0)), INDEX('Bloom Mapping'!T$42:T1000, MATCH(A170, 'Bloom Mapping'!I$42:I1000, 0), 0), INDEX('Bloom Mapping'!Q$42:Q1000, MATCH(A170, 'Bloom Mapping'!I$42:I1000, 0), 0))</f>
        <v>Applying</v>
      </c>
    </row>
    <row r="171">
      <c r="A171" s="82" t="s">
        <v>364</v>
      </c>
      <c r="B171" s="49" t="str">
        <f t="array" ref="B171">IF(ISNUMBER(INDEX('Bloom Mapping'!Q$42:Q1000, MATCH(A171, 'Bloom Mapping'!I$42:I1000, 0), 0)), INDEX('Bloom Mapping'!T$42:T1000, MATCH(A171, 'Bloom Mapping'!I$42:I1000, 0), 0), INDEX('Bloom Mapping'!Q$42:Q1000, MATCH(A171, 'Bloom Mapping'!I$42:I1000, 0), 0))</f>
        <v>Creating</v>
      </c>
    </row>
    <row r="172">
      <c r="A172" s="82" t="s">
        <v>385</v>
      </c>
      <c r="B172" s="49" t="str">
        <f t="array" ref="B172">IF(ISNUMBER(INDEX('Bloom Mapping'!Q$42:Q1000, MATCH(A172, 'Bloom Mapping'!I$42:I1000, 0), 0)), INDEX('Bloom Mapping'!T$42:T1000, MATCH(A172, 'Bloom Mapping'!I$42:I1000, 0), 0), INDEX('Bloom Mapping'!Q$42:Q1000, MATCH(A172, 'Bloom Mapping'!I$42:I1000, 0), 0))</f>
        <v/>
      </c>
    </row>
    <row r="173">
      <c r="A173" s="82" t="s">
        <v>370</v>
      </c>
      <c r="B173" s="49" t="str">
        <f t="array" ref="B173">IF(ISNUMBER(INDEX('Bloom Mapping'!Q$42:Q1000, MATCH(A173, 'Bloom Mapping'!I$42:I1000, 0), 0)), INDEX('Bloom Mapping'!T$42:T1000, MATCH(A173, 'Bloom Mapping'!I$42:I1000, 0), 0), INDEX('Bloom Mapping'!Q$42:Q1000, MATCH(A173, 'Bloom Mapping'!I$42:I1000, 0), 0))</f>
        <v>Analysing</v>
      </c>
    </row>
    <row r="174">
      <c r="A174" s="82" t="s">
        <v>372</v>
      </c>
      <c r="B174" s="49" t="str">
        <f t="array" ref="B174">IF(ISNUMBER(INDEX('Bloom Mapping'!Q$42:Q1000, MATCH(A174, 'Bloom Mapping'!I$42:I1000, 0), 0)), INDEX('Bloom Mapping'!T$42:T1000, MATCH(A174, 'Bloom Mapping'!I$42:I1000, 0), 0), INDEX('Bloom Mapping'!Q$42:Q1000, MATCH(A174, 'Bloom Mapping'!I$42:I1000, 0), 0))</f>
        <v>Analysing</v>
      </c>
    </row>
    <row r="175">
      <c r="A175" s="82" t="s">
        <v>365</v>
      </c>
      <c r="B175" s="49" t="str">
        <f t="array" ref="B175">IF(ISNUMBER(INDEX('Bloom Mapping'!Q$42:Q1000, MATCH(A175, 'Bloom Mapping'!I$42:I1000, 0), 0)), INDEX('Bloom Mapping'!T$42:T1000, MATCH(A175, 'Bloom Mapping'!I$42:I1000, 0), 0), INDEX('Bloom Mapping'!Q$42:Q1000, MATCH(A175, 'Bloom Mapping'!I$42:I1000, 0), 0))</f>
        <v>Understanding</v>
      </c>
    </row>
    <row r="176">
      <c r="A176" s="82" t="s">
        <v>367</v>
      </c>
      <c r="B176" s="49" t="str">
        <f t="array" ref="B176">IF(ISNUMBER(INDEX('Bloom Mapping'!Q$42:Q1000, MATCH(A176, 'Bloom Mapping'!I$42:I1000, 0), 0)), INDEX('Bloom Mapping'!T$42:T1000, MATCH(A176, 'Bloom Mapping'!I$42:I1000, 0), 0), INDEX('Bloom Mapping'!Q$42:Q1000, MATCH(A176, 'Bloom Mapping'!I$42:I1000, 0), 0))</f>
        <v>Evaluating</v>
      </c>
    </row>
    <row r="177">
      <c r="A177" s="82" t="s">
        <v>368</v>
      </c>
      <c r="B177" s="49" t="str">
        <f t="array" ref="B177">IF(ISNUMBER(INDEX('Bloom Mapping'!Q$42:Q1000, MATCH(A177, 'Bloom Mapping'!I$42:I1000, 0), 0)), INDEX('Bloom Mapping'!T$42:T1000, MATCH(A177, 'Bloom Mapping'!I$42:I1000, 0), 0), INDEX('Bloom Mapping'!Q$42:Q1000, MATCH(A177, 'Bloom Mapping'!I$42:I1000, 0), 0))</f>
        <v/>
      </c>
    </row>
    <row r="178">
      <c r="A178" s="82" t="s">
        <v>386</v>
      </c>
      <c r="B178" s="49" t="str">
        <f t="array" ref="B178">IF(ISNUMBER(INDEX('Bloom Mapping'!Q$42:Q1000, MATCH(A178, 'Bloom Mapping'!I$42:I1000, 0), 0)), INDEX('Bloom Mapping'!T$42:T1000, MATCH(A178, 'Bloom Mapping'!I$42:I1000, 0), 0), INDEX('Bloom Mapping'!Q$42:Q1000, MATCH(A178, 'Bloom Mapping'!I$42:I1000, 0), 0))</f>
        <v>Remembering</v>
      </c>
    </row>
    <row r="179">
      <c r="A179" s="82" t="s">
        <v>180</v>
      </c>
      <c r="B179" s="49" t="str">
        <f t="array" ref="B179">IF(ISNUMBER(INDEX('Bloom Mapping'!Q$42:Q1000, MATCH(A179, 'Bloom Mapping'!I$42:I1000, 0), 0)), INDEX('Bloom Mapping'!T$42:T1000, MATCH(A179, 'Bloom Mapping'!I$42:I1000, 0), 0), INDEX('Bloom Mapping'!Q$42:Q1000, MATCH(A179, 'Bloom Mapping'!I$42:I1000, 0), 0))</f>
        <v/>
      </c>
    </row>
    <row r="180">
      <c r="A180" s="82" t="s">
        <v>369</v>
      </c>
      <c r="B180" s="49" t="str">
        <f t="array" ref="B180">IF(ISNUMBER(INDEX('Bloom Mapping'!Q$42:Q1000, MATCH(A180, 'Bloom Mapping'!I$42:I1000, 0), 0)), INDEX('Bloom Mapping'!T$42:T1000, MATCH(A180, 'Bloom Mapping'!I$42:I1000, 0), 0), INDEX('Bloom Mapping'!Q$42:Q1000, MATCH(A180, 'Bloom Mapping'!I$42:I1000, 0), 0))</f>
        <v>Creating</v>
      </c>
    </row>
    <row r="181">
      <c r="A181" s="82" t="s">
        <v>371</v>
      </c>
      <c r="B181" s="49" t="str">
        <f t="array" ref="B181">IF(ISNUMBER(INDEX('Bloom Mapping'!Q$42:Q1000, MATCH(A181, 'Bloom Mapping'!I$42:I1000, 0), 0)), INDEX('Bloom Mapping'!T$42:T1000, MATCH(A181, 'Bloom Mapping'!I$42:I1000, 0), 0), INDEX('Bloom Mapping'!Q$42:Q1000, MATCH(A181, 'Bloom Mapping'!I$42:I1000, 0), 0))</f>
        <v/>
      </c>
    </row>
    <row r="182">
      <c r="A182" s="82" t="s">
        <v>348</v>
      </c>
      <c r="B182" s="49" t="str">
        <f t="array" ref="B182">IF(ISNUMBER(INDEX('Bloom Mapping'!Q$42:Q1000, MATCH(A182, 'Bloom Mapping'!I$42:I1000, 0), 0)), INDEX('Bloom Mapping'!T$42:T1000, MATCH(A182, 'Bloom Mapping'!I$42:I1000, 0), 0), INDEX('Bloom Mapping'!Q$42:Q1000, MATCH(A182, 'Bloom Mapping'!I$42:I1000, 0), 0))</f>
        <v>Applying</v>
      </c>
    </row>
    <row r="183">
      <c r="A183" s="82" t="s">
        <v>352</v>
      </c>
      <c r="B183" s="49" t="str">
        <f t="array" ref="B183">IF(ISNUMBER(INDEX('Bloom Mapping'!Q$42:Q1000, MATCH(A183, 'Bloom Mapping'!I$42:I1000, 0), 0)), INDEX('Bloom Mapping'!T$42:T1000, MATCH(A183, 'Bloom Mapping'!I$42:I1000, 0), 0), INDEX('Bloom Mapping'!Q$42:Q1000, MATCH(A183, 'Bloom Mapping'!I$42:I1000, 0), 0))</f>
        <v>Understanding</v>
      </c>
    </row>
    <row r="184">
      <c r="A184" s="82" t="s">
        <v>387</v>
      </c>
      <c r="B184" s="49" t="str">
        <f t="array" ref="B184">IF(ISNUMBER(INDEX('Bloom Mapping'!Q$42:Q1000, MATCH(A184, 'Bloom Mapping'!I$42:I1000, 0), 0)), INDEX('Bloom Mapping'!T$42:T1000, MATCH(A184, 'Bloom Mapping'!I$42:I1000, 0), 0), INDEX('Bloom Mapping'!Q$42:Q1000, MATCH(A184, 'Bloom Mapping'!I$42:I1000, 0), 0))</f>
        <v>Remembering</v>
      </c>
    </row>
    <row r="185">
      <c r="A185" s="82" t="s">
        <v>356</v>
      </c>
      <c r="B185" s="49" t="str">
        <f t="array" ref="B185">IF(ISNUMBER(INDEX('Bloom Mapping'!Q$42:Q1000, MATCH(A185, 'Bloom Mapping'!I$42:I1000, 0), 0)), INDEX('Bloom Mapping'!T$42:T1000, MATCH(A185, 'Bloom Mapping'!I$42:I1000, 0), 0), INDEX('Bloom Mapping'!Q$42:Q1000, MATCH(A185, 'Bloom Mapping'!I$42:I1000, 0), 0))</f>
        <v>Applying</v>
      </c>
    </row>
    <row r="186">
      <c r="A186" s="82" t="s">
        <v>360</v>
      </c>
      <c r="B186" s="49" t="str">
        <f t="array" ref="B186">IF(ISNUMBER(INDEX('Bloom Mapping'!Q$42:Q1000, MATCH(A186, 'Bloom Mapping'!I$42:I1000, 0), 0)), INDEX('Bloom Mapping'!T$42:T1000, MATCH(A186, 'Bloom Mapping'!I$42:I1000, 0), 0), INDEX('Bloom Mapping'!Q$42:Q1000, MATCH(A186, 'Bloom Mapping'!I$42:I1000, 0), 0))</f>
        <v>Applying</v>
      </c>
    </row>
    <row r="187">
      <c r="A187" s="82" t="s">
        <v>373</v>
      </c>
      <c r="B187" s="49" t="str">
        <f t="array" ref="B187">IF(ISNUMBER(INDEX('Bloom Mapping'!Q$42:Q1000, MATCH(A187, 'Bloom Mapping'!I$42:I1000, 0), 0)), INDEX('Bloom Mapping'!T$42:T1000, MATCH(A187, 'Bloom Mapping'!I$42:I1000, 0), 0), INDEX('Bloom Mapping'!Q$42:Q1000, MATCH(A187, 'Bloom Mapping'!I$42:I1000, 0), 0))</f>
        <v>Evaluating</v>
      </c>
    </row>
    <row r="188">
      <c r="A188" s="82" t="s">
        <v>374</v>
      </c>
      <c r="B188" s="49" t="str">
        <f t="array" ref="B188">IF(ISNUMBER(INDEX('Bloom Mapping'!Q$42:Q1000, MATCH(A188, 'Bloom Mapping'!I$42:I1000, 0), 0)), INDEX('Bloom Mapping'!T$42:T1000, MATCH(A188, 'Bloom Mapping'!I$42:I1000, 0), 0), INDEX('Bloom Mapping'!Q$42:Q1000, MATCH(A188, 'Bloom Mapping'!I$42:I1000, 0), 0))</f>
        <v>Evaluating</v>
      </c>
    </row>
    <row r="189">
      <c r="A189" s="82" t="s">
        <v>375</v>
      </c>
      <c r="B189" s="49" t="str">
        <f t="array" ref="B189">IF(ISNUMBER(INDEX('Bloom Mapping'!Q$42:Q1000, MATCH(A189, 'Bloom Mapping'!I$42:I1000, 0), 0)), INDEX('Bloom Mapping'!T$42:T1000, MATCH(A189, 'Bloom Mapping'!I$42:I1000, 0), 0), INDEX('Bloom Mapping'!Q$42:Q1000, MATCH(A189, 'Bloom Mapping'!I$42:I1000, 0), 0))</f>
        <v>Evaluating</v>
      </c>
    </row>
    <row r="190">
      <c r="A190" s="82" t="s">
        <v>184</v>
      </c>
      <c r="B190" s="49" t="str">
        <f t="array" ref="B190">IF(ISNUMBER(INDEX('Bloom Mapping'!Q$42:Q1000, MATCH(A190, 'Bloom Mapping'!I$42:I1000, 0), 0)), INDEX('Bloom Mapping'!T$42:T1000, MATCH(A190, 'Bloom Mapping'!I$42:I1000, 0), 0), INDEX('Bloom Mapping'!Q$42:Q1000, MATCH(A190, 'Bloom Mapping'!I$42:I1000, 0), 0))</f>
        <v>Creating or Applying...</v>
      </c>
    </row>
    <row r="191">
      <c r="A191" s="82"/>
      <c r="B191" s="49" t="str">
        <f t="array" ref="B191">IF(ISNUMBER(INDEX('Bloom Mapping'!Q$42:Q1000, MATCH(A191, 'Bloom Mapping'!I$42:I1000, 0), 0)), INDEX('Bloom Mapping'!T$42:T1000, MATCH(A191, 'Bloom Mapping'!I$42:I1000, 0), 0), INDEX('Bloom Mapping'!Q$42:Q1000, MATCH(A191, 'Bloom Mapping'!I$42:I1000, 0), 0))</f>
        <v>#N/A</v>
      </c>
    </row>
    <row r="192">
      <c r="A192" s="82"/>
      <c r="B192" s="49" t="str">
        <f t="array" ref="B192">IF(ISNUMBER(INDEX('Bloom Mapping'!Q$42:Q1000, MATCH(A192, 'Bloom Mapping'!I$42:I1000, 0), 0)), INDEX('Bloom Mapping'!T$42:T1000, MATCH(A192, 'Bloom Mapping'!I$42:I1000, 0), 0), INDEX('Bloom Mapping'!Q$42:Q1000, MATCH(A192, 'Bloom Mapping'!I$42:I1000, 0), 0))</f>
        <v>#N/A</v>
      </c>
    </row>
    <row r="193">
      <c r="A193" s="82"/>
      <c r="B193" s="49" t="str">
        <f t="array" ref="B193">IF(ISNUMBER(INDEX('Bloom Mapping'!Q$42:Q1000, MATCH(A193, 'Bloom Mapping'!I$42:I1000, 0), 0)), INDEX('Bloom Mapping'!T$42:T1000, MATCH(A193, 'Bloom Mapping'!I$42:I1000, 0), 0), INDEX('Bloom Mapping'!Q$42:Q1000, MATCH(A193, 'Bloom Mapping'!I$42:I1000, 0), 0))</f>
        <v>#N/A</v>
      </c>
    </row>
    <row r="194">
      <c r="A194" s="82"/>
      <c r="B194" s="49" t="str">
        <f t="array" ref="B194">IF(ISNUMBER(INDEX('Bloom Mapping'!Q$42:Q1000, MATCH(A194, 'Bloom Mapping'!I$42:I1000, 0), 0)), INDEX('Bloom Mapping'!T$42:T1000, MATCH(A194, 'Bloom Mapping'!I$42:I1000, 0), 0), INDEX('Bloom Mapping'!Q$42:Q1000, MATCH(A194, 'Bloom Mapping'!I$42:I1000, 0), 0))</f>
        <v>#N/A</v>
      </c>
    </row>
    <row r="195">
      <c r="A195" s="82"/>
      <c r="B195" s="49" t="str">
        <f t="array" ref="B195">IF(ISNUMBER(INDEX('Bloom Mapping'!Q$42:Q1000, MATCH(A195, 'Bloom Mapping'!I$42:I1000, 0), 0)), INDEX('Bloom Mapping'!T$42:T1000, MATCH(A195, 'Bloom Mapping'!I$42:I1000, 0), 0), INDEX('Bloom Mapping'!Q$42:Q1000, MATCH(A195, 'Bloom Mapping'!I$42:I1000, 0), 0))</f>
        <v>#N/A</v>
      </c>
    </row>
    <row r="196">
      <c r="A196" s="82"/>
      <c r="B196" s="49" t="str">
        <f t="array" ref="B196">IF(ISNUMBER(INDEX('Bloom Mapping'!Q$42:Q1000, MATCH(A196, 'Bloom Mapping'!I$42:I1000, 0), 0)), INDEX('Bloom Mapping'!T$42:T1000, MATCH(A196, 'Bloom Mapping'!I$42:I1000, 0), 0), INDEX('Bloom Mapping'!Q$42:Q1000, MATCH(A196, 'Bloom Mapping'!I$42:I1000, 0), 0))</f>
        <v>#N/A</v>
      </c>
    </row>
    <row r="197">
      <c r="A197" s="82"/>
      <c r="B197" s="49" t="str">
        <f t="array" ref="B197">IF(ISNUMBER(INDEX('Bloom Mapping'!Q$42:Q1000, MATCH(A197, 'Bloom Mapping'!I$42:I1000, 0), 0)), INDEX('Bloom Mapping'!T$42:T1000, MATCH(A197, 'Bloom Mapping'!I$42:I1000, 0), 0), INDEX('Bloom Mapping'!Q$42:Q1000, MATCH(A197, 'Bloom Mapping'!I$42:I1000, 0), 0))</f>
        <v>#N/A</v>
      </c>
    </row>
    <row r="198">
      <c r="A198" s="82"/>
      <c r="B198" s="49" t="str">
        <f t="array" ref="B198">IF(ISNUMBER(INDEX('Bloom Mapping'!Q$42:Q1000, MATCH(A198, 'Bloom Mapping'!I$42:I1000, 0), 0)), INDEX('Bloom Mapping'!T$42:T1000, MATCH(A198, 'Bloom Mapping'!I$42:I1000, 0), 0), INDEX('Bloom Mapping'!Q$42:Q1000, MATCH(A198, 'Bloom Mapping'!I$42:I1000, 0), 0))</f>
        <v>#N/A</v>
      </c>
    </row>
    <row r="199">
      <c r="A199" s="82"/>
      <c r="B199" s="49" t="str">
        <f t="array" ref="B199">IF(ISNUMBER(INDEX('Bloom Mapping'!Q$42:Q1000, MATCH(A199, 'Bloom Mapping'!I$42:I1000, 0), 0)), INDEX('Bloom Mapping'!T$42:T1000, MATCH(A199, 'Bloom Mapping'!I$42:I1000, 0), 0), INDEX('Bloom Mapping'!Q$42:Q1000, MATCH(A199, 'Bloom Mapping'!I$42:I1000, 0), 0))</f>
        <v>#N/A</v>
      </c>
    </row>
    <row r="200">
      <c r="A200" s="82"/>
      <c r="B200" s="49" t="str">
        <f t="array" ref="B200">IF(ISNUMBER(INDEX('Bloom Mapping'!Q$42:Q1000, MATCH(A200, 'Bloom Mapping'!I$42:I1000, 0), 0)), INDEX('Bloom Mapping'!T$42:T1000, MATCH(A200, 'Bloom Mapping'!I$42:I1000, 0), 0), INDEX('Bloom Mapping'!Q$42:Q1000, MATCH(A200, 'Bloom Mapping'!I$42:I1000, 0), 0))</f>
        <v>#N/A</v>
      </c>
    </row>
    <row r="201">
      <c r="A201" s="82"/>
      <c r="B201" s="49" t="str">
        <f t="array" ref="B201">IF(ISNUMBER(INDEX('Bloom Mapping'!Q$42:Q1000, MATCH(A201, 'Bloom Mapping'!I$42:I1000, 0), 0)), INDEX('Bloom Mapping'!T$42:T1000, MATCH(A201, 'Bloom Mapping'!I$42:I1000, 0), 0), INDEX('Bloom Mapping'!Q$42:Q1000, MATCH(A201, 'Bloom Mapping'!I$42:I1000, 0), 0))</f>
        <v>#N/A</v>
      </c>
    </row>
    <row r="202">
      <c r="A202" s="82"/>
      <c r="B202" s="49" t="str">
        <f t="array" ref="B202">IF(ISNUMBER(INDEX('Bloom Mapping'!Q$42:Q1000, MATCH(A202, 'Bloom Mapping'!I$42:I1000, 0), 0)), INDEX('Bloom Mapping'!T$42:T1000, MATCH(A202, 'Bloom Mapping'!I$42:I1000, 0), 0), INDEX('Bloom Mapping'!Q$42:Q1000, MATCH(A202, 'Bloom Mapping'!I$42:I1000, 0), 0))</f>
        <v>#N/A</v>
      </c>
    </row>
    <row r="203">
      <c r="A203" s="82"/>
      <c r="B203" s="49" t="str">
        <f t="array" ref="B203">IF(ISNUMBER(INDEX('Bloom Mapping'!Q$42:Q1000, MATCH(A203, 'Bloom Mapping'!I$42:I1000, 0), 0)), INDEX('Bloom Mapping'!T$42:T1000, MATCH(A203, 'Bloom Mapping'!I$42:I1000, 0), 0), INDEX('Bloom Mapping'!Q$42:Q1000, MATCH(A203, 'Bloom Mapping'!I$42:I1000, 0), 0))</f>
        <v>#N/A</v>
      </c>
    </row>
    <row r="204">
      <c r="A204" s="82"/>
      <c r="B204" s="49" t="str">
        <f t="array" ref="B204">IF(ISNUMBER(INDEX('Bloom Mapping'!Q$42:Q1000, MATCH(A204, 'Bloom Mapping'!I$42:I1000, 0), 0)), INDEX('Bloom Mapping'!T$42:T1000, MATCH(A204, 'Bloom Mapping'!I$42:I1000, 0), 0), INDEX('Bloom Mapping'!Q$42:Q1000, MATCH(A204, 'Bloom Mapping'!I$42:I1000, 0), 0))</f>
        <v>#N/A</v>
      </c>
    </row>
    <row r="205">
      <c r="A205" s="82"/>
      <c r="B205" s="49" t="str">
        <f t="array" ref="B205">IF(ISNUMBER(INDEX('Bloom Mapping'!Q$42:Q1000, MATCH(A205, 'Bloom Mapping'!I$42:I1000, 0), 0)), INDEX('Bloom Mapping'!T$42:T1000, MATCH(A205, 'Bloom Mapping'!I$42:I1000, 0), 0), INDEX('Bloom Mapping'!Q$42:Q1000, MATCH(A205, 'Bloom Mapping'!I$42:I1000, 0), 0))</f>
        <v>#N/A</v>
      </c>
    </row>
    <row r="206">
      <c r="A206" s="82"/>
      <c r="B206" s="49" t="str">
        <f t="array" ref="B206">IF(ISNUMBER(INDEX('Bloom Mapping'!Q$42:Q1000, MATCH(A206, 'Bloom Mapping'!I$42:I1000, 0), 0)), INDEX('Bloom Mapping'!T$42:T1000, MATCH(A206, 'Bloom Mapping'!I$42:I1000, 0), 0), INDEX('Bloom Mapping'!Q$42:Q1000, MATCH(A206, 'Bloom Mapping'!I$42:I1000, 0), 0))</f>
        <v>#N/A</v>
      </c>
    </row>
    <row r="207">
      <c r="A207" s="82"/>
      <c r="B207" s="49" t="str">
        <f t="array" ref="B207">IF(ISNUMBER(INDEX('Bloom Mapping'!Q$42:Q1000, MATCH(A207, 'Bloom Mapping'!I$42:I1000, 0), 0)), INDEX('Bloom Mapping'!T$42:T1000, MATCH(A207, 'Bloom Mapping'!I$42:I1000, 0), 0), INDEX('Bloom Mapping'!Q$42:Q1000, MATCH(A207, 'Bloom Mapping'!I$42:I1000, 0), 0))</f>
        <v>#N/A</v>
      </c>
    </row>
    <row r="208">
      <c r="A208" s="82"/>
      <c r="B208" s="49" t="str">
        <f t="array" ref="B208">IF(ISNUMBER(INDEX('Bloom Mapping'!Q$42:Q1000, MATCH(A208, 'Bloom Mapping'!I$42:I1000, 0), 0)), INDEX('Bloom Mapping'!T$42:T1000, MATCH(A208, 'Bloom Mapping'!I$42:I1000, 0), 0), INDEX('Bloom Mapping'!Q$42:Q1000, MATCH(A208, 'Bloom Mapping'!I$42:I1000, 0), 0))</f>
        <v>#N/A</v>
      </c>
    </row>
    <row r="209">
      <c r="A209" s="82"/>
      <c r="B209" s="49" t="str">
        <f t="array" ref="B209">IF(ISNUMBER(INDEX('Bloom Mapping'!Q$42:Q1000, MATCH(A209, 'Bloom Mapping'!I$42:I1000, 0), 0)), INDEX('Bloom Mapping'!T$42:T1000, MATCH(A209, 'Bloom Mapping'!I$42:I1000, 0), 0), INDEX('Bloom Mapping'!Q$42:Q1000, MATCH(A209, 'Bloom Mapping'!I$42:I1000, 0), 0))</f>
        <v>#N/A</v>
      </c>
    </row>
    <row r="210">
      <c r="A210" s="82"/>
      <c r="B210" s="49" t="str">
        <f t="array" ref="B210">IF(ISNUMBER(INDEX('Bloom Mapping'!Q$42:Q1000, MATCH(A210, 'Bloom Mapping'!I$42:I1000, 0), 0)), INDEX('Bloom Mapping'!T$42:T1000, MATCH(A210, 'Bloom Mapping'!I$42:I1000, 0), 0), INDEX('Bloom Mapping'!Q$42:Q1000, MATCH(A210, 'Bloom Mapping'!I$42:I1000, 0), 0))</f>
        <v>#N/A</v>
      </c>
    </row>
    <row r="211">
      <c r="A211" s="82"/>
      <c r="B211" s="49" t="str">
        <f t="array" ref="B211">IF(ISNUMBER(INDEX('Bloom Mapping'!Q$42:Q1000, MATCH(A211, 'Bloom Mapping'!I$42:I1000, 0), 0)), INDEX('Bloom Mapping'!T$42:T1000, MATCH(A211, 'Bloom Mapping'!I$42:I1000, 0), 0), INDEX('Bloom Mapping'!Q$42:Q1000, MATCH(A211, 'Bloom Mapping'!I$42:I1000, 0), 0))</f>
        <v>#N/A</v>
      </c>
    </row>
    <row r="212">
      <c r="A212" s="82"/>
      <c r="B212" s="49" t="str">
        <f t="array" ref="B212">IF(ISNUMBER(INDEX('Bloom Mapping'!Q$42:Q1000, MATCH(A212, 'Bloom Mapping'!I$42:I1000, 0), 0)), INDEX('Bloom Mapping'!T$42:T1000, MATCH(A212, 'Bloom Mapping'!I$42:I1000, 0), 0), INDEX('Bloom Mapping'!Q$42:Q1000, MATCH(A212, 'Bloom Mapping'!I$42:I1000, 0), 0))</f>
        <v>#N/A</v>
      </c>
    </row>
    <row r="213">
      <c r="A213" s="82"/>
      <c r="B213" s="49" t="str">
        <f t="array" ref="B213">IF(ISNUMBER(INDEX('Bloom Mapping'!Q$42:Q1000, MATCH(A213, 'Bloom Mapping'!I$42:I1000, 0), 0)), INDEX('Bloom Mapping'!T$42:T1000, MATCH(A213, 'Bloom Mapping'!I$42:I1000, 0), 0), INDEX('Bloom Mapping'!Q$42:Q1000, MATCH(A213, 'Bloom Mapping'!I$42:I1000, 0), 0))</f>
        <v>#N/A</v>
      </c>
    </row>
    <row r="214">
      <c r="A214" s="82"/>
      <c r="B214" s="49" t="str">
        <f t="array" ref="B214">IF(ISNUMBER(INDEX('Bloom Mapping'!Q$42:Q1000, MATCH(A214, 'Bloom Mapping'!I$42:I1000, 0), 0)), INDEX('Bloom Mapping'!T$42:T1000, MATCH(A214, 'Bloom Mapping'!I$42:I1000, 0), 0), INDEX('Bloom Mapping'!Q$42:Q1000, MATCH(A214, 'Bloom Mapping'!I$42:I1000, 0), 0))</f>
        <v>#N/A</v>
      </c>
    </row>
    <row r="215">
      <c r="A215" s="82"/>
      <c r="B215" s="49" t="str">
        <f t="array" ref="B215">IF(ISNUMBER(INDEX('Bloom Mapping'!Q$42:Q1000, MATCH(A215, 'Bloom Mapping'!I$42:I1000, 0), 0)), INDEX('Bloom Mapping'!T$42:T1000, MATCH(A215, 'Bloom Mapping'!I$42:I1000, 0), 0), INDEX('Bloom Mapping'!Q$42:Q1000, MATCH(A215, 'Bloom Mapping'!I$42:I1000, 0), 0))</f>
        <v>#N/A</v>
      </c>
    </row>
    <row r="216">
      <c r="A216" s="82"/>
      <c r="B216" s="49" t="str">
        <f t="array" ref="B216">IF(ISNUMBER(INDEX('Bloom Mapping'!Q$42:Q1000, MATCH(A216, 'Bloom Mapping'!I$42:I1000, 0), 0)), INDEX('Bloom Mapping'!T$42:T1000, MATCH(A216, 'Bloom Mapping'!I$42:I1000, 0), 0), INDEX('Bloom Mapping'!Q$42:Q1000, MATCH(A216, 'Bloom Mapping'!I$42:I1000, 0), 0))</f>
        <v>#N/A</v>
      </c>
    </row>
    <row r="217">
      <c r="A217" s="82"/>
      <c r="B217" s="49" t="str">
        <f t="array" ref="B217">IF(ISNUMBER(INDEX('Bloom Mapping'!Q$42:Q1000, MATCH(A217, 'Bloom Mapping'!I$42:I1000, 0), 0)), INDEX('Bloom Mapping'!T$42:T1000, MATCH(A217, 'Bloom Mapping'!I$42:I1000, 0), 0), INDEX('Bloom Mapping'!Q$42:Q1000, MATCH(A217, 'Bloom Mapping'!I$42:I1000, 0), 0))</f>
        <v>#N/A</v>
      </c>
    </row>
    <row r="218">
      <c r="A218" s="82"/>
      <c r="B218" s="49" t="str">
        <f t="array" ref="B218">IF(ISNUMBER(INDEX('Bloom Mapping'!Q$42:Q1000, MATCH(A218, 'Bloom Mapping'!I$42:I1000, 0), 0)), INDEX('Bloom Mapping'!T$42:T1000, MATCH(A218, 'Bloom Mapping'!I$42:I1000, 0), 0), INDEX('Bloom Mapping'!Q$42:Q1000, MATCH(A218, 'Bloom Mapping'!I$42:I1000, 0), 0))</f>
        <v>#N/A</v>
      </c>
    </row>
    <row r="219">
      <c r="A219" s="82"/>
      <c r="B219" s="49" t="str">
        <f t="array" ref="B219">IF(ISNUMBER(INDEX('Bloom Mapping'!Q$42:Q1000, MATCH(A219, 'Bloom Mapping'!I$42:I1000, 0), 0)), INDEX('Bloom Mapping'!T$42:T1000, MATCH(A219, 'Bloom Mapping'!I$42:I1000, 0), 0), INDEX('Bloom Mapping'!Q$42:Q1000, MATCH(A219, 'Bloom Mapping'!I$42:I1000, 0), 0))</f>
        <v>#N/A</v>
      </c>
    </row>
    <row r="220">
      <c r="A220" s="82"/>
      <c r="B220" s="49" t="str">
        <f t="array" ref="B220">IF(ISNUMBER(INDEX('Bloom Mapping'!Q$42:Q1000, MATCH(A220, 'Bloom Mapping'!I$42:I1000, 0), 0)), INDEX('Bloom Mapping'!T$42:T1000, MATCH(A220, 'Bloom Mapping'!I$42:I1000, 0), 0), INDEX('Bloom Mapping'!Q$42:Q1000, MATCH(A220, 'Bloom Mapping'!I$42:I1000, 0), 0))</f>
        <v>#N/A</v>
      </c>
    </row>
    <row r="221">
      <c r="A221" s="82"/>
      <c r="B221" s="49" t="str">
        <f t="array" ref="B221">IF(ISNUMBER(INDEX('Bloom Mapping'!Q$42:Q1000, MATCH(A221, 'Bloom Mapping'!I$42:I1000, 0), 0)), INDEX('Bloom Mapping'!T$42:T1000, MATCH(A221, 'Bloom Mapping'!I$42:I1000, 0), 0), INDEX('Bloom Mapping'!Q$42:Q1000, MATCH(A221, 'Bloom Mapping'!I$42:I1000, 0), 0))</f>
        <v>#N/A</v>
      </c>
    </row>
    <row r="222">
      <c r="A222" s="82"/>
      <c r="B222" s="49" t="str">
        <f t="array" ref="B222">IF(ISNUMBER(INDEX('Bloom Mapping'!Q$42:Q1000, MATCH(A222, 'Bloom Mapping'!I$42:I1000, 0), 0)), INDEX('Bloom Mapping'!T$42:T1000, MATCH(A222, 'Bloom Mapping'!I$42:I1000, 0), 0), INDEX('Bloom Mapping'!Q$42:Q1000, MATCH(A222, 'Bloom Mapping'!I$42:I1000, 0), 0))</f>
        <v>#N/A</v>
      </c>
    </row>
    <row r="223">
      <c r="A223" s="82"/>
      <c r="B223" s="49" t="str">
        <f t="array" ref="B223">IF(ISNUMBER(INDEX('Bloom Mapping'!Q$42:Q1000, MATCH(A223, 'Bloom Mapping'!I$42:I1000, 0), 0)), INDEX('Bloom Mapping'!T$42:T1000, MATCH(A223, 'Bloom Mapping'!I$42:I1000, 0), 0), INDEX('Bloom Mapping'!Q$42:Q1000, MATCH(A223, 'Bloom Mapping'!I$42:I1000, 0), 0))</f>
        <v>#N/A</v>
      </c>
    </row>
    <row r="224">
      <c r="A224" s="82"/>
      <c r="B224" s="49" t="str">
        <f t="array" ref="B224">IF(ISNUMBER(INDEX('Bloom Mapping'!Q$42:Q1000, MATCH(A224, 'Bloom Mapping'!I$42:I1000, 0), 0)), INDEX('Bloom Mapping'!T$42:T1000, MATCH(A224, 'Bloom Mapping'!I$42:I1000, 0), 0), INDEX('Bloom Mapping'!Q$42:Q1000, MATCH(A224, 'Bloom Mapping'!I$42:I1000, 0), 0))</f>
        <v>#N/A</v>
      </c>
    </row>
    <row r="225">
      <c r="A225" s="82"/>
      <c r="B225" s="49" t="str">
        <f t="array" ref="B225">IF(ISNUMBER(INDEX('Bloom Mapping'!Q$42:Q1000, MATCH(A225, 'Bloom Mapping'!I$42:I1000, 0), 0)), INDEX('Bloom Mapping'!T$42:T1000, MATCH(A225, 'Bloom Mapping'!I$42:I1000, 0), 0), INDEX('Bloom Mapping'!Q$42:Q1000, MATCH(A225, 'Bloom Mapping'!I$42:I1000, 0), 0))</f>
        <v>#N/A</v>
      </c>
    </row>
    <row r="226">
      <c r="A226" s="82"/>
      <c r="B226" s="49" t="str">
        <f t="array" ref="B226">IF(ISNUMBER(INDEX('Bloom Mapping'!Q$42:Q1000, MATCH(A226, 'Bloom Mapping'!I$42:I1000, 0), 0)), INDEX('Bloom Mapping'!T$42:T1000, MATCH(A226, 'Bloom Mapping'!I$42:I1000, 0), 0), INDEX('Bloom Mapping'!Q$42:Q1000, MATCH(A226, 'Bloom Mapping'!I$42:I1000, 0), 0))</f>
        <v>#N/A</v>
      </c>
    </row>
    <row r="227">
      <c r="A227" s="82"/>
      <c r="B227" s="49" t="str">
        <f t="array" ref="B227">IF(ISNUMBER(INDEX('Bloom Mapping'!Q$42:Q1000, MATCH(A227, 'Bloom Mapping'!I$42:I1000, 0), 0)), INDEX('Bloom Mapping'!T$42:T1000, MATCH(A227, 'Bloom Mapping'!I$42:I1000, 0), 0), INDEX('Bloom Mapping'!Q$42:Q1000, MATCH(A227, 'Bloom Mapping'!I$42:I1000, 0), 0))</f>
        <v>#N/A</v>
      </c>
    </row>
    <row r="228">
      <c r="A228" s="82"/>
      <c r="B228" s="49" t="str">
        <f t="array" ref="B228">IF(ISNUMBER(INDEX('Bloom Mapping'!Q$42:Q1000, MATCH(A228, 'Bloom Mapping'!I$42:I1000, 0), 0)), INDEX('Bloom Mapping'!T$42:T1000, MATCH(A228, 'Bloom Mapping'!I$42:I1000, 0), 0), INDEX('Bloom Mapping'!Q$42:Q1000, MATCH(A228, 'Bloom Mapping'!I$42:I1000, 0), 0))</f>
        <v>#N/A</v>
      </c>
    </row>
    <row r="229">
      <c r="A229" s="82"/>
      <c r="B229" s="49" t="str">
        <f t="array" ref="B229">IF(ISNUMBER(INDEX('Bloom Mapping'!Q$42:Q1000, MATCH(A229, 'Bloom Mapping'!I$42:I1000, 0), 0)), INDEX('Bloom Mapping'!T$42:T1000, MATCH(A229, 'Bloom Mapping'!I$42:I1000, 0), 0), INDEX('Bloom Mapping'!Q$42:Q1000, MATCH(A229, 'Bloom Mapping'!I$42:I1000, 0), 0))</f>
        <v>#N/A</v>
      </c>
    </row>
    <row r="230">
      <c r="A230" s="82"/>
      <c r="B230" s="49" t="str">
        <f t="array" ref="B230">IF(ISNUMBER(INDEX('Bloom Mapping'!Q$42:Q1000, MATCH(A230, 'Bloom Mapping'!I$42:I1000, 0), 0)), INDEX('Bloom Mapping'!T$42:T1000, MATCH(A230, 'Bloom Mapping'!I$42:I1000, 0), 0), INDEX('Bloom Mapping'!Q$42:Q1000, MATCH(A230, 'Bloom Mapping'!I$42:I1000, 0), 0))</f>
        <v>#N/A</v>
      </c>
    </row>
    <row r="231">
      <c r="A231" s="82"/>
      <c r="B231" s="49" t="str">
        <f t="array" ref="B231">IF(ISNUMBER(INDEX('Bloom Mapping'!Q$42:Q1000, MATCH(A231, 'Bloom Mapping'!I$42:I1000, 0), 0)), INDEX('Bloom Mapping'!T$42:T1000, MATCH(A231, 'Bloom Mapping'!I$42:I1000, 0), 0), INDEX('Bloom Mapping'!Q$42:Q1000, MATCH(A231, 'Bloom Mapping'!I$42:I1000, 0), 0))</f>
        <v>#N/A</v>
      </c>
    </row>
    <row r="232">
      <c r="A232" s="82"/>
      <c r="B232" s="49" t="str">
        <f t="array" ref="B232">IF(ISNUMBER(INDEX('Bloom Mapping'!Q$42:Q1000, MATCH(A232, 'Bloom Mapping'!I$42:I1000, 0), 0)), INDEX('Bloom Mapping'!T$42:T1000, MATCH(A232, 'Bloom Mapping'!I$42:I1000, 0), 0), INDEX('Bloom Mapping'!Q$42:Q1000, MATCH(A232, 'Bloom Mapping'!I$42:I1000, 0), 0))</f>
        <v>#N/A</v>
      </c>
    </row>
    <row r="233">
      <c r="A233" s="82"/>
      <c r="B233" s="49" t="str">
        <f t="array" ref="B233">IF(ISNUMBER(INDEX('Bloom Mapping'!Q$42:Q1000, MATCH(A233, 'Bloom Mapping'!I$42:I1000, 0), 0)), INDEX('Bloom Mapping'!T$42:T1000, MATCH(A233, 'Bloom Mapping'!I$42:I1000, 0), 0), INDEX('Bloom Mapping'!Q$42:Q1000, MATCH(A233, 'Bloom Mapping'!I$42:I1000, 0), 0))</f>
        <v>#N/A</v>
      </c>
    </row>
    <row r="234">
      <c r="A234" s="82"/>
      <c r="B234" s="49" t="str">
        <f t="array" ref="B234">IF(ISNUMBER(INDEX('Bloom Mapping'!Q$42:Q1000, MATCH(A234, 'Bloom Mapping'!I$42:I1000, 0), 0)), INDEX('Bloom Mapping'!T$42:T1000, MATCH(A234, 'Bloom Mapping'!I$42:I1000, 0), 0), INDEX('Bloom Mapping'!Q$42:Q1000, MATCH(A234, 'Bloom Mapping'!I$42:I1000, 0), 0))</f>
        <v>#N/A</v>
      </c>
    </row>
    <row r="235">
      <c r="A235" s="82"/>
      <c r="B235" s="49" t="str">
        <f t="array" ref="B235">IF(ISNUMBER(INDEX('Bloom Mapping'!Q$42:Q1000, MATCH(A235, 'Bloom Mapping'!I$42:I1000, 0), 0)), INDEX('Bloom Mapping'!T$42:T1000, MATCH(A235, 'Bloom Mapping'!I$42:I1000, 0), 0), INDEX('Bloom Mapping'!Q$42:Q1000, MATCH(A235, 'Bloom Mapping'!I$42:I1000, 0), 0))</f>
        <v>#N/A</v>
      </c>
    </row>
    <row r="236">
      <c r="A236" s="82"/>
      <c r="B236" s="49" t="str">
        <f t="array" ref="B236">IF(ISNUMBER(INDEX('Bloom Mapping'!Q$42:Q1000, MATCH(A236, 'Bloom Mapping'!I$42:I1000, 0), 0)), INDEX('Bloom Mapping'!T$42:T1000, MATCH(A236, 'Bloom Mapping'!I$42:I1000, 0), 0), INDEX('Bloom Mapping'!Q$42:Q1000, MATCH(A236, 'Bloom Mapping'!I$42:I1000, 0), 0))</f>
        <v>#N/A</v>
      </c>
    </row>
    <row r="237">
      <c r="A237" s="82"/>
      <c r="B237" s="49" t="str">
        <f t="array" ref="B237">IF(ISNUMBER(INDEX('Bloom Mapping'!Q$42:Q1000, MATCH(A237, 'Bloom Mapping'!I$42:I1000, 0), 0)), INDEX('Bloom Mapping'!T$42:T1000, MATCH(A237, 'Bloom Mapping'!I$42:I1000, 0), 0), INDEX('Bloom Mapping'!Q$42:Q1000, MATCH(A237, 'Bloom Mapping'!I$42:I1000, 0), 0))</f>
        <v>#N/A</v>
      </c>
    </row>
    <row r="238">
      <c r="A238" s="82"/>
      <c r="B238" s="49" t="str">
        <f t="array" ref="B238">IF(ISNUMBER(INDEX('Bloom Mapping'!Q$42:Q1000, MATCH(A238, 'Bloom Mapping'!I$42:I1000, 0), 0)), INDEX('Bloom Mapping'!T$42:T1000, MATCH(A238, 'Bloom Mapping'!I$42:I1000, 0), 0), INDEX('Bloom Mapping'!Q$42:Q1000, MATCH(A238, 'Bloom Mapping'!I$42:I1000, 0), 0))</f>
        <v>#N/A</v>
      </c>
    </row>
    <row r="239">
      <c r="A239" s="82"/>
      <c r="B239" s="49" t="str">
        <f t="array" ref="B239">IF(ISNUMBER(INDEX('Bloom Mapping'!Q$42:Q1000, MATCH(A239, 'Bloom Mapping'!I$42:I1000, 0), 0)), INDEX('Bloom Mapping'!T$42:T1000, MATCH(A239, 'Bloom Mapping'!I$42:I1000, 0), 0), INDEX('Bloom Mapping'!Q$42:Q1000, MATCH(A239, 'Bloom Mapping'!I$42:I1000, 0), 0))</f>
        <v>#N/A</v>
      </c>
    </row>
    <row r="240">
      <c r="A240" s="82"/>
      <c r="B240" s="49" t="str">
        <f t="array" ref="B240">IF(ISNUMBER(INDEX('Bloom Mapping'!Q$42:Q1000, MATCH(A240, 'Bloom Mapping'!I$42:I1000, 0), 0)), INDEX('Bloom Mapping'!T$42:T1000, MATCH(A240, 'Bloom Mapping'!I$42:I1000, 0), 0), INDEX('Bloom Mapping'!Q$42:Q1000, MATCH(A240, 'Bloom Mapping'!I$42:I1000, 0), 0))</f>
        <v>#N/A</v>
      </c>
    </row>
    <row r="241">
      <c r="A241" s="82"/>
      <c r="B241" s="49" t="str">
        <f t="array" ref="B241">IF(ISNUMBER(INDEX('Bloom Mapping'!Q$42:Q1000, MATCH(A241, 'Bloom Mapping'!I$42:I1000, 0), 0)), INDEX('Bloom Mapping'!T$42:T1000, MATCH(A241, 'Bloom Mapping'!I$42:I1000, 0), 0), INDEX('Bloom Mapping'!Q$42:Q1000, MATCH(A241, 'Bloom Mapping'!I$42:I1000, 0), 0))</f>
        <v>#N/A</v>
      </c>
    </row>
    <row r="242">
      <c r="A242" s="82"/>
      <c r="B242" s="49" t="str">
        <f t="array" ref="B242">IF(ISNUMBER(INDEX('Bloom Mapping'!Q$42:Q1000, MATCH(A242, 'Bloom Mapping'!I$42:I1000, 0), 0)), INDEX('Bloom Mapping'!T$42:T1000, MATCH(A242, 'Bloom Mapping'!I$42:I1000, 0), 0), INDEX('Bloom Mapping'!Q$42:Q1000, MATCH(A242, 'Bloom Mapping'!I$42:I1000, 0), 0))</f>
        <v>#N/A</v>
      </c>
    </row>
    <row r="243">
      <c r="A243" s="82"/>
      <c r="B243" s="49" t="str">
        <f t="array" ref="B243">IF(ISNUMBER(INDEX('Bloom Mapping'!Q$42:Q1000, MATCH(A243, 'Bloom Mapping'!I$42:I1000, 0), 0)), INDEX('Bloom Mapping'!T$42:T1000, MATCH(A243, 'Bloom Mapping'!I$42:I1000, 0), 0), INDEX('Bloom Mapping'!Q$42:Q1000, MATCH(A243, 'Bloom Mapping'!I$42:I1000, 0), 0))</f>
        <v>#N/A</v>
      </c>
    </row>
    <row r="244">
      <c r="A244" s="82"/>
      <c r="B244" s="49" t="str">
        <f t="array" ref="B244">IF(ISNUMBER(INDEX('Bloom Mapping'!Q$42:Q1000, MATCH(A244, 'Bloom Mapping'!I$42:I1000, 0), 0)), INDEX('Bloom Mapping'!T$42:T1000, MATCH(A244, 'Bloom Mapping'!I$42:I1000, 0), 0), INDEX('Bloom Mapping'!Q$42:Q1000, MATCH(A244, 'Bloom Mapping'!I$42:I1000, 0), 0))</f>
        <v>#N/A</v>
      </c>
    </row>
    <row r="245">
      <c r="A245" s="82"/>
      <c r="B245" s="49" t="str">
        <f t="array" ref="B245">IF(ISNUMBER(INDEX('Bloom Mapping'!Q$42:Q1000, MATCH(A245, 'Bloom Mapping'!I$42:I1000, 0), 0)), INDEX('Bloom Mapping'!T$42:T1000, MATCH(A245, 'Bloom Mapping'!I$42:I1000, 0), 0), INDEX('Bloom Mapping'!Q$42:Q1000, MATCH(A245, 'Bloom Mapping'!I$42:I1000, 0), 0))</f>
        <v>#N/A</v>
      </c>
    </row>
    <row r="246">
      <c r="A246" s="82"/>
      <c r="B246" s="49" t="str">
        <f t="array" ref="B246">IF(ISNUMBER(INDEX('Bloom Mapping'!Q$42:Q1000, MATCH(A246, 'Bloom Mapping'!I$42:I1000, 0), 0)), INDEX('Bloom Mapping'!T$42:T1000, MATCH(A246, 'Bloom Mapping'!I$42:I1000, 0), 0), INDEX('Bloom Mapping'!Q$42:Q1000, MATCH(A246, 'Bloom Mapping'!I$42:I1000, 0), 0))</f>
        <v>#N/A</v>
      </c>
    </row>
    <row r="247">
      <c r="A247" s="82"/>
      <c r="B247" s="49" t="str">
        <f t="array" ref="B247">IF(ISNUMBER(INDEX('Bloom Mapping'!Q$42:Q1000, MATCH(A247, 'Bloom Mapping'!I$42:I1000, 0), 0)), INDEX('Bloom Mapping'!T$42:T1000, MATCH(A247, 'Bloom Mapping'!I$42:I1000, 0), 0), INDEX('Bloom Mapping'!Q$42:Q1000, MATCH(A247, 'Bloom Mapping'!I$42:I1000, 0), 0))</f>
        <v>#N/A</v>
      </c>
    </row>
    <row r="248">
      <c r="A248" s="82"/>
      <c r="B248" s="49" t="str">
        <f t="array" ref="B248">IF(ISNUMBER(INDEX('Bloom Mapping'!Q$42:Q1000, MATCH(A248, 'Bloom Mapping'!I$42:I1000, 0), 0)), INDEX('Bloom Mapping'!T$42:T1000, MATCH(A248, 'Bloom Mapping'!I$42:I1000, 0), 0), INDEX('Bloom Mapping'!Q$42:Q1000, MATCH(A248, 'Bloom Mapping'!I$42:I1000, 0), 0))</f>
        <v>#N/A</v>
      </c>
    </row>
    <row r="249">
      <c r="A249" s="82"/>
      <c r="B249" s="49" t="str">
        <f t="array" ref="B249">IF(ISNUMBER(INDEX('Bloom Mapping'!Q$42:Q1000, MATCH(A249, 'Bloom Mapping'!I$42:I1000, 0), 0)), INDEX('Bloom Mapping'!T$42:T1000, MATCH(A249, 'Bloom Mapping'!I$42:I1000, 0), 0), INDEX('Bloom Mapping'!Q$42:Q1000, MATCH(A249, 'Bloom Mapping'!I$42:I1000, 0), 0))</f>
        <v>#N/A</v>
      </c>
    </row>
    <row r="250">
      <c r="A250" s="82"/>
      <c r="B250" s="49" t="str">
        <f t="array" ref="B250">IF(ISNUMBER(INDEX('Bloom Mapping'!Q$42:Q1000, MATCH(A250, 'Bloom Mapping'!I$42:I1000, 0), 0)), INDEX('Bloom Mapping'!T$42:T1000, MATCH(A250, 'Bloom Mapping'!I$42:I1000, 0), 0), INDEX('Bloom Mapping'!Q$42:Q1000, MATCH(A250, 'Bloom Mapping'!I$42:I1000, 0), 0))</f>
        <v>#N/A</v>
      </c>
    </row>
    <row r="251">
      <c r="A251" s="82"/>
      <c r="B251" s="49" t="str">
        <f t="array" ref="B251">IF(ISNUMBER(INDEX('Bloom Mapping'!Q$42:Q1000, MATCH(A251, 'Bloom Mapping'!I$42:I1000, 0), 0)), INDEX('Bloom Mapping'!T$42:T1000, MATCH(A251, 'Bloom Mapping'!I$42:I1000, 0), 0), INDEX('Bloom Mapping'!Q$42:Q1000, MATCH(A251, 'Bloom Mapping'!I$42:I1000, 0), 0))</f>
        <v>#N/A</v>
      </c>
    </row>
    <row r="252">
      <c r="A252" s="82"/>
      <c r="B252" s="49" t="str">
        <f t="array" ref="B252">IF(ISNUMBER(INDEX('Bloom Mapping'!Q$42:Q1000, MATCH(A252, 'Bloom Mapping'!I$42:I1000, 0), 0)), INDEX('Bloom Mapping'!T$42:T1000, MATCH(A252, 'Bloom Mapping'!I$42:I1000, 0), 0), INDEX('Bloom Mapping'!Q$42:Q1000, MATCH(A252, 'Bloom Mapping'!I$42:I1000, 0), 0))</f>
        <v>#N/A</v>
      </c>
    </row>
    <row r="253">
      <c r="A253" s="82"/>
      <c r="B253" s="49" t="str">
        <f t="array" ref="B253">IF(ISNUMBER(INDEX('Bloom Mapping'!Q$42:Q1000, MATCH(A253, 'Bloom Mapping'!I$42:I1000, 0), 0)), INDEX('Bloom Mapping'!T$42:T1000, MATCH(A253, 'Bloom Mapping'!I$42:I1000, 0), 0), INDEX('Bloom Mapping'!Q$42:Q1000, MATCH(A253, 'Bloom Mapping'!I$42:I1000, 0), 0))</f>
        <v>#N/A</v>
      </c>
    </row>
    <row r="254">
      <c r="A254" s="82"/>
      <c r="B254" s="49" t="str">
        <f t="array" ref="B254">IF(ISNUMBER(INDEX('Bloom Mapping'!Q$42:Q1000, MATCH(A254, 'Bloom Mapping'!I$42:I1000, 0), 0)), INDEX('Bloom Mapping'!T$42:T1000, MATCH(A254, 'Bloom Mapping'!I$42:I1000, 0), 0), INDEX('Bloom Mapping'!Q$42:Q1000, MATCH(A254, 'Bloom Mapping'!I$42:I1000, 0), 0))</f>
        <v>#N/A</v>
      </c>
    </row>
    <row r="255">
      <c r="A255" s="82"/>
      <c r="B255" s="49" t="str">
        <f t="array" ref="B255">IF(ISNUMBER(INDEX('Bloom Mapping'!Q$42:Q1000, MATCH(A255, 'Bloom Mapping'!I$42:I1000, 0), 0)), INDEX('Bloom Mapping'!T$42:T1000, MATCH(A255, 'Bloom Mapping'!I$42:I1000, 0), 0), INDEX('Bloom Mapping'!Q$42:Q1000, MATCH(A255, 'Bloom Mapping'!I$42:I1000, 0), 0))</f>
        <v>#N/A</v>
      </c>
    </row>
    <row r="256">
      <c r="A256" s="82"/>
      <c r="B256" s="49" t="str">
        <f t="array" ref="B256">IF(ISNUMBER(INDEX('Bloom Mapping'!Q$42:Q1000, MATCH(A256, 'Bloom Mapping'!I$42:I1000, 0), 0)), INDEX('Bloom Mapping'!T$42:T1000, MATCH(A256, 'Bloom Mapping'!I$42:I1000, 0), 0), INDEX('Bloom Mapping'!Q$42:Q1000, MATCH(A256, 'Bloom Mapping'!I$42:I1000, 0), 0))</f>
        <v>#N/A</v>
      </c>
    </row>
    <row r="257">
      <c r="A257" s="82"/>
      <c r="B257" s="49" t="str">
        <f t="array" ref="B257">IF(ISNUMBER(INDEX('Bloom Mapping'!Q$42:Q1000, MATCH(A257, 'Bloom Mapping'!I$42:I1000, 0), 0)), INDEX('Bloom Mapping'!T$42:T1000, MATCH(A257, 'Bloom Mapping'!I$42:I1000, 0), 0), INDEX('Bloom Mapping'!Q$42:Q1000, MATCH(A257, 'Bloom Mapping'!I$42:I1000, 0), 0))</f>
        <v>#N/A</v>
      </c>
    </row>
    <row r="258">
      <c r="A258" s="82"/>
      <c r="B258" s="49" t="str">
        <f t="array" ref="B258">IF(ISNUMBER(INDEX('Bloom Mapping'!Q$42:Q1000, MATCH(A258, 'Bloom Mapping'!I$42:I1000, 0), 0)), INDEX('Bloom Mapping'!T$42:T1000, MATCH(A258, 'Bloom Mapping'!I$42:I1000, 0), 0), INDEX('Bloom Mapping'!Q$42:Q1000, MATCH(A258, 'Bloom Mapping'!I$42:I1000, 0), 0))</f>
        <v>#N/A</v>
      </c>
    </row>
    <row r="259">
      <c r="A259" s="82"/>
      <c r="B259" s="49" t="str">
        <f t="array" ref="B259">IF(ISNUMBER(INDEX('Bloom Mapping'!Q$42:Q1000, MATCH(A259, 'Bloom Mapping'!I$42:I1000, 0), 0)), INDEX('Bloom Mapping'!T$42:T1000, MATCH(A259, 'Bloom Mapping'!I$42:I1000, 0), 0), INDEX('Bloom Mapping'!Q$42:Q1000, MATCH(A259, 'Bloom Mapping'!I$42:I1000, 0), 0))</f>
        <v>#N/A</v>
      </c>
    </row>
    <row r="260">
      <c r="A260" s="82"/>
      <c r="B260" s="49" t="str">
        <f t="array" ref="B260">IF(ISNUMBER(INDEX('Bloom Mapping'!Q$42:Q1000, MATCH(A260, 'Bloom Mapping'!I$42:I1000, 0), 0)), INDEX('Bloom Mapping'!T$42:T1000, MATCH(A260, 'Bloom Mapping'!I$42:I1000, 0), 0), INDEX('Bloom Mapping'!Q$42:Q1000, MATCH(A260, 'Bloom Mapping'!I$42:I1000, 0), 0))</f>
        <v>#N/A</v>
      </c>
    </row>
    <row r="261">
      <c r="A261" s="82"/>
      <c r="B261" s="49" t="str">
        <f t="array" ref="B261">IF(ISNUMBER(INDEX('Bloom Mapping'!Q$42:Q1000, MATCH(A261, 'Bloom Mapping'!I$42:I1000, 0), 0)), INDEX('Bloom Mapping'!T$42:T1000, MATCH(A261, 'Bloom Mapping'!I$42:I1000, 0), 0), INDEX('Bloom Mapping'!Q$42:Q1000, MATCH(A261, 'Bloom Mapping'!I$42:I1000, 0), 0))</f>
        <v>#N/A</v>
      </c>
    </row>
    <row r="262">
      <c r="A262" s="82"/>
      <c r="B262" s="49" t="str">
        <f t="array" ref="B262">IF(ISNUMBER(INDEX('Bloom Mapping'!Q$42:Q1000, MATCH(A262, 'Bloom Mapping'!I$42:I1000, 0), 0)), INDEX('Bloom Mapping'!T$42:T1000, MATCH(A262, 'Bloom Mapping'!I$42:I1000, 0), 0), INDEX('Bloom Mapping'!Q$42:Q1000, MATCH(A262, 'Bloom Mapping'!I$42:I1000, 0), 0))</f>
        <v>#N/A</v>
      </c>
    </row>
    <row r="263">
      <c r="A263" s="82"/>
      <c r="B263" s="49" t="str">
        <f t="array" ref="B263">IF(ISNUMBER(INDEX('Bloom Mapping'!Q$42:Q1000, MATCH(A263, 'Bloom Mapping'!I$42:I1000, 0), 0)), INDEX('Bloom Mapping'!T$42:T1000, MATCH(A263, 'Bloom Mapping'!I$42:I1000, 0), 0), INDEX('Bloom Mapping'!Q$42:Q1000, MATCH(A263, 'Bloom Mapping'!I$42:I1000, 0), 0))</f>
        <v>#N/A</v>
      </c>
    </row>
    <row r="264">
      <c r="A264" s="82"/>
      <c r="B264" s="49" t="str">
        <f t="array" ref="B264">IF(ISNUMBER(INDEX('Bloom Mapping'!Q$42:Q1000, MATCH(A264, 'Bloom Mapping'!I$42:I1000, 0), 0)), INDEX('Bloom Mapping'!T$42:T1000, MATCH(A264, 'Bloom Mapping'!I$42:I1000, 0), 0), INDEX('Bloom Mapping'!Q$42:Q1000, MATCH(A264, 'Bloom Mapping'!I$42:I1000, 0), 0))</f>
        <v>#N/A</v>
      </c>
    </row>
    <row r="265">
      <c r="A265" s="82"/>
      <c r="B265" s="49" t="str">
        <f t="array" ref="B265">IF(ISNUMBER(INDEX('Bloom Mapping'!Q$42:Q1000, MATCH(A265, 'Bloom Mapping'!I$42:I1000, 0), 0)), INDEX('Bloom Mapping'!T$42:T1000, MATCH(A265, 'Bloom Mapping'!I$42:I1000, 0), 0), INDEX('Bloom Mapping'!Q$42:Q1000, MATCH(A265, 'Bloom Mapping'!I$42:I1000, 0), 0))</f>
        <v>#N/A</v>
      </c>
    </row>
    <row r="266">
      <c r="A266" s="82"/>
      <c r="B266" s="49" t="str">
        <f t="array" ref="B266">IF(ISNUMBER(INDEX('Bloom Mapping'!Q$42:Q1000, MATCH(A266, 'Bloom Mapping'!I$42:I1000, 0), 0)), INDEX('Bloom Mapping'!T$42:T1000, MATCH(A266, 'Bloom Mapping'!I$42:I1000, 0), 0), INDEX('Bloom Mapping'!Q$42:Q1000, MATCH(A266, 'Bloom Mapping'!I$42:I1000, 0), 0))</f>
        <v>#N/A</v>
      </c>
    </row>
    <row r="267">
      <c r="A267" s="82"/>
      <c r="B267" s="49" t="str">
        <f t="array" ref="B267">IF(ISNUMBER(INDEX('Bloom Mapping'!Q$42:Q1000, MATCH(A267, 'Bloom Mapping'!I$42:I1000, 0), 0)), INDEX('Bloom Mapping'!T$42:T1000, MATCH(A267, 'Bloom Mapping'!I$42:I1000, 0), 0), INDEX('Bloom Mapping'!Q$42:Q1000, MATCH(A267, 'Bloom Mapping'!I$42:I1000, 0), 0))</f>
        <v>#N/A</v>
      </c>
    </row>
    <row r="268">
      <c r="A268" s="82"/>
      <c r="B268" s="49" t="str">
        <f t="array" ref="B268">IF(ISNUMBER(INDEX('Bloom Mapping'!Q$42:Q1000, MATCH(A268, 'Bloom Mapping'!I$42:I1000, 0), 0)), INDEX('Bloom Mapping'!T$42:T1000, MATCH(A268, 'Bloom Mapping'!I$42:I1000, 0), 0), INDEX('Bloom Mapping'!Q$42:Q1000, MATCH(A268, 'Bloom Mapping'!I$42:I1000, 0), 0))</f>
        <v>#N/A</v>
      </c>
    </row>
    <row r="269">
      <c r="A269" s="82"/>
      <c r="B269" s="49" t="str">
        <f t="array" ref="B269">IF(ISNUMBER(INDEX('Bloom Mapping'!Q$42:Q1000, MATCH(A269, 'Bloom Mapping'!I$42:I1000, 0), 0)), INDEX('Bloom Mapping'!T$42:T1000, MATCH(A269, 'Bloom Mapping'!I$42:I1000, 0), 0), INDEX('Bloom Mapping'!Q$42:Q1000, MATCH(A269, 'Bloom Mapping'!I$42:I1000, 0), 0))</f>
        <v>#N/A</v>
      </c>
    </row>
    <row r="270">
      <c r="A270" s="82"/>
      <c r="B270" s="49" t="str">
        <f t="array" ref="B270">IF(ISNUMBER(INDEX('Bloom Mapping'!Q$42:Q1000, MATCH(A270, 'Bloom Mapping'!I$42:I1000, 0), 0)), INDEX('Bloom Mapping'!T$42:T1000, MATCH(A270, 'Bloom Mapping'!I$42:I1000, 0), 0), INDEX('Bloom Mapping'!Q$42:Q1000, MATCH(A270, 'Bloom Mapping'!I$42:I1000, 0), 0))</f>
        <v>#N/A</v>
      </c>
    </row>
    <row r="271">
      <c r="A271" s="82"/>
      <c r="B271" s="49" t="str">
        <f t="array" ref="B271">IF(ISNUMBER(INDEX('Bloom Mapping'!Q$42:Q1000, MATCH(A271, 'Bloom Mapping'!I$42:I1000, 0), 0)), INDEX('Bloom Mapping'!T$42:T1000, MATCH(A271, 'Bloom Mapping'!I$42:I1000, 0), 0), INDEX('Bloom Mapping'!Q$42:Q1000, MATCH(A271, 'Bloom Mapping'!I$42:I1000, 0), 0))</f>
        <v>#N/A</v>
      </c>
    </row>
    <row r="272">
      <c r="A272" s="82"/>
      <c r="B272" s="49" t="str">
        <f t="array" ref="B272">IF(ISNUMBER(INDEX('Bloom Mapping'!Q$42:Q1000, MATCH(A272, 'Bloom Mapping'!I$42:I1000, 0), 0)), INDEX('Bloom Mapping'!T$42:T1000, MATCH(A272, 'Bloom Mapping'!I$42:I1000, 0), 0), INDEX('Bloom Mapping'!Q$42:Q1000, MATCH(A272, 'Bloom Mapping'!I$42:I1000, 0), 0))</f>
        <v>#N/A</v>
      </c>
    </row>
    <row r="273">
      <c r="A273" s="82"/>
      <c r="B273" s="49" t="str">
        <f t="array" ref="B273">IF(ISNUMBER(INDEX('Bloom Mapping'!Q$42:Q1000, MATCH(A273, 'Bloom Mapping'!I$42:I1000, 0), 0)), INDEX('Bloom Mapping'!T$42:T1000, MATCH(A273, 'Bloom Mapping'!I$42:I1000, 0), 0), INDEX('Bloom Mapping'!Q$42:Q1000, MATCH(A273, 'Bloom Mapping'!I$42:I1000, 0), 0))</f>
        <v>#N/A</v>
      </c>
    </row>
    <row r="274">
      <c r="A274" s="82"/>
      <c r="B274" s="49" t="str">
        <f t="array" ref="B274">IF(ISNUMBER(INDEX('Bloom Mapping'!Q$42:Q1000, MATCH(A274, 'Bloom Mapping'!I$42:I1000, 0), 0)), INDEX('Bloom Mapping'!T$42:T1000, MATCH(A274, 'Bloom Mapping'!I$42:I1000, 0), 0), INDEX('Bloom Mapping'!Q$42:Q1000, MATCH(A274, 'Bloom Mapping'!I$42:I1000, 0), 0))</f>
        <v>#N/A</v>
      </c>
    </row>
    <row r="275">
      <c r="A275" s="82"/>
      <c r="B275" s="49" t="str">
        <f t="array" ref="B275">IF(ISNUMBER(INDEX('Bloom Mapping'!Q$42:Q1000, MATCH(A275, 'Bloom Mapping'!I$42:I1000, 0), 0)), INDEX('Bloom Mapping'!T$42:T1000, MATCH(A275, 'Bloom Mapping'!I$42:I1000, 0), 0), INDEX('Bloom Mapping'!Q$42:Q1000, MATCH(A275, 'Bloom Mapping'!I$42:I1000, 0), 0))</f>
        <v>#N/A</v>
      </c>
    </row>
    <row r="276">
      <c r="A276" s="82"/>
      <c r="B276" s="49" t="str">
        <f t="array" ref="B276">IF(ISNUMBER(INDEX('Bloom Mapping'!Q$42:Q1000, MATCH(A276, 'Bloom Mapping'!I$42:I1000, 0), 0)), INDEX('Bloom Mapping'!T$42:T1000, MATCH(A276, 'Bloom Mapping'!I$42:I1000, 0), 0), INDEX('Bloom Mapping'!Q$42:Q1000, MATCH(A276, 'Bloom Mapping'!I$42:I1000, 0), 0))</f>
        <v>#N/A</v>
      </c>
    </row>
    <row r="277">
      <c r="A277" s="82"/>
      <c r="B277" s="49" t="str">
        <f t="array" ref="B277">IF(ISNUMBER(INDEX('Bloom Mapping'!Q$42:Q1000, MATCH(A277, 'Bloom Mapping'!I$42:I1000, 0), 0)), INDEX('Bloom Mapping'!T$42:T1000, MATCH(A277, 'Bloom Mapping'!I$42:I1000, 0), 0), INDEX('Bloom Mapping'!Q$42:Q1000, MATCH(A277, 'Bloom Mapping'!I$42:I1000, 0), 0))</f>
        <v>#N/A</v>
      </c>
    </row>
    <row r="278">
      <c r="A278" s="82"/>
      <c r="B278" s="49" t="str">
        <f t="array" ref="B278">IF(ISNUMBER(INDEX('Bloom Mapping'!Q$42:Q1000, MATCH(A278, 'Bloom Mapping'!I$42:I1000, 0), 0)), INDEX('Bloom Mapping'!T$42:T1000, MATCH(A278, 'Bloom Mapping'!I$42:I1000, 0), 0), INDEX('Bloom Mapping'!Q$42:Q1000, MATCH(A278, 'Bloom Mapping'!I$42:I1000, 0), 0))</f>
        <v>#N/A</v>
      </c>
    </row>
    <row r="279">
      <c r="A279" s="82"/>
      <c r="B279" s="49" t="str">
        <f t="array" ref="B279">IF(ISNUMBER(INDEX('Bloom Mapping'!Q$42:Q1000, MATCH(A279, 'Bloom Mapping'!I$42:I1000, 0), 0)), INDEX('Bloom Mapping'!T$42:T1000, MATCH(A279, 'Bloom Mapping'!I$42:I1000, 0), 0), INDEX('Bloom Mapping'!Q$42:Q1000, MATCH(A279, 'Bloom Mapping'!I$42:I1000, 0), 0))</f>
        <v>#N/A</v>
      </c>
    </row>
    <row r="280">
      <c r="A280" s="82"/>
      <c r="B280" s="49" t="str">
        <f t="array" ref="B280">IF(ISNUMBER(INDEX('Bloom Mapping'!Q$42:Q1000, MATCH(A280, 'Bloom Mapping'!I$42:I1000, 0), 0)), INDEX('Bloom Mapping'!T$42:T1000, MATCH(A280, 'Bloom Mapping'!I$42:I1000, 0), 0), INDEX('Bloom Mapping'!Q$42:Q1000, MATCH(A280, 'Bloom Mapping'!I$42:I1000, 0), 0))</f>
        <v>#N/A</v>
      </c>
    </row>
    <row r="281">
      <c r="A281" s="82"/>
      <c r="B281" s="49" t="str">
        <f t="array" ref="B281">IF(ISNUMBER(INDEX('Bloom Mapping'!Q$42:Q1000, MATCH(A281, 'Bloom Mapping'!I$42:I1000, 0), 0)), INDEX('Bloom Mapping'!T$42:T1000, MATCH(A281, 'Bloom Mapping'!I$42:I1000, 0), 0), INDEX('Bloom Mapping'!Q$42:Q1000, MATCH(A281, 'Bloom Mapping'!I$42:I1000, 0), 0))</f>
        <v>#N/A</v>
      </c>
    </row>
    <row r="282">
      <c r="A282" s="82"/>
      <c r="B282" s="49" t="str">
        <f t="array" ref="B282">IF(ISNUMBER(INDEX('Bloom Mapping'!Q$42:Q1000, MATCH(A282, 'Bloom Mapping'!I$42:I1000, 0), 0)), INDEX('Bloom Mapping'!T$42:T1000, MATCH(A282, 'Bloom Mapping'!I$42:I1000, 0), 0), INDEX('Bloom Mapping'!Q$42:Q1000, MATCH(A282, 'Bloom Mapping'!I$42:I1000, 0), 0))</f>
        <v>#N/A</v>
      </c>
    </row>
    <row r="283">
      <c r="A283" s="82"/>
      <c r="B283" s="49" t="str">
        <f t="array" ref="B283">IF(ISNUMBER(INDEX('Bloom Mapping'!Q$42:Q1000, MATCH(A283, 'Bloom Mapping'!I$42:I1000, 0), 0)), INDEX('Bloom Mapping'!T$42:T1000, MATCH(A283, 'Bloom Mapping'!I$42:I1000, 0), 0), INDEX('Bloom Mapping'!Q$42:Q1000, MATCH(A283, 'Bloom Mapping'!I$42:I1000, 0), 0))</f>
        <v>#N/A</v>
      </c>
    </row>
    <row r="284">
      <c r="A284" s="82"/>
      <c r="B284" s="49" t="str">
        <f t="array" ref="B284">IF(ISNUMBER(INDEX('Bloom Mapping'!Q$42:Q1000, MATCH(A284, 'Bloom Mapping'!I$42:I1000, 0), 0)), INDEX('Bloom Mapping'!T$42:T1000, MATCH(A284, 'Bloom Mapping'!I$42:I1000, 0), 0), INDEX('Bloom Mapping'!Q$42:Q1000, MATCH(A284, 'Bloom Mapping'!I$42:I1000, 0), 0))</f>
        <v>#N/A</v>
      </c>
    </row>
    <row r="285">
      <c r="A285" s="82"/>
      <c r="B285" s="49" t="str">
        <f t="array" ref="B285">IF(ISNUMBER(INDEX('Bloom Mapping'!Q$42:Q1000, MATCH(A285, 'Bloom Mapping'!I$42:I1000, 0), 0)), INDEX('Bloom Mapping'!T$42:T1000, MATCH(A285, 'Bloom Mapping'!I$42:I1000, 0), 0), INDEX('Bloom Mapping'!Q$42:Q1000, MATCH(A285, 'Bloom Mapping'!I$42:I1000, 0), 0))</f>
        <v>#N/A</v>
      </c>
    </row>
    <row r="286">
      <c r="A286" s="82"/>
      <c r="B286" s="49" t="str">
        <f t="array" ref="B286">IF(ISNUMBER(INDEX('Bloom Mapping'!Q$42:Q1000, MATCH(A286, 'Bloom Mapping'!I$42:I1000, 0), 0)), INDEX('Bloom Mapping'!T$42:T1000, MATCH(A286, 'Bloom Mapping'!I$42:I1000, 0), 0), INDEX('Bloom Mapping'!Q$42:Q1000, MATCH(A286, 'Bloom Mapping'!I$42:I1000, 0), 0))</f>
        <v>#N/A</v>
      </c>
    </row>
    <row r="287">
      <c r="A287" s="82"/>
      <c r="B287" s="49" t="str">
        <f t="array" ref="B287">IF(ISNUMBER(INDEX('Bloom Mapping'!Q$42:Q1000, MATCH(A287, 'Bloom Mapping'!I$42:I1000, 0), 0)), INDEX('Bloom Mapping'!T$42:T1000, MATCH(A287, 'Bloom Mapping'!I$42:I1000, 0), 0), INDEX('Bloom Mapping'!Q$42:Q1000, MATCH(A287, 'Bloom Mapping'!I$42:I1000, 0), 0))</f>
        <v>#N/A</v>
      </c>
    </row>
    <row r="288">
      <c r="A288" s="82"/>
      <c r="B288" s="49" t="str">
        <f t="array" ref="B288">IF(ISNUMBER(INDEX('Bloom Mapping'!Q$42:Q1000, MATCH(A288, 'Bloom Mapping'!I$42:I1000, 0), 0)), INDEX('Bloom Mapping'!T$42:T1000, MATCH(A288, 'Bloom Mapping'!I$42:I1000, 0), 0), INDEX('Bloom Mapping'!Q$42:Q1000, MATCH(A288, 'Bloom Mapping'!I$42:I1000, 0), 0))</f>
        <v>#N/A</v>
      </c>
    </row>
    <row r="289">
      <c r="A289" s="82"/>
      <c r="B289" s="49" t="str">
        <f t="array" ref="B289">IF(ISNUMBER(INDEX('Bloom Mapping'!Q$42:Q1000, MATCH(A289, 'Bloom Mapping'!I$42:I1000, 0), 0)), INDEX('Bloom Mapping'!T$42:T1000, MATCH(A289, 'Bloom Mapping'!I$42:I1000, 0), 0), INDEX('Bloom Mapping'!Q$42:Q1000, MATCH(A289, 'Bloom Mapping'!I$42:I1000, 0), 0))</f>
        <v>#N/A</v>
      </c>
    </row>
    <row r="290">
      <c r="A290" s="82"/>
      <c r="B290" s="49" t="str">
        <f t="array" ref="B290">IF(ISNUMBER(INDEX('Bloom Mapping'!Q$42:Q1000, MATCH(A290, 'Bloom Mapping'!I$42:I1000, 0), 0)), INDEX('Bloom Mapping'!T$42:T1000, MATCH(A290, 'Bloom Mapping'!I$42:I1000, 0), 0), INDEX('Bloom Mapping'!Q$42:Q1000, MATCH(A290, 'Bloom Mapping'!I$42:I1000, 0), 0))</f>
        <v>#N/A</v>
      </c>
    </row>
    <row r="291">
      <c r="A291" s="82"/>
      <c r="B291" s="49" t="str">
        <f t="array" ref="B291">IF(ISNUMBER(INDEX('Bloom Mapping'!Q$42:Q1000, MATCH(A291, 'Bloom Mapping'!I$42:I1000, 0), 0)), INDEX('Bloom Mapping'!T$42:T1000, MATCH(A291, 'Bloom Mapping'!I$42:I1000, 0), 0), INDEX('Bloom Mapping'!Q$42:Q1000, MATCH(A291, 'Bloom Mapping'!I$42:I1000, 0), 0))</f>
        <v>#N/A</v>
      </c>
    </row>
    <row r="292">
      <c r="A292" s="82"/>
      <c r="B292" s="49" t="str">
        <f t="array" ref="B292">IF(ISNUMBER(INDEX('Bloom Mapping'!Q$42:Q1000, MATCH(A292, 'Bloom Mapping'!I$42:I1000, 0), 0)), INDEX('Bloom Mapping'!T$42:T1000, MATCH(A292, 'Bloom Mapping'!I$42:I1000, 0), 0), INDEX('Bloom Mapping'!Q$42:Q1000, MATCH(A292, 'Bloom Mapping'!I$42:I1000, 0), 0))</f>
        <v>#N/A</v>
      </c>
    </row>
    <row r="293">
      <c r="A293" s="82"/>
      <c r="B293" s="49" t="str">
        <f t="array" ref="B293">IF(ISNUMBER(INDEX('Bloom Mapping'!Q$42:Q1000, MATCH(A293, 'Bloom Mapping'!I$42:I1000, 0), 0)), INDEX('Bloom Mapping'!T$42:T1000, MATCH(A293, 'Bloom Mapping'!I$42:I1000, 0), 0), INDEX('Bloom Mapping'!Q$42:Q1000, MATCH(A293, 'Bloom Mapping'!I$42:I1000, 0), 0))</f>
        <v>#N/A</v>
      </c>
    </row>
    <row r="294">
      <c r="A294" s="82"/>
      <c r="B294" s="49" t="str">
        <f t="array" ref="B294">IF(ISNUMBER(INDEX('Bloom Mapping'!Q$42:Q1000, MATCH(A294, 'Bloom Mapping'!I$42:I1000, 0), 0)), INDEX('Bloom Mapping'!T$42:T1000, MATCH(A294, 'Bloom Mapping'!I$42:I1000, 0), 0), INDEX('Bloom Mapping'!Q$42:Q1000, MATCH(A294, 'Bloom Mapping'!I$42:I1000, 0), 0))</f>
        <v>#N/A</v>
      </c>
    </row>
    <row r="295">
      <c r="A295" s="82"/>
      <c r="B295" s="49" t="str">
        <f t="array" ref="B295">IF(ISNUMBER(INDEX('Bloom Mapping'!Q$42:Q1000, MATCH(A295, 'Bloom Mapping'!I$42:I1000, 0), 0)), INDEX('Bloom Mapping'!T$42:T1000, MATCH(A295, 'Bloom Mapping'!I$42:I1000, 0), 0), INDEX('Bloom Mapping'!Q$42:Q1000, MATCH(A295, 'Bloom Mapping'!I$42:I1000, 0), 0))</f>
        <v>#N/A</v>
      </c>
    </row>
    <row r="296">
      <c r="A296" s="82"/>
      <c r="B296" s="49" t="str">
        <f t="array" ref="B296">IF(ISNUMBER(INDEX('Bloom Mapping'!Q$42:Q1000, MATCH(A296, 'Bloom Mapping'!I$42:I1000, 0), 0)), INDEX('Bloom Mapping'!T$42:T1000, MATCH(A296, 'Bloom Mapping'!I$42:I1000, 0), 0), INDEX('Bloom Mapping'!Q$42:Q1000, MATCH(A296, 'Bloom Mapping'!I$42:I1000, 0), 0))</f>
        <v>#N/A</v>
      </c>
    </row>
    <row r="297">
      <c r="A297" s="82"/>
      <c r="B297" s="49" t="str">
        <f t="array" ref="B297">IF(ISNUMBER(INDEX('Bloom Mapping'!Q$42:Q1000, MATCH(A297, 'Bloom Mapping'!I$42:I1000, 0), 0)), INDEX('Bloom Mapping'!T$42:T1000, MATCH(A297, 'Bloom Mapping'!I$42:I1000, 0), 0), INDEX('Bloom Mapping'!Q$42:Q1000, MATCH(A297, 'Bloom Mapping'!I$42:I1000, 0), 0))</f>
        <v>#N/A</v>
      </c>
    </row>
    <row r="298">
      <c r="A298" s="82"/>
      <c r="B298" s="49" t="str">
        <f t="array" ref="B298">IF(ISNUMBER(INDEX('Bloom Mapping'!Q$42:Q1000, MATCH(A298, 'Bloom Mapping'!I$42:I1000, 0), 0)), INDEX('Bloom Mapping'!T$42:T1000, MATCH(A298, 'Bloom Mapping'!I$42:I1000, 0), 0), INDEX('Bloom Mapping'!Q$42:Q1000, MATCH(A298, 'Bloom Mapping'!I$42:I1000, 0), 0))</f>
        <v>#N/A</v>
      </c>
    </row>
    <row r="299">
      <c r="A299" s="82"/>
      <c r="B299" s="49" t="str">
        <f t="array" ref="B299">IF(ISNUMBER(INDEX('Bloom Mapping'!Q$42:Q1000, MATCH(A299, 'Bloom Mapping'!I$42:I1000, 0), 0)), INDEX('Bloom Mapping'!T$42:T1000, MATCH(A299, 'Bloom Mapping'!I$42:I1000, 0), 0), INDEX('Bloom Mapping'!Q$42:Q1000, MATCH(A299, 'Bloom Mapping'!I$42:I1000, 0), 0))</f>
        <v>#N/A</v>
      </c>
    </row>
    <row r="300">
      <c r="A300" s="82"/>
      <c r="B300" s="49" t="str">
        <f t="array" ref="B300">IF(ISNUMBER(INDEX('Bloom Mapping'!Q$42:Q1000, MATCH(A300, 'Bloom Mapping'!I$42:I1000, 0), 0)), INDEX('Bloom Mapping'!T$42:T1000, MATCH(A300, 'Bloom Mapping'!I$42:I1000, 0), 0), INDEX('Bloom Mapping'!Q$42:Q1000, MATCH(A300, 'Bloom Mapping'!I$42:I1000, 0), 0))</f>
        <v>#N/A</v>
      </c>
    </row>
    <row r="301">
      <c r="A301" s="82"/>
      <c r="B301" s="49" t="str">
        <f t="array" ref="B301">IF(ISNUMBER(INDEX('Bloom Mapping'!Q$42:Q1000, MATCH(A301, 'Bloom Mapping'!I$42:I1000, 0), 0)), INDEX('Bloom Mapping'!T$42:T1000, MATCH(A301, 'Bloom Mapping'!I$42:I1000, 0), 0), INDEX('Bloom Mapping'!Q$42:Q1000, MATCH(A301, 'Bloom Mapping'!I$42:I1000, 0), 0))</f>
        <v>#N/A</v>
      </c>
    </row>
    <row r="302">
      <c r="A302" s="82"/>
      <c r="B302" s="49" t="str">
        <f t="array" ref="B302">IF(ISNUMBER(INDEX('Bloom Mapping'!Q$42:Q1000, MATCH(A302, 'Bloom Mapping'!I$42:I1000, 0), 0)), INDEX('Bloom Mapping'!T$42:T1000, MATCH(A302, 'Bloom Mapping'!I$42:I1000, 0), 0), INDEX('Bloom Mapping'!Q$42:Q1000, MATCH(A302, 'Bloom Mapping'!I$42:I1000, 0), 0))</f>
        <v>#N/A</v>
      </c>
    </row>
    <row r="303">
      <c r="A303" s="82"/>
    </row>
    <row r="304">
      <c r="A304" s="82"/>
    </row>
    <row r="305">
      <c r="A305" s="82"/>
    </row>
    <row r="306">
      <c r="A306" s="82"/>
    </row>
    <row r="307">
      <c r="A307" s="82"/>
    </row>
    <row r="308">
      <c r="A308" s="82"/>
    </row>
    <row r="309">
      <c r="A309" s="82"/>
    </row>
    <row r="310">
      <c r="A310" s="82"/>
    </row>
    <row r="311">
      <c r="A311" s="82"/>
    </row>
    <row r="312">
      <c r="A312" s="82"/>
    </row>
    <row r="313">
      <c r="A313" s="82"/>
    </row>
    <row r="314">
      <c r="A314" s="82"/>
    </row>
    <row r="315">
      <c r="A315" s="82"/>
    </row>
    <row r="316">
      <c r="A316" s="82"/>
    </row>
    <row r="317">
      <c r="A317" s="82"/>
    </row>
    <row r="318">
      <c r="A318" s="82"/>
    </row>
    <row r="319">
      <c r="A319" s="82"/>
    </row>
    <row r="320">
      <c r="A320" s="82"/>
    </row>
    <row r="321">
      <c r="A321" s="82"/>
    </row>
    <row r="322">
      <c r="A322" s="82"/>
    </row>
    <row r="323">
      <c r="A323" s="82"/>
    </row>
    <row r="324">
      <c r="A324" s="82"/>
    </row>
    <row r="325">
      <c r="A325" s="82"/>
    </row>
    <row r="326">
      <c r="A326" s="82"/>
    </row>
    <row r="327">
      <c r="A327" s="82"/>
    </row>
    <row r="328">
      <c r="A328" s="82"/>
    </row>
    <row r="329">
      <c r="A329" s="82"/>
    </row>
    <row r="330">
      <c r="A330" s="82"/>
    </row>
    <row r="331">
      <c r="A331" s="82"/>
    </row>
    <row r="332">
      <c r="A332" s="82"/>
    </row>
    <row r="333">
      <c r="A333" s="82"/>
    </row>
    <row r="334">
      <c r="A334" s="82"/>
    </row>
    <row r="335">
      <c r="A335" s="82"/>
    </row>
    <row r="336">
      <c r="A336" s="82"/>
    </row>
    <row r="337">
      <c r="A337" s="82"/>
    </row>
    <row r="338">
      <c r="A338" s="82"/>
    </row>
    <row r="339">
      <c r="A339" s="82"/>
    </row>
    <row r="340">
      <c r="A340" s="82"/>
    </row>
    <row r="341">
      <c r="A341" s="82"/>
    </row>
    <row r="342">
      <c r="A342" s="82"/>
    </row>
    <row r="343">
      <c r="A343" s="82"/>
    </row>
    <row r="344">
      <c r="A344" s="82"/>
    </row>
    <row r="345">
      <c r="A345" s="82"/>
    </row>
    <row r="346">
      <c r="A346" s="82"/>
    </row>
    <row r="347">
      <c r="A347" s="82"/>
    </row>
    <row r="348">
      <c r="A348" s="82"/>
    </row>
    <row r="349">
      <c r="A349" s="82"/>
    </row>
    <row r="350">
      <c r="A350" s="82"/>
    </row>
    <row r="351">
      <c r="A351" s="82"/>
    </row>
    <row r="352">
      <c r="A352" s="82"/>
    </row>
    <row r="353">
      <c r="A353" s="82"/>
    </row>
    <row r="354">
      <c r="A354" s="82"/>
    </row>
    <row r="355">
      <c r="A355" s="82"/>
    </row>
    <row r="356">
      <c r="A356" s="82"/>
    </row>
    <row r="357">
      <c r="A357" s="82"/>
    </row>
    <row r="358">
      <c r="A358" s="82"/>
    </row>
    <row r="359">
      <c r="A359" s="82"/>
    </row>
    <row r="360">
      <c r="A360" s="82"/>
    </row>
    <row r="361">
      <c r="A361" s="82"/>
    </row>
    <row r="362">
      <c r="A362" s="82"/>
    </row>
    <row r="363">
      <c r="A363" s="82"/>
    </row>
    <row r="364">
      <c r="A364" s="82"/>
    </row>
    <row r="365">
      <c r="A365" s="82"/>
    </row>
    <row r="366">
      <c r="A366" s="82"/>
    </row>
    <row r="367">
      <c r="A367" s="82"/>
    </row>
    <row r="368">
      <c r="A368" s="82"/>
    </row>
    <row r="369">
      <c r="A369" s="82"/>
    </row>
    <row r="370">
      <c r="A370" s="82"/>
    </row>
    <row r="371">
      <c r="A371" s="82"/>
    </row>
    <row r="372">
      <c r="A372" s="82"/>
    </row>
    <row r="373">
      <c r="A373" s="82"/>
    </row>
    <row r="374">
      <c r="A374" s="82"/>
    </row>
    <row r="375">
      <c r="A375" s="82"/>
    </row>
    <row r="376">
      <c r="A376" s="82"/>
    </row>
    <row r="377">
      <c r="A377" s="82"/>
    </row>
    <row r="378">
      <c r="A378" s="82"/>
    </row>
    <row r="379">
      <c r="A379" s="82"/>
    </row>
    <row r="380">
      <c r="A380" s="82"/>
    </row>
    <row r="381">
      <c r="A381" s="82"/>
    </row>
    <row r="382">
      <c r="A382" s="82"/>
    </row>
    <row r="383">
      <c r="A383" s="82"/>
    </row>
    <row r="384">
      <c r="A384" s="82"/>
    </row>
    <row r="385">
      <c r="A385" s="82"/>
    </row>
    <row r="386">
      <c r="A386" s="82"/>
    </row>
    <row r="387">
      <c r="A387" s="82"/>
    </row>
    <row r="388">
      <c r="A388" s="82"/>
    </row>
    <row r="389">
      <c r="A389" s="82"/>
    </row>
    <row r="390">
      <c r="A390" s="82"/>
    </row>
    <row r="391">
      <c r="A391" s="82"/>
    </row>
    <row r="392">
      <c r="A392" s="82"/>
    </row>
    <row r="393">
      <c r="A393" s="82"/>
    </row>
    <row r="394">
      <c r="A394" s="82"/>
    </row>
    <row r="395">
      <c r="A395" s="82"/>
    </row>
    <row r="396">
      <c r="A396" s="82"/>
    </row>
    <row r="397">
      <c r="A397" s="82"/>
    </row>
    <row r="398">
      <c r="A398" s="82"/>
    </row>
    <row r="399">
      <c r="A399" s="82"/>
    </row>
    <row r="400">
      <c r="A400" s="82"/>
    </row>
    <row r="401">
      <c r="A401" s="82"/>
    </row>
    <row r="402">
      <c r="A402" s="82"/>
    </row>
    <row r="403">
      <c r="A403" s="82"/>
    </row>
    <row r="404">
      <c r="A404" s="82"/>
    </row>
    <row r="405">
      <c r="A405" s="82"/>
    </row>
    <row r="406">
      <c r="A406" s="82"/>
    </row>
    <row r="407">
      <c r="A407" s="82"/>
    </row>
    <row r="408">
      <c r="A408" s="82"/>
    </row>
    <row r="409">
      <c r="A409" s="82"/>
    </row>
    <row r="410">
      <c r="A410" s="82"/>
    </row>
    <row r="411">
      <c r="A411" s="82"/>
    </row>
    <row r="412">
      <c r="A412" s="82"/>
    </row>
    <row r="413">
      <c r="A413" s="82"/>
    </row>
    <row r="414">
      <c r="A414" s="82"/>
    </row>
    <row r="415">
      <c r="A415" s="82"/>
    </row>
    <row r="416">
      <c r="A416" s="82"/>
    </row>
    <row r="417">
      <c r="A417" s="82"/>
    </row>
    <row r="418">
      <c r="A418" s="82"/>
    </row>
    <row r="419">
      <c r="A419" s="82"/>
    </row>
    <row r="420">
      <c r="A420" s="82"/>
    </row>
    <row r="421">
      <c r="A421" s="82"/>
    </row>
    <row r="422">
      <c r="A422" s="82"/>
    </row>
    <row r="423">
      <c r="A423" s="82"/>
    </row>
    <row r="424">
      <c r="A424" s="82"/>
    </row>
    <row r="425">
      <c r="A425" s="82"/>
    </row>
    <row r="426">
      <c r="A426" s="82"/>
    </row>
    <row r="427">
      <c r="A427" s="82"/>
    </row>
    <row r="428">
      <c r="A428" s="82"/>
    </row>
    <row r="429">
      <c r="A429" s="82"/>
    </row>
    <row r="430">
      <c r="A430" s="82"/>
    </row>
    <row r="431">
      <c r="A431" s="82"/>
    </row>
    <row r="432">
      <c r="A432" s="82"/>
    </row>
    <row r="433">
      <c r="A433" s="82"/>
    </row>
    <row r="434">
      <c r="A434" s="82"/>
    </row>
    <row r="435">
      <c r="A435" s="82"/>
    </row>
    <row r="436">
      <c r="A436" s="82"/>
    </row>
    <row r="437">
      <c r="A437" s="82"/>
    </row>
    <row r="438">
      <c r="A438" s="82"/>
    </row>
    <row r="439">
      <c r="A439" s="82"/>
    </row>
    <row r="440">
      <c r="A440" s="82"/>
    </row>
    <row r="441">
      <c r="A441" s="82"/>
    </row>
    <row r="442">
      <c r="A442" s="82"/>
    </row>
    <row r="443">
      <c r="A443" s="82"/>
    </row>
    <row r="444">
      <c r="A444" s="82"/>
    </row>
    <row r="445">
      <c r="A445" s="82"/>
    </row>
    <row r="446">
      <c r="A446" s="82"/>
    </row>
    <row r="447">
      <c r="A447" s="82"/>
    </row>
    <row r="448">
      <c r="A448" s="82"/>
    </row>
    <row r="449">
      <c r="A449" s="82"/>
    </row>
    <row r="450">
      <c r="A450" s="82"/>
    </row>
    <row r="451">
      <c r="A451" s="82"/>
    </row>
    <row r="452">
      <c r="A452" s="82"/>
    </row>
    <row r="453">
      <c r="A453" s="82"/>
    </row>
    <row r="454">
      <c r="A454" s="82"/>
    </row>
    <row r="455">
      <c r="A455" s="82"/>
    </row>
    <row r="456">
      <c r="A456" s="82"/>
    </row>
    <row r="457">
      <c r="A457" s="82"/>
    </row>
    <row r="458">
      <c r="A458" s="82"/>
    </row>
    <row r="459">
      <c r="A459" s="82"/>
    </row>
    <row r="460">
      <c r="A460" s="82"/>
    </row>
    <row r="461">
      <c r="A461" s="82"/>
    </row>
    <row r="462">
      <c r="A462" s="82"/>
    </row>
    <row r="463">
      <c r="A463" s="82"/>
    </row>
    <row r="464">
      <c r="A464" s="82"/>
    </row>
    <row r="465">
      <c r="A465" s="82"/>
    </row>
    <row r="466">
      <c r="A466" s="82"/>
    </row>
    <row r="467">
      <c r="A467" s="82"/>
    </row>
    <row r="468">
      <c r="A468" s="82"/>
    </row>
    <row r="469">
      <c r="A469" s="82"/>
    </row>
    <row r="470">
      <c r="A470" s="82"/>
    </row>
    <row r="471">
      <c r="A471" s="82"/>
    </row>
    <row r="472">
      <c r="A472" s="82"/>
    </row>
    <row r="473">
      <c r="A473" s="82"/>
    </row>
    <row r="474">
      <c r="A474" s="82"/>
    </row>
    <row r="475">
      <c r="A475" s="82"/>
    </row>
    <row r="476">
      <c r="A476" s="82"/>
    </row>
    <row r="477">
      <c r="A477" s="82"/>
    </row>
    <row r="478">
      <c r="A478" s="82"/>
    </row>
    <row r="479">
      <c r="A479" s="82"/>
    </row>
    <row r="480">
      <c r="A480" s="82"/>
    </row>
    <row r="481">
      <c r="A481" s="82"/>
    </row>
    <row r="482">
      <c r="A482" s="82"/>
    </row>
    <row r="483">
      <c r="A483" s="82"/>
    </row>
    <row r="484">
      <c r="A484" s="82"/>
    </row>
    <row r="485">
      <c r="A485" s="82"/>
    </row>
    <row r="486">
      <c r="A486" s="82"/>
    </row>
    <row r="487">
      <c r="A487" s="82"/>
    </row>
    <row r="488">
      <c r="A488" s="82"/>
    </row>
    <row r="489">
      <c r="A489" s="82"/>
    </row>
    <row r="490">
      <c r="A490" s="82"/>
    </row>
    <row r="491">
      <c r="A491" s="82"/>
    </row>
    <row r="492">
      <c r="A492" s="82"/>
    </row>
    <row r="493">
      <c r="A493" s="82"/>
    </row>
    <row r="494">
      <c r="A494" s="82"/>
    </row>
    <row r="495">
      <c r="A495" s="82"/>
    </row>
    <row r="496">
      <c r="A496" s="82"/>
    </row>
    <row r="497">
      <c r="A497" s="82"/>
    </row>
    <row r="498">
      <c r="A498" s="82"/>
    </row>
    <row r="499">
      <c r="A499" s="82"/>
    </row>
    <row r="500">
      <c r="A500" s="82"/>
    </row>
    <row r="501">
      <c r="A501" s="82"/>
    </row>
    <row r="502">
      <c r="A502" s="82"/>
    </row>
    <row r="503">
      <c r="A503" s="82"/>
    </row>
    <row r="504">
      <c r="A504" s="82"/>
    </row>
    <row r="505">
      <c r="A505" s="82"/>
    </row>
    <row r="506">
      <c r="A506" s="82"/>
    </row>
    <row r="507">
      <c r="A507" s="82"/>
    </row>
    <row r="508">
      <c r="A508" s="82"/>
    </row>
    <row r="509">
      <c r="A509" s="82"/>
    </row>
    <row r="510">
      <c r="A510" s="82"/>
    </row>
    <row r="511">
      <c r="A511" s="82"/>
    </row>
    <row r="512">
      <c r="A512" s="82"/>
    </row>
    <row r="513">
      <c r="A513" s="82"/>
    </row>
    <row r="514">
      <c r="A514" s="82"/>
    </row>
    <row r="515">
      <c r="A515" s="82"/>
    </row>
    <row r="516">
      <c r="A516" s="82"/>
    </row>
    <row r="517">
      <c r="A517" s="82"/>
    </row>
    <row r="518">
      <c r="A518" s="82"/>
    </row>
    <row r="519">
      <c r="A519" s="82"/>
    </row>
    <row r="520">
      <c r="A520" s="82"/>
    </row>
    <row r="521">
      <c r="A521" s="82"/>
    </row>
    <row r="522">
      <c r="A522" s="82"/>
    </row>
    <row r="523">
      <c r="A523" s="82"/>
    </row>
    <row r="524">
      <c r="A524" s="82"/>
    </row>
    <row r="525">
      <c r="A525" s="82"/>
    </row>
    <row r="526">
      <c r="A526" s="82"/>
    </row>
    <row r="527">
      <c r="A527" s="82"/>
    </row>
    <row r="528">
      <c r="A528" s="82"/>
    </row>
    <row r="529">
      <c r="A529" s="82"/>
    </row>
    <row r="530">
      <c r="A530" s="82"/>
    </row>
    <row r="531">
      <c r="A531" s="82"/>
    </row>
    <row r="532">
      <c r="A532" s="82"/>
    </row>
    <row r="533">
      <c r="A533" s="82"/>
    </row>
    <row r="534">
      <c r="A534" s="82"/>
    </row>
    <row r="535">
      <c r="A535" s="82"/>
    </row>
    <row r="536">
      <c r="A536" s="82"/>
    </row>
    <row r="537">
      <c r="A537" s="82"/>
    </row>
    <row r="538">
      <c r="A538" s="82"/>
    </row>
    <row r="539">
      <c r="A539" s="82"/>
    </row>
    <row r="540">
      <c r="A540" s="82"/>
    </row>
    <row r="541">
      <c r="A541" s="82"/>
    </row>
    <row r="542">
      <c r="A542" s="82"/>
    </row>
    <row r="543">
      <c r="A543" s="82"/>
    </row>
    <row r="544">
      <c r="A544" s="82"/>
    </row>
    <row r="545">
      <c r="A545" s="82"/>
    </row>
    <row r="546">
      <c r="A546" s="82"/>
    </row>
    <row r="547">
      <c r="A547" s="82"/>
    </row>
    <row r="548">
      <c r="A548" s="82"/>
    </row>
    <row r="549">
      <c r="A549" s="82"/>
    </row>
    <row r="550">
      <c r="A550" s="82"/>
    </row>
    <row r="551">
      <c r="A551" s="82"/>
    </row>
    <row r="552">
      <c r="A552" s="82"/>
    </row>
    <row r="553">
      <c r="A553" s="82"/>
    </row>
    <row r="554">
      <c r="A554" s="82"/>
    </row>
    <row r="555">
      <c r="A555" s="82"/>
    </row>
    <row r="556">
      <c r="A556" s="82"/>
    </row>
    <row r="557">
      <c r="A557" s="82"/>
    </row>
    <row r="558">
      <c r="A558" s="82"/>
    </row>
    <row r="559">
      <c r="A559" s="82"/>
    </row>
    <row r="560">
      <c r="A560" s="82"/>
    </row>
    <row r="561">
      <c r="A561" s="82"/>
    </row>
    <row r="562">
      <c r="A562" s="82"/>
    </row>
    <row r="563">
      <c r="A563" s="82"/>
    </row>
    <row r="564">
      <c r="A564" s="82"/>
    </row>
    <row r="565">
      <c r="A565" s="82"/>
    </row>
    <row r="566">
      <c r="A566" s="82"/>
    </row>
    <row r="567">
      <c r="A567" s="82"/>
    </row>
    <row r="568">
      <c r="A568" s="82"/>
    </row>
    <row r="569">
      <c r="A569" s="82"/>
    </row>
    <row r="570">
      <c r="A570" s="82"/>
    </row>
    <row r="571">
      <c r="A571" s="82"/>
    </row>
    <row r="572">
      <c r="A572" s="82"/>
    </row>
    <row r="573">
      <c r="A573" s="82"/>
    </row>
    <row r="574">
      <c r="A574" s="82"/>
    </row>
    <row r="575">
      <c r="A575" s="82"/>
    </row>
    <row r="576">
      <c r="A576" s="82"/>
    </row>
    <row r="577">
      <c r="A577" s="82"/>
    </row>
    <row r="578">
      <c r="A578" s="82"/>
    </row>
    <row r="579">
      <c r="A579" s="82"/>
    </row>
    <row r="580">
      <c r="A580" s="82"/>
    </row>
    <row r="581">
      <c r="A581" s="82"/>
    </row>
    <row r="582">
      <c r="A582" s="82"/>
    </row>
    <row r="583">
      <c r="A583" s="82"/>
    </row>
    <row r="584">
      <c r="A584" s="82"/>
    </row>
    <row r="585">
      <c r="A585" s="82"/>
    </row>
    <row r="586">
      <c r="A586" s="82"/>
    </row>
    <row r="587">
      <c r="A587" s="82"/>
    </row>
    <row r="588">
      <c r="A588" s="82"/>
    </row>
    <row r="589">
      <c r="A589" s="82"/>
    </row>
    <row r="590">
      <c r="A590" s="82"/>
    </row>
    <row r="591">
      <c r="A591" s="82"/>
    </row>
    <row r="592">
      <c r="A592" s="82"/>
    </row>
    <row r="593">
      <c r="A593" s="82"/>
    </row>
    <row r="594">
      <c r="A594" s="82"/>
    </row>
    <row r="595">
      <c r="A595" s="82"/>
    </row>
    <row r="596">
      <c r="A596" s="82"/>
    </row>
    <row r="597">
      <c r="A597" s="82"/>
    </row>
    <row r="598">
      <c r="A598" s="82"/>
    </row>
    <row r="599">
      <c r="A599" s="82"/>
    </row>
    <row r="600">
      <c r="A600" s="82"/>
    </row>
    <row r="601">
      <c r="A601" s="82"/>
    </row>
    <row r="602">
      <c r="A602" s="82"/>
    </row>
    <row r="603">
      <c r="A603" s="82"/>
    </row>
    <row r="604">
      <c r="A604" s="82"/>
    </row>
    <row r="605">
      <c r="A605" s="82"/>
    </row>
    <row r="606">
      <c r="A606" s="82"/>
    </row>
    <row r="607">
      <c r="A607" s="82"/>
    </row>
    <row r="608">
      <c r="A608" s="82"/>
    </row>
    <row r="609">
      <c r="A609" s="82"/>
    </row>
    <row r="610">
      <c r="A610" s="82"/>
    </row>
    <row r="611">
      <c r="A611" s="82"/>
    </row>
    <row r="612">
      <c r="A612" s="82"/>
    </row>
    <row r="613">
      <c r="A613" s="82"/>
    </row>
    <row r="614">
      <c r="A614" s="82"/>
    </row>
    <row r="615">
      <c r="A615" s="82"/>
    </row>
    <row r="616">
      <c r="A616" s="82"/>
    </row>
    <row r="617">
      <c r="A617" s="82"/>
    </row>
    <row r="618">
      <c r="A618" s="82"/>
    </row>
    <row r="619">
      <c r="A619" s="82"/>
    </row>
    <row r="620">
      <c r="A620" s="82"/>
    </row>
    <row r="621">
      <c r="A621" s="82"/>
    </row>
    <row r="622">
      <c r="A622" s="82"/>
    </row>
    <row r="623">
      <c r="A623" s="82"/>
    </row>
    <row r="624">
      <c r="A624" s="82"/>
    </row>
    <row r="625">
      <c r="A625" s="82"/>
    </row>
    <row r="626">
      <c r="A626" s="82"/>
    </row>
    <row r="627">
      <c r="A627" s="82"/>
    </row>
    <row r="628">
      <c r="A628" s="82"/>
    </row>
    <row r="629">
      <c r="A629" s="82"/>
    </row>
    <row r="630">
      <c r="A630" s="82"/>
    </row>
    <row r="631">
      <c r="A631" s="82"/>
    </row>
    <row r="632">
      <c r="A632" s="82"/>
    </row>
    <row r="633">
      <c r="A633" s="82"/>
    </row>
    <row r="634">
      <c r="A634" s="82"/>
    </row>
    <row r="635">
      <c r="A635" s="82"/>
    </row>
    <row r="636">
      <c r="A636" s="82"/>
    </row>
    <row r="637">
      <c r="A637" s="82"/>
    </row>
    <row r="638">
      <c r="A638" s="82"/>
    </row>
    <row r="639">
      <c r="A639" s="82"/>
    </row>
    <row r="640">
      <c r="A640" s="82"/>
    </row>
    <row r="641">
      <c r="A641" s="82"/>
    </row>
    <row r="642">
      <c r="A642" s="82"/>
    </row>
    <row r="643">
      <c r="A643" s="82"/>
    </row>
    <row r="644">
      <c r="A644" s="82"/>
    </row>
    <row r="645">
      <c r="A645" s="82"/>
    </row>
    <row r="646">
      <c r="A646" s="82"/>
    </row>
    <row r="647">
      <c r="A647" s="82"/>
    </row>
    <row r="648">
      <c r="A648" s="82"/>
    </row>
    <row r="649">
      <c r="A649" s="82"/>
    </row>
    <row r="650">
      <c r="A650" s="82"/>
    </row>
    <row r="651">
      <c r="A651" s="82"/>
    </row>
    <row r="652">
      <c r="A652" s="82"/>
    </row>
    <row r="653">
      <c r="A653" s="82"/>
    </row>
    <row r="654">
      <c r="A654" s="82"/>
    </row>
    <row r="655">
      <c r="A655" s="82"/>
    </row>
    <row r="656">
      <c r="A656" s="82"/>
    </row>
    <row r="657">
      <c r="A657" s="82"/>
    </row>
    <row r="658">
      <c r="A658" s="82"/>
    </row>
    <row r="659">
      <c r="A659" s="82"/>
    </row>
    <row r="660">
      <c r="A660" s="82"/>
    </row>
    <row r="661">
      <c r="A661" s="82"/>
    </row>
    <row r="662">
      <c r="A662" s="82"/>
    </row>
    <row r="663">
      <c r="A663" s="82"/>
    </row>
    <row r="664">
      <c r="A664" s="82"/>
    </row>
    <row r="665">
      <c r="A665" s="82"/>
    </row>
    <row r="666">
      <c r="A666" s="82"/>
    </row>
    <row r="667">
      <c r="A667" s="82"/>
    </row>
    <row r="668">
      <c r="A668" s="82"/>
    </row>
    <row r="669">
      <c r="A669" s="82"/>
    </row>
    <row r="670">
      <c r="A670" s="82"/>
    </row>
    <row r="671">
      <c r="A671" s="82"/>
    </row>
    <row r="672">
      <c r="A672" s="82"/>
    </row>
    <row r="673">
      <c r="A673" s="82"/>
    </row>
    <row r="674">
      <c r="A674" s="82"/>
    </row>
    <row r="675">
      <c r="A675" s="82"/>
    </row>
    <row r="676">
      <c r="A676" s="82"/>
    </row>
    <row r="677">
      <c r="A677" s="82"/>
    </row>
    <row r="678">
      <c r="A678" s="82"/>
    </row>
    <row r="679">
      <c r="A679" s="82"/>
    </row>
    <row r="680">
      <c r="A680" s="82"/>
    </row>
    <row r="681">
      <c r="A681" s="82"/>
    </row>
    <row r="682">
      <c r="A682" s="82"/>
    </row>
    <row r="683">
      <c r="A683" s="82"/>
    </row>
    <row r="684">
      <c r="A684" s="82"/>
    </row>
    <row r="685">
      <c r="A685" s="82"/>
    </row>
    <row r="686">
      <c r="A686" s="82"/>
    </row>
    <row r="687">
      <c r="A687" s="82"/>
    </row>
    <row r="688">
      <c r="A688" s="82"/>
    </row>
    <row r="689">
      <c r="A689" s="82"/>
    </row>
    <row r="690">
      <c r="A690" s="82"/>
    </row>
    <row r="691">
      <c r="A691" s="82"/>
    </row>
    <row r="692">
      <c r="A692" s="82"/>
    </row>
    <row r="693">
      <c r="A693" s="82"/>
    </row>
    <row r="694">
      <c r="A694" s="82"/>
    </row>
    <row r="695">
      <c r="A695" s="82"/>
    </row>
    <row r="696">
      <c r="A696" s="82"/>
    </row>
    <row r="697">
      <c r="A697" s="82"/>
    </row>
    <row r="698">
      <c r="A698" s="82"/>
    </row>
    <row r="699">
      <c r="A699" s="82"/>
    </row>
    <row r="700">
      <c r="A700" s="82"/>
    </row>
    <row r="701">
      <c r="A701" s="82"/>
    </row>
    <row r="702">
      <c r="A702" s="82"/>
    </row>
    <row r="703">
      <c r="A703" s="82"/>
    </row>
    <row r="704">
      <c r="A704" s="82"/>
    </row>
    <row r="705">
      <c r="A705" s="82"/>
    </row>
    <row r="706">
      <c r="A706" s="82"/>
    </row>
    <row r="707">
      <c r="A707" s="82"/>
    </row>
    <row r="708">
      <c r="A708" s="82"/>
    </row>
    <row r="709">
      <c r="A709" s="82"/>
    </row>
    <row r="710">
      <c r="A710" s="82"/>
    </row>
    <row r="711">
      <c r="A711" s="82"/>
    </row>
    <row r="712">
      <c r="A712" s="82"/>
    </row>
    <row r="713">
      <c r="A713" s="82"/>
    </row>
    <row r="714">
      <c r="A714" s="82"/>
    </row>
    <row r="715">
      <c r="A715" s="82"/>
    </row>
    <row r="716">
      <c r="A716" s="82"/>
    </row>
    <row r="717">
      <c r="A717" s="82"/>
    </row>
    <row r="718">
      <c r="A718" s="82"/>
    </row>
    <row r="719">
      <c r="A719" s="82"/>
    </row>
    <row r="720">
      <c r="A720" s="82"/>
    </row>
    <row r="721">
      <c r="A721" s="82"/>
    </row>
    <row r="722">
      <c r="A722" s="82"/>
    </row>
    <row r="723">
      <c r="A723" s="82"/>
    </row>
    <row r="724">
      <c r="A724" s="82"/>
    </row>
    <row r="725">
      <c r="A725" s="82"/>
    </row>
    <row r="726">
      <c r="A726" s="82"/>
    </row>
    <row r="727">
      <c r="A727" s="82"/>
    </row>
    <row r="728">
      <c r="A728" s="82"/>
    </row>
    <row r="729">
      <c r="A729" s="82"/>
    </row>
    <row r="730">
      <c r="A730" s="82"/>
    </row>
    <row r="731">
      <c r="A731" s="82"/>
    </row>
    <row r="732">
      <c r="A732" s="82"/>
    </row>
    <row r="733">
      <c r="A733" s="82"/>
    </row>
    <row r="734">
      <c r="A734" s="82"/>
    </row>
    <row r="735">
      <c r="A735" s="82"/>
    </row>
    <row r="736">
      <c r="A736" s="82"/>
    </row>
    <row r="737">
      <c r="A737" s="82"/>
    </row>
    <row r="738">
      <c r="A738" s="82"/>
    </row>
    <row r="739">
      <c r="A739" s="82"/>
    </row>
    <row r="740">
      <c r="A740" s="82"/>
    </row>
    <row r="741">
      <c r="A741" s="82"/>
    </row>
    <row r="742">
      <c r="A742" s="82"/>
    </row>
    <row r="743">
      <c r="A743" s="82"/>
    </row>
    <row r="744">
      <c r="A744" s="82"/>
    </row>
    <row r="745">
      <c r="A745" s="82"/>
    </row>
    <row r="746">
      <c r="A746" s="82"/>
    </row>
    <row r="747">
      <c r="A747" s="82"/>
    </row>
    <row r="748">
      <c r="A748" s="82"/>
    </row>
    <row r="749">
      <c r="A749" s="82"/>
    </row>
    <row r="750">
      <c r="A750" s="82"/>
    </row>
    <row r="751">
      <c r="A751" s="82"/>
    </row>
    <row r="752">
      <c r="A752" s="82"/>
    </row>
    <row r="753">
      <c r="A753" s="82"/>
    </row>
    <row r="754">
      <c r="A754" s="82"/>
    </row>
    <row r="755">
      <c r="A755" s="82"/>
    </row>
    <row r="756">
      <c r="A756" s="82"/>
    </row>
    <row r="757">
      <c r="A757" s="82"/>
    </row>
    <row r="758">
      <c r="A758" s="82"/>
    </row>
    <row r="759">
      <c r="A759" s="82"/>
    </row>
    <row r="760">
      <c r="A760" s="82"/>
    </row>
    <row r="761">
      <c r="A761" s="82"/>
    </row>
    <row r="762">
      <c r="A762" s="82"/>
    </row>
    <row r="763">
      <c r="A763" s="82"/>
    </row>
    <row r="764">
      <c r="A764" s="82"/>
    </row>
    <row r="765">
      <c r="A765" s="82"/>
    </row>
    <row r="766">
      <c r="A766" s="82"/>
    </row>
    <row r="767">
      <c r="A767" s="82"/>
    </row>
    <row r="768">
      <c r="A768" s="82"/>
    </row>
    <row r="769">
      <c r="A769" s="82"/>
    </row>
    <row r="770">
      <c r="A770" s="82"/>
    </row>
    <row r="771">
      <c r="A771" s="82"/>
    </row>
    <row r="772">
      <c r="A772" s="82"/>
    </row>
    <row r="773">
      <c r="A773" s="82"/>
    </row>
    <row r="774">
      <c r="A774" s="82"/>
    </row>
    <row r="775">
      <c r="A775" s="82"/>
    </row>
    <row r="776">
      <c r="A776" s="82"/>
    </row>
    <row r="777">
      <c r="A777" s="82"/>
    </row>
    <row r="778">
      <c r="A778" s="82"/>
    </row>
    <row r="779">
      <c r="A779" s="82"/>
    </row>
    <row r="780">
      <c r="A780" s="82"/>
    </row>
    <row r="781">
      <c r="A781" s="82"/>
    </row>
    <row r="782">
      <c r="A782" s="82"/>
    </row>
    <row r="783">
      <c r="A783" s="82"/>
    </row>
    <row r="784">
      <c r="A784" s="82"/>
    </row>
    <row r="785">
      <c r="A785" s="82"/>
    </row>
    <row r="786">
      <c r="A786" s="82"/>
    </row>
    <row r="787">
      <c r="A787" s="82"/>
    </row>
    <row r="788">
      <c r="A788" s="82"/>
    </row>
    <row r="789">
      <c r="A789" s="82"/>
    </row>
    <row r="790">
      <c r="A790" s="82"/>
    </row>
    <row r="791">
      <c r="A791" s="82"/>
    </row>
    <row r="792">
      <c r="A792" s="82"/>
    </row>
    <row r="793">
      <c r="A793" s="82"/>
    </row>
    <row r="794">
      <c r="A794" s="82"/>
    </row>
    <row r="795">
      <c r="A795" s="82"/>
    </row>
    <row r="796">
      <c r="A796" s="82"/>
    </row>
    <row r="797">
      <c r="A797" s="82"/>
    </row>
    <row r="798">
      <c r="A798" s="82"/>
    </row>
    <row r="799">
      <c r="A799" s="82"/>
    </row>
    <row r="800">
      <c r="A800" s="82"/>
    </row>
    <row r="801">
      <c r="A801" s="82"/>
    </row>
    <row r="802">
      <c r="A802" s="82"/>
    </row>
    <row r="803">
      <c r="A803" s="82"/>
    </row>
    <row r="804">
      <c r="A804" s="82"/>
    </row>
    <row r="805">
      <c r="A805" s="82"/>
    </row>
    <row r="806">
      <c r="A806" s="82"/>
    </row>
    <row r="807">
      <c r="A807" s="82"/>
    </row>
    <row r="808">
      <c r="A808" s="82"/>
    </row>
    <row r="809">
      <c r="A809" s="82"/>
    </row>
    <row r="810">
      <c r="A810" s="82"/>
    </row>
    <row r="811">
      <c r="A811" s="82"/>
    </row>
    <row r="812">
      <c r="A812" s="82"/>
    </row>
    <row r="813">
      <c r="A813" s="82"/>
    </row>
    <row r="814">
      <c r="A814" s="82"/>
    </row>
    <row r="815">
      <c r="A815" s="82"/>
    </row>
    <row r="816">
      <c r="A816" s="82"/>
    </row>
    <row r="817">
      <c r="A817" s="82"/>
    </row>
    <row r="818">
      <c r="A818" s="82"/>
    </row>
    <row r="819">
      <c r="A819" s="82"/>
    </row>
    <row r="820">
      <c r="A820" s="82"/>
    </row>
    <row r="821">
      <c r="A821" s="82"/>
    </row>
    <row r="822">
      <c r="A822" s="82"/>
    </row>
    <row r="823">
      <c r="A823" s="82"/>
    </row>
    <row r="824">
      <c r="A824" s="82"/>
    </row>
    <row r="825">
      <c r="A825" s="82"/>
    </row>
    <row r="826">
      <c r="A826" s="82"/>
    </row>
    <row r="827">
      <c r="A827" s="82"/>
    </row>
    <row r="828">
      <c r="A828" s="82"/>
    </row>
    <row r="829">
      <c r="A829" s="82"/>
    </row>
    <row r="830">
      <c r="A830" s="82"/>
    </row>
    <row r="831">
      <c r="A831" s="82"/>
    </row>
    <row r="832">
      <c r="A832" s="82"/>
    </row>
    <row r="833">
      <c r="A833" s="82"/>
    </row>
    <row r="834">
      <c r="A834" s="82"/>
    </row>
    <row r="835">
      <c r="A835" s="82"/>
    </row>
    <row r="836">
      <c r="A836" s="82"/>
    </row>
    <row r="837">
      <c r="A837" s="82"/>
    </row>
    <row r="838">
      <c r="A838" s="82"/>
    </row>
    <row r="839">
      <c r="A839" s="82"/>
    </row>
    <row r="840">
      <c r="A840" s="82"/>
    </row>
    <row r="841">
      <c r="A841" s="82"/>
    </row>
    <row r="842">
      <c r="A842" s="82"/>
    </row>
    <row r="843">
      <c r="A843" s="82"/>
    </row>
    <row r="844">
      <c r="A844" s="82"/>
    </row>
    <row r="845">
      <c r="A845" s="82"/>
    </row>
    <row r="846">
      <c r="A846" s="82"/>
    </row>
    <row r="847">
      <c r="A847" s="82"/>
    </row>
    <row r="848">
      <c r="A848" s="82"/>
    </row>
    <row r="849">
      <c r="A849" s="82"/>
    </row>
    <row r="850">
      <c r="A850" s="82"/>
    </row>
    <row r="851">
      <c r="A851" s="82"/>
    </row>
    <row r="852">
      <c r="A852" s="82"/>
    </row>
    <row r="853">
      <c r="A853" s="82"/>
    </row>
    <row r="854">
      <c r="A854" s="82"/>
    </row>
    <row r="855">
      <c r="A855" s="82"/>
    </row>
    <row r="856">
      <c r="A856" s="82"/>
    </row>
    <row r="857">
      <c r="A857" s="82"/>
    </row>
    <row r="858">
      <c r="A858" s="82"/>
    </row>
    <row r="859">
      <c r="A859" s="82"/>
    </row>
    <row r="860">
      <c r="A860" s="82"/>
    </row>
    <row r="861">
      <c r="A861" s="82"/>
    </row>
    <row r="862">
      <c r="A862" s="82"/>
    </row>
    <row r="863">
      <c r="A863" s="82"/>
    </row>
    <row r="864">
      <c r="A864" s="82"/>
    </row>
    <row r="865">
      <c r="A865" s="82"/>
    </row>
    <row r="866">
      <c r="A866" s="82"/>
    </row>
    <row r="867">
      <c r="A867" s="82"/>
    </row>
    <row r="868">
      <c r="A868" s="82"/>
    </row>
    <row r="869">
      <c r="A869" s="82"/>
    </row>
    <row r="870">
      <c r="A870" s="82"/>
    </row>
    <row r="871">
      <c r="A871" s="82"/>
    </row>
    <row r="872">
      <c r="A872" s="82"/>
    </row>
    <row r="873">
      <c r="A873" s="82"/>
    </row>
    <row r="874">
      <c r="A874" s="82"/>
    </row>
    <row r="875">
      <c r="A875" s="82"/>
    </row>
    <row r="876">
      <c r="A876" s="82"/>
    </row>
    <row r="877">
      <c r="A877" s="82"/>
    </row>
    <row r="878">
      <c r="A878" s="82"/>
    </row>
    <row r="879">
      <c r="A879" s="82"/>
    </row>
    <row r="880">
      <c r="A880" s="82"/>
    </row>
    <row r="881">
      <c r="A881" s="82"/>
    </row>
    <row r="882">
      <c r="A882" s="82"/>
    </row>
    <row r="883">
      <c r="A883" s="82"/>
    </row>
    <row r="884">
      <c r="A884" s="82"/>
    </row>
    <row r="885">
      <c r="A885" s="82"/>
    </row>
    <row r="886">
      <c r="A886" s="82"/>
    </row>
    <row r="887">
      <c r="A887" s="82"/>
    </row>
    <row r="888">
      <c r="A888" s="82"/>
    </row>
    <row r="889">
      <c r="A889" s="82"/>
    </row>
    <row r="890">
      <c r="A890" s="82"/>
    </row>
    <row r="891">
      <c r="A891" s="82"/>
    </row>
    <row r="892">
      <c r="A892" s="82"/>
    </row>
    <row r="893">
      <c r="A893" s="82"/>
    </row>
    <row r="894">
      <c r="A894" s="82"/>
    </row>
    <row r="895">
      <c r="A895" s="82"/>
    </row>
    <row r="896">
      <c r="A896" s="82"/>
    </row>
    <row r="897">
      <c r="A897" s="82"/>
    </row>
    <row r="898">
      <c r="A898" s="82"/>
    </row>
    <row r="899">
      <c r="A899" s="82"/>
    </row>
    <row r="900">
      <c r="A900" s="82"/>
    </row>
    <row r="901">
      <c r="A901" s="82"/>
    </row>
    <row r="902">
      <c r="A902" s="82"/>
    </row>
    <row r="903">
      <c r="A903" s="82"/>
    </row>
    <row r="904">
      <c r="A904" s="82"/>
    </row>
    <row r="905">
      <c r="A905" s="82"/>
    </row>
    <row r="906">
      <c r="A906" s="82"/>
    </row>
    <row r="907">
      <c r="A907" s="82"/>
    </row>
    <row r="908">
      <c r="A908" s="82"/>
    </row>
    <row r="909">
      <c r="A909" s="82"/>
    </row>
    <row r="910">
      <c r="A910" s="82"/>
    </row>
    <row r="911">
      <c r="A911" s="82"/>
    </row>
    <row r="912">
      <c r="A912" s="82"/>
    </row>
    <row r="913">
      <c r="A913" s="82"/>
    </row>
    <row r="914">
      <c r="A914" s="82"/>
    </row>
    <row r="915">
      <c r="A915" s="82"/>
    </row>
    <row r="916">
      <c r="A916" s="82"/>
    </row>
    <row r="917">
      <c r="A917" s="82"/>
    </row>
    <row r="918">
      <c r="A918" s="82"/>
    </row>
    <row r="919">
      <c r="A919" s="82"/>
    </row>
    <row r="920">
      <c r="A920" s="82"/>
    </row>
    <row r="921">
      <c r="A921" s="82"/>
    </row>
    <row r="922">
      <c r="A922" s="82"/>
    </row>
    <row r="923">
      <c r="A923" s="82"/>
    </row>
    <row r="924">
      <c r="A924" s="82"/>
    </row>
    <row r="925">
      <c r="A925" s="82"/>
    </row>
    <row r="926">
      <c r="A926" s="82"/>
    </row>
    <row r="927">
      <c r="A927" s="82"/>
    </row>
    <row r="928">
      <c r="A928" s="82"/>
    </row>
    <row r="929">
      <c r="A929" s="82"/>
    </row>
    <row r="930">
      <c r="A930" s="82"/>
    </row>
    <row r="931">
      <c r="A931" s="82"/>
    </row>
    <row r="932">
      <c r="A932" s="82"/>
    </row>
    <row r="933">
      <c r="A933" s="82"/>
    </row>
    <row r="934">
      <c r="A934" s="82"/>
    </row>
    <row r="935">
      <c r="A935" s="82"/>
    </row>
    <row r="936">
      <c r="A936" s="82"/>
    </row>
    <row r="937">
      <c r="A937" s="82"/>
    </row>
    <row r="938">
      <c r="A938" s="82"/>
    </row>
    <row r="939">
      <c r="A939" s="82"/>
    </row>
    <row r="940">
      <c r="A940" s="82"/>
    </row>
    <row r="941">
      <c r="A941" s="82"/>
    </row>
    <row r="942">
      <c r="A942" s="82"/>
    </row>
    <row r="943">
      <c r="A943" s="82"/>
    </row>
    <row r="944">
      <c r="A944" s="82"/>
    </row>
    <row r="945">
      <c r="A945" s="82"/>
    </row>
    <row r="946">
      <c r="A946" s="82"/>
    </row>
    <row r="947">
      <c r="A947" s="82"/>
    </row>
    <row r="948">
      <c r="A948" s="82"/>
    </row>
    <row r="949">
      <c r="A949" s="82"/>
    </row>
    <row r="950">
      <c r="A950" s="82"/>
    </row>
    <row r="951">
      <c r="A951" s="82"/>
    </row>
    <row r="952">
      <c r="A952" s="82"/>
    </row>
    <row r="953">
      <c r="A953" s="82"/>
    </row>
    <row r="954">
      <c r="A954" s="82"/>
    </row>
    <row r="955">
      <c r="A955" s="82"/>
    </row>
    <row r="956">
      <c r="A956" s="82"/>
    </row>
    <row r="957">
      <c r="A957" s="82"/>
    </row>
    <row r="958">
      <c r="A958" s="82"/>
    </row>
    <row r="959">
      <c r="A959" s="82"/>
    </row>
    <row r="960">
      <c r="A960" s="82"/>
    </row>
  </sheetData>
  <drawing r:id="rId1"/>
</worksheet>
</file>