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  <sheet name="DV-IDENTITY-0" sheetId="5" state="veryHidden" r:id="rId4"/>
  </sheets>
  <calcPr calcId="145621"/>
</workbook>
</file>

<file path=xl/calcChain.xml><?xml version="1.0" encoding="utf-8"?>
<calcChain xmlns="http://schemas.openxmlformats.org/spreadsheetml/2006/main">
  <c r="A5" i="5" l="1"/>
  <c r="B5" i="5"/>
  <c r="C5" i="5"/>
  <c r="D5" i="5"/>
  <c r="E5" i="5"/>
  <c r="F5" i="5"/>
  <c r="G5" i="5"/>
  <c r="H5" i="5"/>
  <c r="I5" i="5"/>
  <c r="J5" i="5"/>
  <c r="K5" i="5"/>
  <c r="A4" i="5" l="1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</calcChain>
</file>

<file path=xl/sharedStrings.xml><?xml version="1.0" encoding="utf-8"?>
<sst xmlns="http://schemas.openxmlformats.org/spreadsheetml/2006/main" count="54" uniqueCount="27">
  <si>
    <t>Year</t>
  </si>
  <si>
    <t>Brand</t>
  </si>
  <si>
    <t>Model</t>
  </si>
  <si>
    <t>Model Desc.</t>
  </si>
  <si>
    <t>Taxes</t>
  </si>
  <si>
    <t>Total Price</t>
  </si>
  <si>
    <t>BMW</t>
  </si>
  <si>
    <t>Orig. Price</t>
  </si>
  <si>
    <t>128i</t>
  </si>
  <si>
    <t>335i</t>
  </si>
  <si>
    <t>335is</t>
  </si>
  <si>
    <t>Premium Package</t>
  </si>
  <si>
    <t>M Sport Package / NAV</t>
  </si>
  <si>
    <t>Sport / Premium Package</t>
  </si>
  <si>
    <t>CP Premium Package</t>
  </si>
  <si>
    <t>N54</t>
  </si>
  <si>
    <t>Extra Clean</t>
  </si>
  <si>
    <t>Clean</t>
  </si>
  <si>
    <t>Retail</t>
  </si>
  <si>
    <t>Trade-In</t>
  </si>
  <si>
    <t>HP</t>
  </si>
  <si>
    <t>AAAAAFX9+04=</t>
  </si>
  <si>
    <t>CP (N54)</t>
  </si>
  <si>
    <t>328i</t>
  </si>
  <si>
    <t>Nuevo</t>
  </si>
  <si>
    <t>Sport Premium</t>
  </si>
  <si>
    <t>135i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</si>
</sst>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tabSelected="1" workbookViewId="0"/>
  </sheetViews>
  <sheetFormatPr defaultRowHeight="15" x14ac:dyDescent="0.25"/>
  <cols>
    <col min="4" max="4" width="23.5703125" bestFit="1" customWidth="1"/>
    <col min="5" max="5" width="12.140625" bestFit="1" customWidth="1"/>
    <col min="7" max="7" width="10.28515625" bestFit="1" customWidth="1"/>
    <col min="8" max="8" width="10.28515625" customWidth="1"/>
    <col min="10" max="10" width="10.28515625" bestFit="1" customWidth="1"/>
    <col min="11" max="11" width="10.140625" bestFit="1" customWidth="1"/>
  </cols>
  <sheetData>
    <row r="1" spans="1:11" x14ac:dyDescent="0.25">
      <c r="E1" s="1" t="s">
        <v>18</v>
      </c>
      <c r="F1" s="1"/>
      <c r="G1" t="s">
        <v>19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16</v>
      </c>
      <c r="F2" t="s">
        <v>17</v>
      </c>
      <c r="G2" t="s">
        <v>17</v>
      </c>
      <c r="H2" t="s">
        <v>20</v>
      </c>
      <c r="I2" t="s">
        <v>4</v>
      </c>
      <c r="J2" t="s">
        <v>5</v>
      </c>
      <c r="K2" t="s">
        <v>7</v>
      </c>
    </row>
    <row r="3" spans="1:11" x14ac:dyDescent="0.25">
      <c r="A3">
        <v>2011</v>
      </c>
      <c r="B3" t="s">
        <v>6</v>
      </c>
      <c r="C3" t="s">
        <v>8</v>
      </c>
      <c r="D3" t="s">
        <v>11</v>
      </c>
      <c r="E3">
        <v>31550</v>
      </c>
      <c r="F3">
        <v>30350</v>
      </c>
      <c r="G3">
        <v>26600</v>
      </c>
      <c r="H3">
        <v>230</v>
      </c>
    </row>
    <row r="4" spans="1:11" x14ac:dyDescent="0.25">
      <c r="A4">
        <v>2010</v>
      </c>
      <c r="B4" t="s">
        <v>6</v>
      </c>
      <c r="C4" t="s">
        <v>9</v>
      </c>
      <c r="D4" t="s">
        <v>12</v>
      </c>
      <c r="E4">
        <v>36200</v>
      </c>
      <c r="F4">
        <v>34650</v>
      </c>
      <c r="G4">
        <v>30590</v>
      </c>
      <c r="H4">
        <v>300</v>
      </c>
    </row>
    <row r="5" spans="1:11" x14ac:dyDescent="0.25">
      <c r="A5">
        <v>2011</v>
      </c>
      <c r="B5" t="s">
        <v>6</v>
      </c>
      <c r="C5" t="s">
        <v>10</v>
      </c>
      <c r="D5" t="s">
        <v>13</v>
      </c>
      <c r="E5">
        <v>42825</v>
      </c>
      <c r="F5">
        <v>41275</v>
      </c>
      <c r="G5">
        <v>36790</v>
      </c>
      <c r="H5">
        <v>320</v>
      </c>
    </row>
    <row r="6" spans="1:11" x14ac:dyDescent="0.25">
      <c r="A6">
        <v>2010</v>
      </c>
      <c r="B6" t="s">
        <v>6</v>
      </c>
      <c r="C6" t="s">
        <v>9</v>
      </c>
      <c r="D6" t="s">
        <v>14</v>
      </c>
      <c r="E6">
        <v>36200</v>
      </c>
      <c r="F6">
        <v>34650</v>
      </c>
      <c r="G6">
        <v>30590</v>
      </c>
      <c r="H6">
        <v>300</v>
      </c>
    </row>
    <row r="7" spans="1:11" x14ac:dyDescent="0.25">
      <c r="A7">
        <v>2011</v>
      </c>
      <c r="B7" t="s">
        <v>6</v>
      </c>
      <c r="C7" t="s">
        <v>10</v>
      </c>
      <c r="D7" t="s">
        <v>15</v>
      </c>
      <c r="E7">
        <v>42825</v>
      </c>
      <c r="F7">
        <v>41275</v>
      </c>
      <c r="G7">
        <v>36790</v>
      </c>
      <c r="H7">
        <v>320</v>
      </c>
    </row>
    <row r="8" spans="1:11" x14ac:dyDescent="0.25">
      <c r="A8">
        <v>2011</v>
      </c>
      <c r="B8" t="s">
        <v>6</v>
      </c>
      <c r="C8" t="s">
        <v>10</v>
      </c>
      <c r="D8" t="s">
        <v>15</v>
      </c>
      <c r="E8">
        <v>42825</v>
      </c>
      <c r="F8">
        <v>41275</v>
      </c>
      <c r="G8">
        <v>36790</v>
      </c>
      <c r="H8">
        <v>320</v>
      </c>
    </row>
    <row r="11" spans="1:11" x14ac:dyDescent="0.25">
      <c r="A11">
        <v>2010</v>
      </c>
      <c r="B11" t="s">
        <v>6</v>
      </c>
      <c r="C11" t="s">
        <v>9</v>
      </c>
      <c r="D11" t="s">
        <v>22</v>
      </c>
      <c r="H11">
        <v>332</v>
      </c>
      <c r="J11">
        <v>45995</v>
      </c>
    </row>
    <row r="12" spans="1:11" x14ac:dyDescent="0.25">
      <c r="A12">
        <v>2010</v>
      </c>
      <c r="B12" t="s">
        <v>6</v>
      </c>
      <c r="C12" t="s">
        <v>8</v>
      </c>
      <c r="E12">
        <v>29125</v>
      </c>
      <c r="F12">
        <v>27850</v>
      </c>
      <c r="G12">
        <v>24300</v>
      </c>
      <c r="J12">
        <v>30995</v>
      </c>
    </row>
    <row r="13" spans="1:11" x14ac:dyDescent="0.25">
      <c r="A13">
        <v>2011</v>
      </c>
      <c r="B13" t="s">
        <v>6</v>
      </c>
      <c r="C13" t="s">
        <v>8</v>
      </c>
      <c r="E13">
        <v>31550</v>
      </c>
      <c r="F13">
        <v>30350</v>
      </c>
      <c r="G13">
        <v>26600</v>
      </c>
      <c r="J13">
        <v>35995</v>
      </c>
    </row>
    <row r="14" spans="1:11" x14ac:dyDescent="0.25">
      <c r="A14">
        <v>2011</v>
      </c>
      <c r="B14" t="s">
        <v>6</v>
      </c>
      <c r="C14" t="s">
        <v>23</v>
      </c>
      <c r="D14" t="s">
        <v>24</v>
      </c>
      <c r="J14">
        <v>48900</v>
      </c>
    </row>
    <row r="15" spans="1:11" x14ac:dyDescent="0.25">
      <c r="A15">
        <v>2011</v>
      </c>
      <c r="B15" t="s">
        <v>6</v>
      </c>
      <c r="C15" t="s">
        <v>9</v>
      </c>
      <c r="D15" t="s">
        <v>25</v>
      </c>
      <c r="J15">
        <v>49995</v>
      </c>
    </row>
    <row r="16" spans="1:11" x14ac:dyDescent="0.25">
      <c r="A16">
        <v>2012</v>
      </c>
      <c r="B16" t="s">
        <v>6</v>
      </c>
      <c r="C16" t="s">
        <v>8</v>
      </c>
      <c r="D16" t="s">
        <v>24</v>
      </c>
      <c r="J16">
        <v>35800</v>
      </c>
    </row>
    <row r="17" spans="1:10" x14ac:dyDescent="0.25">
      <c r="A17">
        <v>2011</v>
      </c>
      <c r="B17" t="s">
        <v>6</v>
      </c>
      <c r="C17" t="s">
        <v>8</v>
      </c>
      <c r="J17">
        <v>35995</v>
      </c>
    </row>
    <row r="18" spans="1:10" x14ac:dyDescent="0.25">
      <c r="A18">
        <v>2010</v>
      </c>
      <c r="B18" t="s">
        <v>6</v>
      </c>
      <c r="C18" t="s">
        <v>26</v>
      </c>
      <c r="E18">
        <v>33375</v>
      </c>
      <c r="F18">
        <v>32150</v>
      </c>
      <c r="G18">
        <v>28300</v>
      </c>
      <c r="H18">
        <v>300</v>
      </c>
      <c r="J18">
        <v>39995</v>
      </c>
    </row>
    <row r="19" spans="1:10" x14ac:dyDescent="0.25">
      <c r="A19">
        <v>2012</v>
      </c>
      <c r="B19" t="s">
        <v>6</v>
      </c>
      <c r="C19" t="s">
        <v>26</v>
      </c>
      <c r="E19">
        <v>39500</v>
      </c>
      <c r="F19">
        <v>38275</v>
      </c>
      <c r="G19">
        <v>34020</v>
      </c>
      <c r="J19">
        <v>52000</v>
      </c>
    </row>
  </sheetData>
  <mergeCells count="1">
    <mergeCell ref="E1:F1"/>
  </mergeCells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A5"/>
  <sheetViews>
    <sheetView workbookViewId="0">
      <selection activeCell="CA1" sqref="CA1"/>
    </sheetView>
  </sheetViews>
  <sheetFormatPr defaultRowHeight="15" x14ac:dyDescent="0.25"/>
  <sheetData>
    <row r="1" spans="1:79" x14ac:dyDescent="0.25">
      <c r="A1">
        <f>IF(Sheet1!1:1,"AAAAAFX9+wA=",0)</f>
        <v>0</v>
      </c>
      <c r="B1" t="e">
        <f>AND(Sheet1!A1,"AAAAAFX9+wE=")</f>
        <v>#VALUE!</v>
      </c>
      <c r="C1" t="e">
        <f>AND(Sheet1!B1,"AAAAAFX9+wI=")</f>
        <v>#VALUE!</v>
      </c>
      <c r="D1" t="e">
        <f>AND(Sheet1!C1,"AAAAAFX9+wM=")</f>
        <v>#VALUE!</v>
      </c>
      <c r="E1" t="e">
        <f>AND(Sheet1!D1,"AAAAAFX9+wQ=")</f>
        <v>#VALUE!</v>
      </c>
      <c r="F1" t="e">
        <f>AND(Sheet1!E1,"AAAAAFX9+wU=")</f>
        <v>#VALUE!</v>
      </c>
      <c r="G1" t="e">
        <f>AND(Sheet1!F1,"AAAAAFX9+wY=")</f>
        <v>#VALUE!</v>
      </c>
      <c r="H1" t="e">
        <f>AND(Sheet1!G1,"AAAAAFX9+wc=")</f>
        <v>#VALUE!</v>
      </c>
      <c r="I1" t="e">
        <f>AND(Sheet1!H1,"AAAAAFX9+wg=")</f>
        <v>#VALUE!</v>
      </c>
      <c r="J1" t="e">
        <f>AND(Sheet1!I1,"AAAAAFX9+wk=")</f>
        <v>#VALUE!</v>
      </c>
      <c r="K1" t="e">
        <f>AND(Sheet1!J1,"AAAAAFX9+wo=")</f>
        <v>#VALUE!</v>
      </c>
      <c r="L1" t="e">
        <f>AND(Sheet1!K1,"AAAAAFX9+ws=")</f>
        <v>#VALUE!</v>
      </c>
      <c r="M1">
        <f>IF(Sheet1!2:2,"AAAAAFX9+ww=",0)</f>
        <v>0</v>
      </c>
      <c r="N1" t="e">
        <f>AND(Sheet1!A2,"AAAAAFX9+w0=")</f>
        <v>#VALUE!</v>
      </c>
      <c r="O1" t="e">
        <f>AND(Sheet1!B2,"AAAAAFX9+w4=")</f>
        <v>#VALUE!</v>
      </c>
      <c r="P1" t="e">
        <f>AND(Sheet1!C2,"AAAAAFX9+w8=")</f>
        <v>#VALUE!</v>
      </c>
      <c r="Q1" t="e">
        <f>AND(Sheet1!D2,"AAAAAFX9+xA=")</f>
        <v>#VALUE!</v>
      </c>
      <c r="R1" t="e">
        <f>AND(Sheet1!E2,"AAAAAFX9+xE=")</f>
        <v>#VALUE!</v>
      </c>
      <c r="S1" t="e">
        <f>AND(Sheet1!F2,"AAAAAFX9+xI=")</f>
        <v>#VALUE!</v>
      </c>
      <c r="T1" t="e">
        <f>AND(Sheet1!G2,"AAAAAFX9+xM=")</f>
        <v>#VALUE!</v>
      </c>
      <c r="U1" t="e">
        <f>AND(Sheet1!H2,"AAAAAFX9+xQ=")</f>
        <v>#VALUE!</v>
      </c>
      <c r="V1" t="e">
        <f>AND(Sheet1!I2,"AAAAAFX9+xU=")</f>
        <v>#VALUE!</v>
      </c>
      <c r="W1" t="e">
        <f>AND(Sheet1!J2,"AAAAAFX9+xY=")</f>
        <v>#VALUE!</v>
      </c>
      <c r="X1" t="e">
        <f>AND(Sheet1!K2,"AAAAAFX9+xc=")</f>
        <v>#VALUE!</v>
      </c>
      <c r="Y1">
        <f>IF(Sheet1!3:3,"AAAAAFX9+xg=",0)</f>
        <v>0</v>
      </c>
      <c r="Z1" t="e">
        <f>AND(Sheet1!A3,"AAAAAFX9+xk=")</f>
        <v>#VALUE!</v>
      </c>
      <c r="AA1" t="e">
        <f>AND(Sheet1!B3,"AAAAAFX9+xo=")</f>
        <v>#VALUE!</v>
      </c>
      <c r="AB1" t="e">
        <f>AND(Sheet1!C3,"AAAAAFX9+xs=")</f>
        <v>#VALUE!</v>
      </c>
      <c r="AC1" t="e">
        <f>AND(Sheet1!D3,"AAAAAFX9+xw=")</f>
        <v>#VALUE!</v>
      </c>
      <c r="AD1" t="e">
        <f>AND(Sheet1!E3,"AAAAAFX9+x0=")</f>
        <v>#VALUE!</v>
      </c>
      <c r="AE1" t="e">
        <f>AND(Sheet1!F3,"AAAAAFX9+x4=")</f>
        <v>#VALUE!</v>
      </c>
      <c r="AF1" t="e">
        <f>AND(Sheet1!G3,"AAAAAFX9+x8=")</f>
        <v>#VALUE!</v>
      </c>
      <c r="AG1" t="e">
        <f>AND(Sheet1!H3,"AAAAAFX9+yA=")</f>
        <v>#VALUE!</v>
      </c>
      <c r="AH1" t="e">
        <f>AND(Sheet1!I3,"AAAAAFX9+yE=")</f>
        <v>#VALUE!</v>
      </c>
      <c r="AI1" t="e">
        <f>AND(Sheet1!J3,"AAAAAFX9+yI=")</f>
        <v>#VALUE!</v>
      </c>
      <c r="AJ1" t="e">
        <f>AND(Sheet1!K3,"AAAAAFX9+yM=")</f>
        <v>#VALUE!</v>
      </c>
      <c r="AK1">
        <f>IF(Sheet1!4:4,"AAAAAFX9+yQ=",0)</f>
        <v>0</v>
      </c>
      <c r="AL1" t="e">
        <f>AND(Sheet1!A4,"AAAAAFX9+yU=")</f>
        <v>#VALUE!</v>
      </c>
      <c r="AM1" t="e">
        <f>AND(Sheet1!B4,"AAAAAFX9+yY=")</f>
        <v>#VALUE!</v>
      </c>
      <c r="AN1" t="e">
        <f>AND(Sheet1!C4,"AAAAAFX9+yc=")</f>
        <v>#VALUE!</v>
      </c>
      <c r="AO1" t="e">
        <f>AND(Sheet1!D4,"AAAAAFX9+yg=")</f>
        <v>#VALUE!</v>
      </c>
      <c r="AP1">
        <f>IF(Sheet1!5:5,"AAAAAFX9+yk=",0)</f>
        <v>0</v>
      </c>
      <c r="AQ1" t="e">
        <f>AND(Sheet1!A5,"AAAAAFX9+yo=")</f>
        <v>#VALUE!</v>
      </c>
      <c r="AR1" t="e">
        <f>AND(Sheet1!B5,"AAAAAFX9+ys=")</f>
        <v>#VALUE!</v>
      </c>
      <c r="AS1" t="e">
        <f>AND(Sheet1!C5,"AAAAAFX9+yw=")</f>
        <v>#VALUE!</v>
      </c>
      <c r="AT1" t="e">
        <f>AND(Sheet1!D5,"AAAAAFX9+y0=")</f>
        <v>#VALUE!</v>
      </c>
      <c r="AU1">
        <f>IF(Sheet1!6:6,"AAAAAFX9+y4=",0)</f>
        <v>0</v>
      </c>
      <c r="AV1" t="e">
        <f>AND(Sheet1!A6,"AAAAAFX9+y8=")</f>
        <v>#VALUE!</v>
      </c>
      <c r="AW1" t="e">
        <f>AND(Sheet1!B6,"AAAAAFX9+zA=")</f>
        <v>#VALUE!</v>
      </c>
      <c r="AX1" t="e">
        <f>AND(Sheet1!C6,"AAAAAFX9+zE=")</f>
        <v>#VALUE!</v>
      </c>
      <c r="AY1" t="e">
        <f>AND(Sheet1!D6,"AAAAAFX9+zI=")</f>
        <v>#VALUE!</v>
      </c>
      <c r="AZ1">
        <f>IF(Sheet1!7:7,"AAAAAFX9+zM=",0)</f>
        <v>0</v>
      </c>
      <c r="BA1" t="e">
        <f>AND(Sheet1!A7,"AAAAAFX9+zQ=")</f>
        <v>#VALUE!</v>
      </c>
      <c r="BB1" t="e">
        <f>AND(Sheet1!B7,"AAAAAFX9+zU=")</f>
        <v>#VALUE!</v>
      </c>
      <c r="BC1" t="e">
        <f>AND(Sheet1!C7,"AAAAAFX9+zY=")</f>
        <v>#VALUE!</v>
      </c>
      <c r="BD1" t="e">
        <f>AND(Sheet1!D7,"AAAAAFX9+zc=")</f>
        <v>#VALUE!</v>
      </c>
      <c r="BE1">
        <f>IF(Sheet1!8:8,"AAAAAFX9+zg=",0)</f>
        <v>0</v>
      </c>
      <c r="BF1" t="e">
        <f>AND(Sheet1!A8,"AAAAAFX9+zk=")</f>
        <v>#VALUE!</v>
      </c>
      <c r="BG1" t="e">
        <f>AND(Sheet1!B8,"AAAAAFX9+zo=")</f>
        <v>#VALUE!</v>
      </c>
      <c r="BH1" t="e">
        <f>AND(Sheet1!C8,"AAAAAFX9+zs=")</f>
        <v>#VALUE!</v>
      </c>
      <c r="BI1" t="e">
        <f>AND(Sheet1!D8,"AAAAAFX9+zw=")</f>
        <v>#VALUE!</v>
      </c>
      <c r="BJ1">
        <f>IF(Sheet1!A:A,"AAAAAFX9+z0=",0)</f>
        <v>0</v>
      </c>
      <c r="BK1">
        <f>IF(Sheet1!B:B,"AAAAAFX9+z4=",0)</f>
        <v>0</v>
      </c>
      <c r="BL1">
        <f>IF(Sheet1!C:C,"AAAAAFX9+z8=",0)</f>
        <v>0</v>
      </c>
      <c r="BM1">
        <f>IF(Sheet1!D:D,"AAAAAFX9+0A=",0)</f>
        <v>0</v>
      </c>
      <c r="BN1" t="e">
        <f>IF(Sheet1!E:E,"AAAAAFX9+0E=",0)</f>
        <v>#VALUE!</v>
      </c>
      <c r="BO1">
        <f>IF(Sheet1!F:F,"AAAAAFX9+0I=",0)</f>
        <v>0</v>
      </c>
      <c r="BP1" t="e">
        <f>IF(Sheet1!G:G,"AAAAAFX9+0M=",0)</f>
        <v>#VALUE!</v>
      </c>
      <c r="BQ1">
        <f>IF(Sheet1!H:H,"AAAAAFX9+0Q=",0)</f>
        <v>0</v>
      </c>
      <c r="BR1">
        <f>IF(Sheet1!I:I,"AAAAAFX9+0U=",0)</f>
        <v>0</v>
      </c>
      <c r="BS1">
        <f>IF(Sheet1!J:J,"AAAAAFX9+0Y=",0)</f>
        <v>0</v>
      </c>
      <c r="BT1">
        <f>IF(Sheet1!K:K,"AAAAAFX9+0c=",0)</f>
        <v>0</v>
      </c>
      <c r="BU1">
        <f>IF(Sheet2!1:1,"AAAAAFX9+0g=",0)</f>
        <v>0</v>
      </c>
      <c r="BV1" t="e">
        <f>AND(Sheet2!A1,"AAAAAFX9+0k=")</f>
        <v>#VALUE!</v>
      </c>
      <c r="BW1">
        <f>IF(Sheet2!A:A,"AAAAAFX9+0o=",0)</f>
        <v>0</v>
      </c>
      <c r="BX1">
        <f>IF(Sheet3!1:1,"AAAAAFX9+0s=",0)</f>
        <v>0</v>
      </c>
      <c r="BY1" t="e">
        <f>AND(Sheet3!A1,"AAAAAFX9+0w=")</f>
        <v>#VALUE!</v>
      </c>
      <c r="BZ1">
        <f>IF(Sheet3!A:A,"AAAAAFX9+00=",0)</f>
        <v>0</v>
      </c>
      <c r="CA1" t="s">
        <v>21</v>
      </c>
    </row>
    <row r="2" spans="1:79" x14ac:dyDescent="0.25">
      <c r="A2" t="e">
        <f>AND(Sheet1!E4,"AAAAAG/maQA=")</f>
        <v>#VALUE!</v>
      </c>
      <c r="B2" t="e">
        <f>AND(Sheet1!F4,"AAAAAG/maQE=")</f>
        <v>#VALUE!</v>
      </c>
      <c r="C2" t="e">
        <f>AND(Sheet1!G4,"AAAAAG/maQI=")</f>
        <v>#VALUE!</v>
      </c>
      <c r="D2" t="e">
        <f>AND(Sheet1!H4,"AAAAAG/maQM=")</f>
        <v>#VALUE!</v>
      </c>
      <c r="E2" t="e">
        <f>AND(Sheet1!E5,"AAAAAG/maQQ=")</f>
        <v>#VALUE!</v>
      </c>
      <c r="F2" t="e">
        <f>AND(Sheet1!F5,"AAAAAG/maQU=")</f>
        <v>#VALUE!</v>
      </c>
      <c r="G2" t="e">
        <f>AND(Sheet1!G5,"AAAAAG/maQY=")</f>
        <v>#VALUE!</v>
      </c>
      <c r="H2" t="e">
        <f>AND(Sheet1!H5,"AAAAAG/maQc=")</f>
        <v>#VALUE!</v>
      </c>
      <c r="I2" t="e">
        <f>AND(Sheet1!E6,"AAAAAG/maQg=")</f>
        <v>#VALUE!</v>
      </c>
      <c r="J2" t="e">
        <f>AND(Sheet1!F6,"AAAAAG/maQk=")</f>
        <v>#VALUE!</v>
      </c>
      <c r="K2" t="e">
        <f>AND(Sheet1!G6,"AAAAAG/maQo=")</f>
        <v>#VALUE!</v>
      </c>
      <c r="L2" t="e">
        <f>AND(Sheet1!H6,"AAAAAG/maQs=")</f>
        <v>#VALUE!</v>
      </c>
      <c r="M2" t="e">
        <f>AND(Sheet1!E7,"AAAAAG/maQw=")</f>
        <v>#VALUE!</v>
      </c>
      <c r="N2" t="e">
        <f>AND(Sheet1!F7,"AAAAAG/maQ0=")</f>
        <v>#VALUE!</v>
      </c>
      <c r="O2" t="e">
        <f>AND(Sheet1!G7,"AAAAAG/maQ4=")</f>
        <v>#VALUE!</v>
      </c>
      <c r="P2" t="e">
        <f>AND(Sheet1!H7,"AAAAAG/maQ8=")</f>
        <v>#VALUE!</v>
      </c>
      <c r="Q2" t="e">
        <f>AND(Sheet1!E8,"AAAAAG/maRA=")</f>
        <v>#VALUE!</v>
      </c>
      <c r="R2" t="e">
        <f>AND(Sheet1!F8,"AAAAAG/maRE=")</f>
        <v>#VALUE!</v>
      </c>
      <c r="S2" t="e">
        <f>AND(Sheet1!G8,"AAAAAG/maRI=")</f>
        <v>#VALUE!</v>
      </c>
      <c r="T2" t="e">
        <f>AND(Sheet1!H8,"AAAAAG/maRM=")</f>
        <v>#VALUE!</v>
      </c>
    </row>
    <row r="3" spans="1:79" x14ac:dyDescent="0.25">
      <c r="A3" t="e">
        <f>AND(Sheet1!I4,"AAAAAFvXPgA=")</f>
        <v>#VALUE!</v>
      </c>
      <c r="B3" t="e">
        <f>AND(Sheet1!J4,"AAAAAFvXPgE=")</f>
        <v>#VALUE!</v>
      </c>
      <c r="C3" t="e">
        <f>AND(Sheet1!I5,"AAAAAFvXPgI=")</f>
        <v>#VALUE!</v>
      </c>
      <c r="D3" t="e">
        <f>AND(Sheet1!J5,"AAAAAFvXPgM=")</f>
        <v>#VALUE!</v>
      </c>
      <c r="E3" t="e">
        <f>AND(Sheet1!I6,"AAAAAFvXPgQ=")</f>
        <v>#VALUE!</v>
      </c>
      <c r="F3" t="e">
        <f>AND(Sheet1!J6,"AAAAAFvXPgU=")</f>
        <v>#VALUE!</v>
      </c>
      <c r="G3" t="e">
        <f>AND(Sheet1!I7,"AAAAAFvXPgY=")</f>
        <v>#VALUE!</v>
      </c>
      <c r="H3" t="e">
        <f>AND(Sheet1!J7,"AAAAAFvXPgc=")</f>
        <v>#VALUE!</v>
      </c>
      <c r="I3" t="e">
        <f>AND(Sheet1!I8,"AAAAAFvXPgg=")</f>
        <v>#VALUE!</v>
      </c>
      <c r="J3" t="e">
        <f>AND(Sheet1!J8,"AAAAAFvXPgk=")</f>
        <v>#VALUE!</v>
      </c>
      <c r="K3">
        <f>IF(Sheet1!9:9,"AAAAAFvXPgo=",0)</f>
        <v>0</v>
      </c>
      <c r="L3" t="e">
        <f>AND(Sheet1!A9,"AAAAAFvXPgs=")</f>
        <v>#VALUE!</v>
      </c>
      <c r="M3" t="e">
        <f>AND(Sheet1!B9,"AAAAAFvXPgw=")</f>
        <v>#VALUE!</v>
      </c>
      <c r="N3" t="e">
        <f>AND(Sheet1!C9,"AAAAAFvXPg0=")</f>
        <v>#VALUE!</v>
      </c>
      <c r="O3" t="e">
        <f>AND(Sheet1!D9,"AAAAAFvXPg4=")</f>
        <v>#VALUE!</v>
      </c>
      <c r="P3" t="e">
        <f>AND(Sheet1!E9,"AAAAAFvXPg8=")</f>
        <v>#VALUE!</v>
      </c>
      <c r="Q3" t="e">
        <f>AND(Sheet1!F9,"AAAAAFvXPhA=")</f>
        <v>#VALUE!</v>
      </c>
      <c r="R3" t="e">
        <f>AND(Sheet1!G9,"AAAAAFvXPhE=")</f>
        <v>#VALUE!</v>
      </c>
      <c r="S3" t="e">
        <f>AND(Sheet1!H9,"AAAAAFvXPhI=")</f>
        <v>#VALUE!</v>
      </c>
      <c r="T3" t="e">
        <f>AND(Sheet1!I9,"AAAAAFvXPhM=")</f>
        <v>#VALUE!</v>
      </c>
      <c r="U3" t="e">
        <f>AND(Sheet1!J9,"AAAAAFvXPhQ=")</f>
        <v>#VALUE!</v>
      </c>
      <c r="V3">
        <f>IF(Sheet1!10:10,"AAAAAFvXPhU=",0)</f>
        <v>0</v>
      </c>
      <c r="W3" t="e">
        <f>AND(Sheet1!A10,"AAAAAFvXPhY=")</f>
        <v>#VALUE!</v>
      </c>
      <c r="X3" t="e">
        <f>AND(Sheet1!B10,"AAAAAFvXPhc=")</f>
        <v>#VALUE!</v>
      </c>
      <c r="Y3" t="e">
        <f>AND(Sheet1!C10,"AAAAAFvXPhg=")</f>
        <v>#VALUE!</v>
      </c>
      <c r="Z3" t="e">
        <f>AND(Sheet1!D10,"AAAAAFvXPhk=")</f>
        <v>#VALUE!</v>
      </c>
      <c r="AA3" t="e">
        <f>AND(Sheet1!E10,"AAAAAFvXPho=")</f>
        <v>#VALUE!</v>
      </c>
      <c r="AB3" t="e">
        <f>AND(Sheet1!F10,"AAAAAFvXPhs=")</f>
        <v>#VALUE!</v>
      </c>
      <c r="AC3" t="e">
        <f>AND(Sheet1!G10,"AAAAAFvXPhw=")</f>
        <v>#VALUE!</v>
      </c>
      <c r="AD3" t="e">
        <f>AND(Sheet1!H10,"AAAAAFvXPh0=")</f>
        <v>#VALUE!</v>
      </c>
      <c r="AE3" t="e">
        <f>AND(Sheet1!I10,"AAAAAFvXPh4=")</f>
        <v>#VALUE!</v>
      </c>
      <c r="AF3" t="e">
        <f>AND(Sheet1!J10,"AAAAAFvXPh8=")</f>
        <v>#VALUE!</v>
      </c>
      <c r="AG3">
        <f>IF(Sheet1!11:11,"AAAAAFvXPiA=",0)</f>
        <v>0</v>
      </c>
      <c r="AH3" t="e">
        <f>AND(Sheet1!A11,"AAAAAFvXPiE=")</f>
        <v>#VALUE!</v>
      </c>
      <c r="AI3" t="e">
        <f>AND(Sheet1!B11,"AAAAAFvXPiI=")</f>
        <v>#VALUE!</v>
      </c>
      <c r="AJ3" t="e">
        <f>AND(Sheet1!C11,"AAAAAFvXPiM=")</f>
        <v>#VALUE!</v>
      </c>
      <c r="AK3" t="e">
        <f>AND(Sheet1!D11,"AAAAAFvXPiQ=")</f>
        <v>#VALUE!</v>
      </c>
      <c r="AL3" t="e">
        <f>AND(Sheet1!E11,"AAAAAFvXPiU=")</f>
        <v>#VALUE!</v>
      </c>
      <c r="AM3" t="e">
        <f>AND(Sheet1!F11,"AAAAAFvXPiY=")</f>
        <v>#VALUE!</v>
      </c>
      <c r="AN3" t="e">
        <f>AND(Sheet1!G11,"AAAAAFvXPic=")</f>
        <v>#VALUE!</v>
      </c>
      <c r="AO3" t="e">
        <f>AND(Sheet1!H11,"AAAAAFvXPig=")</f>
        <v>#VALUE!</v>
      </c>
      <c r="AP3" t="e">
        <f>AND(Sheet1!I11,"AAAAAFvXPik=")</f>
        <v>#VALUE!</v>
      </c>
      <c r="AQ3" t="e">
        <f>AND(Sheet1!J11,"AAAAAFvXPio=")</f>
        <v>#VALUE!</v>
      </c>
      <c r="AR3">
        <f>IF(Sheet1!12:12,"AAAAAFvXPis=",0)</f>
        <v>0</v>
      </c>
      <c r="AS3" t="e">
        <f>AND(Sheet1!A12,"AAAAAFvXPiw=")</f>
        <v>#VALUE!</v>
      </c>
      <c r="AT3" t="e">
        <f>AND(Sheet1!B12,"AAAAAFvXPi0=")</f>
        <v>#VALUE!</v>
      </c>
      <c r="AU3" t="e">
        <f>AND(Sheet1!C12,"AAAAAFvXPi4=")</f>
        <v>#VALUE!</v>
      </c>
      <c r="AV3" t="e">
        <f>AND(Sheet1!D12,"AAAAAFvXPi8=")</f>
        <v>#VALUE!</v>
      </c>
      <c r="AW3" t="e">
        <f>AND(Sheet1!E12,"AAAAAFvXPjA=")</f>
        <v>#VALUE!</v>
      </c>
      <c r="AX3" t="e">
        <f>AND(Sheet1!F12,"AAAAAFvXPjE=")</f>
        <v>#VALUE!</v>
      </c>
      <c r="AY3" t="e">
        <f>AND(Sheet1!G12,"AAAAAFvXPjI=")</f>
        <v>#VALUE!</v>
      </c>
      <c r="AZ3" t="e">
        <f>AND(Sheet1!H12,"AAAAAFvXPjM=")</f>
        <v>#VALUE!</v>
      </c>
      <c r="BA3" t="e">
        <f>AND(Sheet1!I12,"AAAAAFvXPjQ=")</f>
        <v>#VALUE!</v>
      </c>
      <c r="BB3" t="e">
        <f>AND(Sheet1!J12,"AAAAAFvXPjU=")</f>
        <v>#VALUE!</v>
      </c>
      <c r="BC3">
        <f>IF(Sheet1!13:13,"AAAAAFvXPjY=",0)</f>
        <v>0</v>
      </c>
      <c r="BD3" t="e">
        <f>AND(Sheet1!A13,"AAAAAFvXPjc=")</f>
        <v>#VALUE!</v>
      </c>
      <c r="BE3" t="e">
        <f>AND(Sheet1!B13,"AAAAAFvXPjg=")</f>
        <v>#VALUE!</v>
      </c>
      <c r="BF3" t="e">
        <f>AND(Sheet1!C13,"AAAAAFvXPjk=")</f>
        <v>#VALUE!</v>
      </c>
      <c r="BG3" t="e">
        <f>AND(Sheet1!D13,"AAAAAFvXPjo=")</f>
        <v>#VALUE!</v>
      </c>
      <c r="BH3" t="e">
        <f>AND(Sheet1!E13,"AAAAAFvXPjs=")</f>
        <v>#VALUE!</v>
      </c>
      <c r="BI3" t="e">
        <f>AND(Sheet1!F13,"AAAAAFvXPjw=")</f>
        <v>#VALUE!</v>
      </c>
      <c r="BJ3" t="e">
        <f>AND(Sheet1!G13,"AAAAAFvXPj0=")</f>
        <v>#VALUE!</v>
      </c>
      <c r="BK3" t="e">
        <f>AND(Sheet1!H13,"AAAAAFvXPj4=")</f>
        <v>#VALUE!</v>
      </c>
      <c r="BL3" t="e">
        <f>AND(Sheet1!I13,"AAAAAFvXPj8=")</f>
        <v>#VALUE!</v>
      </c>
      <c r="BM3" t="e">
        <f>AND(Sheet1!J13,"AAAAAFvXPkA=")</f>
        <v>#VALUE!</v>
      </c>
    </row>
    <row r="4" spans="1:79" x14ac:dyDescent="0.25">
      <c r="A4" t="str">
        <f>IF(Sheet1!14:14,"AAAAAF/VfwA=",0)</f>
        <v>AAAAAF/VfwA=</v>
      </c>
      <c r="B4" t="e">
        <f>AND(Sheet1!A14,"AAAAAF/VfwE=")</f>
        <v>#VALUE!</v>
      </c>
      <c r="C4" t="e">
        <f>AND(Sheet1!B14,"AAAAAF/VfwI=")</f>
        <v>#VALUE!</v>
      </c>
      <c r="D4" t="e">
        <f>AND(Sheet1!C14,"AAAAAF/VfwM=")</f>
        <v>#VALUE!</v>
      </c>
      <c r="E4" t="e">
        <f>AND(Sheet1!D14,"AAAAAF/VfwQ=")</f>
        <v>#VALUE!</v>
      </c>
      <c r="F4" t="e">
        <f>AND(Sheet1!E14,"AAAAAF/VfwU=")</f>
        <v>#VALUE!</v>
      </c>
      <c r="G4" t="e">
        <f>AND(Sheet1!F14,"AAAAAF/VfwY=")</f>
        <v>#VALUE!</v>
      </c>
      <c r="H4" t="e">
        <f>AND(Sheet1!G14,"AAAAAF/Vfwc=")</f>
        <v>#VALUE!</v>
      </c>
      <c r="I4" t="e">
        <f>AND(Sheet1!H14,"AAAAAF/Vfwg=")</f>
        <v>#VALUE!</v>
      </c>
      <c r="J4" t="e">
        <f>AND(Sheet1!I14,"AAAAAF/Vfwk=")</f>
        <v>#VALUE!</v>
      </c>
      <c r="K4" t="e">
        <f>AND(Sheet1!J14,"AAAAAF/Vfwo=")</f>
        <v>#VALUE!</v>
      </c>
      <c r="L4">
        <f>IF(Sheet1!15:15,"AAAAAF/Vfws=",0)</f>
        <v>0</v>
      </c>
      <c r="M4" t="e">
        <f>AND(Sheet1!A15,"AAAAAF/Vfww=")</f>
        <v>#VALUE!</v>
      </c>
      <c r="N4" t="e">
        <f>AND(Sheet1!B15,"AAAAAF/Vfw0=")</f>
        <v>#VALUE!</v>
      </c>
      <c r="O4" t="e">
        <f>AND(Sheet1!C15,"AAAAAF/Vfw4=")</f>
        <v>#VALUE!</v>
      </c>
      <c r="P4" t="e">
        <f>AND(Sheet1!D15,"AAAAAF/Vfw8=")</f>
        <v>#VALUE!</v>
      </c>
      <c r="Q4" t="e">
        <f>AND(Sheet1!E15,"AAAAAF/VfxA=")</f>
        <v>#VALUE!</v>
      </c>
      <c r="R4" t="e">
        <f>AND(Sheet1!F15,"AAAAAF/VfxE=")</f>
        <v>#VALUE!</v>
      </c>
      <c r="S4" t="e">
        <f>AND(Sheet1!G15,"AAAAAF/VfxI=")</f>
        <v>#VALUE!</v>
      </c>
      <c r="T4" t="e">
        <f>AND(Sheet1!H15,"AAAAAF/VfxM=")</f>
        <v>#VALUE!</v>
      </c>
      <c r="U4" t="e">
        <f>AND(Sheet1!I15,"AAAAAF/VfxQ=")</f>
        <v>#VALUE!</v>
      </c>
      <c r="V4" t="e">
        <f>AND(Sheet1!J15,"AAAAAF/VfxU=")</f>
        <v>#VALUE!</v>
      </c>
      <c r="W4">
        <f>IF(Sheet1!16:16,"AAAAAF/VfxY=",0)</f>
        <v>0</v>
      </c>
      <c r="X4" t="e">
        <f>AND(Sheet1!A16,"AAAAAF/Vfxc=")</f>
        <v>#VALUE!</v>
      </c>
      <c r="Y4" t="e">
        <f>AND(Sheet1!B16,"AAAAAF/Vfxg=")</f>
        <v>#VALUE!</v>
      </c>
      <c r="Z4" t="e">
        <f>AND(Sheet1!C16,"AAAAAF/Vfxk=")</f>
        <v>#VALUE!</v>
      </c>
      <c r="AA4" t="e">
        <f>AND(Sheet1!D16,"AAAAAF/Vfxo=")</f>
        <v>#VALUE!</v>
      </c>
      <c r="AB4" t="e">
        <f>AND(Sheet1!E16,"AAAAAF/Vfxs=")</f>
        <v>#VALUE!</v>
      </c>
      <c r="AC4" t="e">
        <f>AND(Sheet1!F16,"AAAAAF/Vfxw=")</f>
        <v>#VALUE!</v>
      </c>
      <c r="AD4" t="e">
        <f>AND(Sheet1!G16,"AAAAAF/Vfx0=")</f>
        <v>#VALUE!</v>
      </c>
      <c r="AE4" t="e">
        <f>AND(Sheet1!H16,"AAAAAF/Vfx4=")</f>
        <v>#VALUE!</v>
      </c>
      <c r="AF4" t="e">
        <f>AND(Sheet1!I16,"AAAAAF/Vfx8=")</f>
        <v>#VALUE!</v>
      </c>
      <c r="AG4" t="e">
        <f>AND(Sheet1!J16,"AAAAAF/VfyA=")</f>
        <v>#VALUE!</v>
      </c>
      <c r="AH4">
        <f>IF(Sheet1!17:17,"AAAAAF/VfyE=",0)</f>
        <v>0</v>
      </c>
      <c r="AI4" t="e">
        <f>AND(Sheet1!A17,"AAAAAF/VfyI=")</f>
        <v>#VALUE!</v>
      </c>
      <c r="AJ4" t="e">
        <f>AND(Sheet1!B17,"AAAAAF/VfyM=")</f>
        <v>#VALUE!</v>
      </c>
      <c r="AK4" t="e">
        <f>AND(Sheet1!C17,"AAAAAF/VfyQ=")</f>
        <v>#VALUE!</v>
      </c>
      <c r="AL4" t="e">
        <f>AND(Sheet1!D17,"AAAAAF/VfyU=")</f>
        <v>#VALUE!</v>
      </c>
      <c r="AM4" t="e">
        <f>AND(Sheet1!E17,"AAAAAF/VfyY=")</f>
        <v>#VALUE!</v>
      </c>
      <c r="AN4" t="e">
        <f>AND(Sheet1!F17,"AAAAAF/Vfyc=")</f>
        <v>#VALUE!</v>
      </c>
      <c r="AO4" t="e">
        <f>AND(Sheet1!G17,"AAAAAF/Vfyg=")</f>
        <v>#VALUE!</v>
      </c>
      <c r="AP4" t="e">
        <f>AND(Sheet1!H17,"AAAAAF/Vfyk=")</f>
        <v>#VALUE!</v>
      </c>
      <c r="AQ4" t="e">
        <f>AND(Sheet1!I17,"AAAAAF/Vfyo=")</f>
        <v>#VALUE!</v>
      </c>
      <c r="AR4" t="e">
        <f>AND(Sheet1!J17,"AAAAAF/Vfys=")</f>
        <v>#VALUE!</v>
      </c>
      <c r="AS4">
        <f>IF(Sheet1!18:18,"AAAAAF/Vfyw=",0)</f>
        <v>0</v>
      </c>
      <c r="AT4" t="e">
        <f>AND(Sheet1!A18,"AAAAAF/Vfy0=")</f>
        <v>#VALUE!</v>
      </c>
      <c r="AU4" t="e">
        <f>AND(Sheet1!B18,"AAAAAF/Vfy4=")</f>
        <v>#VALUE!</v>
      </c>
      <c r="AV4" t="e">
        <f>AND(Sheet1!C18,"AAAAAF/Vfy8=")</f>
        <v>#VALUE!</v>
      </c>
      <c r="AW4" t="e">
        <f>AND(Sheet1!D18,"AAAAAF/VfzA=")</f>
        <v>#VALUE!</v>
      </c>
      <c r="AX4" t="e">
        <f>AND(Sheet1!E18,"AAAAAF/VfzE=")</f>
        <v>#VALUE!</v>
      </c>
      <c r="AY4" t="e">
        <f>AND(Sheet1!F18,"AAAAAF/VfzI=")</f>
        <v>#VALUE!</v>
      </c>
      <c r="AZ4" t="e">
        <f>AND(Sheet1!G18,"AAAAAF/VfzM=")</f>
        <v>#VALUE!</v>
      </c>
      <c r="BA4" t="e">
        <f>AND(Sheet1!H18,"AAAAAF/VfzQ=")</f>
        <v>#VALUE!</v>
      </c>
      <c r="BB4" t="e">
        <f>AND(Sheet1!I18,"AAAAAF/VfzU=")</f>
        <v>#VALUE!</v>
      </c>
      <c r="BC4" t="e">
        <f>AND(Sheet1!J18,"AAAAAF/VfzY=")</f>
        <v>#VALUE!</v>
      </c>
    </row>
    <row r="5" spans="1:79" x14ac:dyDescent="0.25">
      <c r="A5" t="str">
        <f>IF(Sheet1!19:19,"AAAAAB73/wA=",0)</f>
        <v>AAAAAB73/wA=</v>
      </c>
      <c r="B5" t="e">
        <f>AND(Sheet1!A19,"AAAAAB73/wE=")</f>
        <v>#VALUE!</v>
      </c>
      <c r="C5" t="e">
        <f>AND(Sheet1!B19,"AAAAAB73/wI=")</f>
        <v>#VALUE!</v>
      </c>
      <c r="D5" t="e">
        <f>AND(Sheet1!C19,"AAAAAB73/wM=")</f>
        <v>#VALUE!</v>
      </c>
      <c r="E5" t="e">
        <f>AND(Sheet1!D19,"AAAAAB73/wQ=")</f>
        <v>#VALUE!</v>
      </c>
      <c r="F5" t="e">
        <f>AND(Sheet1!E19,"AAAAAB73/wU=")</f>
        <v>#VALUE!</v>
      </c>
      <c r="G5" t="e">
        <f>AND(Sheet1!F19,"AAAAAB73/wY=")</f>
        <v>#VALUE!</v>
      </c>
      <c r="H5" t="e">
        <f>AND(Sheet1!G19,"AAAAAB73/wc=")</f>
        <v>#VALUE!</v>
      </c>
      <c r="I5" t="e">
        <f>AND(Sheet1!H19,"AAAAAB73/wg=")</f>
        <v>#VALUE!</v>
      </c>
      <c r="J5" t="e">
        <f>AND(Sheet1!I19,"AAAAAB73/wk=")</f>
        <v>#VALUE!</v>
      </c>
      <c r="K5" t="e">
        <f>AND(Sheet1!J19,"AAAAAB73/wo=")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C. Rodriguez Nieves</dc:creator>
  <cp:lastModifiedBy>Juan C. Rodriguez Nieves</cp:lastModifiedBy>
  <dcterms:created xsi:type="dcterms:W3CDTF">2012-08-01T04:33:10Z</dcterms:created>
  <dcterms:modified xsi:type="dcterms:W3CDTF">2012-08-01T05:32:06Z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1jJC7z23aIvEDgg3ie0G3rWSGRaHnCWWzUpBBxZglcmw</vt:lpwstr>
  </property>
  <property fmtid="{D5CDD505-2E9C-101B-9397-08002B2CF9AE}" pid="4" name="Google.Documents.RevisionId">
    <vt:lpwstr>13347310939324173984</vt:lpwstr>
  </property>
  <property fmtid="{D5CDD505-2E9C-101B-9397-08002B2CF9AE}" pid="5" name="Google.Documents.PreviousRevisionId">
    <vt:lpwstr>07263920386465092385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