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ete\Eliete\Planilhas\"/>
    </mc:Choice>
  </mc:AlternateContent>
  <xr:revisionPtr revIDLastSave="0" documentId="13_ncr:1_{EE6E888F-7F57-4CFA-9697-519134F30ED0}" xr6:coauthVersionLast="47" xr6:coauthVersionMax="47" xr10:uidLastSave="{00000000-0000-0000-0000-000000000000}"/>
  <bookViews>
    <workbookView xWindow="-120" yWindow="-120" windowWidth="20730" windowHeight="11160" activeTab="1" xr2:uid="{1C2A34DE-7F1E-4F0F-B4BA-1D973AF4F77D}"/>
  </bookViews>
  <sheets>
    <sheet name="APP" sheetId="1" r:id="rId1"/>
    <sheet name="Planilha2" sheetId="2" r:id="rId2"/>
  </sheets>
  <definedNames>
    <definedName name="Aportes">APP!$C$17</definedName>
    <definedName name="patrimonio">APP!$C$20</definedName>
    <definedName name="qtd_anos">APP!$C$18</definedName>
    <definedName name="Rendimento_carteira">APP!$C$13</definedName>
    <definedName name="salario">APP!$C$12</definedName>
    <definedName name="sugestao_investimento">APP!$C$14</definedName>
    <definedName name="taxa_mensal">APP!$C$19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37" i="1"/>
  <c r="C38" i="1"/>
  <c r="C39" i="1"/>
  <c r="C40" i="1"/>
  <c r="C41" i="1"/>
  <c r="C36" i="1"/>
  <c r="G3" i="2"/>
  <c r="C17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C20" i="1"/>
  <c r="C21" i="1" s="1"/>
  <c r="C25" i="1"/>
  <c r="D25" i="1" s="1"/>
  <c r="C26" i="1"/>
  <c r="D26" i="1" s="1"/>
  <c r="C27" i="1"/>
  <c r="D27" i="1" s="1"/>
  <c r="C28" i="1"/>
  <c r="D28" i="1" s="1"/>
  <c r="C24" i="1"/>
  <c r="D24" i="1" s="1"/>
  <c r="D37" i="1" l="1"/>
  <c r="D38" i="1"/>
  <c r="D39" i="1"/>
  <c r="D40" i="1"/>
  <c r="D41" i="1"/>
  <c r="D36" i="1"/>
  <c r="D42" i="1" s="1"/>
</calcChain>
</file>

<file path=xl/sharedStrings.xml><?xml version="1.0" encoding="utf-8"?>
<sst xmlns="http://schemas.openxmlformats.org/spreadsheetml/2006/main" count="71" uniqueCount="34">
  <si>
    <t>Quanto investir por mes?</t>
  </si>
  <si>
    <t>Por quantos anos?</t>
  </si>
  <si>
    <t>Taxa de rendimento mensal?</t>
  </si>
  <si>
    <t>Patrimonio acumulado?</t>
  </si>
  <si>
    <t>Dividendos mensais?</t>
  </si>
  <si>
    <t>Investimento Mensal</t>
  </si>
  <si>
    <t>Cenarios</t>
  </si>
  <si>
    <t>Em 2 anos</t>
  </si>
  <si>
    <t>Em 5 anos</t>
  </si>
  <si>
    <t>Em 10 anos</t>
  </si>
  <si>
    <t>Em 20 anos</t>
  </si>
  <si>
    <t>Em 30 anos</t>
  </si>
  <si>
    <t>Dividendo</t>
  </si>
  <si>
    <t>Rendimento Carteira</t>
  </si>
  <si>
    <t>Salario</t>
  </si>
  <si>
    <t>Agressivo</t>
  </si>
  <si>
    <t>Moderado</t>
  </si>
  <si>
    <t>VALOR A SER INVESTIDO POR MÊS</t>
  </si>
  <si>
    <t>PERFIL</t>
  </si>
  <si>
    <t>TIPO DE FII</t>
  </si>
  <si>
    <t>Percentual Sugerido</t>
  </si>
  <si>
    <t>Valore</t>
  </si>
  <si>
    <t>PAPEL</t>
  </si>
  <si>
    <t>TIJOLO</t>
  </si>
  <si>
    <t>HIBRIDOS</t>
  </si>
  <si>
    <t>FOFs</t>
  </si>
  <si>
    <t>DESENVOLVIMENTO</t>
  </si>
  <si>
    <t>HOTELARIAS</t>
  </si>
  <si>
    <t>CONFIGURAÇÕES</t>
  </si>
  <si>
    <t>Conservador</t>
  </si>
  <si>
    <t>%</t>
  </si>
  <si>
    <t>CHAVE</t>
  </si>
  <si>
    <t>Moderado-TIJOLO</t>
  </si>
  <si>
    <t>Sugestao de Investimento(30%)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</si>
</sst>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ptos Narrow"/>
    </font>
    <font>
      <b/>
      <sz val="12"/>
      <color theme="1"/>
      <name val="Aptos Narrow"/>
    </font>
    <font>
      <b/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/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theme="2" tint="-9.9948118533890809E-2"/>
      </right>
      <top/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indexed="64"/>
      </top>
      <bottom style="medium">
        <color theme="2" tint="-9.9948118533890809E-2"/>
      </bottom>
      <diagonal/>
    </border>
    <border>
      <left/>
      <right/>
      <top style="medium">
        <color indexed="64"/>
      </top>
      <bottom/>
      <diagonal/>
    </border>
    <border>
      <left style="medium">
        <color theme="2" tint="-9.9948118533890809E-2"/>
      </left>
      <right/>
      <top/>
      <bottom style="medium">
        <color theme="2" tint="-9.9948118533890809E-2"/>
      </bottom>
      <diagonal/>
    </border>
    <border>
      <left style="medium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/>
      <top style="medium">
        <color theme="2" tint="-9.9948118533890809E-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theme="2" tint="-9.9948118533890809E-2"/>
      </left>
      <right/>
      <top style="medium">
        <color indexed="64"/>
      </top>
      <bottom style="medium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5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4" borderId="0" xfId="0" applyFill="1"/>
    <xf numFmtId="0" fontId="0" fillId="0" borderId="0" xfId="0" applyBorder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4" fillId="0" borderId="0" xfId="0" applyFont="1"/>
    <xf numFmtId="0" fontId="4" fillId="5" borderId="0" xfId="0" applyFont="1" applyFill="1"/>
    <xf numFmtId="0" fontId="5" fillId="0" borderId="0" xfId="0" applyFont="1" applyFill="1" applyBorder="1" applyAlignment="1"/>
    <xf numFmtId="0" fontId="5" fillId="3" borderId="1" xfId="0" applyFont="1" applyFill="1" applyBorder="1" applyAlignment="1"/>
    <xf numFmtId="8" fontId="0" fillId="4" borderId="14" xfId="0" applyNumberFormat="1" applyFill="1" applyBorder="1" applyAlignment="1">
      <alignment horizontal="center"/>
    </xf>
    <xf numFmtId="8" fontId="0" fillId="4" borderId="9" xfId="0" applyNumberFormat="1" applyFill="1" applyBorder="1" applyAlignment="1">
      <alignment horizontal="center"/>
    </xf>
    <xf numFmtId="8" fontId="0" fillId="4" borderId="15" xfId="0" applyNumberFormat="1" applyFill="1" applyBorder="1" applyAlignment="1">
      <alignment horizontal="center"/>
    </xf>
    <xf numFmtId="8" fontId="0" fillId="4" borderId="11" xfId="0" applyNumberFormat="1" applyFill="1" applyBorder="1" applyAlignment="1">
      <alignment horizontal="center"/>
    </xf>
    <xf numFmtId="8" fontId="0" fillId="4" borderId="16" xfId="0" applyNumberFormat="1" applyFill="1" applyBorder="1" applyAlignment="1">
      <alignment horizontal="center"/>
    </xf>
    <xf numFmtId="8" fontId="0" fillId="4" borderId="13" xfId="0" applyNumberFormat="1" applyFill="1" applyBorder="1" applyAlignment="1">
      <alignment horizontal="center"/>
    </xf>
    <xf numFmtId="0" fontId="8" fillId="6" borderId="8" xfId="0" applyFont="1" applyFill="1" applyBorder="1"/>
    <xf numFmtId="0" fontId="8" fillId="6" borderId="10" xfId="0" applyFont="1" applyFill="1" applyBorder="1"/>
    <xf numFmtId="0" fontId="8" fillId="6" borderId="12" xfId="0" applyFont="1" applyFill="1" applyBorder="1"/>
    <xf numFmtId="0" fontId="8" fillId="0" borderId="17" xfId="0" applyFont="1" applyBorder="1"/>
    <xf numFmtId="0" fontId="8" fillId="0" borderId="10" xfId="0" applyFont="1" applyBorder="1"/>
    <xf numFmtId="0" fontId="9" fillId="4" borderId="10" xfId="0" applyFont="1" applyFill="1" applyBorder="1"/>
    <xf numFmtId="0" fontId="9" fillId="4" borderId="12" xfId="0" applyFont="1" applyFill="1" applyBorder="1"/>
    <xf numFmtId="0" fontId="8" fillId="4" borderId="8" xfId="0" applyFont="1" applyFill="1" applyBorder="1"/>
    <xf numFmtId="0" fontId="8" fillId="4" borderId="10" xfId="0" applyFont="1" applyFill="1" applyBorder="1"/>
    <xf numFmtId="0" fontId="8" fillId="4" borderId="12" xfId="0" applyFont="1" applyFill="1" applyBorder="1"/>
    <xf numFmtId="167" fontId="0" fillId="0" borderId="19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167" fontId="7" fillId="0" borderId="23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10" fontId="7" fillId="0" borderId="20" xfId="2" applyNumberFormat="1" applyFont="1" applyBorder="1" applyAlignment="1">
      <alignment horizontal="center"/>
    </xf>
    <xf numFmtId="8" fontId="7" fillId="4" borderId="20" xfId="0" applyNumberFormat="1" applyFont="1" applyFill="1" applyBorder="1" applyAlignment="1">
      <alignment horizontal="center"/>
    </xf>
    <xf numFmtId="8" fontId="7" fillId="4" borderId="21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7" fontId="0" fillId="4" borderId="21" xfId="0" applyNumberFormat="1" applyFill="1" applyBorder="1" applyAlignment="1">
      <alignment horizontal="center"/>
    </xf>
    <xf numFmtId="0" fontId="2" fillId="2" borderId="0" xfId="3"/>
    <xf numFmtId="0" fontId="3" fillId="4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0" fontId="0" fillId="0" borderId="24" xfId="0" applyBorder="1"/>
    <xf numFmtId="9" fontId="0" fillId="0" borderId="25" xfId="0" applyNumberFormat="1" applyBorder="1" applyAlignment="1">
      <alignment horizontal="center"/>
    </xf>
    <xf numFmtId="0" fontId="0" fillId="0" borderId="27" xfId="0" applyBorder="1"/>
    <xf numFmtId="9" fontId="0" fillId="0" borderId="28" xfId="0" applyNumberFormat="1" applyBorder="1" applyAlignment="1">
      <alignment horizontal="center"/>
    </xf>
    <xf numFmtId="0" fontId="0" fillId="0" borderId="30" xfId="0" applyBorder="1"/>
    <xf numFmtId="0" fontId="10" fillId="2" borderId="4" xfId="3" applyFont="1" applyBorder="1" applyAlignment="1">
      <alignment horizontal="center" vertical="center"/>
    </xf>
    <xf numFmtId="0" fontId="10" fillId="2" borderId="18" xfId="3" applyFont="1" applyBorder="1" applyAlignment="1">
      <alignment horizontal="center" vertical="center"/>
    </xf>
    <xf numFmtId="0" fontId="10" fillId="2" borderId="0" xfId="3" applyFont="1"/>
    <xf numFmtId="0" fontId="10" fillId="2" borderId="0" xfId="3" applyFont="1" applyAlignment="1">
      <alignment horizontal="center"/>
    </xf>
    <xf numFmtId="167" fontId="0" fillId="4" borderId="26" xfId="0" applyNumberFormat="1" applyFill="1" applyBorder="1" applyAlignment="1">
      <alignment horizontal="center"/>
    </xf>
    <xf numFmtId="167" fontId="0" fillId="4" borderId="29" xfId="0" applyNumberFormat="1" applyFill="1" applyBorder="1" applyAlignment="1">
      <alignment horizontal="center"/>
    </xf>
    <xf numFmtId="167" fontId="0" fillId="4" borderId="31" xfId="0" applyNumberForma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7" xfId="0" applyBorder="1"/>
    <xf numFmtId="0" fontId="0" fillId="0" borderId="32" xfId="0" applyBorder="1"/>
    <xf numFmtId="9" fontId="0" fillId="0" borderId="3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2" fillId="2" borderId="0" xfId="2" applyFont="1" applyFill="1"/>
    <xf numFmtId="167" fontId="3" fillId="0" borderId="0" xfId="0" applyNumberFormat="1" applyFont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5-49DE-BDDE-06FCC6C249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3173</xdr:colOff>
      <xdr:row>0</xdr:row>
      <xdr:rowOff>74085</xdr:rowOff>
    </xdr:from>
    <xdr:to>
      <xdr:col>4</xdr:col>
      <xdr:colOff>21167</xdr:colOff>
      <xdr:row>9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7F087B-E624-FE77-3437-16EF060CCF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96" t="24424" r="10525" b="14746"/>
        <a:stretch/>
      </xdr:blipFill>
      <xdr:spPr>
        <a:xfrm>
          <a:off x="225423" y="74085"/>
          <a:ext cx="7140577" cy="1754715"/>
        </a:xfrm>
        <a:prstGeom prst="rect">
          <a:avLst/>
        </a:prstGeom>
        <a:ln w="190500" cap="sq">
          <a:solidFill>
            <a:srgbClr val="C8C6BD"/>
          </a:solidFill>
          <a:prstDash val="solid"/>
          <a:miter lim="800000"/>
        </a:ln>
        <a:effectLst>
          <a:outerShdw blurRad="254000" algn="bl" rotWithShape="0">
            <a:srgbClr val="000000">
              <a:alpha val="43000"/>
            </a:srgbClr>
          </a:outerShdw>
        </a:effectLst>
        <a:scene3d>
          <a:camera prst="perspectiveFront" fov="5400000"/>
          <a:lightRig rig="threePt" dir="t">
            <a:rot lat="0" lon="0" rev="21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  <xdr:twoCellAnchor>
    <xdr:from>
      <xdr:col>0</xdr:col>
      <xdr:colOff>209551</xdr:colOff>
      <xdr:row>42</xdr:row>
      <xdr:rowOff>57156</xdr:rowOff>
    </xdr:from>
    <xdr:to>
      <xdr:col>3</xdr:col>
      <xdr:colOff>771525</xdr:colOff>
      <xdr:row>56</xdr:row>
      <xdr:rowOff>133356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8FDCF5-23A6-EDDC-E9FF-76E179604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0DB9-6D40-45B2-BFC1-85C9CB134884}">
  <dimension ref="A1:G65"/>
  <sheetViews>
    <sheetView showGridLines="0" topLeftCell="A31" zoomScaleNormal="100" workbookViewId="0">
      <selection activeCell="C15" sqref="C15"/>
    </sheetView>
  </sheetViews>
  <sheetFormatPr defaultColWidth="0" defaultRowHeight="15" x14ac:dyDescent="0.25"/>
  <cols>
    <col min="1" max="1" width="3.28515625" bestFit="1" customWidth="1"/>
    <col min="2" max="2" width="32" bestFit="1" customWidth="1"/>
    <col min="3" max="3" width="62.140625" customWidth="1"/>
    <col min="4" max="4" width="12.5703125" bestFit="1" customWidth="1"/>
    <col min="5" max="5" width="3.7109375" customWidth="1"/>
    <col min="6" max="6" width="14" hidden="1" customWidth="1"/>
    <col min="7" max="7" width="2.85546875" hidden="1" customWidth="1"/>
    <col min="8" max="8" width="9.140625" hidden="1" customWidth="1"/>
    <col min="9" max="16384" width="9.140625" hidden="1"/>
  </cols>
  <sheetData>
    <row r="1" spans="1:7" x14ac:dyDescent="0.25">
      <c r="A1" s="2"/>
      <c r="B1" s="1"/>
      <c r="C1" s="3"/>
    </row>
    <row r="10" spans="1:7" ht="15.75" thickBot="1" x14ac:dyDescent="0.3"/>
    <row r="11" spans="1:7" ht="18.75" x14ac:dyDescent="0.3">
      <c r="B11" s="51" t="s">
        <v>28</v>
      </c>
      <c r="C11" s="52"/>
      <c r="D11" s="5"/>
    </row>
    <row r="12" spans="1:7" ht="19.5" thickBot="1" x14ac:dyDescent="0.35">
      <c r="B12" s="20" t="s">
        <v>14</v>
      </c>
      <c r="C12" s="30">
        <v>4000</v>
      </c>
      <c r="D12" s="38"/>
    </row>
    <row r="13" spans="1:7" ht="19.5" thickBot="1" x14ac:dyDescent="0.35">
      <c r="B13" s="21" t="s">
        <v>13</v>
      </c>
      <c r="C13" s="31">
        <v>6.0000000000000001E-3</v>
      </c>
      <c r="D13" s="38"/>
    </row>
    <row r="14" spans="1:7" ht="19.5" thickBot="1" x14ac:dyDescent="0.35">
      <c r="B14" s="22" t="s">
        <v>33</v>
      </c>
      <c r="C14" s="40">
        <f>salario*15%</f>
        <v>600</v>
      </c>
      <c r="D14" s="38"/>
    </row>
    <row r="15" spans="1:7" ht="19.5" thickBot="1" x14ac:dyDescent="0.35">
      <c r="D15" s="38"/>
    </row>
    <row r="16" spans="1:7" ht="19.5" thickBot="1" x14ac:dyDescent="0.35">
      <c r="B16" s="8" t="s">
        <v>5</v>
      </c>
      <c r="C16" s="32"/>
      <c r="D16" s="38"/>
      <c r="G16" s="10"/>
    </row>
    <row r="17" spans="1:6" ht="19.5" thickBot="1" x14ac:dyDescent="0.35">
      <c r="B17" s="23" t="s">
        <v>0</v>
      </c>
      <c r="C17" s="33">
        <f>sugestao_investimento</f>
        <v>600</v>
      </c>
      <c r="D17" s="38"/>
    </row>
    <row r="18" spans="1:6" ht="19.5" thickBot="1" x14ac:dyDescent="0.35">
      <c r="B18" s="24" t="s">
        <v>1</v>
      </c>
      <c r="C18" s="34">
        <v>2</v>
      </c>
      <c r="D18" s="38"/>
    </row>
    <row r="19" spans="1:6" ht="19.5" thickBot="1" x14ac:dyDescent="0.35">
      <c r="B19" s="24" t="s">
        <v>2</v>
      </c>
      <c r="C19" s="35">
        <v>1.0789999999999999E-2</v>
      </c>
      <c r="D19" s="38"/>
    </row>
    <row r="20" spans="1:6" ht="19.5" thickBot="1" x14ac:dyDescent="0.35">
      <c r="B20" s="25" t="s">
        <v>3</v>
      </c>
      <c r="C20" s="36">
        <f>FV(taxa_mensal,qtd_anos*12,Aportes*-1)</f>
        <v>16336.57637858713</v>
      </c>
      <c r="D20" s="38"/>
    </row>
    <row r="21" spans="1:6" ht="19.5" thickBot="1" x14ac:dyDescent="0.35">
      <c r="B21" s="26" t="s">
        <v>4</v>
      </c>
      <c r="C21" s="37">
        <f>patrimonio*Rendimento_carteira</f>
        <v>98.01945827152278</v>
      </c>
      <c r="D21" s="39"/>
    </row>
    <row r="22" spans="1:6" ht="15.75" thickBot="1" x14ac:dyDescent="0.3">
      <c r="E22" s="7"/>
    </row>
    <row r="23" spans="1:6" ht="18.75" x14ac:dyDescent="0.3">
      <c r="B23" s="8" t="s">
        <v>6</v>
      </c>
      <c r="C23" s="9"/>
      <c r="D23" s="13" t="s">
        <v>12</v>
      </c>
      <c r="E23" s="12"/>
      <c r="F23" s="7"/>
    </row>
    <row r="24" spans="1:6" ht="16.5" thickBot="1" x14ac:dyDescent="0.3">
      <c r="A24" s="11">
        <v>2</v>
      </c>
      <c r="B24" s="27" t="s">
        <v>7</v>
      </c>
      <c r="C24" s="14">
        <f>FV($C$19,$A24*12,$C$17*-1)</f>
        <v>16336.57637858713</v>
      </c>
      <c r="D24" s="15">
        <f>C24*Rendimento_carteira</f>
        <v>98.01945827152278</v>
      </c>
      <c r="E24" s="7"/>
      <c r="F24" s="7"/>
    </row>
    <row r="25" spans="1:6" ht="16.5" thickBot="1" x14ac:dyDescent="0.3">
      <c r="A25" s="11">
        <v>5</v>
      </c>
      <c r="B25" s="28" t="s">
        <v>8</v>
      </c>
      <c r="C25" s="16">
        <f t="shared" ref="C25:C28" si="0">FV($C$19,$A25*12,$C$17*-1)</f>
        <v>50266.148399092584</v>
      </c>
      <c r="D25" s="17">
        <f>C25*Rendimento_carteira</f>
        <v>301.59689039455549</v>
      </c>
      <c r="E25" s="7"/>
      <c r="F25" s="7"/>
    </row>
    <row r="26" spans="1:6" ht="16.5" thickBot="1" x14ac:dyDescent="0.3">
      <c r="A26" s="11">
        <v>10</v>
      </c>
      <c r="B26" s="28" t="s">
        <v>9</v>
      </c>
      <c r="C26" s="16">
        <f t="shared" si="0"/>
        <v>145970.52751810331</v>
      </c>
      <c r="D26" s="17">
        <f>C26*Rendimento_carteira</f>
        <v>875.82316510861983</v>
      </c>
      <c r="E26" s="7"/>
      <c r="F26" s="7"/>
    </row>
    <row r="27" spans="1:6" ht="16.5" thickBot="1" x14ac:dyDescent="0.3">
      <c r="A27" s="11">
        <v>20</v>
      </c>
      <c r="B27" s="28" t="s">
        <v>10</v>
      </c>
      <c r="C27" s="16">
        <f t="shared" si="0"/>
        <v>675119.04005824833</v>
      </c>
      <c r="D27" s="17">
        <f>C27*Rendimento_carteira</f>
        <v>4050.71424034949</v>
      </c>
      <c r="E27" s="7"/>
      <c r="F27" s="7"/>
    </row>
    <row r="28" spans="1:6" ht="16.5" thickBot="1" x14ac:dyDescent="0.3">
      <c r="A28" s="11">
        <v>30</v>
      </c>
      <c r="B28" s="29" t="s">
        <v>11</v>
      </c>
      <c r="C28" s="18">
        <f t="shared" si="0"/>
        <v>2593301.7930028285</v>
      </c>
      <c r="D28" s="19">
        <f>C28*Rendimento_carteira</f>
        <v>15559.810758016971</v>
      </c>
      <c r="E28" s="7"/>
      <c r="F28" s="7"/>
    </row>
    <row r="29" spans="1:6" x14ac:dyDescent="0.25">
      <c r="E29" s="7"/>
      <c r="F29" s="7"/>
    </row>
    <row r="30" spans="1:6" x14ac:dyDescent="0.25">
      <c r="E30" s="7"/>
      <c r="F30" s="7"/>
    </row>
    <row r="32" spans="1:6" x14ac:dyDescent="0.25">
      <c r="B32" s="53" t="s">
        <v>18</v>
      </c>
      <c r="C32" s="54" t="s">
        <v>29</v>
      </c>
      <c r="D32" s="53"/>
    </row>
    <row r="33" spans="2:4" x14ac:dyDescent="0.25">
      <c r="B33" t="s">
        <v>17</v>
      </c>
      <c r="C33" s="64">
        <f>Aportes</f>
        <v>600</v>
      </c>
    </row>
    <row r="35" spans="2:4" x14ac:dyDescent="0.25">
      <c r="B35" s="42" t="s">
        <v>19</v>
      </c>
      <c r="C35" s="42" t="s">
        <v>20</v>
      </c>
      <c r="D35" s="42" t="s">
        <v>21</v>
      </c>
    </row>
    <row r="36" spans="2:4" x14ac:dyDescent="0.25">
      <c r="B36" s="46" t="s">
        <v>22</v>
      </c>
      <c r="C36" s="47">
        <f>VLOOKUP($C$32&amp;"-"&amp;B36,Planilha2!$A:$D,4,)</f>
        <v>0.3</v>
      </c>
      <c r="D36" s="55">
        <f>C36*$C$33</f>
        <v>180</v>
      </c>
    </row>
    <row r="37" spans="2:4" x14ac:dyDescent="0.25">
      <c r="B37" s="48" t="s">
        <v>23</v>
      </c>
      <c r="C37" s="47">
        <f>VLOOKUP($C$32&amp;"-"&amp;B37,Planilha2!$A:$D,4,)</f>
        <v>0.5</v>
      </c>
      <c r="D37" s="56">
        <f t="shared" ref="D37:D41" si="1">C37*$C$33</f>
        <v>300</v>
      </c>
    </row>
    <row r="38" spans="2:4" x14ac:dyDescent="0.25">
      <c r="B38" s="48" t="s">
        <v>24</v>
      </c>
      <c r="C38" s="47">
        <f>VLOOKUP($C$32&amp;"-"&amp;B38,Planilha2!$A:$D,4,)</f>
        <v>0.1</v>
      </c>
      <c r="D38" s="56">
        <f t="shared" si="1"/>
        <v>60</v>
      </c>
    </row>
    <row r="39" spans="2:4" x14ac:dyDescent="0.25">
      <c r="B39" s="48" t="s">
        <v>25</v>
      </c>
      <c r="C39" s="47">
        <f>VLOOKUP($C$32&amp;"-"&amp;B39,Planilha2!$A:$D,4,)</f>
        <v>0.1</v>
      </c>
      <c r="D39" s="56">
        <f t="shared" si="1"/>
        <v>60</v>
      </c>
    </row>
    <row r="40" spans="2:4" x14ac:dyDescent="0.25">
      <c r="B40" s="48" t="s">
        <v>26</v>
      </c>
      <c r="C40" s="47">
        <f>VLOOKUP($C$32&amp;"-"&amp;B40,Planilha2!$A:$D,4,)</f>
        <v>0</v>
      </c>
      <c r="D40" s="56">
        <f t="shared" si="1"/>
        <v>0</v>
      </c>
    </row>
    <row r="41" spans="2:4" x14ac:dyDescent="0.25">
      <c r="B41" s="50" t="s">
        <v>27</v>
      </c>
      <c r="C41" s="47">
        <f>VLOOKUP($C$32&amp;"-"&amp;B41,Planilha2!$A:$D,4,)</f>
        <v>0</v>
      </c>
      <c r="D41" s="57">
        <f t="shared" si="1"/>
        <v>0</v>
      </c>
    </row>
    <row r="42" spans="2:4" x14ac:dyDescent="0.25">
      <c r="B42" s="6"/>
      <c r="C42" s="44"/>
      <c r="D42" s="45">
        <f>SUM(D36:D41)</f>
        <v>600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</sheetData>
  <mergeCells count="3">
    <mergeCell ref="B16:C16"/>
    <mergeCell ref="B23:C23"/>
    <mergeCell ref="B11:C11"/>
  </mergeCells>
  <dataValidations count="1">
    <dataValidation type="list" allowBlank="1" showInputMessage="1" showErrorMessage="1" sqref="C32" xr:uid="{62FE0D0A-C3E0-45C1-9500-FCEA5E046E4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A4BA-A60A-400A-897D-E7CE6FE43A2A}">
  <dimension ref="A2:G20"/>
  <sheetViews>
    <sheetView tabSelected="1" workbookViewId="0">
      <selection activeCell="D13" sqref="D13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6" max="6" width="17" bestFit="1" customWidth="1"/>
  </cols>
  <sheetData>
    <row r="2" spans="1:7" x14ac:dyDescent="0.25">
      <c r="A2" s="4" t="s">
        <v>31</v>
      </c>
      <c r="B2" s="4" t="s">
        <v>18</v>
      </c>
      <c r="C2" s="4" t="s">
        <v>19</v>
      </c>
      <c r="D2" s="4" t="s">
        <v>30</v>
      </c>
      <c r="G2" s="4" t="s">
        <v>30</v>
      </c>
    </row>
    <row r="3" spans="1:7" x14ac:dyDescent="0.25">
      <c r="A3" s="7" t="str">
        <f>B3&amp;"-"&amp;C3</f>
        <v>Conservador-PAPEL</v>
      </c>
      <c r="B3" s="7" t="s">
        <v>29</v>
      </c>
      <c r="C3" s="46" t="s">
        <v>22</v>
      </c>
      <c r="D3" s="47">
        <v>0.3</v>
      </c>
      <c r="F3" s="41" t="s">
        <v>32</v>
      </c>
      <c r="G3" s="63">
        <f>VLOOKUP(F3,$A$2:$D$20,4,)</f>
        <v>0.35</v>
      </c>
    </row>
    <row r="4" spans="1:7" x14ac:dyDescent="0.25">
      <c r="A4" s="7" t="str">
        <f t="shared" ref="A4:A20" si="0">B4&amp;"-"&amp;C4</f>
        <v>Conservador-TIJOLO</v>
      </c>
      <c r="B4" s="7" t="s">
        <v>29</v>
      </c>
      <c r="C4" s="48" t="s">
        <v>23</v>
      </c>
      <c r="D4" s="49">
        <v>0.5</v>
      </c>
    </row>
    <row r="5" spans="1:7" x14ac:dyDescent="0.25">
      <c r="A5" s="7" t="str">
        <f t="shared" si="0"/>
        <v>Conservador-HIBRIDOS</v>
      </c>
      <c r="B5" s="7" t="s">
        <v>29</v>
      </c>
      <c r="C5" s="48" t="s">
        <v>24</v>
      </c>
      <c r="D5" s="49">
        <v>0.1</v>
      </c>
    </row>
    <row r="6" spans="1:7" x14ac:dyDescent="0.25">
      <c r="A6" s="7" t="str">
        <f t="shared" si="0"/>
        <v>Conservador-FOFs</v>
      </c>
      <c r="B6" s="7" t="s">
        <v>29</v>
      </c>
      <c r="C6" s="48" t="s">
        <v>25</v>
      </c>
      <c r="D6" s="49">
        <v>0.1</v>
      </c>
    </row>
    <row r="7" spans="1:7" x14ac:dyDescent="0.25">
      <c r="A7" s="7" t="str">
        <f t="shared" si="0"/>
        <v>Conservador-DESENVOLVIMENTO</v>
      </c>
      <c r="B7" s="7" t="s">
        <v>29</v>
      </c>
      <c r="C7" s="48" t="s">
        <v>26</v>
      </c>
      <c r="D7" s="49">
        <v>0</v>
      </c>
    </row>
    <row r="8" spans="1:7" ht="15.75" thickBot="1" x14ac:dyDescent="0.3">
      <c r="A8" s="59" t="str">
        <f t="shared" si="0"/>
        <v>Conservador-HOTELARIAS</v>
      </c>
      <c r="B8" s="59" t="s">
        <v>29</v>
      </c>
      <c r="C8" s="60" t="s">
        <v>27</v>
      </c>
      <c r="D8" s="61">
        <v>0</v>
      </c>
    </row>
    <row r="9" spans="1:7" x14ac:dyDescent="0.25">
      <c r="A9" s="7" t="str">
        <f t="shared" si="0"/>
        <v>Moderado-PAPEL</v>
      </c>
      <c r="B9" s="7" t="s">
        <v>16</v>
      </c>
      <c r="C9" s="46" t="s">
        <v>22</v>
      </c>
      <c r="D9" s="58">
        <v>0.32</v>
      </c>
      <c r="F9" s="1"/>
    </row>
    <row r="10" spans="1:7" x14ac:dyDescent="0.25">
      <c r="A10" s="7" t="str">
        <f t="shared" si="0"/>
        <v>Moderado-TIJOLO</v>
      </c>
      <c r="B10" s="7" t="s">
        <v>16</v>
      </c>
      <c r="C10" s="48" t="s">
        <v>23</v>
      </c>
      <c r="D10" s="58">
        <v>0.35</v>
      </c>
    </row>
    <row r="11" spans="1:7" x14ac:dyDescent="0.25">
      <c r="A11" s="7" t="str">
        <f t="shared" si="0"/>
        <v>Moderado-HIBRIDOS</v>
      </c>
      <c r="B11" s="7" t="s">
        <v>16</v>
      </c>
      <c r="C11" s="48" t="s">
        <v>24</v>
      </c>
      <c r="D11" s="58">
        <v>0.08</v>
      </c>
    </row>
    <row r="12" spans="1:7" x14ac:dyDescent="0.25">
      <c r="A12" s="7" t="str">
        <f t="shared" si="0"/>
        <v>Moderado-FOFs</v>
      </c>
      <c r="B12" s="7" t="s">
        <v>16</v>
      </c>
      <c r="C12" s="48" t="s">
        <v>25</v>
      </c>
      <c r="D12" s="58">
        <v>0.05</v>
      </c>
    </row>
    <row r="13" spans="1:7" x14ac:dyDescent="0.25">
      <c r="A13" s="7" t="str">
        <f t="shared" si="0"/>
        <v>Moderado-DESENVOLVIMENTO</v>
      </c>
      <c r="B13" s="7" t="s">
        <v>16</v>
      </c>
      <c r="C13" s="48" t="s">
        <v>26</v>
      </c>
      <c r="D13" s="58">
        <v>0.1</v>
      </c>
    </row>
    <row r="14" spans="1:7" ht="15.75" thickBot="1" x14ac:dyDescent="0.3">
      <c r="A14" s="59" t="str">
        <f t="shared" si="0"/>
        <v>Moderado-HOTELARIAS</v>
      </c>
      <c r="B14" s="59" t="s">
        <v>16</v>
      </c>
      <c r="C14" s="60" t="s">
        <v>27</v>
      </c>
      <c r="D14" s="62">
        <v>0.1</v>
      </c>
    </row>
    <row r="15" spans="1:7" x14ac:dyDescent="0.25">
      <c r="A15" t="str">
        <f t="shared" si="0"/>
        <v>Agressivo-PAPEL</v>
      </c>
      <c r="B15" t="s">
        <v>15</v>
      </c>
      <c r="C15" s="46" t="s">
        <v>22</v>
      </c>
      <c r="D15" s="43">
        <v>0.5</v>
      </c>
    </row>
    <row r="16" spans="1:7" x14ac:dyDescent="0.25">
      <c r="A16" t="str">
        <f t="shared" si="0"/>
        <v>Agressivo-TIJOLO</v>
      </c>
      <c r="B16" t="s">
        <v>15</v>
      </c>
      <c r="C16" s="48" t="s">
        <v>23</v>
      </c>
      <c r="D16" s="43">
        <v>0.1</v>
      </c>
    </row>
    <row r="17" spans="1:4" x14ac:dyDescent="0.25">
      <c r="A17" t="str">
        <f t="shared" si="0"/>
        <v>Agressivo-HIBRIDOS</v>
      </c>
      <c r="B17" t="s">
        <v>15</v>
      </c>
      <c r="C17" s="48" t="s">
        <v>24</v>
      </c>
      <c r="D17" s="43">
        <v>0.05</v>
      </c>
    </row>
    <row r="18" spans="1:4" x14ac:dyDescent="0.25">
      <c r="A18" t="str">
        <f t="shared" si="0"/>
        <v>Agressivo-FOFs</v>
      </c>
      <c r="B18" t="s">
        <v>15</v>
      </c>
      <c r="C18" s="48" t="s">
        <v>25</v>
      </c>
      <c r="D18" s="43">
        <v>0.05</v>
      </c>
    </row>
    <row r="19" spans="1:4" x14ac:dyDescent="0.25">
      <c r="A19" t="str">
        <f t="shared" si="0"/>
        <v>Agressivo-DESENVOLVIMENTO</v>
      </c>
      <c r="B19" t="s">
        <v>15</v>
      </c>
      <c r="C19" s="48" t="s">
        <v>26</v>
      </c>
      <c r="D19" s="43">
        <v>0.2</v>
      </c>
    </row>
    <row r="20" spans="1:4" x14ac:dyDescent="0.25">
      <c r="A20" t="str">
        <f t="shared" si="0"/>
        <v>Agressivo-HOTELARIAS</v>
      </c>
      <c r="B20" t="s">
        <v>15</v>
      </c>
      <c r="C20" s="50" t="s">
        <v>27</v>
      </c>
      <c r="D20" s="4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Aportes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Eliete</dc:creator>
  <cp:lastModifiedBy>Eliete</cp:lastModifiedBy>
  <dcterms:created xsi:type="dcterms:W3CDTF">2025-05-31T11:38:26Z</dcterms:created>
  <dcterms:modified xsi:type="dcterms:W3CDTF">2025-06-02T22:08:46Z</dcterms:modified>
</cp:coreProperties>
</file>