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roy\Dropbox\Private\GitHub\FocusedObjective.Resources\"/>
    </mc:Choice>
  </mc:AlternateContent>
  <bookViews>
    <workbookView xWindow="0" yWindow="0" windowWidth="24000" windowHeight="8775"/>
  </bookViews>
  <sheets>
    <sheet name="Introduction" sheetId="5" r:id="rId1"/>
    <sheet name="License" sheetId="6" r:id="rId2"/>
    <sheet name="Two Percentile Param  Estimator" sheetId="7" r:id="rId3"/>
    <sheet name="Multiple Sample Param Estimator" sheetId="8" r:id="rId4"/>
    <sheet name="Percentile Estimator" sheetId="4" r:id="rId5"/>
  </sheets>
  <definedNames>
    <definedName name="data_source">'Multiple Sample Param Estimator'!$B$3</definedName>
    <definedName name="Example_Data">'Multiple Sample Param Estimator'!$R:$R</definedName>
    <definedName name="p1_param">'Two Percentile Param  Estimator'!$E$3</definedName>
    <definedName name="p2_param">'Two Percentile Param  Estimator'!$E$4</definedName>
    <definedName name="Samples">'Multiple Sample Param Estimator'!$A:$A</definedName>
    <definedName name="Scale">'Percentile Estimator'!$B$1</definedName>
    <definedName name="Scale_result">'Two Percentile Param  Estimator'!$B$8</definedName>
    <definedName name="shape">#REF!</definedName>
    <definedName name="Shape_result">'Two Percentile Param  Estimator'!$B$7</definedName>
    <definedName name="x1_param">'Two Percentile Param  Estimator'!$B$3</definedName>
    <definedName name="x2_param">'Two Percentile Param  Estimator'!$B$4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8" l="1"/>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E6" i="8" s="1"/>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9" i="8"/>
  <c r="B8" i="7"/>
  <c r="E5" i="8" l="1"/>
  <c r="H5" i="8" s="1"/>
  <c r="H6" i="8" s="1"/>
  <c r="G4" i="7"/>
  <c r="G3" i="7"/>
  <c r="B7" i="7"/>
  <c r="B13" i="7" s="1"/>
  <c r="E10" i="8" l="1"/>
  <c r="E14" i="8"/>
  <c r="E18" i="8"/>
  <c r="E22" i="8"/>
  <c r="E26" i="8"/>
  <c r="E30" i="8"/>
  <c r="E34" i="8"/>
  <c r="E38" i="8"/>
  <c r="E42" i="8"/>
  <c r="E46" i="8"/>
  <c r="E50" i="8"/>
  <c r="E54" i="8"/>
  <c r="E58" i="8"/>
  <c r="E62" i="8"/>
  <c r="E66" i="8"/>
  <c r="E70" i="8"/>
  <c r="E74" i="8"/>
  <c r="E78" i="8"/>
  <c r="E82" i="8"/>
  <c r="E86" i="8"/>
  <c r="E90" i="8"/>
  <c r="E94" i="8"/>
  <c r="E98" i="8"/>
  <c r="E102" i="8"/>
  <c r="E106" i="8"/>
  <c r="E83" i="8"/>
  <c r="E95" i="8"/>
  <c r="E103" i="8"/>
  <c r="E11" i="8"/>
  <c r="E15" i="8"/>
  <c r="E19" i="8"/>
  <c r="E23" i="8"/>
  <c r="E27" i="8"/>
  <c r="E31" i="8"/>
  <c r="E35" i="8"/>
  <c r="E39" i="8"/>
  <c r="E43" i="8"/>
  <c r="E47" i="8"/>
  <c r="E51" i="8"/>
  <c r="E55" i="8"/>
  <c r="E59" i="8"/>
  <c r="E63" i="8"/>
  <c r="E67" i="8"/>
  <c r="E71" i="8"/>
  <c r="E75" i="8"/>
  <c r="E79" i="8"/>
  <c r="E87" i="8"/>
  <c r="E91" i="8"/>
  <c r="E99" i="8"/>
  <c r="E107" i="8"/>
  <c r="E12" i="8"/>
  <c r="E16" i="8"/>
  <c r="E20" i="8"/>
  <c r="E24" i="8"/>
  <c r="E28" i="8"/>
  <c r="E32" i="8"/>
  <c r="E36" i="8"/>
  <c r="E40" i="8"/>
  <c r="E44" i="8"/>
  <c r="E48" i="8"/>
  <c r="E52" i="8"/>
  <c r="E56" i="8"/>
  <c r="E60" i="8"/>
  <c r="E64" i="8"/>
  <c r="E68" i="8"/>
  <c r="E72" i="8"/>
  <c r="E76" i="8"/>
  <c r="E80" i="8"/>
  <c r="E84" i="8"/>
  <c r="E88" i="8"/>
  <c r="E92" i="8"/>
  <c r="E96" i="8"/>
  <c r="E100" i="8"/>
  <c r="E104" i="8"/>
  <c r="E9" i="8"/>
  <c r="E13" i="8"/>
  <c r="E17" i="8"/>
  <c r="E21" i="8"/>
  <c r="E25" i="8"/>
  <c r="E29" i="8"/>
  <c r="E33" i="8"/>
  <c r="E37" i="8"/>
  <c r="E41" i="8"/>
  <c r="E45" i="8"/>
  <c r="E49" i="8"/>
  <c r="E53" i="8"/>
  <c r="E57" i="8"/>
  <c r="E61" i="8"/>
  <c r="E65" i="8"/>
  <c r="E69" i="8"/>
  <c r="E73" i="8"/>
  <c r="E77" i="8"/>
  <c r="E81" i="8"/>
  <c r="E85" i="8"/>
  <c r="E89" i="8"/>
  <c r="E93" i="8"/>
  <c r="E97" i="8"/>
  <c r="E101" i="8"/>
  <c r="E105" i="8"/>
  <c r="B18" i="7"/>
  <c r="B30" i="7"/>
  <c r="B26" i="7"/>
  <c r="B22" i="7"/>
  <c r="B29" i="7"/>
  <c r="B25" i="7"/>
  <c r="B21" i="7"/>
  <c r="B17" i="7"/>
  <c r="B28" i="7"/>
  <c r="B24" i="7"/>
  <c r="B20" i="7"/>
  <c r="B16" i="7"/>
  <c r="B12" i="7"/>
  <c r="B27" i="7"/>
  <c r="B23" i="7"/>
  <c r="B19" i="7"/>
  <c r="B15" i="7"/>
  <c r="B14" i="7"/>
  <c r="B4" i="4"/>
  <c r="F4" i="4" l="1"/>
  <c r="F53" i="4"/>
  <c r="E53" i="4"/>
  <c r="D53" i="4"/>
  <c r="C53" i="4"/>
  <c r="B53" i="4"/>
  <c r="F52" i="4"/>
  <c r="E52" i="4"/>
  <c r="D52" i="4"/>
  <c r="C52" i="4"/>
  <c r="B52" i="4"/>
  <c r="F51" i="4"/>
  <c r="E51" i="4"/>
  <c r="D51" i="4"/>
  <c r="C51" i="4"/>
  <c r="B51" i="4"/>
  <c r="F50" i="4"/>
  <c r="E50" i="4"/>
  <c r="D50" i="4"/>
  <c r="C50" i="4"/>
  <c r="B50" i="4"/>
  <c r="F49" i="4"/>
  <c r="E49" i="4"/>
  <c r="D49" i="4"/>
  <c r="C49" i="4"/>
  <c r="B49" i="4"/>
  <c r="F48" i="4"/>
  <c r="E48" i="4"/>
  <c r="D48" i="4"/>
  <c r="C48" i="4"/>
  <c r="B48" i="4"/>
  <c r="F47" i="4"/>
  <c r="E47" i="4"/>
  <c r="D47" i="4"/>
  <c r="C47" i="4"/>
  <c r="B47" i="4"/>
  <c r="F46" i="4"/>
  <c r="E46" i="4"/>
  <c r="D46" i="4"/>
  <c r="C46" i="4"/>
  <c r="B46" i="4"/>
  <c r="F45" i="4"/>
  <c r="E45" i="4"/>
  <c r="D45" i="4"/>
  <c r="C45" i="4"/>
  <c r="B45" i="4"/>
  <c r="F44" i="4"/>
  <c r="E44" i="4"/>
  <c r="D44" i="4"/>
  <c r="C44" i="4"/>
  <c r="B44" i="4"/>
  <c r="F43" i="4"/>
  <c r="E43" i="4"/>
  <c r="D43" i="4"/>
  <c r="C43" i="4"/>
  <c r="B43" i="4"/>
  <c r="F42" i="4"/>
  <c r="E42" i="4"/>
  <c r="D42" i="4"/>
  <c r="C42" i="4"/>
  <c r="B42" i="4"/>
  <c r="F41" i="4"/>
  <c r="E41" i="4"/>
  <c r="D41" i="4"/>
  <c r="C41" i="4"/>
  <c r="B41" i="4"/>
  <c r="F40" i="4"/>
  <c r="E40" i="4"/>
  <c r="D40" i="4"/>
  <c r="C40" i="4"/>
  <c r="B40" i="4"/>
  <c r="F39" i="4"/>
  <c r="E39" i="4"/>
  <c r="D39" i="4"/>
  <c r="C39" i="4"/>
  <c r="B39" i="4"/>
  <c r="F38" i="4"/>
  <c r="E38" i="4"/>
  <c r="D38" i="4"/>
  <c r="C38" i="4"/>
  <c r="B38" i="4"/>
  <c r="F37" i="4"/>
  <c r="E37" i="4"/>
  <c r="D37" i="4"/>
  <c r="C37" i="4"/>
  <c r="B37" i="4"/>
  <c r="F36" i="4"/>
  <c r="E36" i="4"/>
  <c r="D36" i="4"/>
  <c r="C36" i="4"/>
  <c r="B36" i="4"/>
  <c r="F35" i="4"/>
  <c r="E35" i="4"/>
  <c r="D35" i="4"/>
  <c r="C35" i="4"/>
  <c r="B35" i="4"/>
  <c r="F34" i="4"/>
  <c r="E34" i="4"/>
  <c r="D34" i="4"/>
  <c r="C34" i="4"/>
  <c r="B34" i="4"/>
  <c r="F33" i="4"/>
  <c r="E33" i="4"/>
  <c r="D33" i="4"/>
  <c r="C33" i="4"/>
  <c r="B33" i="4"/>
  <c r="F32" i="4"/>
  <c r="E32" i="4"/>
  <c r="D32" i="4"/>
  <c r="C32" i="4"/>
  <c r="B32" i="4"/>
  <c r="F31" i="4"/>
  <c r="E31" i="4"/>
  <c r="D31" i="4"/>
  <c r="C31" i="4"/>
  <c r="B31" i="4"/>
  <c r="F30" i="4"/>
  <c r="E30" i="4"/>
  <c r="D30" i="4"/>
  <c r="C30" i="4"/>
  <c r="B30" i="4"/>
  <c r="F29" i="4"/>
  <c r="E29" i="4"/>
  <c r="D29" i="4"/>
  <c r="C29" i="4"/>
  <c r="B29" i="4"/>
  <c r="F28" i="4"/>
  <c r="E28" i="4"/>
  <c r="D28" i="4"/>
  <c r="C28" i="4"/>
  <c r="B28" i="4"/>
  <c r="F27" i="4"/>
  <c r="E27" i="4"/>
  <c r="D27" i="4"/>
  <c r="C27" i="4"/>
  <c r="B27" i="4"/>
  <c r="F26" i="4"/>
  <c r="E26" i="4"/>
  <c r="D26" i="4"/>
  <c r="C26" i="4"/>
  <c r="B26" i="4"/>
  <c r="F25" i="4"/>
  <c r="E25" i="4"/>
  <c r="D25" i="4"/>
  <c r="C25" i="4"/>
  <c r="B25" i="4"/>
  <c r="F24" i="4"/>
  <c r="E24" i="4"/>
  <c r="D24" i="4"/>
  <c r="C24" i="4"/>
  <c r="B24" i="4"/>
  <c r="F23" i="4"/>
  <c r="E23" i="4"/>
  <c r="D23" i="4"/>
  <c r="C23" i="4"/>
  <c r="B23" i="4"/>
  <c r="F22" i="4"/>
  <c r="E22" i="4"/>
  <c r="D22" i="4"/>
  <c r="C22" i="4"/>
  <c r="B22" i="4"/>
  <c r="F21" i="4"/>
  <c r="E21" i="4"/>
  <c r="D21" i="4"/>
  <c r="C21" i="4"/>
  <c r="B21" i="4"/>
  <c r="F20" i="4"/>
  <c r="E20" i="4"/>
  <c r="D20" i="4"/>
  <c r="C20" i="4"/>
  <c r="B20" i="4"/>
  <c r="F19" i="4"/>
  <c r="E19" i="4"/>
  <c r="D19" i="4"/>
  <c r="C19" i="4"/>
  <c r="B19" i="4"/>
  <c r="F18" i="4"/>
  <c r="E18" i="4"/>
  <c r="D18" i="4"/>
  <c r="C18" i="4"/>
  <c r="B18" i="4"/>
  <c r="F17" i="4"/>
  <c r="E17" i="4"/>
  <c r="D17" i="4"/>
  <c r="C17" i="4"/>
  <c r="B17" i="4"/>
  <c r="F16" i="4"/>
  <c r="E16" i="4"/>
  <c r="D16" i="4"/>
  <c r="C16" i="4"/>
  <c r="B16" i="4"/>
  <c r="F15" i="4"/>
  <c r="E15" i="4"/>
  <c r="D15" i="4"/>
  <c r="C15" i="4"/>
  <c r="B15" i="4"/>
  <c r="F14" i="4"/>
  <c r="E14" i="4"/>
  <c r="D14" i="4"/>
  <c r="C14" i="4"/>
  <c r="B14" i="4"/>
  <c r="F13" i="4"/>
  <c r="E13" i="4"/>
  <c r="D13" i="4"/>
  <c r="C13" i="4"/>
  <c r="B13" i="4"/>
  <c r="F12" i="4"/>
  <c r="E12" i="4"/>
  <c r="D12" i="4"/>
  <c r="C12" i="4"/>
  <c r="B12" i="4"/>
  <c r="F11" i="4"/>
  <c r="E11" i="4"/>
  <c r="D11" i="4"/>
  <c r="C11" i="4"/>
  <c r="B11" i="4"/>
  <c r="F10" i="4"/>
  <c r="E10" i="4"/>
  <c r="D10" i="4"/>
  <c r="C10" i="4"/>
  <c r="B10" i="4"/>
  <c r="F9" i="4"/>
  <c r="E9" i="4"/>
  <c r="D9" i="4"/>
  <c r="C9" i="4"/>
  <c r="B9" i="4"/>
  <c r="F8" i="4"/>
  <c r="E8" i="4"/>
  <c r="D8" i="4"/>
  <c r="C8" i="4"/>
  <c r="B8" i="4"/>
  <c r="F7" i="4"/>
  <c r="E7" i="4"/>
  <c r="D7" i="4"/>
  <c r="C7" i="4"/>
  <c r="B7" i="4"/>
  <c r="F6" i="4"/>
  <c r="E6" i="4"/>
  <c r="D6" i="4"/>
  <c r="C6" i="4"/>
  <c r="B6" i="4"/>
  <c r="F5" i="4"/>
  <c r="E5" i="4"/>
  <c r="D5" i="4"/>
  <c r="C5" i="4"/>
  <c r="B5" i="4"/>
  <c r="E4" i="4"/>
  <c r="D4" i="4"/>
  <c r="C4" i="4"/>
  <c r="D1" i="4"/>
</calcChain>
</file>

<file path=xl/sharedStrings.xml><?xml version="1.0" encoding="utf-8"?>
<sst xmlns="http://schemas.openxmlformats.org/spreadsheetml/2006/main" count="28" uniqueCount="24">
  <si>
    <t>Percentile</t>
  </si>
  <si>
    <t>Scale</t>
  </si>
  <si>
    <t>Version history -</t>
  </si>
  <si>
    <t>Initial commit</t>
  </si>
  <si>
    <t>x1</t>
  </si>
  <si>
    <t>p1</t>
  </si>
  <si>
    <t>x2</t>
  </si>
  <si>
    <t>p2</t>
  </si>
  <si>
    <t>Shape</t>
  </si>
  <si>
    <t>X-Value</t>
  </si>
  <si>
    <t>Added parameter estimator and percentile forecaster.</t>
  </si>
  <si>
    <t>Weibull Parameter Estimator from Two Estimated Percentiles</t>
  </si>
  <si>
    <t>Notes and math: See http://www.johndcook.com/quantiles_parameters.pdf</t>
  </si>
  <si>
    <t>Weibull Parameter Estimator From Samples</t>
  </si>
  <si>
    <t>Pecentile</t>
  </si>
  <si>
    <t>Computed</t>
  </si>
  <si>
    <t>Estimated</t>
  </si>
  <si>
    <t>Percentile 2</t>
  </si>
  <si>
    <t>Percentile 1</t>
  </si>
  <si>
    <t>Example Data</t>
  </si>
  <si>
    <t>Your Samples</t>
  </si>
  <si>
    <t>Use Data</t>
  </si>
  <si>
    <t>Example</t>
  </si>
  <si>
    <t>&lt;--- you can choose to use your data or some example data. Example data IS weibull shape of 1.5 and scale of 30. Try 30% and 70% as the percentiles to fit.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</si>
</sst>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
  </numFmts>
  <fonts count="6" x14ac:knownFonts="1">
    <font>
      <sz val="11"/>
      <color theme="1"/>
      <name val="Calibri"/>
      <family val="2"/>
      <scheme val="minor"/>
    </font>
    <font>
      <sz val="11"/>
      <color theme="1"/>
      <name val="Calibri"/>
      <family val="2"/>
      <scheme val="minor"/>
    </font>
    <font>
      <sz val="18"/>
      <color theme="3"/>
      <name val="Calibri Light"/>
      <family val="2"/>
      <scheme val="major"/>
    </font>
    <font>
      <sz val="11"/>
      <color rgb="FF3F3F76"/>
      <name val="Calibri"/>
      <family val="2"/>
      <scheme val="minor"/>
    </font>
    <font>
      <b/>
      <sz val="11"/>
      <color theme="1"/>
      <name val="Calibri"/>
      <family val="2"/>
      <scheme val="minor"/>
    </font>
    <font>
      <b/>
      <sz val="11"/>
      <color rgb="FF3F3F3F"/>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7">
    <xf numFmtId="0" fontId="0" fillId="0" borderId="0"/>
    <xf numFmtId="0" fontId="2" fillId="0" borderId="0" applyNumberFormat="0" applyFill="0" applyBorder="0" applyAlignment="0" applyProtection="0"/>
    <xf numFmtId="0" fontId="3" fillId="2" borderId="1" applyNumberFormat="0" applyAlignment="0" applyProtection="0"/>
    <xf numFmtId="0" fontId="1"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5" fillId="5" borderId="3" applyNumberFormat="0" applyAlignment="0" applyProtection="0"/>
  </cellStyleXfs>
  <cellXfs count="16">
    <xf numFmtId="0" fontId="0" fillId="0" borderId="0" xfId="0"/>
    <xf numFmtId="0" fontId="4" fillId="0" borderId="0" xfId="0" applyFont="1"/>
    <xf numFmtId="0" fontId="3" fillId="2" borderId="1" xfId="2"/>
    <xf numFmtId="0" fontId="2" fillId="0" borderId="0" xfId="1"/>
    <xf numFmtId="2" fontId="0" fillId="0" borderId="2" xfId="0" applyNumberFormat="1" applyBorder="1"/>
    <xf numFmtId="0" fontId="4" fillId="3" borderId="2" xfId="3" applyFont="1" applyBorder="1"/>
    <xf numFmtId="9" fontId="4" fillId="3" borderId="2" xfId="3" applyNumberFormat="1" applyFont="1" applyBorder="1"/>
    <xf numFmtId="2" fontId="4" fillId="4" borderId="2" xfId="4" applyNumberFormat="1" applyFont="1" applyBorder="1"/>
    <xf numFmtId="9" fontId="0" fillId="0" borderId="0" xfId="5" applyFont="1"/>
    <xf numFmtId="0" fontId="5" fillId="5" borderId="3" xfId="6"/>
    <xf numFmtId="9" fontId="4" fillId="0" borderId="0" xfId="5" applyFont="1"/>
    <xf numFmtId="168" fontId="5" fillId="5" borderId="3" xfId="6" applyNumberFormat="1"/>
    <xf numFmtId="2" fontId="5" fillId="5" borderId="3" xfId="6" applyNumberFormat="1"/>
    <xf numFmtId="9" fontId="3" fillId="2" borderId="1" xfId="5" applyFont="1" applyFill="1" applyBorder="1"/>
    <xf numFmtId="9" fontId="3" fillId="2" borderId="1" xfId="2" applyNumberFormat="1"/>
    <xf numFmtId="168" fontId="0" fillId="0" borderId="0" xfId="0" applyNumberFormat="1"/>
  </cellXfs>
  <cellStyles count="7">
    <cellStyle name="20% - Accent1" xfId="3" builtinId="30"/>
    <cellStyle name="20% - Accent2" xfId="4" builtinId="34"/>
    <cellStyle name="Input" xfId="2" builtinId="20"/>
    <cellStyle name="Normal" xfId="0" builtinId="0"/>
    <cellStyle name="Output" xfId="6" builtinId="21"/>
    <cellStyle name="Percent" xfId="5" builtinId="5"/>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Computed</a:t>
            </a:r>
            <a:r>
              <a:rPr lang="en-US" baseline="0"/>
              <a:t> vs Estimated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'Multiple Sample Param Estimator'!$D$8</c:f>
              <c:strCache>
                <c:ptCount val="1"/>
                <c:pt idx="0">
                  <c:v>Computed</c:v>
                </c:pt>
              </c:strCache>
            </c:strRef>
          </c:tx>
          <c:spPr>
            <a:ln w="28575" cap="rnd">
              <a:solidFill>
                <a:schemeClr val="accent1"/>
              </a:solidFill>
              <a:round/>
            </a:ln>
            <a:effectLst/>
          </c:spPr>
          <c:marker>
            <c:symbol val="none"/>
          </c:marker>
          <c:val>
            <c:numRef>
              <c:f>'Multiple Sample Param Estimator'!$D$9:$D$108</c:f>
              <c:numCache>
                <c:formatCode>0.000</c:formatCode>
                <c:ptCount val="100"/>
                <c:pt idx="0">
                  <c:v>1.1280847600854493</c:v>
                </c:pt>
                <c:pt idx="1">
                  <c:v>2.1915928270984857</c:v>
                </c:pt>
                <c:pt idx="2">
                  <c:v>3.1756745017420744</c:v>
                </c:pt>
                <c:pt idx="3">
                  <c:v>3.8381423918359019</c:v>
                </c:pt>
                <c:pt idx="4">
                  <c:v>4.8973243809708977</c:v>
                </c:pt>
                <c:pt idx="5">
                  <c:v>5.4912482910763574</c:v>
                </c:pt>
                <c:pt idx="6">
                  <c:v>6.3514372641417687</c:v>
                </c:pt>
                <c:pt idx="7">
                  <c:v>7.0451551422858749</c:v>
                </c:pt>
                <c:pt idx="8">
                  <c:v>7.2641873882234265</c:v>
                </c:pt>
                <c:pt idx="9">
                  <c:v>7.8883083699419316</c:v>
                </c:pt>
                <c:pt idx="10">
                  <c:v>8.3370926110846373</c:v>
                </c:pt>
                <c:pt idx="11">
                  <c:v>8.8503253764177696</c:v>
                </c:pt>
                <c:pt idx="12">
                  <c:v>9.2982302502462506</c:v>
                </c:pt>
                <c:pt idx="13">
                  <c:v>9.7507289837043825</c:v>
                </c:pt>
                <c:pt idx="14">
                  <c:v>9.9939981975783461</c:v>
                </c:pt>
                <c:pt idx="15">
                  <c:v>10.146141416960605</c:v>
                </c:pt>
                <c:pt idx="16">
                  <c:v>10.368489262803642</c:v>
                </c:pt>
                <c:pt idx="17">
                  <c:v>10.669954972770071</c:v>
                </c:pt>
                <c:pt idx="18">
                  <c:v>11.18300549020325</c:v>
                </c:pt>
                <c:pt idx="19">
                  <c:v>11.917746585097102</c:v>
                </c:pt>
                <c:pt idx="20">
                  <c:v>12.197607169097534</c:v>
                </c:pt>
                <c:pt idx="21">
                  <c:v>12.682906466413074</c:v>
                </c:pt>
                <c:pt idx="22">
                  <c:v>13.048560555824535</c:v>
                </c:pt>
                <c:pt idx="23">
                  <c:v>13.387642879000888</c:v>
                </c:pt>
                <c:pt idx="24">
                  <c:v>13.908340483627676</c:v>
                </c:pt>
                <c:pt idx="25">
                  <c:v>14.023174001835129</c:v>
                </c:pt>
                <c:pt idx="26">
                  <c:v>14.325882916903291</c:v>
                </c:pt>
                <c:pt idx="27">
                  <c:v>14.574376124490195</c:v>
                </c:pt>
                <c:pt idx="28">
                  <c:v>14.935528222388719</c:v>
                </c:pt>
                <c:pt idx="29">
                  <c:v>15.228390944372649</c:v>
                </c:pt>
                <c:pt idx="30">
                  <c:v>15.528869588863373</c:v>
                </c:pt>
                <c:pt idx="31">
                  <c:v>15.714789896133233</c:v>
                </c:pt>
                <c:pt idx="32">
                  <c:v>15.924698068286709</c:v>
                </c:pt>
                <c:pt idx="33">
                  <c:v>16.216577246387828</c:v>
                </c:pt>
                <c:pt idx="34">
                  <c:v>16.577227424914746</c:v>
                </c:pt>
                <c:pt idx="35">
                  <c:v>17.138674367008704</c:v>
                </c:pt>
                <c:pt idx="36">
                  <c:v>17.520023352881807</c:v>
                </c:pt>
                <c:pt idx="37">
                  <c:v>18.406188760515803</c:v>
                </c:pt>
                <c:pt idx="38">
                  <c:v>18.81557384032509</c:v>
                </c:pt>
                <c:pt idx="39">
                  <c:v>19.149592683388139</c:v>
                </c:pt>
                <c:pt idx="40">
                  <c:v>19.494262003975926</c:v>
                </c:pt>
                <c:pt idx="41">
                  <c:v>20.051385458232311</c:v>
                </c:pt>
                <c:pt idx="42">
                  <c:v>20.302445087144719</c:v>
                </c:pt>
                <c:pt idx="43">
                  <c:v>20.819285549509846</c:v>
                </c:pt>
                <c:pt idx="44">
                  <c:v>21.152947174854095</c:v>
                </c:pt>
                <c:pt idx="45">
                  <c:v>21.362214644236875</c:v>
                </c:pt>
                <c:pt idx="46">
                  <c:v>21.881444390193881</c:v>
                </c:pt>
                <c:pt idx="47">
                  <c:v>22.204865424508668</c:v>
                </c:pt>
                <c:pt idx="48">
                  <c:v>22.505002211276082</c:v>
                </c:pt>
                <c:pt idx="49">
                  <c:v>22.870226784884451</c:v>
                </c:pt>
                <c:pt idx="50">
                  <c:v>23.242508448716837</c:v>
                </c:pt>
                <c:pt idx="51">
                  <c:v>23.617787422727673</c:v>
                </c:pt>
                <c:pt idx="52">
                  <c:v>23.948729396572411</c:v>
                </c:pt>
                <c:pt idx="53">
                  <c:v>24.257982719173505</c:v>
                </c:pt>
                <c:pt idx="54">
                  <c:v>24.590672767445401</c:v>
                </c:pt>
                <c:pt idx="55">
                  <c:v>25.165380505168219</c:v>
                </c:pt>
                <c:pt idx="56">
                  <c:v>25.406936891990131</c:v>
                </c:pt>
                <c:pt idx="57">
                  <c:v>25.642841928672645</c:v>
                </c:pt>
                <c:pt idx="58">
                  <c:v>26.157107034413976</c:v>
                </c:pt>
                <c:pt idx="59">
                  <c:v>26.518192877434558</c:v>
                </c:pt>
                <c:pt idx="60">
                  <c:v>27.508502905785274</c:v>
                </c:pt>
                <c:pt idx="61">
                  <c:v>28.107858954142102</c:v>
                </c:pt>
                <c:pt idx="62">
                  <c:v>28.870204782179222</c:v>
                </c:pt>
                <c:pt idx="63">
                  <c:v>29.3306716162658</c:v>
                </c:pt>
                <c:pt idx="64">
                  <c:v>29.82160592753846</c:v>
                </c:pt>
                <c:pt idx="65">
                  <c:v>30.66613376385941</c:v>
                </c:pt>
                <c:pt idx="66">
                  <c:v>31.714029961790516</c:v>
                </c:pt>
                <c:pt idx="67">
                  <c:v>32.509841927422158</c:v>
                </c:pt>
                <c:pt idx="68">
                  <c:v>33.645067685234416</c:v>
                </c:pt>
                <c:pt idx="69">
                  <c:v>34.262376624199426</c:v>
                </c:pt>
                <c:pt idx="70">
                  <c:v>34.786875041585894</c:v>
                </c:pt>
                <c:pt idx="71">
                  <c:v>36.460740018516162</c:v>
                </c:pt>
                <c:pt idx="72">
                  <c:v>37.104477903873637</c:v>
                </c:pt>
                <c:pt idx="73">
                  <c:v>38.148226808577199</c:v>
                </c:pt>
                <c:pt idx="74">
                  <c:v>38.993893291694228</c:v>
                </c:pt>
                <c:pt idx="75">
                  <c:v>39.372075503490855</c:v>
                </c:pt>
                <c:pt idx="76">
                  <c:v>40.031599349112589</c:v>
                </c:pt>
                <c:pt idx="77">
                  <c:v>41.04937403355185</c:v>
                </c:pt>
                <c:pt idx="78">
                  <c:v>41.686932388430975</c:v>
                </c:pt>
                <c:pt idx="79">
                  <c:v>42.441862134465651</c:v>
                </c:pt>
                <c:pt idx="80">
                  <c:v>43.203769761763432</c:v>
                </c:pt>
                <c:pt idx="81">
                  <c:v>43.546240766331991</c:v>
                </c:pt>
                <c:pt idx="82">
                  <c:v>44.597843492740417</c:v>
                </c:pt>
                <c:pt idx="83">
                  <c:v>46.34492131720981</c:v>
                </c:pt>
                <c:pt idx="84">
                  <c:v>48.591924079043977</c:v>
                </c:pt>
                <c:pt idx="85">
                  <c:v>50.103830497376791</c:v>
                </c:pt>
                <c:pt idx="86">
                  <c:v>50.917009806970967</c:v>
                </c:pt>
                <c:pt idx="87">
                  <c:v>51.543244290645525</c:v>
                </c:pt>
                <c:pt idx="88">
                  <c:v>53.163426040852563</c:v>
                </c:pt>
                <c:pt idx="89">
                  <c:v>54.175539976812573</c:v>
                </c:pt>
                <c:pt idx="90">
                  <c:v>56.842224757551989</c:v>
                </c:pt>
                <c:pt idx="91">
                  <c:v>57.440208716326978</c:v>
                </c:pt>
                <c:pt idx="92">
                  <c:v>59.126054323015815</c:v>
                </c:pt>
                <c:pt idx="93">
                  <c:v>61.747519492104487</c:v>
                </c:pt>
                <c:pt idx="94">
                  <c:v>67.358653405256206</c:v>
                </c:pt>
                <c:pt idx="95">
                  <c:v>68.996218586098067</c:v>
                </c:pt>
                <c:pt idx="96">
                  <c:v>70.501489368465428</c:v>
                </c:pt>
                <c:pt idx="97">
                  <c:v>72.045175364737588</c:v>
                </c:pt>
                <c:pt idx="98">
                  <c:v>75.522425490982656</c:v>
                </c:pt>
                <c:pt idx="99">
                  <c:v>127.32300881137699</c:v>
                </c:pt>
              </c:numCache>
            </c:numRef>
          </c:val>
          <c:smooth val="0"/>
        </c:ser>
        <c:ser>
          <c:idx val="2"/>
          <c:order val="1"/>
          <c:tx>
            <c:strRef>
              <c:f>'Multiple Sample Param Estimator'!$E$8</c:f>
              <c:strCache>
                <c:ptCount val="1"/>
                <c:pt idx="0">
                  <c:v>Estimated</c:v>
                </c:pt>
              </c:strCache>
            </c:strRef>
          </c:tx>
          <c:spPr>
            <a:ln w="28575" cap="rnd">
              <a:solidFill>
                <a:schemeClr val="accent2"/>
              </a:solidFill>
              <a:round/>
            </a:ln>
            <a:effectLst/>
          </c:spPr>
          <c:marker>
            <c:symbol val="none"/>
          </c:marker>
          <c:val>
            <c:numRef>
              <c:f>'Multiple Sample Param Estimator'!$E$9:$E$108</c:f>
              <c:numCache>
                <c:formatCode>0.000</c:formatCode>
                <c:ptCount val="100"/>
                <c:pt idx="0">
                  <c:v>1.4107586544531223</c:v>
                </c:pt>
                <c:pt idx="1">
                  <c:v>2.2468162541285932</c:v>
                </c:pt>
                <c:pt idx="2">
                  <c:v>2.9540510475700335</c:v>
                </c:pt>
                <c:pt idx="3">
                  <c:v>3.5907558491540343</c:v>
                </c:pt>
                <c:pt idx="4">
                  <c:v>4.1810409384496721</c:v>
                </c:pt>
                <c:pt idx="5">
                  <c:v>4.7378272943788859</c:v>
                </c:pt>
                <c:pt idx="6">
                  <c:v>5.2690550485993999</c:v>
                </c:pt>
                <c:pt idx="7">
                  <c:v>5.7800449106148513</c:v>
                </c:pt>
                <c:pt idx="8">
                  <c:v>6.2745840499980003</c:v>
                </c:pt>
                <c:pt idx="9">
                  <c:v>6.7554914276577778</c:v>
                </c:pt>
                <c:pt idx="10">
                  <c:v>7.2249393699821862</c:v>
                </c:pt>
                <c:pt idx="11">
                  <c:v>7.6846491128188656</c:v>
                </c:pt>
                <c:pt idx="12">
                  <c:v>8.1360160911730439</c:v>
                </c:pt>
                <c:pt idx="13">
                  <c:v>8.5801936728671304</c:v>
                </c:pt>
                <c:pt idx="14">
                  <c:v>9.0181511009204218</c:v>
                </c:pt>
                <c:pt idx="15">
                  <c:v>9.4507147789611139</c:v>
                </c:pt>
                <c:pt idx="16">
                  <c:v>9.8785984322729234</c:v>
                </c:pt>
                <c:pt idx="17">
                  <c:v>10.302425623706323</c:v>
                </c:pt>
                <c:pt idx="18">
                  <c:v>10.722746884004568</c:v>
                </c:pt>
                <c:pt idx="19">
                  <c:v>11.140052965589332</c:v>
                </c:pt>
                <c:pt idx="20">
                  <c:v>11.554785252641382</c:v>
                </c:pt>
                <c:pt idx="21">
                  <c:v>11.967344049886778</c:v>
                </c:pt>
                <c:pt idx="22">
                  <c:v>12.378095265252981</c:v>
                </c:pt>
                <c:pt idx="23">
                  <c:v>12.787375860219019</c:v>
                </c:pt>
                <c:pt idx="24">
                  <c:v>13.195498343431886</c:v>
                </c:pt>
                <c:pt idx="25">
                  <c:v>13.602754513676004</c:v>
                </c:pt>
                <c:pt idx="26">
                  <c:v>14.009418608369176</c:v>
                </c:pt>
                <c:pt idx="27">
                  <c:v>14.415749977394032</c:v>
                </c:pt>
                <c:pt idx="28">
                  <c:v>14.821995375237414</c:v>
                </c:pt>
                <c:pt idx="29">
                  <c:v>15.228390944372649</c:v>
                </c:pt>
                <c:pt idx="30">
                  <c:v>15.63516394769953</c:v>
                </c:pt>
                <c:pt idx="31">
                  <c:v>16.042534296338108</c:v>
                </c:pt>
                <c:pt idx="32">
                  <c:v>16.450715910222517</c:v>
                </c:pt>
                <c:pt idx="33">
                  <c:v>16.859917942092057</c:v>
                </c:pt>
                <c:pt idx="34">
                  <c:v>17.270345890142696</c:v>
                </c:pt>
                <c:pt idx="35">
                  <c:v>17.682202620429418</c:v>
                </c:pt>
                <c:pt idx="36">
                  <c:v>18.0956893168348</c:v>
                </c:pt>
                <c:pt idx="37">
                  <c:v>18.511006373847586</c:v>
                </c:pt>
                <c:pt idx="38">
                  <c:v>18.928354245379875</c:v>
                </c:pt>
                <c:pt idx="39">
                  <c:v>19.347934261282944</c:v>
                </c:pt>
                <c:pt idx="40">
                  <c:v>19.769949422016882</c:v>
                </c:pt>
                <c:pt idx="41">
                  <c:v>20.194605181025146</c:v>
                </c:pt>
                <c:pt idx="42">
                  <c:v>20.622110223715545</c:v>
                </c:pt>
                <c:pt idx="43">
                  <c:v>21.052677251519729</c:v>
                </c:pt>
                <c:pt idx="44">
                  <c:v>21.486523779269053</c:v>
                </c:pt>
                <c:pt idx="45">
                  <c:v>21.92387295407018</c:v>
                </c:pt>
                <c:pt idx="46">
                  <c:v>22.364954403978874</c:v>
                </c:pt>
                <c:pt idx="47">
                  <c:v>22.810005125052431</c:v>
                </c:pt>
                <c:pt idx="48">
                  <c:v>23.259270415812434</c:v>
                </c:pt>
                <c:pt idx="49">
                  <c:v>23.713004868777908</c:v>
                </c:pt>
                <c:pt idx="50">
                  <c:v>24.171473429548872</c:v>
                </c:pt>
                <c:pt idx="51">
                  <c:v>24.634952534951079</c:v>
                </c:pt>
                <c:pt idx="52">
                  <c:v>25.103731343022304</c:v>
                </c:pt>
                <c:pt idx="53">
                  <c:v>25.578113069162935</c:v>
                </c:pt>
                <c:pt idx="54">
                  <c:v>26.058416444634563</c:v>
                </c:pt>
                <c:pt idx="55">
                  <c:v>26.544977315824543</c:v>
                </c:pt>
                <c:pt idx="56">
                  <c:v>27.038150405373528</c:v>
                </c:pt>
                <c:pt idx="57">
                  <c:v>27.538311259473332</c:v>
                </c:pt>
                <c:pt idx="58">
                  <c:v>28.045858409494304</c:v>
                </c:pt>
                <c:pt idx="59">
                  <c:v>28.561215780731608</c:v>
                </c:pt>
                <c:pt idx="60">
                  <c:v>29.084835386640322</c:v>
                </c:pt>
                <c:pt idx="61">
                  <c:v>29.617200353677539</c:v>
                </c:pt>
                <c:pt idx="62">
                  <c:v>30.158828330060611</c:v>
                </c:pt>
                <c:pt idx="63">
                  <c:v>30.710275341734416</c:v>
                </c:pt>
                <c:pt idx="64">
                  <c:v>31.272140171065459</c:v>
                </c:pt>
                <c:pt idx="65">
                  <c:v>31.845069348825056</c:v>
                </c:pt>
                <c:pt idx="66">
                  <c:v>32.429762868635969</c:v>
                </c:pt>
                <c:pt idx="67">
                  <c:v>33.026980756215877</c:v>
                </c:pt>
                <c:pt idx="68">
                  <c:v>33.637550654742981</c:v>
                </c:pt>
                <c:pt idx="69">
                  <c:v>34.262376624199419</c:v>
                </c:pt>
                <c:pt idx="70">
                  <c:v>34.902449398896323</c:v>
                </c:pt>
                <c:pt idx="71">
                  <c:v>35.558858406624708</c:v>
                </c:pt>
                <c:pt idx="72">
                  <c:v>36.232805929190356</c:v>
                </c:pt>
                <c:pt idx="73">
                  <c:v>36.925623883230827</c:v>
                </c:pt>
                <c:pt idx="74">
                  <c:v>37.638793830167259</c:v>
                </c:pt>
                <c:pt idx="75">
                  <c:v>38.373970996140443</c:v>
                </c:pt>
                <c:pt idx="76">
                  <c:v>39.133013312793153</c:v>
                </c:pt>
                <c:pt idx="77">
                  <c:v>39.918016800811266</c:v>
                </c:pt>
                <c:pt idx="78">
                  <c:v>40.731359043884787</c:v>
                </c:pt>
                <c:pt idx="79">
                  <c:v>41.57575309116816</c:v>
                </c:pt>
                <c:pt idx="80">
                  <c:v>42.45431495683922</c:v>
                </c:pt>
                <c:pt idx="81">
                  <c:v>43.370649071931922</c:v>
                </c:pt>
                <c:pt idx="82">
                  <c:v>44.328957768058331</c:v>
                </c:pt>
                <c:pt idx="83">
                  <c:v>45.334183426298061</c:v>
                </c:pt>
                <c:pt idx="84">
                  <c:v>46.392195785703457</c:v>
                </c:pt>
                <c:pt idx="85">
                  <c:v>47.510042880955126</c:v>
                </c:pt>
                <c:pt idx="86">
                  <c:v>48.696293568562702</c:v>
                </c:pt>
                <c:pt idx="87">
                  <c:v>49.961515122268999</c:v>
                </c:pt>
                <c:pt idx="88">
                  <c:v>51.318955627686364</c:v>
                </c:pt>
                <c:pt idx="89">
                  <c:v>52.785547039741893</c:v>
                </c:pt>
                <c:pt idx="90">
                  <c:v>54.383429558003797</c:v>
                </c:pt>
                <c:pt idx="91">
                  <c:v>56.142362266529723</c:v>
                </c:pt>
                <c:pt idx="92">
                  <c:v>58.103724124319797</c:v>
                </c:pt>
                <c:pt idx="93">
                  <c:v>60.327565916108526</c:v>
                </c:pt>
                <c:pt idx="94">
                  <c:v>62.906034358604636</c:v>
                </c:pt>
                <c:pt idx="95">
                  <c:v>65.991687160357131</c:v>
                </c:pt>
                <c:pt idx="96">
                  <c:v>69.866521434834382</c:v>
                </c:pt>
                <c:pt idx="97">
                  <c:v>75.152502989474272</c:v>
                </c:pt>
                <c:pt idx="98">
                  <c:v>83.784587117315141</c:v>
                </c:pt>
              </c:numCache>
            </c:numRef>
          </c:val>
          <c:smooth val="0"/>
        </c:ser>
        <c:dLbls>
          <c:showLegendKey val="0"/>
          <c:showVal val="0"/>
          <c:showCatName val="0"/>
          <c:showSerName val="0"/>
          <c:showPercent val="0"/>
          <c:showBubbleSize val="0"/>
        </c:dLbls>
        <c:smooth val="0"/>
        <c:axId val="596778432"/>
        <c:axId val="596781568"/>
      </c:lineChart>
      <c:catAx>
        <c:axId val="59677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81568"/>
        <c:crosses val="autoZero"/>
        <c:auto val="1"/>
        <c:lblAlgn val="ctr"/>
        <c:lblOffset val="100"/>
        <c:noMultiLvlLbl val="0"/>
      </c:catAx>
      <c:valAx>
        <c:axId val="59678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r>
                  <a:rPr lang="en-US" baseline="0"/>
                  <a:t> - </a:t>
                </a:r>
                <a:r>
                  <a:rPr lang="en-US"/>
                  <a:t>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78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'Percentile Estimator'!$D$1</c:f>
          <c:strCache>
            <c:ptCount val="1"/>
            <c:pt idx="0">
              <c:v>Weibull Percentile Estimator. Scale:30</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'Percentile Estimator'!$B$3</c:f>
              <c:strCache>
                <c:ptCount val="1"/>
                <c:pt idx="0">
                  <c:v>1</c:v>
                </c:pt>
              </c:strCache>
            </c:strRef>
          </c:tx>
          <c:spPr>
            <a:ln w="28575" cap="rnd">
              <a:solidFill>
                <a:schemeClr val="accent1"/>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0.55000000000000004</c:v>
                </c:pt>
                <c:pt idx="6">
                  <c:v>0.56000000000000005</c:v>
                </c:pt>
                <c:pt idx="7">
                  <c:v>0.56999999999999995</c:v>
                </c:pt>
                <c:pt idx="8">
                  <c:v>0.57999999999999996</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Estimator'!$B$4:$B$53</c:f>
              <c:numCache>
                <c:formatCode>0.00</c:formatCode>
                <c:ptCount val="50"/>
                <c:pt idx="0">
                  <c:v>20.794415416798358</c:v>
                </c:pt>
                <c:pt idx="1">
                  <c:v>21.400496636323943</c:v>
                </c:pt>
                <c:pt idx="2">
                  <c:v>22.019075252406012</c:v>
                </c:pt>
                <c:pt idx="3">
                  <c:v>22.650677528340985</c:v>
                </c:pt>
                <c:pt idx="4">
                  <c:v>23.295863684969891</c:v>
                </c:pt>
                <c:pt idx="5">
                  <c:v>23.955230886533151</c:v>
                </c:pt>
                <c:pt idx="6">
                  <c:v>24.62941656209491</c:v>
                </c:pt>
                <c:pt idx="7">
                  <c:v>25.319102108835867</c:v>
                </c:pt>
                <c:pt idx="8">
                  <c:v>26.025017031141687</c:v>
                </c:pt>
                <c:pt idx="9">
                  <c:v>26.747943578513507</c:v>
                </c:pt>
                <c:pt idx="10">
                  <c:v>27.488721956224651</c:v>
                </c:pt>
                <c:pt idx="11">
                  <c:v>28.248256195753349</c:v>
                </c:pt>
                <c:pt idx="12">
                  <c:v>29.027520787851167</c:v>
                </c:pt>
                <c:pt idx="13">
                  <c:v>29.827568200316009</c:v>
                </c:pt>
                <c:pt idx="14">
                  <c:v>30.649537425959444</c:v>
                </c:pt>
                <c:pt idx="15">
                  <c:v>31.494663734960334</c:v>
                </c:pt>
                <c:pt idx="16">
                  <c:v>32.364289841157898</c:v>
                </c:pt>
                <c:pt idx="17">
                  <c:v>33.259878735648343</c:v>
                </c:pt>
                <c:pt idx="18">
                  <c:v>34.183028495650952</c:v>
                </c:pt>
                <c:pt idx="19">
                  <c:v>35.135489445088346</c:v>
                </c:pt>
                <c:pt idx="20">
                  <c:v>36.119184129778077</c:v>
                </c:pt>
                <c:pt idx="21">
                  <c:v>37.136230680048513</c:v>
                </c:pt>
                <c:pt idx="22">
                  <c:v>38.18897027438662</c:v>
                </c:pt>
                <c:pt idx="23">
                  <c:v>39.27999959951287</c:v>
                </c:pt>
                <c:pt idx="24">
                  <c:v>40.412209438998275</c:v>
                </c:pt>
                <c:pt idx="25">
                  <c:v>41.588830833596717</c:v>
                </c:pt>
                <c:pt idx="26">
                  <c:v>42.813490669204377</c:v>
                </c:pt>
                <c:pt idx="27">
                  <c:v>44.090279101768253</c:v>
                </c:pt>
                <c:pt idx="28">
                  <c:v>45.423831978893276</c:v>
                </c:pt>
                <c:pt idx="29">
                  <c:v>46.819432447940059</c:v>
                </c:pt>
                <c:pt idx="30">
                  <c:v>48.283137373023017</c:v>
                </c:pt>
                <c:pt idx="31">
                  <c:v>49.821936204649532</c:v>
                </c:pt>
                <c:pt idx="32">
                  <c:v>51.443952842757795</c:v>
                </c:pt>
                <c:pt idx="33">
                  <c:v>53.15870525795625</c:v>
                </c:pt>
                <c:pt idx="34">
                  <c:v>54.977443912449303</c:v>
                </c:pt>
                <c:pt idx="35">
                  <c:v>56.913599546576435</c:v>
                </c:pt>
                <c:pt idx="36">
                  <c:v>58.983385691184985</c:v>
                </c:pt>
                <c:pt idx="37">
                  <c:v>61.20662485579664</c:v>
                </c:pt>
                <c:pt idx="38">
                  <c:v>63.607906086002728</c:v>
                </c:pt>
                <c:pt idx="39">
                  <c:v>66.218247395691634</c:v>
                </c:pt>
                <c:pt idx="40">
                  <c:v>69.077552789821382</c:v>
                </c:pt>
                <c:pt idx="41">
                  <c:v>72.238368259556168</c:v>
                </c:pt>
                <c:pt idx="42">
                  <c:v>75.771859329247675</c:v>
                </c:pt>
                <c:pt idx="43">
                  <c:v>79.777801107983365</c:v>
                </c:pt>
                <c:pt idx="44">
                  <c:v>84.402321502801072</c:v>
                </c:pt>
                <c:pt idx="45">
                  <c:v>89.871968206619698</c:v>
                </c:pt>
                <c:pt idx="46">
                  <c:v>96.566274746045991</c:v>
                </c:pt>
                <c:pt idx="47">
                  <c:v>105.19673691959943</c:v>
                </c:pt>
                <c:pt idx="48">
                  <c:v>117.36069016284435</c:v>
                </c:pt>
                <c:pt idx="49">
                  <c:v>138.15510557964274</c:v>
                </c:pt>
              </c:numCache>
            </c:numRef>
          </c:val>
          <c:smooth val="0"/>
        </c:ser>
        <c:ser>
          <c:idx val="1"/>
          <c:order val="1"/>
          <c:tx>
            <c:strRef>
              <c:f>'Percentile Estimator'!$C$3</c:f>
              <c:strCache>
                <c:ptCount val="1"/>
                <c:pt idx="0">
                  <c:v>1.25</c:v>
                </c:pt>
              </c:strCache>
            </c:strRef>
          </c:tx>
          <c:spPr>
            <a:ln w="28575" cap="rnd">
              <a:solidFill>
                <a:schemeClr val="accent2"/>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0.55000000000000004</c:v>
                </c:pt>
                <c:pt idx="6">
                  <c:v>0.56000000000000005</c:v>
                </c:pt>
                <c:pt idx="7">
                  <c:v>0.56999999999999995</c:v>
                </c:pt>
                <c:pt idx="8">
                  <c:v>0.57999999999999996</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Estimator'!$C$4:$C$53</c:f>
              <c:numCache>
                <c:formatCode>0.00</c:formatCode>
                <c:ptCount val="50"/>
                <c:pt idx="0">
                  <c:v>22.375957246154215</c:v>
                </c:pt>
                <c:pt idx="1">
                  <c:v>22.896195916622101</c:v>
                </c:pt>
                <c:pt idx="2">
                  <c:v>23.424132257918934</c:v>
                </c:pt>
                <c:pt idx="3">
                  <c:v>23.960132130931225</c:v>
                </c:pt>
                <c:pt idx="4">
                  <c:v>24.504582301637573</c:v>
                </c:pt>
                <c:pt idx="5">
                  <c:v>25.057892386526852</c:v>
                </c:pt>
                <c:pt idx="6">
                  <c:v>25.620497003749069</c:v>
                </c:pt>
                <c:pt idx="7">
                  <c:v>26.192858159116231</c:v>
                </c:pt>
                <c:pt idx="8">
                  <c:v>26.775467900720997</c:v>
                </c:pt>
                <c:pt idx="9">
                  <c:v>27.368851281496507</c:v>
                </c:pt>
                <c:pt idx="10">
                  <c:v>27.973569675699487</c:v>
                </c:pt>
                <c:pt idx="11">
                  <c:v>28.590224503308331</c:v>
                </c:pt>
                <c:pt idx="12">
                  <c:v>29.219461426001825</c:v>
                </c:pt>
                <c:pt idx="13">
                  <c:v>29.861975090117689</c:v>
                </c:pt>
                <c:pt idx="14">
                  <c:v>30.518514506287957</c:v>
                </c:pt>
                <c:pt idx="15">
                  <c:v>31.189889172955635</c:v>
                </c:pt>
                <c:pt idx="16">
                  <c:v>31.876976072526404</c:v>
                </c:pt>
                <c:pt idx="17">
                  <c:v>32.58072769558003</c:v>
                </c:pt>
                <c:pt idx="18">
                  <c:v>33.302181281768732</c:v>
                </c:pt>
                <c:pt idx="19">
                  <c:v>34.042469507621227</c:v>
                </c:pt>
                <c:pt idx="20">
                  <c:v>34.802832903912766</c:v>
                </c:pt>
                <c:pt idx="21">
                  <c:v>35.584634351848223</c:v>
                </c:pt>
                <c:pt idx="22">
                  <c:v>36.389376092482323</c:v>
                </c:pt>
                <c:pt idx="23">
                  <c:v>37.218719793621226</c:v>
                </c:pt>
                <c:pt idx="24">
                  <c:v>38.074510361246588</c:v>
                </c:pt>
                <c:pt idx="25">
                  <c:v>38.958804369859088</c:v>
                </c:pt>
                <c:pt idx="26">
                  <c:v>39.873904234349986</c:v>
                </c:pt>
                <c:pt idx="27">
                  <c:v>40.822399578280944</c:v>
                </c:pt>
                <c:pt idx="28">
                  <c:v>41.807217703262587</c:v>
                </c:pt>
                <c:pt idx="29">
                  <c:v>42.831685680471352</c:v>
                </c:pt>
                <c:pt idx="30">
                  <c:v>43.899607441050499</c:v>
                </c:pt>
                <c:pt idx="31">
                  <c:v>45.015360447252306</c:v>
                </c:pt>
                <c:pt idx="32">
                  <c:v>46.184018250046947</c:v>
                </c:pt>
                <c:pt idx="33">
                  <c:v>47.411507747408322</c:v>
                </c:pt>
                <c:pt idx="34">
                  <c:v>48.704813677167131</c:v>
                </c:pt>
                <c:pt idx="35">
                  <c:v>50.072248510373832</c:v>
                </c:pt>
                <c:pt idx="36">
                  <c:v>51.523814639370663</c:v>
                </c:pt>
                <c:pt idx="37">
                  <c:v>53.071699638683128</c:v>
                </c:pt>
                <c:pt idx="38">
                  <c:v>54.730968121813738</c:v>
                </c:pt>
                <c:pt idx="39">
                  <c:v>56.520552249424235</c:v>
                </c:pt>
                <c:pt idx="40">
                  <c:v>58.464710790042879</c:v>
                </c:pt>
                <c:pt idx="41">
                  <c:v>60.595251577604287</c:v>
                </c:pt>
                <c:pt idx="42">
                  <c:v>62.955054814303509</c:v>
                </c:pt>
                <c:pt idx="43">
                  <c:v>65.603936623487201</c:v>
                </c:pt>
                <c:pt idx="44">
                  <c:v>68.629014834173802</c:v>
                </c:pt>
                <c:pt idx="45">
                  <c:v>72.164507701761693</c:v>
                </c:pt>
                <c:pt idx="46">
                  <c:v>76.433655972570449</c:v>
                </c:pt>
                <c:pt idx="47">
                  <c:v>81.851391304156991</c:v>
                </c:pt>
                <c:pt idx="48">
                  <c:v>89.339264917876335</c:v>
                </c:pt>
                <c:pt idx="49">
                  <c:v>101.79297382243362</c:v>
                </c:pt>
              </c:numCache>
            </c:numRef>
          </c:val>
          <c:smooth val="0"/>
        </c:ser>
        <c:ser>
          <c:idx val="2"/>
          <c:order val="2"/>
          <c:tx>
            <c:strRef>
              <c:f>'Percentile Estimator'!$D$3</c:f>
              <c:strCache>
                <c:ptCount val="1"/>
                <c:pt idx="0">
                  <c:v>1.5</c:v>
                </c:pt>
              </c:strCache>
            </c:strRef>
          </c:tx>
          <c:spPr>
            <a:ln w="28575" cap="rnd">
              <a:solidFill>
                <a:schemeClr val="accent3"/>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0.55000000000000004</c:v>
                </c:pt>
                <c:pt idx="6">
                  <c:v>0.56000000000000005</c:v>
                </c:pt>
                <c:pt idx="7">
                  <c:v>0.56999999999999995</c:v>
                </c:pt>
                <c:pt idx="8">
                  <c:v>0.57999999999999996</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Estimator'!$D$4:$D$53</c:f>
              <c:numCache>
                <c:formatCode>0.00</c:formatCode>
                <c:ptCount val="50"/>
                <c:pt idx="0">
                  <c:v>23.496593063239541</c:v>
                </c:pt>
                <c:pt idx="1">
                  <c:v>23.950963353982374</c:v>
                </c:pt>
                <c:pt idx="2">
                  <c:v>24.410301039530651</c:v>
                </c:pt>
                <c:pt idx="3">
                  <c:v>24.874892717619772</c:v>
                </c:pt>
                <c:pt idx="4">
                  <c:v>25.345038921615597</c:v>
                </c:pt>
                <c:pt idx="5">
                  <c:v>25.821055566174483</c:v>
                </c:pt>
                <c:pt idx="6">
                  <c:v>26.303275532446477</c:v>
                </c:pt>
                <c:pt idx="7">
                  <c:v>26.792050413733559</c:v>
                </c:pt>
                <c:pt idx="8">
                  <c:v>27.287752445697553</c:v>
                </c:pt>
                <c:pt idx="9">
                  <c:v>27.790776649030395</c:v>
                </c:pt>
                <c:pt idx="10">
                  <c:v>28.301543217089396</c:v>
                </c:pt>
                <c:pt idx="11">
                  <c:v>28.820500186532033</c:v>
                </c:pt>
                <c:pt idx="12">
                  <c:v>29.348126435674171</c:v>
                </c:pt>
                <c:pt idx="13">
                  <c:v>29.884935063415217</c:v>
                </c:pt>
                <c:pt idx="14">
                  <c:v>30.431477211470231</c:v>
                </c:pt>
                <c:pt idx="15">
                  <c:v>30.988346404767668</c:v>
                </c:pt>
                <c:pt idx="16">
                  <c:v>31.556183499784169</c:v>
                </c:pt>
                <c:pt idx="17">
                  <c:v>32.135682349038078</c:v>
                </c:pt>
                <c:pt idx="18">
                  <c:v>32.727596312920113</c:v>
                </c:pt>
                <c:pt idx="19">
                  <c:v>33.332745778778907</c:v>
                </c:pt>
                <c:pt idx="20">
                  <c:v>33.952026883390744</c:v>
                </c:pt>
                <c:pt idx="21">
                  <c:v>34.586421680887241</c:v>
                </c:pt>
                <c:pt idx="22">
                  <c:v>35.237010056938068</c:v>
                </c:pt>
                <c:pt idx="23">
                  <c:v>35.904983765635009</c:v>
                </c:pt>
                <c:pt idx="24">
                  <c:v>36.591663063799217</c:v>
                </c:pt>
                <c:pt idx="25">
                  <c:v>37.298516546255144</c:v>
                </c:pt>
                <c:pt idx="26">
                  <c:v>38.027184956113011</c:v>
                </c:pt>
                <c:pt idx="27">
                  <c:v>38.779509972109267</c:v>
                </c:pt>
                <c:pt idx="28">
                  <c:v>39.55756928339499</c:v>
                </c:pt>
                <c:pt idx="29">
                  <c:v>40.363719684201655</c:v>
                </c:pt>
                <c:pt idx="30">
                  <c:v>41.200650506088337</c:v>
                </c:pt>
                <c:pt idx="31">
                  <c:v>42.071450528760728</c:v>
                </c:pt>
                <c:pt idx="32">
                  <c:v>42.97969268669398</c:v>
                </c:pt>
                <c:pt idx="33">
                  <c:v>43.929542598215264</c:v>
                </c:pt>
                <c:pt idx="34">
                  <c:v>44.925899475131168</c:v>
                </c:pt>
                <c:pt idx="35">
                  <c:v>45.974581798541124</c:v>
                </c:pt>
                <c:pt idx="36">
                  <c:v>47.082576069557582</c:v>
                </c:pt>
                <c:pt idx="37">
                  <c:v>48.258376350925268</c:v>
                </c:pt>
                <c:pt idx="38">
                  <c:v>49.512457701742065</c:v>
                </c:pt>
                <c:pt idx="39">
                  <c:v>50.85795262849355</c:v>
                </c:pt>
                <c:pt idx="40">
                  <c:v>52.31164540789235</c:v>
                </c:pt>
                <c:pt idx="41">
                  <c:v>53.895483191147058</c:v>
                </c:pt>
                <c:pt idx="42">
                  <c:v>55.638965662461928</c:v>
                </c:pt>
                <c:pt idx="43">
                  <c:v>57.583111216166486</c:v>
                </c:pt>
                <c:pt idx="44">
                  <c:v>59.787447566482861</c:v>
                </c:pt>
                <c:pt idx="45">
                  <c:v>62.34331912603669</c:v>
                </c:pt>
                <c:pt idx="46">
                  <c:v>65.401955955138732</c:v>
                </c:pt>
                <c:pt idx="47">
                  <c:v>69.242902477789315</c:v>
                </c:pt>
                <c:pt idx="48">
                  <c:v>74.482718863992176</c:v>
                </c:pt>
                <c:pt idx="49">
                  <c:v>83.039560950675735</c:v>
                </c:pt>
              </c:numCache>
            </c:numRef>
          </c:val>
          <c:smooth val="0"/>
        </c:ser>
        <c:ser>
          <c:idx val="3"/>
          <c:order val="3"/>
          <c:tx>
            <c:strRef>
              <c:f>'Percentile Estimator'!$E$3</c:f>
              <c:strCache>
                <c:ptCount val="1"/>
                <c:pt idx="0">
                  <c:v>1.75</c:v>
                </c:pt>
              </c:strCache>
            </c:strRef>
          </c:tx>
          <c:spPr>
            <a:ln w="28575" cap="rnd">
              <a:solidFill>
                <a:schemeClr val="accent4"/>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0.55000000000000004</c:v>
                </c:pt>
                <c:pt idx="6">
                  <c:v>0.56000000000000005</c:v>
                </c:pt>
                <c:pt idx="7">
                  <c:v>0.56999999999999995</c:v>
                </c:pt>
                <c:pt idx="8">
                  <c:v>0.57999999999999996</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Estimator'!$E$4:$E$53</c:f>
              <c:numCache>
                <c:formatCode>0.00</c:formatCode>
                <c:ptCount val="50"/>
                <c:pt idx="0">
                  <c:v>24.331247437127107</c:v>
                </c:pt>
                <c:pt idx="1">
                  <c:v>24.733989237182165</c:v>
                </c:pt>
                <c:pt idx="2">
                  <c:v>25.140026078411907</c:v>
                </c:pt>
                <c:pt idx="3">
                  <c:v>25.549598452673212</c:v>
                </c:pt>
                <c:pt idx="4">
                  <c:v>25.962956583578904</c:v>
                </c:pt>
                <c:pt idx="5">
                  <c:v>26.38036159122851</c:v>
                </c:pt>
                <c:pt idx="6">
                  <c:v>26.802086757476928</c:v>
                </c:pt>
                <c:pt idx="7">
                  <c:v>27.228418908063787</c:v>
                </c:pt>
                <c:pt idx="8">
                  <c:v>27.659659930262254</c:v>
                </c:pt>
                <c:pt idx="9">
                  <c:v>28.09612844752705</c:v>
                </c:pt>
                <c:pt idx="10">
                  <c:v>28.538161676028555</c:v>
                </c:pt>
                <c:pt idx="11">
                  <c:v>28.986117492079263</c:v>
                </c:pt>
                <c:pt idx="12">
                  <c:v>29.440376744451278</c:v>
                </c:pt>
                <c:pt idx="13">
                  <c:v>29.901345851652003</c:v>
                </c:pt>
                <c:pt idx="14">
                  <c:v>30.36945973162868</c:v>
                </c:pt>
                <c:pt idx="15">
                  <c:v>30.84518512044259</c:v>
                </c:pt>
                <c:pt idx="16">
                  <c:v>31.329024347618134</c:v>
                </c:pt>
                <c:pt idx="17">
                  <c:v>31.821519649684355</c:v>
                </c:pt>
                <c:pt idx="18">
                  <c:v>32.323258120609886</c:v>
                </c:pt>
                <c:pt idx="19">
                  <c:v>32.834877419338397</c:v>
                </c:pt>
                <c:pt idx="20">
                  <c:v>33.357072381718737</c:v>
                </c:pt>
                <c:pt idx="21">
                  <c:v>33.890602718476067</c:v>
                </c:pt>
                <c:pt idx="22">
                  <c:v>34.436302024755861</c:v>
                </c:pt>
                <c:pt idx="23">
                  <c:v>34.995088383274648</c:v>
                </c:pt>
                <c:pt idx="24">
                  <c:v>35.567976916470762</c:v>
                </c:pt>
                <c:pt idx="25">
                  <c:v>36.156094739148891</c:v>
                </c:pt>
                <c:pt idx="26">
                  <c:v>36.760698890218862</c:v>
                </c:pt>
                <c:pt idx="27">
                  <c:v>37.383197991993462</c:v>
                </c:pt>
                <c:pt idx="28">
                  <c:v>38.025178615055886</c:v>
                </c:pt>
                <c:pt idx="29">
                  <c:v>38.688437640662933</c:v>
                </c:pt>
                <c:pt idx="30">
                  <c:v>39.375022347697936</c:v>
                </c:pt>
                <c:pt idx="31">
                  <c:v>40.087280562659622</c:v>
                </c:pt>
                <c:pt idx="32">
                  <c:v>40.827924084055091</c:v>
                </c:pt>
                <c:pt idx="33">
                  <c:v>41.60010986000448</c:v>
                </c:pt>
                <c:pt idx="34">
                  <c:v>42.407545273045365</c:v>
                </c:pt>
                <c:pt idx="35">
                  <c:v>43.254626718695384</c:v>
                </c:pt>
                <c:pt idx="36">
                  <c:v>44.146625043251781</c:v>
                </c:pt>
                <c:pt idx="37">
                  <c:v>45.089938353673119</c:v>
                </c:pt>
                <c:pt idx="38">
                  <c:v>46.092444062466541</c:v>
                </c:pt>
                <c:pt idx="39">
                  <c:v>47.16400120270341</c:v>
                </c:pt>
                <c:pt idx="40">
                  <c:v>48.317187700741108</c:v>
                </c:pt>
                <c:pt idx="41">
                  <c:v>49.568419061561869</c:v>
                </c:pt>
                <c:pt idx="42">
                  <c:v>50.939714425212983</c:v>
                </c:pt>
                <c:pt idx="43">
                  <c:v>52.461622242086072</c:v>
                </c:pt>
                <c:pt idx="44">
                  <c:v>54.178366243077981</c:v>
                </c:pt>
                <c:pt idx="45">
                  <c:v>56.15761850604467</c:v>
                </c:pt>
                <c:pt idx="46">
                  <c:v>58.511058343318837</c:v>
                </c:pt>
                <c:pt idx="47">
                  <c:v>61.444332997276817</c:v>
                </c:pt>
                <c:pt idx="48">
                  <c:v>65.40882393295162</c:v>
                </c:pt>
                <c:pt idx="49">
                  <c:v>71.7990649904593</c:v>
                </c:pt>
              </c:numCache>
            </c:numRef>
          </c:val>
          <c:smooth val="0"/>
        </c:ser>
        <c:ser>
          <c:idx val="4"/>
          <c:order val="4"/>
          <c:tx>
            <c:strRef>
              <c:f>'Percentile Estimator'!$F$3</c:f>
              <c:strCache>
                <c:ptCount val="1"/>
                <c:pt idx="0">
                  <c:v>2</c:v>
                </c:pt>
              </c:strCache>
            </c:strRef>
          </c:tx>
          <c:spPr>
            <a:ln w="28575" cap="rnd">
              <a:solidFill>
                <a:schemeClr val="accent5"/>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0.55000000000000004</c:v>
                </c:pt>
                <c:pt idx="6">
                  <c:v>0.56000000000000005</c:v>
                </c:pt>
                <c:pt idx="7">
                  <c:v>0.56999999999999995</c:v>
                </c:pt>
                <c:pt idx="8">
                  <c:v>0.57999999999999996</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Estimator'!$F$4:$F$53</c:f>
              <c:numCache>
                <c:formatCode>0.00</c:formatCode>
                <c:ptCount val="50"/>
                <c:pt idx="0">
                  <c:v>24.976638334730932</c:v>
                </c:pt>
                <c:pt idx="1">
                  <c:v>25.338012927017743</c:v>
                </c:pt>
                <c:pt idx="2">
                  <c:v>25.701600292047583</c:v>
                </c:pt>
                <c:pt idx="3">
                  <c:v>26.067610666308287</c:v>
                </c:pt>
                <c:pt idx="4">
                  <c:v>26.436261281601389</c:v>
                </c:pt>
                <c:pt idx="5">
                  <c:v>26.807777352775716</c:v>
                </c:pt>
                <c:pt idx="6">
                  <c:v>27.182393140833778</c:v>
                </c:pt>
                <c:pt idx="7">
                  <c:v>27.560353104869247</c:v>
                </c:pt>
                <c:pt idx="8">
                  <c:v>27.941913158090138</c:v>
                </c:pt>
                <c:pt idx="9">
                  <c:v>28.327342045370322</c:v>
                </c:pt>
                <c:pt idx="10">
                  <c:v>28.716922862429733</c:v>
                </c:pt>
                <c:pt idx="11">
                  <c:v>29.110954739970321</c:v>
                </c:pt>
                <c:pt idx="12">
                  <c:v>29.509754720016485</c:v>
                </c:pt>
                <c:pt idx="13">
                  <c:v>29.913659856484966</c:v>
                </c:pt>
                <c:pt idx="14">
                  <c:v>30.323029577843691</c:v>
                </c:pt>
                <c:pt idx="15">
                  <c:v>30.738248356873072</c:v>
                </c:pt>
                <c:pt idx="16">
                  <c:v>31.159728741353586</c:v>
                </c:pt>
                <c:pt idx="17">
                  <c:v>31.587914810405739</c:v>
                </c:pt>
                <c:pt idx="18">
                  <c:v>32.023286134772746</c:v>
                </c:pt>
                <c:pt idx="19">
                  <c:v>32.466362336311263</c:v>
                </c:pt>
                <c:pt idx="20">
                  <c:v>32.917708363331464</c:v>
                </c:pt>
                <c:pt idx="21">
                  <c:v>33.377940625530741</c:v>
                </c:pt>
                <c:pt idx="22">
                  <c:v>33.84773416687738</c:v>
                </c:pt>
                <c:pt idx="23">
                  <c:v>34.327831099348323</c:v>
                </c:pt>
                <c:pt idx="24">
                  <c:v>34.819050578238752</c:v>
                </c:pt>
                <c:pt idx="25">
                  <c:v>35.322300675464241</c:v>
                </c:pt>
                <c:pt idx="26">
                  <c:v>35.838592607357384</c:v>
                </c:pt>
                <c:pt idx="27">
                  <c:v>36.369057907141993</c:v>
                </c:pt>
                <c:pt idx="28">
                  <c:v>36.914969312824816</c:v>
                </c:pt>
                <c:pt idx="29">
                  <c:v>37.477766388062697</c:v>
                </c:pt>
                <c:pt idx="30">
                  <c:v>38.05908723538559</c:v>
                </c:pt>
                <c:pt idx="31">
                  <c:v>38.660808141313936</c:v>
                </c:pt>
                <c:pt idx="32">
                  <c:v>39.285093677917246</c:v>
                </c:pt>
                <c:pt idx="33">
                  <c:v>39.934460779365573</c:v>
                </c:pt>
                <c:pt idx="34">
                  <c:v>40.611861781670129</c:v>
                </c:pt>
                <c:pt idx="35">
                  <c:v>41.320793632229439</c:v>
                </c:pt>
                <c:pt idx="36">
                  <c:v>42.065443902751696</c:v>
                </c:pt>
                <c:pt idx="37">
                  <c:v>42.850889671906458</c:v>
                </c:pt>
                <c:pt idx="38">
                  <c:v>43.683374212394376</c:v>
                </c:pt>
                <c:pt idx="39">
                  <c:v>44.570701384101518</c:v>
                </c:pt>
                <c:pt idx="40">
                  <c:v>45.522813881554391</c:v>
                </c:pt>
                <c:pt idx="41">
                  <c:v>46.552669609665621</c:v>
                </c:pt>
                <c:pt idx="42">
                  <c:v>47.677623471366843</c:v>
                </c:pt>
                <c:pt idx="43">
                  <c:v>48.921713310548526</c:v>
                </c:pt>
                <c:pt idx="44">
                  <c:v>50.319674532771295</c:v>
                </c:pt>
                <c:pt idx="45">
                  <c:v>51.924551478068551</c:v>
                </c:pt>
                <c:pt idx="46">
                  <c:v>53.823677339823035</c:v>
                </c:pt>
                <c:pt idx="47">
                  <c:v>56.177416348457875</c:v>
                </c:pt>
                <c:pt idx="48">
                  <c:v>59.336503982669306</c:v>
                </c:pt>
                <c:pt idx="49">
                  <c:v>64.378980788680423</c:v>
                </c:pt>
              </c:numCache>
            </c:numRef>
          </c:val>
          <c:smooth val="0"/>
        </c:ser>
        <c:dLbls>
          <c:showLegendKey val="0"/>
          <c:showVal val="0"/>
          <c:showCatName val="0"/>
          <c:showSerName val="0"/>
          <c:showPercent val="0"/>
          <c:showBubbleSize val="0"/>
        </c:dLbls>
        <c:smooth val="0"/>
        <c:axId val="638994184"/>
        <c:axId val="639003200"/>
      </c:lineChart>
      <c:catAx>
        <c:axId val="638994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39003200"/>
        <c:crosses val="autoZero"/>
        <c:auto val="1"/>
        <c:lblAlgn val="ctr"/>
        <c:lblOffset val="100"/>
        <c:noMultiLvlLbl val="0"/>
      </c:catAx>
      <c:valAx>
        <c:axId val="63900320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38994184"/>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focusedobjective.co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419100</xdr:colOff>
      <xdr:row>1</xdr:row>
      <xdr:rowOff>142875</xdr:rowOff>
    </xdr:from>
    <xdr:to>
      <xdr:col>12</xdr:col>
      <xdr:colOff>523875</xdr:colOff>
      <xdr:row>21</xdr:row>
      <xdr:rowOff>76200</xdr:rowOff>
    </xdr:to>
    <xdr:sp macro="" textlink="">
      <xdr:nvSpPr>
        <xdr:cNvPr id="2" name="TextBox 1">
          <a:hlinkClick xmlns:r="http://schemas.openxmlformats.org/officeDocument/2006/relationships" r:id="rId1"/>
        </xdr:cNvPr>
        <xdr:cNvSpPr txBox="1"/>
      </xdr:nvSpPr>
      <xdr:spPr>
        <a:xfrm>
          <a:off x="419100" y="333375"/>
          <a:ext cx="7419975"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Weibull</a:t>
          </a:r>
          <a:r>
            <a:rPr lang="en-US" sz="2000" b="1" baseline="0"/>
            <a:t> Analysis </a:t>
          </a:r>
          <a:r>
            <a:rPr lang="en-US" sz="2000" b="1"/>
            <a:t>Worksheet</a:t>
          </a:r>
        </a:p>
        <a:p>
          <a:endParaRPr lang="en-US" sz="1100"/>
        </a:p>
        <a:p>
          <a:r>
            <a:rPr lang="en-US" sz="1100"/>
            <a:t>This spreadsheet does</a:t>
          </a:r>
          <a:r>
            <a:rPr lang="en-US" sz="1100" baseline="0"/>
            <a:t> </a:t>
          </a:r>
          <a:r>
            <a:rPr lang="en-US" sz="1100"/>
            <a:t>-</a:t>
          </a:r>
        </a:p>
        <a:p>
          <a:endParaRPr lang="en-US" sz="1100"/>
        </a:p>
        <a:p>
          <a:r>
            <a:rPr lang="en-US" sz="1100"/>
            <a:t>1. Estimate the Weibull parameters given two estimated</a:t>
          </a:r>
          <a:r>
            <a:rPr lang="en-US" sz="1100" baseline="0"/>
            <a:t> percentile values</a:t>
          </a:r>
        </a:p>
        <a:p>
          <a:r>
            <a:rPr lang="en-US" sz="1100" baseline="0"/>
            <a:t>2. Estimate the Weibull parameters given sample data</a:t>
          </a:r>
        </a:p>
        <a:p>
          <a:r>
            <a:rPr lang="en-US" sz="1100" baseline="0"/>
            <a:t>3. Chart the x-value given a variety of Weibull shape and scale parameters</a:t>
          </a:r>
        </a:p>
        <a:p>
          <a:endParaRPr lang="en-US" sz="1100" baseline="0"/>
        </a:p>
        <a:p>
          <a:r>
            <a:rPr lang="en-US" sz="1100" baseline="0"/>
            <a:t>Focused Objective offers training and, consulting and tools for modelling and forecasting software projects. Please see FocusedObjective.com</a:t>
          </a:r>
        </a:p>
        <a:p>
          <a:endParaRPr lang="en-US" sz="1100" baseline="0"/>
        </a:p>
        <a:p>
          <a:r>
            <a:rPr lang="en-US" sz="1100" baseline="0"/>
            <a:t>Please email me if you notice any errors or have ideas for improving: troy.magennis@focusedobjective.com</a:t>
          </a:r>
          <a:endParaRPr lang="en-US" sz="1100"/>
        </a:p>
        <a:p>
          <a:endParaRPr lang="en-US" sz="1100"/>
        </a:p>
        <a:p>
          <a:r>
            <a:rPr lang="en-US" sz="1100">
              <a:solidFill>
                <a:srgbClr val="FF0000"/>
              </a:solidFill>
            </a:rPr>
            <a:t>NOTE: You use this tool at your own risk.</a:t>
          </a:r>
          <a:r>
            <a:rPr lang="en-US" sz="1100" baseline="0">
              <a:solidFill>
                <a:srgbClr val="FF0000"/>
              </a:solidFill>
            </a:rPr>
            <a:t> All of the formulas should be checkd by you. Focused Objective LLC offers this as one tool you could use in addition to others when forecasting, it is always best practice to average the results of multiple forcasts and models before trusting any result.</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This work is licensed under the Creative Commons Attribution-NonCommercial-ShareAlike 4.0 International License. To view a copy of this license, visit http://creativecommons.org/licenses/by-nc-sa/4.0/. See the License tab for</a:t>
          </a:r>
          <a:r>
            <a:rPr lang="en-US" sz="1100" b="1" baseline="0">
              <a:solidFill>
                <a:schemeClr val="dk1"/>
              </a:solidFill>
              <a:effectLst/>
              <a:latin typeface="+mn-lt"/>
              <a:ea typeface="+mn-ea"/>
              <a:cs typeface="+mn-cs"/>
            </a:rPr>
            <a:t> more details.</a:t>
          </a:r>
          <a:endParaRPr lang="en-US">
            <a:effectLst/>
          </a:endParaRPr>
        </a:p>
        <a:p>
          <a:endParaRPr lang="en-US" sz="1100"/>
        </a:p>
      </xdr:txBody>
    </xdr:sp>
    <xdr:clientData/>
  </xdr:twoCellAnchor>
  <xdr:twoCellAnchor editAs="oneCell">
    <xdr:from>
      <xdr:col>10</xdr:col>
      <xdr:colOff>561975</xdr:colOff>
      <xdr:row>2</xdr:row>
      <xdr:rowOff>28575</xdr:rowOff>
    </xdr:from>
    <xdr:to>
      <xdr:col>12</xdr:col>
      <xdr:colOff>285750</xdr:colOff>
      <xdr:row>3</xdr:row>
      <xdr:rowOff>174934</xdr:rowOff>
    </xdr:to>
    <xdr:pic>
      <xdr:nvPicPr>
        <xdr:cNvPr id="3" name="Picture 2" descr="Creative Commons Licen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57975" y="409575"/>
          <a:ext cx="942975" cy="336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476250</xdr:colOff>
      <xdr:row>0</xdr:row>
      <xdr:rowOff>161925</xdr:rowOff>
    </xdr:from>
    <xdr:ext cx="6219825" cy="1877052"/>
    <xdr:sp macro="" textlink="">
      <xdr:nvSpPr>
        <xdr:cNvPr id="2" name="TextBox 1"/>
        <xdr:cNvSpPr txBox="1"/>
      </xdr:nvSpPr>
      <xdr:spPr>
        <a:xfrm>
          <a:off x="476250" y="161925"/>
          <a:ext cx="6219825" cy="1877052"/>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This work is licensed under the Creative Commons Attribution-NonCommercial-ShareAlike 4.0 International License. To view a copy of this license, visit http://creativecommons.org/licenses/by-nc-sa/4.0/.</a:t>
          </a:r>
        </a:p>
        <a:p>
          <a:endParaRPr lang="en-US" sz="1400" b="1"/>
        </a:p>
        <a:p>
          <a:r>
            <a:rPr lang="en-US" sz="1400" b="1"/>
            <a:t>Attribution:</a:t>
          </a:r>
        </a:p>
        <a:p>
          <a:pPr fontAlgn="ctr"/>
          <a:r>
            <a:rPr lang="en-US" sz="1100" b="0" i="0">
              <a:solidFill>
                <a:schemeClr val="tx1"/>
              </a:solidFill>
              <a:effectLst/>
              <a:latin typeface="+mn-lt"/>
              <a:ea typeface="+mn-ea"/>
              <a:cs typeface="+mn-cs"/>
            </a:rPr>
            <a:t>Throughput Forecasting Tool by </a:t>
          </a:r>
          <a:r>
            <a:rPr lang="en-US" sz="1100" b="0" i="0" u="none" strike="noStrike">
              <a:solidFill>
                <a:schemeClr val="tx1"/>
              </a:solidFill>
              <a:effectLst/>
              <a:latin typeface="+mn-lt"/>
              <a:ea typeface="+mn-ea"/>
              <a:cs typeface="+mn-cs"/>
              <a:hlinkClick xmlns:r="http://schemas.openxmlformats.org/officeDocument/2006/relationships" r:id=""/>
            </a:rPr>
            <a:t>Focused Objective LLC</a:t>
          </a:r>
          <a:r>
            <a:rPr lang="en-US" sz="1100" b="0" i="0">
              <a:solidFill>
                <a:schemeClr val="tx1"/>
              </a:solidFill>
              <a:effectLst/>
              <a:latin typeface="+mn-lt"/>
              <a:ea typeface="+mn-ea"/>
              <a:cs typeface="+mn-cs"/>
            </a:rPr>
            <a:t> is licensed under a </a:t>
          </a:r>
          <a:r>
            <a:rPr lang="en-US" sz="1100" b="0" i="0" u="none" strike="noStrike">
              <a:solidFill>
                <a:schemeClr val="tx1"/>
              </a:solidFill>
              <a:effectLst/>
              <a:latin typeface="+mn-lt"/>
              <a:ea typeface="+mn-ea"/>
              <a:cs typeface="+mn-cs"/>
              <a:hlinkClick xmlns:r="http://schemas.openxmlformats.org/officeDocument/2006/relationships" r:id=""/>
            </a:rPr>
            <a:t>Creative Commons Attribution-NonCommercial-ShareAlike 4.0 International License</a:t>
          </a:r>
          <a:r>
            <a:rPr lang="en-US" sz="1100" b="0" i="0">
              <a:solidFill>
                <a:schemeClr val="tx1"/>
              </a:solidFill>
              <a:effectLst/>
              <a:latin typeface="+mn-lt"/>
              <a:ea typeface="+mn-ea"/>
              <a:cs typeface="+mn-cs"/>
            </a:rPr>
            <a:t>.</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Based on a work at</a:t>
          </a:r>
          <a:r>
            <a:rPr lang="en-US" sz="1100" b="0" i="0" u="none" strike="noStrike">
              <a:solidFill>
                <a:schemeClr val="tx1"/>
              </a:solidFill>
              <a:effectLst/>
              <a:latin typeface="+mn-lt"/>
              <a:ea typeface="+mn-ea"/>
              <a:cs typeface="+mn-cs"/>
              <a:hlinkClick xmlns:r="http://schemas.openxmlformats.org/officeDocument/2006/relationships" r:id=""/>
            </a:rPr>
            <a:t>https://github.com/FocusedObjective/FocusedObjective.Resources</a:t>
          </a:r>
          <a:r>
            <a:rPr lang="en-US" sz="1100" b="0" i="0">
              <a:solidFill>
                <a:schemeClr val="tx1"/>
              </a:solidFill>
              <a:effectLst/>
              <a:latin typeface="+mn-lt"/>
              <a:ea typeface="+mn-ea"/>
              <a:cs typeface="+mn-cs"/>
            </a:rPr>
            <a:t>.</a:t>
          </a:r>
        </a:p>
        <a:p>
          <a:endParaRPr lang="en-US" sz="1100" b="1" i="0">
            <a:solidFill>
              <a:schemeClr val="tx1"/>
            </a:solidFill>
            <a:effectLst/>
            <a:latin typeface="+mn-lt"/>
            <a:ea typeface="+mn-ea"/>
            <a:cs typeface="+mn-cs"/>
          </a:endParaRPr>
        </a:p>
      </xdr:txBody>
    </xdr:sp>
    <xdr:clientData/>
  </xdr:oneCellAnchor>
  <xdr:twoCellAnchor editAs="oneCell">
    <xdr:from>
      <xdr:col>3</xdr:col>
      <xdr:colOff>201191</xdr:colOff>
      <xdr:row>12</xdr:row>
      <xdr:rowOff>68123</xdr:rowOff>
    </xdr:from>
    <xdr:to>
      <xdr:col>7</xdr:col>
      <xdr:colOff>115466</xdr:colOff>
      <xdr:row>16</xdr:row>
      <xdr:rowOff>134906</xdr:rowOff>
    </xdr:to>
    <xdr:pic>
      <xdr:nvPicPr>
        <xdr:cNvPr id="3" name="Picture 2"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9991" y="2354123"/>
          <a:ext cx="2352675" cy="828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476251</xdr:colOff>
      <xdr:row>19</xdr:row>
      <xdr:rowOff>68264</xdr:rowOff>
    </xdr:from>
    <xdr:ext cx="10147299" cy="28509728"/>
    <xdr:sp macro="" textlink="">
      <xdr:nvSpPr>
        <xdr:cNvPr id="4" name="TextBox 3"/>
        <xdr:cNvSpPr txBox="1"/>
      </xdr:nvSpPr>
      <xdr:spPr>
        <a:xfrm>
          <a:off x="476251" y="3687764"/>
          <a:ext cx="10147299" cy="28509728"/>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13</xdr:col>
      <xdr:colOff>28575</xdr:colOff>
      <xdr:row>12</xdr:row>
      <xdr:rowOff>123825</xdr:rowOff>
    </xdr:from>
    <xdr:to>
      <xdr:col>17</xdr:col>
      <xdr:colOff>142556</xdr:colOff>
      <xdr:row>15</xdr:row>
      <xdr:rowOff>28515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19975" y="2514600"/>
          <a:ext cx="2552381" cy="476190"/>
        </a:xfrm>
        <a:prstGeom prst="rect">
          <a:avLst/>
        </a:prstGeom>
      </xdr:spPr>
    </xdr:pic>
    <xdr:clientData/>
  </xdr:twoCellAnchor>
  <xdr:twoCellAnchor editAs="oneCell">
    <xdr:from>
      <xdr:col>13</xdr:col>
      <xdr:colOff>38100</xdr:colOff>
      <xdr:row>16</xdr:row>
      <xdr:rowOff>9525</xdr:rowOff>
    </xdr:from>
    <xdr:to>
      <xdr:col>17</xdr:col>
      <xdr:colOff>352081</xdr:colOff>
      <xdr:row>18</xdr:row>
      <xdr:rowOff>19001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429500" y="3162300"/>
          <a:ext cx="2752381" cy="390476"/>
        </a:xfrm>
        <a:prstGeom prst="rect">
          <a:avLst/>
        </a:prstGeom>
      </xdr:spPr>
    </xdr:pic>
    <xdr:clientData/>
  </xdr:twoCellAnchor>
  <xdr:twoCellAnchor editAs="oneCell">
    <xdr:from>
      <xdr:col>13</xdr:col>
      <xdr:colOff>47625</xdr:colOff>
      <xdr:row>7</xdr:row>
      <xdr:rowOff>152400</xdr:rowOff>
    </xdr:from>
    <xdr:to>
      <xdr:col>18</xdr:col>
      <xdr:colOff>513911</xdr:colOff>
      <xdr:row>11</xdr:row>
      <xdr:rowOff>95162</xdr:rowOff>
    </xdr:to>
    <xdr:pic>
      <xdr:nvPicPr>
        <xdr:cNvPr id="4" name="Picture 3"/>
        <xdr:cNvPicPr>
          <a:picLocks noChangeAspect="1"/>
        </xdr:cNvPicPr>
      </xdr:nvPicPr>
      <xdr:blipFill>
        <a:blip xmlns:r="http://schemas.openxmlformats.org/officeDocument/2006/relationships" r:embed="rId3"/>
        <a:stretch>
          <a:fillRect/>
        </a:stretch>
      </xdr:blipFill>
      <xdr:spPr>
        <a:xfrm>
          <a:off x="7439025" y="1590675"/>
          <a:ext cx="3514286" cy="704762"/>
        </a:xfrm>
        <a:prstGeom prst="rect">
          <a:avLst/>
        </a:prstGeom>
      </xdr:spPr>
    </xdr:pic>
    <xdr:clientData/>
  </xdr:twoCellAnchor>
  <xdr:twoCellAnchor>
    <xdr:from>
      <xdr:col>3</xdr:col>
      <xdr:colOff>152400</xdr:colOff>
      <xdr:row>5</xdr:row>
      <xdr:rowOff>66675</xdr:rowOff>
    </xdr:from>
    <xdr:to>
      <xdr:col>12</xdr:col>
      <xdr:colOff>114300</xdr:colOff>
      <xdr:row>30</xdr:row>
      <xdr:rowOff>38100</xdr:rowOff>
    </xdr:to>
    <xdr:sp macro="" textlink="">
      <xdr:nvSpPr>
        <xdr:cNvPr id="5" name="TextBox 4"/>
        <xdr:cNvSpPr txBox="1"/>
      </xdr:nvSpPr>
      <xdr:spPr>
        <a:xfrm>
          <a:off x="1809750" y="1123950"/>
          <a:ext cx="5086350" cy="47339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a:t>
          </a:r>
          <a:r>
            <a:rPr lang="en-US" sz="1100"/>
            <a:t>: You have two expert value estimates with estimated probabilities. For example, 1</a:t>
          </a:r>
          <a:r>
            <a:rPr lang="en-US" sz="1100" baseline="0"/>
            <a:t> in 10 tasks will take 1 day or less, and at least half of them will take 30 days or less. You want to know what the tail percentiles will be if the distribution follows a Weibull curve. Cycle time and lead time often does...</a:t>
          </a:r>
        </a:p>
        <a:p>
          <a:endParaRPr lang="en-US" sz="1100" baseline="0"/>
        </a:p>
        <a:p>
          <a:r>
            <a:rPr lang="en-US" sz="1100" b="1" baseline="0"/>
            <a:t>Instructions</a:t>
          </a:r>
          <a:r>
            <a:rPr lang="en-US" sz="1100" baseline="0"/>
            <a:t>: Enter the estimated values and probabilities into the x1, p1, x2 and p2 cells. The Weibull shape and scale parameters will be computed, and the other percentiles listed.</a:t>
          </a:r>
        </a:p>
        <a:p>
          <a:endParaRPr lang="en-US" sz="1100" baseline="0"/>
        </a:p>
        <a:p>
          <a:r>
            <a:rPr lang="en-US" sz="1100" baseline="0"/>
            <a:t>For our example, the inputs would be:</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r>
            <a:rPr lang="en-US" sz="1100" b="1" baseline="0"/>
            <a:t>Interpreting the resuts:</a:t>
          </a:r>
        </a:p>
        <a:p>
          <a:endParaRPr lang="en-US" sz="1100" baseline="0"/>
        </a:p>
        <a:p>
          <a:r>
            <a:rPr lang="en-US" sz="1100" baseline="0"/>
            <a:t>If the data does follow a weibull distribution, then it can</a:t>
          </a:r>
          <a:br>
            <a:rPr lang="en-US" sz="1100" baseline="0"/>
          </a:br>
          <a:r>
            <a:rPr lang="en-US" sz="1100" baseline="0"/>
            <a:t> be expected that 10% of the values will be above 262 days,</a:t>
          </a:r>
          <a:br>
            <a:rPr lang="en-US" sz="1100" baseline="0"/>
          </a:br>
          <a:r>
            <a:rPr lang="en-US" sz="1100" baseline="0"/>
            <a:t> and 20% above 137, etc. </a:t>
          </a:r>
        </a:p>
        <a:p>
          <a:endParaRPr lang="en-US" sz="1100" baseline="0"/>
        </a:p>
        <a:p>
          <a:endParaRPr lang="en-US" sz="1100" baseline="0"/>
        </a:p>
        <a:p>
          <a:endParaRPr lang="en-US" sz="1100" baseline="0"/>
        </a:p>
        <a:p>
          <a:r>
            <a:rPr lang="en-US" sz="1100"/>
            <a:t> Math from: http://www.johndcook.com/quantiles_parameters.pdf</a:t>
          </a:r>
        </a:p>
        <a:p>
          <a:r>
            <a:rPr lang="en-US" sz="1100"/>
            <a:t>Other tools: </a:t>
          </a:r>
          <a:r>
            <a:rPr lang="en-US" sz="800"/>
            <a:t>https://biostatistics.mdanderson.org/SoftwareDownload/SingleSoftware.aspx?Software_Id=6</a:t>
          </a:r>
        </a:p>
      </xdr:txBody>
    </xdr:sp>
    <xdr:clientData/>
  </xdr:twoCellAnchor>
  <xdr:twoCellAnchor editAs="oneCell">
    <xdr:from>
      <xdr:col>3</xdr:col>
      <xdr:colOff>323850</xdr:colOff>
      <xdr:row>14</xdr:row>
      <xdr:rowOff>161926</xdr:rowOff>
    </xdr:from>
    <xdr:to>
      <xdr:col>8</xdr:col>
      <xdr:colOff>186989</xdr:colOff>
      <xdr:row>20</xdr:row>
      <xdr:rowOff>19050</xdr:rowOff>
    </xdr:to>
    <xdr:pic>
      <xdr:nvPicPr>
        <xdr:cNvPr id="7" name="Picture 6"/>
        <xdr:cNvPicPr>
          <a:picLocks noChangeAspect="1"/>
        </xdr:cNvPicPr>
      </xdr:nvPicPr>
      <xdr:blipFill>
        <a:blip xmlns:r="http://schemas.openxmlformats.org/officeDocument/2006/relationships" r:embed="rId4"/>
        <a:stretch>
          <a:fillRect/>
        </a:stretch>
      </xdr:blipFill>
      <xdr:spPr>
        <a:xfrm>
          <a:off x="1981200" y="2933701"/>
          <a:ext cx="2549189" cy="1000124"/>
        </a:xfrm>
        <a:prstGeom prst="rect">
          <a:avLst/>
        </a:prstGeom>
      </xdr:spPr>
    </xdr:pic>
    <xdr:clientData/>
  </xdr:twoCellAnchor>
  <xdr:twoCellAnchor editAs="oneCell">
    <xdr:from>
      <xdr:col>10</xdr:col>
      <xdr:colOff>0</xdr:colOff>
      <xdr:row>12</xdr:row>
      <xdr:rowOff>85725</xdr:rowOff>
    </xdr:from>
    <xdr:to>
      <xdr:col>11</xdr:col>
      <xdr:colOff>493990</xdr:colOff>
      <xdr:row>27</xdr:row>
      <xdr:rowOff>76200</xdr:rowOff>
    </xdr:to>
    <xdr:pic>
      <xdr:nvPicPr>
        <xdr:cNvPr id="8" name="Picture 7"/>
        <xdr:cNvPicPr>
          <a:picLocks noChangeAspect="1"/>
        </xdr:cNvPicPr>
      </xdr:nvPicPr>
      <xdr:blipFill>
        <a:blip xmlns:r="http://schemas.openxmlformats.org/officeDocument/2006/relationships" r:embed="rId5"/>
        <a:stretch>
          <a:fillRect/>
        </a:stretch>
      </xdr:blipFill>
      <xdr:spPr>
        <a:xfrm>
          <a:off x="5562600" y="2476500"/>
          <a:ext cx="1103590" cy="2847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361950</xdr:colOff>
      <xdr:row>7</xdr:row>
      <xdr:rowOff>14286</xdr:rowOff>
    </xdr:from>
    <xdr:to>
      <xdr:col>15</xdr:col>
      <xdr:colOff>152400</xdr:colOff>
      <xdr:row>28</xdr:row>
      <xdr:rowOff>152399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29</xdr:row>
      <xdr:rowOff>123825</xdr:rowOff>
    </xdr:from>
    <xdr:to>
      <xdr:col>15</xdr:col>
      <xdr:colOff>142875</xdr:colOff>
      <xdr:row>53</xdr:row>
      <xdr:rowOff>9524</xdr:rowOff>
    </xdr:to>
    <xdr:sp macro="" textlink="">
      <xdr:nvSpPr>
        <xdr:cNvPr id="9" name="TextBox 8"/>
        <xdr:cNvSpPr txBox="1"/>
      </xdr:nvSpPr>
      <xdr:spPr>
        <a:xfrm>
          <a:off x="4229100" y="5781675"/>
          <a:ext cx="5829300" cy="445769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a:t>
          </a:r>
          <a:r>
            <a:rPr lang="en-US" sz="1100"/>
            <a:t>: You have some sample data from a process</a:t>
          </a:r>
          <a:r>
            <a:rPr lang="en-US" sz="1100" baseline="0"/>
            <a:t>. You want to know what the tail percentiles will be if the distribution follows a Weibull curve, and estimate the Shape and Scale parameters. Cycle time and lead time often does...</a:t>
          </a:r>
        </a:p>
        <a:p>
          <a:endParaRPr lang="en-US" sz="1100" baseline="0"/>
        </a:p>
        <a:p>
          <a:r>
            <a:rPr lang="en-US" sz="1100" b="1" baseline="0"/>
            <a:t>Instructions</a:t>
          </a:r>
          <a:r>
            <a:rPr lang="en-US" sz="1100" baseline="0"/>
            <a:t>: Enter the samples in Column A, and choose what Percentiles in the actual data to use when fitting the Weibull parameters. Use the graph to "see" fit whilst playing with the percentiles. Lower end match is pretty easy, but higher end match is harder because the sample data "should" have fewer instances of high values to match. </a:t>
          </a:r>
        </a:p>
        <a:p>
          <a:endParaRPr lang="en-US" sz="1100" baseline="0"/>
        </a:p>
        <a:p>
          <a:r>
            <a:rPr lang="en-US" sz="1100" baseline="0"/>
            <a:t>Some tips:</a:t>
          </a:r>
        </a:p>
        <a:p>
          <a:r>
            <a:rPr lang="en-US" sz="1100" baseline="0"/>
            <a:t>30% and 70% good when you have 100+ samples</a:t>
          </a:r>
        </a:p>
        <a:p>
          <a:r>
            <a:rPr lang="en-US" sz="1100" baseline="0"/>
            <a:t>35% and 55% for fewer samples</a:t>
          </a:r>
        </a:p>
        <a:p>
          <a:endParaRPr lang="en-US" sz="1100" baseline="0"/>
        </a:p>
        <a:p>
          <a:r>
            <a:rPr lang="en-US" sz="1100" baseline="0"/>
            <a:t>Don't expect perfection - trying to solve with two sample percentiles gives an estimate, not perfection. Always compare actuals versus predictions as more data becomes available.</a:t>
          </a:r>
        </a:p>
        <a:p>
          <a:endParaRPr lang="en-US" sz="1100" baseline="0"/>
        </a:p>
        <a:p>
          <a:r>
            <a:rPr lang="en-US" sz="1100" b="1" baseline="0"/>
            <a:t>Interpreting the resuts: </a:t>
          </a:r>
          <a:r>
            <a:rPr lang="en-US" sz="1100" b="0" baseline="0"/>
            <a:t>For the example data provided here (Select "Example" in cell B3), the Shape parameter is estimated to be 1.5 , and the scale parameter is 30.27 - pretty close to the known 1.5 and 30 from this set. There is an outlier in the example samples 127.323 which is possible with these parameters but very low likelihood.</a:t>
          </a:r>
        </a:p>
        <a:p>
          <a:endParaRPr lang="en-US" sz="1100"/>
        </a:p>
        <a:p>
          <a:r>
            <a:rPr lang="en-US" sz="1100"/>
            <a:t>Math from: http://www.johndcook.com/quantiles_parameters.pdf</a:t>
          </a:r>
        </a:p>
        <a:p>
          <a:r>
            <a:rPr lang="en-US" sz="1100"/>
            <a:t>Other tools: </a:t>
          </a:r>
          <a:r>
            <a:rPr lang="en-US" sz="800"/>
            <a:t>https://biostatistics.mdanderson.org/SoftwareDownload/SingleSoftware.aspx?Software_Id=6</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2</xdr:row>
      <xdr:rowOff>0</xdr:rowOff>
    </xdr:from>
    <xdr:to>
      <xdr:col>18</xdr:col>
      <xdr:colOff>304800</xdr:colOff>
      <xdr:row>25</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0.16413</cdr:x>
      <cdr:y>0.9153</cdr:y>
    </cdr:from>
    <cdr:to>
      <cdr:x>0.27242</cdr:x>
      <cdr:y>0.97345</cdr:y>
    </cdr:to>
    <cdr:sp macro="" textlink="">
      <cdr:nvSpPr>
        <cdr:cNvPr id="2" name="TextBox 1"/>
        <cdr:cNvSpPr txBox="1"/>
      </cdr:nvSpPr>
      <cdr:spPr>
        <a:xfrm xmlns:a="http://schemas.openxmlformats.org/drawingml/2006/main">
          <a:off x="923925" y="3448049"/>
          <a:ext cx="6096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Shape: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3:C25"/>
  <sheetViews>
    <sheetView tabSelected="1" workbookViewId="0">
      <selection activeCell="C25" sqref="C25"/>
    </sheetView>
  </sheetViews>
  <sheetFormatPr defaultRowHeight="15" x14ac:dyDescent="0.25"/>
  <sheetData>
    <row r="23" spans="2:3" x14ac:dyDescent="0.25">
      <c r="B23" t="s">
        <v>2</v>
      </c>
    </row>
    <row r="24" spans="2:3" x14ac:dyDescent="0.25">
      <c r="B24">
        <v>1</v>
      </c>
      <c r="C24" t="s">
        <v>3</v>
      </c>
    </row>
    <row r="25" spans="2:3" x14ac:dyDescent="0.25">
      <c r="B25">
        <v>2</v>
      </c>
      <c r="C25" t="s">
        <v>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M22" sqref="M22"/>
    </sheetView>
  </sheetViews>
  <sheetFormatPr defaultRowHeight="15" x14ac:dyDescent="0.25"/>
  <cols>
    <col min="1" max="1" width="11.7109375" customWidth="1"/>
    <col min="2" max="2" width="9.5703125" bestFit="1" customWidth="1"/>
    <col min="3" max="3" width="3.5703125" customWidth="1"/>
    <col min="5" max="5" width="10.28515625" customWidth="1"/>
    <col min="6" max="6" width="2.5703125" customWidth="1"/>
  </cols>
  <sheetData>
    <row r="1" spans="1:14" ht="23.25" x14ac:dyDescent="0.35">
      <c r="A1" s="3" t="s">
        <v>11</v>
      </c>
    </row>
    <row r="3" spans="1:14" x14ac:dyDescent="0.25">
      <c r="A3" s="1" t="s">
        <v>4</v>
      </c>
      <c r="B3" s="2">
        <v>1</v>
      </c>
      <c r="D3" s="1" t="s">
        <v>5</v>
      </c>
      <c r="E3" s="13">
        <v>0.1</v>
      </c>
      <c r="G3" t="str">
        <f>CONCATENATE("First Estimate: ", p1_param*100, "% values will be &lt;= ",x1_param)</f>
        <v>First Estimate: 10% values will be &lt;= 1</v>
      </c>
    </row>
    <row r="4" spans="1:14" x14ac:dyDescent="0.25">
      <c r="A4" s="1" t="s">
        <v>6</v>
      </c>
      <c r="B4" s="2">
        <v>30</v>
      </c>
      <c r="D4" s="1" t="s">
        <v>7</v>
      </c>
      <c r="E4" s="13">
        <v>0.5</v>
      </c>
      <c r="G4" t="str">
        <f>CONCATENATE("Second estimate: ", p2_param * 100, "% values will be &lt;= ",x2_param)</f>
        <v>Second estimate: 50% values will be &lt;= 30</v>
      </c>
    </row>
    <row r="7" spans="1:14" x14ac:dyDescent="0.25">
      <c r="A7" s="1" t="s">
        <v>8</v>
      </c>
      <c r="B7" s="9">
        <f>(LN(-LN(1-p2_param))-LN(-LN(1-p1_param)))/(LN(x2_param)-LN(x1_param))</f>
        <v>0.55387976507560011</v>
      </c>
      <c r="N7" t="s">
        <v>12</v>
      </c>
    </row>
    <row r="8" spans="1:14" x14ac:dyDescent="0.25">
      <c r="A8" s="1" t="s">
        <v>1</v>
      </c>
      <c r="B8" s="9">
        <f>x1_param/(POWER((-LN(1-p1_param)),(1/Shape_result)))</f>
        <v>58.14364948970757</v>
      </c>
    </row>
    <row r="11" spans="1:14" x14ac:dyDescent="0.25">
      <c r="A11" s="1" t="s">
        <v>0</v>
      </c>
      <c r="B11" s="1" t="s">
        <v>9</v>
      </c>
    </row>
    <row r="12" spans="1:14" x14ac:dyDescent="0.25">
      <c r="A12" s="10">
        <v>0.05</v>
      </c>
      <c r="B12" s="12">
        <f>Scale_result*POWER(-LN(1-A12),1/Shape_result)</f>
        <v>0.27263798290800495</v>
      </c>
    </row>
    <row r="13" spans="1:14" x14ac:dyDescent="0.25">
      <c r="A13" s="10">
        <v>0.1</v>
      </c>
      <c r="B13" s="12">
        <f>Scale_result*POWER(-LN(1-A13),1/Shape_result)</f>
        <v>1</v>
      </c>
    </row>
    <row r="14" spans="1:14" x14ac:dyDescent="0.25">
      <c r="A14" s="10">
        <v>0.15</v>
      </c>
      <c r="B14" s="12">
        <f>Scale_result*POWER(-LN(1-A14),1/Shape_result)</f>
        <v>2.1869154607044559</v>
      </c>
    </row>
    <row r="15" spans="1:14" x14ac:dyDescent="0.25">
      <c r="A15" s="10">
        <v>0.2</v>
      </c>
      <c r="B15" s="12">
        <f>Scale_result*POWER(-LN(1-A15),1/Shape_result)</f>
        <v>3.876202866149093</v>
      </c>
    </row>
    <row r="16" spans="1:14" x14ac:dyDescent="0.25">
      <c r="A16" s="10">
        <v>0.25</v>
      </c>
      <c r="B16" s="12">
        <f>Scale_result*POWER(-LN(1-A16),1/Shape_result)</f>
        <v>6.1319495138316746</v>
      </c>
    </row>
    <row r="17" spans="1:2" x14ac:dyDescent="0.25">
      <c r="A17" s="10">
        <v>0.3</v>
      </c>
      <c r="B17" s="12">
        <f>Scale_result*POWER(-LN(1-A17),1/Shape_result)</f>
        <v>9.0397132055517435</v>
      </c>
    </row>
    <row r="18" spans="1:2" x14ac:dyDescent="0.25">
      <c r="A18" s="10">
        <v>0.35</v>
      </c>
      <c r="B18" s="12">
        <f>Scale_result*POWER(-LN(1-A18),1/Shape_result)</f>
        <v>12.710882749238865</v>
      </c>
    </row>
    <row r="19" spans="1:2" x14ac:dyDescent="0.25">
      <c r="A19" s="10">
        <v>0.4</v>
      </c>
      <c r="B19" s="12">
        <f>Scale_result*POWER(-LN(1-A19),1/Shape_result)</f>
        <v>17.290372792092242</v>
      </c>
    </row>
    <row r="20" spans="1:2" x14ac:dyDescent="0.25">
      <c r="A20" s="10">
        <v>0.45</v>
      </c>
      <c r="B20" s="12">
        <f>Scale_result*POWER(-LN(1-A20),1/Shape_result)</f>
        <v>22.968603083097964</v>
      </c>
    </row>
    <row r="21" spans="1:2" x14ac:dyDescent="0.25">
      <c r="A21" s="10">
        <v>0.5</v>
      </c>
      <c r="B21" s="12">
        <f>Scale_result*POWER(-LN(1-A21),1/Shape_result)</f>
        <v>30.000000000000018</v>
      </c>
    </row>
    <row r="22" spans="1:2" x14ac:dyDescent="0.25">
      <c r="A22" s="10">
        <v>0.55000000000000004</v>
      </c>
      <c r="B22" s="12">
        <f>Scale_result*POWER(-LN(1-A22),1/Shape_result)</f>
        <v>38.732229105424572</v>
      </c>
    </row>
    <row r="23" spans="1:2" x14ac:dyDescent="0.25">
      <c r="A23" s="10">
        <v>0.6</v>
      </c>
      <c r="B23" s="12">
        <f>Scale_result*POWER(-LN(1-A23),1/Shape_result)</f>
        <v>49.654138365266419</v>
      </c>
    </row>
    <row r="24" spans="1:2" x14ac:dyDescent="0.25">
      <c r="A24" s="10">
        <v>0.65</v>
      </c>
      <c r="B24" s="12">
        <f>Scale_result*POWER(-LN(1-A24),1/Shape_result)</f>
        <v>63.478342970492463</v>
      </c>
    </row>
    <row r="25" spans="1:2" x14ac:dyDescent="0.25">
      <c r="A25" s="10">
        <v>0.7</v>
      </c>
      <c r="B25" s="12">
        <f>Scale_result*POWER(-LN(1-A25),1/Shape_result)</f>
        <v>81.292661744841155</v>
      </c>
    </row>
    <row r="26" spans="1:2" x14ac:dyDescent="0.25">
      <c r="A26" s="10">
        <v>0.75</v>
      </c>
      <c r="B26" s="12">
        <f>Scale_result*POWER(-LN(1-A26),1/Shape_result)</f>
        <v>104.86115882905099</v>
      </c>
    </row>
    <row r="27" spans="1:2" x14ac:dyDescent="0.25">
      <c r="A27" s="10">
        <v>0.8</v>
      </c>
      <c r="B27" s="12">
        <f>Scale_result*POWER(-LN(1-A27),1/Shape_result)</f>
        <v>137.29080216049167</v>
      </c>
    </row>
    <row r="28" spans="1:2" x14ac:dyDescent="0.25">
      <c r="A28" s="10">
        <v>0.85</v>
      </c>
      <c r="B28" s="12">
        <f>Scale_result*POWER(-LN(1-A28),1/Shape_result)</f>
        <v>184.75126766005627</v>
      </c>
    </row>
    <row r="29" spans="1:2" x14ac:dyDescent="0.25">
      <c r="A29" s="10">
        <v>0.9</v>
      </c>
      <c r="B29" s="12">
        <f>Scale_result*POWER(-LN(1-A29),1/Shape_result)</f>
        <v>262.0976636912547</v>
      </c>
    </row>
    <row r="30" spans="1:2" x14ac:dyDescent="0.25">
      <c r="A30" s="10">
        <v>0.95</v>
      </c>
      <c r="B30" s="12">
        <f>Scale_result*POWER(-LN(1-A30),1/Shape_result)</f>
        <v>421.50498393241736</v>
      </c>
    </row>
    <row r="31" spans="1:2" x14ac:dyDescent="0.25">
      <c r="A31"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5"/>
  <sheetViews>
    <sheetView workbookViewId="0">
      <selection activeCell="D7" sqref="D7"/>
    </sheetView>
  </sheetViews>
  <sheetFormatPr defaultRowHeight="15" x14ac:dyDescent="0.25"/>
  <cols>
    <col min="1" max="1" width="11.5703125" customWidth="1"/>
    <col min="2" max="2" width="9.7109375" customWidth="1"/>
    <col min="3" max="3" width="12.140625" customWidth="1"/>
    <col min="4" max="4" width="11.85546875" customWidth="1"/>
    <col min="5" max="5" width="12" customWidth="1"/>
  </cols>
  <sheetData>
    <row r="1" spans="1:18" ht="23.25" x14ac:dyDescent="0.35">
      <c r="A1" s="3" t="s">
        <v>13</v>
      </c>
    </row>
    <row r="2" spans="1:18" ht="17.25" customHeight="1" x14ac:dyDescent="0.35">
      <c r="A2" s="3"/>
    </row>
    <row r="3" spans="1:18" ht="15" customHeight="1" x14ac:dyDescent="0.25">
      <c r="A3" s="1" t="s">
        <v>21</v>
      </c>
      <c r="B3" s="2" t="s">
        <v>22</v>
      </c>
      <c r="D3" t="s">
        <v>23</v>
      </c>
    </row>
    <row r="5" spans="1:18" x14ac:dyDescent="0.25">
      <c r="A5" s="1" t="s">
        <v>20</v>
      </c>
      <c r="C5" s="1" t="s">
        <v>18</v>
      </c>
      <c r="D5" s="14">
        <v>0.3</v>
      </c>
      <c r="E5" s="15">
        <f>LOOKUP(D5,C$9:C$108,D$9:D$108)</f>
        <v>15.228390944372649</v>
      </c>
      <c r="G5" s="1" t="s">
        <v>8</v>
      </c>
      <c r="H5" s="9">
        <f>(LN(-LN(1-D6))-LN(-LN(1-D5)))/(LN(E6)-LN(E5))</f>
        <v>1.50028076353854</v>
      </c>
      <c r="R5" s="1" t="s">
        <v>19</v>
      </c>
    </row>
    <row r="6" spans="1:18" x14ac:dyDescent="0.25">
      <c r="A6" s="2">
        <v>1</v>
      </c>
      <c r="C6" s="1" t="s">
        <v>17</v>
      </c>
      <c r="D6" s="14">
        <v>0.7</v>
      </c>
      <c r="E6" s="15">
        <f>LOOKUP(D6,C$9:C$108,D$9:D$108)</f>
        <v>34.262376624199426</v>
      </c>
      <c r="G6" s="1" t="s">
        <v>1</v>
      </c>
      <c r="H6" s="9">
        <f>E5/(POWER((-LN(1-D5)),(1/H5)))</f>
        <v>30.274926056007178</v>
      </c>
      <c r="R6">
        <v>12.548407560150601</v>
      </c>
    </row>
    <row r="7" spans="1:18" x14ac:dyDescent="0.25">
      <c r="A7" s="2">
        <v>2</v>
      </c>
      <c r="R7">
        <v>21.147450902162898</v>
      </c>
    </row>
    <row r="8" spans="1:18" x14ac:dyDescent="0.25">
      <c r="A8" s="2">
        <v>3</v>
      </c>
      <c r="C8" s="1" t="s">
        <v>14</v>
      </c>
      <c r="D8" s="1" t="s">
        <v>15</v>
      </c>
      <c r="E8" s="1" t="s">
        <v>16</v>
      </c>
      <c r="R8">
        <v>26.057885314101298</v>
      </c>
    </row>
    <row r="9" spans="1:18" x14ac:dyDescent="0.25">
      <c r="A9" s="2">
        <v>4</v>
      </c>
      <c r="C9" s="10">
        <v>0.01</v>
      </c>
      <c r="D9" s="11">
        <f>_xlfn.PERCENTILE.INC(IF(data_source="Example",Example_Data,Samples),C9)</f>
        <v>1.1280847600854493</v>
      </c>
      <c r="E9" s="11">
        <f>$H$6*POWER(-LN(1-C9),1/$H$5)</f>
        <v>1.4107586544531223</v>
      </c>
      <c r="R9">
        <v>16.455412520132398</v>
      </c>
    </row>
    <row r="10" spans="1:18" x14ac:dyDescent="0.25">
      <c r="A10" s="2"/>
      <c r="C10" s="10">
        <v>0.02</v>
      </c>
      <c r="D10" s="11">
        <f>_xlfn.PERCENTILE.INC(IF(data_source="Example",Example_Data,Samples),C10)</f>
        <v>2.1915928270984857</v>
      </c>
      <c r="E10" s="11">
        <f t="shared" ref="E10:E73" si="0">$H$6*POWER(-LN(1-C10),1/$H$5)</f>
        <v>2.2468162541285932</v>
      </c>
      <c r="R10">
        <v>14.994864569136199</v>
      </c>
    </row>
    <row r="11" spans="1:18" x14ac:dyDescent="0.25">
      <c r="A11" s="2"/>
      <c r="C11" s="10">
        <v>0.03</v>
      </c>
      <c r="D11" s="11">
        <f>_xlfn.PERCENTILE.INC(IF(data_source="Example",Example_Data,Samples),C11)</f>
        <v>3.1756745017420744</v>
      </c>
      <c r="E11" s="11">
        <f t="shared" si="0"/>
        <v>2.9540510475700335</v>
      </c>
      <c r="R11">
        <v>23.902212324139501</v>
      </c>
    </row>
    <row r="12" spans="1:18" x14ac:dyDescent="0.25">
      <c r="A12" s="2"/>
      <c r="C12" s="10">
        <v>0.04</v>
      </c>
      <c r="D12" s="11">
        <f>_xlfn.PERCENTILE.INC(IF(data_source="Example",Example_Data,Samples),C12)</f>
        <v>3.8381423918359019</v>
      </c>
      <c r="E12" s="11">
        <f t="shared" si="0"/>
        <v>3.5907558491540343</v>
      </c>
      <c r="R12">
        <v>13.440926363218599</v>
      </c>
    </row>
    <row r="13" spans="1:18" x14ac:dyDescent="0.25">
      <c r="A13" s="2"/>
      <c r="C13" s="10">
        <v>0.05</v>
      </c>
      <c r="D13" s="11">
        <f>_xlfn.PERCENTILE.INC(IF(data_source="Example",Example_Data,Samples),C13)</f>
        <v>4.8973243809708977</v>
      </c>
      <c r="E13" s="11">
        <f t="shared" si="0"/>
        <v>4.1810409384496721</v>
      </c>
      <c r="R13">
        <v>41.324722320269203</v>
      </c>
    </row>
    <row r="14" spans="1:18" x14ac:dyDescent="0.25">
      <c r="A14" s="2"/>
      <c r="C14" s="10">
        <v>0.06</v>
      </c>
      <c r="D14" s="11">
        <f>_xlfn.PERCENTILE.INC(IF(data_source="Example",Example_Data,Samples),C14)</f>
        <v>5.4912482910763574</v>
      </c>
      <c r="E14" s="11">
        <f t="shared" si="0"/>
        <v>4.7378272943788859</v>
      </c>
      <c r="R14">
        <v>17.058050677263299</v>
      </c>
    </row>
    <row r="15" spans="1:18" x14ac:dyDescent="0.25">
      <c r="A15" s="2"/>
      <c r="C15" s="10">
        <v>7.0000000000000007E-2</v>
      </c>
      <c r="D15" s="11">
        <f>_xlfn.PERCENTILE.INC(IF(data_source="Example",Example_Data,Samples),C15)</f>
        <v>6.3514372641417687</v>
      </c>
      <c r="E15" s="11">
        <f t="shared" si="0"/>
        <v>5.2690550485993999</v>
      </c>
      <c r="R15">
        <v>10.415372580526499</v>
      </c>
    </row>
    <row r="16" spans="1:18" x14ac:dyDescent="0.25">
      <c r="A16" s="2"/>
      <c r="C16" s="10">
        <v>0.08</v>
      </c>
      <c r="D16" s="11">
        <f>_xlfn.PERCENTILE.INC(IF(data_source="Example",Example_Data,Samples),C16)</f>
        <v>7.0451551422858749</v>
      </c>
      <c r="E16" s="11">
        <f t="shared" si="0"/>
        <v>5.7800449106148513</v>
      </c>
      <c r="R16">
        <v>23.0809027494983</v>
      </c>
    </row>
    <row r="17" spans="1:18" x14ac:dyDescent="0.25">
      <c r="A17" s="2"/>
      <c r="C17" s="10">
        <v>0.09</v>
      </c>
      <c r="D17" s="11">
        <f>_xlfn.PERCENTILE.INC(IF(data_source="Example",Example_Data,Samples),C17)</f>
        <v>7.2641873882234265</v>
      </c>
      <c r="E17" s="11">
        <f t="shared" si="0"/>
        <v>6.2745840499980003</v>
      </c>
      <c r="R17">
        <v>25.426765320847199</v>
      </c>
    </row>
    <row r="18" spans="1:18" x14ac:dyDescent="0.25">
      <c r="A18" s="2"/>
      <c r="C18" s="10">
        <v>0.1</v>
      </c>
      <c r="D18" s="11">
        <f>_xlfn.PERCENTILE.INC(IF(data_source="Example",Example_Data,Samples),C18)</f>
        <v>7.8883083699419316</v>
      </c>
      <c r="E18" s="11">
        <f t="shared" si="0"/>
        <v>6.7554914276577778</v>
      </c>
      <c r="R18">
        <v>50.539992235503497</v>
      </c>
    </row>
    <row r="19" spans="1:18" x14ac:dyDescent="0.25">
      <c r="A19" s="2"/>
      <c r="C19" s="10">
        <v>0.11</v>
      </c>
      <c r="D19" s="11">
        <f>_xlfn.PERCENTILE.INC(IF(data_source="Example",Example_Data,Samples),C19)</f>
        <v>8.3370926110846373</v>
      </c>
      <c r="E19" s="11">
        <f t="shared" si="0"/>
        <v>7.2249393699821862</v>
      </c>
      <c r="R19">
        <v>23.949206770155101</v>
      </c>
    </row>
    <row r="20" spans="1:18" x14ac:dyDescent="0.25">
      <c r="A20" s="2"/>
      <c r="C20" s="10">
        <v>0.12</v>
      </c>
      <c r="D20" s="11">
        <f>_xlfn.PERCENTILE.INC(IF(data_source="Example",Example_Data,Samples),C20)</f>
        <v>8.8503253764177696</v>
      </c>
      <c r="E20" s="11">
        <f t="shared" si="0"/>
        <v>7.6846491128188656</v>
      </c>
      <c r="R20">
        <v>21.293180276061602</v>
      </c>
    </row>
    <row r="21" spans="1:18" x14ac:dyDescent="0.25">
      <c r="A21" s="2"/>
      <c r="C21" s="10">
        <v>0.13</v>
      </c>
      <c r="D21" s="11">
        <f>_xlfn.PERCENTILE.INC(IF(data_source="Example",Example_Data,Samples),C21)</f>
        <v>9.2982302502462506</v>
      </c>
      <c r="E21" s="11">
        <f t="shared" si="0"/>
        <v>8.1360160911730439</v>
      </c>
      <c r="R21">
        <v>24.643247914612701</v>
      </c>
    </row>
    <row r="22" spans="1:18" x14ac:dyDescent="0.25">
      <c r="A22" s="2"/>
      <c r="C22" s="10">
        <v>0.14000000000000001</v>
      </c>
      <c r="D22" s="11">
        <f>_xlfn.PERCENTILE.INC(IF(data_source="Example",Example_Data,Samples),C22)</f>
        <v>9.7507289837043825</v>
      </c>
      <c r="E22" s="11">
        <f t="shared" si="0"/>
        <v>8.5801936728671304</v>
      </c>
      <c r="R22">
        <v>28.520395085067701</v>
      </c>
    </row>
    <row r="23" spans="1:18" x14ac:dyDescent="0.25">
      <c r="A23" s="2"/>
      <c r="C23" s="10">
        <v>0.15</v>
      </c>
      <c r="D23" s="11">
        <f>_xlfn.PERCENTILE.INC(IF(data_source="Example",Example_Data,Samples),C23)</f>
        <v>9.9939981975783461</v>
      </c>
      <c r="E23" s="11">
        <f t="shared" si="0"/>
        <v>9.0181511009204218</v>
      </c>
      <c r="R23">
        <v>19.531129758024999</v>
      </c>
    </row>
    <row r="24" spans="1:18" x14ac:dyDescent="0.25">
      <c r="A24" s="2"/>
      <c r="C24" s="10">
        <v>0.16</v>
      </c>
      <c r="D24" s="11">
        <f>_xlfn.PERCENTILE.INC(IF(data_source="Example",Example_Data,Samples),C24)</f>
        <v>10.146141416960605</v>
      </c>
      <c r="E24" s="11">
        <f t="shared" si="0"/>
        <v>9.4507147789611139</v>
      </c>
      <c r="R24">
        <v>24.3263516255066</v>
      </c>
    </row>
    <row r="25" spans="1:18" x14ac:dyDescent="0.25">
      <c r="A25" s="2"/>
      <c r="C25" s="10">
        <v>0.17</v>
      </c>
      <c r="D25" s="11">
        <f>_xlfn.PERCENTILE.INC(IF(data_source="Example",Example_Data,Samples),C25)</f>
        <v>10.368489262803642</v>
      </c>
      <c r="E25" s="11">
        <f t="shared" si="0"/>
        <v>9.8785984322729234</v>
      </c>
      <c r="R25">
        <v>8.6369153002812205</v>
      </c>
    </row>
    <row r="26" spans="1:18" x14ac:dyDescent="0.25">
      <c r="A26" s="2"/>
      <c r="C26" s="10">
        <v>0.18</v>
      </c>
      <c r="D26" s="11">
        <f>_xlfn.PERCENTILE.INC(IF(data_source="Example",Example_Data,Samples),C26)</f>
        <v>10.669954972770071</v>
      </c>
      <c r="E26" s="11">
        <f t="shared" si="0"/>
        <v>10.302425623706323</v>
      </c>
      <c r="R26">
        <v>6.3634313126786699</v>
      </c>
    </row>
    <row r="27" spans="1:18" x14ac:dyDescent="0.25">
      <c r="A27" s="2"/>
      <c r="C27" s="10">
        <v>0.19</v>
      </c>
      <c r="D27" s="11">
        <f>_xlfn.PERCENTILE.INC(IF(data_source="Example",Example_Data,Samples),C27)</f>
        <v>11.18300549020325</v>
      </c>
      <c r="E27" s="11">
        <f t="shared" si="0"/>
        <v>10.722746884004568</v>
      </c>
      <c r="R27">
        <v>61.655133835123898</v>
      </c>
    </row>
    <row r="28" spans="1:18" x14ac:dyDescent="0.25">
      <c r="A28" s="2"/>
      <c r="C28" s="10">
        <v>0.2</v>
      </c>
      <c r="D28" s="11">
        <f>_xlfn.PERCENTILE.INC(IF(data_source="Example",Example_Data,Samples),C28)</f>
        <v>11.917746585097102</v>
      </c>
      <c r="E28" s="11">
        <f t="shared" si="0"/>
        <v>11.140052965589332</v>
      </c>
      <c r="R28">
        <v>23.649802429100198</v>
      </c>
    </row>
    <row r="29" spans="1:18" x14ac:dyDescent="0.25">
      <c r="A29" s="2"/>
      <c r="C29" s="10">
        <v>0.21</v>
      </c>
      <c r="D29" s="11">
        <f>_xlfn.PERCENTILE.INC(IF(data_source="Example",Example_Data,Samples),C29)</f>
        <v>12.197607169097534</v>
      </c>
      <c r="E29" s="11">
        <f t="shared" si="0"/>
        <v>11.554785252641382</v>
      </c>
      <c r="R29">
        <v>25.533360582463501</v>
      </c>
    </row>
    <row r="30" spans="1:18" x14ac:dyDescent="0.25">
      <c r="A30" s="2"/>
      <c r="C30" s="10">
        <v>0.22</v>
      </c>
      <c r="D30" s="11">
        <f>_xlfn.PERCENTILE.INC(IF(data_source="Example",Example_Data,Samples),C30)</f>
        <v>12.682906466413074</v>
      </c>
      <c r="E30" s="11">
        <f t="shared" si="0"/>
        <v>11.967344049886778</v>
      </c>
      <c r="R30">
        <v>25.5609534740965</v>
      </c>
    </row>
    <row r="31" spans="1:18" x14ac:dyDescent="0.25">
      <c r="A31" s="2"/>
      <c r="C31" s="10">
        <v>0.23</v>
      </c>
      <c r="D31" s="11">
        <f>_xlfn.PERCENTILE.INC(IF(data_source="Example",Example_Data,Samples),C31)</f>
        <v>13.048560555824535</v>
      </c>
      <c r="E31" s="11">
        <f t="shared" si="0"/>
        <v>12.378095265252981</v>
      </c>
      <c r="R31">
        <v>0.86564185455867804</v>
      </c>
    </row>
    <row r="32" spans="1:18" x14ac:dyDescent="0.25">
      <c r="A32" s="2"/>
      <c r="C32" s="10">
        <v>0.24</v>
      </c>
      <c r="D32" s="11">
        <f>_xlfn.PERCENTILE.INC(IF(data_source="Example",Example_Data,Samples),C32)</f>
        <v>13.387642879000888</v>
      </c>
      <c r="E32" s="11">
        <f t="shared" si="0"/>
        <v>12.787375860219019</v>
      </c>
      <c r="R32">
        <v>21.107056014841302</v>
      </c>
    </row>
    <row r="33" spans="1:18" x14ac:dyDescent="0.25">
      <c r="A33" s="2"/>
      <c r="C33" s="10">
        <v>0.25</v>
      </c>
      <c r="D33" s="11">
        <f>_xlfn.PERCENTILE.INC(IF(data_source="Example",Example_Data,Samples),C33)</f>
        <v>13.908340483627676</v>
      </c>
      <c r="E33" s="11">
        <f t="shared" si="0"/>
        <v>13.195498343431886</v>
      </c>
      <c r="R33">
        <v>58.849953431175997</v>
      </c>
    </row>
    <row r="34" spans="1:18" x14ac:dyDescent="0.25">
      <c r="A34" s="2"/>
      <c r="C34" s="10">
        <v>0.26</v>
      </c>
      <c r="D34" s="11">
        <f>_xlfn.PERCENTILE.INC(IF(data_source="Example",Example_Data,Samples),C34)</f>
        <v>14.023174001835129</v>
      </c>
      <c r="E34" s="11">
        <f t="shared" si="0"/>
        <v>13.602754513676004</v>
      </c>
      <c r="R34">
        <v>10.899449277198199</v>
      </c>
    </row>
    <row r="35" spans="1:18" x14ac:dyDescent="0.25">
      <c r="A35" s="2"/>
      <c r="C35" s="10">
        <v>0.27</v>
      </c>
      <c r="D35" s="11">
        <f>_xlfn.PERCENTILE.INC(IF(data_source="Example",Example_Data,Samples),C35)</f>
        <v>14.325882916903291</v>
      </c>
      <c r="E35" s="11">
        <f t="shared" si="0"/>
        <v>14.009418608369176</v>
      </c>
      <c r="R35">
        <v>15.480512434915299</v>
      </c>
    </row>
    <row r="36" spans="1:18" x14ac:dyDescent="0.25">
      <c r="A36" s="2"/>
      <c r="C36" s="10">
        <v>0.28000000000000003</v>
      </c>
      <c r="D36" s="11">
        <f>_xlfn.PERCENTILE.INC(IF(data_source="Example",Example_Data,Samples),C36)</f>
        <v>14.574376124490195</v>
      </c>
      <c r="E36" s="11">
        <f t="shared" si="0"/>
        <v>14.415749977394032</v>
      </c>
      <c r="R36">
        <v>35.136467869615103</v>
      </c>
    </row>
    <row r="37" spans="1:18" x14ac:dyDescent="0.25">
      <c r="A37" s="2"/>
      <c r="C37" s="10">
        <v>0.28999999999999998</v>
      </c>
      <c r="D37" s="11">
        <f>_xlfn.PERCENTILE.INC(IF(data_source="Example",Example_Data,Samples),C37)</f>
        <v>14.935528222388719</v>
      </c>
      <c r="E37" s="11">
        <f t="shared" si="0"/>
        <v>14.821995375237414</v>
      </c>
      <c r="R37">
        <v>3.3330326952105902</v>
      </c>
    </row>
    <row r="38" spans="1:18" x14ac:dyDescent="0.25">
      <c r="A38" s="2"/>
      <c r="C38" s="10">
        <v>0.3</v>
      </c>
      <c r="D38" s="11">
        <f>_xlfn.PERCENTILE.INC(IF(data_source="Example",Example_Data,Samples),C38)</f>
        <v>15.228390944372649</v>
      </c>
      <c r="E38" s="11">
        <f t="shared" si="0"/>
        <v>15.228390944372649</v>
      </c>
      <c r="R38">
        <v>13.6385623981545</v>
      </c>
    </row>
    <row r="39" spans="1:18" x14ac:dyDescent="0.25">
      <c r="A39" s="2"/>
      <c r="C39" s="10">
        <v>0.31</v>
      </c>
      <c r="D39" s="11">
        <f>_xlfn.PERCENTILE.INC(IF(data_source="Example",Example_Data,Samples),C39)</f>
        <v>15.528869588863373</v>
      </c>
      <c r="E39" s="11">
        <f t="shared" si="0"/>
        <v>15.63516394769953</v>
      </c>
      <c r="R39">
        <v>16.308950208977201</v>
      </c>
    </row>
    <row r="40" spans="1:18" x14ac:dyDescent="0.25">
      <c r="A40" s="2"/>
      <c r="C40" s="10">
        <v>0.32</v>
      </c>
      <c r="D40" s="11">
        <f>_xlfn.PERCENTILE.INC(IF(data_source="Example",Example_Data,Samples),C40)</f>
        <v>15.714789896133233</v>
      </c>
      <c r="E40" s="11">
        <f t="shared" si="0"/>
        <v>16.042534296338108</v>
      </c>
      <c r="R40">
        <v>2.2273537217611299</v>
      </c>
    </row>
    <row r="41" spans="1:18" x14ac:dyDescent="0.25">
      <c r="A41" s="2"/>
      <c r="C41" s="10">
        <v>0.33</v>
      </c>
      <c r="D41" s="11">
        <f>_xlfn.PERCENTILE.INC(IF(data_source="Example",Example_Data,Samples),C41)</f>
        <v>15.924698068286709</v>
      </c>
      <c r="E41" s="11">
        <f t="shared" si="0"/>
        <v>16.450715910222517</v>
      </c>
      <c r="R41">
        <v>18.301800706760801</v>
      </c>
    </row>
    <row r="42" spans="1:18" x14ac:dyDescent="0.25">
      <c r="A42" s="2"/>
      <c r="C42" s="10">
        <v>0.34</v>
      </c>
      <c r="D42" s="11">
        <f>_xlfn.PERCENTILE.INC(IF(data_source="Example",Example_Data,Samples),C42)</f>
        <v>16.216577246387828</v>
      </c>
      <c r="E42" s="11">
        <f t="shared" si="0"/>
        <v>16.859917942092057</v>
      </c>
      <c r="R42">
        <v>25.8643616021849</v>
      </c>
    </row>
    <row r="43" spans="1:18" x14ac:dyDescent="0.25">
      <c r="A43" s="2"/>
      <c r="C43" s="10">
        <v>0.35</v>
      </c>
      <c r="D43" s="11">
        <f>_xlfn.PERCENTILE.INC(IF(data_source="Example",Example_Data,Samples),C43)</f>
        <v>16.577227424914746</v>
      </c>
      <c r="E43" s="11">
        <f t="shared" si="0"/>
        <v>17.270345890142696</v>
      </c>
      <c r="R43">
        <v>43.242187172421502</v>
      </c>
    </row>
    <row r="44" spans="1:18" x14ac:dyDescent="0.25">
      <c r="A44" s="2"/>
      <c r="C44" s="10">
        <v>0.36</v>
      </c>
      <c r="D44" s="11">
        <f>_xlfn.PERCENTILE.INC(IF(data_source="Example",Example_Data,Samples),C44)</f>
        <v>17.138674367008704</v>
      </c>
      <c r="E44" s="11">
        <f t="shared" si="0"/>
        <v>17.682202620429418</v>
      </c>
      <c r="R44">
        <v>14.6024012056074</v>
      </c>
    </row>
    <row r="45" spans="1:18" x14ac:dyDescent="0.25">
      <c r="A45" s="2"/>
      <c r="C45" s="10">
        <v>0.37</v>
      </c>
      <c r="D45" s="11">
        <f>_xlfn.PERCENTILE.INC(IF(data_source="Example",Example_Data,Samples),C45)</f>
        <v>17.520023352881807</v>
      </c>
      <c r="E45" s="11">
        <f t="shared" si="0"/>
        <v>18.0956893168348</v>
      </c>
      <c r="R45">
        <v>30.060102901157599</v>
      </c>
    </row>
    <row r="46" spans="1:18" x14ac:dyDescent="0.25">
      <c r="A46" s="2"/>
      <c r="C46" s="10">
        <v>0.38</v>
      </c>
      <c r="D46" s="11">
        <f>_xlfn.PERCENTILE.INC(IF(data_source="Example",Example_Data,Samples),C46)</f>
        <v>18.406188760515803</v>
      </c>
      <c r="E46" s="11">
        <f t="shared" si="0"/>
        <v>18.511006373847586</v>
      </c>
      <c r="R46">
        <v>43.9652945895145</v>
      </c>
    </row>
    <row r="47" spans="1:18" x14ac:dyDescent="0.25">
      <c r="A47" s="2"/>
      <c r="C47" s="10">
        <v>0.39</v>
      </c>
      <c r="D47" s="11">
        <f>_xlfn.PERCENTILE.INC(IF(data_source="Example",Example_Data,Samples),C47)</f>
        <v>18.81557384032509</v>
      </c>
      <c r="E47" s="11">
        <f t="shared" si="0"/>
        <v>18.928354245379875</v>
      </c>
      <c r="R47">
        <v>43.484190212740501</v>
      </c>
    </row>
    <row r="48" spans="1:18" x14ac:dyDescent="0.25">
      <c r="A48" s="2"/>
      <c r="C48" s="10">
        <v>0.4</v>
      </c>
      <c r="D48" s="11">
        <f>_xlfn.PERCENTILE.INC(IF(data_source="Example",Example_Data,Samples),C48)</f>
        <v>19.149592683388139</v>
      </c>
      <c r="E48" s="11">
        <f t="shared" si="0"/>
        <v>19.347934261282944</v>
      </c>
      <c r="R48">
        <v>8.2385143806348093</v>
      </c>
    </row>
    <row r="49" spans="1:18" x14ac:dyDescent="0.25">
      <c r="A49" s="2"/>
      <c r="C49" s="10">
        <v>0.41</v>
      </c>
      <c r="D49" s="11">
        <f>_xlfn.PERCENTILE.INC(IF(data_source="Example",Example_Data,Samples),C49)</f>
        <v>19.494262003975926</v>
      </c>
      <c r="E49" s="11">
        <f t="shared" si="0"/>
        <v>19.769949422016882</v>
      </c>
      <c r="R49">
        <v>63.437732597942002</v>
      </c>
    </row>
    <row r="50" spans="1:18" x14ac:dyDescent="0.25">
      <c r="A50" s="2"/>
      <c r="C50" s="10">
        <v>0.42</v>
      </c>
      <c r="D50" s="11">
        <f>_xlfn.PERCENTILE.INC(IF(data_source="Example",Example_Data,Samples),C50)</f>
        <v>20.051385458232311</v>
      </c>
      <c r="E50" s="11">
        <f t="shared" si="0"/>
        <v>20.194605181025146</v>
      </c>
      <c r="R50">
        <v>5.3047871426240798</v>
      </c>
    </row>
    <row r="51" spans="1:18" x14ac:dyDescent="0.25">
      <c r="A51" s="2"/>
      <c r="C51" s="10">
        <v>0.43</v>
      </c>
      <c r="D51" s="11">
        <f>_xlfn.PERCENTILE.INC(IF(data_source="Example",Example_Data,Samples),C51)</f>
        <v>20.302445087144719</v>
      </c>
      <c r="E51" s="11">
        <f t="shared" si="0"/>
        <v>20.622110223715545</v>
      </c>
      <c r="R51">
        <v>17.394134963318798</v>
      </c>
    </row>
    <row r="52" spans="1:18" x14ac:dyDescent="0.25">
      <c r="A52" s="2"/>
      <c r="C52" s="10">
        <v>0.44</v>
      </c>
      <c r="D52" s="11">
        <f>_xlfn.PERCENTILE.INC(IF(data_source="Example",Example_Data,Samples),C52)</f>
        <v>20.819285549509846</v>
      </c>
      <c r="E52" s="11">
        <f t="shared" si="0"/>
        <v>21.052677251519729</v>
      </c>
      <c r="R52">
        <v>12.1116405028889</v>
      </c>
    </row>
    <row r="53" spans="1:18" x14ac:dyDescent="0.25">
      <c r="A53" s="2"/>
      <c r="C53" s="10">
        <v>0.45</v>
      </c>
      <c r="D53" s="11">
        <f>_xlfn.PERCENTILE.INC(IF(data_source="Example",Example_Data,Samples),C53)</f>
        <v>21.152947174854095</v>
      </c>
      <c r="E53" s="11">
        <f t="shared" si="0"/>
        <v>21.486523779269053</v>
      </c>
      <c r="R53">
        <v>14.8968282335581</v>
      </c>
    </row>
    <row r="54" spans="1:18" x14ac:dyDescent="0.25">
      <c r="A54" s="2"/>
      <c r="C54" s="10">
        <v>0.46</v>
      </c>
      <c r="D54" s="11">
        <f>_xlfn.PERCENTILE.INC(IF(data_source="Example",Example_Data,Samples),C54)</f>
        <v>21.362214644236875</v>
      </c>
      <c r="E54" s="11">
        <f t="shared" si="0"/>
        <v>21.92387295407018</v>
      </c>
      <c r="R54">
        <v>70.775072868624306</v>
      </c>
    </row>
    <row r="55" spans="1:18" x14ac:dyDescent="0.25">
      <c r="A55" s="2"/>
      <c r="C55" s="10">
        <v>0.47</v>
      </c>
      <c r="D55" s="11">
        <f>_xlfn.PERCENTILE.INC(IF(data_source="Example",Example_Data,Samples),C55)</f>
        <v>21.881444390193881</v>
      </c>
      <c r="E55" s="11">
        <f t="shared" si="0"/>
        <v>22.364954403978874</v>
      </c>
      <c r="R55">
        <v>58.747726362785301</v>
      </c>
    </row>
    <row r="56" spans="1:18" x14ac:dyDescent="0.25">
      <c r="A56" s="2"/>
      <c r="C56" s="10">
        <v>0.48</v>
      </c>
      <c r="D56" s="11">
        <f>_xlfn.PERCENTILE.INC(IF(data_source="Example",Example_Data,Samples),C56)</f>
        <v>22.204865424508668</v>
      </c>
      <c r="E56" s="11">
        <f t="shared" si="0"/>
        <v>22.810005125052431</v>
      </c>
      <c r="R56">
        <v>10.0353064754394</v>
      </c>
    </row>
    <row r="57" spans="1:18" x14ac:dyDescent="0.25">
      <c r="A57" s="2"/>
      <c r="C57" s="10">
        <v>0.49</v>
      </c>
      <c r="D57" s="11">
        <f>_xlfn.PERCENTILE.INC(IF(data_source="Example",Example_Data,Samples),C57)</f>
        <v>22.505002211276082</v>
      </c>
      <c r="E57" s="11">
        <f t="shared" si="0"/>
        <v>23.259270415812434</v>
      </c>
      <c r="R57">
        <v>27.761903636198898</v>
      </c>
    </row>
    <row r="58" spans="1:18" x14ac:dyDescent="0.25">
      <c r="A58" s="2"/>
      <c r="C58" s="10">
        <v>0.5</v>
      </c>
      <c r="D58" s="11">
        <f>_xlfn.PERCENTILE.INC(IF(data_source="Example",Example_Data,Samples),C58)</f>
        <v>22.870226784884451</v>
      </c>
      <c r="E58" s="11">
        <f t="shared" si="0"/>
        <v>23.713004868777908</v>
      </c>
      <c r="R58">
        <v>9.1127137805302496</v>
      </c>
    </row>
    <row r="59" spans="1:18" x14ac:dyDescent="0.25">
      <c r="A59" s="2"/>
      <c r="C59" s="10">
        <v>0.51</v>
      </c>
      <c r="D59" s="11">
        <f>_xlfn.PERCENTILE.INC(IF(data_source="Example",Example_Data,Samples),C59)</f>
        <v>23.242508448716837</v>
      </c>
      <c r="E59" s="11">
        <f t="shared" si="0"/>
        <v>24.171473429548872</v>
      </c>
      <c r="R59">
        <v>20.4676131954553</v>
      </c>
    </row>
    <row r="60" spans="1:18" x14ac:dyDescent="0.25">
      <c r="A60" s="2"/>
      <c r="C60" s="10">
        <v>0.52</v>
      </c>
      <c r="D60" s="11">
        <f>_xlfn.PERCENTILE.INC(IF(data_source="Example",Example_Data,Samples),C60)</f>
        <v>23.617787422727673</v>
      </c>
      <c r="E60" s="11">
        <f t="shared" si="0"/>
        <v>24.634952534951079</v>
      </c>
      <c r="R60">
        <v>14.318964586280501</v>
      </c>
    </row>
    <row r="61" spans="1:18" x14ac:dyDescent="0.25">
      <c r="A61" s="2"/>
      <c r="C61" s="10">
        <v>0.53</v>
      </c>
      <c r="D61" s="11">
        <f>_xlfn.PERCENTILE.INC(IF(data_source="Example",Example_Data,Samples),C61)</f>
        <v>23.948729396572411</v>
      </c>
      <c r="E61" s="11">
        <f t="shared" si="0"/>
        <v>25.103731343022304</v>
      </c>
      <c r="R61">
        <v>41.634495806194799</v>
      </c>
    </row>
    <row r="62" spans="1:18" x14ac:dyDescent="0.25">
      <c r="A62" s="2"/>
      <c r="C62" s="10">
        <v>0.54</v>
      </c>
      <c r="D62" s="11">
        <f>_xlfn.PERCENTILE.INC(IF(data_source="Example",Example_Data,Samples),C62)</f>
        <v>24.257982719173505</v>
      </c>
      <c r="E62" s="11">
        <f t="shared" si="0"/>
        <v>25.578113069162935</v>
      </c>
      <c r="R62">
        <v>70.493028023099697</v>
      </c>
    </row>
    <row r="63" spans="1:18" x14ac:dyDescent="0.25">
      <c r="A63" s="2"/>
      <c r="C63" s="10">
        <v>0.55000000000000004</v>
      </c>
      <c r="D63" s="11">
        <f>_xlfn.PERCENTILE.INC(IF(data_source="Example",Example_Data,Samples),C63)</f>
        <v>24.590672767445401</v>
      </c>
      <c r="E63" s="11">
        <f t="shared" si="0"/>
        <v>26.058416444634563</v>
      </c>
      <c r="R63">
        <v>39.446998518998697</v>
      </c>
    </row>
    <row r="64" spans="1:18" x14ac:dyDescent="0.25">
      <c r="A64" s="2"/>
      <c r="C64" s="10">
        <v>0.56000000000000005</v>
      </c>
      <c r="D64" s="11">
        <f>_xlfn.PERCENTILE.INC(IF(data_source="Example",Example_Data,Samples),C64)</f>
        <v>25.165380505168219</v>
      </c>
      <c r="E64" s="11">
        <f t="shared" si="0"/>
        <v>26.544977315824543</v>
      </c>
      <c r="R64">
        <v>72.314030978252802</v>
      </c>
    </row>
    <row r="65" spans="1:18" x14ac:dyDescent="0.25">
      <c r="A65" s="2"/>
      <c r="C65" s="10">
        <v>0.56999999999999995</v>
      </c>
      <c r="D65" s="11">
        <f>_xlfn.PERCENTILE.INC(IF(data_source="Example",Example_Data,Samples),C65)</f>
        <v>25.406936891990131</v>
      </c>
      <c r="E65" s="11">
        <f t="shared" si="0"/>
        <v>27.038150405373528</v>
      </c>
      <c r="R65">
        <v>15.8976640328698</v>
      </c>
    </row>
    <row r="66" spans="1:18" x14ac:dyDescent="0.25">
      <c r="A66" s="2"/>
      <c r="C66" s="10">
        <v>0.57999999999999996</v>
      </c>
      <c r="D66" s="11">
        <f>_xlfn.PERCENTILE.INC(IF(data_source="Example",Example_Data,Samples),C66)</f>
        <v>25.642841928672645</v>
      </c>
      <c r="E66" s="11">
        <f t="shared" si="0"/>
        <v>27.538311259473332</v>
      </c>
      <c r="R66">
        <v>45.1621412042213</v>
      </c>
    </row>
    <row r="67" spans="1:18" x14ac:dyDescent="0.25">
      <c r="A67" s="2"/>
      <c r="C67" s="10">
        <v>0.59</v>
      </c>
      <c r="D67" s="11">
        <f>_xlfn.PERCENTILE.INC(IF(data_source="Example",Example_Data,Samples),C67)</f>
        <v>26.157107034413976</v>
      </c>
      <c r="E67" s="11">
        <f t="shared" si="0"/>
        <v>28.045858409494304</v>
      </c>
      <c r="R67">
        <v>30.029457821984799</v>
      </c>
    </row>
    <row r="68" spans="1:18" x14ac:dyDescent="0.25">
      <c r="A68" s="2"/>
      <c r="C68" s="10">
        <v>0.6</v>
      </c>
      <c r="D68" s="11">
        <f>_xlfn.PERCENTILE.INC(IF(data_source="Example",Example_Data,Samples),C68)</f>
        <v>26.518192877434558</v>
      </c>
      <c r="E68" s="11">
        <f t="shared" si="0"/>
        <v>28.561215780731608</v>
      </c>
      <c r="R68">
        <v>45.563504659511302</v>
      </c>
    </row>
    <row r="69" spans="1:18" x14ac:dyDescent="0.25">
      <c r="A69" s="2"/>
      <c r="C69" s="10">
        <v>0.61</v>
      </c>
      <c r="D69" s="11">
        <f>_xlfn.PERCENTILE.INC(IF(data_source="Example",Example_Data,Samples),C69)</f>
        <v>27.508502905785274</v>
      </c>
      <c r="E69" s="11">
        <f t="shared" si="0"/>
        <v>29.084835386640322</v>
      </c>
      <c r="R69">
        <v>26.9786663694655</v>
      </c>
    </row>
    <row r="70" spans="1:18" x14ac:dyDescent="0.25">
      <c r="A70" s="2"/>
      <c r="C70" s="10">
        <v>0.62</v>
      </c>
      <c r="D70" s="11">
        <f>_xlfn.PERCENTILE.INC(IF(data_source="Example",Example_Data,Samples),C70)</f>
        <v>28.107858954142102</v>
      </c>
      <c r="E70" s="11">
        <f t="shared" si="0"/>
        <v>29.617200353677539</v>
      </c>
      <c r="R70">
        <v>22.162981255071902</v>
      </c>
    </row>
    <row r="71" spans="1:18" x14ac:dyDescent="0.25">
      <c r="A71" s="2"/>
      <c r="C71" s="10">
        <v>0.63</v>
      </c>
      <c r="D71" s="11">
        <f>_xlfn.PERCENTILE.INC(IF(data_source="Example",Example_Data,Samples),C71)</f>
        <v>28.870204782179222</v>
      </c>
      <c r="E71" s="11">
        <f t="shared" si="0"/>
        <v>30.158828330060611</v>
      </c>
      <c r="R71">
        <v>9.9662090803744405</v>
      </c>
    </row>
    <row r="72" spans="1:18" x14ac:dyDescent="0.25">
      <c r="A72" s="2"/>
      <c r="C72" s="10">
        <v>0.64</v>
      </c>
      <c r="D72" s="11">
        <f>_xlfn.PERCENTILE.INC(IF(data_source="Example",Example_Data,Samples),C72)</f>
        <v>29.3306716162658</v>
      </c>
      <c r="E72" s="11">
        <f t="shared" si="0"/>
        <v>30.710275341734416</v>
      </c>
      <c r="R72">
        <v>3.2170813333422199</v>
      </c>
    </row>
    <row r="73" spans="1:18" x14ac:dyDescent="0.25">
      <c r="A73" s="2"/>
      <c r="C73" s="10">
        <v>0.65</v>
      </c>
      <c r="D73" s="11">
        <f>_xlfn.PERCENTILE.INC(IF(data_source="Example",Example_Data,Samples),C73)</f>
        <v>29.82160592753846</v>
      </c>
      <c r="E73" s="11">
        <f t="shared" si="0"/>
        <v>31.272140171065459</v>
      </c>
      <c r="R73">
        <v>2.4027701102060601</v>
      </c>
    </row>
    <row r="74" spans="1:18" x14ac:dyDescent="0.25">
      <c r="A74" s="2"/>
      <c r="C74" s="10">
        <v>0.66</v>
      </c>
      <c r="D74" s="11">
        <f>_xlfn.PERCENTILE.INC(IF(data_source="Example",Example_Data,Samples),C74)</f>
        <v>30.66613376385941</v>
      </c>
      <c r="E74" s="11">
        <f>$H$6*POWER(-LN(1-C74),1/$H$5)</f>
        <v>31.845069348825056</v>
      </c>
      <c r="R74">
        <v>52.739936397035997</v>
      </c>
    </row>
    <row r="75" spans="1:18" x14ac:dyDescent="0.25">
      <c r="A75" s="2"/>
      <c r="C75" s="10">
        <v>0.67</v>
      </c>
      <c r="D75" s="11">
        <f>_xlfn.PERCENTILE.INC(IF(data_source="Example",Example_Data,Samples),C75)</f>
        <v>31.714029961790516</v>
      </c>
      <c r="E75" s="11">
        <f>$H$6*POWER(-LN(1-C75),1/$H$5)</f>
        <v>32.429762868635969</v>
      </c>
      <c r="R75">
        <v>19.2774782669809</v>
      </c>
    </row>
    <row r="76" spans="1:18" x14ac:dyDescent="0.25">
      <c r="A76" s="2"/>
      <c r="C76" s="10">
        <v>0.68</v>
      </c>
      <c r="D76" s="11">
        <f>_xlfn.PERCENTILE.INC(IF(data_source="Example",Example_Data,Samples),C76)</f>
        <v>32.509841927422158</v>
      </c>
      <c r="E76" s="11">
        <f>$H$6*POWER(-LN(1-C76),1/$H$5)</f>
        <v>33.026980756215877</v>
      </c>
      <c r="R76">
        <v>24.029362841959198</v>
      </c>
    </row>
    <row r="77" spans="1:18" x14ac:dyDescent="0.25">
      <c r="A77" s="2"/>
      <c r="C77" s="10">
        <v>0.69</v>
      </c>
      <c r="D77" s="11">
        <f>_xlfn.PERCENTILE.INC(IF(data_source="Example",Example_Data,Samples),C77)</f>
        <v>33.645067685234416</v>
      </c>
      <c r="E77" s="11">
        <f>$H$6*POWER(-LN(1-C77),1/$H$5)</f>
        <v>33.637550654742981</v>
      </c>
      <c r="R77">
        <v>9.9173504042943499</v>
      </c>
    </row>
    <row r="78" spans="1:18" x14ac:dyDescent="0.25">
      <c r="A78" s="2"/>
      <c r="C78" s="10">
        <v>0.7</v>
      </c>
      <c r="D78" s="11">
        <f>_xlfn.PERCENTILE.INC(IF(data_source="Example",Example_Data,Samples),C78)</f>
        <v>34.262376624199426</v>
      </c>
      <c r="E78" s="11">
        <f>$H$6*POWER(-LN(1-C78),1/$H$5)</f>
        <v>34.262376624199419</v>
      </c>
      <c r="R78">
        <v>37.166928431673099</v>
      </c>
    </row>
    <row r="79" spans="1:18" x14ac:dyDescent="0.25">
      <c r="A79" s="2"/>
      <c r="C79" s="10">
        <v>0.71</v>
      </c>
      <c r="D79" s="11">
        <f>_xlfn.PERCENTILE.INC(IF(data_source="Example",Example_Data,Samples),C79)</f>
        <v>34.786875041585894</v>
      </c>
      <c r="E79" s="11">
        <f>$H$6*POWER(-LN(1-C79),1/$H$5)</f>
        <v>34.902449398896323</v>
      </c>
      <c r="R79">
        <v>8.0751173080531409</v>
      </c>
    </row>
    <row r="80" spans="1:18" x14ac:dyDescent="0.25">
      <c r="A80" s="2"/>
      <c r="C80" s="10">
        <v>0.72</v>
      </c>
      <c r="D80" s="11">
        <f>_xlfn.PERCENTILE.INC(IF(data_source="Example",Example_Data,Samples),C80)</f>
        <v>36.460740018516162</v>
      </c>
      <c r="E80" s="11">
        <f>$H$6*POWER(-LN(1-C80),1/$H$5)</f>
        <v>35.558858406624708</v>
      </c>
      <c r="R80">
        <v>37.489693921244303</v>
      </c>
    </row>
    <row r="81" spans="1:18" x14ac:dyDescent="0.25">
      <c r="A81" s="2"/>
      <c r="C81" s="10">
        <v>0.73</v>
      </c>
      <c r="D81" s="11">
        <f>_xlfn.PERCENTILE.INC(IF(data_source="Example",Example_Data,Samples),C81)</f>
        <v>37.104477903873637</v>
      </c>
      <c r="E81" s="11">
        <f>$H$6*POWER(-LN(1-C81),1/$H$5)</f>
        <v>36.232805929190356</v>
      </c>
      <c r="R81">
        <v>54.944576630391701</v>
      </c>
    </row>
    <row r="82" spans="1:18" x14ac:dyDescent="0.25">
      <c r="A82" s="2"/>
      <c r="C82" s="10">
        <v>0.74</v>
      </c>
      <c r="D82" s="11">
        <f>_xlfn.PERCENTILE.INC(IF(data_source="Example",Example_Data,Samples),C82)</f>
        <v>38.148226808577199</v>
      </c>
      <c r="E82" s="11">
        <f>$H$6*POWER(-LN(1-C82),1/$H$5)</f>
        <v>36.925623883230827</v>
      </c>
      <c r="R82">
        <v>14.7969438312831</v>
      </c>
    </row>
    <row r="83" spans="1:18" x14ac:dyDescent="0.25">
      <c r="A83" s="2"/>
      <c r="C83" s="10">
        <v>0.75</v>
      </c>
      <c r="D83" s="11">
        <f>_xlfn.PERCENTILE.INC(IF(data_source="Example",Example_Data,Samples),C83)</f>
        <v>38.993893291694228</v>
      </c>
      <c r="E83" s="11">
        <f>$H$6*POWER(-LN(1-C83),1/$H$5)</f>
        <v>37.638793830167259</v>
      </c>
      <c r="R83">
        <v>15.983978925187801</v>
      </c>
    </row>
    <row r="84" spans="1:18" x14ac:dyDescent="0.25">
      <c r="A84" s="2"/>
      <c r="C84" s="10">
        <v>0.76</v>
      </c>
      <c r="D84" s="11">
        <f>_xlfn.PERCENTILE.INC(IF(data_source="Example",Example_Data,Samples),C84)</f>
        <v>39.372075503490855</v>
      </c>
      <c r="E84" s="11">
        <f>$H$6*POWER(-LN(1-C84),1/$H$5)</f>
        <v>38.373970996140443</v>
      </c>
      <c r="R84">
        <v>29.2458642987418</v>
      </c>
    </row>
    <row r="85" spans="1:18" x14ac:dyDescent="0.25">
      <c r="A85" s="2"/>
      <c r="C85" s="10">
        <v>0.77</v>
      </c>
      <c r="D85" s="11">
        <f>_xlfn.PERCENTILE.INC(IF(data_source="Example",Example_Data,Samples),C85)</f>
        <v>40.031599349112589</v>
      </c>
      <c r="E85" s="11">
        <f>$H$6*POWER(-LN(1-C85),1/$H$5)</f>
        <v>39.133013312793153</v>
      </c>
      <c r="R85">
        <v>13.069930686778401</v>
      </c>
    </row>
    <row r="86" spans="1:18" x14ac:dyDescent="0.25">
      <c r="A86" s="2"/>
      <c r="C86" s="10">
        <v>0.78</v>
      </c>
      <c r="D86" s="11">
        <f>_xlfn.PERCENTILE.INC(IF(data_source="Example",Example_Data,Samples),C86)</f>
        <v>41.04937403355185</v>
      </c>
      <c r="E86" s="11">
        <f>$H$6*POWER(-LN(1-C86),1/$H$5)</f>
        <v>39.918016800811266</v>
      </c>
      <c r="R86">
        <v>19.9017517961293</v>
      </c>
    </row>
    <row r="87" spans="1:18" x14ac:dyDescent="0.25">
      <c r="A87" s="2"/>
      <c r="C87" s="10">
        <v>0.79</v>
      </c>
      <c r="D87" s="11">
        <f>_xlfn.PERCENTILE.INC(IF(data_source="Example",Example_Data,Samples),C87)</f>
        <v>41.686932388430975</v>
      </c>
      <c r="E87" s="11">
        <f>$H$6*POWER(-LN(1-C87),1/$H$5)</f>
        <v>40.731359043884787</v>
      </c>
      <c r="R87">
        <v>21.681625464015202</v>
      </c>
    </row>
    <row r="88" spans="1:18" x14ac:dyDescent="0.25">
      <c r="A88" s="2"/>
      <c r="C88" s="10">
        <v>0.8</v>
      </c>
      <c r="D88" s="11">
        <f>_xlfn.PERCENTILE.INC(IF(data_source="Example",Example_Data,Samples),C88)</f>
        <v>42.441862134465651</v>
      </c>
      <c r="E88" s="11">
        <f>$H$6*POWER(-LN(1-C88),1/$H$5)</f>
        <v>41.57575309116816</v>
      </c>
      <c r="R88">
        <v>28.043240810562999</v>
      </c>
    </row>
    <row r="89" spans="1:18" x14ac:dyDescent="0.25">
      <c r="A89" s="2"/>
      <c r="C89" s="10">
        <v>0.81</v>
      </c>
      <c r="D89" s="11">
        <f>_xlfn.PERCENTILE.INC(IF(data_source="Example",Example_Data,Samples),C89)</f>
        <v>43.203769761763432</v>
      </c>
      <c r="E89" s="11">
        <f>$H$6*POWER(-LN(1-C89),1/$H$5)</f>
        <v>42.45431495683922</v>
      </c>
      <c r="R89">
        <v>1.12898645381475</v>
      </c>
    </row>
    <row r="90" spans="1:18" x14ac:dyDescent="0.25">
      <c r="A90" s="2"/>
      <c r="C90" s="10">
        <v>0.82</v>
      </c>
      <c r="D90" s="11">
        <f>_xlfn.PERCENTILE.INC(IF(data_source="Example",Example_Data,Samples),C90)</f>
        <v>43.546240766331991</v>
      </c>
      <c r="E90" s="11">
        <f>$H$6*POWER(-LN(1-C90),1/$H$5)</f>
        <v>43.370649071931922</v>
      </c>
      <c r="R90">
        <v>14.5023116301888</v>
      </c>
    </row>
    <row r="91" spans="1:18" x14ac:dyDescent="0.25">
      <c r="A91" s="2"/>
      <c r="C91" s="10">
        <v>0.83</v>
      </c>
      <c r="D91" s="11">
        <f>_xlfn.PERCENTILE.INC(IF(data_source="Example",Example_Data,Samples),C91)</f>
        <v>44.597843492740417</v>
      </c>
      <c r="E91" s="11">
        <f>$H$6*POWER(-LN(1-C91),1/$H$5)</f>
        <v>44.328957768058331</v>
      </c>
      <c r="R91">
        <v>23.6304841148885</v>
      </c>
    </row>
    <row r="92" spans="1:18" x14ac:dyDescent="0.25">
      <c r="A92" s="2"/>
      <c r="C92" s="10">
        <v>0.84</v>
      </c>
      <c r="D92" s="11">
        <f>_xlfn.PERCENTILE.INC(IF(data_source="Example",Example_Data,Samples),C92)</f>
        <v>46.34492131720981</v>
      </c>
      <c r="E92" s="11">
        <f>$H$6*POWER(-LN(1-C92),1/$H$5)</f>
        <v>45.334183426298061</v>
      </c>
      <c r="R92">
        <v>46.399854308939403</v>
      </c>
    </row>
    <row r="93" spans="1:18" x14ac:dyDescent="0.25">
      <c r="A93" s="2"/>
      <c r="C93" s="10">
        <v>0.85</v>
      </c>
      <c r="D93" s="11">
        <f>_xlfn.PERCENTILE.INC(IF(data_source="Example",Example_Data,Samples),C93)</f>
        <v>48.591924079043977</v>
      </c>
      <c r="E93" s="11">
        <f>$H$6*POWER(-LN(1-C93),1/$H$5)</f>
        <v>46.392195785703457</v>
      </c>
      <c r="R93">
        <v>7.3013241585665902</v>
      </c>
    </row>
    <row r="94" spans="1:18" x14ac:dyDescent="0.25">
      <c r="A94" s="2"/>
      <c r="C94" s="10">
        <v>0.86</v>
      </c>
      <c r="D94" s="11">
        <f>_xlfn.PERCENTILE.INC(IF(data_source="Example",Example_Data,Samples),C94)</f>
        <v>50.103830497376791</v>
      </c>
      <c r="E94" s="11">
        <f>$H$6*POWER(-LN(1-C94),1/$H$5)</f>
        <v>47.510042880955126</v>
      </c>
      <c r="R94">
        <v>57.559048339905502</v>
      </c>
    </row>
    <row r="95" spans="1:18" x14ac:dyDescent="0.25">
      <c r="A95" s="2"/>
      <c r="C95" s="10">
        <v>0.87</v>
      </c>
      <c r="D95" s="11">
        <f>_xlfn.PERCENTILE.INC(IF(data_source="Example",Example_Data,Samples),C95)</f>
        <v>50.917009806970967</v>
      </c>
      <c r="E95" s="11">
        <f>$H$6*POWER(-LN(1-C95),1/$H$5)</f>
        <v>48.696293568562702</v>
      </c>
      <c r="R95">
        <v>19.011526182761902</v>
      </c>
    </row>
    <row r="96" spans="1:18" x14ac:dyDescent="0.25">
      <c r="A96" s="2"/>
      <c r="C96" s="10">
        <v>0.88</v>
      </c>
      <c r="D96" s="11">
        <f>_xlfn.PERCENTILE.INC(IF(data_source="Example",Example_Data,Samples),C96)</f>
        <v>51.543244290645525</v>
      </c>
      <c r="E96" s="11">
        <f>$H$6*POWER(-LN(1-C96),1/$H$5)</f>
        <v>49.961515122268999</v>
      </c>
      <c r="R96">
        <v>59.112596695370399</v>
      </c>
    </row>
    <row r="97" spans="1:18" x14ac:dyDescent="0.25">
      <c r="A97" s="2"/>
      <c r="C97" s="10">
        <v>0.89</v>
      </c>
      <c r="D97" s="11">
        <f>_xlfn.PERCENTILE.INC(IF(data_source="Example",Example_Data,Samples),C97)</f>
        <v>53.163426040852563</v>
      </c>
      <c r="E97" s="11">
        <f>$H$6*POWER(-LN(1-C97),1/$H$5)</f>
        <v>51.318955627686364</v>
      </c>
      <c r="R97">
        <v>24.613159024354999</v>
      </c>
    </row>
    <row r="98" spans="1:18" x14ac:dyDescent="0.25">
      <c r="A98" s="2"/>
      <c r="C98" s="10">
        <v>0.9</v>
      </c>
      <c r="D98" s="11">
        <f>_xlfn.PERCENTILE.INC(IF(data_source="Example",Example_Data,Samples),C98)</f>
        <v>54.175539976812573</v>
      </c>
      <c r="E98" s="11">
        <f>$H$6*POWER(-LN(1-C98),1/$H$5)</f>
        <v>52.785547039741893</v>
      </c>
      <c r="R98">
        <v>20.564904228661401</v>
      </c>
    </row>
    <row r="99" spans="1:18" x14ac:dyDescent="0.25">
      <c r="A99" s="2"/>
      <c r="C99" s="10">
        <v>0.91</v>
      </c>
      <c r="D99" s="11">
        <f>_xlfn.PERCENTILE.INC(IF(data_source="Example",Example_Data,Samples),C99)</f>
        <v>56.842224757551989</v>
      </c>
      <c r="E99" s="11">
        <f>$H$6*POWER(-LN(1-C99),1/$H$5)</f>
        <v>54.383429558003797</v>
      </c>
      <c r="R99">
        <v>68.530713745022496</v>
      </c>
    </row>
    <row r="100" spans="1:18" x14ac:dyDescent="0.25">
      <c r="A100" s="2"/>
      <c r="C100" s="10">
        <v>0.92</v>
      </c>
      <c r="D100" s="11">
        <f>_xlfn.PERCENTILE.INC(IF(data_source="Example",Example_Data,Samples),C100)</f>
        <v>57.440208716326978</v>
      </c>
      <c r="E100" s="11">
        <f>$H$6*POWER(-LN(1-C100),1/$H$5)</f>
        <v>56.142362266529723</v>
      </c>
      <c r="R100">
        <v>42.082153975274402</v>
      </c>
    </row>
    <row r="101" spans="1:18" x14ac:dyDescent="0.25">
      <c r="A101" s="2"/>
      <c r="C101" s="10">
        <v>0.93</v>
      </c>
      <c r="D101" s="11">
        <f>_xlfn.PERCENTILE.INC(IF(data_source="Example",Example_Data,Samples),C101)</f>
        <v>59.126054323015815</v>
      </c>
      <c r="E101" s="11">
        <f>$H$6*POWER(-LN(1-C101),1/$H$5)</f>
        <v>58.103724124319797</v>
      </c>
      <c r="R101">
        <v>21.800948992715</v>
      </c>
    </row>
    <row r="102" spans="1:18" x14ac:dyDescent="0.25">
      <c r="A102" s="2"/>
      <c r="C102" s="10">
        <v>0.94</v>
      </c>
      <c r="D102" s="11">
        <f>_xlfn.PERCENTILE.INC(IF(data_source="Example",Example_Data,Samples),C102)</f>
        <v>61.747519492104487</v>
      </c>
      <c r="E102" s="11">
        <f>$H$6*POWER(-LN(1-C102),1/$H$5)</f>
        <v>60.327565916108526</v>
      </c>
      <c r="R102">
        <v>18.470168535397899</v>
      </c>
    </row>
    <row r="103" spans="1:18" x14ac:dyDescent="0.25">
      <c r="C103" s="10">
        <v>0.95</v>
      </c>
      <c r="D103" s="11">
        <f>_xlfn.PERCENTILE.INC(IF(data_source="Example",Example_Data,Samples),C103)</f>
        <v>67.358653405256206</v>
      </c>
      <c r="E103" s="11">
        <f>$H$6*POWER(-LN(1-C103),1/$H$5)</f>
        <v>62.906034358604636</v>
      </c>
      <c r="R103">
        <v>57.068167657279602</v>
      </c>
    </row>
    <row r="104" spans="1:18" x14ac:dyDescent="0.25">
      <c r="C104" s="10">
        <v>0.96</v>
      </c>
      <c r="D104" s="11">
        <f>_xlfn.PERCENTILE.INC(IF(data_source="Example",Example_Data,Samples),C104)</f>
        <v>68.996218586098067</v>
      </c>
      <c r="E104" s="11">
        <f>$H$6*POWER(-LN(1-C104),1/$H$5)</f>
        <v>65.991687160357131</v>
      </c>
      <c r="R104">
        <v>89.297407108208603</v>
      </c>
    </row>
    <row r="105" spans="1:18" x14ac:dyDescent="0.25">
      <c r="C105" s="10">
        <v>0.97</v>
      </c>
      <c r="D105" s="11">
        <f>_xlfn.PERCENTILE.INC(IF(data_source="Example",Example_Data,Samples),C105)</f>
        <v>70.501489368465428</v>
      </c>
      <c r="E105" s="11">
        <f>$H$6*POWER(-LN(1-C105),1/$H$5)</f>
        <v>69.866521434834382</v>
      </c>
      <c r="R105">
        <v>50.102890775523399</v>
      </c>
    </row>
    <row r="106" spans="1:18" x14ac:dyDescent="0.25">
      <c r="C106" s="10">
        <v>0.98</v>
      </c>
      <c r="D106" s="11">
        <f>_xlfn.PERCENTILE.INC(IF(data_source="Example",Example_Data,Samples),C106)</f>
        <v>72.045175364737588</v>
      </c>
      <c r="E106" s="11">
        <f>$H$6*POWER(-LN(1-C106),1/$H$5)</f>
        <v>75.152502989474272</v>
      </c>
      <c r="R106">
        <v>19.235965581147799</v>
      </c>
    </row>
    <row r="107" spans="1:18" x14ac:dyDescent="0.25">
      <c r="C107" s="10">
        <v>0.99</v>
      </c>
      <c r="D107" s="11">
        <f>_xlfn.PERCENTILE.INC(IF(data_source="Example",Example_Data,Samples),C107)</f>
        <v>75.522425490982656</v>
      </c>
      <c r="E107" s="11">
        <f>$H$6*POWER(-LN(1-C107),1/$H$5)</f>
        <v>83.784587117315141</v>
      </c>
      <c r="R107">
        <v>22.195494335658999</v>
      </c>
    </row>
    <row r="108" spans="1:18" x14ac:dyDescent="0.25">
      <c r="C108" s="10">
        <v>1</v>
      </c>
      <c r="D108" s="11">
        <f>_xlfn.PERCENTILE.INC(IF(data_source="Example",Example_Data,Samples),C108)</f>
        <v>127.32300881137699</v>
      </c>
      <c r="E108" s="11"/>
      <c r="R108">
        <v>68.656455054822899</v>
      </c>
    </row>
    <row r="109" spans="1:18" x14ac:dyDescent="0.25">
      <c r="R109">
        <v>39.822007037161399</v>
      </c>
    </row>
    <row r="110" spans="1:18" x14ac:dyDescent="0.25">
      <c r="R110">
        <v>6.1920877621514903</v>
      </c>
    </row>
    <row r="111" spans="1:18" x14ac:dyDescent="0.25">
      <c r="R111">
        <v>49.300605728537803</v>
      </c>
    </row>
    <row r="112" spans="1:18" x14ac:dyDescent="0.25">
      <c r="R112">
        <v>12.5482125874071</v>
      </c>
    </row>
    <row r="113" spans="18:18" x14ac:dyDescent="0.25">
      <c r="R113">
        <v>14.9513352600801</v>
      </c>
    </row>
    <row r="114" spans="18:18" x14ac:dyDescent="0.25">
      <c r="R114">
        <v>51.505895219414597</v>
      </c>
    </row>
    <row r="115" spans="18:18" x14ac:dyDescent="0.25">
      <c r="R115">
        <v>12.861129625068999</v>
      </c>
    </row>
    <row r="116" spans="18:18" x14ac:dyDescent="0.25">
      <c r="R116">
        <v>30.745308100842401</v>
      </c>
    </row>
    <row r="117" spans="18:18" x14ac:dyDescent="0.25">
      <c r="R117">
        <v>19.560728383479201</v>
      </c>
    </row>
    <row r="118" spans="18:18" x14ac:dyDescent="0.25">
      <c r="R118">
        <v>29.1295300776411</v>
      </c>
    </row>
    <row r="119" spans="18:18" x14ac:dyDescent="0.25">
      <c r="R119">
        <v>59.304848518876199</v>
      </c>
    </row>
    <row r="120" spans="18:18" x14ac:dyDescent="0.25">
      <c r="R120">
        <v>32.944909531233698</v>
      </c>
    </row>
    <row r="121" spans="18:18" x14ac:dyDescent="0.25">
      <c r="R121">
        <v>27.502129293057301</v>
      </c>
    </row>
    <row r="122" spans="18:18" x14ac:dyDescent="0.25">
      <c r="R122">
        <v>13.074591690122199</v>
      </c>
    </row>
    <row r="123" spans="18:18" x14ac:dyDescent="0.25">
      <c r="R123">
        <v>34.341885357345298</v>
      </c>
    </row>
    <row r="124" spans="18:18" x14ac:dyDescent="0.25">
      <c r="R124">
        <v>127.32300881137699</v>
      </c>
    </row>
    <row r="125" spans="18:18" x14ac:dyDescent="0.25">
      <c r="R125">
        <v>40.152296962662099</v>
      </c>
    </row>
    <row r="126" spans="18:18" x14ac:dyDescent="0.25">
      <c r="R126">
        <v>26.3340176295962</v>
      </c>
    </row>
    <row r="127" spans="18:18" x14ac:dyDescent="0.25">
      <c r="R127">
        <v>20.247223925229999</v>
      </c>
    </row>
    <row r="128" spans="18:18" x14ac:dyDescent="0.25">
      <c r="R128">
        <v>50.512608724442302</v>
      </c>
    </row>
    <row r="129" spans="18:18" x14ac:dyDescent="0.25">
      <c r="R129">
        <v>62.885963201045698</v>
      </c>
    </row>
    <row r="130" spans="18:18" x14ac:dyDescent="0.25">
      <c r="R130">
        <v>68.994172299296395</v>
      </c>
    </row>
    <row r="131" spans="18:18" x14ac:dyDescent="0.25">
      <c r="R131">
        <v>67.875137203019705</v>
      </c>
    </row>
    <row r="132" spans="18:18" x14ac:dyDescent="0.25">
      <c r="R132">
        <v>28.485574980334299</v>
      </c>
    </row>
    <row r="133" spans="18:18" x14ac:dyDescent="0.25">
      <c r="R133">
        <v>29.481440180752902</v>
      </c>
    </row>
    <row r="134" spans="18:18" x14ac:dyDescent="0.25">
      <c r="R134">
        <v>22.813046176802001</v>
      </c>
    </row>
    <row r="135" spans="18:18" x14ac:dyDescent="0.25">
      <c r="R135">
        <v>10.308100260710299</v>
      </c>
    </row>
    <row r="136" spans="18:18" x14ac:dyDescent="0.25">
      <c r="R136">
        <v>37.085293217679101</v>
      </c>
    </row>
    <row r="137" spans="18:18" x14ac:dyDescent="0.25">
      <c r="R137">
        <v>30.9145145879415</v>
      </c>
    </row>
    <row r="138" spans="18:18" x14ac:dyDescent="0.25">
      <c r="R138">
        <v>10.1850105598028</v>
      </c>
    </row>
    <row r="139" spans="18:18" x14ac:dyDescent="0.25">
      <c r="R139">
        <v>18.058369164343699</v>
      </c>
    </row>
    <row r="140" spans="18:18" x14ac:dyDescent="0.25">
      <c r="R140">
        <v>15.115608439900999</v>
      </c>
    </row>
    <row r="141" spans="18:18" x14ac:dyDescent="0.25">
      <c r="R141">
        <v>38.1788779558538</v>
      </c>
    </row>
    <row r="142" spans="18:18" x14ac:dyDescent="0.25">
      <c r="R142">
        <v>9.1034840994011894</v>
      </c>
    </row>
    <row r="143" spans="18:18" x14ac:dyDescent="0.25">
      <c r="R143">
        <v>24.9508785783269</v>
      </c>
    </row>
    <row r="144" spans="18:18" x14ac:dyDescent="0.25">
      <c r="R144">
        <v>38.137457486561097</v>
      </c>
    </row>
    <row r="145" spans="18:18" x14ac:dyDescent="0.25">
      <c r="R145">
        <v>37.045814108747301</v>
      </c>
    </row>
    <row r="146" spans="18:18" x14ac:dyDescent="0.25">
      <c r="R146">
        <v>33.812340220063398</v>
      </c>
    </row>
    <row r="147" spans="18:18" x14ac:dyDescent="0.25">
      <c r="R147">
        <v>47.664783751001501</v>
      </c>
    </row>
    <row r="148" spans="18:18" x14ac:dyDescent="0.25">
      <c r="R148">
        <v>17.196002213758401</v>
      </c>
    </row>
    <row r="149" spans="18:18" x14ac:dyDescent="0.25">
      <c r="R149">
        <v>34.740574574310898</v>
      </c>
    </row>
    <row r="150" spans="18:18" x14ac:dyDescent="0.25">
      <c r="R150">
        <v>17.398576207445</v>
      </c>
    </row>
    <row r="151" spans="18:18" x14ac:dyDescent="0.25">
      <c r="R151">
        <v>25.643474665637399</v>
      </c>
    </row>
    <row r="152" spans="18:18" x14ac:dyDescent="0.25">
      <c r="R152">
        <v>7.8920311340915896</v>
      </c>
    </row>
    <row r="153" spans="18:18" x14ac:dyDescent="0.25">
      <c r="R153">
        <v>24.286303339103899</v>
      </c>
    </row>
    <row r="154" spans="18:18" x14ac:dyDescent="0.25">
      <c r="R154">
        <v>22.4575750287005</v>
      </c>
    </row>
    <row r="155" spans="18:18" x14ac:dyDescent="0.25">
      <c r="R155">
        <v>11.072166592192</v>
      </c>
    </row>
    <row r="156" spans="18:18" x14ac:dyDescent="0.25">
      <c r="R156">
        <v>57.156948275587297</v>
      </c>
    </row>
    <row r="157" spans="18:18" x14ac:dyDescent="0.25">
      <c r="R157">
        <v>10.110321870713699</v>
      </c>
    </row>
    <row r="158" spans="18:18" x14ac:dyDescent="0.25">
      <c r="R158">
        <v>9.7687221811666198</v>
      </c>
    </row>
    <row r="159" spans="18:18" x14ac:dyDescent="0.25">
      <c r="R159">
        <v>20.335939767766</v>
      </c>
    </row>
    <row r="160" spans="18:18" x14ac:dyDescent="0.25">
      <c r="R160">
        <v>14.3981166325374</v>
      </c>
    </row>
    <row r="161" spans="18:18" x14ac:dyDescent="0.25">
      <c r="R161">
        <v>47.268027985634902</v>
      </c>
    </row>
    <row r="162" spans="18:18" x14ac:dyDescent="0.25">
      <c r="R162">
        <v>28.218943184564999</v>
      </c>
    </row>
    <row r="163" spans="18:18" x14ac:dyDescent="0.25">
      <c r="R163">
        <v>15.8397300999465</v>
      </c>
    </row>
    <row r="164" spans="18:18" x14ac:dyDescent="0.25">
      <c r="R164">
        <v>11.967535739143999</v>
      </c>
    </row>
    <row r="165" spans="18:18" x14ac:dyDescent="0.25">
      <c r="R165">
        <v>24.492479427263302</v>
      </c>
    </row>
    <row r="166" spans="18:18" x14ac:dyDescent="0.25">
      <c r="R166">
        <v>67.331470047479201</v>
      </c>
    </row>
    <row r="167" spans="18:18" x14ac:dyDescent="0.25">
      <c r="R167">
        <v>26.373322781652199</v>
      </c>
    </row>
    <row r="168" spans="18:18" x14ac:dyDescent="0.25">
      <c r="R168">
        <v>25.230238620653999</v>
      </c>
    </row>
    <row r="169" spans="18:18" x14ac:dyDescent="0.25">
      <c r="R169">
        <v>19.1668749704215</v>
      </c>
    </row>
    <row r="170" spans="18:18" x14ac:dyDescent="0.25">
      <c r="R170">
        <v>12.9707788001658</v>
      </c>
    </row>
    <row r="171" spans="18:18" x14ac:dyDescent="0.25">
      <c r="R171">
        <v>8.4330545671274493</v>
      </c>
    </row>
    <row r="172" spans="18:18" x14ac:dyDescent="0.25">
      <c r="R172">
        <v>3.84188223991069</v>
      </c>
    </row>
    <row r="173" spans="18:18" x14ac:dyDescent="0.25">
      <c r="R173">
        <v>22.046054752988901</v>
      </c>
    </row>
    <row r="174" spans="18:18" x14ac:dyDescent="0.25">
      <c r="R174">
        <v>23.586432398250398</v>
      </c>
    </row>
    <row r="175" spans="18:18" x14ac:dyDescent="0.25">
      <c r="R175">
        <v>14.7581094392594</v>
      </c>
    </row>
    <row r="176" spans="18:18" x14ac:dyDescent="0.25">
      <c r="R176">
        <v>15.4659947090417</v>
      </c>
    </row>
    <row r="177" spans="18:18" x14ac:dyDescent="0.25">
      <c r="R177">
        <v>53.353851156727799</v>
      </c>
    </row>
    <row r="178" spans="18:18" x14ac:dyDescent="0.25">
      <c r="R178">
        <v>14.109404487676199</v>
      </c>
    </row>
    <row r="179" spans="18:18" x14ac:dyDescent="0.25">
      <c r="R179">
        <v>19.123669252838098</v>
      </c>
    </row>
    <row r="180" spans="18:18" x14ac:dyDescent="0.25">
      <c r="R180">
        <v>45.229250891188101</v>
      </c>
    </row>
    <row r="181" spans="18:18" x14ac:dyDescent="0.25">
      <c r="R181">
        <v>32.365893811072503</v>
      </c>
    </row>
    <row r="182" spans="18:18" x14ac:dyDescent="0.25">
      <c r="R182">
        <v>38.857325834775203</v>
      </c>
    </row>
    <row r="183" spans="18:18" x14ac:dyDescent="0.25">
      <c r="R183">
        <v>18.49921795441</v>
      </c>
    </row>
    <row r="184" spans="18:18" x14ac:dyDescent="0.25">
      <c r="R184">
        <v>5.5974227642141203</v>
      </c>
    </row>
    <row r="185" spans="18:18" x14ac:dyDescent="0.25">
      <c r="R185">
        <v>11.420580385607501</v>
      </c>
    </row>
    <row r="186" spans="18:18" x14ac:dyDescent="0.25">
      <c r="R186">
        <v>29.2044260125355</v>
      </c>
    </row>
    <row r="187" spans="18:18" x14ac:dyDescent="0.25">
      <c r="R187">
        <v>38.763935085179298</v>
      </c>
    </row>
    <row r="188" spans="18:18" x14ac:dyDescent="0.25">
      <c r="R188">
        <v>18.809732421691098</v>
      </c>
    </row>
    <row r="189" spans="18:18" x14ac:dyDescent="0.25">
      <c r="R189">
        <v>15.2477004308668</v>
      </c>
    </row>
    <row r="190" spans="18:18" x14ac:dyDescent="0.25">
      <c r="R190">
        <v>25.1569854396034</v>
      </c>
    </row>
    <row r="191" spans="18:18" x14ac:dyDescent="0.25">
      <c r="R191">
        <v>1.20808191200242</v>
      </c>
    </row>
    <row r="192" spans="18:18" x14ac:dyDescent="0.25">
      <c r="R192">
        <v>43.1947582703745</v>
      </c>
    </row>
    <row r="193" spans="18:18" x14ac:dyDescent="0.25">
      <c r="R193">
        <v>29.747024742522601</v>
      </c>
    </row>
    <row r="194" spans="18:18" x14ac:dyDescent="0.25">
      <c r="R194">
        <v>51.035188328418002</v>
      </c>
    </row>
    <row r="195" spans="18:18" x14ac:dyDescent="0.25">
      <c r="R195">
        <v>27.518471889795698</v>
      </c>
    </row>
    <row r="196" spans="18:18" x14ac:dyDescent="0.25">
      <c r="R196">
        <v>16.642820065951401</v>
      </c>
    </row>
    <row r="197" spans="18:18" x14ac:dyDescent="0.25">
      <c r="R197">
        <v>12.856679626181601</v>
      </c>
    </row>
    <row r="198" spans="18:18" x14ac:dyDescent="0.25">
      <c r="R198">
        <v>32.2085660437237</v>
      </c>
    </row>
    <row r="199" spans="18:18" x14ac:dyDescent="0.25">
      <c r="R199">
        <v>3.1805128557679598</v>
      </c>
    </row>
    <row r="200" spans="18:18" x14ac:dyDescent="0.25">
      <c r="R200">
        <v>12.158231268454401</v>
      </c>
    </row>
    <row r="201" spans="18:18" x14ac:dyDescent="0.25">
      <c r="R201">
        <v>10.2378411352679</v>
      </c>
    </row>
    <row r="202" spans="18:18" x14ac:dyDescent="0.25">
      <c r="R202">
        <v>32.015853096384397</v>
      </c>
    </row>
    <row r="203" spans="18:18" x14ac:dyDescent="0.25">
      <c r="R203">
        <v>82.395842296134703</v>
      </c>
    </row>
    <row r="204" spans="18:18" x14ac:dyDescent="0.25">
      <c r="R204">
        <v>28.8295802606055</v>
      </c>
    </row>
    <row r="205" spans="18:18" x14ac:dyDescent="0.25">
      <c r="R205">
        <v>4.9067695606511696</v>
      </c>
    </row>
    <row r="206" spans="18:18" x14ac:dyDescent="0.25">
      <c r="R206">
        <v>9.3154991656678501</v>
      </c>
    </row>
    <row r="207" spans="18:18" x14ac:dyDescent="0.25">
      <c r="R207">
        <v>25.517745306080801</v>
      </c>
    </row>
    <row r="208" spans="18:18" x14ac:dyDescent="0.25">
      <c r="R208">
        <v>41.884193816843201</v>
      </c>
    </row>
    <row r="209" spans="18:18" x14ac:dyDescent="0.25">
      <c r="R209">
        <v>34.005825359620196</v>
      </c>
    </row>
    <row r="210" spans="18:18" x14ac:dyDescent="0.25">
      <c r="R210">
        <v>18.612300341985001</v>
      </c>
    </row>
    <row r="211" spans="18:18" x14ac:dyDescent="0.25">
      <c r="R211">
        <v>5.1708054600803504</v>
      </c>
    </row>
    <row r="212" spans="18:18" x14ac:dyDescent="0.25">
      <c r="R212">
        <v>23.194815739267099</v>
      </c>
    </row>
    <row r="213" spans="18:18" x14ac:dyDescent="0.25">
      <c r="R213">
        <v>1.1664956089984999</v>
      </c>
    </row>
    <row r="214" spans="18:18" x14ac:dyDescent="0.25">
      <c r="R214">
        <v>67.116419908643806</v>
      </c>
    </row>
    <row r="215" spans="18:18" x14ac:dyDescent="0.25">
      <c r="R215">
        <v>20.842281352402502</v>
      </c>
    </row>
    <row r="216" spans="18:18" x14ac:dyDescent="0.25">
      <c r="R216">
        <v>12.1535139487906</v>
      </c>
    </row>
    <row r="217" spans="18:18" x14ac:dyDescent="0.25">
      <c r="R217">
        <v>39.995546815195198</v>
      </c>
    </row>
    <row r="218" spans="18:18" x14ac:dyDescent="0.25">
      <c r="R218">
        <v>23.0971931814111</v>
      </c>
    </row>
    <row r="219" spans="18:18" x14ac:dyDescent="0.25">
      <c r="R219">
        <v>15.5947080929627</v>
      </c>
    </row>
    <row r="220" spans="18:18" x14ac:dyDescent="0.25">
      <c r="R220">
        <v>3.7483860380409801</v>
      </c>
    </row>
    <row r="221" spans="18:18" x14ac:dyDescent="0.25">
      <c r="R221">
        <v>39.757706523977497</v>
      </c>
    </row>
    <row r="222" spans="18:18" x14ac:dyDescent="0.25">
      <c r="R222">
        <v>3.9955274630876301</v>
      </c>
    </row>
    <row r="223" spans="18:18" x14ac:dyDescent="0.25">
      <c r="R223">
        <v>41.242612136308402</v>
      </c>
    </row>
    <row r="224" spans="18:18" x14ac:dyDescent="0.25">
      <c r="R224">
        <v>10.919377006756299</v>
      </c>
    </row>
    <row r="225" spans="18:18" x14ac:dyDescent="0.25">
      <c r="R225">
        <v>9.1826613547324598</v>
      </c>
    </row>
    <row r="226" spans="18:18" x14ac:dyDescent="0.25">
      <c r="R226">
        <v>26.589330116542499</v>
      </c>
    </row>
    <row r="227" spans="18:18" x14ac:dyDescent="0.25">
      <c r="R227">
        <v>14.4825033323445</v>
      </c>
    </row>
    <row r="228" spans="18:18" x14ac:dyDescent="0.25">
      <c r="R228">
        <v>21.825892136701999</v>
      </c>
    </row>
    <row r="229" spans="18:18" x14ac:dyDescent="0.25">
      <c r="R229">
        <v>20.7900181640101</v>
      </c>
    </row>
    <row r="230" spans="18:18" x14ac:dyDescent="0.25">
      <c r="R230">
        <v>68.170373534264598</v>
      </c>
    </row>
    <row r="231" spans="18:18" x14ac:dyDescent="0.25">
      <c r="R231">
        <v>33.671033154083197</v>
      </c>
    </row>
    <row r="232" spans="18:18" x14ac:dyDescent="0.25">
      <c r="R232">
        <v>37.156347610992199</v>
      </c>
    </row>
    <row r="233" spans="18:18" x14ac:dyDescent="0.25">
      <c r="R233">
        <v>70.940361777992194</v>
      </c>
    </row>
    <row r="234" spans="18:18" x14ac:dyDescent="0.25">
      <c r="R234">
        <v>43.479779666608998</v>
      </c>
    </row>
    <row r="235" spans="18:18" x14ac:dyDescent="0.25">
      <c r="R235">
        <v>3.01923438823846</v>
      </c>
    </row>
    <row r="236" spans="18:18" x14ac:dyDescent="0.25">
      <c r="R236">
        <v>43.296503299369498</v>
      </c>
    </row>
    <row r="237" spans="18:18" x14ac:dyDescent="0.25">
      <c r="R237">
        <v>14.3284417515172</v>
      </c>
    </row>
    <row r="238" spans="18:18" x14ac:dyDescent="0.25">
      <c r="R238">
        <v>29.62056656367</v>
      </c>
    </row>
    <row r="239" spans="18:18" x14ac:dyDescent="0.25">
      <c r="R239">
        <v>10.6531842200163</v>
      </c>
    </row>
    <row r="240" spans="18:18" x14ac:dyDescent="0.25">
      <c r="R240">
        <v>32.816687943468096</v>
      </c>
    </row>
    <row r="241" spans="18:18" x14ac:dyDescent="0.25">
      <c r="R241">
        <v>49.310183681765999</v>
      </c>
    </row>
    <row r="242" spans="18:18" x14ac:dyDescent="0.25">
      <c r="R242">
        <v>58.005647214458698</v>
      </c>
    </row>
    <row r="243" spans="18:18" x14ac:dyDescent="0.25">
      <c r="R243">
        <v>22.808368791054701</v>
      </c>
    </row>
    <row r="244" spans="18:18" x14ac:dyDescent="0.25">
      <c r="R244">
        <v>23.011912356173401</v>
      </c>
    </row>
    <row r="245" spans="18:18" x14ac:dyDescent="0.25">
      <c r="R245">
        <v>56.830326174794301</v>
      </c>
    </row>
    <row r="246" spans="18:18" x14ac:dyDescent="0.25">
      <c r="R246">
        <v>0.59997449745882203</v>
      </c>
    </row>
    <row r="247" spans="18:18" x14ac:dyDescent="0.25">
      <c r="R247">
        <v>12.4621481354073</v>
      </c>
    </row>
    <row r="248" spans="18:18" x14ac:dyDescent="0.25">
      <c r="R248">
        <v>13.280428016135801</v>
      </c>
    </row>
    <row r="249" spans="18:18" x14ac:dyDescent="0.25">
      <c r="R249">
        <v>7.8548034925950097</v>
      </c>
    </row>
    <row r="250" spans="18:18" x14ac:dyDescent="0.25">
      <c r="R250">
        <v>15.7068989678323</v>
      </c>
    </row>
    <row r="251" spans="18:18" x14ac:dyDescent="0.25">
      <c r="R251">
        <v>16.6906440490853</v>
      </c>
    </row>
    <row r="252" spans="18:18" x14ac:dyDescent="0.25">
      <c r="R252">
        <v>21.085427686489101</v>
      </c>
    </row>
    <row r="253" spans="18:18" x14ac:dyDescent="0.25">
      <c r="R253">
        <v>20.874997762074901</v>
      </c>
    </row>
    <row r="254" spans="18:18" x14ac:dyDescent="0.25">
      <c r="R254">
        <v>51.3483923909968</v>
      </c>
    </row>
    <row r="255" spans="18:18" x14ac:dyDescent="0.25">
      <c r="R255">
        <v>22.927407392966899</v>
      </c>
    </row>
    <row r="256" spans="18:18" x14ac:dyDescent="0.25">
      <c r="R256">
        <v>1.24387817931724</v>
      </c>
    </row>
    <row r="257" spans="18:18" x14ac:dyDescent="0.25">
      <c r="R257">
        <v>9.1056451993167595</v>
      </c>
    </row>
    <row r="258" spans="18:18" x14ac:dyDescent="0.25">
      <c r="R258">
        <v>7.3170274877055101</v>
      </c>
    </row>
    <row r="259" spans="18:18" x14ac:dyDescent="0.25">
      <c r="R259">
        <v>54.329726316245697</v>
      </c>
    </row>
    <row r="260" spans="18:18" x14ac:dyDescent="0.25">
      <c r="R260">
        <v>7.2282032832854002</v>
      </c>
    </row>
    <row r="261" spans="18:18" x14ac:dyDescent="0.25">
      <c r="R261">
        <v>17.430575983942699</v>
      </c>
    </row>
    <row r="262" spans="18:18" x14ac:dyDescent="0.25">
      <c r="R262">
        <v>8.3492764373200092</v>
      </c>
    </row>
    <row r="263" spans="18:18" x14ac:dyDescent="0.25">
      <c r="R263">
        <v>7.9765118161678004</v>
      </c>
    </row>
    <row r="264" spans="18:18" x14ac:dyDescent="0.25">
      <c r="R264">
        <v>10.101940660361</v>
      </c>
    </row>
    <row r="265" spans="18:18" x14ac:dyDescent="0.25">
      <c r="R265">
        <v>16.240898160095799</v>
      </c>
    </row>
    <row r="266" spans="18:18" x14ac:dyDescent="0.25">
      <c r="R266">
        <v>24.183494063503499</v>
      </c>
    </row>
    <row r="267" spans="18:18" x14ac:dyDescent="0.25">
      <c r="R267">
        <v>10.4463479586168</v>
      </c>
    </row>
    <row r="268" spans="18:18" x14ac:dyDescent="0.25">
      <c r="R268">
        <v>4.7178659670457197</v>
      </c>
    </row>
    <row r="269" spans="18:18" x14ac:dyDescent="0.25">
      <c r="R269">
        <v>10.587976823547701</v>
      </c>
    </row>
    <row r="270" spans="18:18" x14ac:dyDescent="0.25">
      <c r="R270">
        <v>42.412006184677303</v>
      </c>
    </row>
    <row r="271" spans="18:18" x14ac:dyDescent="0.25">
      <c r="R271">
        <v>15.683165598425299</v>
      </c>
    </row>
    <row r="272" spans="18:18" x14ac:dyDescent="0.25">
      <c r="R272">
        <v>71.3502335259125</v>
      </c>
    </row>
    <row r="273" spans="18:18" x14ac:dyDescent="0.25">
      <c r="R273">
        <v>72.041307869731796</v>
      </c>
    </row>
    <row r="274" spans="18:18" x14ac:dyDescent="0.25">
      <c r="R274">
        <v>21.3107155549501</v>
      </c>
    </row>
    <row r="275" spans="18:18" x14ac:dyDescent="0.25">
      <c r="R275">
        <v>25.860401014060901</v>
      </c>
    </row>
    <row r="276" spans="18:18" x14ac:dyDescent="0.25">
      <c r="R276">
        <v>40.506161754902998</v>
      </c>
    </row>
    <row r="277" spans="18:18" x14ac:dyDescent="0.25">
      <c r="R277">
        <v>50.616442508354602</v>
      </c>
    </row>
    <row r="278" spans="18:18" x14ac:dyDescent="0.25">
      <c r="R278">
        <v>16.7506146604943</v>
      </c>
    </row>
    <row r="279" spans="18:18" x14ac:dyDescent="0.25">
      <c r="R279">
        <v>56.962532649879698</v>
      </c>
    </row>
    <row r="280" spans="18:18" x14ac:dyDescent="0.25">
      <c r="R280">
        <v>7.3410627059768503</v>
      </c>
    </row>
    <row r="281" spans="18:18" x14ac:dyDescent="0.25">
      <c r="R281">
        <v>60.638420583075401</v>
      </c>
    </row>
    <row r="282" spans="18:18" x14ac:dyDescent="0.25">
      <c r="R282">
        <v>13.91529612844</v>
      </c>
    </row>
    <row r="283" spans="18:18" x14ac:dyDescent="0.25">
      <c r="R283">
        <v>11.2090047378849</v>
      </c>
    </row>
    <row r="284" spans="18:18" x14ac:dyDescent="0.25">
      <c r="R284">
        <v>21.385157669568098</v>
      </c>
    </row>
    <row r="285" spans="18:18" x14ac:dyDescent="0.25">
      <c r="R285">
        <v>35.704712796576402</v>
      </c>
    </row>
    <row r="286" spans="18:18" x14ac:dyDescent="0.25">
      <c r="R286">
        <v>0.88520685838576296</v>
      </c>
    </row>
    <row r="287" spans="18:18" x14ac:dyDescent="0.25">
      <c r="R287">
        <v>15.9380133394622</v>
      </c>
    </row>
    <row r="288" spans="18:18" x14ac:dyDescent="0.25">
      <c r="R288">
        <v>21.632615578890299</v>
      </c>
    </row>
    <row r="289" spans="18:18" x14ac:dyDescent="0.25">
      <c r="R289">
        <v>54.492165540973502</v>
      </c>
    </row>
    <row r="290" spans="18:18" x14ac:dyDescent="0.25">
      <c r="R290">
        <v>36.772198929354303</v>
      </c>
    </row>
    <row r="291" spans="18:18" x14ac:dyDescent="0.25">
      <c r="R291">
        <v>23.767175299135399</v>
      </c>
    </row>
    <row r="292" spans="18:18" x14ac:dyDescent="0.25">
      <c r="R292">
        <v>9.4213774431806403</v>
      </c>
    </row>
    <row r="293" spans="18:18" x14ac:dyDescent="0.25">
      <c r="R293">
        <v>54.158408161319997</v>
      </c>
    </row>
    <row r="294" spans="18:18" x14ac:dyDescent="0.25">
      <c r="R294">
        <v>7.1828848144310999</v>
      </c>
    </row>
    <row r="295" spans="18:18" x14ac:dyDescent="0.25">
      <c r="R295">
        <v>12.208074180660899</v>
      </c>
    </row>
    <row r="296" spans="18:18" x14ac:dyDescent="0.25">
      <c r="R296">
        <v>21.9307077093282</v>
      </c>
    </row>
    <row r="297" spans="18:18" x14ac:dyDescent="0.25">
      <c r="R297">
        <v>6.5046806156960599</v>
      </c>
    </row>
    <row r="298" spans="18:18" x14ac:dyDescent="0.25">
      <c r="R298">
        <v>40.1760852904141</v>
      </c>
    </row>
    <row r="299" spans="18:18" x14ac:dyDescent="0.25">
      <c r="R299">
        <v>22.700965536484599</v>
      </c>
    </row>
    <row r="300" spans="18:18" x14ac:dyDescent="0.25">
      <c r="R300">
        <v>40.722016685191001</v>
      </c>
    </row>
    <row r="301" spans="18:18" x14ac:dyDescent="0.25">
      <c r="R301">
        <v>41.317603283397901</v>
      </c>
    </row>
    <row r="302" spans="18:18" x14ac:dyDescent="0.25">
      <c r="R302">
        <v>19.076206560384101</v>
      </c>
    </row>
    <row r="303" spans="18:18" x14ac:dyDescent="0.25">
      <c r="R303">
        <v>22.161328003605199</v>
      </c>
    </row>
    <row r="304" spans="18:18" x14ac:dyDescent="0.25">
      <c r="R304">
        <v>11.7775297632571</v>
      </c>
    </row>
    <row r="305" spans="18:18" x14ac:dyDescent="0.25">
      <c r="R305">
        <v>72.234682620021502</v>
      </c>
    </row>
    <row r="306" spans="18:18" x14ac:dyDescent="0.25">
      <c r="R306">
        <v>39.601699776366303</v>
      </c>
    </row>
    <row r="307" spans="18:18" x14ac:dyDescent="0.25">
      <c r="R307">
        <v>9.8587605598249102</v>
      </c>
    </row>
    <row r="308" spans="18:18" x14ac:dyDescent="0.25">
      <c r="R308">
        <v>48.382190702028197</v>
      </c>
    </row>
    <row r="309" spans="18:18" x14ac:dyDescent="0.25">
      <c r="R309">
        <v>10.0422687649463</v>
      </c>
    </row>
    <row r="310" spans="18:18" x14ac:dyDescent="0.25">
      <c r="R310">
        <v>25.176065134068899</v>
      </c>
    </row>
    <row r="311" spans="18:18" x14ac:dyDescent="0.25">
      <c r="R311">
        <v>70.488063138540397</v>
      </c>
    </row>
    <row r="312" spans="18:18" x14ac:dyDescent="0.25">
      <c r="R312">
        <v>3.9643494308466001</v>
      </c>
    </row>
    <row r="313" spans="18:18" x14ac:dyDescent="0.25">
      <c r="R313">
        <v>50.109603074476198</v>
      </c>
    </row>
    <row r="314" spans="18:18" x14ac:dyDescent="0.25">
      <c r="R314">
        <v>79.340487712675099</v>
      </c>
    </row>
    <row r="315" spans="18:18" x14ac:dyDescent="0.25">
      <c r="R315">
        <v>37.001463547984599</v>
      </c>
    </row>
    <row r="316" spans="18:18" x14ac:dyDescent="0.25">
      <c r="R316">
        <v>2.8860008341585002</v>
      </c>
    </row>
    <row r="317" spans="18:18" x14ac:dyDescent="0.25">
      <c r="R317">
        <v>9.9989021594378595</v>
      </c>
    </row>
    <row r="318" spans="18:18" x14ac:dyDescent="0.25">
      <c r="R318">
        <v>15.5505952667241</v>
      </c>
    </row>
    <row r="319" spans="18:18" x14ac:dyDescent="0.25">
      <c r="R319">
        <v>23.4295608665761</v>
      </c>
    </row>
    <row r="320" spans="18:18" x14ac:dyDescent="0.25">
      <c r="R320">
        <v>19.603845447878399</v>
      </c>
    </row>
    <row r="321" spans="18:18" x14ac:dyDescent="0.25">
      <c r="R321">
        <v>28.213288556823802</v>
      </c>
    </row>
    <row r="322" spans="18:18" x14ac:dyDescent="0.25">
      <c r="R322">
        <v>34.450060120926601</v>
      </c>
    </row>
    <row r="323" spans="18:18" x14ac:dyDescent="0.25">
      <c r="R323">
        <v>22.320318554457401</v>
      </c>
    </row>
    <row r="324" spans="18:18" x14ac:dyDescent="0.25">
      <c r="R324">
        <v>38.569710160785498</v>
      </c>
    </row>
    <row r="325" spans="18:18" x14ac:dyDescent="0.25">
      <c r="R325">
        <v>29.6972607071074</v>
      </c>
    </row>
    <row r="326" spans="18:18" x14ac:dyDescent="0.25">
      <c r="R326">
        <v>17.8017397773772</v>
      </c>
    </row>
    <row r="327" spans="18:18" x14ac:dyDescent="0.25">
      <c r="R327">
        <v>13.9647062506517</v>
      </c>
    </row>
    <row r="328" spans="18:18" x14ac:dyDescent="0.25">
      <c r="R328">
        <v>26.299889509985899</v>
      </c>
    </row>
    <row r="329" spans="18:18" x14ac:dyDescent="0.25">
      <c r="R329">
        <v>5.7891901756879403</v>
      </c>
    </row>
    <row r="330" spans="18:18" x14ac:dyDescent="0.25">
      <c r="R330">
        <v>13.8874735491907</v>
      </c>
    </row>
    <row r="331" spans="18:18" x14ac:dyDescent="0.25">
      <c r="R331">
        <v>42.275873261901502</v>
      </c>
    </row>
    <row r="332" spans="18:18" x14ac:dyDescent="0.25">
      <c r="R332">
        <v>27.773232414522401</v>
      </c>
    </row>
    <row r="333" spans="18:18" x14ac:dyDescent="0.25">
      <c r="R333">
        <v>24.233857746640201</v>
      </c>
    </row>
    <row r="334" spans="18:18" x14ac:dyDescent="0.25">
      <c r="R334">
        <v>24.572274920883</v>
      </c>
    </row>
    <row r="335" spans="18:18" x14ac:dyDescent="0.25">
      <c r="R335">
        <v>11.484260563873301</v>
      </c>
    </row>
    <row r="336" spans="18:18" x14ac:dyDescent="0.25">
      <c r="R336">
        <v>53.412079134907202</v>
      </c>
    </row>
    <row r="337" spans="18:18" x14ac:dyDescent="0.25">
      <c r="R337">
        <v>25.391978603554101</v>
      </c>
    </row>
    <row r="338" spans="18:18" x14ac:dyDescent="0.25">
      <c r="R338">
        <v>41.4049835916286</v>
      </c>
    </row>
    <row r="339" spans="18:18" x14ac:dyDescent="0.25">
      <c r="R339">
        <v>51.817137479672297</v>
      </c>
    </row>
    <row r="340" spans="18:18" x14ac:dyDescent="0.25">
      <c r="R340">
        <v>53.877159606942499</v>
      </c>
    </row>
    <row r="341" spans="18:18" x14ac:dyDescent="0.25">
      <c r="R341">
        <v>71.518839426451805</v>
      </c>
    </row>
    <row r="342" spans="18:18" x14ac:dyDescent="0.25">
      <c r="R342">
        <v>39.151310150935601</v>
      </c>
    </row>
    <row r="343" spans="18:18" x14ac:dyDescent="0.25">
      <c r="R343">
        <v>20.258045161670001</v>
      </c>
    </row>
    <row r="344" spans="18:18" x14ac:dyDescent="0.25">
      <c r="R344">
        <v>2.2043339271332099</v>
      </c>
    </row>
    <row r="345" spans="18:18" x14ac:dyDescent="0.25">
      <c r="R345">
        <v>52.285388988750803</v>
      </c>
    </row>
    <row r="346" spans="18:18" x14ac:dyDescent="0.25">
      <c r="R346">
        <v>50.899350947444397</v>
      </c>
    </row>
    <row r="347" spans="18:18" x14ac:dyDescent="0.25">
      <c r="R347">
        <v>6.3748102720744999</v>
      </c>
    </row>
    <row r="348" spans="18:18" x14ac:dyDescent="0.25">
      <c r="R348">
        <v>42.839021735476898</v>
      </c>
    </row>
    <row r="349" spans="18:18" x14ac:dyDescent="0.25">
      <c r="R349">
        <v>24.9808288082228</v>
      </c>
    </row>
    <row r="350" spans="18:18" x14ac:dyDescent="0.25">
      <c r="R350">
        <v>42.561285933618997</v>
      </c>
    </row>
    <row r="351" spans="18:18" x14ac:dyDescent="0.25">
      <c r="R351">
        <v>18.819308517812399</v>
      </c>
    </row>
    <row r="352" spans="18:18" x14ac:dyDescent="0.25">
      <c r="R352">
        <v>32.485915872634699</v>
      </c>
    </row>
    <row r="353" spans="18:18" x14ac:dyDescent="0.25">
      <c r="R353">
        <v>44.318184017413103</v>
      </c>
    </row>
    <row r="354" spans="18:18" x14ac:dyDescent="0.25">
      <c r="R354">
        <v>12.9770170739355</v>
      </c>
    </row>
    <row r="355" spans="18:18" x14ac:dyDescent="0.25">
      <c r="R355">
        <v>29.846159092904799</v>
      </c>
    </row>
    <row r="356" spans="18:18" x14ac:dyDescent="0.25">
      <c r="R356">
        <v>25.217915955597</v>
      </c>
    </row>
    <row r="357" spans="18:18" x14ac:dyDescent="0.25">
      <c r="R357">
        <v>22.2135156603699</v>
      </c>
    </row>
    <row r="358" spans="18:18" x14ac:dyDescent="0.25">
      <c r="R358">
        <v>14.812042940105</v>
      </c>
    </row>
    <row r="359" spans="18:18" x14ac:dyDescent="0.25">
      <c r="R359">
        <v>22.550569504338899</v>
      </c>
    </row>
    <row r="360" spans="18:18" x14ac:dyDescent="0.25">
      <c r="R360">
        <v>18.8478529775041</v>
      </c>
    </row>
    <row r="361" spans="18:18" x14ac:dyDescent="0.25">
      <c r="R361">
        <v>23.2921477993686</v>
      </c>
    </row>
    <row r="362" spans="18:18" x14ac:dyDescent="0.25">
      <c r="R362">
        <v>34.058436100140703</v>
      </c>
    </row>
    <row r="363" spans="18:18" x14ac:dyDescent="0.25">
      <c r="R363">
        <v>34.410433123124001</v>
      </c>
    </row>
    <row r="364" spans="18:18" x14ac:dyDescent="0.25">
      <c r="R364">
        <v>23.6060673991946</v>
      </c>
    </row>
    <row r="365" spans="18:18" x14ac:dyDescent="0.25">
      <c r="R365">
        <v>20.189509837401001</v>
      </c>
    </row>
    <row r="366" spans="18:18" x14ac:dyDescent="0.25">
      <c r="R366">
        <v>29.0800561238906</v>
      </c>
    </row>
    <row r="367" spans="18:18" x14ac:dyDescent="0.25">
      <c r="R367">
        <v>26.329307970573598</v>
      </c>
    </row>
    <row r="368" spans="18:18" x14ac:dyDescent="0.25">
      <c r="R368">
        <v>66.321827474719299</v>
      </c>
    </row>
    <row r="369" spans="18:18" x14ac:dyDescent="0.25">
      <c r="R369">
        <v>14.2864647513069</v>
      </c>
    </row>
    <row r="370" spans="18:18" x14ac:dyDescent="0.25">
      <c r="R370">
        <v>7.0538151081372797</v>
      </c>
    </row>
    <row r="371" spans="18:18" x14ac:dyDescent="0.25">
      <c r="R371">
        <v>5.0151545828967103</v>
      </c>
    </row>
    <row r="372" spans="18:18" x14ac:dyDescent="0.25">
      <c r="R372">
        <v>80.076065195397504</v>
      </c>
    </row>
    <row r="373" spans="18:18" x14ac:dyDescent="0.25">
      <c r="R373">
        <v>10.9443036322164</v>
      </c>
    </row>
    <row r="374" spans="18:18" x14ac:dyDescent="0.25">
      <c r="R374">
        <v>9.4735293291315905</v>
      </c>
    </row>
    <row r="375" spans="18:18" x14ac:dyDescent="0.25">
      <c r="R375">
        <v>39.3484156038568</v>
      </c>
    </row>
    <row r="376" spans="18:18" x14ac:dyDescent="0.25">
      <c r="R376">
        <v>3.9395557922809399</v>
      </c>
    </row>
    <row r="377" spans="18:18" x14ac:dyDescent="0.25">
      <c r="R377">
        <v>27.199602861437999</v>
      </c>
    </row>
    <row r="378" spans="18:18" x14ac:dyDescent="0.25">
      <c r="R378">
        <v>39.090785361983798</v>
      </c>
    </row>
    <row r="379" spans="18:18" x14ac:dyDescent="0.25">
      <c r="R379">
        <v>10.3808580945577</v>
      </c>
    </row>
    <row r="380" spans="18:18" x14ac:dyDescent="0.25">
      <c r="R380">
        <v>22.7809686298509</v>
      </c>
    </row>
    <row r="381" spans="18:18" x14ac:dyDescent="0.25">
      <c r="R381">
        <v>26.8611235290164</v>
      </c>
    </row>
    <row r="382" spans="18:18" x14ac:dyDescent="0.25">
      <c r="R382">
        <v>42.264570174619799</v>
      </c>
    </row>
    <row r="383" spans="18:18" x14ac:dyDescent="0.25">
      <c r="R383">
        <v>7.2677462557447701</v>
      </c>
    </row>
    <row r="384" spans="18:18" x14ac:dyDescent="0.25">
      <c r="R384">
        <v>7.0623664486410203</v>
      </c>
    </row>
    <row r="385" spans="18:18" x14ac:dyDescent="0.25">
      <c r="R385">
        <v>34.228301452851198</v>
      </c>
    </row>
    <row r="386" spans="18:18" x14ac:dyDescent="0.25">
      <c r="R386">
        <v>15.4387617236554</v>
      </c>
    </row>
    <row r="387" spans="18:18" x14ac:dyDescent="0.25">
      <c r="R387">
        <v>7.1388382481062402</v>
      </c>
    </row>
    <row r="388" spans="18:18" x14ac:dyDescent="0.25">
      <c r="R388">
        <v>44.014841574935303</v>
      </c>
    </row>
    <row r="389" spans="18:18" x14ac:dyDescent="0.25">
      <c r="R389">
        <v>14.0437167252239</v>
      </c>
    </row>
    <row r="390" spans="18:18" x14ac:dyDescent="0.25">
      <c r="R390">
        <v>16.005996215271601</v>
      </c>
    </row>
    <row r="391" spans="18:18" x14ac:dyDescent="0.25">
      <c r="R391">
        <v>27.628480228513101</v>
      </c>
    </row>
    <row r="392" spans="18:18" x14ac:dyDescent="0.25">
      <c r="R392">
        <v>5.5029095148032203</v>
      </c>
    </row>
    <row r="393" spans="18:18" x14ac:dyDescent="0.25">
      <c r="R393">
        <v>30.625346984201499</v>
      </c>
    </row>
    <row r="394" spans="18:18" x14ac:dyDescent="0.25">
      <c r="R394">
        <v>17.572555934639698</v>
      </c>
    </row>
    <row r="395" spans="18:18" x14ac:dyDescent="0.25">
      <c r="R395">
        <v>1.5672789253969801</v>
      </c>
    </row>
    <row r="396" spans="18:18" x14ac:dyDescent="0.25">
      <c r="R396">
        <v>1.0388170808846799</v>
      </c>
    </row>
    <row r="397" spans="18:18" x14ac:dyDescent="0.25">
      <c r="R397">
        <v>43.828915510471099</v>
      </c>
    </row>
    <row r="398" spans="18:18" x14ac:dyDescent="0.25">
      <c r="R398">
        <v>43.311302085117198</v>
      </c>
    </row>
    <row r="399" spans="18:18" x14ac:dyDescent="0.25">
      <c r="R399">
        <v>39.180783542517901</v>
      </c>
    </row>
    <row r="400" spans="18:18" x14ac:dyDescent="0.25">
      <c r="R400">
        <v>6.9455655349947198</v>
      </c>
    </row>
    <row r="401" spans="18:18" x14ac:dyDescent="0.25">
      <c r="R401">
        <v>31.798471220928299</v>
      </c>
    </row>
    <row r="402" spans="18:18" x14ac:dyDescent="0.25">
      <c r="R402">
        <v>20.0523665808382</v>
      </c>
    </row>
    <row r="403" spans="18:18" x14ac:dyDescent="0.25">
      <c r="R403">
        <v>6.0127819449567701</v>
      </c>
    </row>
    <row r="404" spans="18:18" x14ac:dyDescent="0.25">
      <c r="R404">
        <v>14.148165478258599</v>
      </c>
    </row>
    <row r="405" spans="18:18" x14ac:dyDescent="0.25">
      <c r="R405">
        <v>12.720842055358901</v>
      </c>
    </row>
    <row r="406" spans="18:18" x14ac:dyDescent="0.25">
      <c r="R406">
        <v>44.547839597935102</v>
      </c>
    </row>
    <row r="407" spans="18:18" x14ac:dyDescent="0.25">
      <c r="R407">
        <v>13.3010522403957</v>
      </c>
    </row>
    <row r="408" spans="18:18" x14ac:dyDescent="0.25">
      <c r="R408">
        <v>16.056672219668201</v>
      </c>
    </row>
    <row r="409" spans="18:18" x14ac:dyDescent="0.25">
      <c r="R409">
        <v>11.952800790557101</v>
      </c>
    </row>
    <row r="410" spans="18:18" x14ac:dyDescent="0.25">
      <c r="R410">
        <v>21.3352815275437</v>
      </c>
    </row>
    <row r="411" spans="18:18" x14ac:dyDescent="0.25">
      <c r="R411">
        <v>16.794801068117</v>
      </c>
    </row>
    <row r="412" spans="18:18" x14ac:dyDescent="0.25">
      <c r="R412">
        <v>38.999392343327301</v>
      </c>
    </row>
    <row r="413" spans="18:18" x14ac:dyDescent="0.25">
      <c r="R413">
        <v>26.470768051362601</v>
      </c>
    </row>
    <row r="414" spans="18:18" x14ac:dyDescent="0.25">
      <c r="R414">
        <v>13.2917733591048</v>
      </c>
    </row>
    <row r="415" spans="18:18" x14ac:dyDescent="0.25">
      <c r="R415">
        <v>16.169366060954701</v>
      </c>
    </row>
    <row r="416" spans="18:18" x14ac:dyDescent="0.25">
      <c r="R416">
        <v>16.277603354717101</v>
      </c>
    </row>
    <row r="417" spans="18:18" x14ac:dyDescent="0.25">
      <c r="R417">
        <v>17.9334388209395</v>
      </c>
    </row>
    <row r="418" spans="18:18" x14ac:dyDescent="0.25">
      <c r="R418">
        <v>25.642383739836099</v>
      </c>
    </row>
    <row r="419" spans="18:18" x14ac:dyDescent="0.25">
      <c r="R419">
        <v>14.3909204146098</v>
      </c>
    </row>
    <row r="420" spans="18:18" x14ac:dyDescent="0.25">
      <c r="R420">
        <v>69.045329469338398</v>
      </c>
    </row>
    <row r="421" spans="18:18" x14ac:dyDescent="0.25">
      <c r="R421">
        <v>21.157444125237799</v>
      </c>
    </row>
    <row r="422" spans="18:18" x14ac:dyDescent="0.25">
      <c r="R422">
        <v>29.8083849923412</v>
      </c>
    </row>
    <row r="423" spans="18:18" x14ac:dyDescent="0.25">
      <c r="R423">
        <v>61.674852872384903</v>
      </c>
    </row>
    <row r="424" spans="18:18" x14ac:dyDescent="0.25">
      <c r="R424">
        <v>48.871993506824701</v>
      </c>
    </row>
    <row r="425" spans="18:18" x14ac:dyDescent="0.25">
      <c r="R425">
        <v>60.245983135021199</v>
      </c>
    </row>
    <row r="426" spans="18:18" x14ac:dyDescent="0.25">
      <c r="R426">
        <v>33.363745762453199</v>
      </c>
    </row>
    <row r="427" spans="18:18" x14ac:dyDescent="0.25">
      <c r="R427">
        <v>31.672439490871898</v>
      </c>
    </row>
    <row r="428" spans="18:18" x14ac:dyDescent="0.25">
      <c r="R428">
        <v>73.367453796397797</v>
      </c>
    </row>
    <row r="429" spans="18:18" x14ac:dyDescent="0.25">
      <c r="R429">
        <v>28.939376264858801</v>
      </c>
    </row>
    <row r="430" spans="18:18" x14ac:dyDescent="0.25">
      <c r="R430">
        <v>36.347279543824499</v>
      </c>
    </row>
    <row r="431" spans="18:18" x14ac:dyDescent="0.25">
      <c r="R431">
        <v>55.192998275742397</v>
      </c>
    </row>
    <row r="432" spans="18:18" x14ac:dyDescent="0.25">
      <c r="R432">
        <v>38.992060274483201</v>
      </c>
    </row>
    <row r="433" spans="18:18" x14ac:dyDescent="0.25">
      <c r="R433">
        <v>15.007259868987401</v>
      </c>
    </row>
    <row r="434" spans="18:18" x14ac:dyDescent="0.25">
      <c r="R434">
        <v>6.5201652330149704</v>
      </c>
    </row>
    <row r="435" spans="18:18" x14ac:dyDescent="0.25">
      <c r="R435">
        <v>52.621067380137802</v>
      </c>
    </row>
    <row r="436" spans="18:18" x14ac:dyDescent="0.25">
      <c r="R436">
        <v>69.327908508258105</v>
      </c>
    </row>
    <row r="437" spans="18:18" x14ac:dyDescent="0.25">
      <c r="R437">
        <v>21.2697721122031</v>
      </c>
    </row>
    <row r="438" spans="18:18" x14ac:dyDescent="0.25">
      <c r="R438">
        <v>32.560684793845503</v>
      </c>
    </row>
    <row r="439" spans="18:18" x14ac:dyDescent="0.25">
      <c r="R439">
        <v>15.748900639700199</v>
      </c>
    </row>
    <row r="440" spans="18:18" x14ac:dyDescent="0.25">
      <c r="R440">
        <v>13.933800776698201</v>
      </c>
    </row>
    <row r="441" spans="18:18" x14ac:dyDescent="0.25">
      <c r="R441">
        <v>15.7185032741572</v>
      </c>
    </row>
    <row r="442" spans="18:18" x14ac:dyDescent="0.25">
      <c r="R442">
        <v>37.708770902529501</v>
      </c>
    </row>
    <row r="443" spans="18:18" x14ac:dyDescent="0.25">
      <c r="R443">
        <v>44.841980155613498</v>
      </c>
    </row>
    <row r="444" spans="18:18" x14ac:dyDescent="0.25">
      <c r="R444">
        <v>23.9483060652821</v>
      </c>
    </row>
    <row r="445" spans="18:18" x14ac:dyDescent="0.25">
      <c r="R445">
        <v>15.473131516929399</v>
      </c>
    </row>
    <row r="446" spans="18:18" x14ac:dyDescent="0.25">
      <c r="R446">
        <v>19.441208406685799</v>
      </c>
    </row>
    <row r="447" spans="18:18" x14ac:dyDescent="0.25">
      <c r="R447">
        <v>33.633402039809603</v>
      </c>
    </row>
    <row r="448" spans="18:18" x14ac:dyDescent="0.25">
      <c r="R448">
        <v>40.994870978928198</v>
      </c>
    </row>
    <row r="449" spans="18:18" x14ac:dyDescent="0.25">
      <c r="R449">
        <v>25.324525269488699</v>
      </c>
    </row>
    <row r="450" spans="18:18" x14ac:dyDescent="0.25">
      <c r="R450">
        <v>53.139890352373598</v>
      </c>
    </row>
    <row r="451" spans="18:18" x14ac:dyDescent="0.25">
      <c r="R451">
        <v>17.184025192490498</v>
      </c>
    </row>
    <row r="452" spans="18:18" x14ac:dyDescent="0.25">
      <c r="R452">
        <v>49.2973791151665</v>
      </c>
    </row>
    <row r="453" spans="18:18" x14ac:dyDescent="0.25">
      <c r="R453">
        <v>10.1529641876743</v>
      </c>
    </row>
    <row r="454" spans="18:18" x14ac:dyDescent="0.25">
      <c r="R454">
        <v>34.900231358017798</v>
      </c>
    </row>
    <row r="455" spans="18:18" x14ac:dyDescent="0.25">
      <c r="R455">
        <v>16.3343388352265</v>
      </c>
    </row>
    <row r="456" spans="18:18" x14ac:dyDescent="0.25">
      <c r="R456">
        <v>43.084374265337303</v>
      </c>
    </row>
    <row r="457" spans="18:18" x14ac:dyDescent="0.25">
      <c r="R457">
        <v>24.109482424709402</v>
      </c>
    </row>
    <row r="458" spans="18:18" x14ac:dyDescent="0.25">
      <c r="R458">
        <v>8.5213961054674492</v>
      </c>
    </row>
    <row r="459" spans="18:18" x14ac:dyDescent="0.25">
      <c r="R459">
        <v>0.62427684874021305</v>
      </c>
    </row>
    <row r="460" spans="18:18" x14ac:dyDescent="0.25">
      <c r="R460">
        <v>57.330179109377603</v>
      </c>
    </row>
    <row r="461" spans="18:18" x14ac:dyDescent="0.25">
      <c r="R461">
        <v>51.489252920561697</v>
      </c>
    </row>
    <row r="462" spans="18:18" x14ac:dyDescent="0.25">
      <c r="R462">
        <v>10.6736363575209</v>
      </c>
    </row>
    <row r="463" spans="18:18" x14ac:dyDescent="0.25">
      <c r="R463">
        <v>13.780903269866499</v>
      </c>
    </row>
    <row r="464" spans="18:18" x14ac:dyDescent="0.25">
      <c r="R464">
        <v>75.483859205915095</v>
      </c>
    </row>
    <row r="465" spans="18:18" x14ac:dyDescent="0.25">
      <c r="R465">
        <v>12.282801313872801</v>
      </c>
    </row>
    <row r="466" spans="18:18" x14ac:dyDescent="0.25">
      <c r="R466">
        <v>54.1190828083555</v>
      </c>
    </row>
    <row r="467" spans="18:18" x14ac:dyDescent="0.25">
      <c r="R467">
        <v>8.1738277797849008</v>
      </c>
    </row>
    <row r="468" spans="18:18" x14ac:dyDescent="0.25">
      <c r="R468">
        <v>9.3657182886219204</v>
      </c>
    </row>
    <row r="469" spans="18:18" x14ac:dyDescent="0.25">
      <c r="R469">
        <v>36.752495524866198</v>
      </c>
    </row>
    <row r="470" spans="18:18" x14ac:dyDescent="0.25">
      <c r="R470">
        <v>69.279167386804204</v>
      </c>
    </row>
    <row r="471" spans="18:18" x14ac:dyDescent="0.25">
      <c r="R471">
        <v>10.2048418494074</v>
      </c>
    </row>
    <row r="472" spans="18:18" x14ac:dyDescent="0.25">
      <c r="R472">
        <v>20.176202353997098</v>
      </c>
    </row>
    <row r="473" spans="18:18" x14ac:dyDescent="0.25">
      <c r="R473">
        <v>9.8803680969216892</v>
      </c>
    </row>
    <row r="474" spans="18:18" x14ac:dyDescent="0.25">
      <c r="R474">
        <v>25.961436425274702</v>
      </c>
    </row>
    <row r="475" spans="18:18" x14ac:dyDescent="0.25">
      <c r="R475">
        <v>9.6401993421506198</v>
      </c>
    </row>
    <row r="476" spans="18:18" x14ac:dyDescent="0.25">
      <c r="R476">
        <v>51.420835679883403</v>
      </c>
    </row>
    <row r="477" spans="18:18" x14ac:dyDescent="0.25">
      <c r="R477">
        <v>48.542500062376803</v>
      </c>
    </row>
    <row r="478" spans="18:18" x14ac:dyDescent="0.25">
      <c r="R478">
        <v>13.9360586218615</v>
      </c>
    </row>
    <row r="479" spans="18:18" x14ac:dyDescent="0.25">
      <c r="R479">
        <v>30.745886815478201</v>
      </c>
    </row>
    <row r="480" spans="18:18" x14ac:dyDescent="0.25">
      <c r="R480">
        <v>8.5719748657634405</v>
      </c>
    </row>
    <row r="481" spans="18:18" x14ac:dyDescent="0.25">
      <c r="R481">
        <v>22.4247824735424</v>
      </c>
    </row>
    <row r="482" spans="18:18" x14ac:dyDescent="0.25">
      <c r="R482">
        <v>31.3775356479787</v>
      </c>
    </row>
    <row r="483" spans="18:18" x14ac:dyDescent="0.25">
      <c r="R483">
        <v>15.5561203193644</v>
      </c>
    </row>
    <row r="484" spans="18:18" x14ac:dyDescent="0.25">
      <c r="R484">
        <v>11.407828100344901</v>
      </c>
    </row>
    <row r="485" spans="18:18" x14ac:dyDescent="0.25">
      <c r="R485">
        <v>19.3952468906765</v>
      </c>
    </row>
    <row r="486" spans="18:18" x14ac:dyDescent="0.25">
      <c r="R486">
        <v>15.8352574256766</v>
      </c>
    </row>
    <row r="487" spans="18:18" x14ac:dyDescent="0.25">
      <c r="R487">
        <v>15.183335475886301</v>
      </c>
    </row>
    <row r="488" spans="18:18" x14ac:dyDescent="0.25">
      <c r="R488">
        <v>3.6017990214097</v>
      </c>
    </row>
    <row r="489" spans="18:18" x14ac:dyDescent="0.25">
      <c r="R489">
        <v>42.600586786898397</v>
      </c>
    </row>
    <row r="490" spans="18:18" x14ac:dyDescent="0.25">
      <c r="R490">
        <v>23.370728696600601</v>
      </c>
    </row>
    <row r="491" spans="18:18" x14ac:dyDescent="0.25">
      <c r="R491">
        <v>29.8709398718693</v>
      </c>
    </row>
    <row r="492" spans="18:18" x14ac:dyDescent="0.25">
      <c r="R492">
        <v>22.328455238067601</v>
      </c>
    </row>
    <row r="493" spans="18:18" x14ac:dyDescent="0.25">
      <c r="R493">
        <v>20.050030574633698</v>
      </c>
    </row>
    <row r="494" spans="18:18" x14ac:dyDescent="0.25">
      <c r="R494">
        <v>46.334457890213699</v>
      </c>
    </row>
    <row r="495" spans="18:18" x14ac:dyDescent="0.25">
      <c r="R495">
        <v>18.483141232576799</v>
      </c>
    </row>
    <row r="496" spans="18:18" x14ac:dyDescent="0.25">
      <c r="R496">
        <v>57.429874836015799</v>
      </c>
    </row>
    <row r="497" spans="18:18" x14ac:dyDescent="0.25">
      <c r="R497">
        <v>5.3085557860221799</v>
      </c>
    </row>
    <row r="498" spans="18:18" x14ac:dyDescent="0.25">
      <c r="R498">
        <v>20.613699318340199</v>
      </c>
    </row>
    <row r="499" spans="18:18" x14ac:dyDescent="0.25">
      <c r="R499">
        <v>35.608208732109702</v>
      </c>
    </row>
    <row r="500" spans="18:18" x14ac:dyDescent="0.25">
      <c r="R500">
        <v>13.414987291192</v>
      </c>
    </row>
    <row r="501" spans="18:18" x14ac:dyDescent="0.25">
      <c r="R501">
        <v>24.367950142526599</v>
      </c>
    </row>
    <row r="502" spans="18:18" x14ac:dyDescent="0.25">
      <c r="R502">
        <v>72.312142051561295</v>
      </c>
    </row>
    <row r="503" spans="18:18" x14ac:dyDescent="0.25">
      <c r="R503">
        <v>34.571217040330602</v>
      </c>
    </row>
    <row r="504" spans="18:18" x14ac:dyDescent="0.25">
      <c r="R504">
        <v>13.9163777491516</v>
      </c>
    </row>
    <row r="505" spans="18:18" x14ac:dyDescent="0.25">
      <c r="R505">
        <v>8.8794267504363908</v>
      </c>
    </row>
  </sheetData>
  <dataValidations xWindow="158" yWindow="336" count="1">
    <dataValidation type="list" allowBlank="1" showInputMessage="1" showErrorMessage="1" promptTitle="Choose data" prompt="You can use your data pasted into column A, or example data." sqref="B3">
      <formula1>"Your Samples,Example"</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3"/>
  <sheetViews>
    <sheetView zoomScale="90" zoomScaleNormal="90" workbookViewId="0">
      <selection activeCell="B4" sqref="B4"/>
    </sheetView>
  </sheetViews>
  <sheetFormatPr defaultRowHeight="15" x14ac:dyDescent="0.25"/>
  <cols>
    <col min="1" max="1" width="10.5703125" customWidth="1"/>
  </cols>
  <sheetData>
    <row r="1" spans="1:6" ht="23.25" x14ac:dyDescent="0.35">
      <c r="A1" s="1" t="s">
        <v>1</v>
      </c>
      <c r="B1" s="2">
        <v>30</v>
      </c>
      <c r="D1" s="3" t="str">
        <f>CONCATENATE("Weibull Percentile Estimator. Scale:",B1)</f>
        <v>Weibull Percentile Estimator. Scale:30</v>
      </c>
    </row>
    <row r="3" spans="1:6" x14ac:dyDescent="0.25">
      <c r="A3" s="5" t="s">
        <v>0</v>
      </c>
      <c r="B3" s="5">
        <v>1</v>
      </c>
      <c r="C3" s="5">
        <v>1.25</v>
      </c>
      <c r="D3" s="5">
        <v>1.5</v>
      </c>
      <c r="E3" s="5">
        <v>1.75</v>
      </c>
      <c r="F3" s="5">
        <v>2</v>
      </c>
    </row>
    <row r="4" spans="1:6" x14ac:dyDescent="0.25">
      <c r="A4" s="6">
        <v>0.5</v>
      </c>
      <c r="B4" s="4">
        <f>Scale*POWER(-LN(1-$A4),1/B$3)</f>
        <v>20.794415416798358</v>
      </c>
      <c r="C4" s="4">
        <f t="shared" ref="B4:F13" si="0">$B$1*POWER(-LN(1-$A4),1/C$3)</f>
        <v>22.375957246154215</v>
      </c>
      <c r="D4" s="4">
        <f t="shared" si="0"/>
        <v>23.496593063239541</v>
      </c>
      <c r="E4" s="4">
        <f t="shared" si="0"/>
        <v>24.331247437127107</v>
      </c>
      <c r="F4" s="4">
        <f t="shared" si="0"/>
        <v>24.976638334730932</v>
      </c>
    </row>
    <row r="5" spans="1:6" x14ac:dyDescent="0.25">
      <c r="A5" s="6">
        <v>0.51</v>
      </c>
      <c r="B5" s="4">
        <f t="shared" si="0"/>
        <v>21.400496636323943</v>
      </c>
      <c r="C5" s="4">
        <f t="shared" si="0"/>
        <v>22.896195916622101</v>
      </c>
      <c r="D5" s="4">
        <f t="shared" si="0"/>
        <v>23.950963353982374</v>
      </c>
      <c r="E5" s="4">
        <f t="shared" si="0"/>
        <v>24.733989237182165</v>
      </c>
      <c r="F5" s="4">
        <f t="shared" si="0"/>
        <v>25.338012927017743</v>
      </c>
    </row>
    <row r="6" spans="1:6" x14ac:dyDescent="0.25">
      <c r="A6" s="6">
        <v>0.52</v>
      </c>
      <c r="B6" s="4">
        <f t="shared" si="0"/>
        <v>22.019075252406012</v>
      </c>
      <c r="C6" s="4">
        <f t="shared" si="0"/>
        <v>23.424132257918934</v>
      </c>
      <c r="D6" s="4">
        <f t="shared" si="0"/>
        <v>24.410301039530651</v>
      </c>
      <c r="E6" s="4">
        <f t="shared" si="0"/>
        <v>25.140026078411907</v>
      </c>
      <c r="F6" s="4">
        <f t="shared" si="0"/>
        <v>25.701600292047583</v>
      </c>
    </row>
    <row r="7" spans="1:6" x14ac:dyDescent="0.25">
      <c r="A7" s="6">
        <v>0.53</v>
      </c>
      <c r="B7" s="4">
        <f t="shared" si="0"/>
        <v>22.650677528340985</v>
      </c>
      <c r="C7" s="4">
        <f t="shared" si="0"/>
        <v>23.960132130931225</v>
      </c>
      <c r="D7" s="4">
        <f t="shared" si="0"/>
        <v>24.874892717619772</v>
      </c>
      <c r="E7" s="4">
        <f t="shared" si="0"/>
        <v>25.549598452673212</v>
      </c>
      <c r="F7" s="4">
        <f t="shared" si="0"/>
        <v>26.067610666308287</v>
      </c>
    </row>
    <row r="8" spans="1:6" x14ac:dyDescent="0.25">
      <c r="A8" s="6">
        <v>0.54</v>
      </c>
      <c r="B8" s="4">
        <f t="shared" si="0"/>
        <v>23.295863684969891</v>
      </c>
      <c r="C8" s="4">
        <f t="shared" si="0"/>
        <v>24.504582301637573</v>
      </c>
      <c r="D8" s="4">
        <f t="shared" si="0"/>
        <v>25.345038921615597</v>
      </c>
      <c r="E8" s="4">
        <f t="shared" si="0"/>
        <v>25.962956583578904</v>
      </c>
      <c r="F8" s="4">
        <f t="shared" si="0"/>
        <v>26.436261281601389</v>
      </c>
    </row>
    <row r="9" spans="1:6" x14ac:dyDescent="0.25">
      <c r="A9" s="6">
        <v>0.55000000000000004</v>
      </c>
      <c r="B9" s="4">
        <f t="shared" si="0"/>
        <v>23.955230886533151</v>
      </c>
      <c r="C9" s="4">
        <f t="shared" si="0"/>
        <v>25.057892386526852</v>
      </c>
      <c r="D9" s="4">
        <f t="shared" si="0"/>
        <v>25.821055566174483</v>
      </c>
      <c r="E9" s="4">
        <f t="shared" si="0"/>
        <v>26.38036159122851</v>
      </c>
      <c r="F9" s="4">
        <f t="shared" si="0"/>
        <v>26.807777352775716</v>
      </c>
    </row>
    <row r="10" spans="1:6" x14ac:dyDescent="0.25">
      <c r="A10" s="6">
        <v>0.56000000000000005</v>
      </c>
      <c r="B10" s="4">
        <f t="shared" si="0"/>
        <v>24.62941656209491</v>
      </c>
      <c r="C10" s="4">
        <f t="shared" si="0"/>
        <v>25.620497003749069</v>
      </c>
      <c r="D10" s="4">
        <f t="shared" si="0"/>
        <v>26.303275532446477</v>
      </c>
      <c r="E10" s="4">
        <f t="shared" si="0"/>
        <v>26.802086757476928</v>
      </c>
      <c r="F10" s="4">
        <f t="shared" si="0"/>
        <v>27.182393140833778</v>
      </c>
    </row>
    <row r="11" spans="1:6" x14ac:dyDescent="0.25">
      <c r="A11" s="6">
        <v>0.56999999999999995</v>
      </c>
      <c r="B11" s="4">
        <f t="shared" si="0"/>
        <v>25.319102108835867</v>
      </c>
      <c r="C11" s="4">
        <f t="shared" si="0"/>
        <v>26.192858159116231</v>
      </c>
      <c r="D11" s="4">
        <f t="shared" si="0"/>
        <v>26.792050413733559</v>
      </c>
      <c r="E11" s="4">
        <f t="shared" si="0"/>
        <v>27.228418908063787</v>
      </c>
      <c r="F11" s="4">
        <f t="shared" si="0"/>
        <v>27.560353104869247</v>
      </c>
    </row>
    <row r="12" spans="1:6" x14ac:dyDescent="0.25">
      <c r="A12" s="6">
        <v>0.57999999999999996</v>
      </c>
      <c r="B12" s="4">
        <f t="shared" si="0"/>
        <v>26.025017031141687</v>
      </c>
      <c r="C12" s="4">
        <f t="shared" si="0"/>
        <v>26.775467900720997</v>
      </c>
      <c r="D12" s="4">
        <f t="shared" si="0"/>
        <v>27.287752445697553</v>
      </c>
      <c r="E12" s="4">
        <f t="shared" si="0"/>
        <v>27.659659930262254</v>
      </c>
      <c r="F12" s="4">
        <f t="shared" si="0"/>
        <v>27.941913158090138</v>
      </c>
    </row>
    <row r="13" spans="1:6" x14ac:dyDescent="0.25">
      <c r="A13" s="6">
        <v>0.59</v>
      </c>
      <c r="B13" s="4">
        <f t="shared" si="0"/>
        <v>26.747943578513507</v>
      </c>
      <c r="C13" s="4">
        <f t="shared" si="0"/>
        <v>27.368851281496507</v>
      </c>
      <c r="D13" s="4">
        <f t="shared" si="0"/>
        <v>27.790776649030395</v>
      </c>
      <c r="E13" s="4">
        <f t="shared" si="0"/>
        <v>28.09612844752705</v>
      </c>
      <c r="F13" s="4">
        <f t="shared" si="0"/>
        <v>28.327342045370322</v>
      </c>
    </row>
    <row r="14" spans="1:6" x14ac:dyDescent="0.25">
      <c r="A14" s="6">
        <v>0.6</v>
      </c>
      <c r="B14" s="4">
        <f t="shared" ref="B14:F23" si="1">$B$1*POWER(-LN(1-$A14),1/B$3)</f>
        <v>27.488721956224651</v>
      </c>
      <c r="C14" s="4">
        <f t="shared" si="1"/>
        <v>27.973569675699487</v>
      </c>
      <c r="D14" s="4">
        <f t="shared" si="1"/>
        <v>28.301543217089396</v>
      </c>
      <c r="E14" s="4">
        <f t="shared" si="1"/>
        <v>28.538161676028555</v>
      </c>
      <c r="F14" s="4">
        <f t="shared" si="1"/>
        <v>28.716922862429733</v>
      </c>
    </row>
    <row r="15" spans="1:6" x14ac:dyDescent="0.25">
      <c r="A15" s="6">
        <v>0.61</v>
      </c>
      <c r="B15" s="4">
        <f t="shared" si="1"/>
        <v>28.248256195753349</v>
      </c>
      <c r="C15" s="4">
        <f t="shared" si="1"/>
        <v>28.590224503308331</v>
      </c>
      <c r="D15" s="4">
        <f t="shared" si="1"/>
        <v>28.820500186532033</v>
      </c>
      <c r="E15" s="4">
        <f t="shared" si="1"/>
        <v>28.986117492079263</v>
      </c>
      <c r="F15" s="4">
        <f t="shared" si="1"/>
        <v>29.110954739970321</v>
      </c>
    </row>
    <row r="16" spans="1:6" x14ac:dyDescent="0.25">
      <c r="A16" s="6">
        <v>0.62</v>
      </c>
      <c r="B16" s="4">
        <f t="shared" si="1"/>
        <v>29.027520787851167</v>
      </c>
      <c r="C16" s="4">
        <f t="shared" si="1"/>
        <v>29.219461426001825</v>
      </c>
      <c r="D16" s="4">
        <f t="shared" si="1"/>
        <v>29.348126435674171</v>
      </c>
      <c r="E16" s="4">
        <f t="shared" si="1"/>
        <v>29.440376744451278</v>
      </c>
      <c r="F16" s="4">
        <f t="shared" si="1"/>
        <v>29.509754720016485</v>
      </c>
    </row>
    <row r="17" spans="1:6" x14ac:dyDescent="0.25">
      <c r="A17" s="6">
        <v>0.63</v>
      </c>
      <c r="B17" s="7">
        <f t="shared" si="1"/>
        <v>29.827568200316009</v>
      </c>
      <c r="C17" s="7">
        <f t="shared" si="1"/>
        <v>29.861975090117689</v>
      </c>
      <c r="D17" s="7">
        <f t="shared" si="1"/>
        <v>29.884935063415217</v>
      </c>
      <c r="E17" s="7">
        <f t="shared" si="1"/>
        <v>29.901345851652003</v>
      </c>
      <c r="F17" s="7">
        <f t="shared" si="1"/>
        <v>29.913659856484966</v>
      </c>
    </row>
    <row r="18" spans="1:6" x14ac:dyDescent="0.25">
      <c r="A18" s="6">
        <v>0.64</v>
      </c>
      <c r="B18" s="4">
        <f t="shared" si="1"/>
        <v>30.649537425959444</v>
      </c>
      <c r="C18" s="4">
        <f t="shared" si="1"/>
        <v>30.518514506287957</v>
      </c>
      <c r="D18" s="4">
        <f t="shared" si="1"/>
        <v>30.431477211470231</v>
      </c>
      <c r="E18" s="4">
        <f t="shared" si="1"/>
        <v>30.36945973162868</v>
      </c>
      <c r="F18" s="4">
        <f t="shared" si="1"/>
        <v>30.323029577843691</v>
      </c>
    </row>
    <row r="19" spans="1:6" x14ac:dyDescent="0.25">
      <c r="A19" s="6">
        <v>0.65</v>
      </c>
      <c r="B19" s="4">
        <f t="shared" si="1"/>
        <v>31.494663734960334</v>
      </c>
      <c r="C19" s="4">
        <f t="shared" si="1"/>
        <v>31.189889172955635</v>
      </c>
      <c r="D19" s="4">
        <f t="shared" si="1"/>
        <v>30.988346404767668</v>
      </c>
      <c r="E19" s="4">
        <f t="shared" si="1"/>
        <v>30.84518512044259</v>
      </c>
      <c r="F19" s="4">
        <f t="shared" si="1"/>
        <v>30.738248356873072</v>
      </c>
    </row>
    <row r="20" spans="1:6" x14ac:dyDescent="0.25">
      <c r="A20" s="6">
        <v>0.66</v>
      </c>
      <c r="B20" s="4">
        <f t="shared" si="1"/>
        <v>32.364289841157898</v>
      </c>
      <c r="C20" s="4">
        <f t="shared" si="1"/>
        <v>31.876976072526404</v>
      </c>
      <c r="D20" s="4">
        <f t="shared" si="1"/>
        <v>31.556183499784169</v>
      </c>
      <c r="E20" s="4">
        <f t="shared" si="1"/>
        <v>31.329024347618134</v>
      </c>
      <c r="F20" s="4">
        <f t="shared" si="1"/>
        <v>31.159728741353586</v>
      </c>
    </row>
    <row r="21" spans="1:6" x14ac:dyDescent="0.25">
      <c r="A21" s="6">
        <v>0.67</v>
      </c>
      <c r="B21" s="4">
        <f t="shared" si="1"/>
        <v>33.259878735648343</v>
      </c>
      <c r="C21" s="4">
        <f t="shared" si="1"/>
        <v>32.58072769558003</v>
      </c>
      <c r="D21" s="4">
        <f t="shared" si="1"/>
        <v>32.135682349038078</v>
      </c>
      <c r="E21" s="4">
        <f t="shared" si="1"/>
        <v>31.821519649684355</v>
      </c>
      <c r="F21" s="4">
        <f t="shared" si="1"/>
        <v>31.587914810405739</v>
      </c>
    </row>
    <row r="22" spans="1:6" x14ac:dyDescent="0.25">
      <c r="A22" s="6">
        <v>0.68</v>
      </c>
      <c r="B22" s="4">
        <f t="shared" si="1"/>
        <v>34.183028495650952</v>
      </c>
      <c r="C22" s="4">
        <f t="shared" si="1"/>
        <v>33.302181281768732</v>
      </c>
      <c r="D22" s="4">
        <f t="shared" si="1"/>
        <v>32.727596312920113</v>
      </c>
      <c r="E22" s="4">
        <f t="shared" si="1"/>
        <v>32.323258120609886</v>
      </c>
      <c r="F22" s="4">
        <f t="shared" si="1"/>
        <v>32.023286134772746</v>
      </c>
    </row>
    <row r="23" spans="1:6" x14ac:dyDescent="0.25">
      <c r="A23" s="6">
        <v>0.69</v>
      </c>
      <c r="B23" s="4">
        <f t="shared" si="1"/>
        <v>35.135489445088346</v>
      </c>
      <c r="C23" s="4">
        <f t="shared" si="1"/>
        <v>34.042469507621227</v>
      </c>
      <c r="D23" s="4">
        <f t="shared" si="1"/>
        <v>33.332745778778907</v>
      </c>
      <c r="E23" s="4">
        <f t="shared" si="1"/>
        <v>32.834877419338397</v>
      </c>
      <c r="F23" s="4">
        <f t="shared" si="1"/>
        <v>32.466362336311263</v>
      </c>
    </row>
    <row r="24" spans="1:6" x14ac:dyDescent="0.25">
      <c r="A24" s="6">
        <v>0.7</v>
      </c>
      <c r="B24" s="4">
        <f t="shared" ref="B24:F33" si="2">$B$1*POWER(-LN(1-$A24),1/B$3)</f>
        <v>36.119184129778077</v>
      </c>
      <c r="C24" s="4">
        <f t="shared" si="2"/>
        <v>34.802832903912766</v>
      </c>
      <c r="D24" s="4">
        <f t="shared" si="2"/>
        <v>33.952026883390744</v>
      </c>
      <c r="E24" s="4">
        <f t="shared" si="2"/>
        <v>33.357072381718737</v>
      </c>
      <c r="F24" s="4">
        <f t="shared" si="2"/>
        <v>32.917708363331464</v>
      </c>
    </row>
    <row r="25" spans="1:6" x14ac:dyDescent="0.25">
      <c r="A25" s="6">
        <v>0.71</v>
      </c>
      <c r="B25" s="4">
        <f t="shared" si="2"/>
        <v>37.136230680048513</v>
      </c>
      <c r="C25" s="4">
        <f t="shared" si="2"/>
        <v>35.584634351848223</v>
      </c>
      <c r="D25" s="4">
        <f t="shared" si="2"/>
        <v>34.586421680887241</v>
      </c>
      <c r="E25" s="4">
        <f t="shared" si="2"/>
        <v>33.890602718476067</v>
      </c>
      <c r="F25" s="4">
        <f t="shared" si="2"/>
        <v>33.377940625530741</v>
      </c>
    </row>
    <row r="26" spans="1:6" x14ac:dyDescent="0.25">
      <c r="A26" s="6">
        <v>0.72</v>
      </c>
      <c r="B26" s="4">
        <f t="shared" si="2"/>
        <v>38.18897027438662</v>
      </c>
      <c r="C26" s="4">
        <f t="shared" si="2"/>
        <v>36.389376092482323</v>
      </c>
      <c r="D26" s="4">
        <f t="shared" si="2"/>
        <v>35.237010056938068</v>
      </c>
      <c r="E26" s="4">
        <f t="shared" si="2"/>
        <v>34.436302024755861</v>
      </c>
      <c r="F26" s="4">
        <f t="shared" si="2"/>
        <v>33.84773416687738</v>
      </c>
    </row>
    <row r="27" spans="1:6" x14ac:dyDescent="0.25">
      <c r="A27" s="6">
        <v>0.73</v>
      </c>
      <c r="B27" s="4">
        <f t="shared" si="2"/>
        <v>39.27999959951287</v>
      </c>
      <c r="C27" s="4">
        <f t="shared" si="2"/>
        <v>37.218719793621226</v>
      </c>
      <c r="D27" s="4">
        <f t="shared" si="2"/>
        <v>35.904983765635009</v>
      </c>
      <c r="E27" s="4">
        <f t="shared" si="2"/>
        <v>34.995088383274648</v>
      </c>
      <c r="F27" s="4">
        <f t="shared" si="2"/>
        <v>34.327831099348323</v>
      </c>
    </row>
    <row r="28" spans="1:6" x14ac:dyDescent="0.25">
      <c r="A28" s="6">
        <v>0.74</v>
      </c>
      <c r="B28" s="4">
        <f t="shared" si="2"/>
        <v>40.412209438998275</v>
      </c>
      <c r="C28" s="4">
        <f t="shared" si="2"/>
        <v>38.074510361246588</v>
      </c>
      <c r="D28" s="4">
        <f t="shared" si="2"/>
        <v>36.591663063799217</v>
      </c>
      <c r="E28" s="4">
        <f t="shared" si="2"/>
        <v>35.567976916470762</v>
      </c>
      <c r="F28" s="4">
        <f t="shared" si="2"/>
        <v>34.819050578238752</v>
      </c>
    </row>
    <row r="29" spans="1:6" x14ac:dyDescent="0.25">
      <c r="A29" s="6">
        <v>0.75</v>
      </c>
      <c r="B29" s="7">
        <f t="shared" si="2"/>
        <v>41.588830833596717</v>
      </c>
      <c r="C29" s="7">
        <f t="shared" si="2"/>
        <v>38.958804369859088</v>
      </c>
      <c r="D29" s="7">
        <f t="shared" si="2"/>
        <v>37.298516546255144</v>
      </c>
      <c r="E29" s="7">
        <f t="shared" si="2"/>
        <v>36.156094739148891</v>
      </c>
      <c r="F29" s="7">
        <f t="shared" si="2"/>
        <v>35.322300675464241</v>
      </c>
    </row>
    <row r="30" spans="1:6" x14ac:dyDescent="0.25">
      <c r="A30" s="6">
        <v>0.76</v>
      </c>
      <c r="B30" s="4">
        <f t="shared" si="2"/>
        <v>42.813490669204377</v>
      </c>
      <c r="C30" s="4">
        <f t="shared" si="2"/>
        <v>39.873904234349986</v>
      </c>
      <c r="D30" s="4">
        <f t="shared" si="2"/>
        <v>38.027184956113011</v>
      </c>
      <c r="E30" s="4">
        <f t="shared" si="2"/>
        <v>36.760698890218862</v>
      </c>
      <c r="F30" s="4">
        <f t="shared" si="2"/>
        <v>35.838592607357384</v>
      </c>
    </row>
    <row r="31" spans="1:6" x14ac:dyDescent="0.25">
      <c r="A31" s="6">
        <v>0.77</v>
      </c>
      <c r="B31" s="4">
        <f t="shared" si="2"/>
        <v>44.090279101768253</v>
      </c>
      <c r="C31" s="4">
        <f t="shared" si="2"/>
        <v>40.822399578280944</v>
      </c>
      <c r="D31" s="4">
        <f t="shared" si="2"/>
        <v>38.779509972109267</v>
      </c>
      <c r="E31" s="4">
        <f t="shared" si="2"/>
        <v>37.383197991993462</v>
      </c>
      <c r="F31" s="4">
        <f t="shared" si="2"/>
        <v>36.369057907141993</v>
      </c>
    </row>
    <row r="32" spans="1:6" x14ac:dyDescent="0.25">
      <c r="A32" s="6">
        <v>0.78</v>
      </c>
      <c r="B32" s="4">
        <f t="shared" si="2"/>
        <v>45.423831978893276</v>
      </c>
      <c r="C32" s="4">
        <f t="shared" si="2"/>
        <v>41.807217703262587</v>
      </c>
      <c r="D32" s="4">
        <f t="shared" si="2"/>
        <v>39.55756928339499</v>
      </c>
      <c r="E32" s="4">
        <f t="shared" si="2"/>
        <v>38.025178615055886</v>
      </c>
      <c r="F32" s="4">
        <f t="shared" si="2"/>
        <v>36.914969312824816</v>
      </c>
    </row>
    <row r="33" spans="1:6" x14ac:dyDescent="0.25">
      <c r="A33" s="6">
        <v>0.79</v>
      </c>
      <c r="B33" s="4">
        <f t="shared" si="2"/>
        <v>46.819432447940059</v>
      </c>
      <c r="C33" s="4">
        <f t="shared" si="2"/>
        <v>42.831685680471352</v>
      </c>
      <c r="D33" s="4">
        <f t="shared" si="2"/>
        <v>40.363719684201655</v>
      </c>
      <c r="E33" s="4">
        <f t="shared" si="2"/>
        <v>38.688437640662933</v>
      </c>
      <c r="F33" s="4">
        <f t="shared" si="2"/>
        <v>37.477766388062697</v>
      </c>
    </row>
    <row r="34" spans="1:6" x14ac:dyDescent="0.25">
      <c r="A34" s="6">
        <v>0.8</v>
      </c>
      <c r="B34" s="4">
        <f t="shared" ref="B34:F43" si="3">$B$1*POWER(-LN(1-$A34),1/B$3)</f>
        <v>48.283137373023017</v>
      </c>
      <c r="C34" s="4">
        <f t="shared" si="3"/>
        <v>43.899607441050499</v>
      </c>
      <c r="D34" s="4">
        <f t="shared" si="3"/>
        <v>41.200650506088337</v>
      </c>
      <c r="E34" s="4">
        <f t="shared" si="3"/>
        <v>39.375022347697936</v>
      </c>
      <c r="F34" s="4">
        <f t="shared" si="3"/>
        <v>38.05908723538559</v>
      </c>
    </row>
    <row r="35" spans="1:6" x14ac:dyDescent="0.25">
      <c r="A35" s="6">
        <v>0.81</v>
      </c>
      <c r="B35" s="4">
        <f t="shared" si="3"/>
        <v>49.821936204649532</v>
      </c>
      <c r="C35" s="4">
        <f t="shared" si="3"/>
        <v>45.015360447252306</v>
      </c>
      <c r="D35" s="4">
        <f t="shared" si="3"/>
        <v>42.071450528760728</v>
      </c>
      <c r="E35" s="4">
        <f t="shared" si="3"/>
        <v>40.087280562659622</v>
      </c>
      <c r="F35" s="4">
        <f t="shared" si="3"/>
        <v>38.660808141313936</v>
      </c>
    </row>
    <row r="36" spans="1:6" x14ac:dyDescent="0.25">
      <c r="A36" s="6">
        <v>0.82</v>
      </c>
      <c r="B36" s="4">
        <f t="shared" si="3"/>
        <v>51.443952842757795</v>
      </c>
      <c r="C36" s="4">
        <f t="shared" si="3"/>
        <v>46.184018250046947</v>
      </c>
      <c r="D36" s="4">
        <f t="shared" si="3"/>
        <v>42.97969268669398</v>
      </c>
      <c r="E36" s="4">
        <f t="shared" si="3"/>
        <v>40.827924084055091</v>
      </c>
      <c r="F36" s="4">
        <f t="shared" si="3"/>
        <v>39.285093677917246</v>
      </c>
    </row>
    <row r="37" spans="1:6" x14ac:dyDescent="0.25">
      <c r="A37" s="6">
        <v>0.83</v>
      </c>
      <c r="B37" s="4">
        <f t="shared" si="3"/>
        <v>53.15870525795625</v>
      </c>
      <c r="C37" s="4">
        <f t="shared" si="3"/>
        <v>47.411507747408322</v>
      </c>
      <c r="D37" s="4">
        <f t="shared" si="3"/>
        <v>43.929542598215264</v>
      </c>
      <c r="E37" s="4">
        <f t="shared" si="3"/>
        <v>41.60010986000448</v>
      </c>
      <c r="F37" s="4">
        <f t="shared" si="3"/>
        <v>39.934460779365573</v>
      </c>
    </row>
    <row r="38" spans="1:6" x14ac:dyDescent="0.25">
      <c r="A38" s="6">
        <v>0.84</v>
      </c>
      <c r="B38" s="4">
        <f t="shared" si="3"/>
        <v>54.977443912449303</v>
      </c>
      <c r="C38" s="4">
        <f t="shared" si="3"/>
        <v>48.704813677167131</v>
      </c>
      <c r="D38" s="4">
        <f t="shared" si="3"/>
        <v>44.925899475131168</v>
      </c>
      <c r="E38" s="4">
        <f t="shared" si="3"/>
        <v>42.407545273045365</v>
      </c>
      <c r="F38" s="4">
        <f t="shared" si="3"/>
        <v>40.611861781670129</v>
      </c>
    </row>
    <row r="39" spans="1:6" x14ac:dyDescent="0.25">
      <c r="A39" s="6">
        <v>0.85</v>
      </c>
      <c r="B39" s="7">
        <f t="shared" si="3"/>
        <v>56.913599546576435</v>
      </c>
      <c r="C39" s="7">
        <f t="shared" si="3"/>
        <v>50.072248510373832</v>
      </c>
      <c r="D39" s="7">
        <f t="shared" si="3"/>
        <v>45.974581798541124</v>
      </c>
      <c r="E39" s="7">
        <f t="shared" si="3"/>
        <v>43.254626718695384</v>
      </c>
      <c r="F39" s="7">
        <f t="shared" si="3"/>
        <v>41.320793632229439</v>
      </c>
    </row>
    <row r="40" spans="1:6" x14ac:dyDescent="0.25">
      <c r="A40" s="6">
        <v>0.86</v>
      </c>
      <c r="B40" s="4">
        <f t="shared" si="3"/>
        <v>58.983385691184985</v>
      </c>
      <c r="C40" s="4">
        <f t="shared" si="3"/>
        <v>51.523814639370663</v>
      </c>
      <c r="D40" s="4">
        <f t="shared" si="3"/>
        <v>47.082576069557582</v>
      </c>
      <c r="E40" s="4">
        <f t="shared" si="3"/>
        <v>44.146625043251781</v>
      </c>
      <c r="F40" s="4">
        <f t="shared" si="3"/>
        <v>42.065443902751696</v>
      </c>
    </row>
    <row r="41" spans="1:6" x14ac:dyDescent="0.25">
      <c r="A41" s="6">
        <v>0.87</v>
      </c>
      <c r="B41" s="4">
        <f t="shared" si="3"/>
        <v>61.20662485579664</v>
      </c>
      <c r="C41" s="4">
        <f t="shared" si="3"/>
        <v>53.071699638683128</v>
      </c>
      <c r="D41" s="4">
        <f t="shared" si="3"/>
        <v>48.258376350925268</v>
      </c>
      <c r="E41" s="4">
        <f t="shared" si="3"/>
        <v>45.089938353673119</v>
      </c>
      <c r="F41" s="4">
        <f t="shared" si="3"/>
        <v>42.850889671906458</v>
      </c>
    </row>
    <row r="42" spans="1:6" x14ac:dyDescent="0.25">
      <c r="A42" s="6">
        <v>0.88</v>
      </c>
      <c r="B42" s="4">
        <f t="shared" si="3"/>
        <v>63.607906086002728</v>
      </c>
      <c r="C42" s="4">
        <f t="shared" si="3"/>
        <v>54.730968121813738</v>
      </c>
      <c r="D42" s="4">
        <f t="shared" si="3"/>
        <v>49.512457701742065</v>
      </c>
      <c r="E42" s="4">
        <f t="shared" si="3"/>
        <v>46.092444062466541</v>
      </c>
      <c r="F42" s="4">
        <f t="shared" si="3"/>
        <v>43.683374212394376</v>
      </c>
    </row>
    <row r="43" spans="1:6" x14ac:dyDescent="0.25">
      <c r="A43" s="6">
        <v>0.89</v>
      </c>
      <c r="B43" s="4">
        <f t="shared" si="3"/>
        <v>66.218247395691634</v>
      </c>
      <c r="C43" s="4">
        <f t="shared" si="3"/>
        <v>56.520552249424235</v>
      </c>
      <c r="D43" s="4">
        <f t="shared" si="3"/>
        <v>50.85795262849355</v>
      </c>
      <c r="E43" s="4">
        <f t="shared" si="3"/>
        <v>47.16400120270341</v>
      </c>
      <c r="F43" s="4">
        <f t="shared" si="3"/>
        <v>44.570701384101518</v>
      </c>
    </row>
    <row r="44" spans="1:6" x14ac:dyDescent="0.25">
      <c r="A44" s="6">
        <v>0.9</v>
      </c>
      <c r="B44" s="7">
        <f t="shared" ref="B44:F53" si="4">$B$1*POWER(-LN(1-$A44),1/B$3)</f>
        <v>69.077552789821382</v>
      </c>
      <c r="C44" s="7">
        <f t="shared" si="4"/>
        <v>58.464710790042879</v>
      </c>
      <c r="D44" s="7">
        <f t="shared" si="4"/>
        <v>52.31164540789235</v>
      </c>
      <c r="E44" s="7">
        <f t="shared" si="4"/>
        <v>48.317187700741108</v>
      </c>
      <c r="F44" s="7">
        <f t="shared" si="4"/>
        <v>45.522813881554391</v>
      </c>
    </row>
    <row r="45" spans="1:6" x14ac:dyDescent="0.25">
      <c r="A45" s="6">
        <v>0.91</v>
      </c>
      <c r="B45" s="4">
        <f t="shared" si="4"/>
        <v>72.238368259556168</v>
      </c>
      <c r="C45" s="4">
        <f t="shared" si="4"/>
        <v>60.595251577604287</v>
      </c>
      <c r="D45" s="4">
        <f t="shared" si="4"/>
        <v>53.895483191147058</v>
      </c>
      <c r="E45" s="4">
        <f t="shared" si="4"/>
        <v>49.568419061561869</v>
      </c>
      <c r="F45" s="4">
        <f t="shared" si="4"/>
        <v>46.552669609665621</v>
      </c>
    </row>
    <row r="46" spans="1:6" x14ac:dyDescent="0.25">
      <c r="A46" s="6">
        <v>0.92</v>
      </c>
      <c r="B46" s="4">
        <f t="shared" si="4"/>
        <v>75.771859329247675</v>
      </c>
      <c r="C46" s="4">
        <f t="shared" si="4"/>
        <v>62.955054814303509</v>
      </c>
      <c r="D46" s="4">
        <f t="shared" si="4"/>
        <v>55.638965662461928</v>
      </c>
      <c r="E46" s="4">
        <f t="shared" si="4"/>
        <v>50.939714425212983</v>
      </c>
      <c r="F46" s="4">
        <f t="shared" si="4"/>
        <v>47.677623471366843</v>
      </c>
    </row>
    <row r="47" spans="1:6" x14ac:dyDescent="0.25">
      <c r="A47" s="6">
        <v>0.93</v>
      </c>
      <c r="B47" s="4">
        <f t="shared" si="4"/>
        <v>79.777801107983365</v>
      </c>
      <c r="C47" s="4">
        <f t="shared" si="4"/>
        <v>65.603936623487201</v>
      </c>
      <c r="D47" s="4">
        <f t="shared" si="4"/>
        <v>57.583111216166486</v>
      </c>
      <c r="E47" s="4">
        <f t="shared" si="4"/>
        <v>52.461622242086072</v>
      </c>
      <c r="F47" s="4">
        <f t="shared" si="4"/>
        <v>48.921713310548526</v>
      </c>
    </row>
    <row r="48" spans="1:6" x14ac:dyDescent="0.25">
      <c r="A48" s="6">
        <v>0.94</v>
      </c>
      <c r="B48" s="4">
        <f t="shared" si="4"/>
        <v>84.402321502801072</v>
      </c>
      <c r="C48" s="4">
        <f t="shared" si="4"/>
        <v>68.629014834173802</v>
      </c>
      <c r="D48" s="4">
        <f t="shared" si="4"/>
        <v>59.787447566482861</v>
      </c>
      <c r="E48" s="4">
        <f t="shared" si="4"/>
        <v>54.178366243077981</v>
      </c>
      <c r="F48" s="4">
        <f t="shared" si="4"/>
        <v>50.319674532771295</v>
      </c>
    </row>
    <row r="49" spans="1:6" x14ac:dyDescent="0.25">
      <c r="A49" s="6">
        <v>0.95</v>
      </c>
      <c r="B49" s="7">
        <f t="shared" si="4"/>
        <v>89.871968206619698</v>
      </c>
      <c r="C49" s="7">
        <f t="shared" si="4"/>
        <v>72.164507701761693</v>
      </c>
      <c r="D49" s="7">
        <f t="shared" si="4"/>
        <v>62.34331912603669</v>
      </c>
      <c r="E49" s="7">
        <f t="shared" si="4"/>
        <v>56.15761850604467</v>
      </c>
      <c r="F49" s="7">
        <f t="shared" si="4"/>
        <v>51.924551478068551</v>
      </c>
    </row>
    <row r="50" spans="1:6" x14ac:dyDescent="0.25">
      <c r="A50" s="6">
        <v>0.96</v>
      </c>
      <c r="B50" s="4">
        <f t="shared" si="4"/>
        <v>96.566274746045991</v>
      </c>
      <c r="C50" s="4">
        <f t="shared" si="4"/>
        <v>76.433655972570449</v>
      </c>
      <c r="D50" s="4">
        <f t="shared" si="4"/>
        <v>65.401955955138732</v>
      </c>
      <c r="E50" s="4">
        <f t="shared" si="4"/>
        <v>58.511058343318837</v>
      </c>
      <c r="F50" s="4">
        <f t="shared" si="4"/>
        <v>53.823677339823035</v>
      </c>
    </row>
    <row r="51" spans="1:6" x14ac:dyDescent="0.25">
      <c r="A51" s="6">
        <v>0.97</v>
      </c>
      <c r="B51" s="4">
        <f t="shared" si="4"/>
        <v>105.19673691959943</v>
      </c>
      <c r="C51" s="4">
        <f t="shared" si="4"/>
        <v>81.851391304156991</v>
      </c>
      <c r="D51" s="4">
        <f t="shared" si="4"/>
        <v>69.242902477789315</v>
      </c>
      <c r="E51" s="4">
        <f t="shared" si="4"/>
        <v>61.444332997276817</v>
      </c>
      <c r="F51" s="4">
        <f t="shared" si="4"/>
        <v>56.177416348457875</v>
      </c>
    </row>
    <row r="52" spans="1:6" x14ac:dyDescent="0.25">
      <c r="A52" s="6">
        <v>0.98</v>
      </c>
      <c r="B52" s="4">
        <f t="shared" si="4"/>
        <v>117.36069016284435</v>
      </c>
      <c r="C52" s="4">
        <f t="shared" si="4"/>
        <v>89.339264917876335</v>
      </c>
      <c r="D52" s="4">
        <f t="shared" si="4"/>
        <v>74.482718863992176</v>
      </c>
      <c r="E52" s="4">
        <f t="shared" si="4"/>
        <v>65.40882393295162</v>
      </c>
      <c r="F52" s="4">
        <f t="shared" si="4"/>
        <v>59.336503982669306</v>
      </c>
    </row>
    <row r="53" spans="1:6" x14ac:dyDescent="0.25">
      <c r="A53" s="6">
        <v>0.99</v>
      </c>
      <c r="B53" s="4">
        <f t="shared" si="4"/>
        <v>138.15510557964274</v>
      </c>
      <c r="C53" s="4">
        <f t="shared" si="4"/>
        <v>101.79297382243362</v>
      </c>
      <c r="D53" s="4">
        <f t="shared" si="4"/>
        <v>83.039560950675735</v>
      </c>
      <c r="E53" s="4">
        <f t="shared" si="4"/>
        <v>71.7990649904593</v>
      </c>
      <c r="F53" s="4">
        <f t="shared" si="4"/>
        <v>64.378980788680423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Introduction</vt:lpstr>
      <vt:lpstr>License</vt:lpstr>
      <vt:lpstr>Two Percentile Param  Estimator</vt:lpstr>
      <vt:lpstr>Multiple Sample Param Estimator</vt:lpstr>
      <vt:lpstr>Percentile Estimator</vt:lpstr>
      <vt:lpstr>data_source</vt:lpstr>
      <vt:lpstr>Example_Data</vt:lpstr>
      <vt:lpstr>p1_param</vt:lpstr>
      <vt:lpstr>p2_param</vt:lpstr>
      <vt:lpstr>Samples</vt:lpstr>
      <vt:lpstr>Scale</vt:lpstr>
      <vt:lpstr>Scale_result</vt:lpstr>
      <vt:lpstr>Shape_result</vt:lpstr>
      <vt:lpstr>x1_param</vt:lpstr>
      <vt:lpstr>x2_param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2014-10-05T21:55:18Z</dcterms:created>
  <dcterms:modified xsi:type="dcterms:W3CDTF">2014-10-26T19:41:18Z</dcterms:modified>
</cp:coreProperties>
</file>