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elly\Downloads\"/>
    </mc:Choice>
  </mc:AlternateContent>
  <xr:revisionPtr revIDLastSave="0" documentId="13_ncr:1_{67757393-2A6C-4083-86C6-121AFDD0FE2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Octanoi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12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14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13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12" i="3"/>
  <c r="F12" i="3"/>
  <c r="O12" i="3"/>
  <c r="I12" i="3" l="1"/>
  <c r="J12" i="3" s="1"/>
  <c r="E9" i="3"/>
  <c r="C9" i="3"/>
  <c r="D8" i="3"/>
  <c r="C8" i="3"/>
  <c r="D7" i="3"/>
  <c r="C7" i="3"/>
  <c r="O13" i="3" l="1"/>
  <c r="I13" i="3"/>
  <c r="J13" i="3"/>
  <c r="O14" i="3" l="1"/>
  <c r="I14" i="3"/>
  <c r="I15" i="3" l="1"/>
  <c r="O15" i="3"/>
  <c r="J15" i="3"/>
  <c r="J14" i="3"/>
  <c r="F13" i="3"/>
  <c r="F14" i="3" l="1"/>
  <c r="O16" i="3"/>
  <c r="I16" i="3"/>
  <c r="J16" i="3"/>
  <c r="O17" i="3" l="1"/>
  <c r="I17" i="3"/>
  <c r="J17" i="3"/>
  <c r="F15" i="3" l="1"/>
  <c r="O18" i="3"/>
  <c r="I18" i="3"/>
  <c r="J18" i="3"/>
  <c r="O19" i="3" l="1"/>
  <c r="I19" i="3"/>
  <c r="J19" i="3"/>
  <c r="F16" i="3"/>
  <c r="F17" i="3" l="1"/>
  <c r="O20" i="3"/>
  <c r="I20" i="3"/>
  <c r="J20" i="3"/>
  <c r="O21" i="3" l="1"/>
  <c r="I21" i="3"/>
  <c r="J21" i="3"/>
  <c r="F18" i="3"/>
  <c r="F19" i="3" l="1"/>
  <c r="O22" i="3"/>
  <c r="I22" i="3"/>
  <c r="J22" i="3"/>
  <c r="I23" i="3" l="1"/>
  <c r="O23" i="3"/>
  <c r="J23" i="3"/>
  <c r="F20" i="3"/>
  <c r="F21" i="3" l="1"/>
  <c r="O24" i="3"/>
  <c r="I24" i="3"/>
  <c r="J24" i="3"/>
  <c r="I25" i="3" l="1"/>
  <c r="O25" i="3"/>
  <c r="J25" i="3"/>
  <c r="F22" i="3"/>
  <c r="F23" i="3" l="1"/>
  <c r="I26" i="3"/>
  <c r="O26" i="3"/>
  <c r="J26" i="3"/>
  <c r="I27" i="3" l="1"/>
  <c r="O27" i="3"/>
  <c r="J27" i="3"/>
  <c r="F24" i="3"/>
  <c r="F25" i="3" l="1"/>
  <c r="I28" i="3"/>
  <c r="O28" i="3"/>
  <c r="J28" i="3"/>
  <c r="I29" i="3" l="1"/>
  <c r="O29" i="3"/>
  <c r="J29" i="3"/>
  <c r="F26" i="3"/>
  <c r="F27" i="3" l="1"/>
  <c r="I30" i="3"/>
  <c r="O30" i="3"/>
  <c r="J30" i="3"/>
  <c r="I31" i="3" l="1"/>
  <c r="O31" i="3"/>
  <c r="J31" i="3"/>
  <c r="F28" i="3"/>
  <c r="F29" i="3" l="1"/>
  <c r="I32" i="3"/>
  <c r="O32" i="3"/>
  <c r="J32" i="3"/>
  <c r="I33" i="3" l="1"/>
  <c r="O33" i="3"/>
  <c r="J33" i="3"/>
  <c r="F30" i="3"/>
  <c r="F31" i="3" l="1"/>
  <c r="I34" i="3"/>
  <c r="O34" i="3"/>
  <c r="J34" i="3"/>
  <c r="I35" i="3" l="1"/>
  <c r="O35" i="3"/>
  <c r="J35" i="3"/>
  <c r="F32" i="3"/>
  <c r="F33" i="3" l="1"/>
  <c r="I36" i="3"/>
  <c r="O36" i="3"/>
  <c r="J36" i="3"/>
  <c r="I37" i="3" l="1"/>
  <c r="O37" i="3"/>
  <c r="J37" i="3"/>
  <c r="F34" i="3"/>
  <c r="F35" i="3" l="1"/>
  <c r="I38" i="3"/>
  <c r="O38" i="3"/>
  <c r="J38" i="3"/>
  <c r="I39" i="3" l="1"/>
  <c r="O39" i="3"/>
  <c r="J39" i="3"/>
  <c r="F36" i="3"/>
  <c r="F37" i="3" l="1"/>
  <c r="I40" i="3"/>
  <c r="O40" i="3"/>
  <c r="J40" i="3"/>
  <c r="I41" i="3" l="1"/>
  <c r="O41" i="3"/>
  <c r="J41" i="3"/>
  <c r="F38" i="3"/>
  <c r="F39" i="3" l="1"/>
  <c r="F40" i="3" l="1"/>
  <c r="F41" i="3" l="1"/>
</calcChain>
</file>

<file path=xl/sharedStrings.xml><?xml version="1.0" encoding="utf-8"?>
<sst xmlns="http://schemas.openxmlformats.org/spreadsheetml/2006/main" count="27" uniqueCount="26">
  <si>
    <t>Acetate</t>
  </si>
  <si>
    <t>Hexanoate</t>
  </si>
  <si>
    <t>Octanoate</t>
  </si>
  <si>
    <t>Octanoate (C8)</t>
  </si>
  <si>
    <t>Substrate</t>
  </si>
  <si>
    <t>Time (h)</t>
  </si>
  <si>
    <t>Mace</t>
  </si>
  <si>
    <t>Mhex</t>
  </si>
  <si>
    <t>Moct</t>
  </si>
  <si>
    <t>Added Mhex</t>
  </si>
  <si>
    <t>Mbut</t>
  </si>
  <si>
    <t>Added Mbut</t>
  </si>
  <si>
    <t>Added Mace</t>
  </si>
  <si>
    <t>90% / hour</t>
  </si>
  <si>
    <t>4% / hour</t>
  </si>
  <si>
    <t>75% / hour</t>
  </si>
  <si>
    <t>OctAddAce</t>
  </si>
  <si>
    <t>HexAddAce</t>
  </si>
  <si>
    <t>Modelled VFA concentrations (mM) ([X]T1 = [X]T0*(1-k) + [X]metgen)</t>
  </si>
  <si>
    <t>These columns represent the material generated through metabolism= [X](metgen)</t>
  </si>
  <si>
    <t>acetate added through butyrate metabolism is *2</t>
  </si>
  <si>
    <t>Modelled VFAs for a single injection of Octanoic acid</t>
  </si>
  <si>
    <t>Measured VFA Concentrations (mM)</t>
  </si>
  <si>
    <t>Modelled time</t>
  </si>
  <si>
    <t>(hrs)</t>
  </si>
  <si>
    <t>applied degradation rates (k) hr-1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</si>
</sst>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VFA concentrations with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Octanoic!$C$6:$C$41</c:f>
              <c:numCache>
                <c:formatCode>General</c:formatCode>
                <c:ptCount val="36"/>
                <c:pt idx="0">
                  <c:v>1.1E-4</c:v>
                </c:pt>
                <c:pt idx="1">
                  <c:v>0.34699999999999998</c:v>
                </c:pt>
                <c:pt idx="2">
                  <c:v>0.64450000000000007</c:v>
                </c:pt>
                <c:pt idx="3">
                  <c:v>0.98650000000000004</c:v>
                </c:pt>
                <c:pt idx="4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0-4677-906B-ED3DADF8E7F8}"/>
            </c:ext>
          </c:extLst>
        </c:ser>
        <c:ser>
          <c:idx val="1"/>
          <c:order val="1"/>
          <c:tx>
            <c:v>Hexanoic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Octanoic!$D$6:$D$41</c:f>
              <c:numCache>
                <c:formatCode>General</c:formatCode>
                <c:ptCount val="36"/>
                <c:pt idx="0">
                  <c:v>1.1E-4</c:v>
                </c:pt>
                <c:pt idx="1">
                  <c:v>0.26150000000000001</c:v>
                </c:pt>
                <c:pt idx="2">
                  <c:v>0.47449999999999998</c:v>
                </c:pt>
                <c:pt idx="3">
                  <c:v>1.4E-2</c:v>
                </c:pt>
                <c:pt idx="4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0-4677-906B-ED3DADF8E7F8}"/>
            </c:ext>
          </c:extLst>
        </c:ser>
        <c:ser>
          <c:idx val="2"/>
          <c:order val="2"/>
          <c:tx>
            <c:v>Octanoic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Octanoic!$E$6:$E$41</c:f>
              <c:numCache>
                <c:formatCode>General</c:formatCode>
                <c:ptCount val="36"/>
                <c:pt idx="0">
                  <c:v>10.654500000000001</c:v>
                </c:pt>
                <c:pt idx="1">
                  <c:v>8.33</c:v>
                </c:pt>
                <c:pt idx="2">
                  <c:v>4.944</c:v>
                </c:pt>
                <c:pt idx="3">
                  <c:v>9.5500000000000002E-2</c:v>
                </c:pt>
                <c:pt idx="4">
                  <c:v>2.7629999999999999E-4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0-4677-906B-ED3DADF8E7F8}"/>
            </c:ext>
          </c:extLst>
        </c:ser>
        <c:ser>
          <c:idx val="3"/>
          <c:order val="3"/>
          <c:tx>
            <c:v>MAce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Octanoic!$F$6:$F$41</c:f>
              <c:numCache>
                <c:formatCode>General</c:formatCode>
                <c:ptCount val="36"/>
                <c:pt idx="6">
                  <c:v>0.74581500000000034</c:v>
                </c:pt>
                <c:pt idx="7">
                  <c:v>0.79056390000000021</c:v>
                </c:pt>
                <c:pt idx="8">
                  <c:v>1.245851994000001</c:v>
                </c:pt>
                <c:pt idx="9">
                  <c:v>1.2447089792400008</c:v>
                </c:pt>
                <c:pt idx="10">
                  <c:v>1.1997897265704003</c:v>
                </c:pt>
                <c:pt idx="11">
                  <c:v>1.1522850481575846</c:v>
                </c:pt>
                <c:pt idx="12">
                  <c:v>1.1062423372962806</c:v>
                </c:pt>
                <c:pt idx="13">
                  <c:v>1.0619975129109291</c:v>
                </c:pt>
                <c:pt idx="14">
                  <c:v>1.0195180993051431</c:v>
                </c:pt>
                <c:pt idx="15">
                  <c:v>0.97873742402400254</c:v>
                </c:pt>
                <c:pt idx="16">
                  <c:v>0.93958793193214862</c:v>
                </c:pt>
                <c:pt idx="17">
                  <c:v>0.90200441514177332</c:v>
                </c:pt>
                <c:pt idx="18">
                  <c:v>3.1181242963519442</c:v>
                </c:pt>
                <c:pt idx="19">
                  <c:v>1.9724019649816269</c:v>
                </c:pt>
                <c:pt idx="20">
                  <c:v>4.5465975544325516</c:v>
                </c:pt>
                <c:pt idx="21">
                  <c:v>2.6293384344104496</c:v>
                </c:pt>
                <c:pt idx="22">
                  <c:v>1.3502731829246422</c:v>
                </c:pt>
                <c:pt idx="23">
                  <c:v>0.67869698803426282</c:v>
                </c:pt>
                <c:pt idx="24">
                  <c:v>0.33970453367432557</c:v>
                </c:pt>
                <c:pt idx="25">
                  <c:v>0.1698878708028822</c:v>
                </c:pt>
                <c:pt idx="26">
                  <c:v>8.4947495798013042E-2</c:v>
                </c:pt>
                <c:pt idx="27">
                  <c:v>4.2474103938663715E-2</c:v>
                </c:pt>
                <c:pt idx="28">
                  <c:v>2.1237087573297578E-2</c:v>
                </c:pt>
                <c:pt idx="29">
                  <c:v>1.061854734704536E-2</c:v>
                </c:pt>
                <c:pt idx="30">
                  <c:v>5.3092740295623379E-3</c:v>
                </c:pt>
                <c:pt idx="31">
                  <c:v>2.6546370503851345E-3</c:v>
                </c:pt>
                <c:pt idx="32">
                  <c:v>1.3273185287529638E-3</c:v>
                </c:pt>
                <c:pt idx="33">
                  <c:v>6.6365926473252153E-4</c:v>
                </c:pt>
                <c:pt idx="34">
                  <c:v>3.3182963240186477E-4</c:v>
                </c:pt>
                <c:pt idx="35">
                  <c:v>1.6591481620449277E-4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50-4677-906B-ED3DADF8E7F8}"/>
            </c:ext>
          </c:extLst>
        </c:ser>
        <c:ser>
          <c:idx val="4"/>
          <c:order val="4"/>
          <c:tx>
            <c:v>MBut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Octanoic!$G$6:$G$41</c:f>
              <c:numCache>
                <c:formatCode>General</c:formatCode>
                <c:ptCount val="36"/>
                <c:pt idx="7">
                  <c:v>0.31963500000000034</c:v>
                </c:pt>
                <c:pt idx="8">
                  <c:v>0.38675835000000014</c:v>
                </c:pt>
                <c:pt idx="9">
                  <c:v>0.39126520350000038</c:v>
                </c:pt>
                <c:pt idx="10">
                  <c:v>0.38060889223500077</c:v>
                </c:pt>
                <c:pt idx="11">
                  <c:v>0.36663311076434985</c:v>
                </c:pt>
                <c:pt idx="12">
                  <c:v>0.35227992988846313</c:v>
                </c:pt>
                <c:pt idx="13">
                  <c:v>0.33826676858159715</c:v>
                </c:pt>
                <c:pt idx="14">
                  <c:v>0.32475560681050147</c:v>
                </c:pt>
                <c:pt idx="15">
                  <c:v>0.31177025978112349</c:v>
                </c:pt>
                <c:pt idx="16">
                  <c:v>0.29930066870063887</c:v>
                </c:pt>
                <c:pt idx="17">
                  <c:v>0.28732894678030318</c:v>
                </c:pt>
                <c:pt idx="18">
                  <c:v>0.27583586511601366</c:v>
                </c:pt>
                <c:pt idx="19">
                  <c:v>2.5170025073302544</c:v>
                </c:pt>
                <c:pt idx="20">
                  <c:v>1.853272397358189</c:v>
                </c:pt>
                <c:pt idx="21">
                  <c:v>1.0753289846023599</c:v>
                </c:pt>
                <c:pt idx="22">
                  <c:v>0.57483768878199637</c:v>
                </c:pt>
                <c:pt idx="23">
                  <c:v>0.29671214351120229</c:v>
                </c:pt>
                <c:pt idx="24">
                  <c:v>0.15067939653565215</c:v>
                </c:pt>
                <c:pt idx="25">
                  <c:v>7.5920529462838837E-2</c:v>
                </c:pt>
                <c:pt idx="26">
                  <c:v>3.8105472530172609E-2</c:v>
                </c:pt>
                <c:pt idx="27">
                  <c:v>1.9089038214774603E-2</c:v>
                </c:pt>
                <c:pt idx="28">
                  <c:v>9.5535945948093757E-3</c:v>
                </c:pt>
                <c:pt idx="29">
                  <c:v>4.7790661692602068E-3</c:v>
                </c:pt>
                <c:pt idx="30">
                  <c:v>2.3901003025939829E-3</c:v>
                </c:pt>
                <c:pt idx="31">
                  <c:v>1.1951919557879613E-3</c:v>
                </c:pt>
                <c:pt idx="32">
                  <c:v>5.9763142901672313E-4</c:v>
                </c:pt>
                <c:pt idx="33">
                  <c:v>2.9882457728904718E-4</c:v>
                </c:pt>
                <c:pt idx="34">
                  <c:v>1.4941450433969501E-4</c:v>
                </c:pt>
                <c:pt idx="35">
                  <c:v>7.4707806093640352E-5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50-4677-906B-ED3DADF8E7F8}"/>
            </c:ext>
          </c:extLst>
        </c:ser>
        <c:ser>
          <c:idx val="5"/>
          <c:order val="5"/>
          <c:tx>
            <c:v>MHex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Octanoic!$H$6:$H$41</c:f>
              <c:numCache>
                <c:formatCode>General</c:formatCode>
                <c:ptCount val="36"/>
                <c:pt idx="6">
                  <c:v>0.42618000000000045</c:v>
                </c:pt>
                <c:pt idx="7">
                  <c:v>0.51567780000000019</c:v>
                </c:pt>
                <c:pt idx="8">
                  <c:v>0.52168693800000054</c:v>
                </c:pt>
                <c:pt idx="9">
                  <c:v>0.50747852298000107</c:v>
                </c:pt>
                <c:pt idx="10">
                  <c:v>0.48884414768579976</c:v>
                </c:pt>
                <c:pt idx="11">
                  <c:v>0.4697065731846175</c:v>
                </c:pt>
                <c:pt idx="12">
                  <c:v>0.45102235810879621</c:v>
                </c:pt>
                <c:pt idx="13">
                  <c:v>0.43300747574733528</c:v>
                </c:pt>
                <c:pt idx="14">
                  <c:v>0.41569367970816462</c:v>
                </c:pt>
                <c:pt idx="15">
                  <c:v>0.3990675582675185</c:v>
                </c:pt>
                <c:pt idx="16">
                  <c:v>0.38310526237373754</c:v>
                </c:pt>
                <c:pt idx="17">
                  <c:v>0.36778115348801821</c:v>
                </c:pt>
                <c:pt idx="18">
                  <c:v>3.3560033431070062</c:v>
                </c:pt>
                <c:pt idx="19">
                  <c:v>2.4710298631442527</c:v>
                </c:pt>
                <c:pt idx="20">
                  <c:v>1.4337719794698136</c:v>
                </c:pt>
                <c:pt idx="21">
                  <c:v>0.76645025170932857</c:v>
                </c:pt>
                <c:pt idx="22">
                  <c:v>0.39561619134826975</c:v>
                </c:pt>
                <c:pt idx="23">
                  <c:v>0.20090586204753624</c:v>
                </c:pt>
                <c:pt idx="24">
                  <c:v>0.10122737261711846</c:v>
                </c:pt>
                <c:pt idx="25">
                  <c:v>5.0807296706896821E-2</c:v>
                </c:pt>
                <c:pt idx="26">
                  <c:v>2.5452050953032806E-2</c:v>
                </c:pt>
                <c:pt idx="27">
                  <c:v>1.2738126126412501E-2</c:v>
                </c:pt>
                <c:pt idx="28">
                  <c:v>6.3720882256802754E-3</c:v>
                </c:pt>
                <c:pt idx="29">
                  <c:v>3.1868004034586441E-3</c:v>
                </c:pt>
                <c:pt idx="30">
                  <c:v>1.5935892743839486E-3</c:v>
                </c:pt>
                <c:pt idx="31">
                  <c:v>7.9684190535563091E-4</c:v>
                </c:pt>
                <c:pt idx="32">
                  <c:v>3.9843276971872961E-4</c:v>
                </c:pt>
                <c:pt idx="33">
                  <c:v>1.9921933911959335E-4</c:v>
                </c:pt>
                <c:pt idx="34">
                  <c:v>9.9610408124853808E-5</c:v>
                </c:pt>
                <c:pt idx="35">
                  <c:v>4.9805388703691184E-5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50-4677-906B-ED3DADF8E7F8}"/>
            </c:ext>
          </c:extLst>
        </c:ser>
        <c:ser>
          <c:idx val="6"/>
          <c:order val="6"/>
          <c:tx>
            <c:v>MOct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Octanoic!$I$6:$I$41</c:f>
              <c:numCache>
                <c:formatCode>General</c:formatCode>
                <c:ptCount val="36"/>
                <c:pt idx="5">
                  <c:v>10.654500000000001</c:v>
                </c:pt>
                <c:pt idx="6">
                  <c:v>10.22832</c:v>
                </c:pt>
                <c:pt idx="7">
                  <c:v>9.8191872</c:v>
                </c:pt>
                <c:pt idx="8">
                  <c:v>9.4264197119999995</c:v>
                </c:pt>
                <c:pt idx="9">
                  <c:v>9.0493629235199986</c:v>
                </c:pt>
                <c:pt idx="10">
                  <c:v>8.6873884065791991</c:v>
                </c:pt>
                <c:pt idx="11">
                  <c:v>8.3398928703160315</c:v>
                </c:pt>
                <c:pt idx="12">
                  <c:v>8.0062971555033897</c:v>
                </c:pt>
                <c:pt idx="13">
                  <c:v>7.6860452692832535</c:v>
                </c:pt>
                <c:pt idx="14">
                  <c:v>7.3786034585119227</c:v>
                </c:pt>
                <c:pt idx="15">
                  <c:v>7.0834593201714453</c:v>
                </c:pt>
                <c:pt idx="16">
                  <c:v>6.8001209473645874</c:v>
                </c:pt>
                <c:pt idx="17">
                  <c:v>6.5281161094700035</c:v>
                </c:pt>
                <c:pt idx="18">
                  <c:v>3.2640580547350018</c:v>
                </c:pt>
                <c:pt idx="19">
                  <c:v>1.6320290273675009</c:v>
                </c:pt>
                <c:pt idx="20">
                  <c:v>0.81601451368375044</c:v>
                </c:pt>
                <c:pt idx="21">
                  <c:v>0.40800725684187522</c:v>
                </c:pt>
                <c:pt idx="22">
                  <c:v>0.20400362842093761</c:v>
                </c:pt>
                <c:pt idx="23">
                  <c:v>0.10200181421046881</c:v>
                </c:pt>
                <c:pt idx="24">
                  <c:v>5.1000907105234403E-2</c:v>
                </c:pt>
                <c:pt idx="25">
                  <c:v>2.5500453552617201E-2</c:v>
                </c:pt>
                <c:pt idx="26">
                  <c:v>1.2750226776308601E-2</c:v>
                </c:pt>
                <c:pt idx="27">
                  <c:v>6.3751133881543003E-3</c:v>
                </c:pt>
                <c:pt idx="28">
                  <c:v>3.1875566940771502E-3</c:v>
                </c:pt>
                <c:pt idx="29">
                  <c:v>1.5937783470385751E-3</c:v>
                </c:pt>
                <c:pt idx="30">
                  <c:v>7.9688917351928754E-4</c:v>
                </c:pt>
                <c:pt idx="31">
                  <c:v>3.9844458675964377E-4</c:v>
                </c:pt>
                <c:pt idx="32">
                  <c:v>1.9922229337982189E-4</c:v>
                </c:pt>
                <c:pt idx="33">
                  <c:v>9.9611146689910943E-5</c:v>
                </c:pt>
                <c:pt idx="34">
                  <c:v>4.9805573344955471E-5</c:v>
                </c:pt>
                <c:pt idx="35">
                  <c:v>2.4902786672477736E-5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50-4677-906B-ED3DADF8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05376"/>
        <c:axId val="394200784"/>
      </c:scatterChart>
      <c:valAx>
        <c:axId val="3942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00784"/>
        <c:crosses val="autoZero"/>
        <c:crossBetween val="midCat"/>
      </c:valAx>
      <c:valAx>
        <c:axId val="394200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VFA 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3271206015423"/>
          <c:y val="0.58616138736082646"/>
          <c:w val="0.31494735346430014"/>
          <c:h val="0.16421913014297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 logarithmic view of modelled VFA metabolism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Octanoic!$C$6:$C$41</c:f>
              <c:numCache>
                <c:formatCode>General</c:formatCode>
                <c:ptCount val="36"/>
                <c:pt idx="0">
                  <c:v>1.1E-4</c:v>
                </c:pt>
                <c:pt idx="1">
                  <c:v>0.34699999999999998</c:v>
                </c:pt>
                <c:pt idx="2">
                  <c:v>0.64450000000000007</c:v>
                </c:pt>
                <c:pt idx="3">
                  <c:v>0.98650000000000004</c:v>
                </c:pt>
                <c:pt idx="4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8-405E-BDF8-E20B111411E6}"/>
            </c:ext>
          </c:extLst>
        </c:ser>
        <c:ser>
          <c:idx val="1"/>
          <c:order val="1"/>
          <c:tx>
            <c:v>Hexanoic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Octanoic!$D$6:$D$41</c:f>
              <c:numCache>
                <c:formatCode>General</c:formatCode>
                <c:ptCount val="36"/>
                <c:pt idx="0">
                  <c:v>1.1E-4</c:v>
                </c:pt>
                <c:pt idx="1">
                  <c:v>0.26150000000000001</c:v>
                </c:pt>
                <c:pt idx="2">
                  <c:v>0.47449999999999998</c:v>
                </c:pt>
                <c:pt idx="3">
                  <c:v>1.4E-2</c:v>
                </c:pt>
                <c:pt idx="4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8-405E-BDF8-E20B111411E6}"/>
            </c:ext>
          </c:extLst>
        </c:ser>
        <c:ser>
          <c:idx val="2"/>
          <c:order val="2"/>
          <c:tx>
            <c:v>Octanoic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Octanoic!$E$6:$E$41</c:f>
              <c:numCache>
                <c:formatCode>General</c:formatCode>
                <c:ptCount val="36"/>
                <c:pt idx="0">
                  <c:v>10.654500000000001</c:v>
                </c:pt>
                <c:pt idx="1">
                  <c:v>8.33</c:v>
                </c:pt>
                <c:pt idx="2">
                  <c:v>4.944</c:v>
                </c:pt>
                <c:pt idx="3">
                  <c:v>9.5500000000000002E-2</c:v>
                </c:pt>
                <c:pt idx="4">
                  <c:v>2.7629999999999999E-4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8-405E-BDF8-E20B111411E6}"/>
            </c:ext>
          </c:extLst>
        </c:ser>
        <c:ser>
          <c:idx val="3"/>
          <c:order val="3"/>
          <c:tx>
            <c:v>MAce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Octanoic!$F$6:$F$41</c:f>
              <c:numCache>
                <c:formatCode>General</c:formatCode>
                <c:ptCount val="36"/>
                <c:pt idx="6">
                  <c:v>0.74581500000000034</c:v>
                </c:pt>
                <c:pt idx="7">
                  <c:v>0.79056390000000021</c:v>
                </c:pt>
                <c:pt idx="8">
                  <c:v>1.245851994000001</c:v>
                </c:pt>
                <c:pt idx="9">
                  <c:v>1.2447089792400008</c:v>
                </c:pt>
                <c:pt idx="10">
                  <c:v>1.1997897265704003</c:v>
                </c:pt>
                <c:pt idx="11">
                  <c:v>1.1522850481575846</c:v>
                </c:pt>
                <c:pt idx="12">
                  <c:v>1.1062423372962806</c:v>
                </c:pt>
                <c:pt idx="13">
                  <c:v>1.0619975129109291</c:v>
                </c:pt>
                <c:pt idx="14">
                  <c:v>1.0195180993051431</c:v>
                </c:pt>
                <c:pt idx="15">
                  <c:v>0.97873742402400254</c:v>
                </c:pt>
                <c:pt idx="16">
                  <c:v>0.93958793193214862</c:v>
                </c:pt>
                <c:pt idx="17">
                  <c:v>0.90200441514177332</c:v>
                </c:pt>
                <c:pt idx="18">
                  <c:v>3.1181242963519442</c:v>
                </c:pt>
                <c:pt idx="19">
                  <c:v>1.9724019649816269</c:v>
                </c:pt>
                <c:pt idx="20">
                  <c:v>4.5465975544325516</c:v>
                </c:pt>
                <c:pt idx="21">
                  <c:v>2.6293384344104496</c:v>
                </c:pt>
                <c:pt idx="22">
                  <c:v>1.3502731829246422</c:v>
                </c:pt>
                <c:pt idx="23">
                  <c:v>0.67869698803426282</c:v>
                </c:pt>
                <c:pt idx="24">
                  <c:v>0.33970453367432557</c:v>
                </c:pt>
                <c:pt idx="25">
                  <c:v>0.1698878708028822</c:v>
                </c:pt>
                <c:pt idx="26">
                  <c:v>8.4947495798013042E-2</c:v>
                </c:pt>
                <c:pt idx="27">
                  <c:v>4.2474103938663715E-2</c:v>
                </c:pt>
                <c:pt idx="28">
                  <c:v>2.1237087573297578E-2</c:v>
                </c:pt>
                <c:pt idx="29">
                  <c:v>1.061854734704536E-2</c:v>
                </c:pt>
                <c:pt idx="30">
                  <c:v>5.3092740295623379E-3</c:v>
                </c:pt>
                <c:pt idx="31">
                  <c:v>2.6546370503851345E-3</c:v>
                </c:pt>
                <c:pt idx="32">
                  <c:v>1.3273185287529638E-3</c:v>
                </c:pt>
                <c:pt idx="33">
                  <c:v>6.6365926473252153E-4</c:v>
                </c:pt>
                <c:pt idx="34">
                  <c:v>3.3182963240186477E-4</c:v>
                </c:pt>
                <c:pt idx="35">
                  <c:v>1.6591481620449277E-4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8-405E-BDF8-E20B111411E6}"/>
            </c:ext>
          </c:extLst>
        </c:ser>
        <c:ser>
          <c:idx val="4"/>
          <c:order val="4"/>
          <c:tx>
            <c:v>MBut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Octanoic!$G$6:$G$41</c:f>
              <c:numCache>
                <c:formatCode>General</c:formatCode>
                <c:ptCount val="36"/>
                <c:pt idx="7">
                  <c:v>0.31963500000000034</c:v>
                </c:pt>
                <c:pt idx="8">
                  <c:v>0.38675835000000014</c:v>
                </c:pt>
                <c:pt idx="9">
                  <c:v>0.39126520350000038</c:v>
                </c:pt>
                <c:pt idx="10">
                  <c:v>0.38060889223500077</c:v>
                </c:pt>
                <c:pt idx="11">
                  <c:v>0.36663311076434985</c:v>
                </c:pt>
                <c:pt idx="12">
                  <c:v>0.35227992988846313</c:v>
                </c:pt>
                <c:pt idx="13">
                  <c:v>0.33826676858159715</c:v>
                </c:pt>
                <c:pt idx="14">
                  <c:v>0.32475560681050147</c:v>
                </c:pt>
                <c:pt idx="15">
                  <c:v>0.31177025978112349</c:v>
                </c:pt>
                <c:pt idx="16">
                  <c:v>0.29930066870063887</c:v>
                </c:pt>
                <c:pt idx="17">
                  <c:v>0.28732894678030318</c:v>
                </c:pt>
                <c:pt idx="18">
                  <c:v>0.27583586511601366</c:v>
                </c:pt>
                <c:pt idx="19">
                  <c:v>2.5170025073302544</c:v>
                </c:pt>
                <c:pt idx="20">
                  <c:v>1.853272397358189</c:v>
                </c:pt>
                <c:pt idx="21">
                  <c:v>1.0753289846023599</c:v>
                </c:pt>
                <c:pt idx="22">
                  <c:v>0.57483768878199637</c:v>
                </c:pt>
                <c:pt idx="23">
                  <c:v>0.29671214351120229</c:v>
                </c:pt>
                <c:pt idx="24">
                  <c:v>0.15067939653565215</c:v>
                </c:pt>
                <c:pt idx="25">
                  <c:v>7.5920529462838837E-2</c:v>
                </c:pt>
                <c:pt idx="26">
                  <c:v>3.8105472530172609E-2</c:v>
                </c:pt>
                <c:pt idx="27">
                  <c:v>1.9089038214774603E-2</c:v>
                </c:pt>
                <c:pt idx="28">
                  <c:v>9.5535945948093757E-3</c:v>
                </c:pt>
                <c:pt idx="29">
                  <c:v>4.7790661692602068E-3</c:v>
                </c:pt>
                <c:pt idx="30">
                  <c:v>2.3901003025939829E-3</c:v>
                </c:pt>
                <c:pt idx="31">
                  <c:v>1.1951919557879613E-3</c:v>
                </c:pt>
                <c:pt idx="32">
                  <c:v>5.9763142901672313E-4</c:v>
                </c:pt>
                <c:pt idx="33">
                  <c:v>2.9882457728904718E-4</c:v>
                </c:pt>
                <c:pt idx="34">
                  <c:v>1.4941450433969501E-4</c:v>
                </c:pt>
                <c:pt idx="35">
                  <c:v>7.4707806093640352E-5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78-405E-BDF8-E20B111411E6}"/>
            </c:ext>
          </c:extLst>
        </c:ser>
        <c:ser>
          <c:idx val="5"/>
          <c:order val="5"/>
          <c:tx>
            <c:v>MHex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Octanoic!$H$6:$H$41</c:f>
              <c:numCache>
                <c:formatCode>General</c:formatCode>
                <c:ptCount val="36"/>
                <c:pt idx="6">
                  <c:v>0.42618000000000045</c:v>
                </c:pt>
                <c:pt idx="7">
                  <c:v>0.51567780000000019</c:v>
                </c:pt>
                <c:pt idx="8">
                  <c:v>0.52168693800000054</c:v>
                </c:pt>
                <c:pt idx="9">
                  <c:v>0.50747852298000107</c:v>
                </c:pt>
                <c:pt idx="10">
                  <c:v>0.48884414768579976</c:v>
                </c:pt>
                <c:pt idx="11">
                  <c:v>0.4697065731846175</c:v>
                </c:pt>
                <c:pt idx="12">
                  <c:v>0.45102235810879621</c:v>
                </c:pt>
                <c:pt idx="13">
                  <c:v>0.43300747574733528</c:v>
                </c:pt>
                <c:pt idx="14">
                  <c:v>0.41569367970816462</c:v>
                </c:pt>
                <c:pt idx="15">
                  <c:v>0.3990675582675185</c:v>
                </c:pt>
                <c:pt idx="16">
                  <c:v>0.38310526237373754</c:v>
                </c:pt>
                <c:pt idx="17">
                  <c:v>0.36778115348801821</c:v>
                </c:pt>
                <c:pt idx="18">
                  <c:v>3.3560033431070062</c:v>
                </c:pt>
                <c:pt idx="19">
                  <c:v>2.4710298631442527</c:v>
                </c:pt>
                <c:pt idx="20">
                  <c:v>1.4337719794698136</c:v>
                </c:pt>
                <c:pt idx="21">
                  <c:v>0.76645025170932857</c:v>
                </c:pt>
                <c:pt idx="22">
                  <c:v>0.39561619134826975</c:v>
                </c:pt>
                <c:pt idx="23">
                  <c:v>0.20090586204753624</c:v>
                </c:pt>
                <c:pt idx="24">
                  <c:v>0.10122737261711846</c:v>
                </c:pt>
                <c:pt idx="25">
                  <c:v>5.0807296706896821E-2</c:v>
                </c:pt>
                <c:pt idx="26">
                  <c:v>2.5452050953032806E-2</c:v>
                </c:pt>
                <c:pt idx="27">
                  <c:v>1.2738126126412501E-2</c:v>
                </c:pt>
                <c:pt idx="28">
                  <c:v>6.3720882256802754E-3</c:v>
                </c:pt>
                <c:pt idx="29">
                  <c:v>3.1868004034586441E-3</c:v>
                </c:pt>
                <c:pt idx="30">
                  <c:v>1.5935892743839486E-3</c:v>
                </c:pt>
                <c:pt idx="31">
                  <c:v>7.9684190535563091E-4</c:v>
                </c:pt>
                <c:pt idx="32">
                  <c:v>3.9843276971872961E-4</c:v>
                </c:pt>
                <c:pt idx="33">
                  <c:v>1.9921933911959335E-4</c:v>
                </c:pt>
                <c:pt idx="34">
                  <c:v>9.9610408124853808E-5</c:v>
                </c:pt>
                <c:pt idx="35">
                  <c:v>4.9805388703691184E-5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78-405E-BDF8-E20B111411E6}"/>
            </c:ext>
          </c:extLst>
        </c:ser>
        <c:ser>
          <c:idx val="6"/>
          <c:order val="6"/>
          <c:tx>
            <c:v>MOct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Octanoic!$B$6:$B$41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</c:numCache>
            </c:numRef>
          </c:xVal>
          <c:yVal>
            <c:numRef>
              <c:f>Octanoic!$I$6:$I$41</c:f>
              <c:numCache>
                <c:formatCode>General</c:formatCode>
                <c:ptCount val="36"/>
                <c:pt idx="5">
                  <c:v>10.654500000000001</c:v>
                </c:pt>
                <c:pt idx="6">
                  <c:v>10.22832</c:v>
                </c:pt>
                <c:pt idx="7">
                  <c:v>9.8191872</c:v>
                </c:pt>
                <c:pt idx="8">
                  <c:v>9.4264197119999995</c:v>
                </c:pt>
                <c:pt idx="9">
                  <c:v>9.0493629235199986</c:v>
                </c:pt>
                <c:pt idx="10">
                  <c:v>8.6873884065791991</c:v>
                </c:pt>
                <c:pt idx="11">
                  <c:v>8.3398928703160315</c:v>
                </c:pt>
                <c:pt idx="12">
                  <c:v>8.0062971555033897</c:v>
                </c:pt>
                <c:pt idx="13">
                  <c:v>7.6860452692832535</c:v>
                </c:pt>
                <c:pt idx="14">
                  <c:v>7.3786034585119227</c:v>
                </c:pt>
                <c:pt idx="15">
                  <c:v>7.0834593201714453</c:v>
                </c:pt>
                <c:pt idx="16">
                  <c:v>6.8001209473645874</c:v>
                </c:pt>
                <c:pt idx="17">
                  <c:v>6.5281161094700035</c:v>
                </c:pt>
                <c:pt idx="18">
                  <c:v>3.2640580547350018</c:v>
                </c:pt>
                <c:pt idx="19">
                  <c:v>1.6320290273675009</c:v>
                </c:pt>
                <c:pt idx="20">
                  <c:v>0.81601451368375044</c:v>
                </c:pt>
                <c:pt idx="21">
                  <c:v>0.40800725684187522</c:v>
                </c:pt>
                <c:pt idx="22">
                  <c:v>0.20400362842093761</c:v>
                </c:pt>
                <c:pt idx="23">
                  <c:v>0.10200181421046881</c:v>
                </c:pt>
                <c:pt idx="24">
                  <c:v>5.1000907105234403E-2</c:v>
                </c:pt>
                <c:pt idx="25">
                  <c:v>2.5500453552617201E-2</c:v>
                </c:pt>
                <c:pt idx="26">
                  <c:v>1.2750226776308601E-2</c:v>
                </c:pt>
                <c:pt idx="27">
                  <c:v>6.3751133881543003E-3</c:v>
                </c:pt>
                <c:pt idx="28">
                  <c:v>3.1875566940771502E-3</c:v>
                </c:pt>
                <c:pt idx="29">
                  <c:v>1.5937783470385751E-3</c:v>
                </c:pt>
                <c:pt idx="30">
                  <c:v>7.9688917351928754E-4</c:v>
                </c:pt>
                <c:pt idx="31">
                  <c:v>3.9844458675964377E-4</c:v>
                </c:pt>
                <c:pt idx="32">
                  <c:v>1.9922229337982189E-4</c:v>
                </c:pt>
                <c:pt idx="33">
                  <c:v>9.9611146689910943E-5</c:v>
                </c:pt>
                <c:pt idx="34">
                  <c:v>4.9805573344955471E-5</c:v>
                </c:pt>
                <c:pt idx="35">
                  <c:v>2.4902786672477736E-5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78-405E-BDF8-E20B1114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05376"/>
        <c:axId val="394200784"/>
      </c:scatterChart>
      <c:valAx>
        <c:axId val="3942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00784"/>
        <c:crosses val="autoZero"/>
        <c:crossBetween val="midCat"/>
      </c:valAx>
      <c:valAx>
        <c:axId val="3942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83814985333819"/>
          <c:y val="0.38696766627575807"/>
          <c:w val="0.29653107197634365"/>
          <c:h val="0.15913162450438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5</xdr:row>
      <xdr:rowOff>180974</xdr:rowOff>
    </xdr:from>
    <xdr:to>
      <xdr:col>29</xdr:col>
      <xdr:colOff>538162</xdr:colOff>
      <xdr:row>37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542924</xdr:colOff>
      <xdr:row>37</xdr:row>
      <xdr:rowOff>57150</xdr:rowOff>
    </xdr:from>
    <xdr:to>
      <xdr:col>30</xdr:col>
      <xdr:colOff>481011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tabSelected="1" workbookViewId="0">
      <selection activeCell="B3" sqref="B3"/>
    </sheetView>
  </sheetViews>
  <sheetFormatPr defaultRowHeight="15.75" x14ac:dyDescent="0.25"/>
  <cols>
    <col min="1" max="1" width="14.125" customWidth="1"/>
    <col min="4" max="4" width="10.25" customWidth="1"/>
    <col min="5" max="5" width="11" customWidth="1"/>
    <col min="6" max="6" width="13.25" customWidth="1"/>
    <col min="7" max="7" width="11.75" customWidth="1"/>
    <col min="8" max="8" width="11.625" customWidth="1"/>
    <col min="9" max="9" width="11.75" customWidth="1"/>
    <col min="10" max="12" width="15.25" style="9" customWidth="1"/>
    <col min="13" max="14" width="9" style="9"/>
    <col min="15" max="15" width="10.75" style="9" customWidth="1"/>
  </cols>
  <sheetData>
    <row r="1" spans="1:15" x14ac:dyDescent="0.25">
      <c r="A1" s="4" t="s">
        <v>21</v>
      </c>
    </row>
    <row r="2" spans="1:15" x14ac:dyDescent="0.25">
      <c r="B2" s="7" t="s">
        <v>25</v>
      </c>
      <c r="C2" s="7"/>
      <c r="D2" s="7"/>
      <c r="E2" s="7"/>
      <c r="F2" s="7" t="s">
        <v>13</v>
      </c>
      <c r="G2" s="7" t="s">
        <v>15</v>
      </c>
      <c r="H2" s="7" t="s">
        <v>15</v>
      </c>
      <c r="I2" s="7" t="s">
        <v>14</v>
      </c>
    </row>
    <row r="3" spans="1:15" x14ac:dyDescent="0.25">
      <c r="B3" s="7"/>
      <c r="C3" s="7"/>
      <c r="D3" s="7"/>
      <c r="E3" s="7"/>
      <c r="F3" s="7"/>
      <c r="G3" s="7"/>
      <c r="H3" s="7"/>
      <c r="I3" s="7"/>
      <c r="L3" s="9" t="s">
        <v>20</v>
      </c>
    </row>
    <row r="4" spans="1:15" x14ac:dyDescent="0.25">
      <c r="A4" s="8" t="s">
        <v>4</v>
      </c>
      <c r="B4" s="8" t="s">
        <v>5</v>
      </c>
      <c r="C4" s="12" t="s">
        <v>22</v>
      </c>
      <c r="D4" s="12"/>
      <c r="E4" s="12"/>
      <c r="F4" s="13" t="s">
        <v>18</v>
      </c>
      <c r="G4" s="13"/>
      <c r="H4" s="13"/>
      <c r="I4" s="13"/>
      <c r="J4" s="9" t="s">
        <v>19</v>
      </c>
    </row>
    <row r="5" spans="1:15" x14ac:dyDescent="0.25">
      <c r="A5" s="8"/>
      <c r="B5" s="8"/>
      <c r="C5" s="2" t="s">
        <v>0</v>
      </c>
      <c r="D5" s="2" t="s">
        <v>1</v>
      </c>
      <c r="E5" s="2" t="s">
        <v>2</v>
      </c>
      <c r="F5" s="17" t="s">
        <v>6</v>
      </c>
      <c r="G5" s="17" t="s">
        <v>10</v>
      </c>
      <c r="H5" s="17" t="s">
        <v>7</v>
      </c>
      <c r="I5" s="17" t="s">
        <v>8</v>
      </c>
      <c r="J5" s="10" t="s">
        <v>9</v>
      </c>
      <c r="K5" s="10" t="s">
        <v>11</v>
      </c>
      <c r="L5" s="10" t="s">
        <v>12</v>
      </c>
      <c r="N5" s="11" t="s">
        <v>17</v>
      </c>
      <c r="O5" s="11" t="s">
        <v>16</v>
      </c>
    </row>
    <row r="6" spans="1:15" x14ac:dyDescent="0.25">
      <c r="A6" s="2" t="s">
        <v>3</v>
      </c>
      <c r="B6" s="1">
        <v>0</v>
      </c>
      <c r="C6" s="1">
        <v>1.1E-4</v>
      </c>
      <c r="D6" s="3">
        <v>1.1E-4</v>
      </c>
      <c r="E6" s="16">
        <v>10.654500000000001</v>
      </c>
      <c r="F6" s="18"/>
      <c r="G6" s="18"/>
      <c r="H6" s="18"/>
      <c r="I6" s="18"/>
    </row>
    <row r="7" spans="1:15" x14ac:dyDescent="0.25">
      <c r="A7" s="2"/>
      <c r="B7" s="1">
        <v>6</v>
      </c>
      <c r="C7" s="1">
        <f>(0.331+0.363)/2</f>
        <v>0.34699999999999998</v>
      </c>
      <c r="D7" s="1">
        <f>(0.26+0.263)/2</f>
        <v>0.26150000000000001</v>
      </c>
      <c r="E7" s="16">
        <v>8.33</v>
      </c>
      <c r="F7" s="18"/>
      <c r="G7" s="18"/>
      <c r="H7" s="18"/>
      <c r="I7" s="18"/>
    </row>
    <row r="8" spans="1:15" x14ac:dyDescent="0.25">
      <c r="A8" s="2"/>
      <c r="B8" s="1">
        <v>12</v>
      </c>
      <c r="C8" s="1">
        <f>(0.554+0.735)/2</f>
        <v>0.64450000000000007</v>
      </c>
      <c r="D8" s="1">
        <f>(0.475+0.474)/2</f>
        <v>0.47449999999999998</v>
      </c>
      <c r="E8" s="16">
        <v>4.944</v>
      </c>
      <c r="F8" s="18"/>
      <c r="G8" s="18"/>
      <c r="H8" s="18"/>
      <c r="I8" s="18"/>
    </row>
    <row r="9" spans="1:15" x14ac:dyDescent="0.25">
      <c r="A9" s="2"/>
      <c r="B9" s="1">
        <v>18</v>
      </c>
      <c r="C9" s="1">
        <f>(0.762+1.211)/2</f>
        <v>0.98650000000000004</v>
      </c>
      <c r="D9" s="1">
        <v>1.4E-2</v>
      </c>
      <c r="E9" s="16">
        <f>(0.115+0.076)/2</f>
        <v>9.5500000000000002E-2</v>
      </c>
      <c r="F9" s="18"/>
      <c r="G9" s="18"/>
      <c r="H9" s="18"/>
      <c r="I9" s="18"/>
    </row>
    <row r="10" spans="1:15" x14ac:dyDescent="0.25">
      <c r="A10" s="2"/>
      <c r="B10" s="1">
        <v>24</v>
      </c>
      <c r="C10" s="1">
        <v>4.5999999999999999E-2</v>
      </c>
      <c r="D10" s="1">
        <v>8.9999999999999993E-3</v>
      </c>
      <c r="E10" s="16">
        <v>2.7629999999999999E-4</v>
      </c>
      <c r="F10" s="18"/>
      <c r="G10" s="18"/>
      <c r="H10" s="18"/>
      <c r="I10" s="18"/>
    </row>
    <row r="11" spans="1:15" x14ac:dyDescent="0.25">
      <c r="A11" t="s">
        <v>23</v>
      </c>
      <c r="B11">
        <v>0</v>
      </c>
      <c r="I11" s="5">
        <v>10.654500000000001</v>
      </c>
    </row>
    <row r="12" spans="1:15" x14ac:dyDescent="0.25">
      <c r="A12" t="s">
        <v>24</v>
      </c>
      <c r="B12">
        <v>1</v>
      </c>
      <c r="F12">
        <f>F11*(1-0.9) + (L12+N12+O12)</f>
        <v>0.74581500000000034</v>
      </c>
      <c r="H12">
        <f>H11*(1-0.75) + J12</f>
        <v>0.42618000000000045</v>
      </c>
      <c r="I12">
        <f>I11*(1-0.04)</f>
        <v>10.22832</v>
      </c>
      <c r="J12" s="9">
        <f>(I11-I12)</f>
        <v>0.42618000000000045</v>
      </c>
      <c r="N12" s="9">
        <f>J12*0.75</f>
        <v>0.31963500000000034</v>
      </c>
      <c r="O12" s="9">
        <f>I11*0.04</f>
        <v>0.42618</v>
      </c>
    </row>
    <row r="13" spans="1:15" x14ac:dyDescent="0.25">
      <c r="B13">
        <v>2</v>
      </c>
      <c r="F13">
        <f t="shared" ref="F13:F41" si="0">F12*(1-0.9) + (L13+N13+O13)</f>
        <v>0.79056390000000021</v>
      </c>
      <c r="G13">
        <f>G12*(1-0.75) + K13</f>
        <v>0.31963500000000034</v>
      </c>
      <c r="H13">
        <f t="shared" ref="H13:H41" si="1">H12*(1-0.75) + J13</f>
        <v>0.51567780000000019</v>
      </c>
      <c r="I13">
        <f t="shared" ref="I13:I23" si="2">I12*(1-0.04)</f>
        <v>9.8191872</v>
      </c>
      <c r="J13" s="9">
        <f t="shared" ref="J13:J41" si="3">(I12-I13)</f>
        <v>0.40913280000000007</v>
      </c>
      <c r="K13" s="9">
        <f>0.75*J12</f>
        <v>0.31963500000000034</v>
      </c>
      <c r="N13" s="9">
        <f t="shared" ref="N13:N41" si="4">J13*0.75</f>
        <v>0.30684960000000006</v>
      </c>
      <c r="O13" s="9">
        <f>I12*0.04</f>
        <v>0.40913280000000002</v>
      </c>
    </row>
    <row r="14" spans="1:15" x14ac:dyDescent="0.25">
      <c r="B14">
        <v>3</v>
      </c>
      <c r="F14">
        <f t="shared" si="0"/>
        <v>1.245851994000001</v>
      </c>
      <c r="G14">
        <f t="shared" ref="G14:G41" si="5">G13*(1-0.75) + K14</f>
        <v>0.38675835000000014</v>
      </c>
      <c r="H14">
        <f t="shared" si="1"/>
        <v>0.52168693800000054</v>
      </c>
      <c r="I14">
        <f t="shared" si="2"/>
        <v>9.4264197119999995</v>
      </c>
      <c r="J14" s="9">
        <f t="shared" si="3"/>
        <v>0.3927674880000005</v>
      </c>
      <c r="K14" s="9">
        <f t="shared" ref="K14:K41" si="6">0.75*J13</f>
        <v>0.30684960000000006</v>
      </c>
      <c r="L14" s="9">
        <f>0.75*K13*2</f>
        <v>0.4794525000000005</v>
      </c>
      <c r="N14" s="9">
        <f t="shared" si="4"/>
        <v>0.29457561600000037</v>
      </c>
      <c r="O14" s="9">
        <f t="shared" ref="O14:O41" si="7">I13*0.04</f>
        <v>0.392767488</v>
      </c>
    </row>
    <row r="15" spans="1:15" x14ac:dyDescent="0.25">
      <c r="B15">
        <v>4</v>
      </c>
      <c r="F15">
        <f t="shared" si="0"/>
        <v>1.2447089792400008</v>
      </c>
      <c r="G15">
        <f t="shared" si="5"/>
        <v>0.39126520350000038</v>
      </c>
      <c r="H15">
        <f t="shared" si="1"/>
        <v>0.50747852298000107</v>
      </c>
      <c r="I15">
        <f t="shared" si="2"/>
        <v>9.0493629235199986</v>
      </c>
      <c r="J15" s="9">
        <f t="shared" si="3"/>
        <v>0.3770567884800009</v>
      </c>
      <c r="K15" s="9">
        <f t="shared" si="6"/>
        <v>0.29457561600000037</v>
      </c>
      <c r="L15" s="9">
        <f t="shared" ref="L15:L41" si="8">0.75*K14*2</f>
        <v>0.46027440000000008</v>
      </c>
      <c r="N15" s="9">
        <f t="shared" si="4"/>
        <v>0.28279259136000068</v>
      </c>
      <c r="O15" s="9">
        <f t="shared" si="7"/>
        <v>0.37705678848000002</v>
      </c>
    </row>
    <row r="16" spans="1:15" x14ac:dyDescent="0.25">
      <c r="B16">
        <v>5</v>
      </c>
      <c r="F16">
        <f t="shared" si="0"/>
        <v>1.1997897265704003</v>
      </c>
      <c r="G16">
        <f t="shared" si="5"/>
        <v>0.38060889223500077</v>
      </c>
      <c r="H16">
        <f t="shared" si="1"/>
        <v>0.48884414768579976</v>
      </c>
      <c r="I16">
        <f t="shared" si="2"/>
        <v>8.6873884065791991</v>
      </c>
      <c r="J16" s="9">
        <f t="shared" si="3"/>
        <v>0.36197451694079952</v>
      </c>
      <c r="K16" s="9">
        <f t="shared" si="6"/>
        <v>0.28279259136000068</v>
      </c>
      <c r="L16" s="9">
        <f t="shared" si="8"/>
        <v>0.44186342400000056</v>
      </c>
      <c r="N16" s="9">
        <f t="shared" si="4"/>
        <v>0.27148088770559964</v>
      </c>
      <c r="O16" s="9">
        <f t="shared" si="7"/>
        <v>0.36197451694079996</v>
      </c>
    </row>
    <row r="17" spans="1:16" x14ac:dyDescent="0.25">
      <c r="B17">
        <v>6</v>
      </c>
      <c r="F17">
        <f t="shared" si="0"/>
        <v>1.1522850481575846</v>
      </c>
      <c r="G17">
        <f t="shared" si="5"/>
        <v>0.36663311076434985</v>
      </c>
      <c r="H17">
        <f t="shared" si="1"/>
        <v>0.4697065731846175</v>
      </c>
      <c r="I17">
        <f t="shared" si="2"/>
        <v>8.3398928703160315</v>
      </c>
      <c r="J17" s="9">
        <f t="shared" si="3"/>
        <v>0.34749553626316754</v>
      </c>
      <c r="K17" s="9">
        <f t="shared" si="6"/>
        <v>0.27148088770559964</v>
      </c>
      <c r="L17" s="9">
        <f t="shared" si="8"/>
        <v>0.42418888704000102</v>
      </c>
      <c r="N17" s="9">
        <f t="shared" si="4"/>
        <v>0.26062165219737565</v>
      </c>
      <c r="O17" s="9">
        <f t="shared" si="7"/>
        <v>0.34749553626316798</v>
      </c>
    </row>
    <row r="18" spans="1:16" x14ac:dyDescent="0.25">
      <c r="B18">
        <v>7</v>
      </c>
      <c r="F18">
        <f t="shared" si="0"/>
        <v>1.1062423372962806</v>
      </c>
      <c r="G18">
        <f t="shared" si="5"/>
        <v>0.35227992988846313</v>
      </c>
      <c r="H18">
        <f t="shared" si="1"/>
        <v>0.45102235810879621</v>
      </c>
      <c r="I18">
        <f t="shared" si="2"/>
        <v>8.0062971555033897</v>
      </c>
      <c r="J18" s="9">
        <f t="shared" si="3"/>
        <v>0.33359571481264183</v>
      </c>
      <c r="K18" s="9">
        <f t="shared" si="6"/>
        <v>0.26062165219737565</v>
      </c>
      <c r="L18" s="9">
        <f t="shared" si="8"/>
        <v>0.40722133155839946</v>
      </c>
      <c r="N18" s="9">
        <f t="shared" si="4"/>
        <v>0.25019678610948137</v>
      </c>
      <c r="O18" s="9">
        <f t="shared" si="7"/>
        <v>0.33359571481264128</v>
      </c>
    </row>
    <row r="19" spans="1:16" x14ac:dyDescent="0.25">
      <c r="B19">
        <v>8</v>
      </c>
      <c r="F19">
        <f t="shared" si="0"/>
        <v>1.0619975129109291</v>
      </c>
      <c r="G19">
        <f t="shared" si="5"/>
        <v>0.33826676858159715</v>
      </c>
      <c r="H19">
        <f t="shared" si="1"/>
        <v>0.43300747574733528</v>
      </c>
      <c r="I19">
        <f t="shared" si="2"/>
        <v>7.6860452692832535</v>
      </c>
      <c r="J19" s="9">
        <f t="shared" si="3"/>
        <v>0.32025188622013623</v>
      </c>
      <c r="K19" s="9">
        <f t="shared" si="6"/>
        <v>0.25019678610948137</v>
      </c>
      <c r="L19" s="9">
        <f t="shared" si="8"/>
        <v>0.39093247829606348</v>
      </c>
      <c r="N19" s="9">
        <f t="shared" si="4"/>
        <v>0.24018891466510217</v>
      </c>
      <c r="O19" s="9">
        <f t="shared" si="7"/>
        <v>0.32025188622013562</v>
      </c>
    </row>
    <row r="20" spans="1:16" x14ac:dyDescent="0.25">
      <c r="B20">
        <v>9</v>
      </c>
      <c r="F20">
        <f t="shared" si="0"/>
        <v>1.0195180993051431</v>
      </c>
      <c r="G20">
        <f t="shared" si="5"/>
        <v>0.32475560681050147</v>
      </c>
      <c r="H20">
        <f t="shared" si="1"/>
        <v>0.41569367970816462</v>
      </c>
      <c r="I20">
        <f t="shared" si="2"/>
        <v>7.3786034585119227</v>
      </c>
      <c r="J20" s="9">
        <f t="shared" si="3"/>
        <v>0.30744181077133081</v>
      </c>
      <c r="K20" s="9">
        <f t="shared" si="6"/>
        <v>0.24018891466510217</v>
      </c>
      <c r="L20" s="9">
        <f t="shared" si="8"/>
        <v>0.37529517916422206</v>
      </c>
      <c r="N20" s="9">
        <f t="shared" si="4"/>
        <v>0.23058135807849811</v>
      </c>
      <c r="O20" s="9">
        <f t="shared" si="7"/>
        <v>0.30744181077133015</v>
      </c>
    </row>
    <row r="21" spans="1:16" x14ac:dyDescent="0.25">
      <c r="B21">
        <v>10</v>
      </c>
      <c r="F21">
        <f t="shared" si="0"/>
        <v>0.97873742402400254</v>
      </c>
      <c r="G21">
        <f t="shared" si="5"/>
        <v>0.31177025978112349</v>
      </c>
      <c r="H21">
        <f t="shared" si="1"/>
        <v>0.3990675582675185</v>
      </c>
      <c r="I21">
        <f t="shared" si="2"/>
        <v>7.0834593201714453</v>
      </c>
      <c r="J21" s="9">
        <f t="shared" si="3"/>
        <v>0.29514413834047737</v>
      </c>
      <c r="K21" s="9">
        <f t="shared" si="6"/>
        <v>0.23058135807849811</v>
      </c>
      <c r="L21" s="9">
        <f t="shared" si="8"/>
        <v>0.36028337199765326</v>
      </c>
      <c r="N21" s="9">
        <f t="shared" si="4"/>
        <v>0.22135810375535803</v>
      </c>
      <c r="O21" s="9">
        <f t="shared" si="7"/>
        <v>0.29514413834047692</v>
      </c>
    </row>
    <row r="22" spans="1:16" x14ac:dyDescent="0.25">
      <c r="B22">
        <v>11</v>
      </c>
      <c r="F22">
        <f t="shared" si="0"/>
        <v>0.93958793193214862</v>
      </c>
      <c r="G22">
        <f t="shared" si="5"/>
        <v>0.29930066870063887</v>
      </c>
      <c r="H22">
        <f t="shared" si="1"/>
        <v>0.38310526237373754</v>
      </c>
      <c r="I22">
        <f t="shared" si="2"/>
        <v>6.8001209473645874</v>
      </c>
      <c r="J22" s="9">
        <f t="shared" si="3"/>
        <v>0.28333837280685792</v>
      </c>
      <c r="K22" s="9">
        <f t="shared" si="6"/>
        <v>0.22135810375535803</v>
      </c>
      <c r="L22" s="9">
        <f t="shared" si="8"/>
        <v>0.34587203711774717</v>
      </c>
      <c r="N22" s="9">
        <f t="shared" si="4"/>
        <v>0.21250377960514344</v>
      </c>
      <c r="O22" s="9">
        <f t="shared" si="7"/>
        <v>0.28333837280685781</v>
      </c>
    </row>
    <row r="23" spans="1:16" ht="15.75" customHeight="1" x14ac:dyDescent="0.25">
      <c r="A23" s="6"/>
      <c r="B23">
        <v>12</v>
      </c>
      <c r="F23">
        <f t="shared" si="0"/>
        <v>0.90200441514177332</v>
      </c>
      <c r="G23">
        <f t="shared" si="5"/>
        <v>0.28732894678030318</v>
      </c>
      <c r="H23">
        <f t="shared" si="1"/>
        <v>0.36778115348801821</v>
      </c>
      <c r="I23" s="14">
        <f t="shared" si="2"/>
        <v>6.5281161094700035</v>
      </c>
      <c r="J23" s="15">
        <f t="shared" si="3"/>
        <v>0.27200483789458385</v>
      </c>
      <c r="K23" s="9">
        <f t="shared" si="6"/>
        <v>0.21250377960514344</v>
      </c>
      <c r="L23" s="9">
        <f t="shared" si="8"/>
        <v>0.33203715563303704</v>
      </c>
      <c r="M23" s="15"/>
      <c r="N23" s="9">
        <f t="shared" si="4"/>
        <v>0.20400362842093789</v>
      </c>
      <c r="O23" s="15">
        <f t="shared" si="7"/>
        <v>0.27200483789458352</v>
      </c>
      <c r="P23" s="14"/>
    </row>
    <row r="24" spans="1:16" x14ac:dyDescent="0.25">
      <c r="B24">
        <v>13</v>
      </c>
      <c r="F24">
        <f t="shared" si="0"/>
        <v>3.1181242963519442</v>
      </c>
      <c r="G24">
        <f t="shared" si="5"/>
        <v>0.27583586511601366</v>
      </c>
      <c r="H24">
        <f t="shared" si="1"/>
        <v>3.3560033431070062</v>
      </c>
      <c r="I24" s="14">
        <f t="shared" ref="I24:I41" si="9">I23*(1-0.5)</f>
        <v>3.2640580547350018</v>
      </c>
      <c r="J24" s="15">
        <f t="shared" si="3"/>
        <v>3.2640580547350018</v>
      </c>
      <c r="K24" s="9">
        <f t="shared" si="6"/>
        <v>0.20400362842093789</v>
      </c>
      <c r="L24" s="9">
        <f t="shared" si="8"/>
        <v>0.31875566940771516</v>
      </c>
      <c r="M24" s="15"/>
      <c r="N24" s="9">
        <f t="shared" si="4"/>
        <v>2.4480435410512511</v>
      </c>
      <c r="O24" s="15">
        <f t="shared" si="7"/>
        <v>0.26112464437880012</v>
      </c>
      <c r="P24" s="14"/>
    </row>
    <row r="25" spans="1:16" x14ac:dyDescent="0.25">
      <c r="B25">
        <v>14</v>
      </c>
      <c r="F25">
        <f t="shared" si="0"/>
        <v>1.9724019649816269</v>
      </c>
      <c r="G25">
        <f t="shared" si="5"/>
        <v>2.5170025073302544</v>
      </c>
      <c r="H25">
        <f t="shared" si="1"/>
        <v>2.4710298631442527</v>
      </c>
      <c r="I25">
        <f t="shared" si="9"/>
        <v>1.6320290273675009</v>
      </c>
      <c r="J25" s="9">
        <f t="shared" si="3"/>
        <v>1.6320290273675009</v>
      </c>
      <c r="K25" s="9">
        <f t="shared" si="6"/>
        <v>2.4480435410512511</v>
      </c>
      <c r="L25" s="9">
        <f t="shared" si="8"/>
        <v>0.30600544263140683</v>
      </c>
      <c r="N25" s="9">
        <f t="shared" si="4"/>
        <v>1.2240217705256256</v>
      </c>
      <c r="O25" s="9">
        <f t="shared" si="7"/>
        <v>0.13056232218940006</v>
      </c>
    </row>
    <row r="26" spans="1:16" x14ac:dyDescent="0.25">
      <c r="B26">
        <v>15</v>
      </c>
      <c r="F26">
        <f t="shared" si="0"/>
        <v>4.5465975544325516</v>
      </c>
      <c r="G26">
        <f t="shared" si="5"/>
        <v>1.853272397358189</v>
      </c>
      <c r="H26">
        <f t="shared" si="1"/>
        <v>1.4337719794698136</v>
      </c>
      <c r="I26">
        <f t="shared" si="9"/>
        <v>0.81601451368375044</v>
      </c>
      <c r="J26" s="9">
        <f t="shared" si="3"/>
        <v>0.81601451368375044</v>
      </c>
      <c r="K26" s="9">
        <f t="shared" si="6"/>
        <v>1.2240217705256256</v>
      </c>
      <c r="L26" s="9">
        <f t="shared" si="8"/>
        <v>3.6720653115768767</v>
      </c>
      <c r="N26" s="9">
        <f t="shared" si="4"/>
        <v>0.61201088526281278</v>
      </c>
      <c r="O26" s="9">
        <f t="shared" si="7"/>
        <v>6.528116109470003E-2</v>
      </c>
    </row>
    <row r="27" spans="1:16" x14ac:dyDescent="0.25">
      <c r="B27">
        <v>16</v>
      </c>
      <c r="F27">
        <f t="shared" si="0"/>
        <v>2.6293384344104496</v>
      </c>
      <c r="G27">
        <f t="shared" si="5"/>
        <v>1.0753289846023599</v>
      </c>
      <c r="H27">
        <f t="shared" si="1"/>
        <v>0.76645025170932857</v>
      </c>
      <c r="I27">
        <f t="shared" si="9"/>
        <v>0.40800725684187522</v>
      </c>
      <c r="J27" s="9">
        <f t="shared" si="3"/>
        <v>0.40800725684187522</v>
      </c>
      <c r="K27" s="9">
        <f t="shared" si="6"/>
        <v>0.61201088526281278</v>
      </c>
      <c r="L27" s="9">
        <f t="shared" si="8"/>
        <v>1.8360326557884383</v>
      </c>
      <c r="N27" s="9">
        <f t="shared" si="4"/>
        <v>0.30600544263140639</v>
      </c>
      <c r="O27" s="9">
        <f t="shared" si="7"/>
        <v>3.2640580547350015E-2</v>
      </c>
    </row>
    <row r="28" spans="1:16" x14ac:dyDescent="0.25">
      <c r="B28">
        <v>17</v>
      </c>
      <c r="F28">
        <f t="shared" si="0"/>
        <v>1.3502731829246422</v>
      </c>
      <c r="G28">
        <f t="shared" si="5"/>
        <v>0.57483768878199637</v>
      </c>
      <c r="H28">
        <f t="shared" si="1"/>
        <v>0.39561619134826975</v>
      </c>
      <c r="I28">
        <f t="shared" si="9"/>
        <v>0.20400362842093761</v>
      </c>
      <c r="J28" s="9">
        <f t="shared" si="3"/>
        <v>0.20400362842093761</v>
      </c>
      <c r="K28" s="9">
        <f t="shared" si="6"/>
        <v>0.30600544263140639</v>
      </c>
      <c r="L28" s="9">
        <f t="shared" si="8"/>
        <v>0.91801632789421916</v>
      </c>
      <c r="N28" s="9">
        <f t="shared" si="4"/>
        <v>0.15300272131570319</v>
      </c>
      <c r="O28" s="9">
        <f t="shared" si="7"/>
        <v>1.6320290273675007E-2</v>
      </c>
    </row>
    <row r="29" spans="1:16" x14ac:dyDescent="0.25">
      <c r="B29">
        <v>18</v>
      </c>
      <c r="F29">
        <f t="shared" si="0"/>
        <v>0.67869698803426282</v>
      </c>
      <c r="G29">
        <f t="shared" si="5"/>
        <v>0.29671214351120229</v>
      </c>
      <c r="H29">
        <f t="shared" si="1"/>
        <v>0.20090586204753624</v>
      </c>
      <c r="I29">
        <f t="shared" si="9"/>
        <v>0.10200181421046881</v>
      </c>
      <c r="J29" s="9">
        <f t="shared" si="3"/>
        <v>0.10200181421046881</v>
      </c>
      <c r="K29" s="9">
        <f t="shared" si="6"/>
        <v>0.15300272131570319</v>
      </c>
      <c r="L29" s="9">
        <f t="shared" si="8"/>
        <v>0.45900816394710958</v>
      </c>
      <c r="N29" s="9">
        <f t="shared" si="4"/>
        <v>7.6501360657851597E-2</v>
      </c>
      <c r="O29" s="9">
        <f t="shared" si="7"/>
        <v>8.1601451368375037E-3</v>
      </c>
    </row>
    <row r="30" spans="1:16" x14ac:dyDescent="0.25">
      <c r="B30">
        <v>19</v>
      </c>
      <c r="F30">
        <f t="shared" si="0"/>
        <v>0.33970453367432557</v>
      </c>
      <c r="G30">
        <f t="shared" si="5"/>
        <v>0.15067939653565215</v>
      </c>
      <c r="H30">
        <f t="shared" si="1"/>
        <v>0.10122737261711846</v>
      </c>
      <c r="I30">
        <f t="shared" si="9"/>
        <v>5.1000907105234403E-2</v>
      </c>
      <c r="J30" s="9">
        <f t="shared" si="3"/>
        <v>5.1000907105234403E-2</v>
      </c>
      <c r="K30" s="9">
        <f t="shared" si="6"/>
        <v>7.6501360657851597E-2</v>
      </c>
      <c r="L30" s="9">
        <f t="shared" si="8"/>
        <v>0.22950408197355479</v>
      </c>
      <c r="N30" s="9">
        <f t="shared" si="4"/>
        <v>3.8250680328925799E-2</v>
      </c>
      <c r="O30" s="9">
        <f t="shared" si="7"/>
        <v>4.0800725684187519E-3</v>
      </c>
    </row>
    <row r="31" spans="1:16" x14ac:dyDescent="0.25">
      <c r="B31">
        <v>20</v>
      </c>
      <c r="F31">
        <f t="shared" si="0"/>
        <v>0.1698878708028822</v>
      </c>
      <c r="G31">
        <f t="shared" si="5"/>
        <v>7.5920529462838837E-2</v>
      </c>
      <c r="H31">
        <f t="shared" si="1"/>
        <v>5.0807296706896821E-2</v>
      </c>
      <c r="I31">
        <f t="shared" si="9"/>
        <v>2.5500453552617201E-2</v>
      </c>
      <c r="J31" s="9">
        <f t="shared" si="3"/>
        <v>2.5500453552617201E-2</v>
      </c>
      <c r="K31" s="9">
        <f t="shared" si="6"/>
        <v>3.8250680328925799E-2</v>
      </c>
      <c r="L31" s="9">
        <f t="shared" si="8"/>
        <v>0.1147520409867774</v>
      </c>
      <c r="N31" s="9">
        <f t="shared" si="4"/>
        <v>1.9125340164462899E-2</v>
      </c>
      <c r="O31" s="9">
        <f t="shared" si="7"/>
        <v>2.0400362842093759E-3</v>
      </c>
    </row>
    <row r="32" spans="1:16" x14ac:dyDescent="0.25">
      <c r="B32">
        <v>21</v>
      </c>
      <c r="F32">
        <f t="shared" si="0"/>
        <v>8.4947495798013042E-2</v>
      </c>
      <c r="G32">
        <f t="shared" si="5"/>
        <v>3.8105472530172609E-2</v>
      </c>
      <c r="H32">
        <f t="shared" si="1"/>
        <v>2.5452050953032806E-2</v>
      </c>
      <c r="I32">
        <f t="shared" si="9"/>
        <v>1.2750226776308601E-2</v>
      </c>
      <c r="J32" s="9">
        <f t="shared" si="3"/>
        <v>1.2750226776308601E-2</v>
      </c>
      <c r="K32" s="9">
        <f t="shared" si="6"/>
        <v>1.9125340164462899E-2</v>
      </c>
      <c r="L32" s="9">
        <f t="shared" si="8"/>
        <v>5.7376020493388698E-2</v>
      </c>
      <c r="N32" s="9">
        <f t="shared" si="4"/>
        <v>9.5626700822314496E-3</v>
      </c>
      <c r="O32" s="9">
        <f t="shared" si="7"/>
        <v>1.020018142104688E-3</v>
      </c>
    </row>
    <row r="33" spans="2:15" x14ac:dyDescent="0.25">
      <c r="B33">
        <v>22</v>
      </c>
      <c r="F33">
        <f t="shared" si="0"/>
        <v>4.2474103938663715E-2</v>
      </c>
      <c r="G33">
        <f t="shared" si="5"/>
        <v>1.9089038214774603E-2</v>
      </c>
      <c r="H33">
        <f t="shared" si="1"/>
        <v>1.2738126126412501E-2</v>
      </c>
      <c r="I33">
        <f t="shared" si="9"/>
        <v>6.3751133881543003E-3</v>
      </c>
      <c r="J33" s="9">
        <f t="shared" si="3"/>
        <v>6.3751133881543003E-3</v>
      </c>
      <c r="K33" s="9">
        <f t="shared" si="6"/>
        <v>9.5626700822314496E-3</v>
      </c>
      <c r="L33" s="9">
        <f t="shared" si="8"/>
        <v>2.8688010246694349E-2</v>
      </c>
      <c r="N33" s="9">
        <f t="shared" si="4"/>
        <v>4.7813350411157248E-3</v>
      </c>
      <c r="O33" s="9">
        <f t="shared" si="7"/>
        <v>5.1000907105234398E-4</v>
      </c>
    </row>
    <row r="34" spans="2:15" x14ac:dyDescent="0.25">
      <c r="B34">
        <v>23</v>
      </c>
      <c r="F34">
        <f t="shared" si="0"/>
        <v>2.1237087573297578E-2</v>
      </c>
      <c r="G34">
        <f t="shared" si="5"/>
        <v>9.5535945948093757E-3</v>
      </c>
      <c r="H34">
        <f t="shared" si="1"/>
        <v>6.3720882256802754E-3</v>
      </c>
      <c r="I34">
        <f t="shared" si="9"/>
        <v>3.1875566940771502E-3</v>
      </c>
      <c r="J34" s="9">
        <f t="shared" si="3"/>
        <v>3.1875566940771502E-3</v>
      </c>
      <c r="K34" s="9">
        <f t="shared" si="6"/>
        <v>4.7813350411157248E-3</v>
      </c>
      <c r="L34" s="9">
        <f t="shared" si="8"/>
        <v>1.4344005123347174E-2</v>
      </c>
      <c r="N34" s="9">
        <f t="shared" si="4"/>
        <v>2.3906675205578624E-3</v>
      </c>
      <c r="O34" s="9">
        <f t="shared" si="7"/>
        <v>2.5500453552617199E-4</v>
      </c>
    </row>
    <row r="35" spans="2:15" x14ac:dyDescent="0.25">
      <c r="B35">
        <v>24</v>
      </c>
      <c r="F35">
        <f t="shared" si="0"/>
        <v>1.061854734704536E-2</v>
      </c>
      <c r="G35">
        <f t="shared" si="5"/>
        <v>4.7790661692602068E-3</v>
      </c>
      <c r="H35">
        <f t="shared" si="1"/>
        <v>3.1868004034586441E-3</v>
      </c>
      <c r="I35">
        <f t="shared" si="9"/>
        <v>1.5937783470385751E-3</v>
      </c>
      <c r="J35" s="9">
        <f t="shared" si="3"/>
        <v>1.5937783470385751E-3</v>
      </c>
      <c r="K35" s="9">
        <f t="shared" si="6"/>
        <v>2.3906675205578624E-3</v>
      </c>
      <c r="L35" s="9">
        <f t="shared" si="8"/>
        <v>7.1720025616735872E-3</v>
      </c>
      <c r="N35" s="9">
        <f t="shared" si="4"/>
        <v>1.1953337602789312E-3</v>
      </c>
      <c r="O35" s="9">
        <f t="shared" si="7"/>
        <v>1.27502267763086E-4</v>
      </c>
    </row>
    <row r="36" spans="2:15" x14ac:dyDescent="0.25">
      <c r="B36">
        <v>25</v>
      </c>
      <c r="F36">
        <f t="shared" si="0"/>
        <v>5.3092740295623379E-3</v>
      </c>
      <c r="G36">
        <f t="shared" si="5"/>
        <v>2.3901003025939829E-3</v>
      </c>
      <c r="H36">
        <f t="shared" si="1"/>
        <v>1.5935892743839486E-3</v>
      </c>
      <c r="I36">
        <f t="shared" si="9"/>
        <v>7.9688917351928754E-4</v>
      </c>
      <c r="J36" s="9">
        <f t="shared" si="3"/>
        <v>7.9688917351928754E-4</v>
      </c>
      <c r="K36" s="9">
        <f t="shared" si="6"/>
        <v>1.1953337602789312E-3</v>
      </c>
      <c r="L36" s="9">
        <f t="shared" si="8"/>
        <v>3.5860012808367936E-3</v>
      </c>
      <c r="N36" s="9">
        <f t="shared" si="4"/>
        <v>5.976668801394656E-4</v>
      </c>
      <c r="O36" s="9">
        <f t="shared" si="7"/>
        <v>6.3751133881542998E-5</v>
      </c>
    </row>
    <row r="37" spans="2:15" x14ac:dyDescent="0.25">
      <c r="B37">
        <v>26</v>
      </c>
      <c r="F37">
        <f t="shared" si="0"/>
        <v>2.6546370503851345E-3</v>
      </c>
      <c r="G37">
        <f t="shared" si="5"/>
        <v>1.1951919557879613E-3</v>
      </c>
      <c r="H37">
        <f t="shared" si="1"/>
        <v>7.9684190535563091E-4</v>
      </c>
      <c r="I37">
        <f t="shared" si="9"/>
        <v>3.9844458675964377E-4</v>
      </c>
      <c r="J37" s="9">
        <f t="shared" si="3"/>
        <v>3.9844458675964377E-4</v>
      </c>
      <c r="K37" s="9">
        <f t="shared" si="6"/>
        <v>5.976668801394656E-4</v>
      </c>
      <c r="L37" s="9">
        <f t="shared" si="8"/>
        <v>1.7930006404183968E-3</v>
      </c>
      <c r="N37" s="9">
        <f t="shared" si="4"/>
        <v>2.988334400697328E-4</v>
      </c>
      <c r="O37" s="9">
        <f t="shared" si="7"/>
        <v>3.1875566940771499E-5</v>
      </c>
    </row>
    <row r="38" spans="2:15" x14ac:dyDescent="0.25">
      <c r="B38">
        <v>27</v>
      </c>
      <c r="F38">
        <f t="shared" si="0"/>
        <v>1.3273185287529638E-3</v>
      </c>
      <c r="G38">
        <f t="shared" si="5"/>
        <v>5.9763142901672313E-4</v>
      </c>
      <c r="H38">
        <f t="shared" si="1"/>
        <v>3.9843276971872961E-4</v>
      </c>
      <c r="I38">
        <f t="shared" si="9"/>
        <v>1.9922229337982189E-4</v>
      </c>
      <c r="J38" s="9">
        <f t="shared" si="3"/>
        <v>1.9922229337982189E-4</v>
      </c>
      <c r="K38" s="9">
        <f t="shared" si="6"/>
        <v>2.988334400697328E-4</v>
      </c>
      <c r="L38" s="9">
        <f t="shared" si="8"/>
        <v>8.965003202091984E-4</v>
      </c>
      <c r="N38" s="9">
        <f t="shared" si="4"/>
        <v>1.494167200348664E-4</v>
      </c>
      <c r="O38" s="9">
        <f t="shared" si="7"/>
        <v>1.5937783470385749E-5</v>
      </c>
    </row>
    <row r="39" spans="2:15" x14ac:dyDescent="0.25">
      <c r="B39">
        <v>28</v>
      </c>
      <c r="F39">
        <f t="shared" si="0"/>
        <v>6.6365926473252153E-4</v>
      </c>
      <c r="G39">
        <f t="shared" si="5"/>
        <v>2.9882457728904718E-4</v>
      </c>
      <c r="H39">
        <f t="shared" si="1"/>
        <v>1.9921933911959335E-4</v>
      </c>
      <c r="I39">
        <f t="shared" si="9"/>
        <v>9.9611146689910943E-5</v>
      </c>
      <c r="J39" s="9">
        <f t="shared" si="3"/>
        <v>9.9611146689910943E-5</v>
      </c>
      <c r="K39" s="9">
        <f t="shared" si="6"/>
        <v>1.494167200348664E-4</v>
      </c>
      <c r="L39" s="9">
        <f t="shared" si="8"/>
        <v>4.482501601045992E-4</v>
      </c>
      <c r="N39" s="9">
        <f t="shared" si="4"/>
        <v>7.47083600174332E-5</v>
      </c>
      <c r="O39" s="9">
        <f t="shared" si="7"/>
        <v>7.9688917351928747E-6</v>
      </c>
    </row>
    <row r="40" spans="2:15" x14ac:dyDescent="0.25">
      <c r="B40">
        <v>29</v>
      </c>
      <c r="F40">
        <f t="shared" si="0"/>
        <v>3.3182963240186477E-4</v>
      </c>
      <c r="G40">
        <f t="shared" si="5"/>
        <v>1.4941450433969501E-4</v>
      </c>
      <c r="H40">
        <f t="shared" si="1"/>
        <v>9.9610408124853808E-5</v>
      </c>
      <c r="I40">
        <f t="shared" si="9"/>
        <v>4.9805573344955471E-5</v>
      </c>
      <c r="J40" s="9">
        <f t="shared" si="3"/>
        <v>4.9805573344955471E-5</v>
      </c>
      <c r="K40" s="9">
        <f t="shared" si="6"/>
        <v>7.47083600174332E-5</v>
      </c>
      <c r="L40" s="9">
        <f t="shared" si="8"/>
        <v>2.241250800522996E-4</v>
      </c>
      <c r="N40" s="9">
        <f t="shared" si="4"/>
        <v>3.73541800087166E-5</v>
      </c>
      <c r="O40" s="9">
        <f t="shared" si="7"/>
        <v>3.9844458675964374E-6</v>
      </c>
    </row>
    <row r="41" spans="2:15" x14ac:dyDescent="0.25">
      <c r="B41">
        <v>30</v>
      </c>
      <c r="F41">
        <f t="shared" si="0"/>
        <v>1.6591481620449277E-4</v>
      </c>
      <c r="G41">
        <f t="shared" si="5"/>
        <v>7.4707806093640352E-5</v>
      </c>
      <c r="H41">
        <f t="shared" si="1"/>
        <v>4.9805388703691184E-5</v>
      </c>
      <c r="I41">
        <f t="shared" si="9"/>
        <v>2.4902786672477736E-5</v>
      </c>
      <c r="J41" s="9">
        <f t="shared" si="3"/>
        <v>2.4902786672477736E-5</v>
      </c>
      <c r="K41" s="9">
        <f t="shared" si="6"/>
        <v>3.73541800087166E-5</v>
      </c>
      <c r="L41" s="9">
        <f t="shared" si="8"/>
        <v>1.120625400261498E-4</v>
      </c>
      <c r="N41" s="9">
        <f t="shared" si="4"/>
        <v>1.86770900043583E-5</v>
      </c>
      <c r="O41" s="9">
        <f t="shared" si="7"/>
        <v>1.9922229337982187E-6</v>
      </c>
    </row>
  </sheetData>
  <mergeCells count="4">
    <mergeCell ref="A4:A5"/>
    <mergeCell ref="B4:B5"/>
    <mergeCell ref="C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Octanoic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Kelly Redeker</cp:lastModifiedBy>
  <dcterms:created xsi:type="dcterms:W3CDTF">2019-09-25T20:47:08Z</dcterms:created>
  <dcterms:modified xsi:type="dcterms:W3CDTF">2024-04-02T09:48:40Z</dcterms:modified>
</cp:coreProperties>
</file>