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anupamtripathi/Desktop/legacy-builds-anupam/excel/Borrower Rate Point Tradeoff/"/>
    </mc:Choice>
  </mc:AlternateContent>
  <xr:revisionPtr revIDLastSave="0" documentId="13_ncr:1_{F70FEF54-DA35-8C41-85E3-FB8E6E7C74E1}" xr6:coauthVersionLast="47" xr6:coauthVersionMax="47" xr10:uidLastSave="{00000000-0000-0000-0000-000000000000}"/>
  <bookViews>
    <workbookView xWindow="0" yWindow="760" windowWidth="28800" windowHeight="16760" xr2:uid="{00000000-000D-0000-FFFF-FFFF00000000}"/>
  </bookViews>
  <sheets>
    <sheet name="Price Negotiation" sheetId="2" r:id="rId1"/>
    <sheet name="Sheet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" l="1"/>
  <c r="G31" i="2" s="1"/>
  <c r="F30" i="2"/>
  <c r="G30" i="2" s="1"/>
  <c r="F29" i="2"/>
  <c r="G29" i="2" s="1"/>
  <c r="F28" i="2"/>
  <c r="G28" i="2" s="1"/>
  <c r="D31" i="2"/>
  <c r="E31" i="2" s="1"/>
  <c r="D30" i="2"/>
  <c r="E30" i="2" s="1"/>
  <c r="D29" i="2"/>
  <c r="E29" i="2" s="1"/>
  <c r="D28" i="2"/>
  <c r="E28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H28" i="2" l="1"/>
  <c r="I28" i="2" s="1"/>
  <c r="J28" i="2" s="1"/>
  <c r="K28" i="2" s="1"/>
  <c r="H29" i="2"/>
  <c r="I29" i="2" s="1"/>
  <c r="J29" i="2" s="1"/>
  <c r="K29" i="2" s="1"/>
  <c r="H30" i="2"/>
  <c r="I30" i="2" s="1"/>
  <c r="J30" i="2" s="1"/>
  <c r="K30" i="2" s="1"/>
  <c r="H31" i="2"/>
  <c r="I31" i="2" s="1"/>
  <c r="J31" i="2" s="1"/>
  <c r="K31" i="2" s="1"/>
  <c r="F8" i="2" l="1"/>
  <c r="G8" i="2" s="1"/>
  <c r="F9" i="2"/>
  <c r="H9" i="2" s="1"/>
  <c r="I9" i="2" s="1"/>
  <c r="F10" i="2"/>
  <c r="G10" i="2" s="1"/>
  <c r="F11" i="2"/>
  <c r="H11" i="2" s="1"/>
  <c r="I11" i="2" s="1"/>
  <c r="F12" i="2"/>
  <c r="G12" i="2" s="1"/>
  <c r="F13" i="2"/>
  <c r="G13" i="2" s="1"/>
  <c r="F14" i="2"/>
  <c r="G14" i="2" s="1"/>
  <c r="F15" i="2"/>
  <c r="H15" i="2" s="1"/>
  <c r="I15" i="2" s="1"/>
  <c r="F16" i="2"/>
  <c r="G16" i="2" s="1"/>
  <c r="F17" i="2"/>
  <c r="G17" i="2" s="1"/>
  <c r="F18" i="2"/>
  <c r="G18" i="2" s="1"/>
  <c r="F19" i="2"/>
  <c r="H19" i="2" s="1"/>
  <c r="I19" i="2" s="1"/>
  <c r="F20" i="2"/>
  <c r="G20" i="2" s="1"/>
  <c r="F21" i="2"/>
  <c r="G21" i="2" s="1"/>
  <c r="F22" i="2"/>
  <c r="G22" i="2" s="1"/>
  <c r="F23" i="2"/>
  <c r="H23" i="2" s="1"/>
  <c r="I23" i="2" s="1"/>
  <c r="F24" i="2"/>
  <c r="G24" i="2" s="1"/>
  <c r="F25" i="2"/>
  <c r="H25" i="2" s="1"/>
  <c r="I25" i="2" s="1"/>
  <c r="F26" i="2"/>
  <c r="G26" i="2" s="1"/>
  <c r="F27" i="2"/>
  <c r="H27" i="2" s="1"/>
  <c r="I27" i="2" s="1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7" i="2"/>
  <c r="E7" i="2" s="1"/>
  <c r="H10" i="2" l="1"/>
  <c r="I10" i="2" s="1"/>
  <c r="J10" i="2" s="1"/>
  <c r="K10" i="2" s="1"/>
  <c r="H26" i="2"/>
  <c r="I26" i="2" s="1"/>
  <c r="H22" i="2"/>
  <c r="I22" i="2" s="1"/>
  <c r="J22" i="2" s="1"/>
  <c r="K22" i="2" s="1"/>
  <c r="H14" i="2"/>
  <c r="I14" i="2" s="1"/>
  <c r="J14" i="2" s="1"/>
  <c r="K14" i="2" s="1"/>
  <c r="H12" i="2"/>
  <c r="I12" i="2" s="1"/>
  <c r="J12" i="2" s="1"/>
  <c r="K12" i="2" s="1"/>
  <c r="G9" i="2"/>
  <c r="J9" i="2" s="1"/>
  <c r="K9" i="2" s="1"/>
  <c r="H17" i="2"/>
  <c r="I17" i="2" s="1"/>
  <c r="J17" i="2" s="1"/>
  <c r="K17" i="2" s="1"/>
  <c r="H7" i="2"/>
  <c r="I7" i="2" s="1"/>
  <c r="G7" i="2"/>
  <c r="H21" i="2"/>
  <c r="I21" i="2" s="1"/>
  <c r="J21" i="2" s="1"/>
  <c r="K21" i="2" s="1"/>
  <c r="H16" i="2"/>
  <c r="I16" i="2" s="1"/>
  <c r="J16" i="2" s="1"/>
  <c r="K16" i="2" s="1"/>
  <c r="G25" i="2"/>
  <c r="H20" i="2"/>
  <c r="I20" i="2" s="1"/>
  <c r="J20" i="2" s="1"/>
  <c r="K20" i="2" s="1"/>
  <c r="H24" i="2"/>
  <c r="I24" i="2" s="1"/>
  <c r="J24" i="2" s="1"/>
  <c r="K24" i="2" s="1"/>
  <c r="H18" i="2"/>
  <c r="I18" i="2" s="1"/>
  <c r="J18" i="2" s="1"/>
  <c r="K18" i="2" s="1"/>
  <c r="H13" i="2"/>
  <c r="I13" i="2" s="1"/>
  <c r="J13" i="2" s="1"/>
  <c r="K13" i="2" s="1"/>
  <c r="H8" i="2"/>
  <c r="I8" i="2" s="1"/>
  <c r="J8" i="2" s="1"/>
  <c r="K8" i="2" s="1"/>
  <c r="G27" i="2"/>
  <c r="J27" i="2" s="1"/>
  <c r="K27" i="2" s="1"/>
  <c r="G19" i="2"/>
  <c r="J19" i="2" s="1"/>
  <c r="K19" i="2" s="1"/>
  <c r="G11" i="2"/>
  <c r="J11" i="2" s="1"/>
  <c r="K11" i="2" s="1"/>
  <c r="G23" i="2"/>
  <c r="J23" i="2" s="1"/>
  <c r="K23" i="2" s="1"/>
  <c r="G15" i="2"/>
  <c r="J15" i="2" s="1"/>
  <c r="K15" i="2" s="1"/>
  <c r="J26" i="2"/>
  <c r="K26" i="2" s="1"/>
  <c r="H31" i="1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H32" i="1"/>
  <c r="I32" i="1" s="1"/>
  <c r="J31" i="1"/>
  <c r="I31" i="1"/>
  <c r="K32" i="1" s="1"/>
  <c r="J30" i="1"/>
  <c r="I30" i="1"/>
  <c r="K31" i="1" s="1"/>
  <c r="I15" i="1"/>
  <c r="G19" i="1"/>
  <c r="G18" i="1"/>
  <c r="I18" i="1" s="1"/>
  <c r="G17" i="1"/>
  <c r="I17" i="1" s="1"/>
  <c r="G16" i="1"/>
  <c r="I16" i="1" s="1"/>
  <c r="B16" i="1"/>
  <c r="D16" i="1" s="1"/>
  <c r="G15" i="1"/>
  <c r="E15" i="1"/>
  <c r="D15" i="1"/>
  <c r="B8" i="1"/>
  <c r="B9" i="1" s="1"/>
  <c r="B7" i="1"/>
  <c r="G6" i="1"/>
  <c r="I6" i="1" s="1"/>
  <c r="G7" i="1"/>
  <c r="I7" i="1" s="1"/>
  <c r="G8" i="1"/>
  <c r="G9" i="1"/>
  <c r="I9" i="1" s="1"/>
  <c r="G10" i="1"/>
  <c r="E7" i="1"/>
  <c r="D7" i="1"/>
  <c r="E6" i="1"/>
  <c r="D6" i="1"/>
  <c r="E8" i="1" l="1"/>
  <c r="F15" i="1"/>
  <c r="I8" i="1"/>
  <c r="J25" i="2"/>
  <c r="K25" i="2" s="1"/>
  <c r="J7" i="2"/>
  <c r="K7" i="2" s="1"/>
  <c r="L31" i="1"/>
  <c r="J32" i="1"/>
  <c r="L32" i="1" s="1"/>
  <c r="H33" i="1"/>
  <c r="I33" i="1" s="1"/>
  <c r="K33" i="1" s="1"/>
  <c r="H34" i="1"/>
  <c r="J33" i="1"/>
  <c r="R8" i="2"/>
  <c r="T8" i="2" s="1"/>
  <c r="R10" i="2"/>
  <c r="T10" i="2" s="1"/>
  <c r="R12" i="2"/>
  <c r="T12" i="2" s="1"/>
  <c r="R14" i="2"/>
  <c r="T14" i="2" s="1"/>
  <c r="R16" i="2"/>
  <c r="T16" i="2" s="1"/>
  <c r="R18" i="2"/>
  <c r="T18" i="2" s="1"/>
  <c r="R20" i="2"/>
  <c r="T20" i="2" s="1"/>
  <c r="R22" i="2"/>
  <c r="T22" i="2" s="1"/>
  <c r="R24" i="2"/>
  <c r="T24" i="2" s="1"/>
  <c r="R7" i="2"/>
  <c r="T7" i="2" s="1"/>
  <c r="R9" i="2"/>
  <c r="T9" i="2" s="1"/>
  <c r="R11" i="2"/>
  <c r="T11" i="2" s="1"/>
  <c r="R13" i="2"/>
  <c r="T13" i="2" s="1"/>
  <c r="R15" i="2"/>
  <c r="T15" i="2" s="1"/>
  <c r="R17" i="2"/>
  <c r="T17" i="2" s="1"/>
  <c r="R19" i="2"/>
  <c r="T19" i="2" s="1"/>
  <c r="R21" i="2"/>
  <c r="T21" i="2" s="1"/>
  <c r="R23" i="2"/>
  <c r="T23" i="2" s="1"/>
  <c r="R25" i="2"/>
  <c r="T25" i="2" s="1"/>
  <c r="H15" i="1"/>
  <c r="E16" i="1"/>
  <c r="F16" i="1" s="1"/>
  <c r="H16" i="1" s="1"/>
  <c r="B17" i="1"/>
  <c r="D9" i="1"/>
  <c r="B10" i="1"/>
  <c r="E9" i="1"/>
  <c r="D8" i="1"/>
  <c r="F8" i="1" s="1"/>
  <c r="H8" i="1" s="1"/>
  <c r="F7" i="1"/>
  <c r="H7" i="1" s="1"/>
  <c r="F6" i="1"/>
  <c r="H6" i="1" s="1"/>
  <c r="F9" i="1" l="1"/>
  <c r="H9" i="1" s="1"/>
  <c r="L33" i="1"/>
  <c r="H35" i="1"/>
  <c r="I34" i="1"/>
  <c r="K34" i="1" s="1"/>
  <c r="J34" i="1"/>
  <c r="D17" i="1"/>
  <c r="B18" i="1"/>
  <c r="E17" i="1"/>
  <c r="F17" i="1" s="1"/>
  <c r="H17" i="1" s="1"/>
  <c r="D10" i="1"/>
  <c r="E10" i="1"/>
  <c r="H36" i="1" l="1"/>
  <c r="I35" i="1"/>
  <c r="J35" i="1"/>
  <c r="L35" i="1" s="1"/>
  <c r="K35" i="1"/>
  <c r="L34" i="1"/>
  <c r="D18" i="1"/>
  <c r="B19" i="1"/>
  <c r="E18" i="1"/>
  <c r="F18" i="1" s="1"/>
  <c r="H18" i="1" s="1"/>
  <c r="F10" i="1"/>
  <c r="H10" i="1" s="1"/>
  <c r="H37" i="1" l="1"/>
  <c r="I36" i="1"/>
  <c r="K36" i="1" s="1"/>
  <c r="J36" i="1"/>
  <c r="D19" i="1"/>
  <c r="E19" i="1"/>
  <c r="F19" i="1" s="1"/>
  <c r="H19" i="1" s="1"/>
  <c r="H38" i="1" l="1"/>
  <c r="I37" i="1"/>
  <c r="J37" i="1"/>
  <c r="L37" i="1" s="1"/>
  <c r="K37" i="1"/>
  <c r="L36" i="1"/>
  <c r="H39" i="1" l="1"/>
  <c r="I38" i="1"/>
  <c r="K38" i="1" s="1"/>
  <c r="J38" i="1"/>
  <c r="H40" i="1" l="1"/>
  <c r="I39" i="1"/>
  <c r="J39" i="1"/>
  <c r="L39" i="1" s="1"/>
  <c r="K39" i="1"/>
  <c r="L38" i="1"/>
  <c r="I40" i="1" l="1"/>
  <c r="H41" i="1"/>
  <c r="J40" i="1"/>
  <c r="K40" i="1" l="1"/>
  <c r="I41" i="1"/>
  <c r="J41" i="1"/>
  <c r="H42" i="1"/>
  <c r="L40" i="1"/>
  <c r="L41" i="1" l="1"/>
  <c r="H43" i="1"/>
  <c r="I42" i="1"/>
  <c r="J42" i="1"/>
  <c r="K42" i="1"/>
  <c r="K41" i="1"/>
  <c r="F42" i="1" l="1"/>
  <c r="H44" i="1"/>
  <c r="I43" i="1"/>
  <c r="J43" i="1"/>
  <c r="L43" i="1" s="1"/>
  <c r="L42" i="1"/>
  <c r="G42" i="1"/>
  <c r="K43" i="1"/>
  <c r="J44" i="1" l="1"/>
  <c r="H45" i="1"/>
  <c r="I44" i="1"/>
  <c r="K44" i="1" l="1"/>
  <c r="H46" i="1"/>
  <c r="J45" i="1"/>
  <c r="L45" i="1" s="1"/>
  <c r="I45" i="1"/>
  <c r="L44" i="1"/>
  <c r="H47" i="1" l="1"/>
  <c r="J46" i="1"/>
  <c r="I46" i="1"/>
  <c r="K46" i="1" s="1"/>
  <c r="L46" i="1"/>
  <c r="K45" i="1"/>
  <c r="H48" i="1" l="1"/>
  <c r="J47" i="1"/>
  <c r="I47" i="1"/>
  <c r="K47" i="1" s="1"/>
  <c r="H49" i="1" l="1"/>
  <c r="J48" i="1"/>
  <c r="L48" i="1" s="1"/>
  <c r="I48" i="1"/>
  <c r="L47" i="1"/>
  <c r="H50" i="1" l="1"/>
  <c r="J49" i="1"/>
  <c r="I49" i="1"/>
  <c r="L49" i="1"/>
  <c r="K48" i="1"/>
  <c r="H51" i="1" l="1"/>
  <c r="I50" i="1"/>
  <c r="J50" i="1"/>
  <c r="L50" i="1"/>
  <c r="K49" i="1"/>
  <c r="K50" i="1" l="1"/>
  <c r="J51" i="1"/>
  <c r="I51" i="1"/>
  <c r="H52" i="1"/>
  <c r="H53" i="1" l="1"/>
  <c r="I52" i="1"/>
  <c r="K52" i="1" s="1"/>
  <c r="J52" i="1"/>
  <c r="L51" i="1"/>
  <c r="K51" i="1"/>
  <c r="J53" i="1" l="1"/>
  <c r="I53" i="1"/>
  <c r="K53" i="1" s="1"/>
  <c r="H54" i="1"/>
  <c r="L52" i="1"/>
  <c r="I54" i="1" l="1"/>
  <c r="H55" i="1"/>
  <c r="J54" i="1"/>
  <c r="K54" i="1"/>
  <c r="L53" i="1"/>
  <c r="L54" i="1" l="1"/>
  <c r="J55" i="1"/>
  <c r="I55" i="1"/>
  <c r="K55" i="1" s="1"/>
  <c r="H56" i="1"/>
  <c r="I56" i="1" l="1"/>
  <c r="H57" i="1"/>
  <c r="J56" i="1"/>
  <c r="K56" i="1"/>
  <c r="L55" i="1"/>
  <c r="L56" i="1" l="1"/>
  <c r="J57" i="1"/>
  <c r="I57" i="1"/>
  <c r="K57" i="1" s="1"/>
  <c r="H58" i="1"/>
  <c r="I58" i="1" l="1"/>
  <c r="H59" i="1"/>
  <c r="J58" i="1"/>
  <c r="K58" i="1"/>
  <c r="L57" i="1"/>
  <c r="L58" i="1" l="1"/>
  <c r="H60" i="1"/>
  <c r="J59" i="1"/>
  <c r="I59" i="1"/>
  <c r="H61" i="1" l="1"/>
  <c r="J60" i="1"/>
  <c r="I60" i="1"/>
  <c r="K60" i="1" s="1"/>
  <c r="K59" i="1"/>
  <c r="L59" i="1"/>
  <c r="L60" i="1" l="1"/>
  <c r="H62" i="1"/>
  <c r="J61" i="1"/>
  <c r="I61" i="1"/>
  <c r="H63" i="1" l="1"/>
  <c r="J62" i="1"/>
  <c r="I62" i="1"/>
  <c r="K62" i="1" s="1"/>
  <c r="L62" i="1"/>
  <c r="K61" i="1"/>
  <c r="L61" i="1"/>
  <c r="H64" i="1" l="1"/>
  <c r="J63" i="1"/>
  <c r="I63" i="1"/>
  <c r="K63" i="1" s="1"/>
  <c r="H65" i="1" l="1"/>
  <c r="J64" i="1"/>
  <c r="L64" i="1" s="1"/>
  <c r="I64" i="1"/>
  <c r="L63" i="1"/>
  <c r="H66" i="1" l="1"/>
  <c r="J65" i="1"/>
  <c r="L65" i="1" s="1"/>
  <c r="I65" i="1"/>
  <c r="K64" i="1"/>
  <c r="H67" i="1" l="1"/>
  <c r="J66" i="1"/>
  <c r="I66" i="1"/>
  <c r="K66" i="1" s="1"/>
  <c r="L66" i="1"/>
  <c r="K65" i="1"/>
  <c r="H68" i="1" l="1"/>
  <c r="J67" i="1"/>
  <c r="I67" i="1"/>
  <c r="K67" i="1" s="1"/>
  <c r="H69" i="1" l="1"/>
  <c r="J68" i="1"/>
  <c r="L68" i="1" s="1"/>
  <c r="I68" i="1"/>
  <c r="L67" i="1"/>
  <c r="I69" i="1" l="1"/>
  <c r="K69" i="1" s="1"/>
  <c r="J69" i="1"/>
  <c r="L69" i="1" s="1"/>
  <c r="K68" i="1"/>
</calcChain>
</file>

<file path=xl/sharedStrings.xml><?xml version="1.0" encoding="utf-8"?>
<sst xmlns="http://schemas.openxmlformats.org/spreadsheetml/2006/main" count="46" uniqueCount="31">
  <si>
    <t>RATE</t>
  </si>
  <si>
    <t>POINTS</t>
  </si>
  <si>
    <t>PRESENT VALUE OF PAYMENTS</t>
  </si>
  <si>
    <t>PRESENT VALUE OF PO</t>
  </si>
  <si>
    <t>BORROWER BENEFIT</t>
  </si>
  <si>
    <t>CC</t>
  </si>
  <si>
    <t>LOAN AMT</t>
  </si>
  <si>
    <t>EXPECTED RATE</t>
  </si>
  <si>
    <t>EXPECTED DURATION</t>
  </si>
  <si>
    <t>Ditech 30yr rate sheet</t>
  </si>
  <si>
    <t>NET BENEFIT</t>
  </si>
  <si>
    <t>Quicken</t>
  </si>
  <si>
    <t>Q</t>
  </si>
  <si>
    <t>D</t>
  </si>
  <si>
    <t>Qspread</t>
  </si>
  <si>
    <t>Dspread</t>
  </si>
  <si>
    <t>PRESENT VALUE OF PAYMENTS computed as PI in X months discounted by expected borrower rate</t>
  </si>
  <si>
    <t>PRESENT VALUE OF PO Discounted Pay-off amount at the end of X months</t>
  </si>
  <si>
    <t>BORROWER REFI BENEFIT as diff of col D, E calculated as $100 of UPB</t>
  </si>
  <si>
    <t>CC PTS ($100 UPB)</t>
  </si>
  <si>
    <t>EXPECTED DURATION (mths)</t>
  </si>
  <si>
    <t>W42</t>
  </si>
  <si>
    <t>PAYMENT</t>
  </si>
  <si>
    <t>LOAN TERM</t>
  </si>
  <si>
    <t>PRESENT VALUE OF PAYMENTS during Expected Duration discounted by Expected Rate</t>
  </si>
  <si>
    <t>PV of CASH FLOW (LOAN AMOUNT + POINTS + PV of PMT + PV of ENDING BALANCE</t>
  </si>
  <si>
    <t>NET BENEFIT PER $100 of UPB</t>
  </si>
  <si>
    <t xml:space="preserve">LOAN AMOUNT </t>
  </si>
  <si>
    <t>PROJECTED PAYOFF BALANCE after Expected Duration</t>
  </si>
  <si>
    <t>PRESENT VALUE of Projected Payoff Balance</t>
  </si>
  <si>
    <t>30 Yr Fixed (FNMA)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</si>
</sst>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&quot;$&quot;#,##0.000_);[Red]\(&quot;$&quot;#,##0.0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8" fontId="3" fillId="2" borderId="0" xfId="0" applyNumberFormat="1" applyFont="1" applyFill="1"/>
    <xf numFmtId="0" fontId="4" fillId="0" borderId="0" xfId="0" applyFont="1"/>
    <xf numFmtId="0" fontId="4" fillId="0" borderId="0" xfId="0" applyFont="1" applyAlignment="1">
      <alignment wrapText="1"/>
    </xf>
    <xf numFmtId="8" fontId="4" fillId="0" borderId="0" xfId="0" applyNumberFormat="1" applyFont="1"/>
    <xf numFmtId="165" fontId="4" fillId="0" borderId="0" xfId="0" applyNumberFormat="1" applyFont="1"/>
    <xf numFmtId="165" fontId="4" fillId="0" borderId="0" xfId="1" applyNumberFormat="1" applyFont="1"/>
    <xf numFmtId="164" fontId="4" fillId="0" borderId="0" xfId="1" applyNumberFormat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2615708985455E-2"/>
          <c:y val="8.3371112701821362E-2"/>
          <c:w val="0.9286622286070626"/>
          <c:h val="0.88888888888888884"/>
        </c:manualLayout>
      </c:layout>
      <c:lineChart>
        <c:grouping val="standard"/>
        <c:varyColors val="0"/>
        <c:ser>
          <c:idx val="0"/>
          <c:order val="0"/>
          <c:tx>
            <c:strRef>
              <c:f>'Price Negotiation'!$A$5</c:f>
              <c:strCache>
                <c:ptCount val="1"/>
                <c:pt idx="0">
                  <c:v>30 Yr Fixed (FNMA)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Negotiation'!$K$7:$K$31</c:f>
              <c:numCache>
                <c:formatCode>"$"#,##0.000_);[Red]\("$"#,##0.000\)</c:formatCode>
                <c:ptCount val="25"/>
                <c:pt idx="0">
                  <c:v>5.8495643603016845</c:v>
                </c:pt>
                <c:pt idx="1">
                  <c:v>5.308963263908173</c:v>
                </c:pt>
                <c:pt idx="2">
                  <c:v>4.76163339779316</c:v>
                </c:pt>
                <c:pt idx="3">
                  <c:v>4.3022289983568189</c:v>
                </c:pt>
                <c:pt idx="4">
                  <c:v>4.3326700781833889</c:v>
                </c:pt>
                <c:pt idx="5">
                  <c:v>3.7721692811646306</c:v>
                </c:pt>
                <c:pt idx="6">
                  <c:v>3.0802275749376857</c:v>
                </c:pt>
                <c:pt idx="7">
                  <c:v>2.3819420526152051</c:v>
                </c:pt>
                <c:pt idx="8">
                  <c:v>1.774000366585635</c:v>
                </c:pt>
                <c:pt idx="9">
                  <c:v>1.6774102656048393</c:v>
                </c:pt>
                <c:pt idx="10">
                  <c:v>1.0917301577131973</c:v>
                </c:pt>
                <c:pt idx="11">
                  <c:v>0.37500000000000483</c:v>
                </c:pt>
                <c:pt idx="12">
                  <c:v>-0.47268167352295615</c:v>
                </c:pt>
                <c:pt idx="13">
                  <c:v>-1.2277203183755532</c:v>
                </c:pt>
                <c:pt idx="14">
                  <c:v>-1.2012161292588279</c:v>
                </c:pt>
                <c:pt idx="15">
                  <c:v>-1.9355044964380259</c:v>
                </c:pt>
                <c:pt idx="16">
                  <c:v>-2.6754478284561531</c:v>
                </c:pt>
                <c:pt idx="17">
                  <c:v>-3.5459471631225075</c:v>
                </c:pt>
                <c:pt idx="18">
                  <c:v>-4.3216285757557733</c:v>
                </c:pt>
                <c:pt idx="19">
                  <c:v>-4.4219035817314722</c:v>
                </c:pt>
                <c:pt idx="20">
                  <c:v>-5.3032182669152972</c:v>
                </c:pt>
                <c:pt idx="21">
                  <c:v>-6.1897925592372438</c:v>
                </c:pt>
                <c:pt idx="22">
                  <c:v>-7.0815280124475342</c:v>
                </c:pt>
                <c:pt idx="23">
                  <c:v>-8.4783264474004483</c:v>
                </c:pt>
                <c:pt idx="24">
                  <c:v>-9.505090004552617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'Price Negotiation'!$N$7:$N$25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4.5</c:v>
                      </c:pt>
                      <c:pt idx="1">
                        <c:v>4.625</c:v>
                      </c:pt>
                      <c:pt idx="2">
                        <c:v>4.75</c:v>
                      </c:pt>
                      <c:pt idx="3">
                        <c:v>4.875</c:v>
                      </c:pt>
                      <c:pt idx="4">
                        <c:v>4.99</c:v>
                      </c:pt>
                      <c:pt idx="5">
                        <c:v>5</c:v>
                      </c:pt>
                      <c:pt idx="6">
                        <c:v>5.125</c:v>
                      </c:pt>
                      <c:pt idx="7">
                        <c:v>5.25</c:v>
                      </c:pt>
                      <c:pt idx="8">
                        <c:v>5.375</c:v>
                      </c:pt>
                      <c:pt idx="9">
                        <c:v>5.5</c:v>
                      </c:pt>
                      <c:pt idx="10">
                        <c:v>5.625</c:v>
                      </c:pt>
                      <c:pt idx="11">
                        <c:v>5.75</c:v>
                      </c:pt>
                      <c:pt idx="12">
                        <c:v>5.875</c:v>
                      </c:pt>
                      <c:pt idx="13">
                        <c:v>6</c:v>
                      </c:pt>
                      <c:pt idx="14">
                        <c:v>6.125</c:v>
                      </c:pt>
                      <c:pt idx="15">
                        <c:v>6.25</c:v>
                      </c:pt>
                      <c:pt idx="16">
                        <c:v>6.375</c:v>
                      </c:pt>
                      <c:pt idx="17">
                        <c:v>6.5</c:v>
                      </c:pt>
                      <c:pt idx="18">
                        <c:v>6.625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A6B-45E2-B0A2-CFA2F422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56632"/>
        <c:axId val="317743840"/>
      </c:lineChart>
      <c:catAx>
        <c:axId val="31775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3840"/>
        <c:crossesAt val="0"/>
        <c:auto val="1"/>
        <c:lblAlgn val="ctr"/>
        <c:lblOffset val="100"/>
        <c:noMultiLvlLbl val="0"/>
      </c:catAx>
      <c:valAx>
        <c:axId val="317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_);[Red]\(&quot;$&quot;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BORROWER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3.875</c:v>
                </c:pt>
                <c:pt idx="1">
                  <c:v>4</c:v>
                </c:pt>
                <c:pt idx="2">
                  <c:v>4.125</c:v>
                </c:pt>
                <c:pt idx="3">
                  <c:v>4.25</c:v>
                </c:pt>
                <c:pt idx="4">
                  <c:v>4.375</c:v>
                </c:pt>
              </c:numCache>
            </c:numRef>
          </c:cat>
          <c:val>
            <c:numRef>
              <c:f>Sheet1!$F$6:$F$10</c:f>
              <c:numCache>
                <c:formatCode>"$"#,##0.00_);[Red]\("$"#,##0.00\)</c:formatCode>
                <c:ptCount val="5"/>
                <c:pt idx="0" formatCode="&quot;$&quot;#,##0.000_);[Red]\(&quot;$&quot;#,##0.000\)">
                  <c:v>1.0813104073465705</c:v>
                </c:pt>
                <c:pt idx="1">
                  <c:v>0.81999760360126195</c:v>
                </c:pt>
                <c:pt idx="2">
                  <c:v>0.55268581633116509</c:v>
                </c:pt>
                <c:pt idx="3">
                  <c:v>0.27935830642156845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F-4048-BB03-B853DEA3B2BA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3.875</c:v>
                </c:pt>
                <c:pt idx="1">
                  <c:v>4</c:v>
                </c:pt>
                <c:pt idx="2">
                  <c:v>4.125</c:v>
                </c:pt>
                <c:pt idx="3">
                  <c:v>4.25</c:v>
                </c:pt>
                <c:pt idx="4">
                  <c:v>4.375</c:v>
                </c:pt>
              </c:numCache>
            </c:numRef>
          </c:cat>
          <c:val>
            <c:numRef>
              <c:f>Sheet1!$G$6:$G$10</c:f>
              <c:numCache>
                <c:formatCode>_("$"* #,##0.000_);_("$"* \(#,##0.000\);_("$"* "-"??_);_(@_)</c:formatCode>
                <c:ptCount val="5"/>
                <c:pt idx="0">
                  <c:v>3.4249999999999998</c:v>
                </c:pt>
                <c:pt idx="1">
                  <c:v>2.871</c:v>
                </c:pt>
                <c:pt idx="2">
                  <c:v>2.173</c:v>
                </c:pt>
                <c:pt idx="3">
                  <c:v>1.6</c:v>
                </c:pt>
                <c:pt idx="4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F-4048-BB03-B853DEA3B2BA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NET BENEFIT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3.875</c:v>
                </c:pt>
                <c:pt idx="1">
                  <c:v>4</c:v>
                </c:pt>
                <c:pt idx="2">
                  <c:v>4.125</c:v>
                </c:pt>
                <c:pt idx="3">
                  <c:v>4.25</c:v>
                </c:pt>
                <c:pt idx="4">
                  <c:v>4.375</c:v>
                </c:pt>
              </c:numCache>
            </c:numRef>
          </c:cat>
          <c:val>
            <c:numRef>
              <c:f>Sheet1!$H$6:$H$10</c:f>
              <c:numCache>
                <c:formatCode>"$"#,##0.000_);[Red]\("$"#,##0.000\)</c:formatCode>
                <c:ptCount val="5"/>
                <c:pt idx="0">
                  <c:v>-2.3436895926534294</c:v>
                </c:pt>
                <c:pt idx="1">
                  <c:v>-2.0510023963987383</c:v>
                </c:pt>
                <c:pt idx="2">
                  <c:v>-1.6203141836688348</c:v>
                </c:pt>
                <c:pt idx="3">
                  <c:v>-1.3206416935784318</c:v>
                </c:pt>
                <c:pt idx="4">
                  <c:v>-0.98399999999999999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F-4048-BB03-B853DEA3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472"/>
        <c:axId val="94056800"/>
      </c:lineChart>
      <c:catAx>
        <c:axId val="9405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6800"/>
        <c:crosses val="autoZero"/>
        <c:auto val="1"/>
        <c:lblAlgn val="ctr"/>
        <c:lblOffset val="100"/>
        <c:noMultiLvlLbl val="0"/>
      </c:catAx>
      <c:valAx>
        <c:axId val="940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_);[Red]\(&quot;$&quot;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Sheet1!$K$29</c:f>
              <c:strCache>
                <c:ptCount val="1"/>
                <c:pt idx="0">
                  <c:v>Qspread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Sheet1!$H$32:$H$69</c:f>
              <c:numCache>
                <c:formatCode>General</c:formatCode>
                <c:ptCount val="38"/>
                <c:pt idx="0">
                  <c:v>-0.75</c:v>
                </c:pt>
                <c:pt idx="1">
                  <c:v>-0.625</c:v>
                </c:pt>
                <c:pt idx="2">
                  <c:v>-0.5</c:v>
                </c:pt>
                <c:pt idx="3">
                  <c:v>-0.375</c:v>
                </c:pt>
                <c:pt idx="4">
                  <c:v>-0.25</c:v>
                </c:pt>
                <c:pt idx="5">
                  <c:v>-0.125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>
                  <c:v>1</c:v>
                </c:pt>
                <c:pt idx="15">
                  <c:v>1.125</c:v>
                </c:pt>
                <c:pt idx="16">
                  <c:v>1.25</c:v>
                </c:pt>
                <c:pt idx="17">
                  <c:v>1.375</c:v>
                </c:pt>
                <c:pt idx="18">
                  <c:v>1.5</c:v>
                </c:pt>
                <c:pt idx="19">
                  <c:v>1.625</c:v>
                </c:pt>
                <c:pt idx="20">
                  <c:v>1.75</c:v>
                </c:pt>
                <c:pt idx="21">
                  <c:v>1.875</c:v>
                </c:pt>
                <c:pt idx="22">
                  <c:v>2</c:v>
                </c:pt>
                <c:pt idx="23">
                  <c:v>2.125</c:v>
                </c:pt>
                <c:pt idx="24">
                  <c:v>2.25</c:v>
                </c:pt>
                <c:pt idx="25">
                  <c:v>2.375</c:v>
                </c:pt>
                <c:pt idx="26">
                  <c:v>2.5</c:v>
                </c:pt>
                <c:pt idx="27">
                  <c:v>2.625</c:v>
                </c:pt>
                <c:pt idx="28">
                  <c:v>2.75</c:v>
                </c:pt>
                <c:pt idx="29">
                  <c:v>2.875</c:v>
                </c:pt>
                <c:pt idx="30">
                  <c:v>3</c:v>
                </c:pt>
                <c:pt idx="31">
                  <c:v>3.125</c:v>
                </c:pt>
                <c:pt idx="32">
                  <c:v>3.25</c:v>
                </c:pt>
                <c:pt idx="33">
                  <c:v>3.375</c:v>
                </c:pt>
                <c:pt idx="34">
                  <c:v>3.5</c:v>
                </c:pt>
                <c:pt idx="35">
                  <c:v>3.625</c:v>
                </c:pt>
                <c:pt idx="36">
                  <c:v>3.75</c:v>
                </c:pt>
                <c:pt idx="37">
                  <c:v>3.875</c:v>
                </c:pt>
              </c:numCache>
            </c:numRef>
          </c:cat>
          <c:val>
            <c:numRef>
              <c:f>Sheet1!$K$32:$K$69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2.1586650184862606</c:v>
                </c:pt>
                <c:pt idx="9">
                  <c:v>1.209013912973667</c:v>
                </c:pt>
                <c:pt idx="10">
                  <c:v>0.83462368530111064</c:v>
                </c:pt>
                <c:pt idx="11">
                  <c:v>0.63444721919226055</c:v>
                </c:pt>
                <c:pt idx="12">
                  <c:v>0.51014273257475651</c:v>
                </c:pt>
                <c:pt idx="13">
                  <c:v>0.42562389339371265</c:v>
                </c:pt>
                <c:pt idx="14">
                  <c:v>0.36452572643387526</c:v>
                </c:pt>
                <c:pt idx="15">
                  <c:v>0.31835809372242352</c:v>
                </c:pt>
                <c:pt idx="16">
                  <c:v>0.2822817369871089</c:v>
                </c:pt>
                <c:pt idx="17">
                  <c:v>0.25333869133813636</c:v>
                </c:pt>
                <c:pt idx="18">
                  <c:v>0.22962038746673841</c:v>
                </c:pt>
                <c:pt idx="19">
                  <c:v>0.20984097355677989</c:v>
                </c:pt>
                <c:pt idx="20">
                  <c:v>0.19310296809909033</c:v>
                </c:pt>
                <c:pt idx="21">
                  <c:v>0.17876122217071355</c:v>
                </c:pt>
                <c:pt idx="22">
                  <c:v>0.16634025198069935</c:v>
                </c:pt>
                <c:pt idx="23">
                  <c:v>0.15548203096468427</c:v>
                </c:pt>
                <c:pt idx="24">
                  <c:v>0.14591191597686759</c:v>
                </c:pt>
                <c:pt idx="25">
                  <c:v>0.13741576757722385</c:v>
                </c:pt>
                <c:pt idx="26">
                  <c:v>0.12982420067764977</c:v>
                </c:pt>
                <c:pt idx="27">
                  <c:v>0.12300150360517748</c:v>
                </c:pt>
                <c:pt idx="28">
                  <c:v>0.11683768880430279</c:v>
                </c:pt>
                <c:pt idx="29">
                  <c:v>0.11124269017750166</c:v>
                </c:pt>
                <c:pt idx="30">
                  <c:v>0.10614206064711595</c:v>
                </c:pt>
                <c:pt idx="31">
                  <c:v>0.1014737366375762</c:v>
                </c:pt>
                <c:pt idx="32">
                  <c:v>9.7185573420617288E-2</c:v>
                </c:pt>
                <c:pt idx="33">
                  <c:v>9.3233445496945677E-2</c:v>
                </c:pt>
                <c:pt idx="34">
                  <c:v>8.9579766634731328E-2</c:v>
                </c:pt>
                <c:pt idx="35">
                  <c:v>8.6192325381215795E-2</c:v>
                </c:pt>
                <c:pt idx="36">
                  <c:v>8.3043360384330356E-2</c:v>
                </c:pt>
                <c:pt idx="37">
                  <c:v>8.0108819894540773E-2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D-4324-9748-E4B15AED2700}"/>
            </c:ext>
          </c:extLst>
        </c:ser>
        <c:ser>
          <c:idx val="3"/>
          <c:order val="1"/>
          <c:tx>
            <c:strRef>
              <c:f>Sheet1!$L$29</c:f>
              <c:strCache>
                <c:ptCount val="1"/>
                <c:pt idx="0">
                  <c:v>Dspread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Sheet1!$H$32:$H$69</c:f>
              <c:numCache>
                <c:formatCode>General</c:formatCode>
                <c:ptCount val="38"/>
                <c:pt idx="0">
                  <c:v>-0.75</c:v>
                </c:pt>
                <c:pt idx="1">
                  <c:v>-0.625</c:v>
                </c:pt>
                <c:pt idx="2">
                  <c:v>-0.5</c:v>
                </c:pt>
                <c:pt idx="3">
                  <c:v>-0.375</c:v>
                </c:pt>
                <c:pt idx="4">
                  <c:v>-0.25</c:v>
                </c:pt>
                <c:pt idx="5">
                  <c:v>-0.125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>
                  <c:v>1</c:v>
                </c:pt>
                <c:pt idx="15">
                  <c:v>1.125</c:v>
                </c:pt>
                <c:pt idx="16">
                  <c:v>1.25</c:v>
                </c:pt>
                <c:pt idx="17">
                  <c:v>1.375</c:v>
                </c:pt>
                <c:pt idx="18">
                  <c:v>1.5</c:v>
                </c:pt>
                <c:pt idx="19">
                  <c:v>1.625</c:v>
                </c:pt>
                <c:pt idx="20">
                  <c:v>1.75</c:v>
                </c:pt>
                <c:pt idx="21">
                  <c:v>1.875</c:v>
                </c:pt>
                <c:pt idx="22">
                  <c:v>2</c:v>
                </c:pt>
                <c:pt idx="23">
                  <c:v>2.125</c:v>
                </c:pt>
                <c:pt idx="24">
                  <c:v>2.25</c:v>
                </c:pt>
                <c:pt idx="25">
                  <c:v>2.375</c:v>
                </c:pt>
                <c:pt idx="26">
                  <c:v>2.5</c:v>
                </c:pt>
                <c:pt idx="27">
                  <c:v>2.625</c:v>
                </c:pt>
                <c:pt idx="28">
                  <c:v>2.75</c:v>
                </c:pt>
                <c:pt idx="29">
                  <c:v>2.875</c:v>
                </c:pt>
                <c:pt idx="30">
                  <c:v>3</c:v>
                </c:pt>
                <c:pt idx="31">
                  <c:v>3.125</c:v>
                </c:pt>
                <c:pt idx="32">
                  <c:v>3.25</c:v>
                </c:pt>
                <c:pt idx="33">
                  <c:v>3.375</c:v>
                </c:pt>
                <c:pt idx="34">
                  <c:v>3.5</c:v>
                </c:pt>
                <c:pt idx="35">
                  <c:v>3.625</c:v>
                </c:pt>
                <c:pt idx="36">
                  <c:v>3.75</c:v>
                </c:pt>
                <c:pt idx="37">
                  <c:v>3.875</c:v>
                </c:pt>
              </c:numCache>
            </c:numRef>
          </c:cat>
          <c:val>
            <c:numRef>
              <c:f>Sheet1!$L$32:$L$69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2.7369476343311874</c:v>
                </c:pt>
                <c:pt idx="9">
                  <c:v>1.5194263099010925</c:v>
                </c:pt>
                <c:pt idx="10">
                  <c:v>1.0431018028046921</c:v>
                </c:pt>
                <c:pt idx="11">
                  <c:v>0.78968709018327132</c:v>
                </c:pt>
                <c:pt idx="12">
                  <c:v>0.63290959579892103</c:v>
                </c:pt>
                <c:pt idx="13">
                  <c:v>0.52663106579336727</c:v>
                </c:pt>
                <c:pt idx="14">
                  <c:v>0.44999620342154856</c:v>
                </c:pt>
                <c:pt idx="15">
                  <c:v>0.39221410325131956</c:v>
                </c:pt>
                <c:pt idx="16">
                  <c:v>0.34714800344457331</c:v>
                </c:pt>
                <c:pt idx="17">
                  <c:v>0.31105422916031955</c:v>
                </c:pt>
                <c:pt idx="18">
                  <c:v>0.28152146052119065</c:v>
                </c:pt>
                <c:pt idx="19">
                  <c:v>0.25692767684665085</c:v>
                </c:pt>
                <c:pt idx="20">
                  <c:v>0.23614237469253396</c:v>
                </c:pt>
                <c:pt idx="21">
                  <c:v>0.21835395981396033</c:v>
                </c:pt>
                <c:pt idx="22">
                  <c:v>0.20296499690051917</c:v>
                </c:pt>
                <c:pt idx="23">
                  <c:v>0.18952613684133013</c:v>
                </c:pt>
                <c:pt idx="24">
                  <c:v>0.17769304308529144</c:v>
                </c:pt>
                <c:pt idx="25">
                  <c:v>0.16719749946668827</c:v>
                </c:pt>
                <c:pt idx="26">
                  <c:v>0.15782754191076265</c:v>
                </c:pt>
                <c:pt idx="27">
                  <c:v>0.14941349255243352</c:v>
                </c:pt>
                <c:pt idx="28">
                  <c:v>0.14181794965749361</c:v>
                </c:pt>
                <c:pt idx="29">
                  <c:v>0.1349284867784597</c:v>
                </c:pt>
                <c:pt idx="30">
                  <c:v>0.12865224376476192</c:v>
                </c:pt>
                <c:pt idx="31">
                  <c:v>0.12291186216694072</c:v>
                </c:pt>
                <c:pt idx="32">
                  <c:v>0.11764239126238962</c:v>
                </c:pt>
                <c:pt idx="33">
                  <c:v>0.11278890503559325</c:v>
                </c:pt>
                <c:pt idx="34">
                  <c:v>0.10830464683230545</c:v>
                </c:pt>
                <c:pt idx="35">
                  <c:v>0.1041495704301596</c:v>
                </c:pt>
                <c:pt idx="36">
                  <c:v>0.10028918226108274</c:v>
                </c:pt>
                <c:pt idx="37">
                  <c:v>9.6693614787668025E-2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D-4324-9748-E4B15AED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74312"/>
        <c:axId val="320974640"/>
      </c:lineChart>
      <c:catAx>
        <c:axId val="320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74640"/>
        <c:crosses val="autoZero"/>
        <c:auto val="1"/>
        <c:lblAlgn val="ctr"/>
        <c:lblOffset val="100"/>
        <c:noMultiLvlLbl val="0"/>
      </c:catAx>
      <c:valAx>
        <c:axId val="320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G$4" horiz="1" max="360" min="1" page="10" val="20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500063</xdr:colOff>
      <xdr:row>31</xdr:row>
      <xdr:rowOff>9526</xdr:rowOff>
    </xdr:from>
    <xdr:to>
      <xdr:col>11</xdr:col>
      <xdr:colOff>293076</xdr:colOff>
      <xdr:row>40</xdr:row>
      <xdr:rowOff>179815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254000</xdr:colOff>
          <xdr:row>0</xdr:row>
          <xdr:rowOff>76200</xdr:rowOff>
        </xdr:from>
        <xdr:to>
          <xdr:col>9</xdr:col>
          <xdr:colOff>863600</xdr:colOff>
          <xdr:row>1</xdr:row>
          <xdr:rowOff>63500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2</xdr:row>
      <xdr:rowOff>123825</xdr:rowOff>
    </xdr:from>
    <xdr:to>
      <xdr:col>25</xdr:col>
      <xdr:colOff>438149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17</xdr:row>
      <xdr:rowOff>161925</xdr:rowOff>
    </xdr:from>
    <xdr:to>
      <xdr:col>30</xdr:col>
      <xdr:colOff>47625</xdr:colOff>
      <xdr:row>45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32"/>
  <sheetViews>
    <sheetView tabSelected="1" zoomScale="80" zoomScaleNormal="80" workbookViewId="0"/>
  </sheetViews>
  <sheetFormatPr baseColWidth="10" defaultColWidth="8.83203125" defaultRowHeight="15" x14ac:dyDescent="0.2"/>
  <cols>
    <col min="4" max="6" width="12.83203125" customWidth="1"/>
    <col min="7" max="7" width="18.6640625" customWidth="1"/>
    <col min="8" max="8" width="16.5" customWidth="1"/>
    <col min="9" max="9" width="14.83203125" customWidth="1"/>
    <col min="10" max="10" width="17.5" customWidth="1"/>
    <col min="11" max="11" width="12" bestFit="1" customWidth="1"/>
    <col min="12" max="12" width="4.6640625" customWidth="1"/>
    <col min="13" max="15" width="9.1640625" style="9" customWidth="1"/>
    <col min="16" max="16" width="28.33203125" style="9" customWidth="1"/>
    <col min="17" max="17" width="21" style="9" customWidth="1"/>
    <col min="18" max="18" width="23.6640625" style="9" hidden="1" customWidth="1"/>
    <col min="19" max="19" width="16.1640625" style="9" hidden="1" customWidth="1"/>
    <col min="20" max="20" width="12" style="9" hidden="1" customWidth="1"/>
    <col min="21" max="22" width="9.1640625" style="9" hidden="1" customWidth="1"/>
    <col min="23" max="24" width="9.1640625" style="9" customWidth="1"/>
    <col min="25" max="25" width="9.1640625" style="9"/>
  </cols>
  <sheetData>
    <row r="3" spans="1:20" x14ac:dyDescent="0.2">
      <c r="D3" s="6" t="s">
        <v>6</v>
      </c>
      <c r="E3" s="6" t="s">
        <v>23</v>
      </c>
      <c r="F3" s="6" t="s">
        <v>7</v>
      </c>
      <c r="G3" s="6" t="s">
        <v>20</v>
      </c>
    </row>
    <row r="4" spans="1:20" x14ac:dyDescent="0.2">
      <c r="D4" s="6">
        <v>150000</v>
      </c>
      <c r="E4" s="6">
        <v>360</v>
      </c>
      <c r="F4" s="6">
        <v>5.25</v>
      </c>
      <c r="G4" s="6">
        <v>205</v>
      </c>
    </row>
    <row r="5" spans="1:20" x14ac:dyDescent="0.2">
      <c r="A5" t="s">
        <v>30</v>
      </c>
      <c r="M5" s="9" t="s">
        <v>21</v>
      </c>
    </row>
    <row r="6" spans="1:20" ht="84.75" customHeight="1" x14ac:dyDescent="0.2">
      <c r="A6" s="5"/>
      <c r="B6" s="5" t="s">
        <v>0</v>
      </c>
      <c r="C6" s="5" t="s">
        <v>1</v>
      </c>
      <c r="D6" s="5" t="s">
        <v>27</v>
      </c>
      <c r="E6" s="5" t="s">
        <v>1</v>
      </c>
      <c r="F6" s="5" t="s">
        <v>22</v>
      </c>
      <c r="G6" s="5" t="s">
        <v>24</v>
      </c>
      <c r="H6" s="7" t="s">
        <v>28</v>
      </c>
      <c r="I6" s="5" t="s">
        <v>29</v>
      </c>
      <c r="J6" s="5" t="s">
        <v>25</v>
      </c>
      <c r="K6" s="5" t="s">
        <v>26</v>
      </c>
      <c r="N6" s="10" t="s">
        <v>0</v>
      </c>
      <c r="O6" s="10" t="s">
        <v>1</v>
      </c>
      <c r="P6" s="10" t="s">
        <v>16</v>
      </c>
      <c r="Q6" s="10" t="s">
        <v>17</v>
      </c>
      <c r="R6" s="10" t="s">
        <v>18</v>
      </c>
      <c r="S6" s="10" t="s">
        <v>19</v>
      </c>
      <c r="T6" s="10" t="s">
        <v>10</v>
      </c>
    </row>
    <row r="7" spans="1:20" x14ac:dyDescent="0.2">
      <c r="B7" s="15">
        <v>4.125</v>
      </c>
      <c r="C7">
        <v>4.875</v>
      </c>
      <c r="D7" s="1">
        <f t="shared" ref="D7:D31" si="0">$D$4</f>
        <v>150000</v>
      </c>
      <c r="E7" s="1">
        <f t="shared" ref="E7:E31" si="1">-D7*C7/100</f>
        <v>-7312.5</v>
      </c>
      <c r="F7" s="1">
        <f t="shared" ref="F7:F27" si="2">PMT(B7/1200,$E$4,$D$4)</f>
        <v>-726.97459874700382</v>
      </c>
      <c r="G7" s="1">
        <f t="shared" ref="G7:G27" si="3">-PV($F$4/1200,$G$4,F7)</f>
        <v>-98263.572418297728</v>
      </c>
      <c r="H7" s="8">
        <f t="shared" ref="H7:H27" si="4">FV(B7/1200,$G$4,F7,$D$4)</f>
        <v>-87239.410515678814</v>
      </c>
      <c r="I7" s="1">
        <f t="shared" ref="I7:I27" si="5">-PV($F$4/1200,$G$4,0,H7)</f>
        <v>-35649.581041249745</v>
      </c>
      <c r="J7" s="1">
        <f>D7+E7+G7+I7</f>
        <v>8774.3465404525268</v>
      </c>
      <c r="K7" s="4">
        <f>100*(J7)/D7</f>
        <v>5.8495643603016845</v>
      </c>
      <c r="N7" s="9">
        <v>4.5</v>
      </c>
      <c r="O7" s="9">
        <v>4.5</v>
      </c>
      <c r="P7" s="11">
        <f t="shared" ref="P7:P25" si="6">PV($F$4/1200,$G$4,PMT(N7/1200,360,$D$4))</f>
        <v>102731.32387536859</v>
      </c>
      <c r="Q7" s="11">
        <f t="shared" ref="Q7:Q25" si="7">(FV(N7/1200,$G$4,PMT(N7/1200,360,$D$4)))*((1+N7/1200)^-$G$4)</f>
        <v>108580.79024844687</v>
      </c>
      <c r="R7" s="12">
        <f t="shared" ref="R7:R25" si="8">(Q7-P7)/$D$4*100</f>
        <v>3.8996442487188516</v>
      </c>
      <c r="S7" s="13">
        <f>-O7</f>
        <v>-4.5</v>
      </c>
      <c r="T7" s="12">
        <f>R7+S7</f>
        <v>-0.60035575128114838</v>
      </c>
    </row>
    <row r="8" spans="1:20" x14ac:dyDescent="0.2">
      <c r="B8" s="15">
        <v>4.25</v>
      </c>
      <c r="C8">
        <v>4.25</v>
      </c>
      <c r="D8" s="1">
        <f t="shared" si="0"/>
        <v>150000</v>
      </c>
      <c r="E8" s="1">
        <f t="shared" si="1"/>
        <v>-6375</v>
      </c>
      <c r="F8" s="1">
        <f t="shared" si="2"/>
        <v>-737.90983661922553</v>
      </c>
      <c r="G8" s="1">
        <f t="shared" si="3"/>
        <v>-99741.66469335166</v>
      </c>
      <c r="H8" s="8">
        <f t="shared" si="4"/>
        <v>-87900.894588322699</v>
      </c>
      <c r="I8" s="1">
        <f t="shared" si="5"/>
        <v>-35919.89041078608</v>
      </c>
      <c r="J8" s="1">
        <f t="shared" ref="J8:J27" si="9">D8+E8+G8+I8</f>
        <v>7963.4448958622597</v>
      </c>
      <c r="K8" s="4">
        <f t="shared" ref="K8:K27" si="10">100*(J8)/D8</f>
        <v>5.308963263908173</v>
      </c>
      <c r="N8" s="9">
        <v>4.625</v>
      </c>
      <c r="O8" s="9">
        <v>3.875</v>
      </c>
      <c r="P8" s="11">
        <f t="shared" si="6"/>
        <v>104242.67707899581</v>
      </c>
      <c r="Q8" s="11">
        <f t="shared" si="7"/>
        <v>109155.76482472091</v>
      </c>
      <c r="R8" s="12">
        <f t="shared" si="8"/>
        <v>3.2753918304834033</v>
      </c>
      <c r="S8" s="13">
        <f t="shared" ref="S8:S25" si="11">-O8</f>
        <v>-3.875</v>
      </c>
      <c r="T8" s="12">
        <f t="shared" ref="T8:T25" si="12">R8+S8</f>
        <v>-0.59960816951659668</v>
      </c>
    </row>
    <row r="9" spans="1:20" x14ac:dyDescent="0.2">
      <c r="B9" s="15">
        <v>4.375</v>
      </c>
      <c r="C9">
        <v>3.625</v>
      </c>
      <c r="D9" s="1">
        <f t="shared" si="0"/>
        <v>150000</v>
      </c>
      <c r="E9" s="1">
        <f t="shared" si="1"/>
        <v>-5437.5</v>
      </c>
      <c r="F9" s="1">
        <f t="shared" si="2"/>
        <v>-748.92788660277267</v>
      </c>
      <c r="G9" s="1">
        <f t="shared" si="3"/>
        <v>-101230.95050104395</v>
      </c>
      <c r="H9" s="8">
        <f t="shared" si="4"/>
        <v>-88559.6858850586</v>
      </c>
      <c r="I9" s="1">
        <f t="shared" si="5"/>
        <v>-36189.099402266314</v>
      </c>
      <c r="J9" s="1">
        <f t="shared" si="9"/>
        <v>7142.4500966897394</v>
      </c>
      <c r="K9" s="4">
        <f t="shared" si="10"/>
        <v>4.76163339779316</v>
      </c>
      <c r="N9" s="9">
        <v>4.75</v>
      </c>
      <c r="O9" s="9">
        <v>3.375</v>
      </c>
      <c r="P9" s="11">
        <f t="shared" si="6"/>
        <v>105764.90069041113</v>
      </c>
      <c r="Q9" s="11">
        <f t="shared" si="7"/>
        <v>109726.11258522514</v>
      </c>
      <c r="R9" s="12">
        <f t="shared" si="8"/>
        <v>2.6408079298760083</v>
      </c>
      <c r="S9" s="13">
        <f t="shared" si="11"/>
        <v>-3.375</v>
      </c>
      <c r="T9" s="12">
        <f t="shared" si="12"/>
        <v>-0.73419207012399168</v>
      </c>
    </row>
    <row r="10" spans="1:20" x14ac:dyDescent="0.2">
      <c r="B10" s="15">
        <v>4.49</v>
      </c>
      <c r="C10">
        <v>3</v>
      </c>
      <c r="D10" s="1">
        <f t="shared" si="0"/>
        <v>150000</v>
      </c>
      <c r="E10" s="1">
        <f t="shared" si="1"/>
        <v>-4500</v>
      </c>
      <c r="F10" s="1">
        <f t="shared" si="2"/>
        <v>-759.13695854342222</v>
      </c>
      <c r="G10" s="1">
        <f t="shared" si="3"/>
        <v>-102610.88850945949</v>
      </c>
      <c r="H10" s="8">
        <f t="shared" si="4"/>
        <v>-89163.317732061259</v>
      </c>
      <c r="I10" s="1">
        <f t="shared" si="5"/>
        <v>-36435.767993005284</v>
      </c>
      <c r="J10" s="1">
        <f t="shared" si="9"/>
        <v>6453.3434975352284</v>
      </c>
      <c r="K10" s="4">
        <f t="shared" si="10"/>
        <v>4.3022289983568189</v>
      </c>
      <c r="N10" s="9">
        <v>4.875</v>
      </c>
      <c r="O10" s="9">
        <v>2.875</v>
      </c>
      <c r="P10" s="11">
        <f t="shared" si="6"/>
        <v>107297.88369127402</v>
      </c>
      <c r="Q10" s="11">
        <f t="shared" si="7"/>
        <v>110291.78278297905</v>
      </c>
      <c r="R10" s="12">
        <f t="shared" si="8"/>
        <v>1.9959327278033501</v>
      </c>
      <c r="S10" s="13">
        <f t="shared" si="11"/>
        <v>-2.875</v>
      </c>
      <c r="T10" s="12">
        <f t="shared" si="12"/>
        <v>-0.87906727219664993</v>
      </c>
    </row>
    <row r="11" spans="1:20" x14ac:dyDescent="0.2">
      <c r="B11" s="15">
        <v>4.5</v>
      </c>
      <c r="C11">
        <v>2.875</v>
      </c>
      <c r="D11" s="1">
        <f t="shared" si="0"/>
        <v>150000</v>
      </c>
      <c r="E11" s="1">
        <f t="shared" si="1"/>
        <v>-4312.5</v>
      </c>
      <c r="F11" s="1">
        <f t="shared" si="2"/>
        <v>-760.02796473882097</v>
      </c>
      <c r="G11" s="1">
        <f t="shared" si="3"/>
        <v>-102731.32387536859</v>
      </c>
      <c r="H11" s="8">
        <f t="shared" si="4"/>
        <v>-89215.693841420958</v>
      </c>
      <c r="I11" s="1">
        <f t="shared" si="5"/>
        <v>-36457.17100735633</v>
      </c>
      <c r="J11" s="1">
        <f t="shared" si="9"/>
        <v>6499.0051172750827</v>
      </c>
      <c r="K11" s="4">
        <f t="shared" si="10"/>
        <v>4.3326700781833889</v>
      </c>
      <c r="N11" s="9">
        <v>4.99</v>
      </c>
      <c r="O11" s="9">
        <v>2.375</v>
      </c>
      <c r="P11" s="11">
        <f t="shared" si="6"/>
        <v>108717.63403537626</v>
      </c>
      <c r="Q11" s="11">
        <f t="shared" si="7"/>
        <v>110808.02655092668</v>
      </c>
      <c r="R11" s="12">
        <f t="shared" si="8"/>
        <v>1.3935950103669408</v>
      </c>
      <c r="S11" s="13">
        <f t="shared" si="11"/>
        <v>-2.375</v>
      </c>
      <c r="T11" s="12">
        <f t="shared" si="12"/>
        <v>-0.98140498963305922</v>
      </c>
    </row>
    <row r="12" spans="1:20" x14ac:dyDescent="0.2">
      <c r="B12" s="15">
        <v>4.625</v>
      </c>
      <c r="C12">
        <v>2.25</v>
      </c>
      <c r="D12" s="1">
        <f t="shared" si="0"/>
        <v>150000</v>
      </c>
      <c r="E12" s="1">
        <f t="shared" si="1"/>
        <v>-3375</v>
      </c>
      <c r="F12" s="1">
        <f t="shared" si="2"/>
        <v>-771.20927396391994</v>
      </c>
      <c r="G12" s="1">
        <f t="shared" si="3"/>
        <v>-104242.67707899581</v>
      </c>
      <c r="H12" s="8">
        <f t="shared" si="4"/>
        <v>-89868.829805468122</v>
      </c>
      <c r="I12" s="1">
        <f t="shared" si="5"/>
        <v>-36724.068999257244</v>
      </c>
      <c r="J12" s="1">
        <f t="shared" si="9"/>
        <v>5658.2539217469457</v>
      </c>
      <c r="K12" s="4">
        <f t="shared" si="10"/>
        <v>3.7721692811646306</v>
      </c>
      <c r="N12" s="9">
        <v>5</v>
      </c>
      <c r="O12" s="9">
        <v>2.25</v>
      </c>
      <c r="P12" s="11">
        <f t="shared" si="6"/>
        <v>108841.51355387134</v>
      </c>
      <c r="Q12" s="11">
        <f t="shared" si="7"/>
        <v>110852.72708532323</v>
      </c>
      <c r="R12" s="12">
        <f t="shared" si="8"/>
        <v>1.3408090209679309</v>
      </c>
      <c r="S12" s="13">
        <f t="shared" si="11"/>
        <v>-2.25</v>
      </c>
      <c r="T12" s="12">
        <f t="shared" si="12"/>
        <v>-0.90919097903206914</v>
      </c>
    </row>
    <row r="13" spans="1:20" x14ac:dyDescent="0.2">
      <c r="B13" s="15">
        <v>4.75</v>
      </c>
      <c r="C13">
        <v>1.75</v>
      </c>
      <c r="D13" s="1">
        <f t="shared" si="0"/>
        <v>150000</v>
      </c>
      <c r="E13" s="1">
        <f t="shared" si="1"/>
        <v>-2625</v>
      </c>
      <c r="F13" s="1">
        <f t="shared" si="2"/>
        <v>-782.4710047546663</v>
      </c>
      <c r="G13" s="1">
        <f t="shared" si="3"/>
        <v>-105764.90069041113</v>
      </c>
      <c r="H13" s="8">
        <f t="shared" si="4"/>
        <v>-90519.007073209272</v>
      </c>
      <c r="I13" s="1">
        <f t="shared" si="5"/>
        <v>-36989.757947182341</v>
      </c>
      <c r="J13" s="1">
        <f t="shared" si="9"/>
        <v>4620.3413624065288</v>
      </c>
      <c r="K13" s="4">
        <f t="shared" si="10"/>
        <v>3.0802275749376857</v>
      </c>
      <c r="N13" s="9">
        <v>5.125</v>
      </c>
      <c r="O13" s="9">
        <v>1.625</v>
      </c>
      <c r="P13" s="11">
        <f t="shared" si="6"/>
        <v>110395.67632854437</v>
      </c>
      <c r="Q13" s="11">
        <f t="shared" si="7"/>
        <v>111408.89957202977</v>
      </c>
      <c r="R13" s="12">
        <f t="shared" si="8"/>
        <v>0.67548216232359604</v>
      </c>
      <c r="S13" s="13">
        <f t="shared" si="11"/>
        <v>-1.625</v>
      </c>
      <c r="T13" s="12">
        <f t="shared" si="12"/>
        <v>-0.94951783767640396</v>
      </c>
    </row>
    <row r="14" spans="1:20" x14ac:dyDescent="0.2">
      <c r="B14" s="15">
        <v>4.875</v>
      </c>
      <c r="C14">
        <v>1.25</v>
      </c>
      <c r="D14" s="1">
        <f t="shared" si="0"/>
        <v>150000</v>
      </c>
      <c r="E14" s="1">
        <f t="shared" si="1"/>
        <v>-1875</v>
      </c>
      <c r="F14" s="1">
        <f t="shared" si="2"/>
        <v>-793.81233577400087</v>
      </c>
      <c r="G14" s="1">
        <f t="shared" si="3"/>
        <v>-107297.88369127402</v>
      </c>
      <c r="H14" s="8">
        <f t="shared" si="4"/>
        <v>-91166.140921508893</v>
      </c>
      <c r="I14" s="1">
        <f t="shared" si="5"/>
        <v>-37254.20322980317</v>
      </c>
      <c r="J14" s="1">
        <f t="shared" si="9"/>
        <v>3572.9130789228075</v>
      </c>
      <c r="K14" s="4">
        <f t="shared" si="10"/>
        <v>2.3819420526152051</v>
      </c>
      <c r="N14" s="9">
        <v>5.25</v>
      </c>
      <c r="O14" s="9">
        <v>1.125</v>
      </c>
      <c r="P14" s="11">
        <f t="shared" si="6"/>
        <v>111960.25673097049</v>
      </c>
      <c r="Q14" s="11">
        <f t="shared" si="7"/>
        <v>111960.25673097049</v>
      </c>
      <c r="R14" s="12">
        <f t="shared" si="8"/>
        <v>0</v>
      </c>
      <c r="S14" s="13">
        <f t="shared" si="11"/>
        <v>-1.125</v>
      </c>
      <c r="T14" s="12">
        <f t="shared" si="12"/>
        <v>-1.125</v>
      </c>
    </row>
    <row r="15" spans="1:20" x14ac:dyDescent="0.2">
      <c r="B15" s="15">
        <v>4.99</v>
      </c>
      <c r="C15">
        <v>0.75</v>
      </c>
      <c r="D15" s="1">
        <f t="shared" si="0"/>
        <v>150000</v>
      </c>
      <c r="E15" s="1">
        <f t="shared" si="1"/>
        <v>-1125</v>
      </c>
      <c r="F15" s="1">
        <f t="shared" si="2"/>
        <v>-804.31594775679162</v>
      </c>
      <c r="G15" s="1">
        <f t="shared" si="3"/>
        <v>-108717.63403537626</v>
      </c>
      <c r="H15" s="8">
        <f t="shared" si="4"/>
        <v>-91758.744975932263</v>
      </c>
      <c r="I15" s="1">
        <f t="shared" si="5"/>
        <v>-37496.365414745283</v>
      </c>
      <c r="J15" s="1">
        <f t="shared" si="9"/>
        <v>2661.0005498784521</v>
      </c>
      <c r="K15" s="4">
        <f t="shared" si="10"/>
        <v>1.774000366585635</v>
      </c>
      <c r="N15" s="9">
        <v>5.375</v>
      </c>
      <c r="O15" s="9">
        <v>0.75</v>
      </c>
      <c r="P15" s="11">
        <f t="shared" si="6"/>
        <v>113535.13822918273</v>
      </c>
      <c r="Q15" s="11">
        <f t="shared" si="7"/>
        <v>112506.75745145543</v>
      </c>
      <c r="R15" s="12">
        <f t="shared" si="8"/>
        <v>-0.68558718515153549</v>
      </c>
      <c r="S15" s="13">
        <f t="shared" si="11"/>
        <v>-0.75</v>
      </c>
      <c r="T15" s="12">
        <f t="shared" si="12"/>
        <v>-1.4355871851515354</v>
      </c>
    </row>
    <row r="16" spans="1:20" x14ac:dyDescent="0.2">
      <c r="B16" s="15">
        <v>5</v>
      </c>
      <c r="C16">
        <v>0.75</v>
      </c>
      <c r="D16" s="1">
        <f t="shared" si="0"/>
        <v>150000</v>
      </c>
      <c r="E16" s="1">
        <f t="shared" si="1"/>
        <v>-1125</v>
      </c>
      <c r="F16" s="1">
        <f t="shared" si="2"/>
        <v>-805.23243451820861</v>
      </c>
      <c r="G16" s="1">
        <f t="shared" si="3"/>
        <v>-108841.51355387134</v>
      </c>
      <c r="H16" s="8">
        <f t="shared" si="4"/>
        <v>-91810.148638607148</v>
      </c>
      <c r="I16" s="1">
        <f t="shared" si="5"/>
        <v>-37517.371047721404</v>
      </c>
      <c r="J16" s="1">
        <f t="shared" si="9"/>
        <v>2516.1153984072589</v>
      </c>
      <c r="K16" s="4">
        <f t="shared" si="10"/>
        <v>1.6774102656048393</v>
      </c>
      <c r="N16" s="9">
        <v>5.5</v>
      </c>
      <c r="O16" s="9">
        <v>0.375</v>
      </c>
      <c r="P16" s="11">
        <f t="shared" si="6"/>
        <v>115120.2031302145</v>
      </c>
      <c r="Q16" s="11">
        <f t="shared" si="7"/>
        <v>113048.36301535019</v>
      </c>
      <c r="R16" s="12">
        <f t="shared" si="8"/>
        <v>-1.381226743242878</v>
      </c>
      <c r="S16" s="13">
        <f t="shared" si="11"/>
        <v>-0.375</v>
      </c>
      <c r="T16" s="12">
        <f t="shared" si="12"/>
        <v>-1.756226743242878</v>
      </c>
    </row>
    <row r="17" spans="2:20" x14ac:dyDescent="0.2">
      <c r="B17" s="15">
        <v>5.125</v>
      </c>
      <c r="C17">
        <v>0.125</v>
      </c>
      <c r="D17" s="1">
        <f t="shared" si="0"/>
        <v>150000</v>
      </c>
      <c r="E17" s="1">
        <f t="shared" si="1"/>
        <v>-187.5</v>
      </c>
      <c r="F17" s="1">
        <f t="shared" si="2"/>
        <v>-816.73045796372173</v>
      </c>
      <c r="G17" s="1">
        <f t="shared" si="3"/>
        <v>-110395.67632854437</v>
      </c>
      <c r="H17" s="8">
        <f t="shared" si="4"/>
        <v>-92450.949552058766</v>
      </c>
      <c r="I17" s="1">
        <f t="shared" si="5"/>
        <v>-37779.22843488583</v>
      </c>
      <c r="J17" s="1">
        <f t="shared" si="9"/>
        <v>1637.5952365697958</v>
      </c>
      <c r="K17" s="4">
        <f t="shared" si="10"/>
        <v>1.0917301577131973</v>
      </c>
      <c r="N17" s="9">
        <v>5.625</v>
      </c>
      <c r="O17" s="9">
        <v>-0.25</v>
      </c>
      <c r="P17" s="11">
        <f t="shared" si="6"/>
        <v>116715.3326662597</v>
      </c>
      <c r="Q17" s="11">
        <f t="shared" si="7"/>
        <v>113585.03708589122</v>
      </c>
      <c r="R17" s="12">
        <f t="shared" si="8"/>
        <v>-2.0868637202456495</v>
      </c>
      <c r="S17" s="13">
        <f t="shared" si="11"/>
        <v>0.25</v>
      </c>
      <c r="T17" s="12">
        <f t="shared" si="12"/>
        <v>-1.8368637202456495</v>
      </c>
    </row>
    <row r="18" spans="2:20" x14ac:dyDescent="0.2">
      <c r="B18" s="15">
        <v>5.25</v>
      </c>
      <c r="C18">
        <v>-0.375</v>
      </c>
      <c r="D18" s="1">
        <f t="shared" si="0"/>
        <v>150000</v>
      </c>
      <c r="E18" s="1">
        <f t="shared" si="1"/>
        <v>562.5</v>
      </c>
      <c r="F18" s="1">
        <f t="shared" si="2"/>
        <v>-828.30555321284749</v>
      </c>
      <c r="G18" s="1">
        <f t="shared" si="3"/>
        <v>-111960.25673097049</v>
      </c>
      <c r="H18" s="8">
        <f t="shared" si="4"/>
        <v>-93088.465054274246</v>
      </c>
      <c r="I18" s="1">
        <f t="shared" si="5"/>
        <v>-38039.743269029503</v>
      </c>
      <c r="J18" s="1">
        <f t="shared" si="9"/>
        <v>562.50000000000728</v>
      </c>
      <c r="K18" s="4">
        <f t="shared" si="10"/>
        <v>0.37500000000000483</v>
      </c>
      <c r="N18" s="9">
        <v>5.75</v>
      </c>
      <c r="O18" s="9">
        <v>-0.75</v>
      </c>
      <c r="P18" s="11">
        <f t="shared" si="6"/>
        <v>118320.40708024174</v>
      </c>
      <c r="Q18" s="11">
        <f t="shared" si="7"/>
        <v>114116.74569442357</v>
      </c>
      <c r="R18" s="12">
        <f t="shared" si="8"/>
        <v>-2.8024409238787773</v>
      </c>
      <c r="S18" s="13">
        <f t="shared" si="11"/>
        <v>0.75</v>
      </c>
      <c r="T18" s="12">
        <f t="shared" si="12"/>
        <v>-2.0524409238787773</v>
      </c>
    </row>
    <row r="19" spans="2:20" x14ac:dyDescent="0.2">
      <c r="B19" s="15">
        <v>5.375</v>
      </c>
      <c r="C19">
        <v>-0.75</v>
      </c>
      <c r="D19" s="1">
        <f t="shared" si="0"/>
        <v>150000</v>
      </c>
      <c r="E19" s="1">
        <f t="shared" si="1"/>
        <v>1125</v>
      </c>
      <c r="F19" s="1">
        <f t="shared" si="2"/>
        <v>-839.95685813755767</v>
      </c>
      <c r="G19" s="1">
        <f t="shared" si="3"/>
        <v>-113535.13822918273</v>
      </c>
      <c r="H19" s="8">
        <f t="shared" si="4"/>
        <v>-93722.618625601113</v>
      </c>
      <c r="I19" s="1">
        <f t="shared" si="5"/>
        <v>-38298.884281101702</v>
      </c>
      <c r="J19" s="1">
        <f t="shared" si="9"/>
        <v>-709.02251028443425</v>
      </c>
      <c r="K19" s="4">
        <f t="shared" si="10"/>
        <v>-0.47268167352295615</v>
      </c>
      <c r="N19" s="9">
        <v>5.875</v>
      </c>
      <c r="O19" s="9">
        <v>-1.125</v>
      </c>
      <c r="P19" s="11">
        <f t="shared" si="6"/>
        <v>119935.30571068864</v>
      </c>
      <c r="Q19" s="11">
        <f t="shared" si="7"/>
        <v>114643.45722498796</v>
      </c>
      <c r="R19" s="12">
        <f t="shared" si="8"/>
        <v>-3.527898990467123</v>
      </c>
      <c r="S19" s="13">
        <f t="shared" si="11"/>
        <v>1.125</v>
      </c>
      <c r="T19" s="12">
        <f t="shared" si="12"/>
        <v>-2.402898990467123</v>
      </c>
    </row>
    <row r="20" spans="2:20" x14ac:dyDescent="0.2">
      <c r="B20" s="15">
        <v>5.49</v>
      </c>
      <c r="C20">
        <v>-1.125</v>
      </c>
      <c r="D20" s="1">
        <f t="shared" si="0"/>
        <v>150000</v>
      </c>
      <c r="E20" s="1">
        <f t="shared" si="1"/>
        <v>1687.5</v>
      </c>
      <c r="F20" s="1">
        <f t="shared" si="2"/>
        <v>-850.7426186824141</v>
      </c>
      <c r="G20" s="1">
        <f t="shared" si="3"/>
        <v>-114993.02597961122</v>
      </c>
      <c r="H20" s="8">
        <f t="shared" si="4"/>
        <v>-94303.006649964256</v>
      </c>
      <c r="I20" s="1">
        <f t="shared" si="5"/>
        <v>-38536.054497952107</v>
      </c>
      <c r="J20" s="1">
        <f t="shared" si="9"/>
        <v>-1841.5804775633296</v>
      </c>
      <c r="K20" s="4">
        <f t="shared" si="10"/>
        <v>-1.2277203183755532</v>
      </c>
      <c r="N20" s="9">
        <v>6</v>
      </c>
      <c r="O20" s="9">
        <v>-1.5</v>
      </c>
      <c r="P20" s="11">
        <f t="shared" si="6"/>
        <v>121559.90707581527</v>
      </c>
      <c r="Q20" s="11">
        <f t="shared" si="7"/>
        <v>115165.14239691355</v>
      </c>
      <c r="R20" s="12">
        <f t="shared" si="8"/>
        <v>-4.2631764526011438</v>
      </c>
      <c r="S20" s="13">
        <f t="shared" si="11"/>
        <v>1.5</v>
      </c>
      <c r="T20" s="12">
        <f t="shared" si="12"/>
        <v>-2.7631764526011438</v>
      </c>
    </row>
    <row r="21" spans="2:20" x14ac:dyDescent="0.2">
      <c r="B21" s="15">
        <v>5.5</v>
      </c>
      <c r="C21">
        <v>-1.25</v>
      </c>
      <c r="D21" s="1">
        <f t="shared" si="0"/>
        <v>150000</v>
      </c>
      <c r="E21" s="1">
        <f t="shared" si="1"/>
        <v>1875</v>
      </c>
      <c r="F21" s="1">
        <f t="shared" si="2"/>
        <v>-851.68350202050431</v>
      </c>
      <c r="G21" s="1">
        <f t="shared" si="3"/>
        <v>-115120.2031302145</v>
      </c>
      <c r="H21" s="8">
        <f t="shared" si="4"/>
        <v>-94353.335854894074</v>
      </c>
      <c r="I21" s="1">
        <f t="shared" si="5"/>
        <v>-38556.621063673738</v>
      </c>
      <c r="J21" s="1">
        <f t="shared" si="9"/>
        <v>-1801.824193888242</v>
      </c>
      <c r="K21" s="4">
        <f t="shared" si="10"/>
        <v>-1.2012161292588279</v>
      </c>
      <c r="N21" s="9">
        <v>6.125</v>
      </c>
      <c r="O21" s="9">
        <v>-1.875</v>
      </c>
      <c r="P21" s="11">
        <f t="shared" si="6"/>
        <v>123194.0889567175</v>
      </c>
      <c r="Q21" s="11">
        <f t="shared" si="7"/>
        <v>115681.77424544599</v>
      </c>
      <c r="R21" s="12">
        <f t="shared" si="8"/>
        <v>-5.0082098075143389</v>
      </c>
      <c r="S21" s="13">
        <f t="shared" si="11"/>
        <v>1.875</v>
      </c>
      <c r="T21" s="12">
        <f t="shared" si="12"/>
        <v>-3.1332098075143389</v>
      </c>
    </row>
    <row r="22" spans="2:20" x14ac:dyDescent="0.2">
      <c r="B22" s="15">
        <v>5.625</v>
      </c>
      <c r="C22">
        <v>-1.75</v>
      </c>
      <c r="D22" s="1">
        <f t="shared" si="0"/>
        <v>150000</v>
      </c>
      <c r="E22" s="1">
        <f t="shared" si="1"/>
        <v>2625</v>
      </c>
      <c r="F22" s="1">
        <f t="shared" si="2"/>
        <v>-863.484606192451</v>
      </c>
      <c r="G22" s="1">
        <f t="shared" si="3"/>
        <v>-116715.3326662597</v>
      </c>
      <c r="H22" s="8">
        <f t="shared" si="4"/>
        <v>-94980.544457766751</v>
      </c>
      <c r="I22" s="1">
        <f t="shared" si="5"/>
        <v>-38812.924078397344</v>
      </c>
      <c r="J22" s="1">
        <f t="shared" si="9"/>
        <v>-2903.2567446570392</v>
      </c>
      <c r="K22" s="4">
        <f t="shared" si="10"/>
        <v>-1.9355044964380259</v>
      </c>
      <c r="N22" s="9">
        <v>6.25</v>
      </c>
      <c r="O22" s="9">
        <v>-2.25</v>
      </c>
      <c r="P22" s="11">
        <f t="shared" si="6"/>
        <v>124837.72847958733</v>
      </c>
      <c r="Q22" s="11">
        <f t="shared" si="7"/>
        <v>116193.32810045611</v>
      </c>
      <c r="R22" s="12">
        <f t="shared" si="8"/>
        <v>-5.7629335860874757</v>
      </c>
      <c r="S22" s="13">
        <f t="shared" si="11"/>
        <v>2.25</v>
      </c>
      <c r="T22" s="12">
        <f t="shared" si="12"/>
        <v>-3.5129335860874757</v>
      </c>
    </row>
    <row r="23" spans="2:20" x14ac:dyDescent="0.2">
      <c r="B23" s="15">
        <v>5.75</v>
      </c>
      <c r="C23">
        <v>-2.25</v>
      </c>
      <c r="D23" s="1">
        <f t="shared" si="0"/>
        <v>150000</v>
      </c>
      <c r="E23" s="1">
        <f t="shared" si="1"/>
        <v>3375</v>
      </c>
      <c r="F23" s="1">
        <f t="shared" si="2"/>
        <v>-875.35928466532926</v>
      </c>
      <c r="G23" s="1">
        <f t="shared" si="3"/>
        <v>-118320.40708024174</v>
      </c>
      <c r="H23" s="8">
        <f t="shared" si="4"/>
        <v>-95604.174292345881</v>
      </c>
      <c r="I23" s="1">
        <f t="shared" si="5"/>
        <v>-39067.764662442489</v>
      </c>
      <c r="J23" s="1">
        <f t="shared" si="9"/>
        <v>-4013.1717426842297</v>
      </c>
      <c r="K23" s="4">
        <f t="shared" si="10"/>
        <v>-2.6754478284561531</v>
      </c>
      <c r="N23" s="9">
        <v>6.375</v>
      </c>
      <c r="O23" s="9">
        <v>-2.625</v>
      </c>
      <c r="P23" s="11">
        <f t="shared" si="6"/>
        <v>126490.70219686166</v>
      </c>
      <c r="Q23" s="11">
        <f t="shared" si="7"/>
        <v>116699.7815633865</v>
      </c>
      <c r="R23" s="12">
        <f t="shared" si="8"/>
        <v>-6.5272804223167764</v>
      </c>
      <c r="S23" s="13">
        <f t="shared" si="11"/>
        <v>2.625</v>
      </c>
      <c r="T23" s="12">
        <f t="shared" si="12"/>
        <v>-3.9022804223167764</v>
      </c>
    </row>
    <row r="24" spans="2:20" x14ac:dyDescent="0.2">
      <c r="B24" s="15">
        <v>5.875</v>
      </c>
      <c r="C24">
        <v>-2.625</v>
      </c>
      <c r="D24" s="1">
        <f t="shared" si="0"/>
        <v>150000</v>
      </c>
      <c r="E24" s="1">
        <f t="shared" si="1"/>
        <v>3937.5</v>
      </c>
      <c r="F24" s="1">
        <f t="shared" si="2"/>
        <v>-887.30664476016364</v>
      </c>
      <c r="G24" s="1">
        <f t="shared" si="3"/>
        <v>-119935.30571068864</v>
      </c>
      <c r="H24" s="8">
        <f t="shared" si="4"/>
        <v>-96224.157372725022</v>
      </c>
      <c r="I24" s="1">
        <f t="shared" si="5"/>
        <v>-39321.11503399512</v>
      </c>
      <c r="J24" s="1">
        <f t="shared" si="9"/>
        <v>-5318.9207446837609</v>
      </c>
      <c r="K24" s="4">
        <f t="shared" si="10"/>
        <v>-3.5459471631225075</v>
      </c>
      <c r="N24" s="9">
        <v>6.5</v>
      </c>
      <c r="O24" s="9">
        <v>-2.5</v>
      </c>
      <c r="P24" s="11">
        <f t="shared" si="6"/>
        <v>128152.88616722211</v>
      </c>
      <c r="Q24" s="11">
        <f t="shared" si="7"/>
        <v>117201.11448239307</v>
      </c>
      <c r="R24" s="12">
        <f t="shared" si="8"/>
        <v>-7.3011811232193624</v>
      </c>
      <c r="S24" s="13">
        <f t="shared" si="11"/>
        <v>2.5</v>
      </c>
      <c r="T24" s="12">
        <f t="shared" si="12"/>
        <v>-4.8011811232193624</v>
      </c>
    </row>
    <row r="25" spans="2:20" x14ac:dyDescent="0.2">
      <c r="B25" s="15">
        <v>5.99</v>
      </c>
      <c r="C25">
        <v>-3</v>
      </c>
      <c r="D25" s="1">
        <f t="shared" si="0"/>
        <v>150000</v>
      </c>
      <c r="E25" s="1">
        <f t="shared" si="1"/>
        <v>4500</v>
      </c>
      <c r="F25" s="1">
        <f t="shared" si="2"/>
        <v>-898.36163594518018</v>
      </c>
      <c r="G25" s="1">
        <f t="shared" si="3"/>
        <v>-121429.58478008785</v>
      </c>
      <c r="H25" s="8">
        <f t="shared" si="4"/>
        <v>-96791.264374922728</v>
      </c>
      <c r="I25" s="1">
        <f t="shared" si="5"/>
        <v>-39552.858083545805</v>
      </c>
      <c r="J25" s="1">
        <f>D25+E25+G25+I25</f>
        <v>-6482.4428636336597</v>
      </c>
      <c r="K25" s="4">
        <f t="shared" si="10"/>
        <v>-4.3216285757557733</v>
      </c>
      <c r="N25" s="9">
        <v>6.625</v>
      </c>
      <c r="O25" s="9">
        <v>-2.75</v>
      </c>
      <c r="P25" s="11">
        <f t="shared" si="6"/>
        <v>129824.15603436707</v>
      </c>
      <c r="Q25" s="11">
        <f t="shared" si="7"/>
        <v>117697.30892586811</v>
      </c>
      <c r="R25" s="12">
        <f t="shared" si="8"/>
        <v>-8.0845647389993065</v>
      </c>
      <c r="S25" s="13">
        <f t="shared" si="11"/>
        <v>2.75</v>
      </c>
      <c r="T25" s="12">
        <f t="shared" si="12"/>
        <v>-5.3345647389993065</v>
      </c>
    </row>
    <row r="26" spans="2:20" x14ac:dyDescent="0.2">
      <c r="B26" s="15">
        <v>6</v>
      </c>
      <c r="C26">
        <v>-3</v>
      </c>
      <c r="D26" s="1">
        <f t="shared" si="0"/>
        <v>150000</v>
      </c>
      <c r="E26" s="1">
        <f t="shared" si="1"/>
        <v>4500</v>
      </c>
      <c r="F26" s="1">
        <f t="shared" si="2"/>
        <v>-899.32578772912848</v>
      </c>
      <c r="G26" s="1">
        <f t="shared" si="3"/>
        <v>-121559.90707581527</v>
      </c>
      <c r="H26" s="8">
        <f t="shared" si="4"/>
        <v>-96840.427880037343</v>
      </c>
      <c r="I26" s="1">
        <f t="shared" si="5"/>
        <v>-39572.948296781942</v>
      </c>
      <c r="J26" s="1">
        <f t="shared" si="9"/>
        <v>-6632.8553725972088</v>
      </c>
      <c r="K26" s="4">
        <f t="shared" si="10"/>
        <v>-4.4219035817314722</v>
      </c>
      <c r="P26" s="11"/>
      <c r="Q26" s="11"/>
      <c r="R26" s="12"/>
      <c r="S26" s="14"/>
      <c r="T26" s="12"/>
    </row>
    <row r="27" spans="2:20" x14ac:dyDescent="0.2">
      <c r="B27" s="15">
        <v>6.125</v>
      </c>
      <c r="C27">
        <v>-3.375</v>
      </c>
      <c r="D27" s="1">
        <f t="shared" si="0"/>
        <v>150000</v>
      </c>
      <c r="E27" s="1">
        <f t="shared" si="1"/>
        <v>5062.5</v>
      </c>
      <c r="F27" s="1">
        <f t="shared" si="2"/>
        <v>-911.41580937103765</v>
      </c>
      <c r="G27" s="1">
        <f t="shared" si="3"/>
        <v>-123194.0889567175</v>
      </c>
      <c r="H27" s="8">
        <f t="shared" si="4"/>
        <v>-97452.922171228623</v>
      </c>
      <c r="I27" s="1">
        <f t="shared" si="5"/>
        <v>-39823.238443655442</v>
      </c>
      <c r="J27" s="1">
        <f t="shared" si="9"/>
        <v>-7954.8274003729457</v>
      </c>
      <c r="K27" s="4">
        <f t="shared" si="10"/>
        <v>-5.3032182669152972</v>
      </c>
      <c r="P27" s="11"/>
      <c r="Q27" s="11"/>
      <c r="R27" s="12"/>
      <c r="S27" s="14"/>
      <c r="T27" s="12"/>
    </row>
    <row r="28" spans="2:20" x14ac:dyDescent="0.2">
      <c r="B28" s="15">
        <v>6.25</v>
      </c>
      <c r="C28">
        <v>-3.75</v>
      </c>
      <c r="D28" s="1">
        <f t="shared" si="0"/>
        <v>150000</v>
      </c>
      <c r="E28" s="1">
        <f t="shared" si="1"/>
        <v>5625</v>
      </c>
      <c r="F28" s="1">
        <f t="shared" ref="F28:F31" si="13">PMT(B28/1200,$E$4,$D$4)</f>
        <v>-923.57580063958733</v>
      </c>
      <c r="G28" s="1">
        <f t="shared" ref="G28:G31" si="14">-PV($F$4/1200,$G$4,F28)</f>
        <v>-124837.72847958733</v>
      </c>
      <c r="H28" s="8">
        <f t="shared" ref="H28:H31" si="15">FV(B28/1200,$G$4,F28,$D$4)</f>
        <v>-98061.578785602585</v>
      </c>
      <c r="I28" s="1">
        <f t="shared" ref="I28:I31" si="16">-PV($F$4/1200,$G$4,0,H28)</f>
        <v>-40071.960359268538</v>
      </c>
      <c r="J28" s="1">
        <f t="shared" ref="J28:J31" si="17">D28+E28+G28+I28</f>
        <v>-9284.6888388558655</v>
      </c>
      <c r="K28" s="4">
        <f t="shared" ref="K28:K31" si="18">100*(J28)/D28</f>
        <v>-6.1897925592372438</v>
      </c>
    </row>
    <row r="29" spans="2:20" x14ac:dyDescent="0.2">
      <c r="B29" s="15">
        <v>6.375</v>
      </c>
      <c r="C29">
        <v>-4.125</v>
      </c>
      <c r="D29" s="1">
        <f t="shared" si="0"/>
        <v>150000</v>
      </c>
      <c r="E29" s="1">
        <f t="shared" si="1"/>
        <v>6187.5</v>
      </c>
      <c r="F29" s="1">
        <f t="shared" si="13"/>
        <v>-935.80484824371342</v>
      </c>
      <c r="G29" s="1">
        <f t="shared" si="14"/>
        <v>-126490.70219686166</v>
      </c>
      <c r="H29" s="8">
        <f t="shared" si="15"/>
        <v>-98666.338449066679</v>
      </c>
      <c r="I29" s="1">
        <f t="shared" si="16"/>
        <v>-40319.089821809641</v>
      </c>
      <c r="J29" s="1">
        <f t="shared" si="17"/>
        <v>-10622.292018671302</v>
      </c>
      <c r="K29" s="4">
        <f t="shared" si="18"/>
        <v>-7.0815280124475342</v>
      </c>
    </row>
    <row r="30" spans="2:20" x14ac:dyDescent="0.2">
      <c r="B30" s="15">
        <v>6.5</v>
      </c>
      <c r="C30">
        <v>-4</v>
      </c>
      <c r="D30" s="1">
        <f t="shared" si="0"/>
        <v>150000</v>
      </c>
      <c r="E30" s="1">
        <f t="shared" si="1"/>
        <v>6000</v>
      </c>
      <c r="F30" s="1">
        <f t="shared" si="13"/>
        <v>-948.10203523944563</v>
      </c>
      <c r="G30" s="1">
        <f t="shared" si="14"/>
        <v>-128152.88616722211</v>
      </c>
      <c r="H30" s="8">
        <f t="shared" si="15"/>
        <v>-99267.144076275697</v>
      </c>
      <c r="I30" s="1">
        <f t="shared" si="16"/>
        <v>-40564.603503878563</v>
      </c>
      <c r="J30" s="1">
        <f t="shared" si="17"/>
        <v>-12717.489671100673</v>
      </c>
      <c r="K30" s="4">
        <f t="shared" si="18"/>
        <v>-8.4783264474004483</v>
      </c>
    </row>
    <row r="31" spans="2:20" x14ac:dyDescent="0.2">
      <c r="B31" s="15">
        <v>6.625</v>
      </c>
      <c r="C31">
        <v>-4.25</v>
      </c>
      <c r="D31" s="1">
        <f t="shared" si="0"/>
        <v>150000</v>
      </c>
      <c r="E31" s="1">
        <f t="shared" si="1"/>
        <v>6375</v>
      </c>
      <c r="F31" s="1">
        <f t="shared" si="13"/>
        <v>-960.46644161268102</v>
      </c>
      <c r="G31" s="1">
        <f t="shared" si="14"/>
        <v>-129824.15603436707</v>
      </c>
      <c r="H31" s="8">
        <f t="shared" si="15"/>
        <v>-99863.940770571295</v>
      </c>
      <c r="I31" s="1">
        <f t="shared" si="16"/>
        <v>-40808.478972461853</v>
      </c>
      <c r="J31" s="1">
        <f t="shared" si="17"/>
        <v>-14257.635006828925</v>
      </c>
      <c r="K31" s="4">
        <f t="shared" si="18"/>
        <v>-9.505090004552617</v>
      </c>
    </row>
    <row r="32" spans="2:20" x14ac:dyDescent="0.2">
      <c r="I32" s="1"/>
      <c r="J32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1</xdr:col>
                    <xdr:colOff>254000</xdr:colOff>
                    <xdr:row>0</xdr:row>
                    <xdr:rowOff>76200</xdr:rowOff>
                  </from>
                  <to>
                    <xdr:col>9</xdr:col>
                    <xdr:colOff>863600</xdr:colOff>
                    <xdr:row>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9"/>
  <sheetViews>
    <sheetView zoomScaleNormal="100" workbookViewId="0">
      <selection activeCell="I16" sqref="I16"/>
    </sheetView>
  </sheetViews>
  <sheetFormatPr baseColWidth="10" defaultColWidth="8.83203125" defaultRowHeight="15" x14ac:dyDescent="0.2"/>
  <cols>
    <col min="1" max="3" width="7.83203125" customWidth="1"/>
    <col min="4" max="4" width="28.33203125" bestFit="1" customWidth="1"/>
    <col min="5" max="5" width="21" bestFit="1" customWidth="1"/>
    <col min="6" max="6" width="19.1640625" bestFit="1" customWidth="1"/>
    <col min="7" max="7" width="15.5" bestFit="1" customWidth="1"/>
    <col min="8" max="8" width="12.33203125" bestFit="1" customWidth="1"/>
  </cols>
  <sheetData>
    <row r="1" spans="1:9" x14ac:dyDescent="0.2">
      <c r="D1" t="s">
        <v>6</v>
      </c>
      <c r="E1" t="s">
        <v>7</v>
      </c>
      <c r="F1" t="s">
        <v>8</v>
      </c>
    </row>
    <row r="2" spans="1:9" x14ac:dyDescent="0.2">
      <c r="D2">
        <v>150000</v>
      </c>
      <c r="E2">
        <v>4.375</v>
      </c>
      <c r="F2">
        <v>120</v>
      </c>
    </row>
    <row r="3" spans="1:9" x14ac:dyDescent="0.2">
      <c r="A3" s="1"/>
    </row>
    <row r="4" spans="1:9" x14ac:dyDescent="0.2">
      <c r="A4" t="s">
        <v>9</v>
      </c>
    </row>
    <row r="5" spans="1:9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10</v>
      </c>
    </row>
    <row r="6" spans="1:9" x14ac:dyDescent="0.2">
      <c r="B6">
        <v>3.875</v>
      </c>
      <c r="C6">
        <v>3.4249999999999998</v>
      </c>
      <c r="D6" s="1">
        <f>PV($E$2/1200,$F$2,PMT(B6/1200,360,$D$2))</f>
        <v>68456.595789773826</v>
      </c>
      <c r="E6" s="1">
        <f>(FV(B6/1200,$F$2,PMT(B6/1200,360,$D$2)))*((1+B6/1200)^-$F$2)</f>
        <v>70078.561400793682</v>
      </c>
      <c r="F6" s="4">
        <f>(E6-D6)/$D$2*100</f>
        <v>1.0813104073465705</v>
      </c>
      <c r="G6" s="3">
        <f>C6</f>
        <v>3.4249999999999998</v>
      </c>
      <c r="H6" s="4">
        <f>F6-G6</f>
        <v>-2.3436895926534294</v>
      </c>
      <c r="I6" s="2">
        <f>G6-G7</f>
        <v>0.55399999999999983</v>
      </c>
    </row>
    <row r="7" spans="1:9" x14ac:dyDescent="0.2">
      <c r="B7">
        <f>B6+0.125</f>
        <v>4</v>
      </c>
      <c r="C7">
        <v>2.871</v>
      </c>
      <c r="D7" s="1">
        <f>PV($E$2/1200,$F$2,PMT(B7/1200,360,$D$2))</f>
        <v>69501.591913631448</v>
      </c>
      <c r="E7" s="1">
        <f>(FV(B7/1200,$F$2,PMT(B7/1200,360,$D$2)))*((1+B7/1200)^-$F$2)</f>
        <v>70731.588319033341</v>
      </c>
      <c r="F7" s="1">
        <f>(E7-D7)/$D$2*100</f>
        <v>0.81999760360126195</v>
      </c>
      <c r="G7" s="3">
        <f t="shared" ref="G7:G10" si="0">C7</f>
        <v>2.871</v>
      </c>
      <c r="H7" s="4">
        <f t="shared" ref="H7:H10" si="1">F7-G7</f>
        <v>-2.0510023963987383</v>
      </c>
      <c r="I7" s="2">
        <f t="shared" ref="I7:I9" si="2">G7-G8</f>
        <v>0.69799999999999995</v>
      </c>
    </row>
    <row r="8" spans="1:9" x14ac:dyDescent="0.2">
      <c r="B8">
        <f t="shared" ref="B8:B10" si="3">B7+0.125</f>
        <v>4.125</v>
      </c>
      <c r="C8">
        <v>2.173</v>
      </c>
      <c r="D8" s="1">
        <f>PV($E$2/1200,$F$2,PMT(B8/1200,360,$D$2))</f>
        <v>70554.773274045234</v>
      </c>
      <c r="E8" s="1">
        <f>(FV(B8/1200,$F$2,PMT(B8/1200,360,$D$2)))*((1+B8/1200)^-$F$2)</f>
        <v>71383.801998541981</v>
      </c>
      <c r="F8" s="1">
        <f>(E8-D8)/$D$2*100</f>
        <v>0.55268581633116509</v>
      </c>
      <c r="G8" s="3">
        <f t="shared" si="0"/>
        <v>2.173</v>
      </c>
      <c r="H8" s="4">
        <f t="shared" si="1"/>
        <v>-1.6203141836688348</v>
      </c>
      <c r="I8" s="2">
        <f t="shared" si="2"/>
        <v>0.57299999999999995</v>
      </c>
    </row>
    <row r="9" spans="1:9" x14ac:dyDescent="0.2">
      <c r="B9">
        <f t="shared" si="3"/>
        <v>4.25</v>
      </c>
      <c r="C9">
        <v>1.6</v>
      </c>
      <c r="D9" s="1">
        <f>PV($E$2/1200,$F$2,PMT(B9/1200,360,$D$2))</f>
        <v>71616.066516067935</v>
      </c>
      <c r="E9" s="1">
        <f>(FV(B9/1200,$F$2,PMT(B9/1200,360,$D$2)))*((1+B9/1200)^-$F$2)</f>
        <v>72035.103975700287</v>
      </c>
      <c r="F9" s="1">
        <f>(E9-D9)/$D$2*100</f>
        <v>0.27935830642156845</v>
      </c>
      <c r="G9" s="3">
        <f t="shared" si="0"/>
        <v>1.6</v>
      </c>
      <c r="H9" s="4">
        <f t="shared" si="1"/>
        <v>-1.3206416935784318</v>
      </c>
      <c r="I9" s="2">
        <f t="shared" si="2"/>
        <v>0.6160000000000001</v>
      </c>
    </row>
    <row r="10" spans="1:9" x14ac:dyDescent="0.2">
      <c r="B10">
        <f t="shared" si="3"/>
        <v>4.375</v>
      </c>
      <c r="C10">
        <v>0.98399999999999999</v>
      </c>
      <c r="D10" s="1">
        <f>PV($E$2/1200,$F$2,PMT(B10/1200,360,$D$2))</f>
        <v>72685.396888616204</v>
      </c>
      <c r="E10" s="1">
        <f>(FV(B10/1200,$F$2,PMT(B10/1200,360,$D$2)))*((1+B10/1200)^-$F$2)</f>
        <v>72685.396888616204</v>
      </c>
      <c r="F10" s="1">
        <f>(E10-D10)/$D$2*100</f>
        <v>0</v>
      </c>
      <c r="G10" s="3">
        <f t="shared" si="0"/>
        <v>0.98399999999999999</v>
      </c>
      <c r="H10" s="4">
        <f t="shared" si="1"/>
        <v>-0.98399999999999999</v>
      </c>
    </row>
    <row r="11" spans="1:9" x14ac:dyDescent="0.2">
      <c r="D11" s="1"/>
      <c r="E11" s="1"/>
      <c r="F11" s="1"/>
      <c r="G11" s="3"/>
      <c r="H11" s="4"/>
    </row>
    <row r="12" spans="1:9" x14ac:dyDescent="0.2">
      <c r="D12" s="1"/>
      <c r="E12" s="1"/>
      <c r="F12" s="1"/>
      <c r="G12" s="3"/>
      <c r="H12" s="4"/>
    </row>
    <row r="13" spans="1:9" x14ac:dyDescent="0.2">
      <c r="A13" t="s">
        <v>11</v>
      </c>
      <c r="D13" s="1"/>
      <c r="E13" s="1"/>
      <c r="F13" s="1"/>
      <c r="G13" s="3"/>
      <c r="H13" s="4"/>
    </row>
    <row r="14" spans="1:9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10</v>
      </c>
    </row>
    <row r="15" spans="1:9" x14ac:dyDescent="0.2">
      <c r="B15">
        <v>3.875</v>
      </c>
      <c r="C15">
        <v>3.1379999999999999</v>
      </c>
      <c r="D15" s="1">
        <f>PV($E$2/1200,$F$2,PMT(B15/1200,360,$D$2))</f>
        <v>68456.595789773826</v>
      </c>
      <c r="E15" s="1">
        <f>(FV(B15/1200,$F$2,PMT(B15/1200,360,$D$2)))*((1+B15/1200)^-$F$2)</f>
        <v>70078.561400793682</v>
      </c>
      <c r="F15" s="4">
        <f>(E15-D15)/$D$2*100</f>
        <v>1.0813104073465705</v>
      </c>
      <c r="G15" s="3">
        <f>C15</f>
        <v>3.1379999999999999</v>
      </c>
      <c r="H15" s="4">
        <f>F15-G15</f>
        <v>-2.0566895926534294</v>
      </c>
      <c r="I15" s="2">
        <f>G15-G16</f>
        <v>0.54</v>
      </c>
    </row>
    <row r="16" spans="1:9" x14ac:dyDescent="0.2">
      <c r="B16">
        <f>B15+0.125</f>
        <v>4</v>
      </c>
      <c r="C16">
        <v>2.5979999999999999</v>
      </c>
      <c r="D16" s="1">
        <f>PV($E$2/1200,$F$2,PMT(B16/1200,360,$D$2))</f>
        <v>69501.591913631448</v>
      </c>
      <c r="E16" s="1">
        <f>(FV(B16/1200,$F$2,PMT(B16/1200,360,$D$2)))*((1+B16/1200)^-$F$2)</f>
        <v>70731.588319033341</v>
      </c>
      <c r="F16" s="1">
        <f>(E16-D16)/$D$2*100</f>
        <v>0.81999760360126195</v>
      </c>
      <c r="G16" s="3">
        <f t="shared" ref="G16:G19" si="4">C16</f>
        <v>2.5979999999999999</v>
      </c>
      <c r="H16" s="4">
        <f t="shared" ref="H16:H19" si="5">F16-G16</f>
        <v>-1.7780023963987379</v>
      </c>
      <c r="I16" s="2">
        <f t="shared" ref="I16:I18" si="6">G16-G17</f>
        <v>0.71799999999999997</v>
      </c>
    </row>
    <row r="17" spans="2:12" x14ac:dyDescent="0.2">
      <c r="B17">
        <f t="shared" ref="B17:B19" si="7">B16+0.125</f>
        <v>4.125</v>
      </c>
      <c r="C17">
        <v>1.88</v>
      </c>
      <c r="D17" s="1">
        <f>PV($E$2/1200,$F$2,PMT(B17/1200,360,$D$2))</f>
        <v>70554.773274045234</v>
      </c>
      <c r="E17" s="1">
        <f>(FV(B17/1200,$F$2,PMT(B17/1200,360,$D$2)))*((1+B17/1200)^-$F$2)</f>
        <v>71383.801998541981</v>
      </c>
      <c r="F17" s="1">
        <f>(E17-D17)/$D$2*100</f>
        <v>0.55268581633116509</v>
      </c>
      <c r="G17" s="3">
        <f t="shared" si="4"/>
        <v>1.88</v>
      </c>
      <c r="H17" s="4">
        <f t="shared" si="5"/>
        <v>-1.3273141836688347</v>
      </c>
      <c r="I17" s="2">
        <f t="shared" si="6"/>
        <v>0.63099999999999978</v>
      </c>
    </row>
    <row r="18" spans="2:12" x14ac:dyDescent="0.2">
      <c r="B18">
        <f t="shared" si="7"/>
        <v>4.25</v>
      </c>
      <c r="C18">
        <v>1.2490000000000001</v>
      </c>
      <c r="D18" s="1">
        <f>PV($E$2/1200,$F$2,PMT(B18/1200,360,$D$2))</f>
        <v>71616.066516067935</v>
      </c>
      <c r="E18" s="1">
        <f>(FV(B18/1200,$F$2,PMT(B18/1200,360,$D$2)))*((1+B18/1200)^-$F$2)</f>
        <v>72035.103975700287</v>
      </c>
      <c r="F18" s="1">
        <f>(E18-D18)/$D$2*100</f>
        <v>0.27935830642156845</v>
      </c>
      <c r="G18" s="3">
        <f t="shared" si="4"/>
        <v>1.2490000000000001</v>
      </c>
      <c r="H18" s="4">
        <f t="shared" si="5"/>
        <v>-0.96964169357843166</v>
      </c>
      <c r="I18" s="2">
        <f t="shared" si="6"/>
        <v>0.52900000000000014</v>
      </c>
    </row>
    <row r="19" spans="2:12" x14ac:dyDescent="0.2">
      <c r="B19">
        <f t="shared" si="7"/>
        <v>4.375</v>
      </c>
      <c r="C19">
        <v>0.72</v>
      </c>
      <c r="D19" s="1">
        <f>PV($E$2/1200,$F$2,PMT(B19/1200,360,$D$2))</f>
        <v>72685.396888616204</v>
      </c>
      <c r="E19" s="1">
        <f>(FV(B19/1200,$F$2,PMT(B19/1200,360,$D$2)))*((1+B19/1200)^-$F$2)</f>
        <v>72685.396888616204</v>
      </c>
      <c r="F19" s="1">
        <f>(E19-D19)/$D$2*100</f>
        <v>0</v>
      </c>
      <c r="G19" s="3">
        <f t="shared" si="4"/>
        <v>0.72</v>
      </c>
      <c r="H19" s="4">
        <f t="shared" si="5"/>
        <v>-0.72</v>
      </c>
    </row>
    <row r="20" spans="2:12" x14ac:dyDescent="0.2">
      <c r="D20" s="1"/>
      <c r="E20" s="1"/>
      <c r="F20" s="1"/>
      <c r="G20" s="3"/>
      <c r="H20" s="4"/>
    </row>
    <row r="21" spans="2:12" x14ac:dyDescent="0.2">
      <c r="D21" s="1"/>
      <c r="E21" s="1"/>
      <c r="F21" s="1"/>
      <c r="G21" s="3"/>
      <c r="H21" s="4"/>
    </row>
    <row r="22" spans="2:12" x14ac:dyDescent="0.2">
      <c r="D22" s="1"/>
      <c r="E22" s="1"/>
      <c r="F22" s="1"/>
      <c r="G22" s="3"/>
      <c r="H22" s="4"/>
    </row>
    <row r="23" spans="2:12" x14ac:dyDescent="0.2">
      <c r="D23" s="1"/>
      <c r="E23" s="1"/>
      <c r="F23" s="1"/>
      <c r="G23" s="3"/>
      <c r="H23" s="4"/>
    </row>
    <row r="24" spans="2:12" x14ac:dyDescent="0.2">
      <c r="D24" s="1"/>
      <c r="E24" s="1"/>
      <c r="F24" s="1"/>
      <c r="G24" s="3"/>
      <c r="H24" s="4"/>
    </row>
    <row r="25" spans="2:12" x14ac:dyDescent="0.2">
      <c r="D25" s="1"/>
      <c r="E25" s="1"/>
      <c r="F25" s="1"/>
      <c r="G25" s="3"/>
      <c r="H25" s="4"/>
    </row>
    <row r="26" spans="2:12" x14ac:dyDescent="0.2">
      <c r="D26" s="1"/>
      <c r="E26" s="1"/>
      <c r="F26" s="1"/>
    </row>
    <row r="27" spans="2:12" x14ac:dyDescent="0.2">
      <c r="D27" s="1"/>
      <c r="E27" s="1"/>
      <c r="F27" s="1"/>
    </row>
    <row r="28" spans="2:12" x14ac:dyDescent="0.2">
      <c r="D28" s="1"/>
      <c r="E28" s="1"/>
      <c r="F28" s="1"/>
    </row>
    <row r="29" spans="2:12" x14ac:dyDescent="0.2">
      <c r="D29" s="1"/>
      <c r="E29" s="1"/>
      <c r="F29" s="1"/>
      <c r="I29" t="s">
        <v>12</v>
      </c>
      <c r="J29" t="s">
        <v>13</v>
      </c>
      <c r="K29" t="s">
        <v>14</v>
      </c>
      <c r="L29" t="s">
        <v>15</v>
      </c>
    </row>
    <row r="30" spans="2:12" x14ac:dyDescent="0.2">
      <c r="D30" s="1"/>
      <c r="E30" s="1"/>
      <c r="F30" s="1"/>
      <c r="H30">
        <v>-1</v>
      </c>
      <c r="I30" t="e">
        <f>4.2967*(H30^-0.079)</f>
        <v>#NUM!</v>
      </c>
      <c r="J30" t="e">
        <f>4.4061*(H30^-0.095)</f>
        <v>#NUM!</v>
      </c>
    </row>
    <row r="31" spans="2:12" x14ac:dyDescent="0.2">
      <c r="D31" s="1"/>
      <c r="E31" s="1"/>
      <c r="F31" s="1"/>
      <c r="H31">
        <f>H30+0.125</f>
        <v>-0.875</v>
      </c>
      <c r="I31" t="e">
        <f>4.2967*(H31^-0.079)</f>
        <v>#NUM!</v>
      </c>
      <c r="J31" t="e">
        <f>4.4061*(H31^-0.095)</f>
        <v>#NUM!</v>
      </c>
      <c r="K31" t="e">
        <f>-(I30-I31)/($H30-$H31)</f>
        <v>#NUM!</v>
      </c>
      <c r="L31" t="e">
        <f>-(J30-J31)/($H30-$H31)</f>
        <v>#NUM!</v>
      </c>
    </row>
    <row r="32" spans="2:12" x14ac:dyDescent="0.2">
      <c r="D32" s="1"/>
      <c r="E32" s="1"/>
      <c r="F32" s="1"/>
      <c r="H32">
        <f>H31+0.125</f>
        <v>-0.75</v>
      </c>
      <c r="I32" t="e">
        <f t="shared" ref="I32:I69" si="8">4.2967*(H32^-0.079)</f>
        <v>#NUM!</v>
      </c>
      <c r="J32" t="e">
        <f t="shared" ref="J32:J43" si="9">4.4061*(H32^-0.095)</f>
        <v>#NUM!</v>
      </c>
      <c r="K32" t="e">
        <f t="shared" ref="K32:K69" si="10">-(I31-I32)/($H31-$H32)</f>
        <v>#NUM!</v>
      </c>
      <c r="L32" t="e">
        <f t="shared" ref="L32:L69" si="11">-(J31-J32)/($H31-$H32)</f>
        <v>#NUM!</v>
      </c>
    </row>
    <row r="33" spans="4:12" x14ac:dyDescent="0.2">
      <c r="D33" s="1"/>
      <c r="E33" s="1"/>
      <c r="F33" s="1"/>
      <c r="H33">
        <f t="shared" ref="H33:H43" si="12">H32+0.125</f>
        <v>-0.625</v>
      </c>
      <c r="I33" t="e">
        <f t="shared" si="8"/>
        <v>#NUM!</v>
      </c>
      <c r="J33" t="e">
        <f t="shared" si="9"/>
        <v>#NUM!</v>
      </c>
      <c r="K33" t="e">
        <f t="shared" si="10"/>
        <v>#NUM!</v>
      </c>
      <c r="L33" t="e">
        <f t="shared" si="11"/>
        <v>#NUM!</v>
      </c>
    </row>
    <row r="34" spans="4:12" x14ac:dyDescent="0.2">
      <c r="D34" s="1"/>
      <c r="E34" s="1"/>
      <c r="F34" s="1"/>
      <c r="H34">
        <f t="shared" si="12"/>
        <v>-0.5</v>
      </c>
      <c r="I34" t="e">
        <f t="shared" si="8"/>
        <v>#NUM!</v>
      </c>
      <c r="J34" t="e">
        <f t="shared" si="9"/>
        <v>#NUM!</v>
      </c>
      <c r="K34" t="e">
        <f t="shared" si="10"/>
        <v>#NUM!</v>
      </c>
      <c r="L34" t="e">
        <f t="shared" si="11"/>
        <v>#NUM!</v>
      </c>
    </row>
    <row r="35" spans="4:12" x14ac:dyDescent="0.2">
      <c r="D35" s="1"/>
      <c r="E35" s="1"/>
      <c r="F35" s="1"/>
      <c r="H35">
        <f t="shared" si="12"/>
        <v>-0.375</v>
      </c>
      <c r="I35" t="e">
        <f t="shared" si="8"/>
        <v>#NUM!</v>
      </c>
      <c r="J35" t="e">
        <f t="shared" si="9"/>
        <v>#NUM!</v>
      </c>
      <c r="K35" t="e">
        <f t="shared" si="10"/>
        <v>#NUM!</v>
      </c>
      <c r="L35" t="e">
        <f t="shared" si="11"/>
        <v>#NUM!</v>
      </c>
    </row>
    <row r="36" spans="4:12" x14ac:dyDescent="0.2">
      <c r="D36" s="1"/>
      <c r="E36" s="1"/>
      <c r="F36" s="1"/>
      <c r="H36">
        <f t="shared" si="12"/>
        <v>-0.25</v>
      </c>
      <c r="I36" t="e">
        <f t="shared" si="8"/>
        <v>#NUM!</v>
      </c>
      <c r="J36" t="e">
        <f t="shared" si="9"/>
        <v>#NUM!</v>
      </c>
      <c r="K36" t="e">
        <f t="shared" si="10"/>
        <v>#NUM!</v>
      </c>
      <c r="L36" t="e">
        <f t="shared" si="11"/>
        <v>#NUM!</v>
      </c>
    </row>
    <row r="37" spans="4:12" x14ac:dyDescent="0.2">
      <c r="D37" s="1"/>
      <c r="E37" s="1"/>
      <c r="F37" s="1"/>
      <c r="H37">
        <f t="shared" si="12"/>
        <v>-0.125</v>
      </c>
      <c r="I37" t="e">
        <f t="shared" si="8"/>
        <v>#NUM!</v>
      </c>
      <c r="J37" t="e">
        <f t="shared" si="9"/>
        <v>#NUM!</v>
      </c>
      <c r="K37" t="e">
        <f t="shared" si="10"/>
        <v>#NUM!</v>
      </c>
      <c r="L37" t="e">
        <f t="shared" si="11"/>
        <v>#NUM!</v>
      </c>
    </row>
    <row r="38" spans="4:12" x14ac:dyDescent="0.2">
      <c r="H38">
        <f t="shared" si="12"/>
        <v>0</v>
      </c>
      <c r="I38" t="e">
        <f t="shared" si="8"/>
        <v>#DIV/0!</v>
      </c>
      <c r="J38" t="e">
        <f t="shared" si="9"/>
        <v>#DIV/0!</v>
      </c>
      <c r="K38" t="e">
        <f t="shared" si="10"/>
        <v>#NUM!</v>
      </c>
      <c r="L38" t="e">
        <f t="shared" si="11"/>
        <v>#NUM!</v>
      </c>
    </row>
    <row r="39" spans="4:12" x14ac:dyDescent="0.2">
      <c r="H39">
        <f t="shared" si="12"/>
        <v>0.125</v>
      </c>
      <c r="I39">
        <f t="shared" si="8"/>
        <v>5.0638302735444558</v>
      </c>
      <c r="J39">
        <f t="shared" si="9"/>
        <v>5.3684374627792604</v>
      </c>
      <c r="K39" t="e">
        <f t="shared" si="10"/>
        <v>#DIV/0!</v>
      </c>
      <c r="L39" t="e">
        <f t="shared" si="11"/>
        <v>#DIV/0!</v>
      </c>
    </row>
    <row r="40" spans="4:12" x14ac:dyDescent="0.2">
      <c r="H40">
        <f t="shared" si="12"/>
        <v>0.25</v>
      </c>
      <c r="I40">
        <f t="shared" si="8"/>
        <v>4.7939971462336732</v>
      </c>
      <c r="J40">
        <f t="shared" si="9"/>
        <v>5.026319008487862</v>
      </c>
      <c r="K40">
        <f t="shared" si="10"/>
        <v>2.1586650184862606</v>
      </c>
      <c r="L40">
        <f t="shared" si="11"/>
        <v>2.7369476343311874</v>
      </c>
    </row>
    <row r="41" spans="4:12" x14ac:dyDescent="0.2">
      <c r="H41">
        <f t="shared" si="12"/>
        <v>0.375</v>
      </c>
      <c r="I41">
        <f t="shared" si="8"/>
        <v>4.6428704071119649</v>
      </c>
      <c r="J41">
        <f t="shared" si="9"/>
        <v>4.8363907197502254</v>
      </c>
      <c r="K41">
        <f t="shared" si="10"/>
        <v>1.209013912973667</v>
      </c>
      <c r="L41">
        <f t="shared" si="11"/>
        <v>1.5194263099010925</v>
      </c>
    </row>
    <row r="42" spans="4:12" x14ac:dyDescent="0.2">
      <c r="F42" t="e">
        <f>J42-J38</f>
        <v>#DIV/0!</v>
      </c>
      <c r="G42" t="e">
        <f>I42-I38</f>
        <v>#DIV/0!</v>
      </c>
      <c r="H42">
        <f t="shared" si="12"/>
        <v>0.5</v>
      </c>
      <c r="I42">
        <f t="shared" si="8"/>
        <v>4.538542446449326</v>
      </c>
      <c r="J42">
        <f t="shared" si="9"/>
        <v>4.7060029943996389</v>
      </c>
      <c r="K42">
        <f t="shared" si="10"/>
        <v>0.83462368530111064</v>
      </c>
      <c r="L42">
        <f t="shared" si="11"/>
        <v>1.0431018028046921</v>
      </c>
    </row>
    <row r="43" spans="4:12" x14ac:dyDescent="0.2">
      <c r="H43">
        <f t="shared" si="12"/>
        <v>0.625</v>
      </c>
      <c r="I43">
        <f t="shared" si="8"/>
        <v>4.4592365440502935</v>
      </c>
      <c r="J43">
        <f t="shared" si="9"/>
        <v>4.60729210812673</v>
      </c>
      <c r="K43">
        <f t="shared" si="10"/>
        <v>0.63444721919226055</v>
      </c>
      <c r="L43">
        <f t="shared" si="11"/>
        <v>0.78968709018327132</v>
      </c>
    </row>
    <row r="44" spans="4:12" x14ac:dyDescent="0.2">
      <c r="H44">
        <f t="shared" ref="H44:H50" si="13">H43+0.125</f>
        <v>0.75</v>
      </c>
      <c r="I44">
        <f t="shared" si="8"/>
        <v>4.3954687024784489</v>
      </c>
      <c r="J44">
        <f t="shared" ref="J44:J50" si="14">4.4061*(H44^-0.095)</f>
        <v>4.5281784086518648</v>
      </c>
      <c r="K44">
        <f t="shared" si="10"/>
        <v>0.51014273257475651</v>
      </c>
      <c r="L44">
        <f t="shared" si="11"/>
        <v>0.63290959579892103</v>
      </c>
    </row>
    <row r="45" spans="4:12" x14ac:dyDescent="0.2">
      <c r="H45">
        <f t="shared" si="13"/>
        <v>0.875</v>
      </c>
      <c r="I45">
        <f t="shared" si="8"/>
        <v>4.3422657158042348</v>
      </c>
      <c r="J45">
        <f t="shared" si="14"/>
        <v>4.4623495254276939</v>
      </c>
      <c r="K45">
        <f t="shared" si="10"/>
        <v>0.42562389339371265</v>
      </c>
      <c r="L45">
        <f t="shared" si="11"/>
        <v>0.52663106579336727</v>
      </c>
    </row>
    <row r="46" spans="4:12" x14ac:dyDescent="0.2">
      <c r="H46">
        <f t="shared" si="13"/>
        <v>1</v>
      </c>
      <c r="I46">
        <f t="shared" si="8"/>
        <v>4.2967000000000004</v>
      </c>
      <c r="J46">
        <f t="shared" si="14"/>
        <v>4.4061000000000003</v>
      </c>
      <c r="K46">
        <f t="shared" si="10"/>
        <v>0.36452572643387526</v>
      </c>
      <c r="L46">
        <f t="shared" si="11"/>
        <v>0.44999620342154856</v>
      </c>
    </row>
    <row r="47" spans="4:12" x14ac:dyDescent="0.2">
      <c r="H47">
        <f t="shared" si="13"/>
        <v>1.125</v>
      </c>
      <c r="I47">
        <f t="shared" si="8"/>
        <v>4.2569052382846975</v>
      </c>
      <c r="J47">
        <f t="shared" si="14"/>
        <v>4.3570732370935854</v>
      </c>
      <c r="K47">
        <f t="shared" si="10"/>
        <v>0.31835809372242352</v>
      </c>
      <c r="L47">
        <f t="shared" si="11"/>
        <v>0.39221410325131956</v>
      </c>
    </row>
    <row r="48" spans="4:12" x14ac:dyDescent="0.2">
      <c r="H48">
        <f t="shared" si="13"/>
        <v>1.25</v>
      </c>
      <c r="I48">
        <f t="shared" si="8"/>
        <v>4.2216200211613089</v>
      </c>
      <c r="J48">
        <f t="shared" si="14"/>
        <v>4.3136797366630137</v>
      </c>
      <c r="K48">
        <f t="shared" si="10"/>
        <v>0.2822817369871089</v>
      </c>
      <c r="L48">
        <f t="shared" si="11"/>
        <v>0.34714800344457331</v>
      </c>
    </row>
    <row r="49" spans="8:12" x14ac:dyDescent="0.2">
      <c r="H49">
        <f t="shared" si="13"/>
        <v>1.375</v>
      </c>
      <c r="I49">
        <f t="shared" si="8"/>
        <v>4.1899526847440418</v>
      </c>
      <c r="J49">
        <f t="shared" si="14"/>
        <v>4.2747979580179738</v>
      </c>
      <c r="K49">
        <f t="shared" si="10"/>
        <v>0.25333869133813636</v>
      </c>
      <c r="L49">
        <f t="shared" si="11"/>
        <v>0.31105422916031955</v>
      </c>
    </row>
    <row r="50" spans="8:12" x14ac:dyDescent="0.2">
      <c r="H50">
        <f t="shared" si="13"/>
        <v>1.5</v>
      </c>
      <c r="I50">
        <f t="shared" si="8"/>
        <v>4.1612501363106995</v>
      </c>
      <c r="J50">
        <f t="shared" si="14"/>
        <v>4.239607775452825</v>
      </c>
      <c r="K50">
        <f t="shared" si="10"/>
        <v>0.22962038746673841</v>
      </c>
      <c r="L50">
        <f t="shared" si="11"/>
        <v>0.28152146052119065</v>
      </c>
    </row>
    <row r="51" spans="8:12" x14ac:dyDescent="0.2">
      <c r="H51">
        <f t="shared" ref="H51:H61" si="15">H50+0.125</f>
        <v>1.625</v>
      </c>
      <c r="I51">
        <f t="shared" si="8"/>
        <v>4.135020014616102</v>
      </c>
      <c r="J51">
        <f t="shared" ref="J51:J61" si="16">4.4061*(H51^-0.095)</f>
        <v>4.2074918158469936</v>
      </c>
      <c r="K51">
        <f t="shared" si="10"/>
        <v>0.20984097355677989</v>
      </c>
      <c r="L51">
        <f t="shared" si="11"/>
        <v>0.25692767684665085</v>
      </c>
    </row>
    <row r="52" spans="8:12" x14ac:dyDescent="0.2">
      <c r="H52">
        <f t="shared" si="15"/>
        <v>1.75</v>
      </c>
      <c r="I52">
        <f t="shared" si="8"/>
        <v>4.1108821436037157</v>
      </c>
      <c r="J52">
        <f t="shared" si="16"/>
        <v>4.1779740190104269</v>
      </c>
      <c r="K52">
        <f t="shared" si="10"/>
        <v>0.19310296809909033</v>
      </c>
      <c r="L52">
        <f t="shared" si="11"/>
        <v>0.23614237469253396</v>
      </c>
    </row>
    <row r="53" spans="8:12" x14ac:dyDescent="0.2">
      <c r="H53">
        <f t="shared" si="15"/>
        <v>1.875</v>
      </c>
      <c r="I53">
        <f t="shared" si="8"/>
        <v>4.0885369908323765</v>
      </c>
      <c r="J53">
        <f t="shared" si="16"/>
        <v>4.1506797740336818</v>
      </c>
      <c r="K53">
        <f t="shared" si="10"/>
        <v>0.17876122217071355</v>
      </c>
      <c r="L53">
        <f t="shared" si="11"/>
        <v>0.21835395981396033</v>
      </c>
    </row>
    <row r="54" spans="8:12" x14ac:dyDescent="0.2">
      <c r="H54">
        <f t="shared" si="15"/>
        <v>2</v>
      </c>
      <c r="I54">
        <f t="shared" si="8"/>
        <v>4.0677444593347891</v>
      </c>
      <c r="J54">
        <f t="shared" si="16"/>
        <v>4.1253091494211169</v>
      </c>
      <c r="K54">
        <f t="shared" si="10"/>
        <v>0.16634025198069935</v>
      </c>
      <c r="L54">
        <f t="shared" si="11"/>
        <v>0.20296499690051917</v>
      </c>
    </row>
    <row r="55" spans="8:12" x14ac:dyDescent="0.2">
      <c r="H55">
        <f t="shared" si="15"/>
        <v>2.125</v>
      </c>
      <c r="I55">
        <f t="shared" si="8"/>
        <v>4.0483092054642036</v>
      </c>
      <c r="J55">
        <f t="shared" si="16"/>
        <v>4.1016183823159507</v>
      </c>
      <c r="K55">
        <f t="shared" si="10"/>
        <v>0.15548203096468427</v>
      </c>
      <c r="L55">
        <f t="shared" si="11"/>
        <v>0.18952613684133013</v>
      </c>
    </row>
    <row r="56" spans="8:12" x14ac:dyDescent="0.2">
      <c r="H56">
        <f t="shared" si="15"/>
        <v>2.25</v>
      </c>
      <c r="I56">
        <f t="shared" si="8"/>
        <v>4.0300702159670951</v>
      </c>
      <c r="J56">
        <f t="shared" si="16"/>
        <v>4.0794067519302892</v>
      </c>
      <c r="K56">
        <f t="shared" si="10"/>
        <v>0.14591191597686759</v>
      </c>
      <c r="L56">
        <f t="shared" si="11"/>
        <v>0.17769304308529144</v>
      </c>
    </row>
    <row r="57" spans="8:12" x14ac:dyDescent="0.2">
      <c r="H57">
        <f t="shared" si="15"/>
        <v>2.375</v>
      </c>
      <c r="I57">
        <f t="shared" si="8"/>
        <v>4.0128932450199422</v>
      </c>
      <c r="J57">
        <f t="shared" si="16"/>
        <v>4.0585070644969532</v>
      </c>
      <c r="K57">
        <f t="shared" si="10"/>
        <v>0.13741576757722385</v>
      </c>
      <c r="L57">
        <f t="shared" si="11"/>
        <v>0.16719749946668827</v>
      </c>
    </row>
    <row r="58" spans="8:12" x14ac:dyDescent="0.2">
      <c r="H58">
        <f t="shared" si="15"/>
        <v>2.5</v>
      </c>
      <c r="I58">
        <f t="shared" si="8"/>
        <v>3.9966652199352359</v>
      </c>
      <c r="J58">
        <f t="shared" si="16"/>
        <v>4.0387786217581079</v>
      </c>
      <c r="K58">
        <f t="shared" si="10"/>
        <v>0.12982420067764977</v>
      </c>
      <c r="L58">
        <f t="shared" si="11"/>
        <v>0.15782754191076265</v>
      </c>
    </row>
    <row r="59" spans="8:12" x14ac:dyDescent="0.2">
      <c r="H59">
        <f t="shared" si="15"/>
        <v>2.625</v>
      </c>
      <c r="I59">
        <f t="shared" si="8"/>
        <v>3.9812900319845888</v>
      </c>
      <c r="J59">
        <f t="shared" si="16"/>
        <v>4.0201019351890537</v>
      </c>
      <c r="K59">
        <f t="shared" si="10"/>
        <v>0.12300150360517748</v>
      </c>
      <c r="L59">
        <f t="shared" si="11"/>
        <v>0.14941349255243352</v>
      </c>
    </row>
    <row r="60" spans="8:12" x14ac:dyDescent="0.2">
      <c r="H60">
        <f t="shared" si="15"/>
        <v>2.75</v>
      </c>
      <c r="I60">
        <f t="shared" si="8"/>
        <v>3.9666853208840509</v>
      </c>
      <c r="J60">
        <f t="shared" si="16"/>
        <v>4.002374691481867</v>
      </c>
      <c r="K60">
        <f t="shared" si="10"/>
        <v>0.11683768880430279</v>
      </c>
      <c r="L60">
        <f t="shared" si="11"/>
        <v>0.14181794965749361</v>
      </c>
    </row>
    <row r="61" spans="8:12" x14ac:dyDescent="0.2">
      <c r="H61">
        <f t="shared" si="15"/>
        <v>2.875</v>
      </c>
      <c r="I61">
        <f t="shared" si="8"/>
        <v>3.9527799846118632</v>
      </c>
      <c r="J61">
        <f t="shared" si="16"/>
        <v>3.9855086306345595</v>
      </c>
      <c r="K61">
        <f t="shared" si="10"/>
        <v>0.11124269017750166</v>
      </c>
      <c r="L61">
        <f t="shared" si="11"/>
        <v>0.1349284867784597</v>
      </c>
    </row>
    <row r="62" spans="8:12" x14ac:dyDescent="0.2">
      <c r="H62">
        <f t="shared" ref="H62:H69" si="17">H61+0.125</f>
        <v>3</v>
      </c>
      <c r="I62">
        <f t="shared" si="8"/>
        <v>3.9395122270309737</v>
      </c>
      <c r="J62">
        <f t="shared" ref="J62:J69" si="18">4.4061*(H62^-0.095)</f>
        <v>3.9694271001639643</v>
      </c>
      <c r="K62">
        <f t="shared" si="10"/>
        <v>0.10614206064711595</v>
      </c>
      <c r="L62">
        <f t="shared" si="11"/>
        <v>0.12865224376476192</v>
      </c>
    </row>
    <row r="63" spans="8:12" x14ac:dyDescent="0.2">
      <c r="H63">
        <f t="shared" si="17"/>
        <v>3.125</v>
      </c>
      <c r="I63">
        <f t="shared" si="8"/>
        <v>3.9268280099512767</v>
      </c>
      <c r="J63">
        <f t="shared" si="18"/>
        <v>3.9540631173930967</v>
      </c>
      <c r="K63">
        <f t="shared" si="10"/>
        <v>0.1014737366375762</v>
      </c>
      <c r="L63">
        <f t="shared" si="11"/>
        <v>0.12291186216694072</v>
      </c>
    </row>
    <row r="64" spans="8:12" x14ac:dyDescent="0.2">
      <c r="H64">
        <f t="shared" si="17"/>
        <v>3.25</v>
      </c>
      <c r="I64">
        <f t="shared" si="8"/>
        <v>3.9146798132736995</v>
      </c>
      <c r="J64">
        <f t="shared" si="18"/>
        <v>3.939357818485298</v>
      </c>
      <c r="K64">
        <f t="shared" si="10"/>
        <v>9.7185573420617288E-2</v>
      </c>
      <c r="L64">
        <f t="shared" si="11"/>
        <v>0.11764239126238962</v>
      </c>
    </row>
    <row r="65" spans="8:12" x14ac:dyDescent="0.2">
      <c r="H65">
        <f t="shared" si="17"/>
        <v>3.375</v>
      </c>
      <c r="I65">
        <f t="shared" si="8"/>
        <v>3.9030256325865813</v>
      </c>
      <c r="J65">
        <f t="shared" si="18"/>
        <v>3.9252592053558488</v>
      </c>
      <c r="K65">
        <f t="shared" si="10"/>
        <v>9.3233445496945677E-2</v>
      </c>
      <c r="L65">
        <f t="shared" si="11"/>
        <v>0.11278890503559325</v>
      </c>
    </row>
    <row r="66" spans="8:12" x14ac:dyDescent="0.2">
      <c r="H66">
        <f t="shared" si="17"/>
        <v>3.5</v>
      </c>
      <c r="I66">
        <f t="shared" si="8"/>
        <v>3.8918281617572399</v>
      </c>
      <c r="J66">
        <f t="shared" si="18"/>
        <v>3.9117211245018106</v>
      </c>
      <c r="K66">
        <f t="shared" si="10"/>
        <v>8.9579766634731328E-2</v>
      </c>
      <c r="L66">
        <f t="shared" si="11"/>
        <v>0.10830464683230545</v>
      </c>
    </row>
    <row r="67" spans="8:12" x14ac:dyDescent="0.2">
      <c r="H67">
        <f t="shared" si="17"/>
        <v>3.625</v>
      </c>
      <c r="I67">
        <f t="shared" si="8"/>
        <v>3.8810541210845879</v>
      </c>
      <c r="J67">
        <f t="shared" si="18"/>
        <v>3.8987024281980407</v>
      </c>
      <c r="K67">
        <f t="shared" si="10"/>
        <v>8.6192325381215795E-2</v>
      </c>
      <c r="L67">
        <f t="shared" si="11"/>
        <v>0.1041495704301596</v>
      </c>
    </row>
    <row r="68" spans="8:12" x14ac:dyDescent="0.2">
      <c r="H68">
        <f t="shared" si="17"/>
        <v>3.75</v>
      </c>
      <c r="I68">
        <f t="shared" si="8"/>
        <v>3.8706737010365466</v>
      </c>
      <c r="J68">
        <f t="shared" si="18"/>
        <v>3.8861662804154053</v>
      </c>
      <c r="K68">
        <f t="shared" si="10"/>
        <v>8.3043360384330356E-2</v>
      </c>
      <c r="L68">
        <f t="shared" si="11"/>
        <v>0.10028918226108274</v>
      </c>
    </row>
    <row r="69" spans="8:12" x14ac:dyDescent="0.2">
      <c r="H69">
        <f t="shared" si="17"/>
        <v>3.875</v>
      </c>
      <c r="I69">
        <f t="shared" si="8"/>
        <v>3.860660098549729</v>
      </c>
      <c r="J69">
        <f t="shared" si="18"/>
        <v>3.8740795785669468</v>
      </c>
      <c r="K69">
        <f t="shared" si="10"/>
        <v>8.0108819894540773E-2</v>
      </c>
      <c r="L69">
        <f t="shared" si="11"/>
        <v>9.6693614787668025E-2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Negotiation</vt:lpstr>
      <vt:lpstr>Sheet1</vt:lpstr>
    </vt:vector>
  </TitlesOfParts>
  <Company>Ditech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Tripathi, Anupam</dc:creator>
  <cp:lastModifiedBy>Anupam Tripathi</cp:lastModifiedBy>
  <dcterms:created xsi:type="dcterms:W3CDTF">2017-10-31T12:52:53Z</dcterms:created>
  <dcterms:modified xsi:type="dcterms:W3CDTF">2025-06-03T14:45:22Z</dcterms:modified>
</cp:coreProperties>
</file>