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 Ro\Dropbox\ETH\Master HS16\Master Thesis\Master-Thesis-LR\Thermal networks\Looped Networks\Validation\"/>
    </mc:Choice>
  </mc:AlternateContent>
  <bookViews>
    <workbookView xWindow="0" yWindow="0" windowWidth="28800" windowHeight="11340" firstSheet="2" activeTab="3"/>
  </bookViews>
  <sheets>
    <sheet name="Description" sheetId="1" r:id="rId1"/>
    <sheet name="Master_Comparison" sheetId="2" r:id="rId2"/>
    <sheet name="Matlab_Comparison" sheetId="4" r:id="rId3"/>
    <sheet name="EPANET_Comparison" sheetId="3" r:id="rId4"/>
  </sheets>
  <externalReferences>
    <externalReference r:id="rId5"/>
  </externalReferences>
  <calcPr calcId="171027" fullCalcOnLoad="1"/>
</workbook>
</file>

<file path=xl/calcChain.xml><?xml version="1.0" encoding="utf-8"?>
<calcChain xmlns="http://schemas.openxmlformats.org/spreadsheetml/2006/main">
  <c r="F71" i="3" l="1"/>
  <c r="F70" i="3"/>
  <c r="F69" i="3"/>
  <c r="E71" i="3"/>
  <c r="E70" i="3"/>
  <c r="E69" i="3"/>
  <c r="D71" i="3"/>
  <c r="D70" i="3"/>
  <c r="D69" i="3"/>
  <c r="C71" i="3"/>
  <c r="C70" i="3"/>
  <c r="C69" i="3"/>
  <c r="P8" i="3"/>
  <c r="P12" i="3"/>
  <c r="P16" i="3"/>
  <c r="R24" i="3"/>
  <c r="R32" i="3"/>
  <c r="R40" i="3"/>
  <c r="S40" i="3"/>
  <c r="T40" i="3"/>
  <c r="U40" i="3"/>
  <c r="R44" i="3"/>
  <c r="S44" i="3"/>
  <c r="T44" i="3"/>
  <c r="U44" i="3"/>
  <c r="R48" i="3"/>
  <c r="S48" i="3"/>
  <c r="T48" i="3"/>
  <c r="U48" i="3"/>
  <c r="R56" i="3"/>
  <c r="M64" i="3"/>
  <c r="I64" i="3"/>
  <c r="E64" i="3"/>
  <c r="P63" i="3"/>
  <c r="P64" i="3" s="1"/>
  <c r="O63" i="3"/>
  <c r="O64" i="3" s="1"/>
  <c r="N63" i="3"/>
  <c r="N64" i="3" s="1"/>
  <c r="M63" i="3"/>
  <c r="L63" i="3"/>
  <c r="L64" i="3" s="1"/>
  <c r="K63" i="3"/>
  <c r="K64" i="3" s="1"/>
  <c r="J63" i="3"/>
  <c r="J64" i="3" s="1"/>
  <c r="I63" i="3"/>
  <c r="H63" i="3"/>
  <c r="H64" i="3" s="1"/>
  <c r="G63" i="3"/>
  <c r="G64" i="3" s="1"/>
  <c r="F63" i="3"/>
  <c r="F64" i="3" s="1"/>
  <c r="E63" i="3"/>
  <c r="D63" i="3"/>
  <c r="D64" i="3" s="1"/>
  <c r="C63" i="3"/>
  <c r="C64" i="3" s="1"/>
  <c r="M60" i="3"/>
  <c r="I60" i="3"/>
  <c r="E60" i="3"/>
  <c r="P59" i="3"/>
  <c r="P60" i="3" s="1"/>
  <c r="O59" i="3"/>
  <c r="O60" i="3" s="1"/>
  <c r="N59" i="3"/>
  <c r="N60" i="3" s="1"/>
  <c r="M59" i="3"/>
  <c r="L59" i="3"/>
  <c r="L60" i="3" s="1"/>
  <c r="K59" i="3"/>
  <c r="K60" i="3" s="1"/>
  <c r="J59" i="3"/>
  <c r="J60" i="3" s="1"/>
  <c r="I59" i="3"/>
  <c r="H59" i="3"/>
  <c r="H60" i="3" s="1"/>
  <c r="G59" i="3"/>
  <c r="G60" i="3" s="1"/>
  <c r="F59" i="3"/>
  <c r="F60" i="3" s="1"/>
  <c r="E59" i="3"/>
  <c r="D59" i="3"/>
  <c r="D60" i="3" s="1"/>
  <c r="C59" i="3"/>
  <c r="C60" i="3" s="1"/>
  <c r="M56" i="3"/>
  <c r="I56" i="3"/>
  <c r="E56" i="3"/>
  <c r="P55" i="3"/>
  <c r="P56" i="3" s="1"/>
  <c r="O55" i="3"/>
  <c r="O56" i="3" s="1"/>
  <c r="N55" i="3"/>
  <c r="N56" i="3" s="1"/>
  <c r="M55" i="3"/>
  <c r="L55" i="3"/>
  <c r="L56" i="3" s="1"/>
  <c r="K55" i="3"/>
  <c r="K56" i="3" s="1"/>
  <c r="J55" i="3"/>
  <c r="J56" i="3" s="1"/>
  <c r="I55" i="3"/>
  <c r="H55" i="3"/>
  <c r="H56" i="3" s="1"/>
  <c r="G55" i="3"/>
  <c r="G56" i="3" s="1"/>
  <c r="F55" i="3"/>
  <c r="F56" i="3" s="1"/>
  <c r="E55" i="3"/>
  <c r="D55" i="3"/>
  <c r="D56" i="3" s="1"/>
  <c r="C55" i="3"/>
  <c r="C56" i="3" s="1"/>
  <c r="L48" i="3"/>
  <c r="H48" i="3"/>
  <c r="D48" i="3"/>
  <c r="O47" i="3"/>
  <c r="O48" i="3" s="1"/>
  <c r="N47" i="3"/>
  <c r="N48" i="3" s="1"/>
  <c r="M47" i="3"/>
  <c r="M48" i="3" s="1"/>
  <c r="L47" i="3"/>
  <c r="K47" i="3"/>
  <c r="K48" i="3" s="1"/>
  <c r="J47" i="3"/>
  <c r="J48" i="3" s="1"/>
  <c r="I47" i="3"/>
  <c r="I48" i="3" s="1"/>
  <c r="H47" i="3"/>
  <c r="G47" i="3"/>
  <c r="G48" i="3" s="1"/>
  <c r="F47" i="3"/>
  <c r="F48" i="3" s="1"/>
  <c r="E47" i="3"/>
  <c r="E48" i="3" s="1"/>
  <c r="D47" i="3"/>
  <c r="C47" i="3"/>
  <c r="C48" i="3" s="1"/>
  <c r="N44" i="3"/>
  <c r="J44" i="3"/>
  <c r="F44" i="3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F43" i="3"/>
  <c r="E43" i="3"/>
  <c r="E44" i="3" s="1"/>
  <c r="D43" i="3"/>
  <c r="D44" i="3" s="1"/>
  <c r="C43" i="3"/>
  <c r="C44" i="3" s="1"/>
  <c r="L40" i="3"/>
  <c r="H40" i="3"/>
  <c r="D40" i="3"/>
  <c r="O39" i="3"/>
  <c r="O40" i="3" s="1"/>
  <c r="N39" i="3"/>
  <c r="N40" i="3" s="1"/>
  <c r="M39" i="3"/>
  <c r="M40" i="3" s="1"/>
  <c r="L39" i="3"/>
  <c r="K39" i="3"/>
  <c r="K40" i="3" s="1"/>
  <c r="J39" i="3"/>
  <c r="J40" i="3" s="1"/>
  <c r="I39" i="3"/>
  <c r="I40" i="3" s="1"/>
  <c r="H39" i="3"/>
  <c r="G39" i="3"/>
  <c r="G40" i="3" s="1"/>
  <c r="F39" i="3"/>
  <c r="F40" i="3" s="1"/>
  <c r="E39" i="3"/>
  <c r="E40" i="3" s="1"/>
  <c r="D39" i="3"/>
  <c r="C39" i="3"/>
  <c r="C40" i="3" s="1"/>
  <c r="O31" i="3"/>
  <c r="O32" i="3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D31" i="3"/>
  <c r="D32" i="3" s="1"/>
  <c r="C31" i="3"/>
  <c r="C32" i="3" s="1"/>
  <c r="O27" i="3"/>
  <c r="O28" i="3" s="1"/>
  <c r="N27" i="3"/>
  <c r="N28" i="3" s="1"/>
  <c r="M27" i="3"/>
  <c r="M28" i="3" s="1"/>
  <c r="L27" i="3"/>
  <c r="L28" i="3" s="1"/>
  <c r="K27" i="3"/>
  <c r="K28" i="3" s="1"/>
  <c r="J27" i="3"/>
  <c r="J28" i="3" s="1"/>
  <c r="I27" i="3"/>
  <c r="I28" i="3" s="1"/>
  <c r="H27" i="3"/>
  <c r="H28" i="3" s="1"/>
  <c r="G27" i="3"/>
  <c r="G28" i="3" s="1"/>
  <c r="F27" i="3"/>
  <c r="F28" i="3" s="1"/>
  <c r="E27" i="3"/>
  <c r="E28" i="3" s="1"/>
  <c r="D27" i="3"/>
  <c r="D28" i="3" s="1"/>
  <c r="C27" i="3"/>
  <c r="C28" i="3" s="1"/>
  <c r="O23" i="3"/>
  <c r="O24" i="3" s="1"/>
  <c r="N23" i="3"/>
  <c r="N24" i="3" s="1"/>
  <c r="M23" i="3"/>
  <c r="M24" i="3" s="1"/>
  <c r="L23" i="3"/>
  <c r="L24" i="3" s="1"/>
  <c r="K23" i="3"/>
  <c r="K24" i="3" s="1"/>
  <c r="J23" i="3"/>
  <c r="J24" i="3" s="1"/>
  <c r="I23" i="3"/>
  <c r="I24" i="3" s="1"/>
  <c r="H23" i="3"/>
  <c r="H24" i="3" s="1"/>
  <c r="G23" i="3"/>
  <c r="G24" i="3" s="1"/>
  <c r="F23" i="3"/>
  <c r="F24" i="3" s="1"/>
  <c r="E23" i="3"/>
  <c r="E24" i="3" s="1"/>
  <c r="D23" i="3"/>
  <c r="D24" i="3" s="1"/>
  <c r="C23" i="3"/>
  <c r="C24" i="3" s="1"/>
  <c r="N15" i="3"/>
  <c r="N16" i="3" s="1"/>
  <c r="M15" i="3"/>
  <c r="M16" i="3" s="1"/>
  <c r="L15" i="3"/>
  <c r="L16" i="3" s="1"/>
  <c r="K15" i="3"/>
  <c r="K16" i="3" s="1"/>
  <c r="J15" i="3"/>
  <c r="J16" i="3" s="1"/>
  <c r="I15" i="3"/>
  <c r="I16" i="3" s="1"/>
  <c r="H15" i="3"/>
  <c r="H16" i="3" s="1"/>
  <c r="G15" i="3"/>
  <c r="G16" i="3" s="1"/>
  <c r="F15" i="3"/>
  <c r="F16" i="3" s="1"/>
  <c r="E15" i="3"/>
  <c r="E16" i="3" s="1"/>
  <c r="D15" i="3"/>
  <c r="D16" i="3" s="1"/>
  <c r="C15" i="3"/>
  <c r="C16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2" i="3" s="1"/>
  <c r="F11" i="3"/>
  <c r="F12" i="3" s="1"/>
  <c r="E11" i="3"/>
  <c r="E12" i="3" s="1"/>
  <c r="D11" i="3"/>
  <c r="D12" i="3" s="1"/>
  <c r="C11" i="3"/>
  <c r="C12" i="3" s="1"/>
  <c r="N7" i="3"/>
  <c r="N8" i="3" s="1"/>
  <c r="M7" i="3"/>
  <c r="M8" i="3" s="1"/>
  <c r="L7" i="3"/>
  <c r="L8" i="3" s="1"/>
  <c r="K7" i="3"/>
  <c r="K8" i="3" s="1"/>
  <c r="J7" i="3"/>
  <c r="J8" i="3" s="1"/>
  <c r="I7" i="3"/>
  <c r="I8" i="3" s="1"/>
  <c r="H7" i="3"/>
  <c r="H8" i="3" s="1"/>
  <c r="G7" i="3"/>
  <c r="G8" i="3" s="1"/>
  <c r="F7" i="3"/>
  <c r="F8" i="3" s="1"/>
  <c r="E7" i="3"/>
  <c r="E8" i="3" s="1"/>
  <c r="D7" i="3"/>
  <c r="D8" i="3" s="1"/>
  <c r="C7" i="3"/>
  <c r="C8" i="3" s="1"/>
  <c r="E5" i="4" l="1"/>
  <c r="E4" i="4"/>
  <c r="D5" i="4"/>
  <c r="D4" i="4"/>
  <c r="C5" i="4"/>
  <c r="C4" i="4"/>
  <c r="B5" i="4"/>
  <c r="B4" i="4"/>
  <c r="E7" i="2"/>
  <c r="D6" i="2"/>
  <c r="C6" i="2"/>
  <c r="B6" i="2"/>
  <c r="D5" i="2"/>
  <c r="C5" i="2"/>
  <c r="B5" i="2"/>
  <c r="B7" i="2" l="1"/>
  <c r="C7" i="2"/>
  <c r="D7" i="2"/>
</calcChain>
</file>

<file path=xl/sharedStrings.xml><?xml version="1.0" encoding="utf-8"?>
<sst xmlns="http://schemas.openxmlformats.org/spreadsheetml/2006/main" count="186" uniqueCount="61">
  <si>
    <t>Validation Testing Description</t>
  </si>
  <si>
    <t>Test Number</t>
  </si>
  <si>
    <t>Network File</t>
  </si>
  <si>
    <t>Branch</t>
  </si>
  <si>
    <t>Description</t>
  </si>
  <si>
    <t>Network_3_1_plant</t>
  </si>
  <si>
    <t>i1031</t>
  </si>
  <si>
    <t>Comparison of timing and output values to master</t>
  </si>
  <si>
    <t>master</t>
  </si>
  <si>
    <t>Network_3_2_plants</t>
  </si>
  <si>
    <t>Network_1_1_plant</t>
  </si>
  <si>
    <t>Funcionality test, timing test</t>
  </si>
  <si>
    <t>Network_1_2_plants</t>
  </si>
  <si>
    <t>Network_2_1_plant</t>
  </si>
  <si>
    <t>Network_2_2_plants</t>
  </si>
  <si>
    <t>Master</t>
  </si>
  <si>
    <t>Difference Relative</t>
  </si>
  <si>
    <t>Network 3_1P</t>
  </si>
  <si>
    <t>Network 3_2P</t>
  </si>
  <si>
    <t>Comparison of branched network solution of Master and Branch code</t>
  </si>
  <si>
    <t>Matlab validation of Kirchoff 1st and 2nd laws of calculated mass flows in matlab</t>
  </si>
  <si>
    <t>Kirchoff 1st law</t>
  </si>
  <si>
    <t>Network 1_1P</t>
  </si>
  <si>
    <t>Network 1_2P</t>
  </si>
  <si>
    <t>Network 2_1P</t>
  </si>
  <si>
    <t>Network 2_2P</t>
  </si>
  <si>
    <t>Comparison of CEA calculated mass flows for looped and mixed networks to EPANET calculations</t>
  </si>
  <si>
    <t>PLANT</t>
  </si>
  <si>
    <t>Timestep</t>
  </si>
  <si>
    <t>PIPE0</t>
  </si>
  <si>
    <t>PIPE1</t>
  </si>
  <si>
    <t>PIPE2</t>
  </si>
  <si>
    <t>PIPE3</t>
  </si>
  <si>
    <t>PIPE4</t>
  </si>
  <si>
    <t>PIPE5</t>
  </si>
  <si>
    <t>PIPE6</t>
  </si>
  <si>
    <t>PIPE7</t>
  </si>
  <si>
    <t>PIPE8</t>
  </si>
  <si>
    <t>PIPE9</t>
  </si>
  <si>
    <t>PIPE10</t>
  </si>
  <si>
    <t>PIPE11</t>
  </si>
  <si>
    <t>CEA</t>
  </si>
  <si>
    <t>EPANET</t>
  </si>
  <si>
    <t>PIPE12</t>
  </si>
  <si>
    <t>PIPE13</t>
  </si>
  <si>
    <t>PIPE 9</t>
  </si>
  <si>
    <t>Deviation relative to total demand</t>
  </si>
  <si>
    <t>PIPE 7</t>
  </si>
  <si>
    <t>Pressure loss total [Pa]</t>
  </si>
  <si>
    <t>Heat supply total [kW]</t>
  </si>
  <si>
    <t>Heat loss total [kW]</t>
  </si>
  <si>
    <t>Mass flow total [kg]</t>
  </si>
  <si>
    <t>Kirchhoff 2nd law</t>
  </si>
  <si>
    <t>Maximum Deviation from expected values</t>
  </si>
  <si>
    <t>Absolute Difference</t>
  </si>
  <si>
    <t>Relative Difference</t>
  </si>
  <si>
    <t>Highest Deviation relative to total mass flow</t>
  </si>
  <si>
    <t>Relative Deviation</t>
  </si>
  <si>
    <t>Timestep #1</t>
  </si>
  <si>
    <t>Timestep #2</t>
  </si>
  <si>
    <t>Timestep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</si>
</sst>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;[Red]&quot;-&quot;&quot;$&quot;#,##0.00"/>
  </numFmts>
  <fonts count="10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</cellStyleXfs>
  <cellXfs count="41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10" fontId="1" fillId="0" borderId="0" xfId="1" applyNumberFormat="1" applyFont="1"/>
    <xf numFmtId="0" fontId="1" fillId="0" borderId="7" xfId="0" applyFont="1" applyBorder="1"/>
    <xf numFmtId="0" fontId="4" fillId="0" borderId="7" xfId="0" applyFont="1" applyBorder="1"/>
    <xf numFmtId="0" fontId="0" fillId="0" borderId="7" xfId="0" applyBorder="1"/>
    <xf numFmtId="0" fontId="7" fillId="0" borderId="7" xfId="0" applyFont="1" applyBorder="1"/>
    <xf numFmtId="0" fontId="9" fillId="0" borderId="7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1" fontId="1" fillId="0" borderId="0" xfId="0" applyNumberFormat="1" applyFont="1"/>
    <xf numFmtId="2" fontId="1" fillId="0" borderId="4" xfId="0" applyNumberFormat="1" applyFont="1" applyFill="1" applyBorder="1" applyAlignment="1">
      <alignment vertical="top"/>
    </xf>
    <xf numFmtId="2" fontId="1" fillId="0" borderId="5" xfId="0" applyNumberFormat="1" applyFont="1" applyFill="1" applyBorder="1" applyAlignment="1">
      <alignment vertical="top"/>
    </xf>
    <xf numFmtId="0" fontId="1" fillId="0" borderId="0" xfId="0" applyFont="1" applyAlignment="1">
      <alignment vertical="top"/>
    </xf>
    <xf numFmtId="2" fontId="1" fillId="0" borderId="0" xfId="0" applyNumberFormat="1" applyFont="1" applyAlignment="1">
      <alignment vertical="top"/>
    </xf>
    <xf numFmtId="9" fontId="1" fillId="0" borderId="0" xfId="1" applyFont="1" applyAlignment="1">
      <alignment vertical="top"/>
    </xf>
    <xf numFmtId="9" fontId="3" fillId="0" borderId="0" xfId="1" applyFont="1" applyAlignment="1">
      <alignment vertical="top"/>
    </xf>
    <xf numFmtId="2" fontId="1" fillId="0" borderId="3" xfId="0" applyNumberFormat="1" applyFont="1" applyBorder="1" applyAlignment="1">
      <alignment vertical="top"/>
    </xf>
    <xf numFmtId="2" fontId="1" fillId="0" borderId="0" xfId="0" applyNumberFormat="1" applyFont="1" applyFill="1" applyBorder="1" applyAlignment="1">
      <alignment vertical="top"/>
    </xf>
    <xf numFmtId="2" fontId="1" fillId="0" borderId="6" xfId="0" applyNumberFormat="1" applyFont="1" applyFill="1" applyBorder="1" applyAlignment="1">
      <alignment vertical="top"/>
    </xf>
    <xf numFmtId="2" fontId="1" fillId="0" borderId="0" xfId="0" applyNumberFormat="1" applyFont="1" applyFill="1" applyAlignment="1">
      <alignment vertical="top"/>
    </xf>
    <xf numFmtId="9" fontId="8" fillId="0" borderId="0" xfId="1" applyFont="1" applyAlignment="1">
      <alignment vertical="top"/>
    </xf>
    <xf numFmtId="2" fontId="1" fillId="0" borderId="0" xfId="0" applyNumberFormat="1" applyFont="1" applyBorder="1" applyAlignment="1">
      <alignment vertical="top"/>
    </xf>
    <xf numFmtId="2" fontId="1" fillId="0" borderId="0" xfId="1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7" xfId="0" applyFont="1" applyBorder="1" applyAlignment="1">
      <alignment vertical="top"/>
    </xf>
    <xf numFmtId="10" fontId="1" fillId="0" borderId="0" xfId="1" applyNumberFormat="1" applyFont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9" fontId="1" fillId="0" borderId="7" xfId="1" applyFont="1" applyBorder="1" applyAlignment="1">
      <alignment vertical="top"/>
    </xf>
    <xf numFmtId="0" fontId="4" fillId="0" borderId="1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>
      <alignment vertical="top"/>
    </xf>
    <xf numFmtId="0" fontId="4" fillId="0" borderId="0" xfId="0" applyFont="1" applyBorder="1" applyAlignment="1">
      <alignment vertical="top"/>
    </xf>
  </cellXfs>
  <cellStyles count="6">
    <cellStyle name="Heading" xfId="2"/>
    <cellStyle name="Heading1" xfId="3"/>
    <cellStyle name="Normal" xfId="0" builtinId="0" customBuiltin="1"/>
    <cellStyle name="Percent" xfId="1" builtinId="5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twork3_1P_Master_comparison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H__MassFlow_kgs_master"/>
      <sheetName val="DH__qloss_Supply_kW_master"/>
      <sheetName val="DH__Plant_heat_requirement_kW_m"/>
      <sheetName val="DH__P_DeltaP_Pa_master"/>
      <sheetName val="DH__MassFlow_kgs_branch"/>
      <sheetName val="DH__qloss_Supply_kW_branch"/>
      <sheetName val="DH__P_DeltaP_Pa_branch"/>
      <sheetName val="DH__Plant_heat_requirement_kW_b"/>
    </sheetNames>
    <sheetDataSet>
      <sheetData sheetId="0" refreshError="1"/>
      <sheetData sheetId="1">
        <row r="2">
          <cell r="L2">
            <v>47343.171000000242</v>
          </cell>
        </row>
      </sheetData>
      <sheetData sheetId="2">
        <row r="2">
          <cell r="L2">
            <v>40733.49500000001</v>
          </cell>
        </row>
      </sheetData>
      <sheetData sheetId="3" refreshError="1"/>
      <sheetData sheetId="4">
        <row r="2">
          <cell r="F2">
            <v>561243394.50999832</v>
          </cell>
        </row>
      </sheetData>
      <sheetData sheetId="5">
        <row r="2">
          <cell r="L2">
            <v>47343.171000000242</v>
          </cell>
        </row>
      </sheetData>
      <sheetData sheetId="6">
        <row r="2">
          <cell r="L2">
            <v>40733.49500000001</v>
          </cell>
        </row>
      </sheetData>
      <sheetData sheetId="7">
        <row r="2">
          <cell r="F2">
            <v>561243394.50999832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6" sqref="D16"/>
    </sheetView>
  </sheetViews>
  <sheetFormatPr defaultRowHeight="14.15"/>
  <cols>
    <col min="1" max="1" width="14.5" customWidth="1"/>
    <col min="2" max="2" width="17.640625" bestFit="1" customWidth="1"/>
    <col min="3" max="3" width="10.640625" customWidth="1"/>
    <col min="4" max="4" width="39.2109375" customWidth="1"/>
  </cols>
  <sheetData>
    <row r="1" spans="1:4">
      <c r="A1" s="2" t="s">
        <v>0</v>
      </c>
      <c r="B1" s="2"/>
      <c r="C1" s="2"/>
      <c r="D1" s="2"/>
    </row>
    <row r="3" spans="1:4">
      <c r="A3" s="1" t="s">
        <v>1</v>
      </c>
      <c r="B3" s="1" t="s">
        <v>2</v>
      </c>
      <c r="C3" s="1" t="s">
        <v>3</v>
      </c>
      <c r="D3" s="1" t="s">
        <v>4</v>
      </c>
    </row>
    <row r="4" spans="1:4">
      <c r="A4">
        <v>1</v>
      </c>
      <c r="B4" t="s">
        <v>5</v>
      </c>
      <c r="C4" t="s">
        <v>6</v>
      </c>
      <c r="D4" t="s">
        <v>7</v>
      </c>
    </row>
    <row r="5" spans="1:4">
      <c r="A5">
        <v>2</v>
      </c>
      <c r="B5" t="s">
        <v>5</v>
      </c>
      <c r="C5" t="s">
        <v>8</v>
      </c>
      <c r="D5" t="s">
        <v>7</v>
      </c>
    </row>
    <row r="6" spans="1:4">
      <c r="A6">
        <v>3</v>
      </c>
      <c r="B6" t="s">
        <v>9</v>
      </c>
      <c r="C6" t="s">
        <v>6</v>
      </c>
      <c r="D6" t="s">
        <v>7</v>
      </c>
    </row>
    <row r="7" spans="1:4">
      <c r="A7">
        <v>4</v>
      </c>
      <c r="B7" t="s">
        <v>9</v>
      </c>
      <c r="C7" t="s">
        <v>8</v>
      </c>
      <c r="D7" t="s">
        <v>7</v>
      </c>
    </row>
    <row r="8" spans="1:4">
      <c r="A8">
        <v>5</v>
      </c>
      <c r="B8" t="s">
        <v>10</v>
      </c>
      <c r="C8" t="s">
        <v>6</v>
      </c>
      <c r="D8" t="s">
        <v>11</v>
      </c>
    </row>
    <row r="9" spans="1:4">
      <c r="A9">
        <v>6</v>
      </c>
      <c r="B9" t="s">
        <v>12</v>
      </c>
      <c r="C9" t="s">
        <v>6</v>
      </c>
      <c r="D9" t="s">
        <v>11</v>
      </c>
    </row>
    <row r="10" spans="1:4">
      <c r="A10">
        <v>7</v>
      </c>
      <c r="B10" t="s">
        <v>13</v>
      </c>
      <c r="C10" t="s">
        <v>6</v>
      </c>
      <c r="D10" t="s">
        <v>11</v>
      </c>
    </row>
    <row r="11" spans="1:4">
      <c r="A11">
        <v>8</v>
      </c>
      <c r="B11" t="s">
        <v>14</v>
      </c>
      <c r="C11" t="s">
        <v>6</v>
      </c>
      <c r="D11" t="s">
        <v>11</v>
      </c>
    </row>
  </sheetData>
  <mergeCells count="1">
    <mergeCell ref="A1:D1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0" sqref="A10:E13"/>
    </sheetView>
  </sheetViews>
  <sheetFormatPr defaultRowHeight="14.15"/>
  <cols>
    <col min="1" max="1" width="17.640625" customWidth="1"/>
    <col min="2" max="2" width="18.35546875" bestFit="1" customWidth="1"/>
    <col min="3" max="3" width="18.2109375" bestFit="1" customWidth="1"/>
    <col min="4" max="4" width="21.640625" bestFit="1" customWidth="1"/>
    <col min="5" max="5" width="20.5703125" bestFit="1" customWidth="1"/>
  </cols>
  <sheetData>
    <row r="1" spans="1:5">
      <c r="A1" s="5" t="s">
        <v>19</v>
      </c>
      <c r="B1" s="5"/>
      <c r="C1" s="5"/>
      <c r="D1" s="5"/>
      <c r="E1" s="5"/>
    </row>
    <row r="3" spans="1:5">
      <c r="A3" t="s">
        <v>17</v>
      </c>
    </row>
    <row r="4" spans="1:5">
      <c r="A4" s="11"/>
      <c r="B4" s="12" t="s">
        <v>51</v>
      </c>
      <c r="C4" s="12" t="s">
        <v>50</v>
      </c>
      <c r="D4" s="12" t="s">
        <v>48</v>
      </c>
      <c r="E4" s="12" t="s">
        <v>49</v>
      </c>
    </row>
    <row r="5" spans="1:5">
      <c r="A5" s="1" t="s">
        <v>15</v>
      </c>
      <c r="B5" s="3">
        <f>[1]DH__MassFlow_kgs_master!L2</f>
        <v>47343.171000000242</v>
      </c>
      <c r="C5" s="3">
        <f>[1]DH__qloss_Supply_kW_master!L2</f>
        <v>40733.49500000001</v>
      </c>
      <c r="D5" s="3">
        <f>[1]DH__P_DeltaP_Pa_master!F2</f>
        <v>561243394.50999832</v>
      </c>
      <c r="E5" s="3">
        <v>2049416.9609999999</v>
      </c>
    </row>
    <row r="6" spans="1:5">
      <c r="A6" s="1" t="s">
        <v>3</v>
      </c>
      <c r="B6" s="3">
        <f>[1]DH__MassFlow_kgs_branch!L2</f>
        <v>47343.171000000242</v>
      </c>
      <c r="C6" s="3">
        <f>[1]DH__qloss_Supply_kW_branch!L2</f>
        <v>40733.49500000001</v>
      </c>
      <c r="D6" s="3">
        <f>[1]DH__P_DeltaP_Pa_branch!F2</f>
        <v>561243394.50999832</v>
      </c>
      <c r="E6" s="3">
        <v>2049416.9609999999</v>
      </c>
    </row>
    <row r="7" spans="1:5">
      <c r="A7" s="1" t="s">
        <v>16</v>
      </c>
      <c r="B7" s="4">
        <f>(B5-B6)/B5</f>
        <v>0</v>
      </c>
      <c r="C7" s="4">
        <f>(C5-C6)/C5</f>
        <v>0</v>
      </c>
      <c r="D7" s="4">
        <f>(D5-D6)/D5</f>
        <v>0</v>
      </c>
      <c r="E7" s="4">
        <f>(E5-E6)/E5</f>
        <v>0</v>
      </c>
    </row>
    <row r="9" spans="1:5">
      <c r="A9" t="s">
        <v>18</v>
      </c>
    </row>
    <row r="10" spans="1:5">
      <c r="A10" s="11"/>
      <c r="B10" s="12" t="s">
        <v>51</v>
      </c>
      <c r="C10" s="12" t="s">
        <v>50</v>
      </c>
      <c r="D10" s="12" t="s">
        <v>48</v>
      </c>
      <c r="E10" s="12" t="s">
        <v>49</v>
      </c>
    </row>
    <row r="11" spans="1:5">
      <c r="A11" s="1" t="s">
        <v>15</v>
      </c>
      <c r="B11">
        <v>40670</v>
      </c>
      <c r="C11">
        <v>41523</v>
      </c>
      <c r="D11">
        <v>669486823</v>
      </c>
      <c r="E11">
        <v>1580685</v>
      </c>
    </row>
    <row r="12" spans="1:5">
      <c r="A12" s="1" t="s">
        <v>3</v>
      </c>
      <c r="B12">
        <v>40654</v>
      </c>
      <c r="C12">
        <v>41540</v>
      </c>
      <c r="D12">
        <v>668982714</v>
      </c>
      <c r="E12">
        <v>1580744</v>
      </c>
    </row>
    <row r="13" spans="1:5">
      <c r="A13" s="1" t="s">
        <v>16</v>
      </c>
      <c r="B13" s="4">
        <v>4.0000000000000002E-4</v>
      </c>
      <c r="C13" s="4">
        <v>-4.0000000000000002E-4</v>
      </c>
      <c r="D13" s="4">
        <v>8.0000000000000004E-4</v>
      </c>
      <c r="E13" s="4">
        <v>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3" sqref="A3:E5"/>
    </sheetView>
  </sheetViews>
  <sheetFormatPr defaultRowHeight="14.15"/>
  <cols>
    <col min="1" max="1" width="15.0703125" customWidth="1"/>
    <col min="2" max="5" width="12.28515625" bestFit="1" customWidth="1"/>
  </cols>
  <sheetData>
    <row r="1" spans="1:5" ht="14.6">
      <c r="A1" s="15" t="s">
        <v>20</v>
      </c>
      <c r="B1" s="15"/>
      <c r="C1" s="15"/>
      <c r="D1" s="15"/>
      <c r="E1" s="15"/>
    </row>
    <row r="2" spans="1:5" ht="14.6">
      <c r="A2" s="14" t="s">
        <v>53</v>
      </c>
      <c r="B2" s="14"/>
      <c r="C2" s="14"/>
      <c r="D2" s="14"/>
      <c r="E2" s="14"/>
    </row>
    <row r="3" spans="1:5" ht="14.6">
      <c r="A3" s="9"/>
      <c r="B3" s="13" t="s">
        <v>22</v>
      </c>
      <c r="C3" s="13" t="s">
        <v>23</v>
      </c>
      <c r="D3" s="13" t="s">
        <v>24</v>
      </c>
      <c r="E3" s="13" t="s">
        <v>25</v>
      </c>
    </row>
    <row r="4" spans="1:5" ht="14.6">
      <c r="A4" s="7" t="s">
        <v>21</v>
      </c>
      <c r="B4" s="16">
        <f>10^-5</f>
        <v>1.0000000000000001E-5</v>
      </c>
      <c r="C4" s="16">
        <f>10^-5</f>
        <v>1.0000000000000001E-5</v>
      </c>
      <c r="D4" s="16">
        <f>3.5527*10^-15</f>
        <v>3.5527000000000003E-15</v>
      </c>
      <c r="E4" s="16">
        <f>10^-5</f>
        <v>1.0000000000000001E-5</v>
      </c>
    </row>
    <row r="5" spans="1:5" ht="14.6">
      <c r="A5" s="7" t="s">
        <v>52</v>
      </c>
      <c r="B5" s="16">
        <f>7.276*10^-7</f>
        <v>7.2759999999999992E-7</v>
      </c>
      <c r="C5" s="16">
        <f>6.5484*10^-11</f>
        <v>6.5483999999999998E-11</v>
      </c>
      <c r="D5" s="16">
        <f>5.8208*10^-11</f>
        <v>5.8207999999999994E-11</v>
      </c>
      <c r="E5" s="16">
        <f>5.8208*10^-11</f>
        <v>5.8207999999999994E-11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topLeftCell="A52" workbookViewId="0">
      <selection activeCell="B68" sqref="B68:F71"/>
    </sheetView>
  </sheetViews>
  <sheetFormatPr defaultRowHeight="14.6"/>
  <cols>
    <col min="1" max="1" width="4.5" style="31" customWidth="1"/>
    <col min="2" max="2" width="15.0703125" style="31" customWidth="1"/>
    <col min="3" max="3" width="5.42578125" style="19" bestFit="1" customWidth="1"/>
    <col min="4" max="4" width="5.28515625" style="19" customWidth="1"/>
    <col min="5" max="6" width="5.42578125" style="19" bestFit="1" customWidth="1"/>
    <col min="7" max="8" width="5" style="19" bestFit="1" customWidth="1"/>
    <col min="9" max="9" width="5.42578125" style="19" bestFit="1" customWidth="1"/>
    <col min="10" max="12" width="5" style="19" bestFit="1" customWidth="1"/>
    <col min="13" max="16" width="5.92578125" style="19" bestFit="1" customWidth="1"/>
    <col min="17" max="18" width="9.140625" style="19"/>
    <col min="19" max="16384" width="9.140625" style="6"/>
  </cols>
  <sheetData>
    <row r="1" spans="1:18">
      <c r="A1" s="30" t="s">
        <v>26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8">
      <c r="A2" s="31" t="s">
        <v>22</v>
      </c>
    </row>
    <row r="3" spans="1:18"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 t="s">
        <v>27</v>
      </c>
      <c r="P3" s="19" t="s">
        <v>46</v>
      </c>
      <c r="Q3" s="6"/>
      <c r="R3" s="6"/>
    </row>
    <row r="4" spans="1:18">
      <c r="A4" s="34" t="s">
        <v>28</v>
      </c>
      <c r="B4" s="34"/>
      <c r="C4" s="38" t="s">
        <v>29</v>
      </c>
      <c r="D4" s="38" t="s">
        <v>30</v>
      </c>
      <c r="E4" s="38" t="s">
        <v>31</v>
      </c>
      <c r="F4" s="38" t="s">
        <v>32</v>
      </c>
      <c r="G4" s="38" t="s">
        <v>33</v>
      </c>
      <c r="H4" s="38" t="s">
        <v>34</v>
      </c>
      <c r="I4" s="38" t="s">
        <v>35</v>
      </c>
      <c r="J4" s="38" t="s">
        <v>36</v>
      </c>
      <c r="K4" s="38" t="s">
        <v>37</v>
      </c>
      <c r="L4" s="38" t="s">
        <v>38</v>
      </c>
      <c r="M4" s="38" t="s">
        <v>39</v>
      </c>
      <c r="N4" s="39" t="s">
        <v>40</v>
      </c>
      <c r="P4" s="32" t="s">
        <v>45</v>
      </c>
      <c r="Q4" s="6"/>
      <c r="R4" s="6"/>
    </row>
    <row r="5" spans="1:18">
      <c r="A5" s="35">
        <v>62</v>
      </c>
      <c r="B5" s="35" t="s">
        <v>41</v>
      </c>
      <c r="C5" s="17">
        <v>3.5077400000000001</v>
      </c>
      <c r="D5" s="17">
        <v>0.32013000000000003</v>
      </c>
      <c r="E5" s="17">
        <v>2.0315500000000002</v>
      </c>
      <c r="F5" s="17">
        <v>1.9122300000000001</v>
      </c>
      <c r="G5" s="17">
        <v>3.62365</v>
      </c>
      <c r="H5" s="17">
        <v>5.33507</v>
      </c>
      <c r="I5" s="17">
        <v>12.6905</v>
      </c>
      <c r="J5" s="17">
        <v>6.2188499999999998</v>
      </c>
      <c r="K5" s="17">
        <v>4.7602099999999998</v>
      </c>
      <c r="L5" s="17">
        <v>0.11931</v>
      </c>
      <c r="M5" s="17">
        <v>2.9294699999999998</v>
      </c>
      <c r="N5" s="18">
        <v>18.025569999999998</v>
      </c>
      <c r="Q5" s="6"/>
      <c r="R5" s="6"/>
    </row>
    <row r="6" spans="1:18">
      <c r="B6" s="40" t="s">
        <v>42</v>
      </c>
      <c r="C6" s="36">
        <v>3.54</v>
      </c>
      <c r="D6" s="19">
        <v>0.31</v>
      </c>
      <c r="E6" s="19">
        <v>2.02</v>
      </c>
      <c r="F6" s="19">
        <v>1.84</v>
      </c>
      <c r="G6" s="19">
        <v>3.55</v>
      </c>
      <c r="H6" s="19">
        <v>5.27</v>
      </c>
      <c r="I6" s="19">
        <v>12.76</v>
      </c>
      <c r="J6" s="19">
        <v>6.25</v>
      </c>
      <c r="K6" s="19">
        <v>4.8</v>
      </c>
      <c r="L6" s="19">
        <v>0.18</v>
      </c>
      <c r="M6" s="19">
        <v>2.91</v>
      </c>
      <c r="N6" s="19">
        <v>18.03</v>
      </c>
      <c r="Q6" s="6"/>
      <c r="R6" s="6"/>
    </row>
    <row r="7" spans="1:18">
      <c r="B7" s="40" t="s">
        <v>54</v>
      </c>
      <c r="C7" s="28">
        <f>C6-C5</f>
        <v>3.2259999999999955E-2</v>
      </c>
      <c r="D7" s="20">
        <f t="shared" ref="D7:N7" si="0">D6-D5</f>
        <v>-1.0130000000000028E-2</v>
      </c>
      <c r="E7" s="20">
        <f t="shared" si="0"/>
        <v>-1.1550000000000171E-2</v>
      </c>
      <c r="F7" s="20">
        <f t="shared" si="0"/>
        <v>-7.2230000000000016E-2</v>
      </c>
      <c r="G7" s="20">
        <f t="shared" si="0"/>
        <v>-7.3650000000000215E-2</v>
      </c>
      <c r="H7" s="20">
        <f t="shared" si="0"/>
        <v>-6.5070000000000405E-2</v>
      </c>
      <c r="I7" s="20">
        <f t="shared" si="0"/>
        <v>6.9499999999999673E-2</v>
      </c>
      <c r="J7" s="20">
        <f t="shared" si="0"/>
        <v>3.1150000000000233E-2</v>
      </c>
      <c r="K7" s="20">
        <f t="shared" si="0"/>
        <v>3.9789999999999992E-2</v>
      </c>
      <c r="L7" s="20">
        <f t="shared" si="0"/>
        <v>6.0689999999999994E-2</v>
      </c>
      <c r="M7" s="20">
        <f t="shared" si="0"/>
        <v>-1.9469999999999654E-2</v>
      </c>
      <c r="N7" s="20">
        <f t="shared" si="0"/>
        <v>4.4300000000028206E-3</v>
      </c>
      <c r="Q7" s="6"/>
      <c r="R7" s="6"/>
    </row>
    <row r="8" spans="1:18">
      <c r="B8" s="32" t="s">
        <v>55</v>
      </c>
      <c r="C8" s="21">
        <f>C7/C6</f>
        <v>9.1129943502824724E-3</v>
      </c>
      <c r="D8" s="21">
        <f t="shared" ref="D8:N8" si="1">D7/D6</f>
        <v>-3.2677419354838796E-2</v>
      </c>
      <c r="E8" s="21">
        <f t="shared" si="1"/>
        <v>-5.7178217821783027E-3</v>
      </c>
      <c r="F8" s="21">
        <f t="shared" si="1"/>
        <v>-3.9255434782608706E-2</v>
      </c>
      <c r="G8" s="21">
        <f t="shared" si="1"/>
        <v>-2.0746478873239497E-2</v>
      </c>
      <c r="H8" s="21">
        <f t="shared" si="1"/>
        <v>-1.2347248576850173E-2</v>
      </c>
      <c r="I8" s="21">
        <f t="shared" si="1"/>
        <v>5.4467084639498176E-3</v>
      </c>
      <c r="J8" s="21">
        <f t="shared" si="1"/>
        <v>4.984000000000037E-3</v>
      </c>
      <c r="K8" s="21">
        <f t="shared" si="1"/>
        <v>8.2895833333333328E-3</v>
      </c>
      <c r="L8" s="22">
        <f t="shared" si="1"/>
        <v>0.33716666666666667</v>
      </c>
      <c r="M8" s="21">
        <f t="shared" si="1"/>
        <v>-6.6907216494844169E-3</v>
      </c>
      <c r="N8" s="21">
        <f t="shared" si="1"/>
        <v>2.4570160843055022E-4</v>
      </c>
      <c r="P8" s="33">
        <f>L7/N6</f>
        <v>3.3660565723793671E-3</v>
      </c>
      <c r="Q8" s="6"/>
      <c r="R8" s="6"/>
    </row>
    <row r="9" spans="1:18">
      <c r="A9" s="35">
        <v>2172</v>
      </c>
      <c r="B9" s="35" t="s">
        <v>41</v>
      </c>
      <c r="C9" s="23">
        <v>0.99345000000000006</v>
      </c>
      <c r="D9" s="23">
        <v>0.15937000000000001</v>
      </c>
      <c r="E9" s="23">
        <v>0.54562999999999995</v>
      </c>
      <c r="F9" s="23">
        <v>0.51339999999999997</v>
      </c>
      <c r="G9" s="23">
        <v>0.89966000000000002</v>
      </c>
      <c r="H9" s="23">
        <v>1.2859100000000001</v>
      </c>
      <c r="I9" s="23">
        <v>3.2288700000000001</v>
      </c>
      <c r="J9" s="23">
        <v>1.58514</v>
      </c>
      <c r="K9" s="23">
        <v>1.2574799999999999</v>
      </c>
      <c r="L9" s="23">
        <v>3.2230000000000002E-2</v>
      </c>
      <c r="M9" s="23">
        <v>0.83899000000000001</v>
      </c>
      <c r="N9" s="23">
        <v>4.5147899999999996</v>
      </c>
      <c r="Q9" s="6"/>
      <c r="R9" s="6"/>
    </row>
    <row r="10" spans="1:18">
      <c r="B10" s="40" t="s">
        <v>42</v>
      </c>
      <c r="C10" s="24">
        <v>1.01</v>
      </c>
      <c r="D10" s="24">
        <v>0.15</v>
      </c>
      <c r="E10" s="24">
        <v>0.54</v>
      </c>
      <c r="F10" s="24">
        <v>0.51</v>
      </c>
      <c r="G10" s="24">
        <v>0.91</v>
      </c>
      <c r="H10" s="24">
        <v>1.3</v>
      </c>
      <c r="I10" s="24">
        <v>3.32</v>
      </c>
      <c r="J10" s="24">
        <v>1.64</v>
      </c>
      <c r="K10" s="24">
        <v>1.28</v>
      </c>
      <c r="L10" s="24">
        <v>0.04</v>
      </c>
      <c r="M10" s="24">
        <v>0.84</v>
      </c>
      <c r="N10" s="24">
        <v>4.62</v>
      </c>
      <c r="Q10" s="6"/>
      <c r="R10" s="6"/>
    </row>
    <row r="11" spans="1:18">
      <c r="B11" s="40" t="s">
        <v>54</v>
      </c>
      <c r="C11" s="28">
        <f>C10-C9</f>
        <v>1.6549999999999954E-2</v>
      </c>
      <c r="D11" s="20">
        <f t="shared" ref="D11:N11" si="2">D10-D9</f>
        <v>-9.3700000000000172E-3</v>
      </c>
      <c r="E11" s="20">
        <f t="shared" si="2"/>
        <v>-5.6299999999999129E-3</v>
      </c>
      <c r="F11" s="20">
        <f t="shared" si="2"/>
        <v>-3.3999999999999586E-3</v>
      </c>
      <c r="G11" s="20">
        <f t="shared" si="2"/>
        <v>1.0340000000000016E-2</v>
      </c>
      <c r="H11" s="20">
        <f t="shared" si="2"/>
        <v>1.4089999999999936E-2</v>
      </c>
      <c r="I11" s="20">
        <f t="shared" si="2"/>
        <v>9.1129999999999711E-2</v>
      </c>
      <c r="J11" s="20">
        <f t="shared" si="2"/>
        <v>5.4859999999999909E-2</v>
      </c>
      <c r="K11" s="20">
        <f t="shared" si="2"/>
        <v>2.2520000000000095E-2</v>
      </c>
      <c r="L11" s="20">
        <f t="shared" si="2"/>
        <v>7.7699999999999991E-3</v>
      </c>
      <c r="M11" s="20">
        <f t="shared" si="2"/>
        <v>1.0099999999999554E-3</v>
      </c>
      <c r="N11" s="20">
        <f t="shared" si="2"/>
        <v>0.10521000000000047</v>
      </c>
      <c r="Q11" s="6"/>
      <c r="R11" s="6"/>
    </row>
    <row r="12" spans="1:18">
      <c r="B12" s="40" t="s">
        <v>55</v>
      </c>
      <c r="C12" s="37">
        <f>C11/C10</f>
        <v>1.6386138613861342E-2</v>
      </c>
      <c r="D12" s="21">
        <f t="shared" ref="D12:N12" si="3">D11/D10</f>
        <v>-6.2466666666666781E-2</v>
      </c>
      <c r="E12" s="21">
        <f t="shared" si="3"/>
        <v>-1.0425925925925764E-2</v>
      </c>
      <c r="F12" s="21">
        <f t="shared" si="3"/>
        <v>-6.6666666666665856E-3</v>
      </c>
      <c r="G12" s="21">
        <f t="shared" si="3"/>
        <v>1.136263736263738E-2</v>
      </c>
      <c r="H12" s="21">
        <f t="shared" si="3"/>
        <v>1.083846153846149E-2</v>
      </c>
      <c r="I12" s="21">
        <f t="shared" si="3"/>
        <v>2.7448795180722806E-2</v>
      </c>
      <c r="J12" s="21">
        <f t="shared" si="3"/>
        <v>3.3451219512195068E-2</v>
      </c>
      <c r="K12" s="21">
        <f t="shared" si="3"/>
        <v>1.7593750000000075E-2</v>
      </c>
      <c r="L12" s="22">
        <f t="shared" si="3"/>
        <v>0.19424999999999998</v>
      </c>
      <c r="M12" s="21">
        <f t="shared" si="3"/>
        <v>1.2023809523808993E-3</v>
      </c>
      <c r="N12" s="21">
        <f t="shared" si="3"/>
        <v>2.2772727272727375E-2</v>
      </c>
      <c r="P12" s="33">
        <f>L11/N10</f>
        <v>1.6818181818181817E-3</v>
      </c>
      <c r="Q12" s="6"/>
      <c r="R12" s="6"/>
    </row>
    <row r="13" spans="1:18">
      <c r="A13" s="35">
        <v>8295</v>
      </c>
      <c r="B13" s="35" t="s">
        <v>41</v>
      </c>
      <c r="C13" s="23">
        <v>3.6164200000000002</v>
      </c>
      <c r="D13" s="23">
        <v>0.24990000000000001</v>
      </c>
      <c r="E13" s="23">
        <v>2.2817500000000002</v>
      </c>
      <c r="F13" s="23">
        <v>2.1973199999999999</v>
      </c>
      <c r="G13" s="23">
        <v>4.2291600000000003</v>
      </c>
      <c r="H13" s="23">
        <v>6.2610099999999997</v>
      </c>
      <c r="I13" s="23">
        <v>15.57587</v>
      </c>
      <c r="J13" s="23">
        <v>8.2316299999999991</v>
      </c>
      <c r="K13" s="23">
        <v>5.3124200000000004</v>
      </c>
      <c r="L13" s="23">
        <v>8.4440000000000001E-2</v>
      </c>
      <c r="M13" s="23">
        <v>3.19611</v>
      </c>
      <c r="N13" s="23">
        <v>21.836880000000001</v>
      </c>
      <c r="Q13" s="6"/>
      <c r="R13" s="6"/>
    </row>
    <row r="14" spans="1:18">
      <c r="B14" s="40" t="s">
        <v>42</v>
      </c>
      <c r="C14" s="20">
        <v>3.66</v>
      </c>
      <c r="D14" s="20">
        <v>0.22</v>
      </c>
      <c r="E14" s="20">
        <v>2.25</v>
      </c>
      <c r="F14" s="20">
        <v>2.12</v>
      </c>
      <c r="G14" s="20">
        <v>4.1500000000000004</v>
      </c>
      <c r="H14" s="20">
        <v>6.18</v>
      </c>
      <c r="I14" s="20">
        <v>15.66</v>
      </c>
      <c r="J14" s="20">
        <v>8.27</v>
      </c>
      <c r="K14" s="20">
        <v>5.35</v>
      </c>
      <c r="L14" s="20">
        <v>0.14000000000000001</v>
      </c>
      <c r="M14" s="20">
        <v>3.18</v>
      </c>
      <c r="N14" s="20">
        <v>21.84</v>
      </c>
      <c r="Q14" s="6"/>
      <c r="R14" s="6"/>
    </row>
    <row r="15" spans="1:18">
      <c r="B15" s="40" t="s">
        <v>54</v>
      </c>
      <c r="C15" s="20">
        <f>C14-C13</f>
        <v>4.3579999999999952E-2</v>
      </c>
      <c r="D15" s="20">
        <f t="shared" ref="D15:N15" si="4">D14-D13</f>
        <v>-2.990000000000001E-2</v>
      </c>
      <c r="E15" s="20">
        <f t="shared" si="4"/>
        <v>-3.1750000000000167E-2</v>
      </c>
      <c r="F15" s="20">
        <f t="shared" si="4"/>
        <v>-7.7319999999999833E-2</v>
      </c>
      <c r="G15" s="20">
        <f t="shared" si="4"/>
        <v>-7.9159999999999897E-2</v>
      </c>
      <c r="H15" s="20">
        <f t="shared" si="4"/>
        <v>-8.1010000000000026E-2</v>
      </c>
      <c r="I15" s="20">
        <f t="shared" si="4"/>
        <v>8.4130000000000038E-2</v>
      </c>
      <c r="J15" s="20">
        <f t="shared" si="4"/>
        <v>3.8370000000000459E-2</v>
      </c>
      <c r="K15" s="20">
        <f t="shared" si="4"/>
        <v>3.7579999999999281E-2</v>
      </c>
      <c r="L15" s="20">
        <f t="shared" si="4"/>
        <v>5.5560000000000012E-2</v>
      </c>
      <c r="M15" s="20">
        <f t="shared" si="4"/>
        <v>-1.6109999999999847E-2</v>
      </c>
      <c r="N15" s="20">
        <f t="shared" si="4"/>
        <v>3.1199999999991235E-3</v>
      </c>
      <c r="Q15" s="6"/>
      <c r="R15" s="6"/>
    </row>
    <row r="16" spans="1:18">
      <c r="B16" s="40" t="s">
        <v>55</v>
      </c>
      <c r="C16" s="21">
        <f>C15/C14</f>
        <v>1.1907103825136598E-2</v>
      </c>
      <c r="D16" s="22">
        <f t="shared" ref="D16:N16" si="5">D15/D14</f>
        <v>-0.13590909090909095</v>
      </c>
      <c r="E16" s="21">
        <f t="shared" si="5"/>
        <v>-1.4111111111111185E-2</v>
      </c>
      <c r="F16" s="21">
        <f t="shared" si="5"/>
        <v>-3.6471698113207468E-2</v>
      </c>
      <c r="G16" s="21">
        <f t="shared" si="5"/>
        <v>-1.9074698795180697E-2</v>
      </c>
      <c r="H16" s="21">
        <f t="shared" si="5"/>
        <v>-1.3108414239482205E-2</v>
      </c>
      <c r="I16" s="21">
        <f t="shared" si="5"/>
        <v>5.3722860791826331E-3</v>
      </c>
      <c r="J16" s="21">
        <f t="shared" si="5"/>
        <v>4.6396614268440703E-3</v>
      </c>
      <c r="K16" s="21">
        <f t="shared" si="5"/>
        <v>7.0242990654204264E-3</v>
      </c>
      <c r="L16" s="22">
        <f t="shared" si="5"/>
        <v>0.39685714285714291</v>
      </c>
      <c r="M16" s="21">
        <f t="shared" si="5"/>
        <v>-5.0660377358490083E-3</v>
      </c>
      <c r="N16" s="21">
        <f t="shared" si="5"/>
        <v>1.4285714285710273E-4</v>
      </c>
      <c r="P16" s="33">
        <f>L15/N14</f>
        <v>2.5439560439560445E-3</v>
      </c>
      <c r="Q16" s="6"/>
      <c r="R16" s="6"/>
    </row>
    <row r="18" spans="1:18">
      <c r="A18" s="31" t="s">
        <v>23</v>
      </c>
    </row>
    <row r="19" spans="1:18">
      <c r="A19" s="7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 t="s">
        <v>27</v>
      </c>
      <c r="O19" s="31" t="s">
        <v>27</v>
      </c>
    </row>
    <row r="20" spans="1:18">
      <c r="A20" s="31" t="s">
        <v>28</v>
      </c>
      <c r="B20" s="40"/>
      <c r="C20" s="38" t="s">
        <v>29</v>
      </c>
      <c r="D20" s="38" t="s">
        <v>30</v>
      </c>
      <c r="E20" s="38" t="s">
        <v>31</v>
      </c>
      <c r="F20" s="38" t="s">
        <v>32</v>
      </c>
      <c r="G20" s="38" t="s">
        <v>33</v>
      </c>
      <c r="H20" s="38" t="s">
        <v>34</v>
      </c>
      <c r="I20" s="38" t="s">
        <v>35</v>
      </c>
      <c r="J20" s="38" t="s">
        <v>36</v>
      </c>
      <c r="K20" s="38" t="s">
        <v>37</v>
      </c>
      <c r="L20" s="38" t="s">
        <v>38</v>
      </c>
      <c r="M20" s="38" t="s">
        <v>39</v>
      </c>
      <c r="N20" s="39" t="s">
        <v>40</v>
      </c>
      <c r="O20" s="39" t="s">
        <v>43</v>
      </c>
      <c r="R20" s="32" t="s">
        <v>47</v>
      </c>
    </row>
    <row r="21" spans="1:18">
      <c r="A21" s="35">
        <v>55</v>
      </c>
      <c r="B21" s="35" t="s">
        <v>41</v>
      </c>
      <c r="C21" s="17">
        <v>9.9221699999999995</v>
      </c>
      <c r="D21" s="17">
        <v>5.2374000000000001</v>
      </c>
      <c r="E21" s="17">
        <v>1.8453900000000001</v>
      </c>
      <c r="F21" s="17">
        <v>2.2656399999999999</v>
      </c>
      <c r="G21" s="17">
        <v>4.2963100000000001</v>
      </c>
      <c r="H21" s="17">
        <v>4.2963100000000001</v>
      </c>
      <c r="I21" s="17">
        <v>5.9268599999999996</v>
      </c>
      <c r="J21" s="17">
        <v>0.30099999999999999</v>
      </c>
      <c r="K21" s="17">
        <v>4.19719</v>
      </c>
      <c r="L21" s="17">
        <v>1.61043</v>
      </c>
      <c r="M21" s="17">
        <v>0.55610000000000004</v>
      </c>
      <c r="N21" s="17">
        <v>10.22317</v>
      </c>
      <c r="O21" s="18">
        <v>10.22317</v>
      </c>
    </row>
    <row r="22" spans="1:18">
      <c r="B22" s="40" t="s">
        <v>42</v>
      </c>
      <c r="C22" s="26">
        <v>10.050000000000001</v>
      </c>
      <c r="D22" s="26">
        <v>5.32</v>
      </c>
      <c r="E22" s="26">
        <v>1.76</v>
      </c>
      <c r="F22" s="26">
        <v>2.23</v>
      </c>
      <c r="G22" s="26">
        <v>4.26</v>
      </c>
      <c r="H22" s="26">
        <v>4.26</v>
      </c>
      <c r="I22" s="26">
        <v>5.97</v>
      </c>
      <c r="J22" s="26">
        <v>0.17</v>
      </c>
      <c r="K22" s="26">
        <v>4.1100000000000003</v>
      </c>
      <c r="L22" s="26">
        <v>1.56</v>
      </c>
      <c r="M22" s="26">
        <v>0.52</v>
      </c>
      <c r="N22" s="26">
        <v>10.220000000000001</v>
      </c>
      <c r="O22" s="26">
        <v>10.220000000000001</v>
      </c>
    </row>
    <row r="23" spans="1:18">
      <c r="B23" s="40" t="s">
        <v>54</v>
      </c>
      <c r="C23" s="26">
        <f>C22-C21</f>
        <v>0.12783000000000122</v>
      </c>
      <c r="D23" s="26">
        <f t="shared" ref="D23:O23" si="6">D22-D21</f>
        <v>8.2600000000000229E-2</v>
      </c>
      <c r="E23" s="26">
        <f t="shared" si="6"/>
        <v>-8.5390000000000077E-2</v>
      </c>
      <c r="F23" s="26">
        <f t="shared" si="6"/>
        <v>-3.5639999999999894E-2</v>
      </c>
      <c r="G23" s="26">
        <f t="shared" si="6"/>
        <v>-3.6310000000000286E-2</v>
      </c>
      <c r="H23" s="26">
        <f t="shared" si="6"/>
        <v>-3.6310000000000286E-2</v>
      </c>
      <c r="I23" s="26">
        <f t="shared" si="6"/>
        <v>4.3140000000000178E-2</v>
      </c>
      <c r="J23" s="26">
        <f t="shared" si="6"/>
        <v>-0.13099999999999998</v>
      </c>
      <c r="K23" s="26">
        <f t="shared" si="6"/>
        <v>-8.7189999999999657E-2</v>
      </c>
      <c r="L23" s="26">
        <f t="shared" si="6"/>
        <v>-5.0429999999999975E-2</v>
      </c>
      <c r="M23" s="26">
        <f t="shared" si="6"/>
        <v>-3.6100000000000021E-2</v>
      </c>
      <c r="N23" s="26">
        <f t="shared" si="6"/>
        <v>-3.1699999999990069E-3</v>
      </c>
      <c r="O23" s="26">
        <f t="shared" si="6"/>
        <v>-3.1699999999990069E-3</v>
      </c>
    </row>
    <row r="24" spans="1:18">
      <c r="B24" s="40" t="s">
        <v>55</v>
      </c>
      <c r="C24" s="21">
        <f>C23/C22</f>
        <v>1.2719402985074747E-2</v>
      </c>
      <c r="D24" s="21">
        <f t="shared" ref="D24:O24" si="7">D23/D22</f>
        <v>1.5526315789473727E-2</v>
      </c>
      <c r="E24" s="21">
        <f t="shared" si="7"/>
        <v>-4.85170454545455E-2</v>
      </c>
      <c r="F24" s="21">
        <f t="shared" si="7"/>
        <v>-1.5982062780269011E-2</v>
      </c>
      <c r="G24" s="21">
        <f t="shared" si="7"/>
        <v>-8.5234741784038243E-3</v>
      </c>
      <c r="H24" s="21">
        <f t="shared" si="7"/>
        <v>-8.5234741784038243E-3</v>
      </c>
      <c r="I24" s="21">
        <f t="shared" si="7"/>
        <v>7.2261306532663619E-3</v>
      </c>
      <c r="J24" s="22">
        <f t="shared" si="7"/>
        <v>-0.77058823529411746</v>
      </c>
      <c r="K24" s="21">
        <f t="shared" si="7"/>
        <v>-2.1214111922141034E-2</v>
      </c>
      <c r="L24" s="27">
        <f t="shared" si="7"/>
        <v>-3.2326923076923059E-2</v>
      </c>
      <c r="M24" s="21">
        <f t="shared" si="7"/>
        <v>-6.9423076923076962E-2</v>
      </c>
      <c r="N24" s="21">
        <f t="shared" si="7"/>
        <v>-3.1017612524452119E-4</v>
      </c>
      <c r="O24" s="21">
        <f t="shared" si="7"/>
        <v>-3.1017612524452119E-4</v>
      </c>
      <c r="R24" s="33">
        <f>J23/(N22+O22)</f>
        <v>-6.4090019569471605E-3</v>
      </c>
    </row>
    <row r="25" spans="1:18">
      <c r="A25" s="35">
        <v>3081</v>
      </c>
      <c r="B25" s="35" t="s">
        <v>41</v>
      </c>
      <c r="C25" s="17">
        <v>2.2379500000000001</v>
      </c>
      <c r="D25" s="25">
        <v>1.6145099999999999</v>
      </c>
      <c r="E25" s="25">
        <v>0.66222999999999999</v>
      </c>
      <c r="F25" s="25">
        <v>0.54074999999999995</v>
      </c>
      <c r="G25" s="25">
        <v>0.80498000000000003</v>
      </c>
      <c r="H25" s="25">
        <v>0.80498000000000003</v>
      </c>
      <c r="I25" s="25">
        <v>1.25935</v>
      </c>
      <c r="J25" s="25">
        <v>0.17362</v>
      </c>
      <c r="K25" s="25">
        <v>0.82150999999999996</v>
      </c>
      <c r="L25" s="25">
        <v>0.38571</v>
      </c>
      <c r="M25" s="25">
        <v>0.17157</v>
      </c>
      <c r="N25" s="25">
        <v>2.06433</v>
      </c>
      <c r="O25" s="25">
        <v>2.06433</v>
      </c>
    </row>
    <row r="26" spans="1:18">
      <c r="B26" s="40" t="s">
        <v>42</v>
      </c>
      <c r="C26" s="24">
        <v>2.23</v>
      </c>
      <c r="D26" s="24">
        <v>1.64</v>
      </c>
      <c r="E26" s="24">
        <v>0.64</v>
      </c>
      <c r="F26" s="24">
        <v>0.53</v>
      </c>
      <c r="G26" s="24">
        <v>0.79</v>
      </c>
      <c r="H26" s="24">
        <v>0.79</v>
      </c>
      <c r="I26" s="24">
        <v>1.27</v>
      </c>
      <c r="J26" s="24">
        <v>0.17</v>
      </c>
      <c r="K26" s="24">
        <v>0.84</v>
      </c>
      <c r="L26" s="24">
        <v>0.37</v>
      </c>
      <c r="M26" s="24">
        <v>0.2</v>
      </c>
      <c r="N26" s="24">
        <v>2.06</v>
      </c>
      <c r="O26" s="24">
        <v>2.06</v>
      </c>
    </row>
    <row r="27" spans="1:18">
      <c r="B27" s="40" t="s">
        <v>54</v>
      </c>
      <c r="C27" s="20">
        <f>C26-C25</f>
        <v>-7.9500000000001236E-3</v>
      </c>
      <c r="D27" s="20">
        <f t="shared" ref="D27:O27" si="8">D26-D25</f>
        <v>2.5490000000000013E-2</v>
      </c>
      <c r="E27" s="20">
        <f t="shared" si="8"/>
        <v>-2.2229999999999972E-2</v>
      </c>
      <c r="F27" s="20">
        <f t="shared" si="8"/>
        <v>-1.0749999999999926E-2</v>
      </c>
      <c r="G27" s="20">
        <f t="shared" si="8"/>
        <v>-1.4979999999999993E-2</v>
      </c>
      <c r="H27" s="20">
        <f t="shared" si="8"/>
        <v>-1.4979999999999993E-2</v>
      </c>
      <c r="I27" s="20">
        <f t="shared" si="8"/>
        <v>1.0650000000000048E-2</v>
      </c>
      <c r="J27" s="20">
        <f t="shared" si="8"/>
        <v>-3.6199999999999843E-3</v>
      </c>
      <c r="K27" s="20">
        <f t="shared" si="8"/>
        <v>1.8490000000000006E-2</v>
      </c>
      <c r="L27" s="20">
        <f t="shared" si="8"/>
        <v>-1.5710000000000002E-2</v>
      </c>
      <c r="M27" s="20">
        <f t="shared" si="8"/>
        <v>2.8430000000000011E-2</v>
      </c>
      <c r="N27" s="20">
        <f t="shared" si="8"/>
        <v>-4.329999999999945E-3</v>
      </c>
      <c r="O27" s="20">
        <f t="shared" si="8"/>
        <v>-4.329999999999945E-3</v>
      </c>
    </row>
    <row r="28" spans="1:18">
      <c r="B28" s="40" t="s">
        <v>55</v>
      </c>
      <c r="C28" s="21">
        <f>C27/C26</f>
        <v>-3.5650224215247189E-3</v>
      </c>
      <c r="D28" s="21">
        <f t="shared" ref="D28:O28" si="9">D27/D26</f>
        <v>1.5542682926829277E-2</v>
      </c>
      <c r="E28" s="21">
        <f t="shared" si="9"/>
        <v>-3.4734374999999956E-2</v>
      </c>
      <c r="F28" s="21">
        <f t="shared" si="9"/>
        <v>-2.0283018867924388E-2</v>
      </c>
      <c r="G28" s="21">
        <f t="shared" si="9"/>
        <v>-1.8962025316455688E-2</v>
      </c>
      <c r="H28" s="21">
        <f t="shared" si="9"/>
        <v>-1.8962025316455688E-2</v>
      </c>
      <c r="I28" s="21">
        <f t="shared" si="9"/>
        <v>8.385826771653582E-3</v>
      </c>
      <c r="J28" s="21">
        <f t="shared" si="9"/>
        <v>-2.1294117647058731E-2</v>
      </c>
      <c r="K28" s="21">
        <f t="shared" si="9"/>
        <v>2.2011904761904771E-2</v>
      </c>
      <c r="L28" s="27">
        <f t="shared" si="9"/>
        <v>-4.2459459459459462E-2</v>
      </c>
      <c r="M28" s="21">
        <f t="shared" si="9"/>
        <v>0.14215000000000005</v>
      </c>
      <c r="N28" s="21">
        <f t="shared" si="9"/>
        <v>-2.1019417475727888E-3</v>
      </c>
      <c r="O28" s="21">
        <f t="shared" si="9"/>
        <v>-2.1019417475727888E-3</v>
      </c>
    </row>
    <row r="29" spans="1:18">
      <c r="A29" s="35">
        <v>8460</v>
      </c>
      <c r="B29" s="35" t="s">
        <v>41</v>
      </c>
      <c r="C29" s="23">
        <v>8.0547199999999997</v>
      </c>
      <c r="D29" s="23">
        <v>4.9811300000000003</v>
      </c>
      <c r="E29" s="23">
        <v>1.7157100000000001</v>
      </c>
      <c r="F29" s="23">
        <v>1.90652</v>
      </c>
      <c r="G29" s="23">
        <v>3.5125600000000001</v>
      </c>
      <c r="H29" s="23">
        <v>3.5125600000000001</v>
      </c>
      <c r="I29" s="23">
        <v>4.7978800000000001</v>
      </c>
      <c r="J29" s="23">
        <v>0.25572</v>
      </c>
      <c r="K29" s="23">
        <v>3.4475600000000002</v>
      </c>
      <c r="L29" s="23">
        <v>1.41523</v>
      </c>
      <c r="M29" s="23">
        <v>0.42629</v>
      </c>
      <c r="N29" s="23">
        <v>8.3104399999999998</v>
      </c>
      <c r="O29" s="23">
        <v>8.3104399999999998</v>
      </c>
    </row>
    <row r="30" spans="1:18">
      <c r="B30" s="40" t="s">
        <v>42</v>
      </c>
      <c r="C30" s="20">
        <v>8.15</v>
      </c>
      <c r="D30" s="20">
        <v>5.05</v>
      </c>
      <c r="E30" s="20">
        <v>1.64</v>
      </c>
      <c r="F30" s="20">
        <v>1.88</v>
      </c>
      <c r="G30" s="20">
        <v>3.48</v>
      </c>
      <c r="H30" s="20">
        <v>3.48</v>
      </c>
      <c r="I30" s="20">
        <v>4.83</v>
      </c>
      <c r="J30" s="20">
        <v>0.16</v>
      </c>
      <c r="K30" s="20">
        <v>3.38</v>
      </c>
      <c r="L30" s="20">
        <v>1.37</v>
      </c>
      <c r="M30" s="20">
        <v>0.4</v>
      </c>
      <c r="N30" s="20">
        <v>8.31</v>
      </c>
      <c r="O30" s="28">
        <v>8.31</v>
      </c>
    </row>
    <row r="31" spans="1:18">
      <c r="B31" s="40" t="s">
        <v>54</v>
      </c>
      <c r="C31" s="20">
        <f>C30-C29</f>
        <v>9.5280000000000697E-2</v>
      </c>
      <c r="D31" s="20">
        <f t="shared" ref="D31:O31" si="10">D30-D29</f>
        <v>6.8869999999999543E-2</v>
      </c>
      <c r="E31" s="20">
        <f t="shared" si="10"/>
        <v>-7.5710000000000166E-2</v>
      </c>
      <c r="F31" s="20">
        <f t="shared" si="10"/>
        <v>-2.6520000000000099E-2</v>
      </c>
      <c r="G31" s="20">
        <f t="shared" si="10"/>
        <v>-3.2560000000000144E-2</v>
      </c>
      <c r="H31" s="20">
        <f t="shared" si="10"/>
        <v>-3.2560000000000144E-2</v>
      </c>
      <c r="I31" s="20">
        <f t="shared" si="10"/>
        <v>3.2119999999999926E-2</v>
      </c>
      <c r="J31" s="20">
        <f t="shared" si="10"/>
        <v>-9.572E-2</v>
      </c>
      <c r="K31" s="20">
        <f t="shared" si="10"/>
        <v>-6.7560000000000286E-2</v>
      </c>
      <c r="L31" s="20">
        <f t="shared" si="10"/>
        <v>-4.5229999999999881E-2</v>
      </c>
      <c r="M31" s="20">
        <f t="shared" si="10"/>
        <v>-2.628999999999998E-2</v>
      </c>
      <c r="N31" s="20">
        <f t="shared" si="10"/>
        <v>-4.3999999999932982E-4</v>
      </c>
      <c r="O31" s="20">
        <f t="shared" si="10"/>
        <v>-4.3999999999932982E-4</v>
      </c>
    </row>
    <row r="32" spans="1:18">
      <c r="B32" s="40" t="s">
        <v>55</v>
      </c>
      <c r="C32" s="21">
        <f>C31/C30</f>
        <v>1.1690797546012354E-2</v>
      </c>
      <c r="D32" s="21">
        <f t="shared" ref="D32:O32" si="11">D31/D30</f>
        <v>1.3637623762376148E-2</v>
      </c>
      <c r="E32" s="21">
        <f t="shared" si="11"/>
        <v>-4.6164634146341567E-2</v>
      </c>
      <c r="F32" s="21">
        <f t="shared" si="11"/>
        <v>-1.4106382978723457E-2</v>
      </c>
      <c r="G32" s="21">
        <f t="shared" si="11"/>
        <v>-9.356321839080502E-3</v>
      </c>
      <c r="H32" s="21">
        <f t="shared" si="11"/>
        <v>-9.356321839080502E-3</v>
      </c>
      <c r="I32" s="21">
        <f t="shared" si="11"/>
        <v>6.6501035196687213E-3</v>
      </c>
      <c r="J32" s="22">
        <f t="shared" si="11"/>
        <v>-0.59824999999999995</v>
      </c>
      <c r="K32" s="21">
        <f t="shared" si="11"/>
        <v>-1.9988165680473458E-2</v>
      </c>
      <c r="L32" s="27">
        <f t="shared" si="11"/>
        <v>-3.3014598540145899E-2</v>
      </c>
      <c r="M32" s="21">
        <f t="shared" si="11"/>
        <v>-6.572499999999995E-2</v>
      </c>
      <c r="N32" s="21">
        <f t="shared" si="11"/>
        <v>-5.2948255114239448E-5</v>
      </c>
      <c r="O32" s="21">
        <f t="shared" si="11"/>
        <v>-5.2948255114239448E-5</v>
      </c>
      <c r="R32" s="33">
        <f>J31/(N30+O30)</f>
        <v>-5.7593261131167264E-3</v>
      </c>
    </row>
    <row r="33" spans="1:21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</row>
    <row r="34" spans="1:21">
      <c r="A34" s="31" t="s">
        <v>24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</row>
    <row r="35" spans="1:21">
      <c r="A35" s="6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 t="s">
        <v>27</v>
      </c>
      <c r="O35" s="31"/>
    </row>
    <row r="36" spans="1:21">
      <c r="A36" s="31" t="s">
        <v>28</v>
      </c>
      <c r="B36" s="40"/>
      <c r="C36" s="38" t="s">
        <v>29</v>
      </c>
      <c r="D36" s="38" t="s">
        <v>30</v>
      </c>
      <c r="E36" s="38" t="s">
        <v>31</v>
      </c>
      <c r="F36" s="38" t="s">
        <v>32</v>
      </c>
      <c r="G36" s="38" t="s">
        <v>33</v>
      </c>
      <c r="H36" s="38" t="s">
        <v>34</v>
      </c>
      <c r="I36" s="38" t="s">
        <v>35</v>
      </c>
      <c r="J36" s="38" t="s">
        <v>36</v>
      </c>
      <c r="K36" s="38" t="s">
        <v>37</v>
      </c>
      <c r="L36" s="38" t="s">
        <v>38</v>
      </c>
      <c r="M36" s="38" t="s">
        <v>39</v>
      </c>
      <c r="N36" s="39" t="s">
        <v>40</v>
      </c>
      <c r="O36" s="39" t="s">
        <v>43</v>
      </c>
      <c r="R36" s="32" t="s">
        <v>29</v>
      </c>
      <c r="S36" s="10" t="s">
        <v>30</v>
      </c>
      <c r="T36" s="10" t="s">
        <v>31</v>
      </c>
      <c r="U36" s="10" t="s">
        <v>34</v>
      </c>
    </row>
    <row r="37" spans="1:21">
      <c r="A37" s="35">
        <v>55</v>
      </c>
      <c r="B37" s="35" t="s">
        <v>41</v>
      </c>
      <c r="C37" s="17">
        <v>0.93603999999999998</v>
      </c>
      <c r="D37" s="17">
        <v>2.96671</v>
      </c>
      <c r="E37" s="17">
        <v>4.9973799999999997</v>
      </c>
      <c r="F37" s="17">
        <v>17.47963</v>
      </c>
      <c r="G37" s="17">
        <v>15.44896</v>
      </c>
      <c r="H37" s="17">
        <v>0.93603999999999998</v>
      </c>
      <c r="I37" s="17">
        <v>14.354329999999999</v>
      </c>
      <c r="J37" s="17">
        <v>5.2408700000000001</v>
      </c>
      <c r="K37" s="17">
        <v>2.0306700000000002</v>
      </c>
      <c r="L37" s="17">
        <v>7.0827900000000001</v>
      </c>
      <c r="M37" s="17">
        <v>5.2408700000000001</v>
      </c>
      <c r="N37" s="17">
        <v>22.47701</v>
      </c>
      <c r="O37" s="18">
        <v>2.0306700000000002</v>
      </c>
    </row>
    <row r="38" spans="1:21">
      <c r="B38" s="40" t="s">
        <v>42</v>
      </c>
      <c r="C38" s="20">
        <v>0.5</v>
      </c>
      <c r="D38" s="20">
        <v>2.5299999999999998</v>
      </c>
      <c r="E38" s="20">
        <v>4.5599999999999996</v>
      </c>
      <c r="F38" s="20">
        <v>17.920000000000002</v>
      </c>
      <c r="G38" s="20">
        <v>15.89</v>
      </c>
      <c r="H38" s="20">
        <v>0.5</v>
      </c>
      <c r="I38" s="20">
        <v>14.35</v>
      </c>
      <c r="J38" s="20">
        <v>5.24</v>
      </c>
      <c r="K38" s="20">
        <v>2.0299999999999998</v>
      </c>
      <c r="L38" s="20">
        <v>7.08</v>
      </c>
      <c r="M38" s="20">
        <v>5.24</v>
      </c>
      <c r="N38" s="20">
        <v>22.48</v>
      </c>
      <c r="O38" s="20">
        <v>2.0299999999999998</v>
      </c>
    </row>
    <row r="39" spans="1:21">
      <c r="B39" s="40" t="s">
        <v>54</v>
      </c>
      <c r="C39" s="20">
        <f>C38-C37</f>
        <v>-0.43603999999999998</v>
      </c>
      <c r="D39" s="20">
        <f t="shared" ref="D39:O39" si="12">D38-D37</f>
        <v>-0.43671000000000015</v>
      </c>
      <c r="E39" s="20">
        <f t="shared" si="12"/>
        <v>-0.4373800000000001</v>
      </c>
      <c r="F39" s="20">
        <f t="shared" si="12"/>
        <v>0.44037000000000148</v>
      </c>
      <c r="G39" s="20">
        <f t="shared" si="12"/>
        <v>0.44104000000000099</v>
      </c>
      <c r="H39" s="20">
        <f t="shared" si="12"/>
        <v>-0.43603999999999998</v>
      </c>
      <c r="I39" s="20">
        <f t="shared" si="12"/>
        <v>-4.3299999999995009E-3</v>
      </c>
      <c r="J39" s="20">
        <f t="shared" si="12"/>
        <v>-8.6999999999992639E-4</v>
      </c>
      <c r="K39" s="20">
        <f t="shared" si="12"/>
        <v>-6.700000000003925E-4</v>
      </c>
      <c r="L39" s="20">
        <f t="shared" si="12"/>
        <v>-2.7900000000000702E-3</v>
      </c>
      <c r="M39" s="20">
        <f t="shared" si="12"/>
        <v>-8.6999999999992639E-4</v>
      </c>
      <c r="N39" s="20">
        <f t="shared" si="12"/>
        <v>2.9900000000004923E-3</v>
      </c>
      <c r="O39" s="20">
        <f t="shared" si="12"/>
        <v>-6.700000000003925E-4</v>
      </c>
    </row>
    <row r="40" spans="1:21">
      <c r="B40" s="40" t="s">
        <v>55</v>
      </c>
      <c r="C40" s="22">
        <f>C39/C38</f>
        <v>-0.87207999999999997</v>
      </c>
      <c r="D40" s="22">
        <f t="shared" ref="D40:O40" si="13">D39/D38</f>
        <v>-0.17261264822134395</v>
      </c>
      <c r="E40" s="22">
        <f t="shared" si="13"/>
        <v>-9.5916666666666692E-2</v>
      </c>
      <c r="F40" s="21">
        <f t="shared" si="13"/>
        <v>2.4574218750000081E-2</v>
      </c>
      <c r="G40" s="21">
        <f t="shared" si="13"/>
        <v>2.7755821271239836E-2</v>
      </c>
      <c r="H40" s="22">
        <f t="shared" si="13"/>
        <v>-0.87207999999999997</v>
      </c>
      <c r="I40" s="21">
        <f t="shared" si="13"/>
        <v>-3.0174216027871085E-4</v>
      </c>
      <c r="J40" s="21">
        <f t="shared" si="13"/>
        <v>-1.6603053435113098E-4</v>
      </c>
      <c r="K40" s="21">
        <f t="shared" si="13"/>
        <v>-3.3004926108393725E-4</v>
      </c>
      <c r="L40" s="27">
        <f t="shared" si="13"/>
        <v>-3.9406779661017941E-4</v>
      </c>
      <c r="M40" s="21">
        <f t="shared" si="13"/>
        <v>-1.6603053435113098E-4</v>
      </c>
      <c r="N40" s="21">
        <f t="shared" si="13"/>
        <v>1.3300711743774433E-4</v>
      </c>
      <c r="O40" s="21">
        <f t="shared" si="13"/>
        <v>-3.3004926108393725E-4</v>
      </c>
      <c r="R40" s="33">
        <f>C39/N38</f>
        <v>-1.9396797153024909E-2</v>
      </c>
      <c r="S40" s="8">
        <f>D39/N38</f>
        <v>-1.9426601423487552E-2</v>
      </c>
      <c r="T40" s="8">
        <f>E39/N38</f>
        <v>-1.9456405693950182E-2</v>
      </c>
      <c r="U40" s="8">
        <f>H39/N38</f>
        <v>-1.9396797153024909E-2</v>
      </c>
    </row>
    <row r="41" spans="1:21">
      <c r="A41" s="35">
        <v>2959</v>
      </c>
      <c r="B41" s="35" t="s">
        <v>41</v>
      </c>
      <c r="C41" s="17">
        <v>0.20805999999999999</v>
      </c>
      <c r="D41" s="17">
        <v>0.52593999999999996</v>
      </c>
      <c r="E41" s="17">
        <v>0.84382000000000001</v>
      </c>
      <c r="F41" s="17">
        <v>3.2919299999999998</v>
      </c>
      <c r="G41" s="17">
        <v>2.9740500000000001</v>
      </c>
      <c r="H41" s="17">
        <v>0.20805999999999999</v>
      </c>
      <c r="I41" s="17">
        <v>2.8642300000000001</v>
      </c>
      <c r="J41" s="17">
        <v>0.58169999999999999</v>
      </c>
      <c r="K41" s="17">
        <v>0.31788</v>
      </c>
      <c r="L41" s="17">
        <v>1.96465</v>
      </c>
      <c r="M41" s="17">
        <v>0.58169999999999999</v>
      </c>
      <c r="N41" s="17">
        <v>4.1357499999999998</v>
      </c>
      <c r="O41" s="18">
        <v>0.31788</v>
      </c>
    </row>
    <row r="42" spans="1:21">
      <c r="B42" s="40" t="s">
        <v>42</v>
      </c>
      <c r="C42" s="24">
        <v>0.14000000000000001</v>
      </c>
      <c r="D42" s="24">
        <v>0.45</v>
      </c>
      <c r="E42" s="24">
        <v>0.77</v>
      </c>
      <c r="F42" s="24">
        <v>3.36</v>
      </c>
      <c r="G42" s="24">
        <v>3.05</v>
      </c>
      <c r="H42" s="24">
        <v>0.14000000000000001</v>
      </c>
      <c r="I42" s="24">
        <v>2.86</v>
      </c>
      <c r="J42" s="24">
        <v>0.57999999999999996</v>
      </c>
      <c r="K42" s="24">
        <v>0.32</v>
      </c>
      <c r="L42" s="24">
        <v>1.96</v>
      </c>
      <c r="M42" s="24">
        <v>0.57999999999999996</v>
      </c>
      <c r="N42" s="24">
        <v>4.1399999999999997</v>
      </c>
      <c r="O42" s="20">
        <v>0.32</v>
      </c>
    </row>
    <row r="43" spans="1:21">
      <c r="B43" s="40" t="s">
        <v>54</v>
      </c>
      <c r="C43" s="20">
        <f>C42-C41</f>
        <v>-6.8059999999999982E-2</v>
      </c>
      <c r="D43" s="20">
        <f t="shared" ref="D43:O43" si="14">D42-D41</f>
        <v>-7.5939999999999952E-2</v>
      </c>
      <c r="E43" s="20">
        <f t="shared" si="14"/>
        <v>-7.3819999999999997E-2</v>
      </c>
      <c r="F43" s="20">
        <f t="shared" si="14"/>
        <v>6.8070000000000075E-2</v>
      </c>
      <c r="G43" s="20">
        <f t="shared" si="14"/>
        <v>7.594999999999974E-2</v>
      </c>
      <c r="H43" s="20">
        <f t="shared" si="14"/>
        <v>-6.8059999999999982E-2</v>
      </c>
      <c r="I43" s="20">
        <f t="shared" si="14"/>
        <v>-4.2300000000001781E-3</v>
      </c>
      <c r="J43" s="20">
        <f t="shared" si="14"/>
        <v>-1.7000000000000348E-3</v>
      </c>
      <c r="K43" s="20">
        <f t="shared" si="14"/>
        <v>2.1200000000000108E-3</v>
      </c>
      <c r="L43" s="20">
        <f t="shared" si="14"/>
        <v>-4.650000000000043E-3</v>
      </c>
      <c r="M43" s="20">
        <f t="shared" si="14"/>
        <v>-1.7000000000000348E-3</v>
      </c>
      <c r="N43" s="20">
        <f t="shared" si="14"/>
        <v>4.249999999999865E-3</v>
      </c>
      <c r="O43" s="20">
        <f t="shared" si="14"/>
        <v>2.1200000000000108E-3</v>
      </c>
    </row>
    <row r="44" spans="1:21">
      <c r="B44" s="40" t="s">
        <v>55</v>
      </c>
      <c r="C44" s="22">
        <f>C43/C42</f>
        <v>-0.48614285714285699</v>
      </c>
      <c r="D44" s="22">
        <f t="shared" ref="D44:O44" si="15">D43/D42</f>
        <v>-0.16875555555555544</v>
      </c>
      <c r="E44" s="22">
        <f t="shared" si="15"/>
        <v>-9.5870129870129869E-2</v>
      </c>
      <c r="F44" s="21">
        <f t="shared" si="15"/>
        <v>2.0258928571428594E-2</v>
      </c>
      <c r="G44" s="21">
        <f t="shared" si="15"/>
        <v>2.4901639344262212E-2</v>
      </c>
      <c r="H44" s="22">
        <f t="shared" si="15"/>
        <v>-0.48614285714285699</v>
      </c>
      <c r="I44" s="21">
        <f t="shared" si="15"/>
        <v>-1.4790209790210413E-3</v>
      </c>
      <c r="J44" s="21">
        <f t="shared" si="15"/>
        <v>-2.931034482758681E-3</v>
      </c>
      <c r="K44" s="21">
        <f t="shared" si="15"/>
        <v>6.6250000000000336E-3</v>
      </c>
      <c r="L44" s="21">
        <f t="shared" si="15"/>
        <v>-2.3724489795918587E-3</v>
      </c>
      <c r="M44" s="21">
        <f t="shared" si="15"/>
        <v>-2.931034482758681E-3</v>
      </c>
      <c r="N44" s="21">
        <f t="shared" si="15"/>
        <v>1.0265700483091463E-3</v>
      </c>
      <c r="O44" s="21">
        <f t="shared" si="15"/>
        <v>6.6250000000000336E-3</v>
      </c>
      <c r="R44" s="33">
        <f>C43/N42</f>
        <v>-1.6439613526570047E-2</v>
      </c>
      <c r="S44" s="8">
        <f>D43/N42</f>
        <v>-1.8342995169082114E-2</v>
      </c>
      <c r="T44" s="8">
        <f>E43/N42</f>
        <v>-1.7830917874396137E-2</v>
      </c>
      <c r="U44" s="8">
        <f>H43/N42</f>
        <v>-1.6439613526570047E-2</v>
      </c>
    </row>
    <row r="45" spans="1:21">
      <c r="A45" s="35">
        <v>7334</v>
      </c>
      <c r="B45" s="35" t="s">
        <v>41</v>
      </c>
      <c r="C45" s="17">
        <v>0.44558999999999999</v>
      </c>
      <c r="D45" s="17">
        <v>1.2137800000000001</v>
      </c>
      <c r="E45" s="17">
        <v>1.98197</v>
      </c>
      <c r="F45" s="17">
        <v>7.4030199999999997</v>
      </c>
      <c r="G45" s="17">
        <v>6.63483</v>
      </c>
      <c r="H45" s="17">
        <v>0.44558999999999999</v>
      </c>
      <c r="I45" s="17">
        <v>6.3122299999999996</v>
      </c>
      <c r="J45" s="17">
        <v>1.2149700000000001</v>
      </c>
      <c r="K45" s="17">
        <v>0.76819000000000004</v>
      </c>
      <c r="L45" s="17">
        <v>4.3290699999999998</v>
      </c>
      <c r="M45" s="17">
        <v>1.2149700000000001</v>
      </c>
      <c r="N45" s="17">
        <v>9.3849900000000002</v>
      </c>
      <c r="O45" s="18">
        <v>0.76819000000000004</v>
      </c>
    </row>
    <row r="46" spans="1:21">
      <c r="B46" s="40" t="s">
        <v>42</v>
      </c>
      <c r="C46" s="28">
        <v>0.28999999999999998</v>
      </c>
      <c r="D46" s="28">
        <v>1.06</v>
      </c>
      <c r="E46" s="28">
        <v>1.83</v>
      </c>
      <c r="F46" s="28">
        <v>7.55</v>
      </c>
      <c r="G46" s="28">
        <v>6.79</v>
      </c>
      <c r="H46" s="28">
        <v>0.28999999999999998</v>
      </c>
      <c r="I46" s="28">
        <v>6.31</v>
      </c>
      <c r="J46" s="28">
        <v>1.21</v>
      </c>
      <c r="K46" s="28">
        <v>0.77</v>
      </c>
      <c r="L46" s="28">
        <v>4.33</v>
      </c>
      <c r="M46" s="28">
        <v>1.21</v>
      </c>
      <c r="N46" s="28">
        <v>9.3800000000000008</v>
      </c>
      <c r="O46" s="28">
        <v>0.77</v>
      </c>
    </row>
    <row r="47" spans="1:21">
      <c r="B47" s="40" t="s">
        <v>54</v>
      </c>
      <c r="C47" s="20">
        <f>C46-C45</f>
        <v>-0.15559000000000001</v>
      </c>
      <c r="D47" s="20">
        <f t="shared" ref="D47:O47" si="16">D46-D45</f>
        <v>-0.15378000000000003</v>
      </c>
      <c r="E47" s="20">
        <f t="shared" si="16"/>
        <v>-0.15196999999999994</v>
      </c>
      <c r="F47" s="20">
        <f t="shared" si="16"/>
        <v>0.14698000000000011</v>
      </c>
      <c r="G47" s="20">
        <f t="shared" si="16"/>
        <v>0.15517000000000003</v>
      </c>
      <c r="H47" s="20">
        <f t="shared" si="16"/>
        <v>-0.15559000000000001</v>
      </c>
      <c r="I47" s="20">
        <f t="shared" si="16"/>
        <v>-2.2299999999999542E-3</v>
      </c>
      <c r="J47" s="20">
        <f t="shared" si="16"/>
        <v>-4.970000000000141E-3</v>
      </c>
      <c r="K47" s="20">
        <f t="shared" si="16"/>
        <v>1.8099999999999783E-3</v>
      </c>
      <c r="L47" s="20">
        <f t="shared" si="16"/>
        <v>9.3000000000031946E-4</v>
      </c>
      <c r="M47" s="20">
        <f t="shared" si="16"/>
        <v>-4.970000000000141E-3</v>
      </c>
      <c r="N47" s="20">
        <f t="shared" si="16"/>
        <v>-4.9899999999993838E-3</v>
      </c>
      <c r="O47" s="20">
        <f t="shared" si="16"/>
        <v>1.8099999999999783E-3</v>
      </c>
    </row>
    <row r="48" spans="1:21">
      <c r="B48" s="40" t="s">
        <v>55</v>
      </c>
      <c r="C48" s="22">
        <f>C47/C46</f>
        <v>-0.53651724137931045</v>
      </c>
      <c r="D48" s="22">
        <f t="shared" ref="D48:O48" si="17">D47/D46</f>
        <v>-0.14507547169811322</v>
      </c>
      <c r="E48" s="27">
        <f t="shared" si="17"/>
        <v>-8.3043715846994492E-2</v>
      </c>
      <c r="F48" s="21">
        <f t="shared" si="17"/>
        <v>1.9467549668874186E-2</v>
      </c>
      <c r="G48" s="21">
        <f t="shared" si="17"/>
        <v>2.285272459499264E-2</v>
      </c>
      <c r="H48" s="22">
        <f t="shared" si="17"/>
        <v>-0.53651724137931045</v>
      </c>
      <c r="I48" s="21">
        <f t="shared" si="17"/>
        <v>-3.5340729001584063E-4</v>
      </c>
      <c r="J48" s="21">
        <f t="shared" si="17"/>
        <v>-4.1074380165290426E-3</v>
      </c>
      <c r="K48" s="21">
        <f t="shared" si="17"/>
        <v>2.3506493506493223E-3</v>
      </c>
      <c r="L48" s="21">
        <f t="shared" si="17"/>
        <v>2.1478060046196753E-4</v>
      </c>
      <c r="M48" s="21">
        <f t="shared" si="17"/>
        <v>-4.1074380165290426E-3</v>
      </c>
      <c r="N48" s="21">
        <f t="shared" si="17"/>
        <v>-5.3198294243063794E-4</v>
      </c>
      <c r="O48" s="21">
        <f t="shared" si="17"/>
        <v>2.3506493506493223E-3</v>
      </c>
      <c r="R48" s="33">
        <f>C47/N46</f>
        <v>-1.6587420042643922E-2</v>
      </c>
      <c r="S48" s="8">
        <f>D47/N46</f>
        <v>-1.6394456289978678E-2</v>
      </c>
      <c r="T48" s="8">
        <f>E47/N46</f>
        <v>-1.6201492537313424E-2</v>
      </c>
      <c r="U48" s="8">
        <f>H47/N46</f>
        <v>-1.6587420042643922E-2</v>
      </c>
    </row>
    <row r="50" spans="1:18">
      <c r="A50" s="31" t="s">
        <v>25</v>
      </c>
    </row>
    <row r="51" spans="1:18">
      <c r="A51" s="6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 t="s">
        <v>27</v>
      </c>
      <c r="O51" s="31" t="s">
        <v>27</v>
      </c>
      <c r="P51" s="31"/>
    </row>
    <row r="52" spans="1:18">
      <c r="A52" s="31" t="s">
        <v>28</v>
      </c>
      <c r="B52" s="40"/>
      <c r="C52" s="38" t="s">
        <v>29</v>
      </c>
      <c r="D52" s="38" t="s">
        <v>30</v>
      </c>
      <c r="E52" s="38" t="s">
        <v>31</v>
      </c>
      <c r="F52" s="38" t="s">
        <v>32</v>
      </c>
      <c r="G52" s="38" t="s">
        <v>33</v>
      </c>
      <c r="H52" s="38" t="s">
        <v>34</v>
      </c>
      <c r="I52" s="38" t="s">
        <v>35</v>
      </c>
      <c r="J52" s="38" t="s">
        <v>36</v>
      </c>
      <c r="K52" s="38" t="s">
        <v>37</v>
      </c>
      <c r="L52" s="38" t="s">
        <v>38</v>
      </c>
      <c r="M52" s="38" t="s">
        <v>39</v>
      </c>
      <c r="N52" s="39" t="s">
        <v>40</v>
      </c>
      <c r="O52" s="39" t="s">
        <v>43</v>
      </c>
      <c r="P52" s="39" t="s">
        <v>44</v>
      </c>
      <c r="R52" s="32" t="s">
        <v>34</v>
      </c>
    </row>
    <row r="53" spans="1:18">
      <c r="A53" s="35">
        <v>83</v>
      </c>
      <c r="B53" s="35" t="s">
        <v>41</v>
      </c>
      <c r="C53" s="17">
        <v>1.87991</v>
      </c>
      <c r="D53" s="17">
        <v>3.6551900000000002</v>
      </c>
      <c r="E53" s="17">
        <v>3.6551900000000002</v>
      </c>
      <c r="F53" s="17">
        <v>4.6666600000000003</v>
      </c>
      <c r="G53" s="17">
        <v>2.8913799999999998</v>
      </c>
      <c r="H53" s="17">
        <v>0.10463</v>
      </c>
      <c r="I53" s="17">
        <v>1.2207300000000001</v>
      </c>
      <c r="J53" s="17">
        <v>8.3218499999999995</v>
      </c>
      <c r="K53" s="17">
        <v>6.7561600000000004</v>
      </c>
      <c r="L53" s="17">
        <v>2.7864200000000001</v>
      </c>
      <c r="M53" s="17">
        <v>8.3218499999999995</v>
      </c>
      <c r="N53" s="18">
        <v>8.3218499999999995</v>
      </c>
      <c r="O53" s="18">
        <v>8.3218499999999995</v>
      </c>
      <c r="P53" s="18">
        <v>6.7561600000000004</v>
      </c>
    </row>
    <row r="54" spans="1:18">
      <c r="B54" s="40" t="s">
        <v>42</v>
      </c>
      <c r="C54" s="19">
        <v>1.85</v>
      </c>
      <c r="D54" s="19">
        <v>3.63</v>
      </c>
      <c r="E54" s="19">
        <v>3.63</v>
      </c>
      <c r="F54" s="19">
        <v>4.7</v>
      </c>
      <c r="G54" s="19">
        <v>2.92</v>
      </c>
      <c r="H54" s="19">
        <v>0.08</v>
      </c>
      <c r="I54" s="19">
        <v>1.22</v>
      </c>
      <c r="J54" s="19">
        <v>8.32</v>
      </c>
      <c r="K54" s="19">
        <v>6.76</v>
      </c>
      <c r="L54" s="19">
        <v>2.79</v>
      </c>
      <c r="M54" s="19">
        <v>8.32</v>
      </c>
      <c r="N54" s="19">
        <v>8.32</v>
      </c>
      <c r="O54" s="20">
        <v>8.32</v>
      </c>
      <c r="P54" s="20">
        <v>6.76</v>
      </c>
    </row>
    <row r="55" spans="1:18">
      <c r="B55" s="40" t="s">
        <v>54</v>
      </c>
      <c r="C55" s="20">
        <f>C54-C53</f>
        <v>-2.9909999999999881E-2</v>
      </c>
      <c r="D55" s="20">
        <f t="shared" ref="D55:P55" si="18">D54-D53</f>
        <v>-2.5190000000000268E-2</v>
      </c>
      <c r="E55" s="20">
        <f t="shared" si="18"/>
        <v>-2.5190000000000268E-2</v>
      </c>
      <c r="F55" s="20">
        <f t="shared" si="18"/>
        <v>3.3339999999999925E-2</v>
      </c>
      <c r="G55" s="20">
        <f t="shared" si="18"/>
        <v>2.862000000000009E-2</v>
      </c>
      <c r="H55" s="20">
        <f t="shared" si="18"/>
        <v>-2.4629999999999999E-2</v>
      </c>
      <c r="I55" s="20">
        <f t="shared" si="18"/>
        <v>-7.3000000000011944E-4</v>
      </c>
      <c r="J55" s="20">
        <f t="shared" si="18"/>
        <v>-1.8499999999992411E-3</v>
      </c>
      <c r="K55" s="20">
        <f t="shared" si="18"/>
        <v>3.8399999999993994E-3</v>
      </c>
      <c r="L55" s="20">
        <f t="shared" si="18"/>
        <v>3.5799999999999166E-3</v>
      </c>
      <c r="M55" s="20">
        <f t="shared" si="18"/>
        <v>-1.8499999999992411E-3</v>
      </c>
      <c r="N55" s="20">
        <f t="shared" si="18"/>
        <v>-1.8499999999992411E-3</v>
      </c>
      <c r="O55" s="20">
        <f t="shared" si="18"/>
        <v>-1.8499999999992411E-3</v>
      </c>
      <c r="P55" s="20">
        <f t="shared" si="18"/>
        <v>3.8399999999993994E-3</v>
      </c>
    </row>
    <row r="56" spans="1:18">
      <c r="B56" s="40" t="s">
        <v>55</v>
      </c>
      <c r="C56" s="21">
        <f>C55/C54</f>
        <v>-1.6167567567567504E-2</v>
      </c>
      <c r="D56" s="21">
        <f t="shared" ref="D56:P56" si="19">D55/D54</f>
        <v>-6.9393939393940134E-3</v>
      </c>
      <c r="E56" s="21">
        <f t="shared" si="19"/>
        <v>-6.9393939393940134E-3</v>
      </c>
      <c r="F56" s="21">
        <f t="shared" si="19"/>
        <v>7.0936170212765794E-3</v>
      </c>
      <c r="G56" s="21">
        <f t="shared" si="19"/>
        <v>9.8013698630137289E-3</v>
      </c>
      <c r="H56" s="22">
        <f t="shared" si="19"/>
        <v>-0.30787500000000001</v>
      </c>
      <c r="I56" s="21">
        <f t="shared" si="19"/>
        <v>-5.9836065573780285E-4</v>
      </c>
      <c r="J56" s="21">
        <f t="shared" si="19"/>
        <v>-2.2235576923067802E-4</v>
      </c>
      <c r="K56" s="21">
        <f t="shared" si="19"/>
        <v>5.6804733727801771E-4</v>
      </c>
      <c r="L56" s="27">
        <f t="shared" si="19"/>
        <v>1.2831541218637694E-3</v>
      </c>
      <c r="M56" s="21">
        <f t="shared" si="19"/>
        <v>-2.2235576923067802E-4</v>
      </c>
      <c r="N56" s="21">
        <f t="shared" si="19"/>
        <v>-2.2235576923067802E-4</v>
      </c>
      <c r="O56" s="29">
        <f t="shared" si="19"/>
        <v>-2.2235576923067802E-4</v>
      </c>
      <c r="P56" s="29">
        <f t="shared" si="19"/>
        <v>5.6804733727801771E-4</v>
      </c>
      <c r="R56" s="33">
        <f>H55/(N54+O54)</f>
        <v>-1.4801682692307692E-3</v>
      </c>
    </row>
    <row r="57" spans="1:18">
      <c r="A57" s="35">
        <v>2751</v>
      </c>
      <c r="B57" s="35" t="s">
        <v>41</v>
      </c>
      <c r="C57" s="23">
        <v>0.53122000000000003</v>
      </c>
      <c r="D57" s="23">
        <v>0.81776000000000004</v>
      </c>
      <c r="E57" s="23">
        <v>0.81776000000000004</v>
      </c>
      <c r="F57" s="23">
        <v>1.13422</v>
      </c>
      <c r="G57" s="23">
        <v>0.84767999999999999</v>
      </c>
      <c r="H57" s="23">
        <v>0.24468000000000001</v>
      </c>
      <c r="I57" s="23">
        <v>0.80581999999999998</v>
      </c>
      <c r="J57" s="23">
        <v>1.95198</v>
      </c>
      <c r="K57" s="23">
        <v>2.2702300000000002</v>
      </c>
      <c r="L57" s="23">
        <v>0.48757</v>
      </c>
      <c r="M57" s="23">
        <v>1.95198</v>
      </c>
      <c r="N57" s="23">
        <v>1.95198</v>
      </c>
      <c r="O57" s="23">
        <v>1.95198</v>
      </c>
      <c r="P57" s="23">
        <v>2.2702300000000002</v>
      </c>
    </row>
    <row r="58" spans="1:18">
      <c r="B58" s="40" t="s">
        <v>42</v>
      </c>
      <c r="C58" s="24">
        <v>0.53</v>
      </c>
      <c r="D58" s="24">
        <v>0.82</v>
      </c>
      <c r="E58" s="24">
        <v>0.82</v>
      </c>
      <c r="F58" s="24">
        <v>1.1299999999999999</v>
      </c>
      <c r="G58" s="24">
        <v>0.85</v>
      </c>
      <c r="H58" s="24">
        <v>0.25</v>
      </c>
      <c r="I58" s="24">
        <v>0.81</v>
      </c>
      <c r="J58" s="24">
        <v>1.95</v>
      </c>
      <c r="K58" s="24">
        <v>2.27</v>
      </c>
      <c r="L58" s="24">
        <v>0.49</v>
      </c>
      <c r="M58" s="24">
        <v>1.95</v>
      </c>
      <c r="N58" s="24">
        <v>1.95</v>
      </c>
      <c r="O58" s="24">
        <v>1.85</v>
      </c>
      <c r="P58" s="24">
        <v>2.27</v>
      </c>
    </row>
    <row r="59" spans="1:18">
      <c r="B59" s="40" t="s">
        <v>54</v>
      </c>
      <c r="C59" s="20">
        <f>C58-C57</f>
        <v>-1.2199999999999989E-3</v>
      </c>
      <c r="D59" s="20">
        <f t="shared" ref="D59:P59" si="20">D58-D57</f>
        <v>2.2399999999999087E-3</v>
      </c>
      <c r="E59" s="20">
        <f t="shared" si="20"/>
        <v>2.2399999999999087E-3</v>
      </c>
      <c r="F59" s="20">
        <f t="shared" si="20"/>
        <v>-4.2200000000001125E-3</v>
      </c>
      <c r="G59" s="20">
        <f t="shared" si="20"/>
        <v>2.3199999999999887E-3</v>
      </c>
      <c r="H59" s="20">
        <f t="shared" si="20"/>
        <v>5.3199999999999914E-3</v>
      </c>
      <c r="I59" s="20">
        <f t="shared" si="20"/>
        <v>4.1800000000000725E-3</v>
      </c>
      <c r="J59" s="20">
        <f t="shared" si="20"/>
        <v>-1.9800000000000928E-3</v>
      </c>
      <c r="K59" s="20">
        <f t="shared" si="20"/>
        <v>-2.3000000000017451E-4</v>
      </c>
      <c r="L59" s="20">
        <f t="shared" si="20"/>
        <v>2.4299999999999877E-3</v>
      </c>
      <c r="M59" s="20">
        <f t="shared" si="20"/>
        <v>-1.9800000000000928E-3</v>
      </c>
      <c r="N59" s="20">
        <f t="shared" si="20"/>
        <v>-1.9800000000000928E-3</v>
      </c>
      <c r="O59" s="20">
        <f t="shared" si="20"/>
        <v>-0.10197999999999996</v>
      </c>
      <c r="P59" s="20">
        <f t="shared" si="20"/>
        <v>-2.3000000000017451E-4</v>
      </c>
    </row>
    <row r="60" spans="1:18">
      <c r="B60" s="40" t="s">
        <v>55</v>
      </c>
      <c r="C60" s="21">
        <f>C59/C58</f>
        <v>-2.3018867924528281E-3</v>
      </c>
      <c r="D60" s="21">
        <f t="shared" ref="D60:P60" si="21">D59/D58</f>
        <v>2.7317073170730595E-3</v>
      </c>
      <c r="E60" s="21">
        <f t="shared" si="21"/>
        <v>2.7317073170730595E-3</v>
      </c>
      <c r="F60" s="21">
        <f t="shared" si="21"/>
        <v>-3.7345132743363831E-3</v>
      </c>
      <c r="G60" s="21">
        <f t="shared" si="21"/>
        <v>2.7294117647058691E-3</v>
      </c>
      <c r="H60" s="21">
        <f t="shared" si="21"/>
        <v>2.1279999999999966E-2</v>
      </c>
      <c r="I60" s="21">
        <f t="shared" si="21"/>
        <v>5.1604938271605835E-3</v>
      </c>
      <c r="J60" s="21">
        <f t="shared" si="21"/>
        <v>-1.015384615384663E-3</v>
      </c>
      <c r="K60" s="21">
        <f t="shared" si="21"/>
        <v>-1.0132158590316057E-4</v>
      </c>
      <c r="L60" s="27">
        <f t="shared" si="21"/>
        <v>4.9591836734693626E-3</v>
      </c>
      <c r="M60" s="21">
        <f t="shared" si="21"/>
        <v>-1.015384615384663E-3</v>
      </c>
      <c r="N60" s="21">
        <f t="shared" si="21"/>
        <v>-1.015384615384663E-3</v>
      </c>
      <c r="O60" s="29">
        <f t="shared" si="21"/>
        <v>-5.5124324324324299E-2</v>
      </c>
      <c r="P60" s="29">
        <f t="shared" si="21"/>
        <v>-1.0132158590316057E-4</v>
      </c>
    </row>
    <row r="61" spans="1:18">
      <c r="A61" s="35">
        <v>8285</v>
      </c>
      <c r="B61" s="35" t="s">
        <v>41</v>
      </c>
      <c r="C61" s="23">
        <v>1.2084299999999999</v>
      </c>
      <c r="D61" s="23">
        <v>1.2084299999999999</v>
      </c>
      <c r="E61" s="23">
        <v>1.2084299999999999</v>
      </c>
      <c r="F61" s="23">
        <v>2.25163</v>
      </c>
      <c r="G61" s="23">
        <v>2.25163</v>
      </c>
      <c r="H61" s="23">
        <v>1.2084299999999999</v>
      </c>
      <c r="I61" s="23">
        <v>3.4600599999999999</v>
      </c>
      <c r="J61" s="23">
        <v>3.4600599999999999</v>
      </c>
      <c r="K61" s="23">
        <v>5.3863700000000003</v>
      </c>
      <c r="L61" s="23">
        <v>1.5337499999999999</v>
      </c>
      <c r="M61" s="23">
        <v>3.4600599999999999</v>
      </c>
      <c r="N61" s="23">
        <v>3.4600599999999999</v>
      </c>
      <c r="O61" s="23">
        <v>3.4600599999999999</v>
      </c>
      <c r="P61" s="23">
        <v>5.3863700000000003</v>
      </c>
    </row>
    <row r="62" spans="1:18">
      <c r="B62" s="40" t="s">
        <v>42</v>
      </c>
      <c r="C62" s="20">
        <v>1.19</v>
      </c>
      <c r="D62" s="20">
        <v>1.19</v>
      </c>
      <c r="E62" s="20">
        <v>1.19</v>
      </c>
      <c r="F62" s="20">
        <v>2.27</v>
      </c>
      <c r="G62" s="20">
        <v>2.27</v>
      </c>
      <c r="H62" s="20">
        <v>1.19</v>
      </c>
      <c r="I62" s="20">
        <v>3.46</v>
      </c>
      <c r="J62" s="20">
        <v>3.46</v>
      </c>
      <c r="K62" s="20">
        <v>5.39</v>
      </c>
      <c r="L62" s="20">
        <v>1.53</v>
      </c>
      <c r="M62" s="20">
        <v>3.46</v>
      </c>
      <c r="N62" s="20">
        <v>3.46</v>
      </c>
      <c r="O62" s="20">
        <v>3.46</v>
      </c>
      <c r="P62" s="20">
        <v>5.39</v>
      </c>
    </row>
    <row r="63" spans="1:18">
      <c r="B63" s="40" t="s">
        <v>54</v>
      </c>
      <c r="C63" s="20">
        <f>C62-C61</f>
        <v>-1.8429999999999946E-2</v>
      </c>
      <c r="D63" s="20">
        <f t="shared" ref="D63:P63" si="22">D62-D61</f>
        <v>-1.8429999999999946E-2</v>
      </c>
      <c r="E63" s="20">
        <f t="shared" si="22"/>
        <v>-1.8429999999999946E-2</v>
      </c>
      <c r="F63" s="20">
        <f t="shared" si="22"/>
        <v>1.8369999999999997E-2</v>
      </c>
      <c r="G63" s="20">
        <f t="shared" si="22"/>
        <v>1.8369999999999997E-2</v>
      </c>
      <c r="H63" s="20">
        <f t="shared" si="22"/>
        <v>-1.8429999999999946E-2</v>
      </c>
      <c r="I63" s="20">
        <f t="shared" si="22"/>
        <v>-5.9999999999948983E-5</v>
      </c>
      <c r="J63" s="20">
        <f t="shared" si="22"/>
        <v>-5.9999999999948983E-5</v>
      </c>
      <c r="K63" s="20">
        <f t="shared" si="22"/>
        <v>3.629999999999356E-3</v>
      </c>
      <c r="L63" s="20">
        <f t="shared" si="22"/>
        <v>-3.7499999999999201E-3</v>
      </c>
      <c r="M63" s="20">
        <f t="shared" si="22"/>
        <v>-5.9999999999948983E-5</v>
      </c>
      <c r="N63" s="20">
        <f t="shared" si="22"/>
        <v>-5.9999999999948983E-5</v>
      </c>
      <c r="O63" s="20">
        <f t="shared" si="22"/>
        <v>-5.9999999999948983E-5</v>
      </c>
      <c r="P63" s="20">
        <f t="shared" si="22"/>
        <v>3.629999999999356E-3</v>
      </c>
    </row>
    <row r="64" spans="1:18">
      <c r="B64" s="40" t="s">
        <v>55</v>
      </c>
      <c r="C64" s="21">
        <f>C63/C62</f>
        <v>-1.5487394957983149E-2</v>
      </c>
      <c r="D64" s="21">
        <f t="shared" ref="D64:P64" si="23">D63/D62</f>
        <v>-1.5487394957983149E-2</v>
      </c>
      <c r="E64" s="21">
        <f t="shared" si="23"/>
        <v>-1.5487394957983149E-2</v>
      </c>
      <c r="F64" s="21">
        <f t="shared" si="23"/>
        <v>8.0925110132158574E-3</v>
      </c>
      <c r="G64" s="21">
        <f t="shared" si="23"/>
        <v>8.0925110132158574E-3</v>
      </c>
      <c r="H64" s="21">
        <f t="shared" si="23"/>
        <v>-1.5487394957983149E-2</v>
      </c>
      <c r="I64" s="21">
        <f t="shared" si="23"/>
        <v>-1.7341040462413001E-5</v>
      </c>
      <c r="J64" s="21">
        <f t="shared" si="23"/>
        <v>-1.7341040462413001E-5</v>
      </c>
      <c r="K64" s="21">
        <f t="shared" si="23"/>
        <v>6.7346938775498264E-4</v>
      </c>
      <c r="L64" s="27">
        <f t="shared" si="23"/>
        <v>-2.4509803921568107E-3</v>
      </c>
      <c r="M64" s="21">
        <f t="shared" si="23"/>
        <v>-1.7341040462413001E-5</v>
      </c>
      <c r="N64" s="21">
        <f t="shared" si="23"/>
        <v>-1.7341040462413001E-5</v>
      </c>
      <c r="O64" s="29">
        <f t="shared" si="23"/>
        <v>-1.7341040462413001E-5</v>
      </c>
      <c r="P64" s="29">
        <f t="shared" si="23"/>
        <v>6.7346938775498264E-4</v>
      </c>
    </row>
    <row r="65" spans="2:7">
      <c r="B65" s="40"/>
    </row>
    <row r="67" spans="2:7">
      <c r="B67" s="31" t="s">
        <v>56</v>
      </c>
    </row>
    <row r="68" spans="2:7">
      <c r="B68" s="32" t="s">
        <v>57</v>
      </c>
      <c r="C68" s="32" t="s">
        <v>22</v>
      </c>
      <c r="D68" s="32" t="s">
        <v>23</v>
      </c>
      <c r="E68" s="32" t="s">
        <v>24</v>
      </c>
      <c r="F68" s="32" t="s">
        <v>25</v>
      </c>
    </row>
    <row r="69" spans="2:7">
      <c r="B69" s="31" t="s">
        <v>58</v>
      </c>
      <c r="C69" s="33">
        <f>MAX(ABS(C7:N7))/N6</f>
        <v>1.789240155296725E-3</v>
      </c>
      <c r="D69" s="33">
        <f>MAX(ABS(C23:N23))/SUM(N22:O22)</f>
        <v>4.0410958904109695E-3</v>
      </c>
      <c r="E69" s="33">
        <f>MAX(ABS(C39:O39))/N38</f>
        <v>1.9456405693950182E-2</v>
      </c>
      <c r="F69" s="33">
        <f>MAX(ABS(C55:P55))/SUM(N54:O54)</f>
        <v>2.0036057692307645E-3</v>
      </c>
      <c r="G69" s="33"/>
    </row>
    <row r="70" spans="2:7">
      <c r="B70" s="31" t="s">
        <v>59</v>
      </c>
      <c r="C70" s="33">
        <f>MAX(ABS(C11:N11))/N10</f>
        <v>3.5822510822510721E-3</v>
      </c>
      <c r="D70" s="33">
        <f>MAX(ABS(C27:N27))/SUM(N26:O26)</f>
        <v>6.1868932038834984E-3</v>
      </c>
      <c r="E70" s="33">
        <f>MAX(ABS(C43:O43))/N42</f>
        <v>1.7830917874396137E-2</v>
      </c>
      <c r="F70" s="33">
        <f>MAX(ABS(C59:P59))/SUM(N58:O58)</f>
        <v>1.1105263157895034E-3</v>
      </c>
      <c r="G70" s="33"/>
    </row>
    <row r="71" spans="2:7">
      <c r="B71" s="31" t="s">
        <v>60</v>
      </c>
      <c r="C71" s="33">
        <f>MAX(ABS(C15:N15))/N14</f>
        <v>1.9954212454212431E-3</v>
      </c>
      <c r="D71" s="33">
        <f>MAX(ABS(C31:N31))/SUM(N30:O30)</f>
        <v>4.1438026474127278E-3</v>
      </c>
      <c r="E71" s="33">
        <f>MAX(ABS(C47:O47))/N46</f>
        <v>1.6201492537313424E-2</v>
      </c>
      <c r="F71" s="33">
        <f>MAX(ABS(C63:P63))/SUM(N62:O62)</f>
        <v>2.654624277456647E-3</v>
      </c>
    </row>
  </sheetData>
  <mergeCells count="2">
    <mergeCell ref="A1:N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Master_Comparison</vt:lpstr>
      <vt:lpstr>Matlab_Comparison</vt:lpstr>
      <vt:lpstr>EPANET_Comparison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Lenny Ro</cp:lastModifiedBy>
  <cp:revision>4</cp:revision>
  <dcterms:created xsi:type="dcterms:W3CDTF">2018-02-13T11:26:34Z</dcterms:created>
  <dcterms:modified xsi:type="dcterms:W3CDTF">2018-02-22T07:46:06Z</dcterms:modified>
</cp:coreProperties>
</file>