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4C90F68-C3B4-4421-8F42-D21C7EA7EF7C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Price Lines" sheetId="1" r:id="rId1"/>
    <sheet name="Price Transformers" sheetId="3" r:id="rId2"/>
    <sheet name="Tech Param Lin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F5" i="3"/>
  <c r="F4" i="3"/>
  <c r="F2" i="3"/>
  <c r="F3" i="3" l="1"/>
  <c r="G3" i="3" s="1"/>
  <c r="H3" i="3" s="1"/>
  <c r="F13" i="1"/>
  <c r="F3" i="1"/>
  <c r="F4" i="1"/>
  <c r="G4" i="1" s="1"/>
  <c r="H4" i="1" s="1"/>
  <c r="F5" i="1"/>
  <c r="G5" i="1" s="1"/>
  <c r="H5" i="1" s="1"/>
  <c r="F6" i="1"/>
  <c r="F7" i="1"/>
  <c r="F8" i="1"/>
  <c r="F9" i="1"/>
  <c r="G9" i="1" s="1"/>
  <c r="H9" i="1" s="1"/>
  <c r="F10" i="1"/>
  <c r="F2" i="1"/>
  <c r="G2" i="1"/>
  <c r="H2" i="1" s="1"/>
  <c r="G3" i="1"/>
  <c r="H3" i="1" s="1"/>
  <c r="G6" i="1"/>
  <c r="H6" i="1" s="1"/>
  <c r="G7" i="1"/>
  <c r="H7" i="1" s="1"/>
  <c r="G8" i="1"/>
  <c r="H8" i="1" s="1"/>
  <c r="G10" i="1"/>
  <c r="H10" i="1" s="1"/>
  <c r="G13" i="1"/>
  <c r="F12" i="1"/>
  <c r="G12" i="1" s="1"/>
  <c r="F11" i="1"/>
  <c r="G11" i="1" s="1"/>
  <c r="G5" i="3"/>
  <c r="H5" i="3" s="1"/>
  <c r="G4" i="3"/>
  <c r="H4" i="3" s="1"/>
  <c r="F16" i="3"/>
  <c r="F17" i="3"/>
  <c r="F18" i="3"/>
  <c r="F19" i="3"/>
  <c r="G19" i="3" s="1"/>
  <c r="H19" i="3" s="1"/>
  <c r="F20" i="3"/>
  <c r="G20" i="3" s="1"/>
  <c r="H20" i="3" s="1"/>
  <c r="F21" i="3"/>
  <c r="G21" i="3" s="1"/>
  <c r="H21" i="3" s="1"/>
  <c r="F22" i="3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15" i="3"/>
  <c r="G15" i="3" s="1"/>
  <c r="H15" i="3" s="1"/>
  <c r="G16" i="3"/>
  <c r="H16" i="3" s="1"/>
  <c r="G17" i="3"/>
  <c r="H17" i="3" s="1"/>
  <c r="G2" i="3"/>
  <c r="H2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41" i="3" l="1"/>
  <c r="H41" i="3" s="1"/>
  <c r="G22" i="3"/>
  <c r="H22" i="3" s="1"/>
  <c r="G18" i="3"/>
  <c r="H18" i="3" s="1"/>
  <c r="H11" i="1"/>
  <c r="H13" i="1"/>
  <c r="H12" i="1"/>
  <c r="H9" i="2" l="1"/>
  <c r="H10" i="2"/>
  <c r="H11" i="2"/>
  <c r="H12" i="2"/>
  <c r="H13" i="2"/>
  <c r="H14" i="2"/>
  <c r="H15" i="2"/>
  <c r="H16" i="2"/>
  <c r="H17" i="2"/>
  <c r="H18" i="2"/>
  <c r="H8" i="2"/>
  <c r="I9" i="2" l="1"/>
  <c r="I10" i="2"/>
  <c r="I11" i="2"/>
  <c r="I12" i="2"/>
  <c r="I13" i="2"/>
  <c r="I14" i="2"/>
  <c r="I15" i="2"/>
  <c r="I16" i="2"/>
  <c r="I17" i="2"/>
  <c r="I18" i="2"/>
  <c r="I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L16" i="2" l="1"/>
  <c r="N16" i="2"/>
  <c r="M16" i="2"/>
  <c r="L12" i="2"/>
  <c r="M12" i="2"/>
  <c r="N12" i="2"/>
  <c r="L4" i="2"/>
  <c r="M4" i="2"/>
  <c r="N4" i="2"/>
  <c r="L15" i="2"/>
  <c r="M15" i="2"/>
  <c r="N15" i="2"/>
  <c r="L11" i="2"/>
  <c r="M11" i="2"/>
  <c r="N11" i="2"/>
  <c r="L7" i="2"/>
  <c r="M7" i="2"/>
  <c r="N7" i="2"/>
  <c r="L18" i="2"/>
  <c r="M18" i="2"/>
  <c r="N18" i="2"/>
  <c r="L14" i="2"/>
  <c r="M14" i="2"/>
  <c r="N14" i="2"/>
  <c r="L10" i="2"/>
  <c r="M10" i="2"/>
  <c r="N10" i="2"/>
  <c r="L6" i="2"/>
  <c r="M6" i="2"/>
  <c r="N6" i="2"/>
  <c r="L17" i="2"/>
  <c r="N17" i="2"/>
  <c r="M17" i="2"/>
  <c r="L13" i="2"/>
  <c r="N13" i="2"/>
  <c r="M13" i="2"/>
  <c r="L9" i="2"/>
  <c r="N9" i="2"/>
  <c r="M9" i="2"/>
  <c r="L5" i="2"/>
  <c r="N5" i="2"/>
  <c r="M5" i="2"/>
  <c r="L8" i="2"/>
  <c r="M8" i="2"/>
  <c r="N8" i="2"/>
</calcChain>
</file>

<file path=xl/sharedStrings.xml><?xml version="1.0" encoding="utf-8"?>
<sst xmlns="http://schemas.openxmlformats.org/spreadsheetml/2006/main" count="310" uniqueCount="117">
  <si>
    <t>Price</t>
  </si>
  <si>
    <t>22 kV</t>
  </si>
  <si>
    <t>Plain Copper</t>
  </si>
  <si>
    <t>12.7/22 kV</t>
  </si>
  <si>
    <t>Conductor Resistance (R)</t>
  </si>
  <si>
    <r>
      <t>Short Circuit Rating for 1 sec duration (I</t>
    </r>
    <r>
      <rPr>
        <b/>
        <vertAlign val="subscript"/>
        <sz val="11"/>
        <color rgb="FF9C6500"/>
        <rFont val="Calibri"/>
        <family val="2"/>
        <scheme val="minor"/>
      </rPr>
      <t>sh</t>
    </r>
    <r>
      <rPr>
        <b/>
        <sz val="11"/>
        <color rgb="FF9C6500"/>
        <rFont val="Calibri"/>
        <family val="2"/>
        <scheme val="minor"/>
      </rPr>
      <t>)</t>
    </r>
  </si>
  <si>
    <t>Size</t>
  </si>
  <si>
    <t>Voltage Grade (kV)</t>
  </si>
  <si>
    <t>μF/km</t>
  </si>
  <si>
    <t>Ohm/km</t>
  </si>
  <si>
    <t>Voltage Grade(kV)</t>
  </si>
  <si>
    <t xml:space="preserve">Approximate Capacitance for Single Core Cables (C) </t>
  </si>
  <si>
    <t xml:space="preserve">Approximate Reactance At 50 Hz For Single Core Cables (X) </t>
  </si>
  <si>
    <t>Min Thickness of Inner Sheath</t>
  </si>
  <si>
    <t>Approx. Overall Diameter of Cable</t>
  </si>
  <si>
    <t>Nominal Dimesion of Strip</t>
  </si>
  <si>
    <t>“POLYCAB” SINGLE  CORE  COPPER  CONDUCTOR, XLPE  INSULATED, UNARMOURED  &amp;  ARMOURED  CABLES  CONFORMING TO IS: 7098 PART-2/1985:</t>
  </si>
  <si>
    <r>
      <t>Reference:</t>
    </r>
    <r>
      <rPr>
        <sz val="11"/>
        <color theme="3" tint="0.39997558519241921"/>
        <rFont val="Calibri"/>
        <family val="2"/>
        <scheme val="minor"/>
      </rPr>
      <t xml:space="preserve"> </t>
    </r>
    <r>
      <rPr>
        <b/>
        <u/>
        <sz val="11"/>
        <color theme="3" tint="0.39997558519241921"/>
        <rFont val="Calibri"/>
        <family val="2"/>
        <scheme val="minor"/>
      </rPr>
      <t>http://www.prabhatcables.com/download/pdf-HT-XLPE.pdf</t>
    </r>
  </si>
  <si>
    <r>
      <rPr>
        <sz val="11"/>
        <color rgb="FF130B04"/>
        <rFont val="Calibri"/>
        <family val="2"/>
        <scheme val="minor"/>
      </rPr>
      <t>Nominal Size of Conductor</t>
    </r>
  </si>
  <si>
    <r>
      <rPr>
        <sz val="11"/>
        <color rgb="FF130B04"/>
        <rFont val="Calibri"/>
        <family val="2"/>
        <scheme val="minor"/>
      </rPr>
      <t>Minimum no. of wires</t>
    </r>
  </si>
  <si>
    <r>
      <rPr>
        <sz val="11"/>
        <color rgb="FF130B04"/>
        <rFont val="Calibri"/>
        <family val="2"/>
        <scheme val="minor"/>
      </rPr>
      <t>Max. D.C. Resistance at 20° C</t>
    </r>
  </si>
  <si>
    <r>
      <rPr>
        <sz val="11"/>
        <color rgb="FF130B04"/>
        <rFont val="Calibri"/>
        <family val="2"/>
        <scheme val="minor"/>
      </rPr>
      <t>A.C. Resistance at 90° C</t>
    </r>
  </si>
  <si>
    <r>
      <rPr>
        <sz val="11"/>
        <color rgb="FF130B04"/>
        <rFont val="Calibri"/>
        <family val="2"/>
        <scheme val="minor"/>
      </rPr>
      <t>Compacted Round</t>
    </r>
  </si>
  <si>
    <r>
      <rPr>
        <sz val="11"/>
        <color rgb="FF130B04"/>
        <rFont val="Calibri"/>
        <family val="2"/>
        <scheme val="minor"/>
      </rPr>
      <t>Aluminium</t>
    </r>
  </si>
  <si>
    <r>
      <rPr>
        <sz val="11"/>
        <color rgb="FF130B04"/>
        <rFont val="Calibri"/>
        <family val="2"/>
        <scheme val="minor"/>
      </rPr>
      <t>Plain Copper</t>
    </r>
  </si>
  <si>
    <r>
      <rPr>
        <sz val="11"/>
        <color rgb="FF130B04"/>
        <rFont val="Calibri"/>
        <family val="2"/>
        <scheme val="minor"/>
      </rPr>
      <t>Sq.mm</t>
    </r>
  </si>
  <si>
    <r>
      <rPr>
        <sz val="11"/>
        <color rgb="FF130B04"/>
        <rFont val="Calibri"/>
        <family val="2"/>
        <scheme val="minor"/>
      </rPr>
      <t>CU.</t>
    </r>
  </si>
  <si>
    <r>
      <rPr>
        <sz val="11"/>
        <color rgb="FF130B04"/>
        <rFont val="Calibri"/>
        <family val="2"/>
        <scheme val="minor"/>
      </rPr>
      <t>ALU.</t>
    </r>
  </si>
  <si>
    <r>
      <rPr>
        <sz val="11"/>
        <color rgb="FF130B04"/>
        <rFont val="Calibri"/>
        <family val="2"/>
        <scheme val="minor"/>
      </rPr>
      <t>Ohm/Km</t>
    </r>
  </si>
  <si>
    <r>
      <rPr>
        <sz val="11"/>
        <color rgb="FF130B04"/>
        <rFont val="Calibri"/>
        <family val="2"/>
        <scheme val="minor"/>
      </rPr>
      <t>Nominal Size</t>
    </r>
  </si>
  <si>
    <r>
      <rPr>
        <sz val="11"/>
        <color rgb="FF130B04"/>
        <rFont val="Calibri"/>
        <family val="2"/>
        <scheme val="minor"/>
      </rPr>
      <t>XLPE Insulated</t>
    </r>
  </si>
  <si>
    <r>
      <rPr>
        <sz val="11"/>
        <color rgb="FF130B04"/>
        <rFont val="Calibri"/>
        <family val="2"/>
        <scheme val="minor"/>
      </rPr>
      <t>Copper</t>
    </r>
  </si>
  <si>
    <r>
      <rPr>
        <b/>
        <sz val="11"/>
        <color rgb="FF130B04"/>
        <rFont val="Calibri"/>
        <family val="2"/>
        <scheme val="minor"/>
      </rPr>
      <t>12.7/22</t>
    </r>
  </si>
  <si>
    <r>
      <rPr>
        <sz val="11"/>
        <color rgb="FF130B04"/>
        <rFont val="Calibri"/>
        <family val="2"/>
        <scheme val="minor"/>
      </rPr>
      <t>19/33</t>
    </r>
  </si>
  <si>
    <r>
      <rPr>
        <sz val="11"/>
        <color rgb="FF130B04"/>
        <rFont val="Calibri"/>
        <family val="2"/>
        <scheme val="minor"/>
      </rPr>
      <t>33/33</t>
    </r>
  </si>
  <si>
    <r>
      <rPr>
        <sz val="11"/>
        <color rgb="FF130B04"/>
        <rFont val="Calibri"/>
        <family val="2"/>
        <scheme val="minor"/>
      </rPr>
      <t>Size</t>
    </r>
  </si>
  <si>
    <r>
      <rPr>
        <sz val="11"/>
        <color rgb="FF130B04"/>
        <rFont val="Calibri"/>
        <family val="2"/>
        <scheme val="minor"/>
      </rPr>
      <t>Arm</t>
    </r>
  </si>
  <si>
    <r>
      <rPr>
        <sz val="11"/>
        <color rgb="FF130B04"/>
        <rFont val="Calibri"/>
        <family val="2"/>
        <scheme val="minor"/>
      </rPr>
      <t>Un-Arm</t>
    </r>
  </si>
  <si>
    <r>
      <rPr>
        <sz val="9"/>
        <color rgb="FF130B04"/>
        <rFont val="Calibri"/>
        <family val="2"/>
        <scheme val="minor"/>
      </rPr>
      <t>Nominal Size of
Conductor</t>
    </r>
  </si>
  <si>
    <r>
      <rPr>
        <sz val="9"/>
        <color rgb="FF130B04"/>
        <rFont val="Calibri"/>
        <family val="2"/>
        <scheme val="minor"/>
      </rPr>
      <t>Nominal Thickness of XLPE Insulation</t>
    </r>
  </si>
  <si>
    <r>
      <rPr>
        <sz val="9"/>
        <color rgb="FF130B04"/>
        <rFont val="Calibri"/>
        <family val="2"/>
        <scheme val="minor"/>
      </rPr>
      <t>UNARMOURED CABLE</t>
    </r>
  </si>
  <si>
    <r>
      <rPr>
        <sz val="9"/>
        <color rgb="FF130B04"/>
        <rFont val="Calibri"/>
        <family val="2"/>
        <scheme val="minor"/>
      </rPr>
      <t>ALUMINIUM STRIP ARMOURED CABLE</t>
    </r>
  </si>
  <si>
    <r>
      <rPr>
        <sz val="9"/>
        <color rgb="FF130B04"/>
        <rFont val="Calibri"/>
        <family val="2"/>
        <scheme val="minor"/>
      </rPr>
      <t>ALUMINIUM ROUNDWIRE ARMOURED CABLE</t>
    </r>
  </si>
  <si>
    <r>
      <rPr>
        <sz val="9"/>
        <color rgb="FF130B04"/>
        <rFont val="Calibri"/>
        <family val="2"/>
        <scheme val="minor"/>
      </rPr>
      <t>CURRENT CARRYING CAPACITY</t>
    </r>
  </si>
  <si>
    <r>
      <rPr>
        <sz val="9"/>
        <color rgb="FF130B04"/>
        <rFont val="Calibri"/>
        <family val="2"/>
        <scheme val="minor"/>
      </rPr>
      <t>*Normal Delivery Length</t>
    </r>
  </si>
  <si>
    <r>
      <rPr>
        <sz val="9"/>
        <color rgb="FF130B04"/>
        <rFont val="Calibri"/>
        <family val="2"/>
        <scheme val="minor"/>
      </rPr>
      <t>Nominal Thickness of PVC Outer Sheath</t>
    </r>
  </si>
  <si>
    <r>
      <rPr>
        <sz val="9"/>
        <color rgb="FF130B04"/>
        <rFont val="Calibri"/>
        <family val="2"/>
        <scheme val="minor"/>
      </rPr>
      <t>Approx. Weight of Cable</t>
    </r>
  </si>
  <si>
    <r>
      <rPr>
        <sz val="9"/>
        <color rgb="FF130B04"/>
        <rFont val="Calibri"/>
        <family val="2"/>
        <scheme val="minor"/>
      </rPr>
      <t>Minimum Thickness of PVC Outer Sheath</t>
    </r>
  </si>
  <si>
    <r>
      <rPr>
        <sz val="9"/>
        <color rgb="FF130B04"/>
        <rFont val="Calibri"/>
        <family val="2"/>
        <scheme val="minor"/>
      </rPr>
      <t>Approx. Overall Diameter of Cable</t>
    </r>
  </si>
  <si>
    <r>
      <rPr>
        <sz val="9"/>
        <color rgb="FF130B04"/>
        <rFont val="Calibri"/>
        <family val="2"/>
        <scheme val="minor"/>
      </rPr>
      <t>Nominal Dimesion of
Round Wire</t>
    </r>
  </si>
  <si>
    <r>
      <rPr>
        <sz val="9"/>
        <color rgb="FF130B04"/>
        <rFont val="Calibri"/>
        <family val="2"/>
        <scheme val="minor"/>
      </rPr>
      <t>In Ground at
30° C.</t>
    </r>
  </si>
  <si>
    <r>
      <rPr>
        <sz val="9"/>
        <color rgb="FF130B04"/>
        <rFont val="Calibri"/>
        <family val="2"/>
        <scheme val="minor"/>
      </rPr>
      <t>In Duct at 30° C.</t>
    </r>
  </si>
  <si>
    <r>
      <rPr>
        <sz val="9"/>
        <color rgb="FF130B04"/>
        <rFont val="Calibri"/>
        <family val="2"/>
        <scheme val="minor"/>
      </rPr>
      <t>In Air at 40° C.</t>
    </r>
  </si>
  <si>
    <r>
      <rPr>
        <sz val="11"/>
        <color rgb="FF130B04"/>
        <rFont val="Calibri"/>
        <family val="2"/>
        <scheme val="minor"/>
      </rPr>
      <t>Sq.mm.</t>
    </r>
  </si>
  <si>
    <r>
      <rPr>
        <sz val="11"/>
        <color rgb="FF130B04"/>
        <rFont val="Calibri"/>
        <family val="2"/>
        <scheme val="minor"/>
      </rPr>
      <t>mm</t>
    </r>
  </si>
  <si>
    <r>
      <rPr>
        <sz val="11"/>
        <color rgb="FF130B04"/>
        <rFont val="Calibri"/>
        <family val="2"/>
        <scheme val="minor"/>
      </rPr>
      <t>Kg/Km</t>
    </r>
  </si>
  <si>
    <r>
      <rPr>
        <sz val="11"/>
        <color rgb="FF130B04"/>
        <rFont val="Calibri"/>
        <family val="2"/>
        <scheme val="minor"/>
      </rPr>
      <t>Amps.</t>
    </r>
  </si>
  <si>
    <r>
      <rPr>
        <sz val="11"/>
        <color rgb="FF130B04"/>
        <rFont val="Calibri"/>
        <family val="2"/>
        <scheme val="minor"/>
      </rPr>
      <t>Mtrs.</t>
    </r>
  </si>
  <si>
    <t>Amps</t>
  </si>
  <si>
    <t>Cable Cross Section</t>
  </si>
  <si>
    <r>
      <rPr>
        <b/>
        <sz val="11"/>
        <color rgb="FF130B04"/>
        <rFont val="Calibri"/>
        <family val="2"/>
        <scheme val="minor"/>
      </rPr>
      <t>mm</t>
    </r>
    <r>
      <rPr>
        <b/>
        <vertAlign val="superscript"/>
        <sz val="11"/>
        <color rgb="FF130B04"/>
        <rFont val="Calibri"/>
        <family val="2"/>
        <scheme val="minor"/>
      </rPr>
      <t>2</t>
    </r>
  </si>
  <si>
    <t>R</t>
  </si>
  <si>
    <t>X</t>
  </si>
  <si>
    <t>Z</t>
  </si>
  <si>
    <t>Y</t>
  </si>
  <si>
    <t>B</t>
  </si>
  <si>
    <t>C</t>
  </si>
  <si>
    <t>L</t>
  </si>
  <si>
    <t>Ohm/Km</t>
  </si>
  <si>
    <r>
      <rPr>
        <b/>
        <sz val="11"/>
        <color rgb="FF130B04"/>
        <rFont val="Arial"/>
        <family val="2"/>
      </rPr>
      <t>Ω</t>
    </r>
    <r>
      <rPr>
        <b/>
        <sz val="11"/>
        <color rgb="FF130B04"/>
        <rFont val="Calibri"/>
        <family val="2"/>
        <scheme val="minor"/>
      </rPr>
      <t>/km</t>
    </r>
  </si>
  <si>
    <t>mH/km</t>
  </si>
  <si>
    <r>
      <t>S</t>
    </r>
    <r>
      <rPr>
        <vertAlign val="subscript"/>
        <sz val="11"/>
        <color theme="1"/>
        <rFont val="Calibri"/>
        <family val="2"/>
        <scheme val="minor"/>
      </rPr>
      <t>max</t>
    </r>
  </si>
  <si>
    <r>
      <t>B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= 1 / X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- Graigner</t>
    </r>
  </si>
  <si>
    <r>
      <t>X = 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Arial"/>
        <family val="2"/>
      </rPr>
      <t>ω</t>
    </r>
    <r>
      <rPr>
        <sz val="11"/>
        <color theme="1"/>
        <rFont val="Calibri"/>
        <family val="2"/>
      </rPr>
      <t>L - Graigner</t>
    </r>
  </si>
  <si>
    <t>MVA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</si>
  <si>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= 1 / (ωC)</t>
    </r>
  </si>
  <si>
    <t>Copper</t>
  </si>
  <si>
    <r>
      <t>X = 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- Graigner</t>
    </r>
  </si>
  <si>
    <t>G</t>
  </si>
  <si>
    <t>S/km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</si>
  <si>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sh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</si>
  <si>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</si>
  <si>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DENA</t>
  </si>
  <si>
    <t>Willis</t>
  </si>
  <si>
    <t>0.4kV</t>
  </si>
  <si>
    <t>10-30kV</t>
  </si>
  <si>
    <t>12.47kV</t>
  </si>
  <si>
    <t>Voltage</t>
  </si>
  <si>
    <t>Unit</t>
  </si>
  <si>
    <t>Price in SGD</t>
  </si>
  <si>
    <t>Source</t>
  </si>
  <si>
    <t>Rated Load in kVA</t>
  </si>
  <si>
    <t>Naderi Paper</t>
  </si>
  <si>
    <t>???</t>
  </si>
  <si>
    <t>SGD/kVA</t>
  </si>
  <si>
    <t>INR</t>
  </si>
  <si>
    <t>Conversion</t>
  </si>
  <si>
    <t>11000/433</t>
  </si>
  <si>
    <t>22000/433</t>
  </si>
  <si>
    <t>33000/433</t>
  </si>
  <si>
    <t>Servo</t>
  </si>
  <si>
    <t>Nav</t>
  </si>
  <si>
    <t>dena</t>
  </si>
  <si>
    <t>MS</t>
  </si>
  <si>
    <t>NS</t>
  </si>
  <si>
    <t>Cross Section Area in mm2</t>
  </si>
  <si>
    <t>Price in SGD/m</t>
  </si>
  <si>
    <t>Havells</t>
  </si>
  <si>
    <t>SGD/m/mm2</t>
  </si>
  <si>
    <t>USD/mile (incl. works, 3 phase, 1997)</t>
  </si>
  <si>
    <t>EUR/m (incl. works, 3 phase)</t>
  </si>
  <si>
    <t>INR/m (excl. tax)</t>
  </si>
  <si>
    <t>INR (excl. tax)</t>
  </si>
  <si>
    <t>EUR (incl. works)</t>
  </si>
  <si>
    <t>USD (incl. works)</t>
  </si>
  <si>
    <t>USD (1997)</t>
  </si>
  <si>
    <t>SGD/kVA incl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</si>
</sst>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;###0"/>
    <numFmt numFmtId="165" formatCode="###0.000;###0.000"/>
    <numFmt numFmtId="166" formatCode="###0.00;###0.00"/>
    <numFmt numFmtId="167" formatCode="###0.0000;###0.0000"/>
    <numFmt numFmtId="168" formatCode="###0.0;###0.0"/>
    <numFmt numFmtId="169" formatCode="0.0000"/>
    <numFmt numFmtId="170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vertAlign val="subscript"/>
      <sz val="11"/>
      <color rgb="FF9C6500"/>
      <name val="Calibri"/>
      <family val="2"/>
      <scheme val="minor"/>
    </font>
    <font>
      <sz val="11"/>
      <color rgb="FF130B0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30B0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130B04"/>
      <name val="Calibri"/>
      <family val="2"/>
      <scheme val="minor"/>
    </font>
    <font>
      <sz val="9"/>
      <name val="Calibri"/>
      <family val="2"/>
      <scheme val="minor"/>
    </font>
    <font>
      <b/>
      <vertAlign val="superscript"/>
      <sz val="11"/>
      <color rgb="FF130B0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130B04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FDC7"/>
      </patternFill>
    </fill>
    <fill>
      <patternFill patternType="solid">
        <fgColor rgb="FFDCD0AA"/>
      </patternFill>
    </fill>
    <fill>
      <patternFill patternType="solid">
        <fgColor rgb="FFF8CEAE"/>
      </patternFill>
    </fill>
    <fill>
      <patternFill patternType="solid">
        <fgColor rgb="FFF5F0E2"/>
      </patternFill>
    </fill>
    <fill>
      <patternFill patternType="solid">
        <fgColor rgb="FFFFCC66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130B04"/>
      </left>
      <right/>
      <top style="thin">
        <color rgb="FF130B04"/>
      </top>
      <bottom/>
      <diagonal/>
    </border>
    <border>
      <left style="thin">
        <color rgb="FF130B04"/>
      </left>
      <right/>
      <top style="thin">
        <color rgb="FF130B04"/>
      </top>
      <bottom style="thin">
        <color rgb="FF130B04"/>
      </bottom>
      <diagonal/>
    </border>
    <border>
      <left/>
      <right style="thin">
        <color rgb="FF130B04"/>
      </right>
      <top style="thin">
        <color rgb="FF130B04"/>
      </top>
      <bottom style="thin">
        <color rgb="FF130B04"/>
      </bottom>
      <diagonal/>
    </border>
    <border>
      <left style="thin">
        <color rgb="FF130B04"/>
      </left>
      <right/>
      <top/>
      <bottom style="thin">
        <color rgb="FF130B04"/>
      </bottom>
      <diagonal/>
    </border>
    <border>
      <left/>
      <right/>
      <top/>
      <bottom style="thin">
        <color rgb="FF130B04"/>
      </bottom>
      <diagonal/>
    </border>
    <border>
      <left/>
      <right style="thin">
        <color rgb="FF130B04"/>
      </right>
      <top/>
      <bottom style="thin">
        <color rgb="FF130B04"/>
      </bottom>
      <diagonal/>
    </border>
    <border>
      <left style="thin">
        <color rgb="FF130B04"/>
      </left>
      <right/>
      <top/>
      <bottom/>
      <diagonal/>
    </border>
    <border>
      <left style="thin">
        <color rgb="FF130B04"/>
      </left>
      <right style="thin">
        <color rgb="FF130B04"/>
      </right>
      <top style="thin">
        <color rgb="FF130B04"/>
      </top>
      <bottom/>
      <diagonal/>
    </border>
    <border>
      <left style="thin">
        <color rgb="FF130B04"/>
      </left>
      <right style="thin">
        <color rgb="FF130B04"/>
      </right>
      <top/>
      <bottom style="thin">
        <color rgb="FF130B04"/>
      </bottom>
      <diagonal/>
    </border>
    <border>
      <left style="thin">
        <color rgb="FF130B04"/>
      </left>
      <right style="thin">
        <color indexed="64"/>
      </right>
      <top style="thin">
        <color rgb="FF130B04"/>
      </top>
      <bottom style="thin">
        <color rgb="FF130B04"/>
      </bottom>
      <diagonal/>
    </border>
    <border>
      <left/>
      <right style="thin">
        <color indexed="64"/>
      </right>
      <top style="thin">
        <color rgb="FF130B04"/>
      </top>
      <bottom style="thin">
        <color rgb="FF130B04"/>
      </bottom>
      <diagonal/>
    </border>
    <border>
      <left style="thin">
        <color rgb="FF130B04"/>
      </left>
      <right style="thin">
        <color indexed="64"/>
      </right>
      <top style="thin">
        <color rgb="FF130B04"/>
      </top>
      <bottom/>
      <diagonal/>
    </border>
    <border>
      <left style="thin">
        <color rgb="FF130B04"/>
      </left>
      <right style="thin">
        <color indexed="64"/>
      </right>
      <top/>
      <bottom/>
      <diagonal/>
    </border>
    <border>
      <left style="thin">
        <color rgb="FF130B04"/>
      </left>
      <right style="thin">
        <color indexed="64"/>
      </right>
      <top/>
      <bottom style="thin">
        <color rgb="FF130B0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30B04"/>
      </left>
      <right style="thin">
        <color rgb="FF130B04"/>
      </right>
      <top/>
      <bottom/>
      <diagonal/>
    </border>
    <border>
      <left/>
      <right style="thin">
        <color indexed="64"/>
      </right>
      <top/>
      <bottom style="thin">
        <color rgb="FF130B0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30B04"/>
      </bottom>
      <diagonal/>
    </border>
    <border>
      <left style="thin">
        <color rgb="FF130B04"/>
      </left>
      <right/>
      <top style="thin">
        <color indexed="64"/>
      </top>
      <bottom style="thin">
        <color rgb="FF130B04"/>
      </bottom>
      <diagonal/>
    </border>
    <border>
      <left/>
      <right style="thin">
        <color indexed="64"/>
      </right>
      <top style="thin">
        <color indexed="64"/>
      </top>
      <bottom style="thin">
        <color rgb="FF130B04"/>
      </bottom>
      <diagonal/>
    </border>
    <border>
      <left style="thin">
        <color indexed="64"/>
      </left>
      <right/>
      <top style="thin">
        <color rgb="FF130B04"/>
      </top>
      <bottom style="thin">
        <color rgb="FF130B04"/>
      </bottom>
      <diagonal/>
    </border>
    <border>
      <left style="thin">
        <color indexed="64"/>
      </left>
      <right/>
      <top style="thin">
        <color rgb="FF130B0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130B04"/>
      </left>
      <right/>
      <top/>
      <bottom style="thin">
        <color indexed="64"/>
      </bottom>
      <diagonal/>
    </border>
    <border>
      <left style="thin">
        <color rgb="FF130B0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130B0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130B04"/>
      </bottom>
      <diagonal/>
    </border>
    <border>
      <left style="thin">
        <color rgb="FF130B04"/>
      </left>
      <right style="thin">
        <color indexed="64"/>
      </right>
      <top style="thin">
        <color indexed="64"/>
      </top>
      <bottom/>
      <diagonal/>
    </border>
    <border>
      <left style="thin">
        <color rgb="FF130B0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130B04"/>
      </bottom>
      <diagonal/>
    </border>
    <border>
      <left style="thin">
        <color indexed="64"/>
      </left>
      <right style="thin">
        <color indexed="64"/>
      </right>
      <top style="thin">
        <color rgb="FF130B04"/>
      </top>
      <bottom style="thin">
        <color rgb="FF130B04"/>
      </bottom>
      <diagonal/>
    </border>
    <border>
      <left style="thin">
        <color indexed="64"/>
      </left>
      <right style="thin">
        <color indexed="64"/>
      </right>
      <top style="thin">
        <color rgb="FF130B0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rgb="FF130B0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rgb="FF130B0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rgb="FF130B0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rgb="FF130B0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rgb="FF130B04"/>
      </bottom>
      <diagonal/>
    </border>
    <border>
      <left style="thin">
        <color rgb="FF130B0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</cellStyleXfs>
  <cellXfs count="217">
    <xf numFmtId="0" fontId="0" fillId="0" borderId="0" xfId="0"/>
    <xf numFmtId="0" fontId="2" fillId="2" borderId="1" xfId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center" vertical="top" wrapText="1"/>
    </xf>
    <xf numFmtId="0" fontId="0" fillId="0" borderId="20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36" xfId="0" applyFont="1" applyFill="1" applyBorder="1" applyAlignment="1">
      <alignment horizontal="center" vertical="top" wrapText="1"/>
    </xf>
    <xf numFmtId="0" fontId="0" fillId="0" borderId="35" xfId="0" applyFont="1" applyFill="1" applyBorder="1" applyAlignment="1">
      <alignment horizontal="center" vertical="top" wrapText="1"/>
    </xf>
    <xf numFmtId="0" fontId="0" fillId="8" borderId="9" xfId="0" applyFont="1" applyFill="1" applyBorder="1" applyAlignment="1">
      <alignment horizontal="center" vertical="top" wrapText="1"/>
    </xf>
    <xf numFmtId="0" fontId="0" fillId="8" borderId="15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9" fillId="5" borderId="4" xfId="0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11" fillId="7" borderId="4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164" fontId="12" fillId="8" borderId="3" xfId="0" applyNumberFormat="1" applyFont="1" applyFill="1" applyBorder="1" applyAlignment="1">
      <alignment horizontal="center" vertical="top" wrapText="1"/>
    </xf>
    <xf numFmtId="164" fontId="9" fillId="8" borderId="3" xfId="0" applyNumberFormat="1" applyFont="1" applyFill="1" applyBorder="1" applyAlignment="1">
      <alignment horizontal="center" vertical="top" wrapText="1"/>
    </xf>
    <xf numFmtId="165" fontId="12" fillId="8" borderId="3" xfId="0" applyNumberFormat="1" applyFont="1" applyFill="1" applyBorder="1" applyAlignment="1">
      <alignment horizontal="center" vertical="top" wrapText="1"/>
    </xf>
    <xf numFmtId="166" fontId="9" fillId="8" borderId="3" xfId="0" applyNumberFormat="1" applyFont="1" applyFill="1" applyBorder="1" applyAlignment="1">
      <alignment horizontal="center" vertical="top" wrapText="1"/>
    </xf>
    <xf numFmtId="166" fontId="9" fillId="8" borderId="14" xfId="0" applyNumberFormat="1" applyFont="1" applyFill="1" applyBorder="1" applyAlignment="1">
      <alignment horizontal="center" vertical="top" wrapText="1"/>
    </xf>
    <xf numFmtId="164" fontId="12" fillId="0" borderId="9" xfId="0" applyNumberFormat="1" applyFont="1" applyFill="1" applyBorder="1" applyAlignment="1">
      <alignment horizontal="center" vertical="top" wrapText="1"/>
    </xf>
    <xf numFmtId="164" fontId="9" fillId="0" borderId="9" xfId="0" applyNumberFormat="1" applyFont="1" applyFill="1" applyBorder="1" applyAlignment="1">
      <alignment horizontal="center" vertical="top" wrapText="1"/>
    </xf>
    <xf numFmtId="165" fontId="12" fillId="0" borderId="9" xfId="0" applyNumberFormat="1" applyFont="1" applyFill="1" applyBorder="1" applyAlignment="1">
      <alignment horizontal="center" vertical="top" wrapText="1"/>
    </xf>
    <xf numFmtId="165" fontId="9" fillId="0" borderId="9" xfId="0" applyNumberFormat="1" applyFont="1" applyFill="1" applyBorder="1" applyAlignment="1">
      <alignment horizontal="center" vertical="top" wrapText="1"/>
    </xf>
    <xf numFmtId="166" fontId="9" fillId="0" borderId="15" xfId="0" applyNumberFormat="1" applyFont="1" applyFill="1" applyBorder="1" applyAlignment="1">
      <alignment horizontal="center" vertical="top" wrapText="1"/>
    </xf>
    <xf numFmtId="164" fontId="12" fillId="8" borderId="9" xfId="0" applyNumberFormat="1" applyFont="1" applyFill="1" applyBorder="1" applyAlignment="1">
      <alignment horizontal="center" vertical="top" wrapText="1"/>
    </xf>
    <xf numFmtId="164" fontId="9" fillId="8" borderId="9" xfId="0" applyNumberFormat="1" applyFont="1" applyFill="1" applyBorder="1" applyAlignment="1">
      <alignment horizontal="center" vertical="top" wrapText="1"/>
    </xf>
    <xf numFmtId="165" fontId="12" fillId="8" borderId="9" xfId="0" applyNumberFormat="1" applyFont="1" applyFill="1" applyBorder="1" applyAlignment="1">
      <alignment horizontal="center" vertical="top" wrapText="1"/>
    </xf>
    <xf numFmtId="165" fontId="9" fillId="8" borderId="9" xfId="0" applyNumberFormat="1" applyFont="1" applyFill="1" applyBorder="1" applyAlignment="1">
      <alignment horizontal="center" vertical="top" wrapText="1"/>
    </xf>
    <xf numFmtId="166" fontId="9" fillId="8" borderId="15" xfId="0" applyNumberFormat="1" applyFont="1" applyFill="1" applyBorder="1" applyAlignment="1">
      <alignment horizontal="center" vertical="top" wrapText="1"/>
    </xf>
    <xf numFmtId="165" fontId="9" fillId="0" borderId="15" xfId="0" applyNumberFormat="1" applyFont="1" applyFill="1" applyBorder="1" applyAlignment="1">
      <alignment horizontal="center" vertical="top" wrapText="1"/>
    </xf>
    <xf numFmtId="164" fontId="12" fillId="8" borderId="6" xfId="0" applyNumberFormat="1" applyFont="1" applyFill="1" applyBorder="1" applyAlignment="1">
      <alignment horizontal="center" vertical="top" wrapText="1"/>
    </xf>
    <xf numFmtId="164" fontId="9" fillId="8" borderId="6" xfId="0" applyNumberFormat="1" applyFont="1" applyFill="1" applyBorder="1" applyAlignment="1">
      <alignment horizontal="center" vertical="top" wrapText="1"/>
    </xf>
    <xf numFmtId="165" fontId="12" fillId="8" borderId="6" xfId="0" applyNumberFormat="1" applyFont="1" applyFill="1" applyBorder="1" applyAlignment="1">
      <alignment horizontal="center" vertical="top" wrapText="1"/>
    </xf>
    <xf numFmtId="165" fontId="9" fillId="8" borderId="6" xfId="0" applyNumberFormat="1" applyFont="1" applyFill="1" applyBorder="1" applyAlignment="1">
      <alignment horizontal="center" vertical="top" wrapText="1"/>
    </xf>
    <xf numFmtId="165" fontId="9" fillId="8" borderId="16" xfId="0" applyNumberFormat="1" applyFont="1" applyFill="1" applyBorder="1" applyAlignment="1">
      <alignment horizontal="center" vertical="top" wrapText="1"/>
    </xf>
    <xf numFmtId="164" fontId="12" fillId="0" borderId="3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5" fontId="12" fillId="0" borderId="3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14" xfId="0" applyNumberFormat="1" applyFont="1" applyFill="1" applyBorder="1" applyAlignment="1">
      <alignment horizontal="center" vertical="top" wrapText="1"/>
    </xf>
    <xf numFmtId="165" fontId="9" fillId="8" borderId="15" xfId="0" applyNumberFormat="1" applyFont="1" applyFill="1" applyBorder="1" applyAlignment="1">
      <alignment horizontal="center" vertical="top" wrapText="1"/>
    </xf>
    <xf numFmtId="167" fontId="12" fillId="0" borderId="9" xfId="0" applyNumberFormat="1" applyFont="1" applyFill="1" applyBorder="1" applyAlignment="1">
      <alignment horizontal="center" vertical="top" wrapText="1"/>
    </xf>
    <xf numFmtId="167" fontId="12" fillId="8" borderId="9" xfId="0" applyNumberFormat="1" applyFont="1" applyFill="1" applyBorder="1" applyAlignment="1">
      <alignment horizontal="center" vertical="top" wrapText="1"/>
    </xf>
    <xf numFmtId="164" fontId="12" fillId="0" borderId="6" xfId="0" applyNumberFormat="1" applyFont="1" applyFill="1" applyBorder="1" applyAlignment="1">
      <alignment horizontal="center" vertical="top" wrapText="1"/>
    </xf>
    <xf numFmtId="164" fontId="9" fillId="0" borderId="6" xfId="0" applyNumberFormat="1" applyFont="1" applyFill="1" applyBorder="1" applyAlignment="1">
      <alignment horizontal="center" vertical="top" wrapText="1"/>
    </xf>
    <xf numFmtId="167" fontId="12" fillId="0" borderId="6" xfId="0" applyNumberFormat="1" applyFont="1" applyFill="1" applyBorder="1" applyAlignment="1">
      <alignment horizontal="center" vertical="top" wrapText="1"/>
    </xf>
    <xf numFmtId="165" fontId="9" fillId="0" borderId="6" xfId="0" applyNumberFormat="1" applyFont="1" applyFill="1" applyBorder="1" applyAlignment="1">
      <alignment horizontal="center" vertical="top" wrapText="1"/>
    </xf>
    <xf numFmtId="165" fontId="9" fillId="0" borderId="16" xfId="0" applyNumberFormat="1" applyFont="1" applyFill="1" applyBorder="1" applyAlignment="1">
      <alignment horizontal="center" vertical="top" wrapText="1"/>
    </xf>
    <xf numFmtId="167" fontId="12" fillId="8" borderId="3" xfId="0" applyNumberFormat="1" applyFont="1" applyFill="1" applyBorder="1" applyAlignment="1">
      <alignment horizontal="center" vertical="top" wrapText="1"/>
    </xf>
    <xf numFmtId="167" fontId="9" fillId="8" borderId="3" xfId="0" applyNumberFormat="1" applyFont="1" applyFill="1" applyBorder="1" applyAlignment="1">
      <alignment horizontal="center" vertical="top" wrapText="1"/>
    </xf>
    <xf numFmtId="167" fontId="9" fillId="0" borderId="9" xfId="0" applyNumberFormat="1" applyFont="1" applyFill="1" applyBorder="1" applyAlignment="1">
      <alignment horizontal="center" vertical="top" wrapText="1"/>
    </xf>
    <xf numFmtId="167" fontId="9" fillId="0" borderId="15" xfId="0" applyNumberFormat="1" applyFont="1" applyFill="1" applyBorder="1" applyAlignment="1">
      <alignment horizontal="center" vertical="top" wrapText="1"/>
    </xf>
    <xf numFmtId="167" fontId="9" fillId="8" borderId="9" xfId="0" applyNumberFormat="1" applyFont="1" applyFill="1" applyBorder="1" applyAlignment="1">
      <alignment horizontal="center" vertical="top" wrapText="1"/>
    </xf>
    <xf numFmtId="167" fontId="12" fillId="8" borderId="6" xfId="0" applyNumberFormat="1" applyFont="1" applyFill="1" applyBorder="1" applyAlignment="1">
      <alignment horizontal="center" vertical="top" wrapText="1"/>
    </xf>
    <xf numFmtId="167" fontId="9" fillId="8" borderId="6" xfId="0" applyNumberFormat="1" applyFont="1" applyFill="1" applyBorder="1" applyAlignment="1">
      <alignment horizontal="center" vertical="top" wrapText="1"/>
    </xf>
    <xf numFmtId="167" fontId="9" fillId="8" borderId="16" xfId="0" applyNumberFormat="1" applyFont="1" applyFill="1" applyBorder="1" applyAlignment="1">
      <alignment horizontal="center" vertical="top" wrapText="1"/>
    </xf>
    <xf numFmtId="0" fontId="11" fillId="6" borderId="23" xfId="0" applyFont="1" applyFill="1" applyBorder="1" applyAlignment="1">
      <alignment horizontal="center" vertical="top" wrapText="1"/>
    </xf>
    <xf numFmtId="0" fontId="11" fillId="7" borderId="26" xfId="0" applyFont="1" applyFill="1" applyBorder="1" applyAlignment="1">
      <alignment horizontal="center" vertical="top" wrapText="1"/>
    </xf>
    <xf numFmtId="164" fontId="12" fillId="8" borderId="27" xfId="0" applyNumberFormat="1" applyFont="1" applyFill="1" applyBorder="1" applyAlignment="1">
      <alignment horizontal="center" vertical="top" wrapText="1"/>
    </xf>
    <xf numFmtId="168" fontId="12" fillId="8" borderId="3" xfId="0" applyNumberFormat="1" applyFont="1" applyFill="1" applyBorder="1" applyAlignment="1">
      <alignment horizontal="center" vertical="top" wrapText="1"/>
    </xf>
    <xf numFmtId="168" fontId="9" fillId="8" borderId="14" xfId="0" applyNumberFormat="1" applyFont="1" applyFill="1" applyBorder="1" applyAlignment="1">
      <alignment horizontal="center" vertical="top" wrapText="1"/>
    </xf>
    <xf numFmtId="164" fontId="12" fillId="0" borderId="28" xfId="0" applyNumberFormat="1" applyFont="1" applyFill="1" applyBorder="1" applyAlignment="1">
      <alignment horizontal="center" vertical="top" wrapText="1"/>
    </xf>
    <xf numFmtId="168" fontId="12" fillId="0" borderId="9" xfId="0" applyNumberFormat="1" applyFont="1" applyFill="1" applyBorder="1" applyAlignment="1">
      <alignment horizontal="center" vertical="top" wrapText="1"/>
    </xf>
    <xf numFmtId="168" fontId="9" fillId="0" borderId="15" xfId="0" applyNumberFormat="1" applyFont="1" applyFill="1" applyBorder="1" applyAlignment="1">
      <alignment horizontal="center" vertical="top" wrapText="1"/>
    </xf>
    <xf numFmtId="164" fontId="12" fillId="8" borderId="28" xfId="0" applyNumberFormat="1" applyFont="1" applyFill="1" applyBorder="1" applyAlignment="1">
      <alignment horizontal="center" vertical="top" wrapText="1"/>
    </xf>
    <xf numFmtId="168" fontId="12" fillId="8" borderId="9" xfId="0" applyNumberFormat="1" applyFont="1" applyFill="1" applyBorder="1" applyAlignment="1">
      <alignment horizontal="center" vertical="top" wrapText="1"/>
    </xf>
    <xf numFmtId="168" fontId="9" fillId="8" borderId="15" xfId="0" applyNumberFormat="1" applyFont="1" applyFill="1" applyBorder="1" applyAlignment="1">
      <alignment horizontal="center" vertical="top" wrapText="1"/>
    </xf>
    <xf numFmtId="164" fontId="12" fillId="8" borderId="29" xfId="0" applyNumberFormat="1" applyFont="1" applyFill="1" applyBorder="1" applyAlignment="1">
      <alignment horizontal="center" vertical="top" wrapText="1"/>
    </xf>
    <xf numFmtId="168" fontId="12" fillId="8" borderId="30" xfId="0" applyNumberFormat="1" applyFont="1" applyFill="1" applyBorder="1" applyAlignment="1">
      <alignment horizontal="center" vertical="top" wrapText="1"/>
    </xf>
    <xf numFmtId="168" fontId="9" fillId="8" borderId="31" xfId="0" applyNumberFormat="1" applyFont="1" applyFill="1" applyBorder="1" applyAlignment="1">
      <alignment horizontal="center" vertical="top" wrapText="1"/>
    </xf>
    <xf numFmtId="0" fontId="9" fillId="6" borderId="29" xfId="0" applyFont="1" applyFill="1" applyBorder="1" applyAlignment="1">
      <alignment horizontal="center" vertical="top" wrapText="1"/>
    </xf>
    <xf numFmtId="0" fontId="13" fillId="7" borderId="27" xfId="0" applyFont="1" applyFill="1" applyBorder="1" applyAlignment="1">
      <alignment horizontal="center" vertical="top" wrapText="1"/>
    </xf>
    <xf numFmtId="0" fontId="11" fillId="7" borderId="3" xfId="0" applyFont="1" applyFill="1" applyBorder="1" applyAlignment="1">
      <alignment horizontal="center" vertical="top" wrapText="1"/>
    </xf>
    <xf numFmtId="0" fontId="11" fillId="7" borderId="14" xfId="0" applyFont="1" applyFill="1" applyBorder="1" applyAlignment="1">
      <alignment horizontal="center" vertical="top" wrapText="1"/>
    </xf>
    <xf numFmtId="0" fontId="11" fillId="7" borderId="20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166" fontId="12" fillId="0" borderId="28" xfId="0" applyNumberFormat="1" applyFont="1" applyFill="1" applyBorder="1" applyAlignment="1">
      <alignment horizontal="center" vertical="top" wrapText="1"/>
    </xf>
    <xf numFmtId="166" fontId="9" fillId="0" borderId="9" xfId="0" applyNumberFormat="1" applyFont="1" applyFill="1" applyBorder="1" applyAlignment="1">
      <alignment horizontal="center" vertical="top" wrapText="1"/>
    </xf>
    <xf numFmtId="166" fontId="12" fillId="8" borderId="32" xfId="0" applyNumberFormat="1" applyFont="1" applyFill="1" applyBorder="1" applyAlignment="1">
      <alignment horizontal="center" vertical="top" wrapText="1"/>
    </xf>
    <xf numFmtId="166" fontId="9" fillId="8" borderId="6" xfId="0" applyNumberFormat="1" applyFont="1" applyFill="1" applyBorder="1" applyAlignment="1">
      <alignment horizontal="center" vertical="top" wrapText="1"/>
    </xf>
    <xf numFmtId="166" fontId="9" fillId="8" borderId="16" xfId="0" applyNumberFormat="1" applyFont="1" applyFill="1" applyBorder="1" applyAlignment="1">
      <alignment horizontal="center" vertical="top" wrapText="1"/>
    </xf>
    <xf numFmtId="166" fontId="12" fillId="0" borderId="27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 applyAlignment="1">
      <alignment horizontal="center" vertical="top" wrapText="1"/>
    </xf>
    <xf numFmtId="166" fontId="9" fillId="0" borderId="14" xfId="0" applyNumberFormat="1" applyFont="1" applyFill="1" applyBorder="1" applyAlignment="1">
      <alignment horizontal="center" vertical="top" wrapText="1"/>
    </xf>
    <xf numFmtId="166" fontId="12" fillId="8" borderId="28" xfId="0" applyNumberFormat="1" applyFont="1" applyFill="1" applyBorder="1" applyAlignment="1">
      <alignment horizontal="center" vertical="top" wrapText="1"/>
    </xf>
    <xf numFmtId="166" fontId="9" fillId="8" borderId="9" xfId="0" applyNumberFormat="1" applyFont="1" applyFill="1" applyBorder="1" applyAlignment="1">
      <alignment horizontal="center" vertical="top" wrapText="1"/>
    </xf>
    <xf numFmtId="166" fontId="12" fillId="0" borderId="29" xfId="0" applyNumberFormat="1" applyFont="1" applyFill="1" applyBorder="1" applyAlignment="1">
      <alignment horizontal="center" vertical="top" wrapText="1"/>
    </xf>
    <xf numFmtId="166" fontId="9" fillId="0" borderId="30" xfId="0" applyNumberFormat="1" applyFont="1" applyFill="1" applyBorder="1" applyAlignment="1">
      <alignment horizontal="center" vertical="top" wrapText="1"/>
    </xf>
    <xf numFmtId="166" fontId="9" fillId="0" borderId="31" xfId="0" applyNumberFormat="1" applyFont="1" applyFill="1" applyBorder="1" applyAlignment="1">
      <alignment horizontal="center" vertical="top" wrapText="1"/>
    </xf>
    <xf numFmtId="0" fontId="11" fillId="6" borderId="6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center" vertical="top" wrapText="1"/>
    </xf>
    <xf numFmtId="0" fontId="11" fillId="7" borderId="15" xfId="0" applyFont="1" applyFill="1" applyBorder="1" applyAlignment="1">
      <alignment horizontal="center" vertical="top" wrapText="1"/>
    </xf>
    <xf numFmtId="164" fontId="12" fillId="0" borderId="36" xfId="0" applyNumberFormat="1" applyFont="1" applyFill="1" applyBorder="1" applyAlignment="1">
      <alignment horizontal="center" vertical="top" wrapText="1"/>
    </xf>
    <xf numFmtId="165" fontId="12" fillId="0" borderId="36" xfId="0" applyNumberFormat="1" applyFont="1" applyFill="1" applyBorder="1" applyAlignment="1">
      <alignment horizontal="center" vertical="top" wrapText="1"/>
    </xf>
    <xf numFmtId="165" fontId="9" fillId="0" borderId="36" xfId="0" applyNumberFormat="1" applyFont="1" applyFill="1" applyBorder="1" applyAlignment="1">
      <alignment horizontal="center" vertical="top" wrapText="1"/>
    </xf>
    <xf numFmtId="164" fontId="12" fillId="0" borderId="4" xfId="0" applyNumberFormat="1" applyFont="1" applyFill="1" applyBorder="1" applyAlignment="1">
      <alignment horizontal="center" vertical="top" wrapText="1"/>
    </xf>
    <xf numFmtId="165" fontId="12" fillId="0" borderId="4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165" fontId="9" fillId="0" borderId="12" xfId="0" applyNumberFormat="1" applyFont="1" applyFill="1" applyBorder="1" applyAlignment="1">
      <alignment horizontal="center" vertical="top" wrapText="1"/>
    </xf>
    <xf numFmtId="0" fontId="11" fillId="7" borderId="38" xfId="0" applyFont="1" applyFill="1" applyBorder="1" applyAlignment="1">
      <alignment horizontal="center" vertical="top" wrapText="1"/>
    </xf>
    <xf numFmtId="168" fontId="9" fillId="8" borderId="3" xfId="0" applyNumberFormat="1" applyFont="1" applyFill="1" applyBorder="1" applyAlignment="1">
      <alignment horizontal="center" vertical="top" wrapText="1"/>
    </xf>
    <xf numFmtId="164" fontId="9" fillId="8" borderId="39" xfId="0" applyNumberFormat="1" applyFont="1" applyFill="1" applyBorder="1" applyAlignment="1">
      <alignment horizontal="center" vertical="top" wrapText="1"/>
    </xf>
    <xf numFmtId="168" fontId="9" fillId="0" borderId="9" xfId="0" applyNumberFormat="1" applyFont="1" applyFill="1" applyBorder="1" applyAlignment="1">
      <alignment horizontal="center" vertical="top" wrapText="1"/>
    </xf>
    <xf numFmtId="164" fontId="9" fillId="0" borderId="40" xfId="0" applyNumberFormat="1" applyFont="1" applyFill="1" applyBorder="1" applyAlignment="1">
      <alignment horizontal="center" vertical="top" wrapText="1"/>
    </xf>
    <xf numFmtId="168" fontId="9" fillId="8" borderId="9" xfId="0" applyNumberFormat="1" applyFont="1" applyFill="1" applyBorder="1" applyAlignment="1">
      <alignment horizontal="center" vertical="top" wrapText="1"/>
    </xf>
    <xf numFmtId="164" fontId="9" fillId="8" borderId="40" xfId="0" applyNumberFormat="1" applyFont="1" applyFill="1" applyBorder="1" applyAlignment="1">
      <alignment horizontal="center" vertical="top" wrapText="1"/>
    </xf>
    <xf numFmtId="168" fontId="9" fillId="8" borderId="6" xfId="0" applyNumberFormat="1" applyFont="1" applyFill="1" applyBorder="1" applyAlignment="1">
      <alignment horizontal="center" vertical="top" wrapText="1"/>
    </xf>
    <xf numFmtId="164" fontId="9" fillId="8" borderId="33" xfId="0" applyNumberFormat="1" applyFont="1" applyFill="1" applyBorder="1" applyAlignment="1">
      <alignment horizontal="center" vertical="top" wrapText="1"/>
    </xf>
    <xf numFmtId="0" fontId="9" fillId="7" borderId="4" xfId="0" applyFont="1" applyFill="1" applyBorder="1" applyAlignment="1">
      <alignment horizontal="center" vertical="top" wrapText="1"/>
    </xf>
    <xf numFmtId="2" fontId="12" fillId="8" borderId="3" xfId="0" applyNumberFormat="1" applyFont="1" applyFill="1" applyBorder="1" applyAlignment="1">
      <alignment horizontal="center" vertical="top" wrapText="1"/>
    </xf>
    <xf numFmtId="2" fontId="12" fillId="0" borderId="9" xfId="0" applyNumberFormat="1" applyFont="1" applyFill="1" applyBorder="1" applyAlignment="1">
      <alignment horizontal="center" vertical="top" wrapText="1"/>
    </xf>
    <xf numFmtId="2" fontId="12" fillId="8" borderId="9" xfId="0" applyNumberFormat="1" applyFont="1" applyFill="1" applyBorder="1" applyAlignment="1">
      <alignment horizontal="center" vertical="top" wrapText="1"/>
    </xf>
    <xf numFmtId="2" fontId="12" fillId="8" borderId="6" xfId="0" applyNumberFormat="1" applyFont="1" applyFill="1" applyBorder="1" applyAlignment="1">
      <alignment horizontal="center" vertical="top" wrapText="1"/>
    </xf>
    <xf numFmtId="2" fontId="12" fillId="0" borderId="3" xfId="0" applyNumberFormat="1" applyFont="1" applyFill="1" applyBorder="1" applyAlignment="1">
      <alignment horizontal="center" vertical="top" wrapText="1"/>
    </xf>
    <xf numFmtId="2" fontId="12" fillId="0" borderId="6" xfId="0" applyNumberFormat="1" applyFont="1" applyFill="1" applyBorder="1" applyAlignment="1">
      <alignment horizontal="center" vertical="top" wrapText="1"/>
    </xf>
    <xf numFmtId="0" fontId="0" fillId="10" borderId="0" xfId="0" applyFont="1" applyFill="1" applyAlignment="1">
      <alignment horizontal="center"/>
    </xf>
    <xf numFmtId="1" fontId="12" fillId="10" borderId="0" xfId="0" applyNumberFormat="1" applyFont="1" applyFill="1" applyBorder="1" applyAlignment="1">
      <alignment horizontal="center" vertical="top" wrapText="1"/>
    </xf>
    <xf numFmtId="167" fontId="12" fillId="10" borderId="0" xfId="0" applyNumberFormat="1" applyFont="1" applyFill="1" applyBorder="1" applyAlignment="1">
      <alignment horizontal="center" vertical="top" wrapText="1"/>
    </xf>
    <xf numFmtId="2" fontId="12" fillId="10" borderId="0" xfId="0" applyNumberFormat="1" applyFont="1" applyFill="1" applyBorder="1" applyAlignment="1">
      <alignment horizontal="center" vertical="top" wrapText="1"/>
    </xf>
    <xf numFmtId="169" fontId="12" fillId="10" borderId="0" xfId="0" applyNumberFormat="1" applyFont="1" applyFill="1" applyBorder="1" applyAlignment="1">
      <alignment horizontal="center" vertical="top" wrapText="1"/>
    </xf>
    <xf numFmtId="0" fontId="2" fillId="2" borderId="1" xfId="1" applyFont="1" applyAlignment="1">
      <alignment horizontal="center"/>
    </xf>
    <xf numFmtId="0" fontId="12" fillId="3" borderId="17" xfId="2" applyFont="1" applyBorder="1" applyAlignment="1">
      <alignment horizontal="center" vertical="center" wrapText="1"/>
    </xf>
    <xf numFmtId="169" fontId="12" fillId="8" borderId="6" xfId="0" applyNumberFormat="1" applyFont="1" applyFill="1" applyBorder="1" applyAlignment="1">
      <alignment horizontal="center" vertical="top" wrapText="1"/>
    </xf>
    <xf numFmtId="169" fontId="12" fillId="0" borderId="3" xfId="0" applyNumberFormat="1" applyFont="1" applyFill="1" applyBorder="1" applyAlignment="1">
      <alignment horizontal="center" vertical="top" wrapText="1"/>
    </xf>
    <xf numFmtId="169" fontId="12" fillId="8" borderId="9" xfId="0" applyNumberFormat="1" applyFont="1" applyFill="1" applyBorder="1" applyAlignment="1">
      <alignment horizontal="center" vertical="top" wrapText="1"/>
    </xf>
    <xf numFmtId="169" fontId="12" fillId="0" borderId="9" xfId="0" applyNumberFormat="1" applyFont="1" applyFill="1" applyBorder="1" applyAlignment="1">
      <alignment horizontal="center" vertical="top" wrapText="1"/>
    </xf>
    <xf numFmtId="169" fontId="12" fillId="0" borderId="6" xfId="0" applyNumberFormat="1" applyFont="1" applyFill="1" applyBorder="1" applyAlignment="1">
      <alignment horizontal="center" vertical="top" wrapText="1"/>
    </xf>
    <xf numFmtId="169" fontId="12" fillId="8" borderId="3" xfId="0" applyNumberFormat="1" applyFont="1" applyFill="1" applyBorder="1" applyAlignment="1">
      <alignment horizontal="center" vertical="top" wrapText="1"/>
    </xf>
    <xf numFmtId="169" fontId="0" fillId="0" borderId="0" xfId="0" applyNumberFormat="1"/>
    <xf numFmtId="0" fontId="3" fillId="9" borderId="41" xfId="2" applyFont="1" applyFill="1" applyBorder="1" applyAlignment="1">
      <alignment horizontal="center"/>
    </xf>
    <xf numFmtId="0" fontId="3" fillId="9" borderId="42" xfId="2" applyFont="1" applyFill="1" applyBorder="1" applyAlignment="1">
      <alignment horizontal="center"/>
    </xf>
    <xf numFmtId="0" fontId="12" fillId="3" borderId="43" xfId="2" applyFont="1" applyBorder="1" applyAlignment="1">
      <alignment horizontal="center" vertical="center" wrapText="1"/>
    </xf>
    <xf numFmtId="1" fontId="12" fillId="8" borderId="45" xfId="0" applyNumberFormat="1" applyFont="1" applyFill="1" applyBorder="1" applyAlignment="1">
      <alignment horizontal="center" vertical="top" wrapText="1"/>
    </xf>
    <xf numFmtId="1" fontId="12" fillId="0" borderId="46" xfId="0" applyNumberFormat="1" applyFont="1" applyFill="1" applyBorder="1" applyAlignment="1">
      <alignment horizontal="center" vertical="top" wrapText="1"/>
    </xf>
    <xf numFmtId="1" fontId="12" fillId="8" borderId="46" xfId="0" applyNumberFormat="1" applyFont="1" applyFill="1" applyBorder="1" applyAlignment="1">
      <alignment horizontal="center" vertical="top" wrapText="1"/>
    </xf>
    <xf numFmtId="1" fontId="12" fillId="8" borderId="47" xfId="0" applyNumberFormat="1" applyFont="1" applyFill="1" applyBorder="1" applyAlignment="1">
      <alignment horizontal="center" vertical="top" wrapText="1"/>
    </xf>
    <xf numFmtId="1" fontId="12" fillId="0" borderId="45" xfId="0" applyNumberFormat="1" applyFont="1" applyFill="1" applyBorder="1" applyAlignment="1">
      <alignment horizontal="center" vertical="top" wrapText="1"/>
    </xf>
    <xf numFmtId="1" fontId="12" fillId="0" borderId="47" xfId="0" applyNumberFormat="1" applyFont="1" applyFill="1" applyBorder="1" applyAlignment="1">
      <alignment horizontal="center" vertical="top" wrapText="1"/>
    </xf>
    <xf numFmtId="1" fontId="12" fillId="8" borderId="48" xfId="0" applyNumberFormat="1" applyFont="1" applyFill="1" applyBorder="1" applyAlignment="1">
      <alignment horizontal="center" vertical="top" wrapText="1"/>
    </xf>
    <xf numFmtId="169" fontId="12" fillId="8" borderId="49" xfId="0" applyNumberFormat="1" applyFont="1" applyFill="1" applyBorder="1" applyAlignment="1">
      <alignment horizontal="center" vertical="top" wrapText="1"/>
    </xf>
    <xf numFmtId="2" fontId="12" fillId="8" borderId="49" xfId="0" applyNumberFormat="1" applyFont="1" applyFill="1" applyBorder="1" applyAlignment="1">
      <alignment horizontal="center" vertical="top" wrapText="1"/>
    </xf>
    <xf numFmtId="0" fontId="3" fillId="9" borderId="50" xfId="2" applyFont="1" applyFill="1" applyBorder="1" applyAlignment="1">
      <alignment horizontal="center"/>
    </xf>
    <xf numFmtId="0" fontId="12" fillId="3" borderId="51" xfId="2" applyFont="1" applyBorder="1" applyAlignment="1">
      <alignment horizontal="center" vertical="center" wrapText="1"/>
    </xf>
    <xf numFmtId="169" fontId="12" fillId="8" borderId="14" xfId="0" applyNumberFormat="1" applyFont="1" applyFill="1" applyBorder="1" applyAlignment="1">
      <alignment horizontal="center" vertical="top" wrapText="1"/>
    </xf>
    <xf numFmtId="169" fontId="12" fillId="0" borderId="15" xfId="0" applyNumberFormat="1" applyFont="1" applyFill="1" applyBorder="1" applyAlignment="1">
      <alignment horizontal="center" vertical="top" wrapText="1"/>
    </xf>
    <xf numFmtId="169" fontId="12" fillId="8" borderId="15" xfId="0" applyNumberFormat="1" applyFont="1" applyFill="1" applyBorder="1" applyAlignment="1">
      <alignment horizontal="center" vertical="top" wrapText="1"/>
    </xf>
    <xf numFmtId="169" fontId="12" fillId="8" borderId="16" xfId="0" applyNumberFormat="1" applyFont="1" applyFill="1" applyBorder="1" applyAlignment="1">
      <alignment horizontal="center" vertical="top" wrapText="1"/>
    </xf>
    <xf numFmtId="169" fontId="12" fillId="0" borderId="14" xfId="0" applyNumberFormat="1" applyFont="1" applyFill="1" applyBorder="1" applyAlignment="1">
      <alignment horizontal="center" vertical="top" wrapText="1"/>
    </xf>
    <xf numFmtId="169" fontId="12" fillId="0" borderId="16" xfId="0" applyNumberFormat="1" applyFont="1" applyFill="1" applyBorder="1" applyAlignment="1">
      <alignment horizontal="center" vertical="top" wrapText="1"/>
    </xf>
    <xf numFmtId="169" fontId="12" fillId="8" borderId="55" xfId="0" applyNumberFormat="1" applyFont="1" applyFill="1" applyBorder="1" applyAlignment="1">
      <alignment horizontal="center" vertical="top" wrapText="1"/>
    </xf>
    <xf numFmtId="1" fontId="12" fillId="8" borderId="52" xfId="0" applyNumberFormat="1" applyFont="1" applyFill="1" applyBorder="1" applyAlignment="1">
      <alignment horizontal="center" vertical="top" wrapText="1"/>
    </xf>
    <xf numFmtId="1" fontId="12" fillId="0" borderId="53" xfId="0" applyNumberFormat="1" applyFont="1" applyFill="1" applyBorder="1" applyAlignment="1">
      <alignment horizontal="center" vertical="top" wrapText="1"/>
    </xf>
    <xf numFmtId="1" fontId="12" fillId="8" borderId="53" xfId="0" applyNumberFormat="1" applyFont="1" applyFill="1" applyBorder="1" applyAlignment="1">
      <alignment horizontal="center" vertical="top" wrapText="1"/>
    </xf>
    <xf numFmtId="1" fontId="12" fillId="8" borderId="54" xfId="0" applyNumberFormat="1" applyFont="1" applyFill="1" applyBorder="1" applyAlignment="1">
      <alignment horizontal="center" vertical="top" wrapText="1"/>
    </xf>
    <xf numFmtId="1" fontId="12" fillId="0" borderId="52" xfId="0" applyNumberFormat="1" applyFont="1" applyFill="1" applyBorder="1" applyAlignment="1">
      <alignment horizontal="center" vertical="top" wrapText="1"/>
    </xf>
    <xf numFmtId="1" fontId="12" fillId="0" borderId="54" xfId="0" applyNumberFormat="1" applyFont="1" applyFill="1" applyBorder="1" applyAlignment="1">
      <alignment horizontal="center" vertical="top" wrapText="1"/>
    </xf>
    <xf numFmtId="1" fontId="12" fillId="8" borderId="44" xfId="0" applyNumberFormat="1" applyFont="1" applyFill="1" applyBorder="1" applyAlignment="1">
      <alignment horizontal="center" vertical="top" wrapText="1"/>
    </xf>
    <xf numFmtId="0" fontId="3" fillId="9" borderId="56" xfId="2" applyFont="1" applyFill="1" applyBorder="1" applyAlignment="1">
      <alignment horizontal="center"/>
    </xf>
    <xf numFmtId="0" fontId="12" fillId="3" borderId="22" xfId="2" applyFont="1" applyBorder="1" applyAlignment="1">
      <alignment horizontal="center" vertical="center" wrapText="1"/>
    </xf>
    <xf numFmtId="170" fontId="12" fillId="8" borderId="6" xfId="0" applyNumberFormat="1" applyFont="1" applyFill="1" applyBorder="1" applyAlignment="1">
      <alignment horizontal="center" vertical="top" wrapText="1"/>
    </xf>
    <xf numFmtId="170" fontId="12" fillId="0" borderId="3" xfId="0" applyNumberFormat="1" applyFont="1" applyFill="1" applyBorder="1" applyAlignment="1">
      <alignment horizontal="center" vertical="top" wrapText="1"/>
    </xf>
    <xf numFmtId="170" fontId="12" fillId="8" borderId="9" xfId="0" applyNumberFormat="1" applyFont="1" applyFill="1" applyBorder="1" applyAlignment="1">
      <alignment horizontal="center" vertical="top" wrapText="1"/>
    </xf>
    <xf numFmtId="170" fontId="12" fillId="0" borderId="9" xfId="0" applyNumberFormat="1" applyFont="1" applyFill="1" applyBorder="1" applyAlignment="1">
      <alignment horizontal="center" vertical="top" wrapText="1"/>
    </xf>
    <xf numFmtId="170" fontId="12" fillId="0" borderId="6" xfId="0" applyNumberFormat="1" applyFont="1" applyFill="1" applyBorder="1" applyAlignment="1">
      <alignment horizontal="center" vertical="top" wrapText="1"/>
    </xf>
    <xf numFmtId="170" fontId="12" fillId="8" borderId="3" xfId="0" applyNumberFormat="1" applyFont="1" applyFill="1" applyBorder="1" applyAlignment="1">
      <alignment horizontal="center" vertical="top" wrapText="1"/>
    </xf>
    <xf numFmtId="170" fontId="12" fillId="8" borderId="49" xfId="0" applyNumberFormat="1" applyFont="1" applyFill="1" applyBorder="1" applyAlignment="1">
      <alignment horizontal="center" vertical="top" wrapText="1"/>
    </xf>
    <xf numFmtId="0" fontId="3" fillId="0" borderId="0" xfId="0" applyFont="1"/>
    <xf numFmtId="0" fontId="0" fillId="0" borderId="0" xfId="0" applyNumberFormat="1"/>
    <xf numFmtId="0" fontId="15" fillId="6" borderId="6" xfId="0" applyFont="1" applyFill="1" applyBorder="1" applyAlignment="1">
      <alignment horizontal="center" vertical="top" wrapText="1"/>
    </xf>
    <xf numFmtId="0" fontId="15" fillId="6" borderId="7" xfId="0" applyFont="1" applyFill="1" applyBorder="1" applyAlignment="1">
      <alignment horizontal="center" vertical="top" wrapText="1"/>
    </xf>
    <xf numFmtId="0" fontId="15" fillId="6" borderId="8" xfId="0" applyFont="1" applyFill="1" applyBorder="1" applyAlignment="1">
      <alignment horizontal="center" vertical="top" wrapText="1"/>
    </xf>
    <xf numFmtId="0" fontId="15" fillId="5" borderId="10" xfId="0" applyFont="1" applyFill="1" applyBorder="1" applyAlignment="1">
      <alignment horizontal="center" vertical="top" wrapText="1"/>
    </xf>
    <xf numFmtId="0" fontId="15" fillId="5" borderId="11" xfId="0" applyFont="1" applyFill="1" applyBorder="1" applyAlignment="1">
      <alignment horizontal="center" vertical="top" wrapText="1"/>
    </xf>
    <xf numFmtId="0" fontId="14" fillId="5" borderId="10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10" fillId="5" borderId="11" xfId="0" applyFont="1" applyFill="1" applyBorder="1" applyAlignment="1">
      <alignment horizontal="center" vertical="top" wrapText="1"/>
    </xf>
    <xf numFmtId="0" fontId="15" fillId="5" borderId="40" xfId="0" applyFont="1" applyFill="1" applyBorder="1" applyAlignment="1">
      <alignment horizontal="center" wrapText="1"/>
    </xf>
    <xf numFmtId="0" fontId="15" fillId="5" borderId="37" xfId="0" applyFont="1" applyFill="1" applyBorder="1" applyAlignment="1">
      <alignment horizontal="center" wrapText="1"/>
    </xf>
    <xf numFmtId="0" fontId="15" fillId="6" borderId="19" xfId="0" applyFont="1" applyFill="1" applyBorder="1" applyAlignment="1">
      <alignment horizontal="center" vertical="top" wrapText="1"/>
    </xf>
    <xf numFmtId="0" fontId="15" fillId="5" borderId="14" xfId="0" applyFont="1" applyFill="1" applyBorder="1" applyAlignment="1">
      <alignment horizontal="center" vertical="top" wrapText="1"/>
    </xf>
    <xf numFmtId="0" fontId="15" fillId="5" borderId="16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top" wrapText="1"/>
    </xf>
    <xf numFmtId="0" fontId="11" fillId="6" borderId="7" xfId="0" applyFont="1" applyFill="1" applyBorder="1" applyAlignment="1">
      <alignment horizontal="center" vertical="top" wrapText="1"/>
    </xf>
    <xf numFmtId="0" fontId="11" fillId="6" borderId="19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13" fillId="5" borderId="5" xfId="0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horizontal="center" vertical="top" wrapText="1"/>
    </xf>
    <xf numFmtId="0" fontId="11" fillId="5" borderId="13" xfId="0" applyFont="1" applyFill="1" applyBorder="1" applyAlignment="1">
      <alignment horizontal="center" vertical="top" wrapText="1"/>
    </xf>
    <xf numFmtId="0" fontId="7" fillId="4" borderId="20" xfId="3" applyFont="1" applyBorder="1" applyAlignment="1">
      <alignment horizontal="center" vertical="top"/>
    </xf>
    <xf numFmtId="0" fontId="7" fillId="4" borderId="21" xfId="3" applyFont="1" applyBorder="1" applyAlignment="1">
      <alignment horizontal="center" vertical="top"/>
    </xf>
    <xf numFmtId="0" fontId="7" fillId="4" borderId="22" xfId="3" applyFont="1" applyBorder="1" applyAlignment="1">
      <alignment horizontal="center" vertical="top"/>
    </xf>
    <xf numFmtId="0" fontId="10" fillId="5" borderId="18" xfId="0" applyFont="1" applyFill="1" applyBorder="1" applyAlignment="1">
      <alignment horizontal="center" wrapText="1"/>
    </xf>
    <xf numFmtId="0" fontId="10" fillId="5" borderId="11" xfId="0" applyFont="1" applyFill="1" applyBorder="1" applyAlignment="1">
      <alignment horizontal="center" wrapText="1"/>
    </xf>
    <xf numFmtId="0" fontId="14" fillId="5" borderId="11" xfId="0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wrapText="1"/>
    </xf>
    <xf numFmtId="0" fontId="14" fillId="5" borderId="11" xfId="0" applyFont="1" applyFill="1" applyBorder="1" applyAlignment="1">
      <alignment horizontal="center" wrapText="1"/>
    </xf>
    <xf numFmtId="0" fontId="15" fillId="5" borderId="1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1" fillId="6" borderId="23" xfId="0" applyFont="1" applyFill="1" applyBorder="1" applyAlignment="1">
      <alignment horizontal="center" vertical="top" wrapText="1"/>
    </xf>
    <xf numFmtId="0" fontId="11" fillId="6" borderId="34" xfId="0" applyFont="1" applyFill="1" applyBorder="1" applyAlignment="1">
      <alignment horizontal="center" vertical="top" wrapText="1"/>
    </xf>
    <xf numFmtId="0" fontId="11" fillId="6" borderId="25" xfId="0" applyFont="1" applyFill="1" applyBorder="1" applyAlignment="1">
      <alignment horizontal="center" vertical="top" wrapText="1"/>
    </xf>
    <xf numFmtId="0" fontId="7" fillId="4" borderId="20" xfId="3" applyFont="1" applyBorder="1" applyAlignment="1">
      <alignment horizontal="center"/>
    </xf>
    <xf numFmtId="0" fontId="7" fillId="4" borderId="21" xfId="3" applyFont="1" applyBorder="1" applyAlignment="1">
      <alignment horizontal="center"/>
    </xf>
    <xf numFmtId="0" fontId="7" fillId="4" borderId="22" xfId="3" applyFont="1" applyBorder="1" applyAlignment="1">
      <alignment horizontal="center"/>
    </xf>
    <xf numFmtId="0" fontId="11" fillId="6" borderId="24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11" fillId="5" borderId="18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1" fillId="6" borderId="6" xfId="0" applyFont="1" applyFill="1" applyBorder="1" applyAlignment="1">
      <alignment horizontal="center" vertical="top" wrapText="1"/>
    </xf>
    <xf numFmtId="0" fontId="11" fillId="6" borderId="8" xfId="0" applyFont="1" applyFill="1" applyBorder="1" applyAlignment="1">
      <alignment horizontal="center" vertical="top" wrapText="1"/>
    </xf>
  </cellXfs>
  <cellStyles count="4">
    <cellStyle name="Neutral" xfId="3" builtinId="28"/>
    <cellStyle name="Normal" xfId="0" builtinId="0"/>
    <cellStyle name="Note" xfId="2" builtinId="10"/>
    <cellStyle name="Output" xfId="1" builtinId="2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44BA1-9C4C-4E63-AA67-E7F30CA9A5DA}" name="Table2" displayName="Table2" ref="A1:H13" totalsRowShown="0">
  <autoFilter ref="A1:H13" xr:uid="{7A3F3DB6-3530-479F-A2F8-606C87B33F09}"/>
  <tableColumns count="8">
    <tableColumn id="1" xr3:uid="{3089773E-3F95-418D-A05A-59B499F10B2A}" name="Source"/>
    <tableColumn id="2" xr3:uid="{7C335A37-1421-4DF2-BB5C-21F0B153C0D1}" name="Voltage"/>
    <tableColumn id="3" xr3:uid="{B27A791E-27D3-4D52-B663-E450A79F6E89}" name="Cross Section Area in mm2"/>
    <tableColumn id="4" xr3:uid="{9641FF4D-485C-4390-9527-BC88E47C548D}" name="Price"/>
    <tableColumn id="5" xr3:uid="{55C477CA-75DD-4CAA-9CA5-B01F1D9EDE9B}" name="Unit"/>
    <tableColumn id="6" xr3:uid="{D1D66CB7-8911-4289-9E46-ADAA563B6795}" name="Conversion"/>
    <tableColumn id="7" xr3:uid="{20A3DD9B-8188-47B5-851E-07FEB4CAB473}" name="Price in SGD/m" dataDxfId="4">
      <calculatedColumnFormula>Table2[[#This Row],[Price]]*Table2[[#This Row],[Conversion]]</calculatedColumnFormula>
    </tableColumn>
    <tableColumn id="9" xr3:uid="{7EA64409-137D-453B-949D-AFBC02FE4D5E}" name="SGD/m/mm2">
      <calculatedColumnFormula>Table2[[#This Row],[Price in SGD/m]]/Table2[[#This Row],[Cross Section Area in mm2]]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4CEA3-B273-4F65-A982-B32735E68113}" name="Table1" displayName="Table1" ref="A1:I46" totalsRowShown="0" headerRowDxfId="3">
  <autoFilter ref="A1:I46" xr:uid="{E9457B6D-089D-4558-B477-A248725C1B07}"/>
  <tableColumns count="9">
    <tableColumn id="1" xr3:uid="{BAFE75F0-36D7-448E-9E32-E7B4F4FB1CC6}" name="Source"/>
    <tableColumn id="2" xr3:uid="{781922E2-DB67-4489-ACB3-049927FD6C7E}" name="Voltage"/>
    <tableColumn id="3" xr3:uid="{C32680C2-61CB-4709-8540-B22519D625C3}" name="Rated Load in kVA"/>
    <tableColumn id="4" xr3:uid="{CD53D30E-8737-4FCD-8DB8-16DEF00E0C31}" name="Price"/>
    <tableColumn id="5" xr3:uid="{328A9E3F-0698-4289-953E-6C2C03F40ED6}" name="Unit"/>
    <tableColumn id="6" xr3:uid="{4C156B95-A3D5-4A40-A43E-48DBAC07928B}" name="Conversion"/>
    <tableColumn id="7" xr3:uid="{6E8D304F-7D47-4723-9ECC-7EBC163E128F}" name="Price in SGD" dataDxfId="2">
      <calculatedColumnFormula>D2*Table1[[#This Row],[Conversion]]</calculatedColumnFormula>
    </tableColumn>
    <tableColumn id="8" xr3:uid="{2EC92AF7-C2DD-4C4E-B23A-CA54FB082E1D}" name="SGD/kVA" dataDxfId="1">
      <calculatedColumnFormula>Table1[[#This Row],[Price in SGD]]/Table1[[#This Row],[Rated Load in kVA]]</calculatedColumnFormula>
    </tableColumn>
    <tableColumn id="9" xr3:uid="{B3FC3B2A-1645-4926-87E1-B46534E9063D}" name="SGD/kVA incl works" dataDxfId="0">
      <calculatedColumnFormula>2*Table1[[#This Row],[SGD/kVA]]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12" sqref="E12"/>
    </sheetView>
  </sheetViews>
  <sheetFormatPr defaultRowHeight="15" x14ac:dyDescent="0.25"/>
  <cols>
    <col min="1" max="1" width="9.28515625" bestFit="1" customWidth="1"/>
    <col min="2" max="2" width="10.140625" bestFit="1" customWidth="1"/>
    <col min="3" max="3" width="27" bestFit="1" customWidth="1"/>
    <col min="4" max="4" width="7.7109375" bestFit="1" customWidth="1"/>
    <col min="5" max="5" width="34.28515625" bestFit="1" customWidth="1"/>
    <col min="6" max="6" width="13.28515625" bestFit="1" customWidth="1"/>
    <col min="7" max="7" width="16.7109375" bestFit="1" customWidth="1"/>
    <col min="8" max="8" width="14.85546875" bestFit="1" customWidth="1"/>
  </cols>
  <sheetData>
    <row r="1" spans="1:8" x14ac:dyDescent="0.25">
      <c r="A1" t="s">
        <v>90</v>
      </c>
      <c r="B1" t="s">
        <v>87</v>
      </c>
      <c r="C1" t="s">
        <v>105</v>
      </c>
      <c r="D1" t="s">
        <v>0</v>
      </c>
      <c r="E1" t="s">
        <v>88</v>
      </c>
      <c r="F1" t="s">
        <v>96</v>
      </c>
      <c r="G1" t="s">
        <v>106</v>
      </c>
      <c r="H1" t="s">
        <v>108</v>
      </c>
    </row>
    <row r="2" spans="1:8" x14ac:dyDescent="0.25">
      <c r="A2" t="s">
        <v>107</v>
      </c>
      <c r="B2" t="s">
        <v>1</v>
      </c>
      <c r="C2">
        <v>150</v>
      </c>
      <c r="D2">
        <v>997</v>
      </c>
      <c r="E2" t="s">
        <v>111</v>
      </c>
      <c r="F2">
        <f>0.021*1.35</f>
        <v>2.8350000000000004E-2</v>
      </c>
      <c r="G2">
        <f>Table2[[#This Row],[Price]]*Table2[[#This Row],[Conversion]]</f>
        <v>28.264950000000002</v>
      </c>
      <c r="H2">
        <f>Table2[[#This Row],[Price in SGD/m]]/Table2[[#This Row],[Cross Section Area in mm2]]</f>
        <v>0.18843300000000002</v>
      </c>
    </row>
    <row r="3" spans="1:8" x14ac:dyDescent="0.25">
      <c r="A3" t="s">
        <v>107</v>
      </c>
      <c r="B3" t="s">
        <v>1</v>
      </c>
      <c r="C3">
        <v>185</v>
      </c>
      <c r="D3">
        <v>1180</v>
      </c>
      <c r="E3" t="s">
        <v>111</v>
      </c>
      <c r="F3">
        <f t="shared" ref="F3:F10" si="0">0.021*1.35</f>
        <v>2.8350000000000004E-2</v>
      </c>
      <c r="G3">
        <f>Table2[[#This Row],[Price]]*Table2[[#This Row],[Conversion]]</f>
        <v>33.453000000000003</v>
      </c>
      <c r="H3">
        <f>Table2[[#This Row],[Price in SGD/m]]/Table2[[#This Row],[Cross Section Area in mm2]]</f>
        <v>0.18082702702702705</v>
      </c>
    </row>
    <row r="4" spans="1:8" x14ac:dyDescent="0.25">
      <c r="A4" t="s">
        <v>107</v>
      </c>
      <c r="B4" t="s">
        <v>1</v>
      </c>
      <c r="C4">
        <v>240</v>
      </c>
      <c r="D4">
        <v>1357</v>
      </c>
      <c r="E4" t="s">
        <v>111</v>
      </c>
      <c r="F4">
        <f t="shared" si="0"/>
        <v>2.8350000000000004E-2</v>
      </c>
      <c r="G4">
        <f>Table2[[#This Row],[Price]]*Table2[[#This Row],[Conversion]]</f>
        <v>38.470950000000002</v>
      </c>
      <c r="H4">
        <f>Table2[[#This Row],[Price in SGD/m]]/Table2[[#This Row],[Cross Section Area in mm2]]</f>
        <v>0.160295625</v>
      </c>
    </row>
    <row r="5" spans="1:8" x14ac:dyDescent="0.25">
      <c r="A5" t="s">
        <v>107</v>
      </c>
      <c r="B5" t="s">
        <v>1</v>
      </c>
      <c r="C5">
        <v>300</v>
      </c>
      <c r="D5">
        <v>1528</v>
      </c>
      <c r="E5" t="s">
        <v>111</v>
      </c>
      <c r="F5">
        <f t="shared" si="0"/>
        <v>2.8350000000000004E-2</v>
      </c>
      <c r="G5">
        <f>Table2[[#This Row],[Price]]*Table2[[#This Row],[Conversion]]</f>
        <v>43.318800000000003</v>
      </c>
      <c r="H5">
        <f>Table2[[#This Row],[Price in SGD/m]]/Table2[[#This Row],[Cross Section Area in mm2]]</f>
        <v>0.144396</v>
      </c>
    </row>
    <row r="6" spans="1:8" x14ac:dyDescent="0.25">
      <c r="A6" t="s">
        <v>107</v>
      </c>
      <c r="B6" t="s">
        <v>1</v>
      </c>
      <c r="C6">
        <v>400</v>
      </c>
      <c r="D6">
        <v>1808</v>
      </c>
      <c r="E6" t="s">
        <v>111</v>
      </c>
      <c r="F6">
        <f t="shared" si="0"/>
        <v>2.8350000000000004E-2</v>
      </c>
      <c r="G6">
        <f>Table2[[#This Row],[Price]]*Table2[[#This Row],[Conversion]]</f>
        <v>51.256800000000005</v>
      </c>
      <c r="H6">
        <f>Table2[[#This Row],[Price in SGD/m]]/Table2[[#This Row],[Cross Section Area in mm2]]</f>
        <v>0.12814200000000001</v>
      </c>
    </row>
    <row r="7" spans="1:8" x14ac:dyDescent="0.25">
      <c r="A7" t="s">
        <v>107</v>
      </c>
      <c r="B7" t="s">
        <v>1</v>
      </c>
      <c r="C7">
        <v>500</v>
      </c>
      <c r="D7">
        <v>2232</v>
      </c>
      <c r="E7" t="s">
        <v>111</v>
      </c>
      <c r="F7">
        <f t="shared" si="0"/>
        <v>2.8350000000000004E-2</v>
      </c>
      <c r="G7">
        <f>Table2[[#This Row],[Price]]*Table2[[#This Row],[Conversion]]</f>
        <v>63.277200000000008</v>
      </c>
      <c r="H7">
        <f>Table2[[#This Row],[Price in SGD/m]]/Table2[[#This Row],[Cross Section Area in mm2]]</f>
        <v>0.12655440000000001</v>
      </c>
    </row>
    <row r="8" spans="1:8" x14ac:dyDescent="0.25">
      <c r="A8" t="s">
        <v>107</v>
      </c>
      <c r="B8" t="s">
        <v>1</v>
      </c>
      <c r="C8">
        <v>630</v>
      </c>
      <c r="D8">
        <v>2648</v>
      </c>
      <c r="E8" t="s">
        <v>111</v>
      </c>
      <c r="F8">
        <f t="shared" si="0"/>
        <v>2.8350000000000004E-2</v>
      </c>
      <c r="G8">
        <f>Table2[[#This Row],[Price]]*Table2[[#This Row],[Conversion]]</f>
        <v>75.070800000000006</v>
      </c>
      <c r="H8">
        <f>Table2[[#This Row],[Price in SGD/m]]/Table2[[#This Row],[Cross Section Area in mm2]]</f>
        <v>0.11916</v>
      </c>
    </row>
    <row r="9" spans="1:8" x14ac:dyDescent="0.25">
      <c r="A9" t="s">
        <v>107</v>
      </c>
      <c r="B9" t="s">
        <v>1</v>
      </c>
      <c r="C9">
        <v>800</v>
      </c>
      <c r="D9">
        <v>3093</v>
      </c>
      <c r="E9" t="s">
        <v>111</v>
      </c>
      <c r="F9">
        <f t="shared" si="0"/>
        <v>2.8350000000000004E-2</v>
      </c>
      <c r="G9">
        <f>Table2[[#This Row],[Price]]*Table2[[#This Row],[Conversion]]</f>
        <v>87.686550000000011</v>
      </c>
      <c r="H9">
        <f>Table2[[#This Row],[Price in SGD/m]]/Table2[[#This Row],[Cross Section Area in mm2]]</f>
        <v>0.10960818750000001</v>
      </c>
    </row>
    <row r="10" spans="1:8" x14ac:dyDescent="0.25">
      <c r="A10" t="s">
        <v>107</v>
      </c>
      <c r="B10" t="s">
        <v>1</v>
      </c>
      <c r="C10">
        <v>1000</v>
      </c>
      <c r="D10">
        <v>3980</v>
      </c>
      <c r="E10" t="s">
        <v>111</v>
      </c>
      <c r="F10">
        <f t="shared" si="0"/>
        <v>2.8350000000000004E-2</v>
      </c>
      <c r="G10">
        <f>Table2[[#This Row],[Price]]*Table2[[#This Row],[Conversion]]</f>
        <v>112.83300000000001</v>
      </c>
      <c r="H10">
        <f>Table2[[#This Row],[Price in SGD/m]]/Table2[[#This Row],[Cross Section Area in mm2]]</f>
        <v>0.11283300000000002</v>
      </c>
    </row>
    <row r="11" spans="1:8" x14ac:dyDescent="0.25">
      <c r="A11" t="s">
        <v>82</v>
      </c>
      <c r="B11" t="s">
        <v>84</v>
      </c>
      <c r="C11">
        <v>150</v>
      </c>
      <c r="D11">
        <v>100</v>
      </c>
      <c r="E11" t="s">
        <v>110</v>
      </c>
      <c r="F11">
        <f>1.5/2/3</f>
        <v>0.25</v>
      </c>
      <c r="G11">
        <f>Table2[[#This Row],[Price]]*Table2[[#This Row],[Conversion]]</f>
        <v>25</v>
      </c>
      <c r="H11">
        <f>Table2[[#This Row],[Price in SGD/m]]/Table2[[#This Row],[Cross Section Area in mm2]]</f>
        <v>0.16666666666666666</v>
      </c>
    </row>
    <row r="12" spans="1:8" x14ac:dyDescent="0.25">
      <c r="A12" t="s">
        <v>82</v>
      </c>
      <c r="B12" t="s">
        <v>85</v>
      </c>
      <c r="C12">
        <v>185</v>
      </c>
      <c r="D12">
        <v>140</v>
      </c>
      <c r="E12" t="s">
        <v>110</v>
      </c>
      <c r="F12">
        <f>1.5/2/3</f>
        <v>0.25</v>
      </c>
      <c r="G12">
        <f>Table2[[#This Row],[Price]]*Table2[[#This Row],[Conversion]]</f>
        <v>35</v>
      </c>
      <c r="H12">
        <f>Table2[[#This Row],[Price in SGD/m]]/Table2[[#This Row],[Cross Section Area in mm2]]</f>
        <v>0.1891891891891892</v>
      </c>
    </row>
    <row r="13" spans="1:8" x14ac:dyDescent="0.25">
      <c r="A13" t="s">
        <v>83</v>
      </c>
      <c r="B13" t="s">
        <v>86</v>
      </c>
      <c r="C13">
        <v>300</v>
      </c>
      <c r="D13">
        <v>150</v>
      </c>
      <c r="E13" t="s">
        <v>109</v>
      </c>
      <c r="F13">
        <f>1.36/2/1.60934/3*1.56</f>
        <v>0.21971739967937171</v>
      </c>
      <c r="G13">
        <f>Table2[[#This Row],[Price]]*Table2[[#This Row],[Conversion]]</f>
        <v>32.957609951905759</v>
      </c>
      <c r="H13">
        <f>Table2[[#This Row],[Price in SGD/m]]/Table2[[#This Row],[Cross Section Area in mm2]]</f>
        <v>0.10985869983968587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62CC-A8E3-46A2-BC57-EE901463DCC7}">
  <dimension ref="A1:I46"/>
  <sheetViews>
    <sheetView tabSelected="1" zoomScaleNormal="100" workbookViewId="0">
      <selection activeCell="I4" sqref="I4"/>
    </sheetView>
  </sheetViews>
  <sheetFormatPr defaultRowHeight="15" x14ac:dyDescent="0.25"/>
  <cols>
    <col min="1" max="1" width="12.5703125" bestFit="1" customWidth="1"/>
    <col min="2" max="2" width="10.140625" bestFit="1" customWidth="1"/>
    <col min="3" max="3" width="19.28515625" bestFit="1" customWidth="1"/>
    <col min="4" max="4" width="8" bestFit="1" customWidth="1"/>
    <col min="5" max="5" width="15.85546875" bestFit="1" customWidth="1"/>
    <col min="6" max="6" width="13.28515625" bestFit="1" customWidth="1"/>
    <col min="7" max="7" width="14" bestFit="1" customWidth="1"/>
    <col min="8" max="8" width="12" bestFit="1" customWidth="1"/>
    <col min="9" max="9" width="21" bestFit="1" customWidth="1"/>
  </cols>
  <sheetData>
    <row r="1" spans="1:9" x14ac:dyDescent="0.25">
      <c r="A1" t="s">
        <v>90</v>
      </c>
      <c r="B1" s="172" t="s">
        <v>87</v>
      </c>
      <c r="C1" s="172" t="s">
        <v>91</v>
      </c>
      <c r="D1" s="172" t="s">
        <v>0</v>
      </c>
      <c r="E1" s="172" t="s">
        <v>88</v>
      </c>
      <c r="F1" s="172" t="s">
        <v>96</v>
      </c>
      <c r="G1" s="172" t="s">
        <v>89</v>
      </c>
      <c r="H1" s="172" t="s">
        <v>94</v>
      </c>
      <c r="I1" s="172" t="s">
        <v>116</v>
      </c>
    </row>
    <row r="2" spans="1:9" x14ac:dyDescent="0.25">
      <c r="A2" t="s">
        <v>92</v>
      </c>
      <c r="B2" t="s">
        <v>93</v>
      </c>
      <c r="C2">
        <v>10000</v>
      </c>
      <c r="D2">
        <v>200000</v>
      </c>
      <c r="E2" t="s">
        <v>114</v>
      </c>
      <c r="F2">
        <f>1.36/2</f>
        <v>0.68</v>
      </c>
      <c r="G2" s="173">
        <f>D2*Table1[[#This Row],[Conversion]]</f>
        <v>136000</v>
      </c>
      <c r="H2">
        <f>Table1[[#This Row],[Price in SGD]]/Table1[[#This Row],[Rated Load in kVA]]</f>
        <v>13.6</v>
      </c>
      <c r="I2">
        <f>2*Table1[[#This Row],[SGD/kVA]]</f>
        <v>27.2</v>
      </c>
    </row>
    <row r="3" spans="1:9" x14ac:dyDescent="0.25">
      <c r="A3" t="s">
        <v>83</v>
      </c>
      <c r="B3" t="s">
        <v>93</v>
      </c>
      <c r="C3">
        <v>50</v>
      </c>
      <c r="D3">
        <v>750</v>
      </c>
      <c r="E3" t="s">
        <v>115</v>
      </c>
      <c r="F3">
        <f>1.36*1.56</f>
        <v>2.1216000000000004</v>
      </c>
      <c r="G3" s="173">
        <f>D3*Table1[[#This Row],[Conversion]]</f>
        <v>1591.2000000000003</v>
      </c>
      <c r="H3">
        <f>Table1[[#This Row],[Price in SGD]]/Table1[[#This Row],[Rated Load in kVA]]</f>
        <v>31.824000000000005</v>
      </c>
      <c r="I3">
        <f>2*Table1[[#This Row],[SGD/kVA]]</f>
        <v>63.64800000000001</v>
      </c>
    </row>
    <row r="4" spans="1:9" x14ac:dyDescent="0.25">
      <c r="A4" t="s">
        <v>102</v>
      </c>
      <c r="B4" t="s">
        <v>103</v>
      </c>
      <c r="C4">
        <v>61000</v>
      </c>
      <c r="D4">
        <v>1200000</v>
      </c>
      <c r="E4" t="s">
        <v>113</v>
      </c>
      <c r="F4">
        <f>1.5/2</f>
        <v>0.75</v>
      </c>
      <c r="G4" s="173">
        <f>D4*Table1[[#This Row],[Conversion]]</f>
        <v>900000</v>
      </c>
      <c r="H4">
        <f>Table1[[#This Row],[Price in SGD]]/Table1[[#This Row],[Rated Load in kVA]]</f>
        <v>14.754098360655737</v>
      </c>
      <c r="I4">
        <f>2*Table1[[#This Row],[SGD/kVA]]</f>
        <v>29.508196721311474</v>
      </c>
    </row>
    <row r="5" spans="1:9" x14ac:dyDescent="0.25">
      <c r="A5" t="s">
        <v>102</v>
      </c>
      <c r="B5" t="s">
        <v>104</v>
      </c>
      <c r="C5">
        <v>260</v>
      </c>
      <c r="D5">
        <v>10000</v>
      </c>
      <c r="E5" t="s">
        <v>113</v>
      </c>
      <c r="F5">
        <f>1.5/2</f>
        <v>0.75</v>
      </c>
      <c r="G5" s="173">
        <f>D5*Table1[[#This Row],[Conversion]]</f>
        <v>7500</v>
      </c>
      <c r="H5">
        <f>Table1[[#This Row],[Price in SGD]]/Table1[[#This Row],[Rated Load in kVA]]</f>
        <v>28.846153846153847</v>
      </c>
      <c r="I5">
        <f>2*Table1[[#This Row],[SGD/kVA]]</f>
        <v>57.692307692307693</v>
      </c>
    </row>
    <row r="6" spans="1:9" x14ac:dyDescent="0.25">
      <c r="A6" t="s">
        <v>100</v>
      </c>
      <c r="B6" t="s">
        <v>93</v>
      </c>
      <c r="C6">
        <v>25</v>
      </c>
      <c r="D6">
        <v>45000</v>
      </c>
      <c r="E6" t="s">
        <v>95</v>
      </c>
      <c r="F6">
        <v>1.9E-2</v>
      </c>
      <c r="G6" s="173">
        <f>D6*Table1[[#This Row],[Conversion]]</f>
        <v>855</v>
      </c>
      <c r="H6" s="173">
        <f>Table1[[#This Row],[Price in SGD]]/Table1[[#This Row],[Rated Load in kVA]]</f>
        <v>34.200000000000003</v>
      </c>
      <c r="I6">
        <f>2*Table1[[#This Row],[SGD/kVA]]</f>
        <v>68.400000000000006</v>
      </c>
    </row>
    <row r="7" spans="1:9" x14ac:dyDescent="0.25">
      <c r="A7" t="s">
        <v>100</v>
      </c>
      <c r="B7" t="s">
        <v>93</v>
      </c>
      <c r="C7">
        <v>100</v>
      </c>
      <c r="D7">
        <v>150000</v>
      </c>
      <c r="E7" t="s">
        <v>95</v>
      </c>
      <c r="F7">
        <v>1.9E-2</v>
      </c>
      <c r="G7" s="173">
        <f>D7*Table1[[#This Row],[Conversion]]</f>
        <v>2850</v>
      </c>
      <c r="H7" s="173">
        <f>Table1[[#This Row],[Price in SGD]]/Table1[[#This Row],[Rated Load in kVA]]</f>
        <v>28.5</v>
      </c>
      <c r="I7">
        <f>2*Table1[[#This Row],[SGD/kVA]]</f>
        <v>57</v>
      </c>
    </row>
    <row r="8" spans="1:9" x14ac:dyDescent="0.25">
      <c r="A8" t="s">
        <v>100</v>
      </c>
      <c r="B8" t="s">
        <v>93</v>
      </c>
      <c r="C8">
        <v>250</v>
      </c>
      <c r="D8">
        <v>270000</v>
      </c>
      <c r="E8" t="s">
        <v>95</v>
      </c>
      <c r="F8">
        <v>1.9E-2</v>
      </c>
      <c r="G8" s="173">
        <f>D8*Table1[[#This Row],[Conversion]]</f>
        <v>5130</v>
      </c>
      <c r="H8" s="173">
        <f>Table1[[#This Row],[Price in SGD]]/Table1[[#This Row],[Rated Load in kVA]]</f>
        <v>20.52</v>
      </c>
      <c r="I8">
        <f>2*Table1[[#This Row],[SGD/kVA]]</f>
        <v>41.04</v>
      </c>
    </row>
    <row r="9" spans="1:9" x14ac:dyDescent="0.25">
      <c r="A9" t="s">
        <v>100</v>
      </c>
      <c r="B9" t="s">
        <v>93</v>
      </c>
      <c r="C9">
        <v>400</v>
      </c>
      <c r="D9">
        <v>335000</v>
      </c>
      <c r="E9" t="s">
        <v>95</v>
      </c>
      <c r="F9">
        <v>1.9E-2</v>
      </c>
      <c r="G9" s="173">
        <f>D9*Table1[[#This Row],[Conversion]]</f>
        <v>6365</v>
      </c>
      <c r="H9" s="173">
        <f>Table1[[#This Row],[Price in SGD]]/Table1[[#This Row],[Rated Load in kVA]]</f>
        <v>15.9125</v>
      </c>
      <c r="I9">
        <f>2*Table1[[#This Row],[SGD/kVA]]</f>
        <v>31.824999999999999</v>
      </c>
    </row>
    <row r="10" spans="1:9" x14ac:dyDescent="0.25">
      <c r="A10" t="s">
        <v>100</v>
      </c>
      <c r="B10" t="s">
        <v>93</v>
      </c>
      <c r="C10">
        <v>500</v>
      </c>
      <c r="D10">
        <v>450000</v>
      </c>
      <c r="E10" t="s">
        <v>95</v>
      </c>
      <c r="F10">
        <v>1.9E-2</v>
      </c>
      <c r="G10" s="173">
        <f>D10*Table1[[#This Row],[Conversion]]</f>
        <v>8550</v>
      </c>
      <c r="H10" s="173">
        <f>Table1[[#This Row],[Price in SGD]]/Table1[[#This Row],[Rated Load in kVA]]</f>
        <v>17.100000000000001</v>
      </c>
      <c r="I10">
        <f>2*Table1[[#This Row],[SGD/kVA]]</f>
        <v>34.200000000000003</v>
      </c>
    </row>
    <row r="11" spans="1:9" x14ac:dyDescent="0.25">
      <c r="A11" t="s">
        <v>100</v>
      </c>
      <c r="B11" t="s">
        <v>93</v>
      </c>
      <c r="C11">
        <v>100</v>
      </c>
      <c r="D11">
        <v>695000</v>
      </c>
      <c r="E11" t="s">
        <v>95</v>
      </c>
      <c r="F11">
        <v>1.9E-2</v>
      </c>
      <c r="G11" s="173">
        <f>D11*Table1[[#This Row],[Conversion]]</f>
        <v>13205</v>
      </c>
      <c r="H11" s="173">
        <f>Table1[[#This Row],[Price in SGD]]/Table1[[#This Row],[Rated Load in kVA]]</f>
        <v>132.05000000000001</v>
      </c>
      <c r="I11">
        <f>2*Table1[[#This Row],[SGD/kVA]]</f>
        <v>264.10000000000002</v>
      </c>
    </row>
    <row r="12" spans="1:9" x14ac:dyDescent="0.25">
      <c r="A12" t="s">
        <v>100</v>
      </c>
      <c r="B12" t="s">
        <v>93</v>
      </c>
      <c r="C12">
        <v>1250</v>
      </c>
      <c r="D12">
        <v>850000</v>
      </c>
      <c r="E12" t="s">
        <v>95</v>
      </c>
      <c r="F12">
        <v>1.9E-2</v>
      </c>
      <c r="G12" s="173">
        <f>D12*Table1[[#This Row],[Conversion]]</f>
        <v>16150</v>
      </c>
      <c r="H12" s="173">
        <f>Table1[[#This Row],[Price in SGD]]/Table1[[#This Row],[Rated Load in kVA]]</f>
        <v>12.92</v>
      </c>
      <c r="I12">
        <f>2*Table1[[#This Row],[SGD/kVA]]</f>
        <v>25.84</v>
      </c>
    </row>
    <row r="13" spans="1:9" x14ac:dyDescent="0.25">
      <c r="A13" t="s">
        <v>100</v>
      </c>
      <c r="B13" t="s">
        <v>93</v>
      </c>
      <c r="C13">
        <v>1500</v>
      </c>
      <c r="D13">
        <v>1000000</v>
      </c>
      <c r="E13" t="s">
        <v>95</v>
      </c>
      <c r="F13">
        <v>1.9E-2</v>
      </c>
      <c r="G13" s="173">
        <f>D13*Table1[[#This Row],[Conversion]]</f>
        <v>19000</v>
      </c>
      <c r="H13" s="173">
        <f>Table1[[#This Row],[Price in SGD]]/Table1[[#This Row],[Rated Load in kVA]]</f>
        <v>12.666666666666666</v>
      </c>
      <c r="I13">
        <f>2*Table1[[#This Row],[SGD/kVA]]</f>
        <v>25.333333333333332</v>
      </c>
    </row>
    <row r="14" spans="1:9" x14ac:dyDescent="0.25">
      <c r="A14" t="s">
        <v>100</v>
      </c>
      <c r="B14" t="s">
        <v>93</v>
      </c>
      <c r="C14">
        <v>2000</v>
      </c>
      <c r="D14">
        <v>1295000</v>
      </c>
      <c r="E14" t="s">
        <v>95</v>
      </c>
      <c r="F14">
        <v>1.9E-2</v>
      </c>
      <c r="G14" s="173">
        <f>D14*Table1[[#This Row],[Conversion]]</f>
        <v>24605</v>
      </c>
      <c r="H14" s="173">
        <f>Table1[[#This Row],[Price in SGD]]/Table1[[#This Row],[Rated Load in kVA]]</f>
        <v>12.3025</v>
      </c>
      <c r="I14">
        <f>2*Table1[[#This Row],[SGD/kVA]]</f>
        <v>24.605</v>
      </c>
    </row>
    <row r="15" spans="1:9" x14ac:dyDescent="0.25">
      <c r="A15" t="s">
        <v>101</v>
      </c>
      <c r="B15" t="s">
        <v>97</v>
      </c>
      <c r="C15">
        <v>315</v>
      </c>
      <c r="D15">
        <v>199000</v>
      </c>
      <c r="E15" t="s">
        <v>112</v>
      </c>
      <c r="F15">
        <f>0.019*1.35</f>
        <v>2.5650000000000003E-2</v>
      </c>
      <c r="G15" s="173">
        <f>D15*Table1[[#This Row],[Conversion]]</f>
        <v>5104.3500000000004</v>
      </c>
      <c r="H15" s="173">
        <f>Table1[[#This Row],[Price in SGD]]/Table1[[#This Row],[Rated Load in kVA]]</f>
        <v>16.204285714285714</v>
      </c>
      <c r="I15">
        <f>2*Table1[[#This Row],[SGD/kVA]]</f>
        <v>32.408571428571427</v>
      </c>
    </row>
    <row r="16" spans="1:9" x14ac:dyDescent="0.25">
      <c r="A16" t="s">
        <v>101</v>
      </c>
      <c r="B16" t="s">
        <v>97</v>
      </c>
      <c r="C16">
        <v>400</v>
      </c>
      <c r="D16">
        <v>224000</v>
      </c>
      <c r="E16" t="s">
        <v>112</v>
      </c>
      <c r="F16">
        <f t="shared" ref="F16:F46" si="0">0.019*1.35</f>
        <v>2.5650000000000003E-2</v>
      </c>
      <c r="G16" s="173">
        <f>D16*Table1[[#This Row],[Conversion]]</f>
        <v>5745.6</v>
      </c>
      <c r="H16" s="173">
        <f>Table1[[#This Row],[Price in SGD]]/Table1[[#This Row],[Rated Load in kVA]]</f>
        <v>14.364000000000001</v>
      </c>
      <c r="I16">
        <f>2*Table1[[#This Row],[SGD/kVA]]</f>
        <v>28.728000000000002</v>
      </c>
    </row>
    <row r="17" spans="1:9" x14ac:dyDescent="0.25">
      <c r="A17" t="s">
        <v>101</v>
      </c>
      <c r="B17" t="s">
        <v>97</v>
      </c>
      <c r="C17">
        <v>500</v>
      </c>
      <c r="D17">
        <v>266000</v>
      </c>
      <c r="E17" t="s">
        <v>112</v>
      </c>
      <c r="F17">
        <f t="shared" si="0"/>
        <v>2.5650000000000003E-2</v>
      </c>
      <c r="G17" s="173">
        <f>D17*Table1[[#This Row],[Conversion]]</f>
        <v>6822.9000000000005</v>
      </c>
      <c r="H17" s="173">
        <f>Table1[[#This Row],[Price in SGD]]/Table1[[#This Row],[Rated Load in kVA]]</f>
        <v>13.645800000000001</v>
      </c>
      <c r="I17">
        <f>2*Table1[[#This Row],[SGD/kVA]]</f>
        <v>27.291600000000003</v>
      </c>
    </row>
    <row r="18" spans="1:9" x14ac:dyDescent="0.25">
      <c r="A18" t="s">
        <v>101</v>
      </c>
      <c r="B18" t="s">
        <v>98</v>
      </c>
      <c r="C18">
        <v>500</v>
      </c>
      <c r="D18">
        <v>285000</v>
      </c>
      <c r="E18" t="s">
        <v>112</v>
      </c>
      <c r="F18">
        <f t="shared" si="0"/>
        <v>2.5650000000000003E-2</v>
      </c>
      <c r="G18" s="173">
        <f>D18*Table1[[#This Row],[Conversion]]</f>
        <v>7310.2500000000009</v>
      </c>
      <c r="H18" s="173">
        <f>Table1[[#This Row],[Price in SGD]]/Table1[[#This Row],[Rated Load in kVA]]</f>
        <v>14.620500000000002</v>
      </c>
      <c r="I18">
        <f>2*Table1[[#This Row],[SGD/kVA]]</f>
        <v>29.241000000000003</v>
      </c>
    </row>
    <row r="19" spans="1:9" x14ac:dyDescent="0.25">
      <c r="A19" t="s">
        <v>101</v>
      </c>
      <c r="B19" t="s">
        <v>99</v>
      </c>
      <c r="C19">
        <v>500</v>
      </c>
      <c r="D19">
        <v>313000</v>
      </c>
      <c r="E19" t="s">
        <v>112</v>
      </c>
      <c r="F19">
        <f t="shared" si="0"/>
        <v>2.5650000000000003E-2</v>
      </c>
      <c r="G19" s="173">
        <f>D19*Table1[[#This Row],[Conversion]]</f>
        <v>8028.4500000000007</v>
      </c>
      <c r="H19" s="173">
        <f>Table1[[#This Row],[Price in SGD]]/Table1[[#This Row],[Rated Load in kVA]]</f>
        <v>16.056900000000002</v>
      </c>
      <c r="I19">
        <f>2*Table1[[#This Row],[SGD/kVA]]</f>
        <v>32.113800000000005</v>
      </c>
    </row>
    <row r="20" spans="1:9" x14ac:dyDescent="0.25">
      <c r="A20" t="s">
        <v>101</v>
      </c>
      <c r="B20" t="s">
        <v>97</v>
      </c>
      <c r="C20">
        <v>630</v>
      </c>
      <c r="D20">
        <v>307000</v>
      </c>
      <c r="E20" t="s">
        <v>112</v>
      </c>
      <c r="F20">
        <f t="shared" si="0"/>
        <v>2.5650000000000003E-2</v>
      </c>
      <c r="G20" s="173">
        <f>D20*Table1[[#This Row],[Conversion]]</f>
        <v>7874.5500000000011</v>
      </c>
      <c r="H20" s="173">
        <f>Table1[[#This Row],[Price in SGD]]/Table1[[#This Row],[Rated Load in kVA]]</f>
        <v>12.499285714285715</v>
      </c>
      <c r="I20">
        <f>2*Table1[[#This Row],[SGD/kVA]]</f>
        <v>24.998571428571431</v>
      </c>
    </row>
    <row r="21" spans="1:9" x14ac:dyDescent="0.25">
      <c r="A21" t="s">
        <v>101</v>
      </c>
      <c r="B21" t="s">
        <v>98</v>
      </c>
      <c r="C21">
        <v>630</v>
      </c>
      <c r="D21">
        <v>324000</v>
      </c>
      <c r="E21" t="s">
        <v>112</v>
      </c>
      <c r="F21">
        <f t="shared" si="0"/>
        <v>2.5650000000000003E-2</v>
      </c>
      <c r="G21" s="173">
        <f>D21*Table1[[#This Row],[Conversion]]</f>
        <v>8310.6</v>
      </c>
      <c r="H21" s="173">
        <f>Table1[[#This Row],[Price in SGD]]/Table1[[#This Row],[Rated Load in kVA]]</f>
        <v>13.191428571428572</v>
      </c>
      <c r="I21">
        <f>2*Table1[[#This Row],[SGD/kVA]]</f>
        <v>26.382857142857144</v>
      </c>
    </row>
    <row r="22" spans="1:9" x14ac:dyDescent="0.25">
      <c r="A22" t="s">
        <v>101</v>
      </c>
      <c r="B22" t="s">
        <v>99</v>
      </c>
      <c r="C22">
        <v>630</v>
      </c>
      <c r="D22">
        <v>364000</v>
      </c>
      <c r="E22" t="s">
        <v>112</v>
      </c>
      <c r="F22">
        <f t="shared" si="0"/>
        <v>2.5650000000000003E-2</v>
      </c>
      <c r="G22" s="173">
        <f>D22*Table1[[#This Row],[Conversion]]</f>
        <v>9336.6</v>
      </c>
      <c r="H22" s="173">
        <f>Table1[[#This Row],[Price in SGD]]/Table1[[#This Row],[Rated Load in kVA]]</f>
        <v>14.82</v>
      </c>
      <c r="I22">
        <f>2*Table1[[#This Row],[SGD/kVA]]</f>
        <v>29.64</v>
      </c>
    </row>
    <row r="23" spans="1:9" x14ac:dyDescent="0.25">
      <c r="A23" t="s">
        <v>101</v>
      </c>
      <c r="B23" t="s">
        <v>97</v>
      </c>
      <c r="C23">
        <v>800</v>
      </c>
      <c r="D23">
        <v>402000</v>
      </c>
      <c r="E23" t="s">
        <v>112</v>
      </c>
      <c r="F23">
        <f t="shared" si="0"/>
        <v>2.5650000000000003E-2</v>
      </c>
      <c r="G23" s="173">
        <f>D23*Table1[[#This Row],[Conversion]]</f>
        <v>10311.300000000001</v>
      </c>
      <c r="H23" s="173">
        <f>Table1[[#This Row],[Price in SGD]]/Table1[[#This Row],[Rated Load in kVA]]</f>
        <v>12.889125000000002</v>
      </c>
      <c r="I23">
        <f>2*Table1[[#This Row],[SGD/kVA]]</f>
        <v>25.778250000000003</v>
      </c>
    </row>
    <row r="24" spans="1:9" x14ac:dyDescent="0.25">
      <c r="A24" t="s">
        <v>101</v>
      </c>
      <c r="B24" t="s">
        <v>98</v>
      </c>
      <c r="C24">
        <v>800</v>
      </c>
      <c r="D24">
        <v>412000</v>
      </c>
      <c r="E24" t="s">
        <v>112</v>
      </c>
      <c r="F24">
        <f t="shared" si="0"/>
        <v>2.5650000000000003E-2</v>
      </c>
      <c r="G24" s="173">
        <f>D24*Table1[[#This Row],[Conversion]]</f>
        <v>10567.800000000001</v>
      </c>
      <c r="H24" s="173">
        <f>Table1[[#This Row],[Price in SGD]]/Table1[[#This Row],[Rated Load in kVA]]</f>
        <v>13.209750000000001</v>
      </c>
      <c r="I24">
        <f>2*Table1[[#This Row],[SGD/kVA]]</f>
        <v>26.419500000000003</v>
      </c>
    </row>
    <row r="25" spans="1:9" x14ac:dyDescent="0.25">
      <c r="A25" t="s">
        <v>101</v>
      </c>
      <c r="B25" t="s">
        <v>99</v>
      </c>
      <c r="C25">
        <v>800</v>
      </c>
      <c r="D25">
        <v>424000</v>
      </c>
      <c r="E25" t="s">
        <v>112</v>
      </c>
      <c r="F25">
        <f t="shared" si="0"/>
        <v>2.5650000000000003E-2</v>
      </c>
      <c r="G25" s="173">
        <f>D25*Table1[[#This Row],[Conversion]]</f>
        <v>10875.6</v>
      </c>
      <c r="H25" s="173">
        <f>Table1[[#This Row],[Price in SGD]]/Table1[[#This Row],[Rated Load in kVA]]</f>
        <v>13.5945</v>
      </c>
      <c r="I25">
        <f>2*Table1[[#This Row],[SGD/kVA]]</f>
        <v>27.189</v>
      </c>
    </row>
    <row r="26" spans="1:9" x14ac:dyDescent="0.25">
      <c r="A26" t="s">
        <v>101</v>
      </c>
      <c r="B26" t="s">
        <v>97</v>
      </c>
      <c r="C26">
        <v>1000</v>
      </c>
      <c r="D26">
        <v>444000</v>
      </c>
      <c r="E26" t="s">
        <v>112</v>
      </c>
      <c r="F26">
        <f t="shared" si="0"/>
        <v>2.5650000000000003E-2</v>
      </c>
      <c r="G26" s="173">
        <f>D26*Table1[[#This Row],[Conversion]]</f>
        <v>11388.6</v>
      </c>
      <c r="H26" s="173">
        <f>Table1[[#This Row],[Price in SGD]]/Table1[[#This Row],[Rated Load in kVA]]</f>
        <v>11.3886</v>
      </c>
      <c r="I26">
        <f>2*Table1[[#This Row],[SGD/kVA]]</f>
        <v>22.777200000000001</v>
      </c>
    </row>
    <row r="27" spans="1:9" x14ac:dyDescent="0.25">
      <c r="A27" t="s">
        <v>101</v>
      </c>
      <c r="B27" t="s">
        <v>98</v>
      </c>
      <c r="C27">
        <v>1000</v>
      </c>
      <c r="D27">
        <v>453000</v>
      </c>
      <c r="E27" t="s">
        <v>112</v>
      </c>
      <c r="F27">
        <f t="shared" si="0"/>
        <v>2.5650000000000003E-2</v>
      </c>
      <c r="G27" s="173">
        <f>D27*Table1[[#This Row],[Conversion]]</f>
        <v>11619.45</v>
      </c>
      <c r="H27" s="173">
        <f>Table1[[#This Row],[Price in SGD]]/Table1[[#This Row],[Rated Load in kVA]]</f>
        <v>11.619450000000001</v>
      </c>
      <c r="I27">
        <f>2*Table1[[#This Row],[SGD/kVA]]</f>
        <v>23.238900000000001</v>
      </c>
    </row>
    <row r="28" spans="1:9" x14ac:dyDescent="0.25">
      <c r="A28" t="s">
        <v>101</v>
      </c>
      <c r="B28" t="s">
        <v>99</v>
      </c>
      <c r="C28">
        <v>1000</v>
      </c>
      <c r="D28">
        <v>468500</v>
      </c>
      <c r="E28" t="s">
        <v>112</v>
      </c>
      <c r="F28">
        <f t="shared" si="0"/>
        <v>2.5650000000000003E-2</v>
      </c>
      <c r="G28" s="173">
        <f>D28*Table1[[#This Row],[Conversion]]</f>
        <v>12017.025000000001</v>
      </c>
      <c r="H28" s="173">
        <f>Table1[[#This Row],[Price in SGD]]/Table1[[#This Row],[Rated Load in kVA]]</f>
        <v>12.017025000000002</v>
      </c>
      <c r="I28">
        <f>2*Table1[[#This Row],[SGD/kVA]]</f>
        <v>24.034050000000004</v>
      </c>
    </row>
    <row r="29" spans="1:9" x14ac:dyDescent="0.25">
      <c r="A29" t="s">
        <v>101</v>
      </c>
      <c r="B29" t="s">
        <v>97</v>
      </c>
      <c r="C29">
        <v>1250</v>
      </c>
      <c r="D29">
        <v>524000</v>
      </c>
      <c r="E29" t="s">
        <v>112</v>
      </c>
      <c r="F29">
        <f t="shared" si="0"/>
        <v>2.5650000000000003E-2</v>
      </c>
      <c r="G29" s="173">
        <f>D29*Table1[[#This Row],[Conversion]]</f>
        <v>13440.600000000002</v>
      </c>
      <c r="H29" s="173">
        <f>Table1[[#This Row],[Price in SGD]]/Table1[[#This Row],[Rated Load in kVA]]</f>
        <v>10.752480000000002</v>
      </c>
      <c r="I29">
        <f>2*Table1[[#This Row],[SGD/kVA]]</f>
        <v>21.504960000000004</v>
      </c>
    </row>
    <row r="30" spans="1:9" x14ac:dyDescent="0.25">
      <c r="A30" t="s">
        <v>101</v>
      </c>
      <c r="B30" t="s">
        <v>98</v>
      </c>
      <c r="C30">
        <v>1250</v>
      </c>
      <c r="D30">
        <v>536500</v>
      </c>
      <c r="E30" t="s">
        <v>112</v>
      </c>
      <c r="F30">
        <f t="shared" si="0"/>
        <v>2.5650000000000003E-2</v>
      </c>
      <c r="G30" s="173">
        <f>D30*Table1[[#This Row],[Conversion]]</f>
        <v>13761.225000000002</v>
      </c>
      <c r="H30" s="173">
        <f>Table1[[#This Row],[Price in SGD]]/Table1[[#This Row],[Rated Load in kVA]]</f>
        <v>11.008980000000001</v>
      </c>
      <c r="I30">
        <f>2*Table1[[#This Row],[SGD/kVA]]</f>
        <v>22.017960000000002</v>
      </c>
    </row>
    <row r="31" spans="1:9" x14ac:dyDescent="0.25">
      <c r="A31" t="s">
        <v>101</v>
      </c>
      <c r="B31" t="s">
        <v>99</v>
      </c>
      <c r="C31">
        <v>1250</v>
      </c>
      <c r="D31">
        <v>561500</v>
      </c>
      <c r="E31" t="s">
        <v>112</v>
      </c>
      <c r="F31">
        <f t="shared" si="0"/>
        <v>2.5650000000000003E-2</v>
      </c>
      <c r="G31" s="173">
        <f>D31*Table1[[#This Row],[Conversion]]</f>
        <v>14402.475000000002</v>
      </c>
      <c r="H31" s="173">
        <f>Table1[[#This Row],[Price in SGD]]/Table1[[#This Row],[Rated Load in kVA]]</f>
        <v>11.521980000000001</v>
      </c>
      <c r="I31">
        <f>2*Table1[[#This Row],[SGD/kVA]]</f>
        <v>23.043960000000002</v>
      </c>
    </row>
    <row r="32" spans="1:9" x14ac:dyDescent="0.25">
      <c r="A32" t="s">
        <v>101</v>
      </c>
      <c r="B32" t="s">
        <v>97</v>
      </c>
      <c r="C32">
        <v>1600</v>
      </c>
      <c r="D32">
        <v>627000</v>
      </c>
      <c r="E32" t="s">
        <v>112</v>
      </c>
      <c r="F32">
        <f t="shared" si="0"/>
        <v>2.5650000000000003E-2</v>
      </c>
      <c r="G32" s="173">
        <f>D32*Table1[[#This Row],[Conversion]]</f>
        <v>16082.550000000001</v>
      </c>
      <c r="H32" s="173">
        <f>Table1[[#This Row],[Price in SGD]]/Table1[[#This Row],[Rated Load in kVA]]</f>
        <v>10.05159375</v>
      </c>
      <c r="I32">
        <f>2*Table1[[#This Row],[SGD/kVA]]</f>
        <v>20.103187500000001</v>
      </c>
    </row>
    <row r="33" spans="1:9" x14ac:dyDescent="0.25">
      <c r="A33" t="s">
        <v>101</v>
      </c>
      <c r="B33" t="s">
        <v>98</v>
      </c>
      <c r="C33">
        <v>1600</v>
      </c>
      <c r="D33">
        <v>685000</v>
      </c>
      <c r="E33" t="s">
        <v>112</v>
      </c>
      <c r="F33">
        <f t="shared" si="0"/>
        <v>2.5650000000000003E-2</v>
      </c>
      <c r="G33" s="173">
        <f>D33*Table1[[#This Row],[Conversion]]</f>
        <v>17570.250000000004</v>
      </c>
      <c r="H33" s="173">
        <f>Table1[[#This Row],[Price in SGD]]/Table1[[#This Row],[Rated Load in kVA]]</f>
        <v>10.981406250000003</v>
      </c>
      <c r="I33">
        <f>2*Table1[[#This Row],[SGD/kVA]]</f>
        <v>21.962812500000005</v>
      </c>
    </row>
    <row r="34" spans="1:9" x14ac:dyDescent="0.25">
      <c r="A34" t="s">
        <v>101</v>
      </c>
      <c r="B34" t="s">
        <v>99</v>
      </c>
      <c r="C34">
        <v>1600</v>
      </c>
      <c r="D34">
        <v>700000</v>
      </c>
      <c r="E34" t="s">
        <v>112</v>
      </c>
      <c r="F34">
        <f t="shared" si="0"/>
        <v>2.5650000000000003E-2</v>
      </c>
      <c r="G34" s="173">
        <f>D34*Table1[[#This Row],[Conversion]]</f>
        <v>17955.000000000004</v>
      </c>
      <c r="H34" s="173">
        <f>Table1[[#This Row],[Price in SGD]]/Table1[[#This Row],[Rated Load in kVA]]</f>
        <v>11.221875000000002</v>
      </c>
      <c r="I34">
        <f>2*Table1[[#This Row],[SGD/kVA]]</f>
        <v>22.443750000000005</v>
      </c>
    </row>
    <row r="35" spans="1:9" x14ac:dyDescent="0.25">
      <c r="A35" t="s">
        <v>101</v>
      </c>
      <c r="B35" t="s">
        <v>97</v>
      </c>
      <c r="C35">
        <v>2000</v>
      </c>
      <c r="D35">
        <v>734500</v>
      </c>
      <c r="E35" t="s">
        <v>112</v>
      </c>
      <c r="F35">
        <f t="shared" si="0"/>
        <v>2.5650000000000003E-2</v>
      </c>
      <c r="G35" s="173">
        <f>D35*Table1[[#This Row],[Conversion]]</f>
        <v>18839.925000000003</v>
      </c>
      <c r="H35" s="173">
        <f>Table1[[#This Row],[Price in SGD]]/Table1[[#This Row],[Rated Load in kVA]]</f>
        <v>9.4199625000000022</v>
      </c>
      <c r="I35">
        <f>2*Table1[[#This Row],[SGD/kVA]]</f>
        <v>18.839925000000004</v>
      </c>
    </row>
    <row r="36" spans="1:9" x14ac:dyDescent="0.25">
      <c r="A36" t="s">
        <v>101</v>
      </c>
      <c r="B36" t="s">
        <v>98</v>
      </c>
      <c r="C36">
        <v>2000</v>
      </c>
      <c r="D36">
        <v>811000</v>
      </c>
      <c r="E36" t="s">
        <v>112</v>
      </c>
      <c r="F36">
        <f t="shared" si="0"/>
        <v>2.5650000000000003E-2</v>
      </c>
      <c r="G36" s="173">
        <f>D36*Table1[[#This Row],[Conversion]]</f>
        <v>20802.150000000001</v>
      </c>
      <c r="H36" s="173">
        <f>Table1[[#This Row],[Price in SGD]]/Table1[[#This Row],[Rated Load in kVA]]</f>
        <v>10.401075000000001</v>
      </c>
      <c r="I36">
        <f>2*Table1[[#This Row],[SGD/kVA]]</f>
        <v>20.802150000000001</v>
      </c>
    </row>
    <row r="37" spans="1:9" x14ac:dyDescent="0.25">
      <c r="A37" t="s">
        <v>101</v>
      </c>
      <c r="B37" t="s">
        <v>99</v>
      </c>
      <c r="C37">
        <v>2000</v>
      </c>
      <c r="D37">
        <v>867500</v>
      </c>
      <c r="E37" t="s">
        <v>112</v>
      </c>
      <c r="F37">
        <f t="shared" si="0"/>
        <v>2.5650000000000003E-2</v>
      </c>
      <c r="G37" s="173">
        <f>D37*Table1[[#This Row],[Conversion]]</f>
        <v>22251.375000000004</v>
      </c>
      <c r="H37" s="173">
        <f>Table1[[#This Row],[Price in SGD]]/Table1[[#This Row],[Rated Load in kVA]]</f>
        <v>11.125687500000002</v>
      </c>
      <c r="I37">
        <f>2*Table1[[#This Row],[SGD/kVA]]</f>
        <v>22.251375000000003</v>
      </c>
    </row>
    <row r="38" spans="1:9" x14ac:dyDescent="0.25">
      <c r="A38" t="s">
        <v>101</v>
      </c>
      <c r="B38" t="s">
        <v>97</v>
      </c>
      <c r="C38">
        <v>2500</v>
      </c>
      <c r="D38">
        <v>885000</v>
      </c>
      <c r="E38" t="s">
        <v>112</v>
      </c>
      <c r="F38">
        <f t="shared" si="0"/>
        <v>2.5650000000000003E-2</v>
      </c>
      <c r="G38" s="173">
        <f>D38*Table1[[#This Row],[Conversion]]</f>
        <v>22700.250000000004</v>
      </c>
      <c r="H38" s="173">
        <f>Table1[[#This Row],[Price in SGD]]/Table1[[#This Row],[Rated Load in kVA]]</f>
        <v>9.0801000000000016</v>
      </c>
      <c r="I38">
        <f>2*Table1[[#This Row],[SGD/kVA]]</f>
        <v>18.160200000000003</v>
      </c>
    </row>
    <row r="39" spans="1:9" x14ac:dyDescent="0.25">
      <c r="A39" t="s">
        <v>101</v>
      </c>
      <c r="B39" t="s">
        <v>98</v>
      </c>
      <c r="C39">
        <v>2500</v>
      </c>
      <c r="D39">
        <v>993000</v>
      </c>
      <c r="E39" t="s">
        <v>112</v>
      </c>
      <c r="F39">
        <f t="shared" si="0"/>
        <v>2.5650000000000003E-2</v>
      </c>
      <c r="G39" s="173">
        <f>D39*Table1[[#This Row],[Conversion]]</f>
        <v>25470.450000000004</v>
      </c>
      <c r="H39" s="173">
        <f>Table1[[#This Row],[Price in SGD]]/Table1[[#This Row],[Rated Load in kVA]]</f>
        <v>10.188180000000001</v>
      </c>
      <c r="I39">
        <f>2*Table1[[#This Row],[SGD/kVA]]</f>
        <v>20.376360000000002</v>
      </c>
    </row>
    <row r="40" spans="1:9" x14ac:dyDescent="0.25">
      <c r="A40" t="s">
        <v>101</v>
      </c>
      <c r="B40" t="s">
        <v>99</v>
      </c>
      <c r="C40">
        <v>2500</v>
      </c>
      <c r="D40">
        <v>1067000</v>
      </c>
      <c r="E40" t="s">
        <v>112</v>
      </c>
      <c r="F40">
        <f t="shared" si="0"/>
        <v>2.5650000000000003E-2</v>
      </c>
      <c r="G40" s="173">
        <f>D40*Table1[[#This Row],[Conversion]]</f>
        <v>27368.550000000003</v>
      </c>
      <c r="H40" s="173">
        <f>Table1[[#This Row],[Price in SGD]]/Table1[[#This Row],[Rated Load in kVA]]</f>
        <v>10.947420000000001</v>
      </c>
      <c r="I40">
        <f>2*Table1[[#This Row],[SGD/kVA]]</f>
        <v>21.894840000000002</v>
      </c>
    </row>
    <row r="41" spans="1:9" x14ac:dyDescent="0.25">
      <c r="A41" t="s">
        <v>101</v>
      </c>
      <c r="B41" t="s">
        <v>97</v>
      </c>
      <c r="C41">
        <v>3000</v>
      </c>
      <c r="D41">
        <v>1148500</v>
      </c>
      <c r="E41" t="s">
        <v>112</v>
      </c>
      <c r="F41">
        <f t="shared" si="0"/>
        <v>2.5650000000000003E-2</v>
      </c>
      <c r="G41" s="173">
        <f>D41*Table1[[#This Row],[Conversion]]</f>
        <v>29459.025000000001</v>
      </c>
      <c r="H41" s="173">
        <f>Table1[[#This Row],[Price in SGD]]/Table1[[#This Row],[Rated Load in kVA]]</f>
        <v>9.8196750000000002</v>
      </c>
      <c r="I41">
        <f>2*Table1[[#This Row],[SGD/kVA]]</f>
        <v>19.63935</v>
      </c>
    </row>
    <row r="42" spans="1:9" x14ac:dyDescent="0.25">
      <c r="A42" t="s">
        <v>101</v>
      </c>
      <c r="B42" t="s">
        <v>98</v>
      </c>
      <c r="C42">
        <v>3000</v>
      </c>
      <c r="D42">
        <v>1206000</v>
      </c>
      <c r="E42" t="s">
        <v>112</v>
      </c>
      <c r="F42">
        <f t="shared" si="0"/>
        <v>2.5650000000000003E-2</v>
      </c>
      <c r="G42" s="173">
        <f>D42*Table1[[#This Row],[Conversion]]</f>
        <v>30933.9</v>
      </c>
      <c r="H42" s="173">
        <f>Table1[[#This Row],[Price in SGD]]/Table1[[#This Row],[Rated Load in kVA]]</f>
        <v>10.311300000000001</v>
      </c>
      <c r="I42">
        <f>2*Table1[[#This Row],[SGD/kVA]]</f>
        <v>20.622600000000002</v>
      </c>
    </row>
    <row r="43" spans="1:9" x14ac:dyDescent="0.25">
      <c r="A43" t="s">
        <v>101</v>
      </c>
      <c r="B43" t="s">
        <v>99</v>
      </c>
      <c r="C43">
        <v>3000</v>
      </c>
      <c r="D43">
        <v>1220000</v>
      </c>
      <c r="E43" t="s">
        <v>112</v>
      </c>
      <c r="F43">
        <f t="shared" si="0"/>
        <v>2.5650000000000003E-2</v>
      </c>
      <c r="G43" s="173">
        <f>D43*Table1[[#This Row],[Conversion]]</f>
        <v>31293.000000000004</v>
      </c>
      <c r="H43" s="173">
        <f>Table1[[#This Row],[Price in SGD]]/Table1[[#This Row],[Rated Load in kVA]]</f>
        <v>10.431000000000001</v>
      </c>
      <c r="I43">
        <f>2*Table1[[#This Row],[SGD/kVA]]</f>
        <v>20.862000000000002</v>
      </c>
    </row>
    <row r="44" spans="1:9" x14ac:dyDescent="0.25">
      <c r="A44" t="s">
        <v>101</v>
      </c>
      <c r="B44" t="s">
        <v>97</v>
      </c>
      <c r="C44">
        <v>3150</v>
      </c>
      <c r="D44">
        <v>1206000</v>
      </c>
      <c r="E44" t="s">
        <v>112</v>
      </c>
      <c r="F44">
        <f t="shared" si="0"/>
        <v>2.5650000000000003E-2</v>
      </c>
      <c r="G44" s="173">
        <f>D44*Table1[[#This Row],[Conversion]]</f>
        <v>30933.9</v>
      </c>
      <c r="H44" s="173">
        <f>Table1[[#This Row],[Price in SGD]]/Table1[[#This Row],[Rated Load in kVA]]</f>
        <v>9.8202857142857152</v>
      </c>
      <c r="I44">
        <f>2*Table1[[#This Row],[SGD/kVA]]</f>
        <v>19.64057142857143</v>
      </c>
    </row>
    <row r="45" spans="1:9" x14ac:dyDescent="0.25">
      <c r="A45" t="s">
        <v>101</v>
      </c>
      <c r="B45" t="s">
        <v>98</v>
      </c>
      <c r="C45">
        <v>3150</v>
      </c>
      <c r="D45">
        <v>1265000</v>
      </c>
      <c r="E45" t="s">
        <v>112</v>
      </c>
      <c r="F45">
        <f t="shared" si="0"/>
        <v>2.5650000000000003E-2</v>
      </c>
      <c r="G45" s="173">
        <f>D45*Table1[[#This Row],[Conversion]]</f>
        <v>32447.250000000004</v>
      </c>
      <c r="H45" s="173">
        <f>Table1[[#This Row],[Price in SGD]]/Table1[[#This Row],[Rated Load in kVA]]</f>
        <v>10.300714285714287</v>
      </c>
      <c r="I45">
        <f>2*Table1[[#This Row],[SGD/kVA]]</f>
        <v>20.601428571428574</v>
      </c>
    </row>
    <row r="46" spans="1:9" x14ac:dyDescent="0.25">
      <c r="A46" t="s">
        <v>101</v>
      </c>
      <c r="B46" t="s">
        <v>99</v>
      </c>
      <c r="C46">
        <v>3150</v>
      </c>
      <c r="D46">
        <v>1286000</v>
      </c>
      <c r="E46" t="s">
        <v>112</v>
      </c>
      <c r="F46">
        <f t="shared" si="0"/>
        <v>2.5650000000000003E-2</v>
      </c>
      <c r="G46" s="173">
        <f>D46*Table1[[#This Row],[Conversion]]</f>
        <v>32985.9</v>
      </c>
      <c r="H46" s="173">
        <f>Table1[[#This Row],[Price in SGD]]/Table1[[#This Row],[Rated Load in kVA]]</f>
        <v>10.471714285714286</v>
      </c>
      <c r="I46">
        <f>2*Table1[[#This Row],[SGD/kVA]]</f>
        <v>20.943428571428573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11"/>
  <sheetViews>
    <sheetView zoomScaleNormal="100" workbookViewId="0">
      <selection activeCell="B2" sqref="B2"/>
    </sheetView>
  </sheetViews>
  <sheetFormatPr defaultRowHeight="15" x14ac:dyDescent="0.25"/>
  <cols>
    <col min="1" max="1" width="9.140625" style="2"/>
    <col min="2" max="2" width="12" style="2" bestFit="1" customWidth="1"/>
    <col min="3" max="3" width="9.140625" style="2"/>
    <col min="4" max="4" width="20" style="2" customWidth="1"/>
    <col min="5" max="11" width="16.140625" style="2" customWidth="1"/>
    <col min="12" max="12" width="19.7109375" style="2" customWidth="1"/>
    <col min="13" max="13" width="19.85546875" style="2" bestFit="1" customWidth="1"/>
    <col min="14" max="14" width="12.7109375" style="2" customWidth="1"/>
    <col min="15" max="15" width="10.42578125" style="2" customWidth="1"/>
    <col min="16" max="16" width="12.5703125" style="2" customWidth="1"/>
    <col min="17" max="17" width="8.85546875" style="2" customWidth="1"/>
    <col min="18" max="18" width="8.7109375" style="2" customWidth="1"/>
    <col min="19" max="19" width="7.5703125" style="2" customWidth="1"/>
    <col min="20" max="20" width="8.140625" style="2" customWidth="1"/>
    <col min="21" max="22" width="10.42578125" style="2" customWidth="1"/>
    <col min="23" max="16384" width="9.140625" style="2"/>
  </cols>
  <sheetData>
    <row r="1" spans="2:15" ht="18.75" thickBot="1" x14ac:dyDescent="0.4">
      <c r="F1" s="2" t="s">
        <v>77</v>
      </c>
      <c r="H1" s="2" t="s">
        <v>72</v>
      </c>
      <c r="J1" s="2" t="s">
        <v>75</v>
      </c>
      <c r="K1" s="2" t="s">
        <v>73</v>
      </c>
    </row>
    <row r="2" spans="2:15" ht="18.75" thickTop="1" x14ac:dyDescent="0.35">
      <c r="B2" s="1" t="s">
        <v>3</v>
      </c>
      <c r="D2" s="135" t="s">
        <v>59</v>
      </c>
      <c r="E2" s="136" t="s">
        <v>61</v>
      </c>
      <c r="F2" s="136" t="s">
        <v>62</v>
      </c>
      <c r="G2" s="136" t="s">
        <v>63</v>
      </c>
      <c r="H2" s="136" t="s">
        <v>80</v>
      </c>
      <c r="I2" s="136" t="s">
        <v>71</v>
      </c>
      <c r="J2" s="136" t="s">
        <v>66</v>
      </c>
      <c r="K2" s="136" t="s">
        <v>67</v>
      </c>
      <c r="L2" s="136" t="s">
        <v>64</v>
      </c>
      <c r="M2" s="136" t="s">
        <v>78</v>
      </c>
      <c r="N2" s="163" t="s">
        <v>65</v>
      </c>
      <c r="O2" s="147" t="s">
        <v>81</v>
      </c>
    </row>
    <row r="3" spans="2:15" ht="17.25" x14ac:dyDescent="0.25">
      <c r="B3" s="126" t="s">
        <v>76</v>
      </c>
      <c r="D3" s="137" t="s">
        <v>60</v>
      </c>
      <c r="E3" s="127" t="s">
        <v>69</v>
      </c>
      <c r="F3" s="127" t="s">
        <v>69</v>
      </c>
      <c r="G3" s="127" t="s">
        <v>69</v>
      </c>
      <c r="H3" s="127" t="s">
        <v>79</v>
      </c>
      <c r="I3" s="127" t="s">
        <v>74</v>
      </c>
      <c r="J3" s="127" t="s">
        <v>8</v>
      </c>
      <c r="K3" s="127" t="s">
        <v>70</v>
      </c>
      <c r="L3" s="127" t="s">
        <v>69</v>
      </c>
      <c r="M3" s="127" t="s">
        <v>79</v>
      </c>
      <c r="N3" s="164" t="s">
        <v>79</v>
      </c>
      <c r="O3" s="148" t="s">
        <v>58</v>
      </c>
    </row>
    <row r="4" spans="2:15" x14ac:dyDescent="0.25">
      <c r="D4" s="138">
        <v>25</v>
      </c>
      <c r="E4" s="133">
        <v>0.93</v>
      </c>
      <c r="F4" s="22"/>
      <c r="G4" s="133">
        <f>SQRT(E4^2+F4^2)</f>
        <v>0.93</v>
      </c>
      <c r="H4" s="22"/>
      <c r="I4" s="22"/>
      <c r="J4" s="115"/>
      <c r="K4" s="149"/>
      <c r="L4" s="133">
        <f t="shared" ref="L4:L18" si="0">1/G4</f>
        <v>1.075268817204301</v>
      </c>
      <c r="M4" s="133">
        <f t="shared" ref="M4:M18" si="1">E4/G4^2</f>
        <v>1.075268817204301</v>
      </c>
      <c r="N4" s="149">
        <f>F4/G4^2</f>
        <v>0</v>
      </c>
      <c r="O4" s="156"/>
    </row>
    <row r="5" spans="2:15" x14ac:dyDescent="0.25">
      <c r="D5" s="139">
        <v>35</v>
      </c>
      <c r="E5" s="131">
        <v>0.67100000000000004</v>
      </c>
      <c r="F5" s="27"/>
      <c r="G5" s="131">
        <f t="shared" ref="G5:G18" si="2">SQRT(E5^2+F5^2)</f>
        <v>0.67100000000000004</v>
      </c>
      <c r="H5" s="27"/>
      <c r="I5" s="27"/>
      <c r="J5" s="116"/>
      <c r="K5" s="150"/>
      <c r="L5" s="131">
        <f t="shared" si="0"/>
        <v>1.4903129657228018</v>
      </c>
      <c r="M5" s="131">
        <f t="shared" si="1"/>
        <v>1.4903129657228016</v>
      </c>
      <c r="N5" s="150">
        <f t="shared" ref="N5:N18" si="3">F5/G5^2</f>
        <v>0</v>
      </c>
      <c r="O5" s="157"/>
    </row>
    <row r="6" spans="2:15" x14ac:dyDescent="0.25">
      <c r="D6" s="140">
        <v>50</v>
      </c>
      <c r="E6" s="130">
        <v>0.495</v>
      </c>
      <c r="F6" s="130">
        <v>0.13700000000000001</v>
      </c>
      <c r="G6" s="130">
        <f t="shared" si="2"/>
        <v>0.51360880054765412</v>
      </c>
      <c r="H6" s="32"/>
      <c r="I6" s="32"/>
      <c r="J6" s="117"/>
      <c r="K6" s="151">
        <f t="shared" ref="K6:K18" si="4">F6*1000/(2*3.14*50)</f>
        <v>0.43630573248407645</v>
      </c>
      <c r="L6" s="130">
        <f t="shared" si="0"/>
        <v>1.9470071364309052</v>
      </c>
      <c r="M6" s="130">
        <f t="shared" si="1"/>
        <v>1.8764642107098723</v>
      </c>
      <c r="N6" s="151">
        <f t="shared" si="3"/>
        <v>0.51934464013586368</v>
      </c>
      <c r="O6" s="158"/>
    </row>
    <row r="7" spans="2:15" x14ac:dyDescent="0.25">
      <c r="D7" s="139">
        <v>70</v>
      </c>
      <c r="E7" s="131">
        <v>0.34300000000000003</v>
      </c>
      <c r="F7" s="131">
        <v>0.13</v>
      </c>
      <c r="G7" s="131">
        <f t="shared" si="2"/>
        <v>0.36680921471522498</v>
      </c>
      <c r="H7" s="27"/>
      <c r="I7" s="27"/>
      <c r="J7" s="116"/>
      <c r="K7" s="150">
        <f t="shared" si="4"/>
        <v>0.4140127388535032</v>
      </c>
      <c r="L7" s="131">
        <f t="shared" si="0"/>
        <v>2.7262128645714565</v>
      </c>
      <c r="M7" s="131">
        <f t="shared" si="1"/>
        <v>2.5492571479535333</v>
      </c>
      <c r="N7" s="150">
        <f t="shared" si="3"/>
        <v>0.96619075578413793</v>
      </c>
      <c r="O7" s="157"/>
    </row>
    <row r="8" spans="2:15" x14ac:dyDescent="0.25">
      <c r="D8" s="141">
        <v>95</v>
      </c>
      <c r="E8" s="128">
        <v>0.247</v>
      </c>
      <c r="F8" s="128">
        <v>0.124</v>
      </c>
      <c r="G8" s="128">
        <f t="shared" si="2"/>
        <v>0.27637836384203446</v>
      </c>
      <c r="H8" s="165">
        <f>J8*2*3.14*50*0.000001</f>
        <v>5.9660000000000001E-5</v>
      </c>
      <c r="I8" s="128">
        <f t="shared" ref="I8:I18" si="5">SQRT(3)*R101*22*0.001</f>
        <v>10.097856208126554</v>
      </c>
      <c r="J8" s="118">
        <v>0.19</v>
      </c>
      <c r="K8" s="152">
        <f t="shared" si="4"/>
        <v>0.39490445859872614</v>
      </c>
      <c r="L8" s="128">
        <f t="shared" si="0"/>
        <v>3.6182282364604901</v>
      </c>
      <c r="M8" s="128">
        <f t="shared" si="1"/>
        <v>3.2336191660666369</v>
      </c>
      <c r="N8" s="152">
        <f t="shared" si="3"/>
        <v>1.6233553708188784</v>
      </c>
      <c r="O8" s="159">
        <v>265</v>
      </c>
    </row>
    <row r="9" spans="2:15" x14ac:dyDescent="0.25">
      <c r="D9" s="142">
        <v>120</v>
      </c>
      <c r="E9" s="129">
        <v>0.19600000000000001</v>
      </c>
      <c r="F9" s="129">
        <v>0.11899999999999999</v>
      </c>
      <c r="G9" s="129">
        <f t="shared" si="2"/>
        <v>0.22929675095822882</v>
      </c>
      <c r="H9" s="166">
        <f t="shared" ref="H9:H18" si="6">J9*2*3.14*50*0.000001</f>
        <v>6.2800000000000009E-5</v>
      </c>
      <c r="I9" s="129">
        <f t="shared" si="5"/>
        <v>11.43153532995459</v>
      </c>
      <c r="J9" s="119">
        <v>0.2</v>
      </c>
      <c r="K9" s="153">
        <f t="shared" si="4"/>
        <v>0.37898089171974525</v>
      </c>
      <c r="L9" s="129">
        <f t="shared" si="0"/>
        <v>4.3611607919475963</v>
      </c>
      <c r="M9" s="129">
        <f t="shared" si="1"/>
        <v>3.7278657968313134</v>
      </c>
      <c r="N9" s="153">
        <f t="shared" si="3"/>
        <v>2.2633470909332973</v>
      </c>
      <c r="O9" s="160">
        <v>300</v>
      </c>
    </row>
    <row r="10" spans="2:15" x14ac:dyDescent="0.25">
      <c r="D10" s="140">
        <v>150</v>
      </c>
      <c r="E10" s="130">
        <v>0.159</v>
      </c>
      <c r="F10" s="130">
        <v>0.115</v>
      </c>
      <c r="G10" s="130">
        <f t="shared" si="2"/>
        <v>0.19622945752358384</v>
      </c>
      <c r="H10" s="167">
        <f t="shared" si="6"/>
        <v>6.9080000000000009E-5</v>
      </c>
      <c r="I10" s="130">
        <f t="shared" si="5"/>
        <v>12.574688862950051</v>
      </c>
      <c r="J10" s="117">
        <v>0.22</v>
      </c>
      <c r="K10" s="151">
        <f t="shared" si="4"/>
        <v>0.36624203821656048</v>
      </c>
      <c r="L10" s="130">
        <f t="shared" si="0"/>
        <v>5.0960748331061101</v>
      </c>
      <c r="M10" s="130">
        <f t="shared" si="1"/>
        <v>4.1292266140341773</v>
      </c>
      <c r="N10" s="151">
        <f t="shared" si="3"/>
        <v>2.9865475510310091</v>
      </c>
      <c r="O10" s="158">
        <v>330</v>
      </c>
    </row>
    <row r="11" spans="2:15" x14ac:dyDescent="0.25">
      <c r="D11" s="139">
        <v>185</v>
      </c>
      <c r="E11" s="131">
        <v>0.127</v>
      </c>
      <c r="F11" s="131">
        <v>0.114</v>
      </c>
      <c r="G11" s="131">
        <f t="shared" si="2"/>
        <v>0.17066048165876013</v>
      </c>
      <c r="H11" s="168">
        <f t="shared" si="6"/>
        <v>7.5359999999999997E-5</v>
      </c>
      <c r="I11" s="131">
        <f t="shared" si="5"/>
        <v>14.28941916244324</v>
      </c>
      <c r="J11" s="116">
        <v>0.24</v>
      </c>
      <c r="K11" s="150">
        <f t="shared" si="4"/>
        <v>0.36305732484076431</v>
      </c>
      <c r="L11" s="131">
        <f t="shared" si="0"/>
        <v>5.8595873530904763</v>
      </c>
      <c r="M11" s="131">
        <f t="shared" si="1"/>
        <v>4.3605150214592268</v>
      </c>
      <c r="N11" s="150">
        <f t="shared" si="3"/>
        <v>3.914163090128755</v>
      </c>
      <c r="O11" s="157">
        <v>375</v>
      </c>
    </row>
    <row r="12" spans="2:15" x14ac:dyDescent="0.25">
      <c r="D12" s="140">
        <v>240</v>
      </c>
      <c r="E12" s="130">
        <v>9.6500000000000002E-2</v>
      </c>
      <c r="F12" s="130">
        <v>0.11</v>
      </c>
      <c r="G12" s="130">
        <f t="shared" si="2"/>
        <v>0.14632925203116429</v>
      </c>
      <c r="H12" s="167">
        <f t="shared" si="6"/>
        <v>8.1639999999999998E-5</v>
      </c>
      <c r="I12" s="130">
        <f t="shared" si="5"/>
        <v>16.385200639601578</v>
      </c>
      <c r="J12" s="117">
        <v>0.26</v>
      </c>
      <c r="K12" s="151">
        <f t="shared" si="4"/>
        <v>0.3503184713375796</v>
      </c>
      <c r="L12" s="130">
        <f t="shared" si="0"/>
        <v>6.833903584684669</v>
      </c>
      <c r="M12" s="130">
        <f t="shared" si="1"/>
        <v>4.5067659867599161</v>
      </c>
      <c r="N12" s="151">
        <f t="shared" si="3"/>
        <v>5.1372462025242562</v>
      </c>
      <c r="O12" s="158">
        <v>430</v>
      </c>
    </row>
    <row r="13" spans="2:15" x14ac:dyDescent="0.25">
      <c r="D13" s="143">
        <v>300</v>
      </c>
      <c r="E13" s="132">
        <v>7.6899999999999996E-2</v>
      </c>
      <c r="F13" s="132">
        <v>0.105</v>
      </c>
      <c r="G13" s="132">
        <f t="shared" si="2"/>
        <v>0.13014841528040208</v>
      </c>
      <c r="H13" s="169">
        <f t="shared" si="6"/>
        <v>9.4199999999999986E-5</v>
      </c>
      <c r="I13" s="132">
        <f t="shared" si="5"/>
        <v>18.29045652792734</v>
      </c>
      <c r="J13" s="120">
        <v>0.3</v>
      </c>
      <c r="K13" s="154">
        <f t="shared" si="4"/>
        <v>0.33439490445859871</v>
      </c>
      <c r="L13" s="132">
        <f t="shared" si="0"/>
        <v>7.6835357376078735</v>
      </c>
      <c r="M13" s="132">
        <f t="shared" si="1"/>
        <v>4.5399238780513871</v>
      </c>
      <c r="N13" s="154">
        <f t="shared" si="3"/>
        <v>6.1988557502652233</v>
      </c>
      <c r="O13" s="161">
        <v>480</v>
      </c>
    </row>
    <row r="14" spans="2:15" x14ac:dyDescent="0.25">
      <c r="D14" s="138">
        <v>400</v>
      </c>
      <c r="E14" s="133">
        <v>6.0199999999999997E-2</v>
      </c>
      <c r="F14" s="133">
        <v>0.10100000000000001</v>
      </c>
      <c r="G14" s="133">
        <f t="shared" si="2"/>
        <v>0.11757993026022766</v>
      </c>
      <c r="H14" s="170">
        <f t="shared" si="6"/>
        <v>1.0362E-4</v>
      </c>
      <c r="I14" s="133">
        <f t="shared" si="5"/>
        <v>20.576763593918262</v>
      </c>
      <c r="J14" s="115">
        <v>0.33</v>
      </c>
      <c r="K14" s="149">
        <f t="shared" si="4"/>
        <v>0.321656050955414</v>
      </c>
      <c r="L14" s="133">
        <f t="shared" si="0"/>
        <v>8.5048528076756131</v>
      </c>
      <c r="M14" s="133">
        <f t="shared" si="1"/>
        <v>4.3544177810697109</v>
      </c>
      <c r="N14" s="149">
        <f t="shared" si="3"/>
        <v>7.3055846493030039</v>
      </c>
      <c r="O14" s="156">
        <v>540</v>
      </c>
    </row>
    <row r="15" spans="2:15" x14ac:dyDescent="0.25">
      <c r="D15" s="139">
        <v>500</v>
      </c>
      <c r="E15" s="131">
        <v>4.6800000000000001E-2</v>
      </c>
      <c r="F15" s="131">
        <v>9.9000000000000005E-2</v>
      </c>
      <c r="G15" s="131">
        <f t="shared" si="2"/>
        <v>0.10950452045463695</v>
      </c>
      <c r="H15" s="168">
        <f t="shared" si="6"/>
        <v>1.1304E-4</v>
      </c>
      <c r="I15" s="131">
        <f t="shared" si="5"/>
        <v>22.86307065990918</v>
      </c>
      <c r="J15" s="116">
        <v>0.36</v>
      </c>
      <c r="K15" s="150">
        <f t="shared" si="4"/>
        <v>0.31528662420382164</v>
      </c>
      <c r="L15" s="131">
        <f t="shared" si="0"/>
        <v>9.1320430960131667</v>
      </c>
      <c r="M15" s="131">
        <f t="shared" si="1"/>
        <v>3.902849079828274</v>
      </c>
      <c r="N15" s="150">
        <f t="shared" si="3"/>
        <v>8.2560268996367334</v>
      </c>
      <c r="O15" s="157">
        <v>600</v>
      </c>
    </row>
    <row r="16" spans="2:15" x14ac:dyDescent="0.25">
      <c r="D16" s="140">
        <v>630</v>
      </c>
      <c r="E16" s="130">
        <v>3.6200000000000003E-2</v>
      </c>
      <c r="F16" s="130">
        <v>9.5000000000000001E-2</v>
      </c>
      <c r="G16" s="130">
        <f t="shared" si="2"/>
        <v>0.10166336606664172</v>
      </c>
      <c r="H16" s="167">
        <f t="shared" si="6"/>
        <v>1.2560000000000002E-4</v>
      </c>
      <c r="I16" s="130">
        <f t="shared" si="5"/>
        <v>25.149377725900102</v>
      </c>
      <c r="J16" s="117">
        <v>0.4</v>
      </c>
      <c r="K16" s="151">
        <f t="shared" si="4"/>
        <v>0.30254777070063693</v>
      </c>
      <c r="L16" s="130">
        <f t="shared" si="0"/>
        <v>9.8363849112027868</v>
      </c>
      <c r="M16" s="130">
        <f t="shared" si="1"/>
        <v>3.5025117459924302</v>
      </c>
      <c r="N16" s="151">
        <f t="shared" si="3"/>
        <v>9.1916744715270955</v>
      </c>
      <c r="O16" s="158">
        <v>660</v>
      </c>
    </row>
    <row r="17" spans="1:21" x14ac:dyDescent="0.25">
      <c r="D17" s="139">
        <v>800</v>
      </c>
      <c r="E17" s="131">
        <v>2.8299999999999999E-2</v>
      </c>
      <c r="F17" s="131">
        <v>9.1999999999999998E-2</v>
      </c>
      <c r="G17" s="131">
        <f t="shared" si="2"/>
        <v>9.6254298605309055E-2</v>
      </c>
      <c r="H17" s="168">
        <f t="shared" si="6"/>
        <v>1.4129999999999999E-4</v>
      </c>
      <c r="I17" s="131">
        <f t="shared" si="5"/>
        <v>27.435684791891017</v>
      </c>
      <c r="J17" s="116">
        <v>0.45</v>
      </c>
      <c r="K17" s="150">
        <f t="shared" si="4"/>
        <v>0.2929936305732484</v>
      </c>
      <c r="L17" s="131">
        <f t="shared" si="0"/>
        <v>10.389146401663597</v>
      </c>
      <c r="M17" s="131">
        <f t="shared" si="1"/>
        <v>3.0545424716321503</v>
      </c>
      <c r="N17" s="150">
        <f t="shared" si="3"/>
        <v>9.9299613918783685</v>
      </c>
      <c r="O17" s="157">
        <v>720</v>
      </c>
    </row>
    <row r="18" spans="1:21" ht="15.75" thickBot="1" x14ac:dyDescent="0.3">
      <c r="D18" s="144">
        <v>1000</v>
      </c>
      <c r="E18" s="145">
        <v>2.2499999999999999E-2</v>
      </c>
      <c r="F18" s="145">
        <v>0.09</v>
      </c>
      <c r="G18" s="145">
        <f t="shared" si="2"/>
        <v>9.2769876576397362E-2</v>
      </c>
      <c r="H18" s="171">
        <f t="shared" si="6"/>
        <v>1.5385999999999997E-4</v>
      </c>
      <c r="I18" s="145">
        <f t="shared" si="5"/>
        <v>28.959889502551626</v>
      </c>
      <c r="J18" s="146">
        <v>0.49</v>
      </c>
      <c r="K18" s="155">
        <f t="shared" si="4"/>
        <v>0.28662420382165604</v>
      </c>
      <c r="L18" s="145">
        <f t="shared" si="0"/>
        <v>10.77936111272591</v>
      </c>
      <c r="M18" s="145">
        <f t="shared" si="1"/>
        <v>2.6143790849673203</v>
      </c>
      <c r="N18" s="155">
        <f t="shared" si="3"/>
        <v>10.457516339869281</v>
      </c>
      <c r="O18" s="162">
        <v>760</v>
      </c>
    </row>
    <row r="19" spans="1:21" customFormat="1" ht="15.75" thickTop="1" x14ac:dyDescent="0.25">
      <c r="H19" s="134"/>
    </row>
    <row r="20" spans="1:21" ht="2.25" customHeight="1" x14ac:dyDescent="0.25">
      <c r="A20" s="121"/>
      <c r="B20" s="121"/>
      <c r="C20" s="121"/>
      <c r="D20" s="122"/>
      <c r="E20" s="123"/>
      <c r="F20" s="123"/>
      <c r="G20" s="123"/>
      <c r="H20" s="123"/>
      <c r="I20" s="123"/>
      <c r="J20" s="123"/>
      <c r="K20" s="124"/>
      <c r="L20" s="125"/>
      <c r="M20" s="121"/>
      <c r="N20" s="121"/>
      <c r="O20" s="121"/>
      <c r="P20" s="121"/>
      <c r="Q20" s="123"/>
      <c r="R20" s="123"/>
      <c r="S20" s="123"/>
      <c r="T20" s="123"/>
    </row>
    <row r="22" spans="1:21" ht="15" customHeight="1" x14ac:dyDescent="0.25">
      <c r="D22" s="208" t="s">
        <v>4</v>
      </c>
      <c r="E22" s="209"/>
      <c r="F22" s="209"/>
      <c r="G22" s="209"/>
      <c r="H22" s="209"/>
      <c r="I22" s="209"/>
      <c r="J22" s="210"/>
      <c r="L22" s="212" t="s">
        <v>17</v>
      </c>
      <c r="M22" s="212"/>
      <c r="N22" s="212"/>
      <c r="O22" s="212"/>
      <c r="P22" s="212"/>
      <c r="Q22" s="212"/>
      <c r="R22" s="212"/>
      <c r="S22" s="212"/>
      <c r="T22" s="212"/>
      <c r="U22" s="212"/>
    </row>
    <row r="23" spans="1:21" ht="15" customHeight="1" x14ac:dyDescent="0.25">
      <c r="D23" s="213" t="s">
        <v>18</v>
      </c>
      <c r="E23" s="215" t="s">
        <v>19</v>
      </c>
      <c r="F23" s="216"/>
      <c r="G23" s="215" t="s">
        <v>20</v>
      </c>
      <c r="H23" s="188"/>
      <c r="I23" s="215" t="s">
        <v>21</v>
      </c>
      <c r="J23" s="189"/>
    </row>
    <row r="24" spans="1:21" x14ac:dyDescent="0.25">
      <c r="D24" s="214"/>
      <c r="E24" s="192" t="s">
        <v>22</v>
      </c>
      <c r="F24" s="193"/>
      <c r="G24" s="15" t="s">
        <v>2</v>
      </c>
      <c r="H24" s="16" t="s">
        <v>23</v>
      </c>
      <c r="I24" s="16" t="s">
        <v>24</v>
      </c>
      <c r="J24" s="17" t="s">
        <v>23</v>
      </c>
    </row>
    <row r="25" spans="1:21" x14ac:dyDescent="0.25">
      <c r="D25" s="18" t="s">
        <v>25</v>
      </c>
      <c r="E25" s="18" t="s">
        <v>26</v>
      </c>
      <c r="F25" s="18" t="s">
        <v>27</v>
      </c>
      <c r="G25" s="18" t="s">
        <v>28</v>
      </c>
      <c r="H25" s="18" t="s">
        <v>28</v>
      </c>
      <c r="I25" s="114" t="s">
        <v>68</v>
      </c>
      <c r="J25" s="19" t="s">
        <v>28</v>
      </c>
    </row>
    <row r="26" spans="1:21" x14ac:dyDescent="0.25">
      <c r="D26" s="20">
        <v>25</v>
      </c>
      <c r="E26" s="21">
        <v>6</v>
      </c>
      <c r="F26" s="21">
        <v>6</v>
      </c>
      <c r="G26" s="22">
        <v>0.72699999999999998</v>
      </c>
      <c r="H26" s="23">
        <v>1.2</v>
      </c>
      <c r="I26" s="22">
        <v>0.93</v>
      </c>
      <c r="J26" s="24">
        <v>1.54</v>
      </c>
    </row>
    <row r="27" spans="1:21" x14ac:dyDescent="0.25">
      <c r="D27" s="25">
        <v>35</v>
      </c>
      <c r="E27" s="26">
        <v>6</v>
      </c>
      <c r="F27" s="26">
        <v>6</v>
      </c>
      <c r="G27" s="27">
        <v>0.52400000000000002</v>
      </c>
      <c r="H27" s="28">
        <v>0.86799999999999999</v>
      </c>
      <c r="I27" s="27">
        <v>0.67100000000000004</v>
      </c>
      <c r="J27" s="29">
        <v>1.1100000000000001</v>
      </c>
    </row>
    <row r="28" spans="1:21" x14ac:dyDescent="0.25">
      <c r="D28" s="30">
        <v>50</v>
      </c>
      <c r="E28" s="31">
        <v>6</v>
      </c>
      <c r="F28" s="31">
        <v>6</v>
      </c>
      <c r="G28" s="32">
        <v>0.38700000000000001</v>
      </c>
      <c r="H28" s="33">
        <v>0.64100000000000001</v>
      </c>
      <c r="I28" s="32">
        <v>0.495</v>
      </c>
      <c r="J28" s="34">
        <v>0.82</v>
      </c>
    </row>
    <row r="29" spans="1:21" x14ac:dyDescent="0.25">
      <c r="D29" s="25">
        <v>70</v>
      </c>
      <c r="E29" s="26">
        <v>12</v>
      </c>
      <c r="F29" s="26">
        <v>12</v>
      </c>
      <c r="G29" s="27">
        <v>0.26800000000000002</v>
      </c>
      <c r="H29" s="28">
        <v>0.443</v>
      </c>
      <c r="I29" s="27">
        <v>0.34300000000000003</v>
      </c>
      <c r="J29" s="35">
        <v>0.56699999999999995</v>
      </c>
    </row>
    <row r="30" spans="1:21" x14ac:dyDescent="0.25">
      <c r="D30" s="36">
        <v>95</v>
      </c>
      <c r="E30" s="37">
        <v>15</v>
      </c>
      <c r="F30" s="37">
        <v>15</v>
      </c>
      <c r="G30" s="38">
        <v>0.193</v>
      </c>
      <c r="H30" s="39">
        <v>0.32</v>
      </c>
      <c r="I30" s="38">
        <v>0.247</v>
      </c>
      <c r="J30" s="40">
        <v>0.41</v>
      </c>
    </row>
    <row r="31" spans="1:21" x14ac:dyDescent="0.25">
      <c r="D31" s="41">
        <v>120</v>
      </c>
      <c r="E31" s="42">
        <v>18</v>
      </c>
      <c r="F31" s="42">
        <v>15</v>
      </c>
      <c r="G31" s="43">
        <v>0.153</v>
      </c>
      <c r="H31" s="44">
        <v>0.253</v>
      </c>
      <c r="I31" s="43">
        <v>0.19600000000000001</v>
      </c>
      <c r="J31" s="45">
        <v>0.32400000000000001</v>
      </c>
    </row>
    <row r="32" spans="1:21" x14ac:dyDescent="0.25">
      <c r="D32" s="30">
        <v>150</v>
      </c>
      <c r="E32" s="31">
        <v>18</v>
      </c>
      <c r="F32" s="31">
        <v>15</v>
      </c>
      <c r="G32" s="32">
        <v>0.124</v>
      </c>
      <c r="H32" s="33">
        <v>0.20599999999999999</v>
      </c>
      <c r="I32" s="32">
        <v>0.159</v>
      </c>
      <c r="J32" s="46">
        <v>0.26400000000000001</v>
      </c>
    </row>
    <row r="33" spans="4:10" x14ac:dyDescent="0.25">
      <c r="D33" s="25">
        <v>185</v>
      </c>
      <c r="E33" s="26">
        <v>30</v>
      </c>
      <c r="F33" s="26">
        <v>30</v>
      </c>
      <c r="G33" s="47">
        <v>9.9099999999999994E-2</v>
      </c>
      <c r="H33" s="28">
        <v>0.16400000000000001</v>
      </c>
      <c r="I33" s="27">
        <v>0.127</v>
      </c>
      <c r="J33" s="35">
        <v>0.21</v>
      </c>
    </row>
    <row r="34" spans="4:10" x14ac:dyDescent="0.25">
      <c r="D34" s="30">
        <v>240</v>
      </c>
      <c r="E34" s="31">
        <v>34</v>
      </c>
      <c r="F34" s="31">
        <v>30</v>
      </c>
      <c r="G34" s="48">
        <v>7.5399999999999995E-2</v>
      </c>
      <c r="H34" s="33">
        <v>0.125</v>
      </c>
      <c r="I34" s="48">
        <v>9.6500000000000002E-2</v>
      </c>
      <c r="J34" s="46">
        <v>0.16</v>
      </c>
    </row>
    <row r="35" spans="4:10" x14ac:dyDescent="0.25">
      <c r="D35" s="49">
        <v>300</v>
      </c>
      <c r="E35" s="50">
        <v>34</v>
      </c>
      <c r="F35" s="50">
        <v>30</v>
      </c>
      <c r="G35" s="51">
        <v>6.0100000000000001E-2</v>
      </c>
      <c r="H35" s="52">
        <v>0.1</v>
      </c>
      <c r="I35" s="51">
        <v>7.6899999999999996E-2</v>
      </c>
      <c r="J35" s="53">
        <v>0.13</v>
      </c>
    </row>
    <row r="36" spans="4:10" x14ac:dyDescent="0.25">
      <c r="D36" s="20">
        <v>400</v>
      </c>
      <c r="E36" s="21">
        <v>53</v>
      </c>
      <c r="F36" s="21">
        <v>53</v>
      </c>
      <c r="G36" s="54">
        <v>4.7E-2</v>
      </c>
      <c r="H36" s="55">
        <v>7.7799999999999994E-2</v>
      </c>
      <c r="I36" s="54">
        <v>6.0199999999999997E-2</v>
      </c>
      <c r="J36" s="24">
        <v>0.1</v>
      </c>
    </row>
    <row r="37" spans="4:10" x14ac:dyDescent="0.25">
      <c r="D37" s="25">
        <v>500</v>
      </c>
      <c r="E37" s="26">
        <v>53</v>
      </c>
      <c r="F37" s="26">
        <v>53</v>
      </c>
      <c r="G37" s="47">
        <v>3.6600000000000001E-2</v>
      </c>
      <c r="H37" s="56">
        <v>6.0499999999999998E-2</v>
      </c>
      <c r="I37" s="47">
        <v>4.6800000000000001E-2</v>
      </c>
      <c r="J37" s="57">
        <v>7.7399999999999997E-2</v>
      </c>
    </row>
    <row r="38" spans="4:10" x14ac:dyDescent="0.25">
      <c r="D38" s="30">
        <v>630</v>
      </c>
      <c r="E38" s="31">
        <v>53</v>
      </c>
      <c r="F38" s="31">
        <v>53</v>
      </c>
      <c r="G38" s="48">
        <v>2.8299999999999999E-2</v>
      </c>
      <c r="H38" s="58">
        <v>4.6899999999999997E-2</v>
      </c>
      <c r="I38" s="48">
        <v>3.6200000000000003E-2</v>
      </c>
      <c r="J38" s="46">
        <v>0.06</v>
      </c>
    </row>
    <row r="39" spans="4:10" x14ac:dyDescent="0.25">
      <c r="D39" s="25">
        <v>800</v>
      </c>
      <c r="E39" s="26">
        <v>53</v>
      </c>
      <c r="F39" s="26">
        <v>53</v>
      </c>
      <c r="G39" s="47">
        <v>2.2100000000000002E-2</v>
      </c>
      <c r="H39" s="56">
        <v>3.6700000000000003E-2</v>
      </c>
      <c r="I39" s="47">
        <v>2.8299999999999999E-2</v>
      </c>
      <c r="J39" s="57">
        <v>4.7E-2</v>
      </c>
    </row>
    <row r="40" spans="4:10" x14ac:dyDescent="0.25">
      <c r="D40" s="36">
        <v>1000</v>
      </c>
      <c r="E40" s="37">
        <v>53</v>
      </c>
      <c r="F40" s="37">
        <v>53</v>
      </c>
      <c r="G40" s="59">
        <v>1.7600000000000001E-2</v>
      </c>
      <c r="H40" s="60">
        <v>2.9100000000000001E-2</v>
      </c>
      <c r="I40" s="59">
        <v>2.2499999999999999E-2</v>
      </c>
      <c r="J40" s="61">
        <v>3.7199999999999997E-2</v>
      </c>
    </row>
    <row r="42" spans="4:10" ht="15" customHeight="1" x14ac:dyDescent="0.35">
      <c r="D42" s="208" t="s">
        <v>5</v>
      </c>
      <c r="E42" s="209"/>
      <c r="F42" s="210"/>
    </row>
    <row r="43" spans="4:10" ht="15" customHeight="1" x14ac:dyDescent="0.25">
      <c r="D43" s="62" t="s">
        <v>29</v>
      </c>
      <c r="E43" s="211" t="s">
        <v>30</v>
      </c>
      <c r="F43" s="207"/>
    </row>
    <row r="44" spans="4:10" x14ac:dyDescent="0.25">
      <c r="D44" s="63" t="s">
        <v>25</v>
      </c>
      <c r="E44" s="18" t="s">
        <v>31</v>
      </c>
      <c r="F44" s="19" t="s">
        <v>23</v>
      </c>
    </row>
    <row r="45" spans="4:10" x14ac:dyDescent="0.25">
      <c r="D45" s="64">
        <v>25</v>
      </c>
      <c r="E45" s="65">
        <v>3.6</v>
      </c>
      <c r="F45" s="66">
        <v>2.4</v>
      </c>
    </row>
    <row r="46" spans="4:10" x14ac:dyDescent="0.25">
      <c r="D46" s="67">
        <v>35</v>
      </c>
      <c r="E46" s="68">
        <v>5</v>
      </c>
      <c r="F46" s="69">
        <v>3.3</v>
      </c>
    </row>
    <row r="47" spans="4:10" x14ac:dyDescent="0.25">
      <c r="D47" s="70">
        <v>50</v>
      </c>
      <c r="E47" s="71">
        <v>7.1</v>
      </c>
      <c r="F47" s="72">
        <v>4.7</v>
      </c>
    </row>
    <row r="48" spans="4:10" x14ac:dyDescent="0.25">
      <c r="D48" s="67">
        <v>70</v>
      </c>
      <c r="E48" s="68">
        <v>10</v>
      </c>
      <c r="F48" s="69">
        <v>6.6</v>
      </c>
    </row>
    <row r="49" spans="4:69" x14ac:dyDescent="0.25">
      <c r="D49" s="70">
        <v>95</v>
      </c>
      <c r="E49" s="71">
        <v>13.6</v>
      </c>
      <c r="F49" s="72">
        <v>9</v>
      </c>
    </row>
    <row r="50" spans="4:69" x14ac:dyDescent="0.25">
      <c r="D50" s="67">
        <v>120</v>
      </c>
      <c r="E50" s="68">
        <v>17.100000000000001</v>
      </c>
      <c r="F50" s="69">
        <v>11.3</v>
      </c>
    </row>
    <row r="51" spans="4:69" x14ac:dyDescent="0.25">
      <c r="D51" s="70">
        <v>150</v>
      </c>
      <c r="E51" s="71">
        <v>21.4</v>
      </c>
      <c r="F51" s="72">
        <v>14.2</v>
      </c>
    </row>
    <row r="52" spans="4:69" x14ac:dyDescent="0.25">
      <c r="D52" s="67">
        <v>185</v>
      </c>
      <c r="E52" s="68">
        <v>26.4</v>
      </c>
      <c r="F52" s="69">
        <v>17.5</v>
      </c>
    </row>
    <row r="53" spans="4:69" x14ac:dyDescent="0.25">
      <c r="D53" s="70">
        <v>240</v>
      </c>
      <c r="E53" s="71">
        <v>34.299999999999997</v>
      </c>
      <c r="F53" s="72">
        <v>22.6</v>
      </c>
    </row>
    <row r="54" spans="4:69" x14ac:dyDescent="0.25">
      <c r="D54" s="67">
        <v>300</v>
      </c>
      <c r="E54" s="68">
        <v>42.9</v>
      </c>
      <c r="F54" s="69">
        <v>28.3</v>
      </c>
    </row>
    <row r="55" spans="4:69" x14ac:dyDescent="0.25">
      <c r="D55" s="70">
        <v>400</v>
      </c>
      <c r="E55" s="71">
        <v>57.1</v>
      </c>
      <c r="F55" s="72">
        <v>37.700000000000003</v>
      </c>
    </row>
    <row r="56" spans="4:69" x14ac:dyDescent="0.25">
      <c r="D56" s="67">
        <v>500</v>
      </c>
      <c r="E56" s="68">
        <v>71.400000000000006</v>
      </c>
      <c r="F56" s="69">
        <v>47.2</v>
      </c>
    </row>
    <row r="57" spans="4:69" x14ac:dyDescent="0.25">
      <c r="D57" s="70">
        <v>630</v>
      </c>
      <c r="E57" s="71">
        <v>90</v>
      </c>
      <c r="F57" s="72">
        <v>59.4</v>
      </c>
    </row>
    <row r="58" spans="4:69" x14ac:dyDescent="0.25">
      <c r="D58" s="67">
        <v>800</v>
      </c>
      <c r="E58" s="68">
        <v>114.3</v>
      </c>
      <c r="F58" s="69">
        <v>75.5</v>
      </c>
    </row>
    <row r="59" spans="4:69" x14ac:dyDescent="0.25">
      <c r="D59" s="73">
        <v>1000</v>
      </c>
      <c r="E59" s="74">
        <v>142.9</v>
      </c>
      <c r="F59" s="75">
        <v>94.3</v>
      </c>
    </row>
    <row r="61" spans="4:69" x14ac:dyDescent="0.25">
      <c r="D61" s="195" t="s">
        <v>11</v>
      </c>
      <c r="E61" s="196"/>
      <c r="F61" s="196"/>
      <c r="G61" s="197"/>
    </row>
    <row r="62" spans="4:69" x14ac:dyDescent="0.25">
      <c r="D62" s="76" t="s">
        <v>6</v>
      </c>
      <c r="E62" s="205" t="s">
        <v>7</v>
      </c>
      <c r="F62" s="206"/>
      <c r="G62" s="207"/>
      <c r="H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4:69" ht="15" customHeight="1" x14ac:dyDescent="0.25">
      <c r="D63" s="4"/>
      <c r="E63" s="77" t="s">
        <v>32</v>
      </c>
      <c r="F63" s="78" t="s">
        <v>33</v>
      </c>
      <c r="G63" s="79" t="s">
        <v>34</v>
      </c>
    </row>
    <row r="64" spans="4:69" ht="15" customHeight="1" x14ac:dyDescent="0.25">
      <c r="D64" s="5"/>
      <c r="E64" s="80" t="s">
        <v>8</v>
      </c>
      <c r="F64" s="80" t="s">
        <v>8</v>
      </c>
      <c r="G64" s="81" t="s">
        <v>8</v>
      </c>
    </row>
    <row r="65" spans="4:69" ht="15" customHeight="1" x14ac:dyDescent="0.25">
      <c r="D65" s="25">
        <v>95</v>
      </c>
      <c r="E65" s="82">
        <v>0.19</v>
      </c>
      <c r="F65" s="83">
        <v>0.15</v>
      </c>
      <c r="G65" s="29">
        <v>0.14000000000000001</v>
      </c>
    </row>
    <row r="66" spans="4:69" x14ac:dyDescent="0.25">
      <c r="D66" s="36">
        <v>120</v>
      </c>
      <c r="E66" s="84">
        <v>0.2</v>
      </c>
      <c r="F66" s="85">
        <v>0.16</v>
      </c>
      <c r="G66" s="86">
        <v>0.15</v>
      </c>
    </row>
    <row r="67" spans="4:69" x14ac:dyDescent="0.25">
      <c r="D67" s="41">
        <v>150</v>
      </c>
      <c r="E67" s="87">
        <v>0.22</v>
      </c>
      <c r="F67" s="88">
        <v>0.17</v>
      </c>
      <c r="G67" s="89">
        <v>0.16</v>
      </c>
    </row>
    <row r="68" spans="4:69" x14ac:dyDescent="0.25">
      <c r="D68" s="30">
        <v>185</v>
      </c>
      <c r="E68" s="90">
        <v>0.24</v>
      </c>
      <c r="F68" s="91">
        <v>0.18</v>
      </c>
      <c r="G68" s="34">
        <v>0.17</v>
      </c>
    </row>
    <row r="69" spans="4:69" x14ac:dyDescent="0.25">
      <c r="D69" s="25">
        <v>240</v>
      </c>
      <c r="E69" s="82">
        <v>0.26</v>
      </c>
      <c r="F69" s="83">
        <v>0.2</v>
      </c>
      <c r="G69" s="29">
        <v>0.19</v>
      </c>
    </row>
    <row r="70" spans="4:69" x14ac:dyDescent="0.25">
      <c r="D70" s="36">
        <v>300</v>
      </c>
      <c r="E70" s="84">
        <v>0.3</v>
      </c>
      <c r="F70" s="85">
        <v>0.23</v>
      </c>
      <c r="G70" s="86">
        <v>0.2</v>
      </c>
    </row>
    <row r="71" spans="4:69" x14ac:dyDescent="0.25">
      <c r="D71" s="41">
        <v>400</v>
      </c>
      <c r="E71" s="87">
        <v>0.33</v>
      </c>
      <c r="F71" s="88">
        <v>0.25</v>
      </c>
      <c r="G71" s="89">
        <v>0.23</v>
      </c>
    </row>
    <row r="72" spans="4:69" x14ac:dyDescent="0.25">
      <c r="D72" s="30">
        <v>500</v>
      </c>
      <c r="E72" s="90">
        <v>0.36</v>
      </c>
      <c r="F72" s="91">
        <v>0.27</v>
      </c>
      <c r="G72" s="34">
        <v>0.25</v>
      </c>
    </row>
    <row r="73" spans="4:69" x14ac:dyDescent="0.25">
      <c r="D73" s="25">
        <v>630</v>
      </c>
      <c r="E73" s="82">
        <v>0.4</v>
      </c>
      <c r="F73" s="83">
        <v>0.28999999999999998</v>
      </c>
      <c r="G73" s="29">
        <v>0.28000000000000003</v>
      </c>
    </row>
    <row r="74" spans="4:69" x14ac:dyDescent="0.25">
      <c r="D74" s="30">
        <v>800</v>
      </c>
      <c r="E74" s="90">
        <v>0.45</v>
      </c>
      <c r="F74" s="91">
        <v>0.33</v>
      </c>
      <c r="G74" s="34">
        <v>0.3</v>
      </c>
    </row>
    <row r="75" spans="4:69" x14ac:dyDescent="0.25">
      <c r="D75" s="49">
        <v>1000</v>
      </c>
      <c r="E75" s="92">
        <v>0.49</v>
      </c>
      <c r="F75" s="93">
        <v>0.35</v>
      </c>
      <c r="G75" s="94">
        <v>0.33</v>
      </c>
    </row>
    <row r="77" spans="4:69" x14ac:dyDescent="0.25">
      <c r="D77" s="195" t="s">
        <v>12</v>
      </c>
      <c r="E77" s="196"/>
      <c r="F77" s="196"/>
      <c r="G77" s="196"/>
      <c r="H77" s="196"/>
      <c r="I77" s="196"/>
      <c r="J77" s="197"/>
    </row>
    <row r="78" spans="4:69" x14ac:dyDescent="0.25">
      <c r="D78" s="95" t="s">
        <v>35</v>
      </c>
      <c r="E78" s="187" t="s">
        <v>10</v>
      </c>
      <c r="F78" s="188"/>
      <c r="G78" s="188"/>
      <c r="H78" s="188"/>
      <c r="I78" s="188"/>
      <c r="J78" s="189"/>
    </row>
    <row r="79" spans="4:69" x14ac:dyDescent="0.25">
      <c r="D79" s="6"/>
      <c r="E79" s="190" t="s">
        <v>32</v>
      </c>
      <c r="F79" s="191"/>
      <c r="G79" s="192" t="s">
        <v>33</v>
      </c>
      <c r="H79" s="193"/>
      <c r="I79" s="192" t="s">
        <v>34</v>
      </c>
      <c r="J79" s="194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4:69" x14ac:dyDescent="0.25">
      <c r="D80" s="7"/>
      <c r="E80" s="18" t="s">
        <v>36</v>
      </c>
      <c r="F80" s="18" t="s">
        <v>37</v>
      </c>
      <c r="G80" s="18" t="s">
        <v>36</v>
      </c>
      <c r="H80" s="18" t="s">
        <v>37</v>
      </c>
      <c r="I80" s="18" t="s">
        <v>36</v>
      </c>
      <c r="J80" s="19" t="s">
        <v>37</v>
      </c>
    </row>
    <row r="81" spans="4:73" x14ac:dyDescent="0.25">
      <c r="D81" s="4"/>
      <c r="E81" s="96" t="s">
        <v>9</v>
      </c>
      <c r="F81" s="96" t="s">
        <v>9</v>
      </c>
      <c r="G81" s="96" t="s">
        <v>9</v>
      </c>
      <c r="H81" s="96" t="s">
        <v>9</v>
      </c>
      <c r="I81" s="96" t="s">
        <v>9</v>
      </c>
      <c r="J81" s="97" t="s">
        <v>9</v>
      </c>
    </row>
    <row r="82" spans="4:73" ht="15" customHeight="1" x14ac:dyDescent="0.25">
      <c r="D82" s="98">
        <v>50</v>
      </c>
      <c r="E82" s="99">
        <v>0.13700000000000001</v>
      </c>
      <c r="F82" s="100">
        <v>0.13</v>
      </c>
      <c r="G82" s="100">
        <v>0.14699999999999999</v>
      </c>
      <c r="H82" s="100">
        <v>0.14000000000000001</v>
      </c>
      <c r="I82" s="8"/>
      <c r="J82" s="9"/>
    </row>
    <row r="83" spans="4:73" x14ac:dyDescent="0.25">
      <c r="D83" s="30">
        <v>70</v>
      </c>
      <c r="E83" s="32">
        <v>0.13</v>
      </c>
      <c r="F83" s="33">
        <v>0.123</v>
      </c>
      <c r="G83" s="33">
        <v>0.14099999999999999</v>
      </c>
      <c r="H83" s="33">
        <v>0.13300000000000001</v>
      </c>
      <c r="I83" s="10"/>
      <c r="J83" s="11"/>
    </row>
    <row r="84" spans="4:73" x14ac:dyDescent="0.25">
      <c r="D84" s="25">
        <v>95</v>
      </c>
      <c r="E84" s="27">
        <v>0.124</v>
      </c>
      <c r="F84" s="28">
        <v>0.11600000000000001</v>
      </c>
      <c r="G84" s="28">
        <v>0.13500000000000001</v>
      </c>
      <c r="H84" s="28">
        <v>0.127</v>
      </c>
      <c r="I84" s="28">
        <v>0.14299999999999999</v>
      </c>
      <c r="J84" s="35">
        <v>0.13700000000000001</v>
      </c>
    </row>
    <row r="85" spans="4:73" x14ac:dyDescent="0.25">
      <c r="D85" s="36">
        <v>120</v>
      </c>
      <c r="E85" s="38">
        <v>0.11899999999999999</v>
      </c>
      <c r="F85" s="39">
        <v>0.112</v>
      </c>
      <c r="G85" s="39">
        <v>0.13</v>
      </c>
      <c r="H85" s="39">
        <v>0.122</v>
      </c>
      <c r="I85" s="39">
        <v>0.13700000000000001</v>
      </c>
      <c r="J85" s="40">
        <v>0.13100000000000001</v>
      </c>
    </row>
    <row r="86" spans="4:73" x14ac:dyDescent="0.25">
      <c r="D86" s="41">
        <v>150</v>
      </c>
      <c r="E86" s="43">
        <v>0.115</v>
      </c>
      <c r="F86" s="44">
        <v>0.107</v>
      </c>
      <c r="G86" s="44">
        <v>0.126</v>
      </c>
      <c r="H86" s="44">
        <v>0.11799999999999999</v>
      </c>
      <c r="I86" s="44">
        <v>0.13400000000000001</v>
      </c>
      <c r="J86" s="45">
        <v>0.129</v>
      </c>
    </row>
    <row r="87" spans="4:73" x14ac:dyDescent="0.25">
      <c r="D87" s="36">
        <v>185</v>
      </c>
      <c r="E87" s="38">
        <v>0.114</v>
      </c>
      <c r="F87" s="39">
        <v>0.105</v>
      </c>
      <c r="G87" s="39">
        <v>0.124</v>
      </c>
      <c r="H87" s="39">
        <v>0.115</v>
      </c>
      <c r="I87" s="39">
        <v>0.128</v>
      </c>
      <c r="J87" s="40">
        <v>0.122</v>
      </c>
    </row>
    <row r="88" spans="4:73" x14ac:dyDescent="0.25">
      <c r="D88" s="41">
        <v>240</v>
      </c>
      <c r="E88" s="43">
        <v>0.11</v>
      </c>
      <c r="F88" s="44">
        <v>0.10100000000000001</v>
      </c>
      <c r="G88" s="44">
        <v>0.11799999999999999</v>
      </c>
      <c r="H88" s="44">
        <v>0.11</v>
      </c>
      <c r="I88" s="44">
        <v>0.124</v>
      </c>
      <c r="J88" s="45">
        <v>0.11799999999999999</v>
      </c>
    </row>
    <row r="89" spans="4:73" x14ac:dyDescent="0.25">
      <c r="D89" s="36">
        <v>300</v>
      </c>
      <c r="E89" s="38">
        <v>0.105</v>
      </c>
      <c r="F89" s="39">
        <v>9.7000000000000003E-2</v>
      </c>
      <c r="G89" s="39">
        <v>0.112</v>
      </c>
      <c r="H89" s="39">
        <v>0.105</v>
      </c>
      <c r="I89" s="39">
        <v>0.12</v>
      </c>
      <c r="J89" s="40">
        <v>0.114</v>
      </c>
    </row>
    <row r="90" spans="4:73" x14ac:dyDescent="0.25">
      <c r="D90" s="41">
        <v>400</v>
      </c>
      <c r="E90" s="43">
        <v>0.10100000000000001</v>
      </c>
      <c r="F90" s="44">
        <v>9.2999999999999999E-2</v>
      </c>
      <c r="G90" s="44">
        <v>0.11899999999999999</v>
      </c>
      <c r="H90" s="44">
        <v>0.10199999999999999</v>
      </c>
      <c r="I90" s="44">
        <v>0.115</v>
      </c>
      <c r="J90" s="45">
        <v>0.109</v>
      </c>
    </row>
    <row r="91" spans="4:73" x14ac:dyDescent="0.25">
      <c r="D91" s="36">
        <v>500</v>
      </c>
      <c r="E91" s="38">
        <v>9.9000000000000005E-2</v>
      </c>
      <c r="F91" s="39">
        <v>9.0999999999999998E-2</v>
      </c>
      <c r="G91" s="39">
        <v>0.105</v>
      </c>
      <c r="H91" s="39">
        <v>9.9000000000000005E-2</v>
      </c>
      <c r="I91" s="39">
        <v>0.111</v>
      </c>
      <c r="J91" s="40">
        <v>0.106</v>
      </c>
    </row>
    <row r="92" spans="4:73" x14ac:dyDescent="0.25">
      <c r="D92" s="41">
        <v>630</v>
      </c>
      <c r="E92" s="43">
        <v>9.5000000000000001E-2</v>
      </c>
      <c r="F92" s="44">
        <v>8.8999999999999996E-2</v>
      </c>
      <c r="G92" s="44">
        <v>0.10100000000000001</v>
      </c>
      <c r="H92" s="44">
        <v>9.6000000000000002E-2</v>
      </c>
      <c r="I92" s="44">
        <v>0.108</v>
      </c>
      <c r="J92" s="45">
        <v>0.10299999999999999</v>
      </c>
    </row>
    <row r="93" spans="4:73" x14ac:dyDescent="0.25">
      <c r="D93" s="36">
        <v>800</v>
      </c>
      <c r="E93" s="38">
        <v>9.1999999999999998E-2</v>
      </c>
      <c r="F93" s="39">
        <v>8.5999999999999993E-2</v>
      </c>
      <c r="G93" s="39">
        <v>9.7000000000000003E-2</v>
      </c>
      <c r="H93" s="39">
        <v>9.1999999999999998E-2</v>
      </c>
      <c r="I93" s="39">
        <v>0.106</v>
      </c>
      <c r="J93" s="40">
        <v>9.9000000000000005E-2</v>
      </c>
    </row>
    <row r="94" spans="4:73" x14ac:dyDescent="0.25">
      <c r="D94" s="101">
        <v>1000</v>
      </c>
      <c r="E94" s="102">
        <v>0.09</v>
      </c>
      <c r="F94" s="103">
        <v>8.5000000000000006E-2</v>
      </c>
      <c r="G94" s="103">
        <v>9.6000000000000002E-2</v>
      </c>
      <c r="H94" s="103">
        <v>0.09</v>
      </c>
      <c r="I94" s="103">
        <v>0.10199999999999999</v>
      </c>
      <c r="J94" s="104">
        <v>9.6000000000000002E-2</v>
      </c>
    </row>
    <row r="96" spans="4:73" x14ac:dyDescent="0.25">
      <c r="D96" s="195" t="s">
        <v>16</v>
      </c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7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4:26" s="14" customFormat="1" ht="15" customHeight="1" x14ac:dyDescent="0.2">
      <c r="D97" s="198" t="s">
        <v>38</v>
      </c>
      <c r="E97" s="203" t="s">
        <v>39</v>
      </c>
      <c r="F97" s="174" t="s">
        <v>40</v>
      </c>
      <c r="G97" s="175"/>
      <c r="H97" s="176"/>
      <c r="I97" s="201" t="s">
        <v>13</v>
      </c>
      <c r="J97" s="174" t="s">
        <v>41</v>
      </c>
      <c r="K97" s="175"/>
      <c r="L97" s="175"/>
      <c r="M97" s="176"/>
      <c r="N97" s="174" t="s">
        <v>42</v>
      </c>
      <c r="O97" s="175"/>
      <c r="P97" s="175"/>
      <c r="Q97" s="176"/>
      <c r="R97" s="174" t="s">
        <v>43</v>
      </c>
      <c r="S97" s="175"/>
      <c r="T97" s="184"/>
      <c r="U97" s="182" t="s">
        <v>44</v>
      </c>
      <c r="V97" s="13"/>
      <c r="W97" s="13"/>
      <c r="X97" s="13"/>
      <c r="Y97" s="13"/>
      <c r="Z97" s="13"/>
    </row>
    <row r="98" spans="4:26" s="14" customFormat="1" ht="15" customHeight="1" x14ac:dyDescent="0.2">
      <c r="D98" s="198"/>
      <c r="E98" s="203"/>
      <c r="F98" s="177" t="s">
        <v>45</v>
      </c>
      <c r="G98" s="179" t="s">
        <v>14</v>
      </c>
      <c r="H98" s="177" t="s">
        <v>46</v>
      </c>
      <c r="I98" s="201"/>
      <c r="J98" s="179" t="s">
        <v>15</v>
      </c>
      <c r="K98" s="177" t="s">
        <v>47</v>
      </c>
      <c r="L98" s="177" t="s">
        <v>48</v>
      </c>
      <c r="M98" s="177" t="s">
        <v>46</v>
      </c>
      <c r="N98" s="180" t="s">
        <v>49</v>
      </c>
      <c r="O98" s="177" t="s">
        <v>47</v>
      </c>
      <c r="P98" s="179" t="s">
        <v>14</v>
      </c>
      <c r="Q98" s="177" t="s">
        <v>46</v>
      </c>
      <c r="R98" s="180" t="s">
        <v>50</v>
      </c>
      <c r="S98" s="177" t="s">
        <v>51</v>
      </c>
      <c r="T98" s="185" t="s">
        <v>52</v>
      </c>
      <c r="U98" s="182"/>
      <c r="V98" s="13"/>
      <c r="W98" s="13"/>
      <c r="X98" s="13"/>
      <c r="Y98" s="13"/>
      <c r="Z98" s="13"/>
    </row>
    <row r="99" spans="4:26" s="14" customFormat="1" ht="21.75" customHeight="1" x14ac:dyDescent="0.2">
      <c r="D99" s="199"/>
      <c r="E99" s="204"/>
      <c r="F99" s="178"/>
      <c r="G99" s="200"/>
      <c r="H99" s="178"/>
      <c r="I99" s="202"/>
      <c r="J99" s="181"/>
      <c r="K99" s="178"/>
      <c r="L99" s="178"/>
      <c r="M99" s="178"/>
      <c r="N99" s="181"/>
      <c r="O99" s="178"/>
      <c r="P99" s="178"/>
      <c r="Q99" s="178"/>
      <c r="R99" s="181"/>
      <c r="S99" s="178"/>
      <c r="T99" s="186"/>
      <c r="U99" s="183"/>
      <c r="V99" s="13"/>
      <c r="W99" s="13"/>
      <c r="X99" s="13"/>
      <c r="Y99" s="13"/>
      <c r="Z99" s="13"/>
    </row>
    <row r="100" spans="4:26" x14ac:dyDescent="0.25">
      <c r="D100" s="18" t="s">
        <v>53</v>
      </c>
      <c r="E100" s="18" t="s">
        <v>54</v>
      </c>
      <c r="F100" s="18" t="s">
        <v>54</v>
      </c>
      <c r="G100" s="18" t="s">
        <v>54</v>
      </c>
      <c r="H100" s="18" t="s">
        <v>55</v>
      </c>
      <c r="I100" s="18" t="s">
        <v>54</v>
      </c>
      <c r="J100" s="18" t="s">
        <v>54</v>
      </c>
      <c r="K100" s="18" t="s">
        <v>54</v>
      </c>
      <c r="L100" s="18" t="s">
        <v>54</v>
      </c>
      <c r="M100" s="18" t="s">
        <v>55</v>
      </c>
      <c r="N100" s="18" t="s">
        <v>54</v>
      </c>
      <c r="O100" s="18" t="s">
        <v>54</v>
      </c>
      <c r="P100" s="18" t="s">
        <v>54</v>
      </c>
      <c r="Q100" s="18" t="s">
        <v>55</v>
      </c>
      <c r="R100" s="18" t="s">
        <v>56</v>
      </c>
      <c r="S100" s="18" t="s">
        <v>56</v>
      </c>
      <c r="T100" s="18" t="s">
        <v>56</v>
      </c>
      <c r="U100" s="105" t="s">
        <v>57</v>
      </c>
      <c r="V100" s="12"/>
      <c r="W100" s="12"/>
      <c r="X100" s="12"/>
      <c r="Y100" s="12"/>
      <c r="Z100" s="12"/>
    </row>
    <row r="101" spans="4:26" x14ac:dyDescent="0.25">
      <c r="D101" s="21">
        <v>95</v>
      </c>
      <c r="E101" s="106">
        <v>6</v>
      </c>
      <c r="F101" s="106">
        <v>2.2000000000000002</v>
      </c>
      <c r="G101" s="106">
        <v>32</v>
      </c>
      <c r="H101" s="21">
        <v>1650</v>
      </c>
      <c r="I101" s="23">
        <v>0.4</v>
      </c>
      <c r="J101" s="106">
        <v>0.8</v>
      </c>
      <c r="K101" s="23">
        <v>1.56</v>
      </c>
      <c r="L101" s="106">
        <v>33</v>
      </c>
      <c r="M101" s="21">
        <v>1850</v>
      </c>
      <c r="N101" s="106">
        <v>2</v>
      </c>
      <c r="O101" s="23">
        <v>1.56</v>
      </c>
      <c r="P101" s="106">
        <v>36</v>
      </c>
      <c r="Q101" s="21">
        <v>2050</v>
      </c>
      <c r="R101" s="20">
        <v>265</v>
      </c>
      <c r="S101" s="21">
        <v>230</v>
      </c>
      <c r="T101" s="21">
        <v>345</v>
      </c>
      <c r="U101" s="107">
        <v>500</v>
      </c>
      <c r="V101" s="12"/>
      <c r="W101" s="12"/>
      <c r="X101" s="12"/>
      <c r="Y101" s="12"/>
      <c r="Z101" s="12"/>
    </row>
    <row r="102" spans="4:26" x14ac:dyDescent="0.25">
      <c r="D102" s="26">
        <v>120</v>
      </c>
      <c r="E102" s="108">
        <v>6</v>
      </c>
      <c r="F102" s="108">
        <v>2.2000000000000002</v>
      </c>
      <c r="G102" s="108">
        <v>34</v>
      </c>
      <c r="H102" s="26">
        <v>1950</v>
      </c>
      <c r="I102" s="83">
        <v>0.4</v>
      </c>
      <c r="J102" s="108">
        <v>0.8</v>
      </c>
      <c r="K102" s="83">
        <v>1.56</v>
      </c>
      <c r="L102" s="108">
        <v>35</v>
      </c>
      <c r="M102" s="26">
        <v>2150</v>
      </c>
      <c r="N102" s="108">
        <v>2</v>
      </c>
      <c r="O102" s="83">
        <v>1.56</v>
      </c>
      <c r="P102" s="108">
        <v>37.5</v>
      </c>
      <c r="Q102" s="26">
        <v>2350</v>
      </c>
      <c r="R102" s="25">
        <v>300</v>
      </c>
      <c r="S102" s="26">
        <v>260</v>
      </c>
      <c r="T102" s="26">
        <v>400</v>
      </c>
      <c r="U102" s="109">
        <v>500</v>
      </c>
      <c r="V102" s="12"/>
      <c r="W102" s="12"/>
      <c r="X102" s="12"/>
      <c r="Y102" s="12"/>
      <c r="Z102" s="12"/>
    </row>
    <row r="103" spans="4:26" x14ac:dyDescent="0.25">
      <c r="D103" s="31">
        <v>150</v>
      </c>
      <c r="E103" s="110">
        <v>6</v>
      </c>
      <c r="F103" s="110">
        <v>2.2000000000000002</v>
      </c>
      <c r="G103" s="110">
        <v>35</v>
      </c>
      <c r="H103" s="31">
        <v>2250</v>
      </c>
      <c r="I103" s="91">
        <v>0.4</v>
      </c>
      <c r="J103" s="110">
        <v>0.8</v>
      </c>
      <c r="K103" s="91">
        <v>1.56</v>
      </c>
      <c r="L103" s="110">
        <v>36</v>
      </c>
      <c r="M103" s="31">
        <v>2450</v>
      </c>
      <c r="N103" s="110">
        <v>2</v>
      </c>
      <c r="O103" s="91">
        <v>1.56</v>
      </c>
      <c r="P103" s="110">
        <v>39</v>
      </c>
      <c r="Q103" s="31">
        <v>2700</v>
      </c>
      <c r="R103" s="30">
        <v>330</v>
      </c>
      <c r="S103" s="31">
        <v>290</v>
      </c>
      <c r="T103" s="31">
        <v>450</v>
      </c>
      <c r="U103" s="111">
        <v>500</v>
      </c>
      <c r="V103" s="12"/>
      <c r="W103" s="12"/>
      <c r="X103" s="12"/>
      <c r="Y103" s="12"/>
      <c r="Z103" s="12"/>
    </row>
    <row r="104" spans="4:26" x14ac:dyDescent="0.25">
      <c r="D104" s="26">
        <v>185</v>
      </c>
      <c r="E104" s="108">
        <v>6</v>
      </c>
      <c r="F104" s="108">
        <v>2.2000000000000002</v>
      </c>
      <c r="G104" s="108">
        <v>37</v>
      </c>
      <c r="H104" s="26">
        <v>2650</v>
      </c>
      <c r="I104" s="83">
        <v>0.4</v>
      </c>
      <c r="J104" s="108">
        <v>0.8</v>
      </c>
      <c r="K104" s="83">
        <v>1.56</v>
      </c>
      <c r="L104" s="108">
        <v>38</v>
      </c>
      <c r="M104" s="26">
        <v>2850</v>
      </c>
      <c r="N104" s="108">
        <v>2</v>
      </c>
      <c r="O104" s="83">
        <v>1.72</v>
      </c>
      <c r="P104" s="108">
        <v>41</v>
      </c>
      <c r="Q104" s="26">
        <v>3150</v>
      </c>
      <c r="R104" s="25">
        <v>375</v>
      </c>
      <c r="S104" s="26">
        <v>325</v>
      </c>
      <c r="T104" s="26">
        <v>510</v>
      </c>
      <c r="U104" s="109">
        <v>500</v>
      </c>
      <c r="V104" s="12"/>
      <c r="W104" s="12"/>
      <c r="X104" s="12"/>
      <c r="Y104" s="12"/>
      <c r="Z104" s="12"/>
    </row>
    <row r="105" spans="4:26" x14ac:dyDescent="0.25">
      <c r="D105" s="31">
        <v>240</v>
      </c>
      <c r="E105" s="110">
        <v>6</v>
      </c>
      <c r="F105" s="110">
        <v>2.2000000000000002</v>
      </c>
      <c r="G105" s="110">
        <v>39</v>
      </c>
      <c r="H105" s="31">
        <v>3200</v>
      </c>
      <c r="I105" s="91">
        <v>0.4</v>
      </c>
      <c r="J105" s="110">
        <v>0.8</v>
      </c>
      <c r="K105" s="91">
        <v>1.56</v>
      </c>
      <c r="L105" s="110">
        <v>40.5</v>
      </c>
      <c r="M105" s="31">
        <v>3450</v>
      </c>
      <c r="N105" s="110">
        <v>2</v>
      </c>
      <c r="O105" s="91">
        <v>1.72</v>
      </c>
      <c r="P105" s="110">
        <v>43</v>
      </c>
      <c r="Q105" s="31">
        <v>3750</v>
      </c>
      <c r="R105" s="30">
        <v>430</v>
      </c>
      <c r="S105" s="31">
        <v>370</v>
      </c>
      <c r="T105" s="31">
        <v>600</v>
      </c>
      <c r="U105" s="111">
        <v>500</v>
      </c>
      <c r="V105" s="12"/>
      <c r="W105" s="12"/>
      <c r="X105" s="12"/>
      <c r="Y105" s="12"/>
      <c r="Z105" s="12"/>
    </row>
    <row r="106" spans="4:26" x14ac:dyDescent="0.25">
      <c r="D106" s="26">
        <v>300</v>
      </c>
      <c r="E106" s="108">
        <v>6</v>
      </c>
      <c r="F106" s="108">
        <v>2.2000000000000002</v>
      </c>
      <c r="G106" s="108">
        <v>41</v>
      </c>
      <c r="H106" s="26">
        <v>3850</v>
      </c>
      <c r="I106" s="83">
        <v>0.4</v>
      </c>
      <c r="J106" s="108">
        <v>0.8</v>
      </c>
      <c r="K106" s="83">
        <v>1.72</v>
      </c>
      <c r="L106" s="108">
        <v>43</v>
      </c>
      <c r="M106" s="26">
        <v>4100</v>
      </c>
      <c r="N106" s="108">
        <v>2</v>
      </c>
      <c r="O106" s="83">
        <v>1.72</v>
      </c>
      <c r="P106" s="108">
        <v>45</v>
      </c>
      <c r="Q106" s="26">
        <v>4350</v>
      </c>
      <c r="R106" s="25">
        <v>480</v>
      </c>
      <c r="S106" s="26">
        <v>415</v>
      </c>
      <c r="T106" s="26">
        <v>690</v>
      </c>
      <c r="U106" s="109">
        <v>500</v>
      </c>
      <c r="V106" s="12"/>
      <c r="W106" s="12"/>
      <c r="X106" s="12"/>
      <c r="Y106" s="12"/>
      <c r="Z106" s="12"/>
    </row>
    <row r="107" spans="4:26" x14ac:dyDescent="0.25">
      <c r="D107" s="31">
        <v>400</v>
      </c>
      <c r="E107" s="110">
        <v>6</v>
      </c>
      <c r="F107" s="110">
        <v>2.4</v>
      </c>
      <c r="G107" s="110">
        <v>45</v>
      </c>
      <c r="H107" s="31">
        <v>4900</v>
      </c>
      <c r="I107" s="91">
        <v>0.5</v>
      </c>
      <c r="J107" s="110">
        <v>0.8</v>
      </c>
      <c r="K107" s="91">
        <v>1.88</v>
      </c>
      <c r="L107" s="110">
        <v>47</v>
      </c>
      <c r="M107" s="31">
        <v>5200</v>
      </c>
      <c r="N107" s="110">
        <v>2</v>
      </c>
      <c r="O107" s="91">
        <v>1.88</v>
      </c>
      <c r="P107" s="110">
        <v>49</v>
      </c>
      <c r="Q107" s="31">
        <v>5500</v>
      </c>
      <c r="R107" s="30">
        <v>540</v>
      </c>
      <c r="S107" s="31">
        <v>465</v>
      </c>
      <c r="T107" s="31">
        <v>790</v>
      </c>
      <c r="U107" s="111">
        <v>500</v>
      </c>
      <c r="V107" s="12"/>
      <c r="W107" s="12"/>
      <c r="X107" s="12"/>
      <c r="Y107" s="12"/>
      <c r="Z107" s="12"/>
    </row>
    <row r="108" spans="4:26" x14ac:dyDescent="0.25">
      <c r="D108" s="26">
        <v>500</v>
      </c>
      <c r="E108" s="108">
        <v>6</v>
      </c>
      <c r="F108" s="108">
        <v>2.6</v>
      </c>
      <c r="G108" s="108">
        <v>48</v>
      </c>
      <c r="H108" s="26">
        <v>5950</v>
      </c>
      <c r="I108" s="83">
        <v>0.5</v>
      </c>
      <c r="J108" s="108">
        <v>0.8</v>
      </c>
      <c r="K108" s="83">
        <v>1.88</v>
      </c>
      <c r="L108" s="108">
        <v>50</v>
      </c>
      <c r="M108" s="26">
        <v>6200</v>
      </c>
      <c r="N108" s="108">
        <v>2.5</v>
      </c>
      <c r="O108" s="83">
        <v>2.04</v>
      </c>
      <c r="P108" s="108">
        <v>53.5</v>
      </c>
      <c r="Q108" s="26">
        <v>6750</v>
      </c>
      <c r="R108" s="25">
        <v>600</v>
      </c>
      <c r="S108" s="26">
        <v>520</v>
      </c>
      <c r="T108" s="26">
        <v>910</v>
      </c>
      <c r="U108" s="109">
        <v>500</v>
      </c>
      <c r="V108" s="12"/>
      <c r="W108" s="12"/>
      <c r="X108" s="12"/>
      <c r="Y108" s="12"/>
      <c r="Z108" s="12"/>
    </row>
    <row r="109" spans="4:26" x14ac:dyDescent="0.25">
      <c r="D109" s="31">
        <v>630</v>
      </c>
      <c r="E109" s="110">
        <v>6</v>
      </c>
      <c r="F109" s="110">
        <v>2.6</v>
      </c>
      <c r="G109" s="110">
        <v>51.5</v>
      </c>
      <c r="H109" s="31">
        <v>7200</v>
      </c>
      <c r="I109" s="91">
        <v>0.5</v>
      </c>
      <c r="J109" s="110">
        <v>0.8</v>
      </c>
      <c r="K109" s="91">
        <v>2.04</v>
      </c>
      <c r="L109" s="110">
        <v>54</v>
      </c>
      <c r="M109" s="31">
        <v>7600</v>
      </c>
      <c r="N109" s="110">
        <v>2.5</v>
      </c>
      <c r="O109" s="91">
        <v>2.04</v>
      </c>
      <c r="P109" s="110">
        <v>57</v>
      </c>
      <c r="Q109" s="31">
        <v>8050</v>
      </c>
      <c r="R109" s="30">
        <v>660</v>
      </c>
      <c r="S109" s="31">
        <v>570</v>
      </c>
      <c r="T109" s="31">
        <v>1020</v>
      </c>
      <c r="U109" s="111">
        <v>500</v>
      </c>
      <c r="V109" s="12"/>
      <c r="W109" s="12"/>
      <c r="X109" s="12"/>
      <c r="Y109" s="12"/>
      <c r="Z109" s="12"/>
    </row>
    <row r="110" spans="4:26" x14ac:dyDescent="0.25">
      <c r="D110" s="26">
        <v>800</v>
      </c>
      <c r="E110" s="108">
        <v>6</v>
      </c>
      <c r="F110" s="108">
        <v>2.8</v>
      </c>
      <c r="G110" s="108">
        <v>56</v>
      </c>
      <c r="H110" s="26">
        <v>8950</v>
      </c>
      <c r="I110" s="83">
        <v>0.6</v>
      </c>
      <c r="J110" s="108">
        <v>0.8</v>
      </c>
      <c r="K110" s="83">
        <v>2.04</v>
      </c>
      <c r="L110" s="108">
        <v>58</v>
      </c>
      <c r="M110" s="26">
        <v>9300</v>
      </c>
      <c r="N110" s="108">
        <v>2.5</v>
      </c>
      <c r="O110" s="108">
        <v>2.2000000000000002</v>
      </c>
      <c r="P110" s="108">
        <v>61</v>
      </c>
      <c r="Q110" s="26">
        <v>9900</v>
      </c>
      <c r="R110" s="25">
        <v>720</v>
      </c>
      <c r="S110" s="26">
        <v>620</v>
      </c>
      <c r="T110" s="26">
        <v>1140</v>
      </c>
      <c r="U110" s="109">
        <v>500</v>
      </c>
      <c r="V110" s="12"/>
      <c r="W110" s="12"/>
      <c r="X110" s="12"/>
      <c r="Y110" s="12"/>
      <c r="Z110" s="12"/>
    </row>
    <row r="111" spans="4:26" x14ac:dyDescent="0.25">
      <c r="D111" s="37">
        <v>1000</v>
      </c>
      <c r="E111" s="112">
        <v>6</v>
      </c>
      <c r="F111" s="112">
        <v>3</v>
      </c>
      <c r="G111" s="112">
        <v>61</v>
      </c>
      <c r="H111" s="37">
        <v>11000</v>
      </c>
      <c r="I111" s="85">
        <v>0.6</v>
      </c>
      <c r="J111" s="112">
        <v>0.8</v>
      </c>
      <c r="K111" s="112">
        <v>2.2000000000000002</v>
      </c>
      <c r="L111" s="112">
        <v>62.5</v>
      </c>
      <c r="M111" s="37">
        <v>11350</v>
      </c>
      <c r="N111" s="112">
        <v>2.5</v>
      </c>
      <c r="O111" s="85">
        <v>2.36</v>
      </c>
      <c r="P111" s="112">
        <v>66</v>
      </c>
      <c r="Q111" s="37">
        <v>12000</v>
      </c>
      <c r="R111" s="36">
        <v>760</v>
      </c>
      <c r="S111" s="37">
        <v>660</v>
      </c>
      <c r="T111" s="37">
        <v>1240</v>
      </c>
      <c r="U111" s="113">
        <v>500</v>
      </c>
      <c r="V111" s="12"/>
      <c r="W111" s="12"/>
      <c r="X111" s="12"/>
      <c r="Y111" s="12"/>
      <c r="Z111" s="12"/>
    </row>
  </sheetData>
  <mergeCells count="39">
    <mergeCell ref="L22:U22"/>
    <mergeCell ref="D22:J22"/>
    <mergeCell ref="D23:D24"/>
    <mergeCell ref="E23:F23"/>
    <mergeCell ref="G23:H23"/>
    <mergeCell ref="I23:J23"/>
    <mergeCell ref="E24:F24"/>
    <mergeCell ref="D77:J77"/>
    <mergeCell ref="E62:G62"/>
    <mergeCell ref="D61:G61"/>
    <mergeCell ref="D42:F42"/>
    <mergeCell ref="E43:F43"/>
    <mergeCell ref="D97:D99"/>
    <mergeCell ref="J98:J99"/>
    <mergeCell ref="K98:K99"/>
    <mergeCell ref="L98:L99"/>
    <mergeCell ref="M98:M99"/>
    <mergeCell ref="F98:F99"/>
    <mergeCell ref="G98:G99"/>
    <mergeCell ref="H98:H99"/>
    <mergeCell ref="I97:I99"/>
    <mergeCell ref="E97:E99"/>
    <mergeCell ref="F97:H97"/>
    <mergeCell ref="J97:M97"/>
    <mergeCell ref="E78:J78"/>
    <mergeCell ref="E79:F79"/>
    <mergeCell ref="G79:H79"/>
    <mergeCell ref="I79:J79"/>
    <mergeCell ref="D96:U96"/>
    <mergeCell ref="N97:Q97"/>
    <mergeCell ref="O98:O99"/>
    <mergeCell ref="P98:P99"/>
    <mergeCell ref="N98:N99"/>
    <mergeCell ref="U97:U99"/>
    <mergeCell ref="R97:T97"/>
    <mergeCell ref="Q98:Q99"/>
    <mergeCell ref="R98:R99"/>
    <mergeCell ref="S98:S99"/>
    <mergeCell ref="T98:T9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Lines</vt:lpstr>
      <vt:lpstr>Price Transformers</vt:lpstr>
      <vt:lpstr>Tech Param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2019-02-12T09:48:43Z</dcterms:modified>
</cp:coreProperties>
</file>