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2EA15667-7109-49CD-A499-D4B599A3CF0A}" xr6:coauthVersionLast="45" xr6:coauthVersionMax="45" xr10:uidLastSave="{00000000-0000-0000-0000-000000000000}"/>
  <bookViews>
    <workbookView xWindow="20745" yWindow="2790" windowWidth="23610" windowHeight="15390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4" i="3" l="1"/>
  <c r="CS24" i="3"/>
  <c r="CK24" i="3"/>
  <c r="CB24" i="3"/>
  <c r="BY24" i="3"/>
  <c r="BX24" i="3"/>
  <c r="CM24" i="3"/>
  <c r="BQ24" i="3" l="1"/>
  <c r="BP24" i="3" l="1"/>
  <c r="BO24" i="3"/>
  <c r="R11" i="2"/>
  <c r="S11" i="2" s="1"/>
  <c r="Q11" i="2"/>
  <c r="P11" i="2"/>
  <c r="K24" i="3" l="1"/>
  <c r="J24" i="3"/>
  <c r="L24" i="3"/>
  <c r="U11" i="2"/>
  <c r="T11" i="2"/>
  <c r="V11" i="2" l="1"/>
  <c r="BM24" i="3" s="1"/>
  <c r="BV24" i="3" l="1"/>
  <c r="BU24" i="3"/>
  <c r="BT24" i="3"/>
  <c r="BR24" i="3"/>
  <c r="BS24" i="3" s="1"/>
  <c r="L5" i="14"/>
  <c r="N5" i="14" s="1"/>
  <c r="K5" i="14"/>
  <c r="J5" i="14"/>
  <c r="BW24" i="3" l="1"/>
  <c r="M5" i="14"/>
  <c r="H1" i="3" l="1"/>
  <c r="G1" i="3"/>
  <c r="F1" i="3"/>
  <c r="D1" i="3" l="1"/>
  <c r="H14" i="3"/>
  <c r="H5" i="3"/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E9" i="12"/>
  <c r="E7" i="12"/>
  <c r="E5" i="12"/>
  <c r="E3" i="12"/>
  <c r="E24" i="3" l="1"/>
  <c r="G24" i="3"/>
  <c r="AJ24" i="3"/>
  <c r="AR24" i="3" s="1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BN24" i="3"/>
  <c r="S24" i="3" l="1"/>
  <c r="Q24" i="3"/>
  <c r="CG24" i="3" s="1"/>
  <c r="P24" i="3"/>
  <c r="AP24" i="3" s="1"/>
  <c r="AD8" i="6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V24" i="3" l="1"/>
  <c r="W24" i="3" l="1"/>
  <c r="R24" i="3" l="1"/>
  <c r="AC24" i="3" s="1"/>
  <c r="T5" i="3" s="1"/>
  <c r="T6" i="3" s="1"/>
  <c r="E1" i="3" s="1"/>
  <c r="X8" i="6"/>
  <c r="U24" i="3" l="1"/>
  <c r="AF24" i="3" s="1"/>
  <c r="AB24" i="3" s="1"/>
  <c r="AE24" i="3" s="1"/>
  <c r="T24" i="3"/>
  <c r="H8" i="6"/>
  <c r="J8" i="6"/>
  <c r="Z8" i="6"/>
  <c r="BF24" i="3"/>
  <c r="AS24" i="3" l="1"/>
  <c r="AG24" i="3"/>
  <c r="AB8" i="6"/>
  <c r="T7" i="3"/>
  <c r="AX24" i="3"/>
  <c r="BL24" i="3"/>
  <c r="AV24" i="3"/>
  <c r="BJ24" i="3"/>
  <c r="AY24" i="3"/>
  <c r="AW24" i="3"/>
  <c r="BK24" i="3"/>
  <c r="I24" i="3" l="1"/>
  <c r="BE24" i="3"/>
  <c r="L8" i="6"/>
  <c r="T8" i="6"/>
  <c r="BD24" i="3"/>
  <c r="BC24" i="3"/>
  <c r="CQ24" i="3" l="1"/>
  <c r="CU24" i="3" s="1"/>
  <c r="CO24" i="3"/>
  <c r="V8" i="6"/>
  <c r="AQ24" i="3" l="1"/>
  <c r="AK24" i="3" s="1"/>
  <c r="M24" i="3" s="1"/>
  <c r="AD24" i="3" l="1"/>
  <c r="H24" i="3"/>
  <c r="CI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DBAEA875-97D9-49CC-91CB-8D02BC0FE8C9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D1B6547A-9DE0-4EFF-936F-A5423FDB3551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5ECA7E43-3504-41DB-8B08-19C9BF784F2A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P21" authorId="0" shapeId="0" xr:uid="{89C0055E-945E-4AD1-9E8F-2C4435114A8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Q21" authorId="0" shapeId="0" xr:uid="{98607095-1A33-4740-BD64-BD4496AC62B7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D7022F5-501E-4484-8117-D555F8B7C222}">
      <text>
        <r>
          <rPr>
            <b/>
            <sz val="9"/>
            <color indexed="81"/>
            <rFont val="Tahoma"/>
            <charset val="1"/>
          </rPr>
          <t>Определяем есть ли группирование ниже в автоматах</t>
        </r>
      </text>
    </comment>
    <comment ref="BS21" authorId="0" shapeId="0" xr:uid="{48F68922-9ED8-48DB-A141-FF204B4BF323}">
      <text>
        <r>
          <rPr>
            <b/>
            <sz val="9"/>
            <color indexed="81"/>
            <rFont val="Tahoma"/>
            <charset val="1"/>
          </rPr>
          <t>Определяем подключение автоматов внутри распределительного щита</t>
        </r>
      </text>
    </comment>
    <comment ref="BT21" authorId="0" shapeId="0" xr:uid="{6F6D8B3D-9E13-4CB4-93D3-385DB7A710AD}">
      <text>
        <r>
          <rPr>
            <b/>
            <sz val="9"/>
            <color indexed="81"/>
            <rFont val="Tahoma"/>
            <charset val="1"/>
          </rPr>
          <t>Передо мной УУ</t>
        </r>
      </text>
    </comment>
    <comment ref="BU21" authorId="0" shapeId="0" xr:uid="{69650E7E-E432-4DB7-8F52-112D978040B4}">
      <text>
        <r>
          <rPr>
            <b/>
            <sz val="9"/>
            <color indexed="81"/>
            <rFont val="Tahoma"/>
            <charset val="1"/>
          </rPr>
          <t>После меня УУ</t>
        </r>
      </text>
    </comment>
    <comment ref="BV21" authorId="0" shapeId="0" xr:uid="{A8169036-38F0-4A46-80D5-9A1C242A4CB0}">
      <text>
        <r>
          <rPr>
            <b/>
            <sz val="9"/>
            <color indexed="81"/>
            <rFont val="Tahoma"/>
            <charset val="1"/>
          </rPr>
          <t>Момент переключения группы, и фиксация места в диапазонне</t>
        </r>
      </text>
    </comment>
    <comment ref="BW21" authorId="0" shapeId="0" xr:uid="{490AF9CF-70C2-4675-A756-A2627864F6F8}">
      <text>
        <r>
          <rPr>
            <b/>
            <sz val="9"/>
            <color indexed="81"/>
            <rFont val="Tahoma"/>
            <charset val="1"/>
          </rPr>
          <t>Имена ячейки для формирования диапазона поиска 1 уровень</t>
        </r>
      </text>
    </comment>
    <comment ref="BX21" authorId="0" shapeId="0" xr:uid="{EA17A6ED-C7BB-4723-B591-18D25F766414}">
      <text>
        <r>
          <rPr>
            <b/>
            <sz val="9"/>
            <color indexed="81"/>
            <rFont val="Tahoma"/>
            <charset val="1"/>
          </rPr>
          <t>номер уровень подключения устройства для 2стартового элемента</t>
        </r>
      </text>
    </comment>
    <comment ref="BY21" authorId="0" shapeId="0" xr:uid="{3227312A-00ED-4E61-A9F8-926A5A3F7C34}">
      <text>
        <r>
          <rPr>
            <b/>
            <sz val="9"/>
            <color indexed="81"/>
            <rFont val="Tahoma"/>
            <charset val="1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<sst xmlns="http://schemas.openxmlformats.org/spreadsheetml/2006/main" count="651" uniqueCount="348">
  <si>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</si>
  <si>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</si>
  <si>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</si>
  <si>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</si>
  <si>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</si>
  <si>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</si>
  <si>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</si>
  <si>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</si>
  <si>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</si>
  <si>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</si>
  <si>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</si>
  <si>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</si>
  <si>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</si>
  <si>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</si>
  <si>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</si>
  <si>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</si>
  <si>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</si>
  <si>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</si>
  <si>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</si>
  <si>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</si>
  <si>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</si>
  <si>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</si>
  <si>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</si>
  <si>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</si>
  <si>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</si>
  <si>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</si>
  <si>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</si>
  <si>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</si>
  <si>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</si>
  <si>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</si>
  <si>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</si>
  <si>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</si>
  <si>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</si>
  <si>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</si>
  <si>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</si>
  <si>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</si>
  <si>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</si>
  <si>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</si>
  <si>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</si>
  <si>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</si>
  <si>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</si>
  <si>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</si>
  <si>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</si>
  <si>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</si>
  <si>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</si>
  <si>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</si>
  <si>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</si>
  <si>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</si>
  <si>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</si>
  <si>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</si>
  <si>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</si>
  <si>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</si>
  <si>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</si>
  <si>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</si>
  <si>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</si>
  <si>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</si>
  <si>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</si>
  <si>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</si>
  <si>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</si>
  <si>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</si>
  <si>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</si>
  <si>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</si>
  <si>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</si>
  <si>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</si>
  <si>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</si>
  <si>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</si>
  <si>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</si>
  <si>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</si>
  <si>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</si>
  <si>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</si>
  <si>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</si>
  <si>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</si>
  <si>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</si>
  <si>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</si>
  <si>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</si>
  <si>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</si>
  <si>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</si>
  <si>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</si>
  <si>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</si>
  <si>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</si>
  <si>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</si>
  <si>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</si>
  <si>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</si>
  <si>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</si>
  <si>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</si>
  <si>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</si>
  <si>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</si>
  <si>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</si>
  <si>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</si>
  <si>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</si>
  <si>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</si>
  <si>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</si>
  <si>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</si>
  <si>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</si>
  <si>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</si>
  <si>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</si>
  <si>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</si>
  <si>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</si>
  <si>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</si>
  <si>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</si>
  <si>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</si>
  <si>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</si>
  <si>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</si>
  <si>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</si>
  <si>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</si>
  <si>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</si>
  <si>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</si>
  <si>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</si>
  <si>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</si>
  <si>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</si>
  <si>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</si>
  <si>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</si>
  <si>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</si>
  <si>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</si>
  <si>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</si>
  <si>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</si>
  <si>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</si>
  <si>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</si>
  <si>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</si>
  <si>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</si>
  <si>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</si>
  <si>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</si>
  <si>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</si>
  <si>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</si>
  <si>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</si>
  <si>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</si>
  <si>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</si>
  <si>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</si>
  <si>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</si>
  <si>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</si>
  <si>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</si>
  <si>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</si>
  <si>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</si>
  <si>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</si>
  <si>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</si>
  <si>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</si>
  <si>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</si>
  <si>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</si>
  <si>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</si>
  <si>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</si>
  <si>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</si>
  <si>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</si>
  <si>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</si>
  <si>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</si>
  <si>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</si>
  <si>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</si>
  <si>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</si>
  <si>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</si>
  <si>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</si>
  <si>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</si>
  <si>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</si>
  <si>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</si>
  <si>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</si>
  <si>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</si>
  <si>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</si>
  <si>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</si>
  <si>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</si>
  <si>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</si>
  <si>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</si>
  <si>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</si>
  <si>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</si>
  <si>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</si>
  <si>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</si>
  <si>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</si>
  <si>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</si>
  <si>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</si>
  <si>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</si>
  <si>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</si>
  <si>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</si>
  <si>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</si>
  <si>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</si>
  <si>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</si>
  <si>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</si>
  <si>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</si>
  <si>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</si>
  <si>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</si>
  <si>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</si>
  <si>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</si>
  <si>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</si>
  <si>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</si>
  <si>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</si>
  <si>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</si>
  <si>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</si>
  <si>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</si>
  <si>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</si>
  <si>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</si>
  <si>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</si>
  <si>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</si>
  <si>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</si>
  <si>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</si>
  <si>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</si>
  <si>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</si>
  <si>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</si>
  <si>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</si>
  <si>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</si>
  <si>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</si>
  <si>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</si>
  <si>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</si>
  <si>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</si>
  <si>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</si>
  <si>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</si>
  <si>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</si>
  <si>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</si>
  <si>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</si>
  <si>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</si>
  <si>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</si>
  <si>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</si>
  <si>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</si>
  <si>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</si>
  <si>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</si>
  <si>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</si>
  <si>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</si>
  <si>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</si>
  <si>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</si>
  <si>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</si>
  <si>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</si>
  <si>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</si>
  <si>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</si>
  <si>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</si>
  <si>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</si>
  <si>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</si>
  <si>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</si>
  <si>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</si>
  <si>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</si>
  <si>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</si>
  <si>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</si>
  <si>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</si>
  <si>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</si>
  <si>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</si>
  <si>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</si>
  <si>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</si>
  <si>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</si>
  <si>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</si>
  <si>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</si>
  <si>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</si>
  <si>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</si>
  <si>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</si>
  <si>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</si>
  <si>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</si>
  <si>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</si>
  <si>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</si>
  <si>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</si>
  <si>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</si>
  <si>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</si>
  <si>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</si>
  <si>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</si>
  <si>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</si>
  <si>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</si>
  <si>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</si>
  <si>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</si>
  <si>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</si>
  <si>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</si>
  <si>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</si>
  <si>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</si>
  <si>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</si>
  <si>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</si>
  <si>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</si>
  <si>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</si>
  <si>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</si>
  <si>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</si>
  <si>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</si>
  <si>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</si>
  <si>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</si>
  <si>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</si>
  <si>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</si>
  <si>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</si>
  <si>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</si>
  <si>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</si>
  <si>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</si>
  <si>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</si>
  <si>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</si>
  <si>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</si>
  <si>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</si>
  <si>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</si>
  <si>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</si>
  <si>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</si>
  <si>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</si>
  <si>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</si>
  <si>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</si>
  <si>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</si>
  <si>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</si>
  <si>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</si>
  <si>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</si>
  <si>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</si>
  <si>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</si>
  <si>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</si>
  <si>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</si>
  <si>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</si>
  <si>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</si>
  <si>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</si>
  <si>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</si>
  <si>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</si>
  <si>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</si>
  <si>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</si>
  <si>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</si>
  <si>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</si>
  <si>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</si>
  <si>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</si>
  <si>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</si>
  <si>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</si>
  <si>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</si>
  <si>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</si>
  <si>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</si>
  <si>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</si>
  <si>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</si>
  <si>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</si>
  <si>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</si>
  <si>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</si>
  <si>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</si>
  <si>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</si>
  <si>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</si>
  <si>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</si>
  <si>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</si>
  <si>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</si>
  <si>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</si>
  <si>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</si>
  <si>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</si>
  <si>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</si>
  <si>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</si>
  <si>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</si>
  <si>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</si>
  <si>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</si>
  <si>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</si>
  <si>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</si>
  <si>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</si>
  <si>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</si>
  <si>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</si>
  <si>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</si>
  <si>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</si>
  <si>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</si>
  <si>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</si>
  <si>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</si>
  <si>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</si>
  <si>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</si>
  <si>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</si>
  <si>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</si>
  <si>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</si>
  <si>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</si>
  <si>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</si>
  <si>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</si>
  <si>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</si>
  <si>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</si>
  <si>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</si>
  <si>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</si>
  <si>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</si>
  <si>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</si>
  <si>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</si>
  <si>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Elec234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</si>
</sst>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347</v>
      </c>
    </row>
    <row r="2" spans="1:2" x14ac:dyDescent="0.25">
      <c r="A2" t="s">
        <v>89</v>
      </c>
      <c r="B2" t="s">
        <v>1</v>
      </c>
    </row>
    <row r="3" spans="1:2" x14ac:dyDescent="0.25">
      <c r="A3" t="s">
        <v>89</v>
      </c>
      <c r="B3" t="s">
        <v>98</v>
      </c>
    </row>
    <row r="4" spans="1:2" ht="15.75" customHeight="1" x14ac:dyDescent="0.25">
      <c r="A4" t="s">
        <v>89</v>
      </c>
      <c r="B4" t="s">
        <v>92</v>
      </c>
    </row>
    <row r="5" spans="1:2" ht="15.75" customHeight="1" x14ac:dyDescent="0.25">
      <c r="A5" t="s">
        <v>89</v>
      </c>
      <c r="B5" t="s">
        <v>95</v>
      </c>
    </row>
    <row r="6" spans="1:2" x14ac:dyDescent="0.25">
      <c r="A6" t="s">
        <v>89</v>
      </c>
      <c r="B6" t="s">
        <v>93</v>
      </c>
    </row>
    <row r="7" spans="1:2" x14ac:dyDescent="0.25">
      <c r="A7" t="s">
        <v>89</v>
      </c>
      <c r="B7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Position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CY24"/>
  <sheetViews>
    <sheetView workbookViewId="0">
      <selection activeCell="CY29" sqref="CY29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5" width="3.7109375" customWidth="1"/>
    <col min="76" max="77" width="4.7109375" customWidth="1"/>
    <col min="78" max="78" width="10.42578125" customWidth="1"/>
    <col min="79" max="79" width="28" customWidth="1"/>
    <col min="80" max="85" width="10.42578125" customWidth="1"/>
    <col min="86" max="86" width="25" customWidth="1"/>
    <col min="87" max="102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22" t="s">
        <v>285</v>
      </c>
      <c r="E4" s="122"/>
      <c r="F4" s="122"/>
      <c r="G4" s="122"/>
      <c r="H4" s="122"/>
      <c r="I4" s="84" t="s">
        <v>286</v>
      </c>
      <c r="O4" s="84"/>
      <c r="P4" s="122" t="s">
        <v>287</v>
      </c>
      <c r="Q4" s="122"/>
      <c r="R4" s="122"/>
      <c r="S4" s="122"/>
      <c r="T4" s="122"/>
      <c r="U4" s="122"/>
    </row>
    <row r="5" spans="4:31" x14ac:dyDescent="0.25">
      <c r="D5" s="113" t="s">
        <v>288</v>
      </c>
      <c r="E5" s="113"/>
      <c r="F5" s="113"/>
      <c r="G5" s="113"/>
      <c r="H5" s="78" t="str">
        <f>'&lt;zlight&gt;'!F18</f>
        <v>NMO_Name</v>
      </c>
      <c r="I5" s="82" t="s">
        <v>289</v>
      </c>
      <c r="O5" s="82" t="s">
        <v>290</v>
      </c>
      <c r="P5" s="123" t="s">
        <v>291</v>
      </c>
      <c r="Q5" s="123"/>
      <c r="R5" s="123"/>
      <c r="S5" s="123"/>
      <c r="T5" s="123" t="e">
        <f ca="1">SUM($AC$24:$AC$12000)</f>
        <v>#VALUE!</v>
      </c>
      <c r="U5" s="123"/>
    </row>
    <row r="6" spans="4:31" x14ac:dyDescent="0.25">
      <c r="D6" s="113" t="s">
        <v>292</v>
      </c>
      <c r="E6" s="113"/>
      <c r="F6" s="113"/>
      <c r="G6" s="113"/>
      <c r="H6" s="79" t="s">
        <v>293</v>
      </c>
      <c r="I6" s="82" t="s">
        <v>294</v>
      </c>
      <c r="O6" s="82">
        <v>63</v>
      </c>
      <c r="P6" s="123" t="s">
        <v>295</v>
      </c>
      <c r="Q6" s="123"/>
      <c r="R6" s="123"/>
      <c r="S6" s="123"/>
      <c r="T6" s="123" t="e">
        <f ca="1">T5*T11</f>
        <v>#VALUE!</v>
      </c>
      <c r="U6" s="123"/>
    </row>
    <row r="7" spans="4:31" x14ac:dyDescent="0.25">
      <c r="D7" s="113" t="s">
        <v>296</v>
      </c>
      <c r="E7" s="113"/>
      <c r="F7" s="113"/>
      <c r="G7" s="113"/>
      <c r="H7" s="79">
        <v>45399</v>
      </c>
      <c r="I7" s="82" t="s">
        <v>297</v>
      </c>
      <c r="O7" s="82">
        <v>32</v>
      </c>
      <c r="P7" s="123" t="s">
        <v>298</v>
      </c>
      <c r="Q7" s="123"/>
      <c r="R7" s="123"/>
      <c r="S7" s="123"/>
      <c r="T7" s="123" t="e">
        <f ca="1">SUM($AE$24:$AE$12000)*T11</f>
        <v>#VALUE!</v>
      </c>
      <c r="U7" s="123"/>
    </row>
    <row r="8" spans="4:31" ht="15" customHeight="1" x14ac:dyDescent="0.25">
      <c r="D8" s="113" t="s">
        <v>299</v>
      </c>
      <c r="E8" s="113"/>
      <c r="F8" s="113"/>
      <c r="G8" s="113"/>
      <c r="H8" s="79" t="s">
        <v>300</v>
      </c>
      <c r="I8" s="82" t="s">
        <v>301</v>
      </c>
      <c r="O8" s="82">
        <v>6</v>
      </c>
      <c r="P8" s="124" t="s">
        <v>321</v>
      </c>
      <c r="Q8" s="125"/>
      <c r="R8" s="125"/>
      <c r="S8" s="126"/>
      <c r="T8" s="116">
        <v>0.92</v>
      </c>
      <c r="U8" s="116"/>
    </row>
    <row r="9" spans="4:31" x14ac:dyDescent="0.25">
      <c r="D9" s="113" t="s">
        <v>303</v>
      </c>
      <c r="E9" s="113"/>
      <c r="F9" s="113"/>
      <c r="G9" s="113"/>
      <c r="H9" s="79" t="s">
        <v>304</v>
      </c>
      <c r="I9" s="82" t="s">
        <v>305</v>
      </c>
      <c r="O9" s="82" t="s">
        <v>306</v>
      </c>
      <c r="P9" s="115" t="s">
        <v>302</v>
      </c>
      <c r="Q9" s="115"/>
      <c r="R9" s="115"/>
      <c r="S9" s="115"/>
      <c r="T9" s="116"/>
      <c r="U9" s="116"/>
    </row>
    <row r="10" spans="4:31" x14ac:dyDescent="0.25">
      <c r="D10" s="113" t="s">
        <v>307</v>
      </c>
      <c r="E10" s="113"/>
      <c r="F10" s="113"/>
      <c r="G10" s="113"/>
      <c r="I10" s="82" t="s">
        <v>308</v>
      </c>
      <c r="O10" s="82">
        <v>4</v>
      </c>
      <c r="P10" s="115"/>
      <c r="Q10" s="115"/>
      <c r="R10" s="115"/>
      <c r="S10" s="115"/>
      <c r="T10" s="116"/>
      <c r="U10" s="116"/>
    </row>
    <row r="11" spans="4:31" x14ac:dyDescent="0.25">
      <c r="D11" s="113" t="s">
        <v>323</v>
      </c>
      <c r="E11" s="113"/>
      <c r="F11" s="113"/>
      <c r="G11" s="113"/>
      <c r="H11" s="79">
        <v>380</v>
      </c>
      <c r="I11" s="82" t="s">
        <v>310</v>
      </c>
      <c r="O11" s="82" t="s">
        <v>311</v>
      </c>
      <c r="P11" s="117" t="s">
        <v>312</v>
      </c>
      <c r="Q11" s="118"/>
      <c r="R11" s="118"/>
      <c r="S11" s="119"/>
      <c r="T11" s="117">
        <v>0.65</v>
      </c>
      <c r="U11" s="119"/>
    </row>
    <row r="12" spans="4:31" x14ac:dyDescent="0.25">
      <c r="D12" s="113" t="s">
        <v>309</v>
      </c>
      <c r="E12" s="113"/>
      <c r="F12" s="113"/>
      <c r="G12" s="113"/>
      <c r="H12" s="79" t="s">
        <v>322</v>
      </c>
      <c r="I12" s="82" t="s">
        <v>221</v>
      </c>
      <c r="O12" s="82" t="s">
        <v>315</v>
      </c>
      <c r="P12" s="114" t="s">
        <v>316</v>
      </c>
      <c r="Q12" s="114"/>
      <c r="R12" s="114"/>
      <c r="S12" s="114"/>
      <c r="T12" s="114">
        <v>44.5</v>
      </c>
      <c r="U12" s="114"/>
    </row>
    <row r="13" spans="4:31" ht="15" customHeight="1" x14ac:dyDescent="0.25">
      <c r="D13" s="113" t="s">
        <v>313</v>
      </c>
      <c r="E13" s="113"/>
      <c r="F13" s="113"/>
      <c r="G13" s="113"/>
      <c r="H13" s="79" t="s">
        <v>314</v>
      </c>
      <c r="I13" s="83"/>
      <c r="O13" s="83"/>
      <c r="P13" s="114" t="s">
        <v>318</v>
      </c>
      <c r="Q13" s="114"/>
      <c r="R13" s="114"/>
      <c r="S13" s="114"/>
      <c r="T13" s="114">
        <v>44.5</v>
      </c>
      <c r="U13" s="114"/>
      <c r="AC13" s="52"/>
      <c r="AD13" s="52"/>
      <c r="AE13" s="52"/>
    </row>
    <row r="14" spans="4:31" x14ac:dyDescent="0.25">
      <c r="D14" s="113" t="s">
        <v>317</v>
      </c>
      <c r="E14" s="113"/>
      <c r="F14" s="113"/>
      <c r="G14" s="113"/>
      <c r="H14" s="80" t="str">
        <f>'&lt;zlight&gt;'!G18&amp;"."&amp;'&lt;zlight&gt;'!H18</f>
        <v>GC_HeadDevice.GC_HDGroup</v>
      </c>
      <c r="I14" s="83"/>
      <c r="O14" s="83"/>
      <c r="P14" s="114" t="s">
        <v>320</v>
      </c>
      <c r="Q14" s="114"/>
      <c r="R14" s="114"/>
      <c r="S14" s="114"/>
      <c r="T14" s="114">
        <v>44.5</v>
      </c>
      <c r="U14" s="114"/>
    </row>
    <row r="15" spans="4:31" x14ac:dyDescent="0.25">
      <c r="D15" s="113" t="s">
        <v>319</v>
      </c>
      <c r="E15" s="113"/>
      <c r="F15" s="113"/>
      <c r="G15" s="113"/>
      <c r="H15" s="79">
        <v>77</v>
      </c>
    </row>
    <row r="18" spans="3:103" x14ac:dyDescent="0.25">
      <c r="D18" s="1" t="s">
        <v>99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100</v>
      </c>
      <c r="BM18" s="1"/>
      <c r="BO18" s="1"/>
    </row>
    <row r="20" spans="3:103" x14ac:dyDescent="0.25">
      <c r="CA20" s="77" t="s">
        <v>273</v>
      </c>
      <c r="CB20" s="77" t="s">
        <v>274</v>
      </c>
      <c r="CC20" s="77" t="s">
        <v>275</v>
      </c>
      <c r="CD20" s="77" t="s">
        <v>276</v>
      </c>
      <c r="CE20" s="77" t="s">
        <v>277</v>
      </c>
    </row>
    <row r="21" spans="3:103" ht="15.75" thickBot="1" x14ac:dyDescent="0.3">
      <c r="BM21" s="11"/>
      <c r="BN21" s="11"/>
      <c r="BO21" s="11"/>
      <c r="BP21" s="11"/>
      <c r="BQ21" s="11"/>
      <c r="BR21" s="11"/>
      <c r="BS21" s="11"/>
      <c r="BT21" s="79"/>
      <c r="BU21" s="79"/>
      <c r="BV21" s="93"/>
      <c r="BW21" s="93"/>
      <c r="BX21" s="95"/>
      <c r="BY21" s="96"/>
      <c r="BZ21" t="s">
        <v>60</v>
      </c>
      <c r="CA21" s="1" t="s">
        <v>335</v>
      </c>
      <c r="CB21" s="1">
        <v>0</v>
      </c>
      <c r="CC21" s="1">
        <v>0</v>
      </c>
      <c r="CD21" s="1">
        <v>1</v>
      </c>
      <c r="CE21" s="1">
        <v>1</v>
      </c>
      <c r="CX21" t="s">
        <v>59</v>
      </c>
    </row>
    <row r="22" spans="3:103" ht="15.75" customHeight="1" thickBot="1" x14ac:dyDescent="0.3">
      <c r="D22" s="141" t="s">
        <v>112</v>
      </c>
      <c r="E22" s="145" t="s">
        <v>190</v>
      </c>
      <c r="F22" s="136" t="s">
        <v>191</v>
      </c>
      <c r="G22" s="145" t="s">
        <v>192</v>
      </c>
      <c r="H22" s="136" t="s">
        <v>193</v>
      </c>
      <c r="I22" s="136" t="s">
        <v>194</v>
      </c>
      <c r="J22" s="138" t="s">
        <v>329</v>
      </c>
      <c r="K22" s="138"/>
      <c r="L22" s="138"/>
      <c r="M22" s="139" t="s">
        <v>334</v>
      </c>
      <c r="O22" s="143" t="s">
        <v>127</v>
      </c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27" t="s">
        <v>49</v>
      </c>
      <c r="AB22" s="128"/>
      <c r="AC22" s="128"/>
      <c r="AD22" s="128"/>
      <c r="AE22" s="128"/>
      <c r="AF22" s="128"/>
      <c r="AG22" s="128"/>
      <c r="AH22" s="128"/>
      <c r="AI22" s="129"/>
      <c r="AJ22" s="130" t="s">
        <v>133</v>
      </c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2"/>
      <c r="AX22" s="127" t="s">
        <v>222</v>
      </c>
      <c r="AY22" s="128"/>
      <c r="AZ22" s="128"/>
      <c r="BA22" s="128"/>
      <c r="BB22" s="128"/>
      <c r="BC22" s="128"/>
      <c r="BD22" s="128"/>
      <c r="BE22" s="129"/>
      <c r="BF22" s="133" t="s">
        <v>230</v>
      </c>
      <c r="BG22" s="134"/>
      <c r="BH22" s="134"/>
      <c r="BI22" s="134"/>
      <c r="BJ22" s="134"/>
      <c r="BK22" s="134"/>
      <c r="BL22" s="135"/>
      <c r="BM22" s="120" t="s">
        <v>126</v>
      </c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90"/>
      <c r="BY22" s="92"/>
      <c r="BZ22" t="s">
        <v>60</v>
      </c>
      <c r="CA22" s="1" t="s">
        <v>336</v>
      </c>
      <c r="CB22" s="1">
        <v>60</v>
      </c>
      <c r="CC22" s="1">
        <v>0</v>
      </c>
      <c r="CD22" s="1">
        <v>1</v>
      </c>
      <c r="CE22" s="1">
        <v>1</v>
      </c>
      <c r="CX22" t="s">
        <v>59</v>
      </c>
    </row>
    <row r="23" spans="3:103" ht="34.5" thickBot="1" x14ac:dyDescent="0.3">
      <c r="D23" s="142"/>
      <c r="E23" s="146"/>
      <c r="F23" s="137"/>
      <c r="G23" s="146"/>
      <c r="H23" s="137"/>
      <c r="I23" s="137"/>
      <c r="J23" s="85" t="s">
        <v>330</v>
      </c>
      <c r="K23" s="85" t="s">
        <v>331</v>
      </c>
      <c r="L23" s="85" t="s">
        <v>332</v>
      </c>
      <c r="M23" s="140"/>
      <c r="O23" s="56" t="s">
        <v>125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132</v>
      </c>
      <c r="Z23" s="62" t="s">
        <v>113</v>
      </c>
      <c r="AA23" s="63" t="s">
        <v>123</v>
      </c>
      <c r="AB23" s="69" t="s">
        <v>122</v>
      </c>
      <c r="AC23" s="63" t="s">
        <v>124</v>
      </c>
      <c r="AD23" s="63" t="s">
        <v>143</v>
      </c>
      <c r="AE23" s="63" t="s">
        <v>46</v>
      </c>
      <c r="AF23" s="63" t="s">
        <v>44</v>
      </c>
      <c r="AG23" s="63" t="s">
        <v>45</v>
      </c>
      <c r="AH23" s="73" t="s">
        <v>185</v>
      </c>
      <c r="AI23" s="70" t="s">
        <v>144</v>
      </c>
      <c r="AJ23" s="63" t="s">
        <v>134</v>
      </c>
      <c r="AK23" s="63" t="s">
        <v>138</v>
      </c>
      <c r="AL23" s="63" t="s">
        <v>57</v>
      </c>
      <c r="AM23" s="63" t="s">
        <v>135</v>
      </c>
      <c r="AN23" s="63" t="s">
        <v>140</v>
      </c>
      <c r="AO23" s="63" t="s">
        <v>141</v>
      </c>
      <c r="AP23" s="63" t="s">
        <v>136</v>
      </c>
      <c r="AQ23" s="63" t="s">
        <v>139</v>
      </c>
      <c r="AR23" s="63" t="s">
        <v>137</v>
      </c>
      <c r="AS23" s="63" t="s">
        <v>145</v>
      </c>
      <c r="AT23" s="63" t="s">
        <v>181</v>
      </c>
      <c r="AU23" s="63" t="s">
        <v>180</v>
      </c>
      <c r="AV23" s="63" t="s">
        <v>183</v>
      </c>
      <c r="AW23" s="63" t="s">
        <v>182</v>
      </c>
      <c r="AX23" s="63" t="s">
        <v>333</v>
      </c>
      <c r="AY23" s="73" t="s">
        <v>225</v>
      </c>
      <c r="AZ23" s="73" t="s">
        <v>184</v>
      </c>
      <c r="BA23" s="73" t="s">
        <v>187</v>
      </c>
      <c r="BB23" s="73" t="s">
        <v>224</v>
      </c>
      <c r="BC23" s="63" t="s">
        <v>221</v>
      </c>
      <c r="BD23" s="73" t="s">
        <v>220</v>
      </c>
      <c r="BE23" s="70" t="s">
        <v>223</v>
      </c>
      <c r="BF23" s="76" t="s">
        <v>225</v>
      </c>
      <c r="BG23" s="76" t="s">
        <v>184</v>
      </c>
      <c r="BH23" s="76" t="s">
        <v>187</v>
      </c>
      <c r="BI23" s="76" t="s">
        <v>224</v>
      </c>
      <c r="BJ23" s="76" t="s">
        <v>221</v>
      </c>
      <c r="BK23" s="76" t="s">
        <v>220</v>
      </c>
      <c r="BL23" s="76" t="s">
        <v>223</v>
      </c>
      <c r="BM23" s="120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90"/>
      <c r="BY23" s="92"/>
      <c r="CB23" s="1">
        <v>35</v>
      </c>
    </row>
    <row r="24" spans="3:103" x14ac:dyDescent="0.25">
      <c r="C24" t="s">
        <v>283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IF(BP24=0,1,0)</f>
        <v>1</v>
      </c>
      <c r="K24" s="1">
        <f>IF(BP24=0,0,IF(L24=0,IF(MATCH(BP24,$O$24:O24,0)=0,0,1),0))</f>
        <v>0</v>
      </c>
      <c r="L24" s="1">
        <f>IF(BP24=0,0,IF(INDEX($BP$24:BP24,MATCH(BP24,$O$24:O24,0))=0,0,1))</f>
        <v>0</v>
      </c>
      <c r="M24" s="88" t="e">
        <f ca="1">IF(AJ24="","",AK24&amp;" L="&amp;AL24&amp;"м")</f>
        <v>#N/A</v>
      </c>
      <c r="O24" s="65" t="str">
        <f>'&lt;zlight&gt;DEVEXPORT'!G11</f>
        <v>Position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IF(D24="",IF(BP24=0,"",IF(BP24=O24,"",BP24&amp;"."&amp;BQ24)),'&lt;zlight&gt;DEVEXPORT'!E11&amp;"."&amp;'&lt;zlight&gt;DEVEXPORT'!F11)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IF(E24="","",INDEX(INDIRECT("BD!"&amp;INDEX(BD!$K$5:$BO$5,1,MATCH(E24&amp;"I",BD!$K$4:$BP$4,0))),MATCH(AH24*IF(F24="",AE24,AX24),INDIRECT("BD!"&amp;INDEX(BD!$K$5:$BO$5,1,MATCH(E24&amp;"I",BD!$K$4:$BP$4,0))),-1)))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IF(E24="","",INDEX(INDIRECT("BD!"&amp;INDEX(BD!$K$5:$BO$5,1,MATCH(E24&amp;"О",BD!$K$4:$BP$4,0))),MATCH(AY24,INDIRECT("BD!"&amp;INDEX(BD!$K$5:$BO$5,1,MATCH(E24&amp;"I",BD!$K$4:$BP$4,0))),0))&amp;D24)</f>
        <v>#VALUE!</v>
      </c>
      <c r="BD24" s="71" t="e">
        <f ca="1">IF(E24="","",INDEX(INDIRECT("BD!"&amp;INDEX(BD!$K$5:$BO$5,1,MATCH(E24&amp;"М",BD!$K$4:$BP$4,0))),MATCH(AY24,INDIRECT("BD!"&amp;INDEX(BD!$K$5:$BO$5,1,MATCH(E24&amp;"I",BD!$K$4:$BP$4,0))),0)))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IF(G24="","",INDEX(INDIRECT("BD!"&amp;INDEX(BD!$K$5:$BR$5,1,MATCH(G24&amp;"I",BD!$K$4:$BS$4,0))),MATCH(AH24*AE24,INDIRECT("BD!"&amp;INDEX(BD!$K$5:$BR$5,1,MATCH(G24&amp;"I",BD!$K$4:$BS$4,0))),-1)))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IF(G24="","",INDEX(INDIRECT("BD!"&amp;INDEX(BD!$K$5:$BR$5,1,MATCH(G24&amp;"О",BD!$K$4:$BS$4,0))),MATCH(BF24,INDIRECT("BD!"&amp;INDEX(BD!$K$5:$BR$5,1,MATCH(G24&amp;"I",BD!$K$4:$BS$4,0))),0))&amp;D24)</f>
        <v>#VALUE!</v>
      </c>
      <c r="BK24" s="71" t="e">
        <f ca="1">IF(G24="","",INDEX(INDIRECT("BD!"&amp;INDEX(BD!$K$5:$BR$5,1,MATCH(G24&amp;"М",BD!$K$4:$BS$4,0))),MATCH(BF24,INDIRECT("BD!"&amp;INDEX(BD!$K$5:$BR$5,1,MATCH(G24&amp;"I",BD!$K$4:$BS$4,0))),0)))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11" t="str">
        <f>IF('&lt;zlight&gt;DEVEXPORT'!T11="-",'&lt;zlight&gt;DEVEXPORT'!T11,1)</f>
        <v>-</v>
      </c>
      <c r="BP24" s="11">
        <f>IF('&lt;zlight&gt;DEVEXPORT'!U11="-",0,'&lt;zlight&gt;DEVEXPORT'!U11)</f>
        <v>0</v>
      </c>
      <c r="BQ24" s="11">
        <f>IF('&lt;zlight&gt;DEVEXPORT'!U11="-",0,'&lt;zlight&gt;DEVEXPORT'!F11)</f>
        <v>0</v>
      </c>
      <c r="BR24" s="89">
        <f>IF(MATCH(BM24,$BM$24:BM24,0)=COUNT($BM$24:BM24),COUNTIFS(F24:$F$120000,F24),0)</f>
        <v>0</v>
      </c>
      <c r="BS24" s="89">
        <f>IF(INDEX($BR$24:BR24,MATCH(BM24,$BM$24:BM24,0))&gt;1,IF(BR24=0,2,1),IF(BR24=1,1,0))</f>
        <v>0</v>
      </c>
      <c r="BT24" s="91" t="e">
        <f>INDEX($BO$24:BO24,COUNT($BM$24:BM24)-1)</f>
        <v>#VALUE!</v>
      </c>
      <c r="BU24" s="91">
        <f>IF(INDEX($BO$24:$BO$120000,COUNT($BM$24:BM24))=1,IF(INDEX($BO$24:$BO$120000,COUNT($BM$24:BM24)+1)=1,1,0),0)</f>
        <v>0</v>
      </c>
      <c r="BV24" s="91" t="e">
        <f>IF(COUNT($BM$24:BM24)=1,1,IF(INDEX($BM$24:BM24,COUNT($BM$24:BM24)-1)=INDEX($BM$24:BM24,COUNT($BM$24:BM24)),0,COUNT($BM$24:BM24)))</f>
        <v>#VALUE!</v>
      </c>
      <c r="BW24" s="91" t="e">
        <f>IF(BV24&gt;0,ADDRESS(ROW(),COLUMN(K24)),0)</f>
        <v>#VALUE!</v>
      </c>
      <c r="BX24" s="96">
        <f>MATCH(1,J24:L24,0)</f>
        <v>1</v>
      </c>
      <c r="BY24" s="96" t="e">
        <f>IF(COUNT($BM$24:BM24)&lt;&gt;1,INDEX($BY$24:BY24,COUNT($BM$24:BM24)-1)+25 - IF(BO24="-",IF(BT24=1,25,0),0),60)</f>
        <v>#VALUE!</v>
      </c>
      <c r="BZ24" t="s">
        <v>60</v>
      </c>
      <c r="CA24" s="1" t="s">
        <v>337</v>
      </c>
      <c r="CB24" s="1" t="e">
        <f>BY24</f>
        <v>#VALUE!</v>
      </c>
      <c r="CC24" s="1">
        <v>0</v>
      </c>
      <c r="CD24" s="1">
        <v>1</v>
      </c>
      <c r="CE24" s="1">
        <v>1</v>
      </c>
      <c r="CF24" s="1" t="s">
        <v>338</v>
      </c>
      <c r="CG24" s="1" t="e">
        <f t="shared" ref="CG24" ca="1" si="0">IF(Q24="ABC","BOOLEAN_1","BOOLEAN_0")</f>
        <v>#N/A</v>
      </c>
      <c r="CH24" s="1" t="s">
        <v>339</v>
      </c>
      <c r="CI24" s="1" t="e">
        <f ca="1">IF(H24&lt;&gt;"","INTEGER_0",IF(BR24=0,IF(BS24=0,"INTEGER_3","INTEGER_"&amp;BS24),"INTEGER_"&amp;BS24))</f>
        <v>#VALUE!</v>
      </c>
      <c r="CJ24" s="94" t="s">
        <v>340</v>
      </c>
      <c r="CK24" s="1" t="str">
        <f ca="1">IF(BO24="-","INTEGER_0",IF(COUNTIF(INDIRECT(ADDRESS(ROW(),COLUMN(K24))&amp;":"&amp;INDEX($BW$24:BW24,MAX($BV$24:BV24))),1)=1,"INTEGER_2","INTEGER_0"))</f>
        <v>INTEGER_0</v>
      </c>
      <c r="CL24" s="94" t="s">
        <v>341</v>
      </c>
      <c r="CM24" s="1" t="e">
        <f ca="1">IF(COUNTIF(INDIRECT(ADDRESS(ROW(),COLUMN(K24))&amp;":"&amp;INDEX($BW$24:BW24,MAX($BV$24:BV24))),1)&gt;1,"INTEGER_2","INTEGER_0")</f>
        <v>#VALUE!</v>
      </c>
      <c r="CN24" s="94" t="s">
        <v>342</v>
      </c>
      <c r="CO24" s="1" t="e">
        <f t="shared" ref="CO24" ca="1" si="1">IF(I24&lt;&gt;"","INTEGER_1",IF(K24=1,"INTEGER_2","INTEGER_0"))</f>
        <v>#VALUE!</v>
      </c>
      <c r="CP24" s="94" t="s">
        <v>343</v>
      </c>
      <c r="CQ24" s="1" t="e">
        <f ca="1">IF(BU24=0,IF(I24&lt;&gt;"","INTEGER_0",IF(BO24="-",IF(BT24=1,"INTEGER_0",IF(INDEX($BX$24:BX24,COUNT($BM$24:BM24)-1)=INDEX($BX$24:BX24,COUNT($BM$24:BM24)),"INTEGER_1","INTEGER_0")),"INTEGER_0")),"INTEGER_0")</f>
        <v>#VALUE!</v>
      </c>
      <c r="CR24" s="94" t="s">
        <v>344</v>
      </c>
      <c r="CS24" s="1" t="str">
        <f t="shared" ref="CS24" si="2">IF(BU24=0,"INTEGER_0","INTEGER_0")</f>
        <v>INTEGER_0</v>
      </c>
      <c r="CT24" s="94" t="s">
        <v>345</v>
      </c>
      <c r="CU24" s="1" t="e">
        <f t="shared" ref="CU24" ca="1" si="3">IF(BU24=0,IF(BO24=1,"INTEGER_5",IF(CQ24="INTEGER_1","INTEGER_1",IF(CO24="INTEGER_1","INTEGER_5",IF(CO24="INTEGER_2","INTEGER_5","INTEGER_0")))),"INTEGER_0")</f>
        <v>#VALUE!</v>
      </c>
      <c r="CV24" s="1" t="s">
        <v>346</v>
      </c>
      <c r="CW24" s="1" t="str">
        <f t="shared" ref="CW24" si="4">O24</f>
        <v>Position</v>
      </c>
      <c r="CX24" t="s">
        <v>59</v>
      </c>
      <c r="CY24" t="s">
        <v>12</v>
      </c>
    </row>
  </sheetData>
  <mergeCells count="45">
    <mergeCell ref="D22:D23"/>
    <mergeCell ref="O22:Z22"/>
    <mergeCell ref="E22:E23"/>
    <mergeCell ref="F22:F23"/>
    <mergeCell ref="G22:G23"/>
    <mergeCell ref="H22:H23"/>
    <mergeCell ref="AA22:AI22"/>
    <mergeCell ref="AJ22:AW22"/>
    <mergeCell ref="BF22:BL22"/>
    <mergeCell ref="AX22:BE22"/>
    <mergeCell ref="I22:I23"/>
    <mergeCell ref="J22:L22"/>
    <mergeCell ref="M22:M23"/>
    <mergeCell ref="BM22:BW23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10:G10"/>
    <mergeCell ref="P9:S10"/>
    <mergeCell ref="T9:U10"/>
    <mergeCell ref="D9:G9"/>
    <mergeCell ref="T12:U12"/>
    <mergeCell ref="D12:G12"/>
    <mergeCell ref="P11:S11"/>
    <mergeCell ref="T11:U11"/>
    <mergeCell ref="D11:G11"/>
    <mergeCell ref="D15:G15"/>
    <mergeCell ref="P14:S14"/>
    <mergeCell ref="P12:S12"/>
    <mergeCell ref="T14:U14"/>
    <mergeCell ref="D14:G14"/>
    <mergeCell ref="P13:S13"/>
    <mergeCell ref="T13:U13"/>
    <mergeCell ref="D13:G13"/>
  </mergeCells>
  <conditionalFormatting sqref="P24">
    <cfRule type="expression" dxfId="102" priority="116">
      <formula>NOT(_xlfn.ISFORMULA(P24))</formula>
    </cfRule>
  </conditionalFormatting>
  <conditionalFormatting sqref="Q24">
    <cfRule type="expression" dxfId="101" priority="110">
      <formula>NOT(_xlfn.ISFORMULA(Q24))</formula>
    </cfRule>
  </conditionalFormatting>
  <conditionalFormatting sqref="R24">
    <cfRule type="expression" dxfId="100" priority="109">
      <formula>NOT(_xlfn.ISFORMULA(R24))</formula>
    </cfRule>
  </conditionalFormatting>
  <conditionalFormatting sqref="S24">
    <cfRule type="expression" dxfId="99" priority="108">
      <formula>NOT(_xlfn.ISFORMULA(S24))</formula>
    </cfRule>
  </conditionalFormatting>
  <conditionalFormatting sqref="Y24">
    <cfRule type="expression" dxfId="98" priority="107">
      <formula>NOT(_xlfn.ISFORMULA(Y24))</formula>
    </cfRule>
  </conditionalFormatting>
  <conditionalFormatting sqref="AP24">
    <cfRule type="expression" dxfId="97" priority="105">
      <formula>NOT(_xlfn.ISFORMULA(AP24))</formula>
    </cfRule>
  </conditionalFormatting>
  <conditionalFormatting sqref="AS24">
    <cfRule type="expression" dxfId="96" priority="104">
      <formula>NOT(_xlfn.ISFORMULA(AS24))</formula>
    </cfRule>
  </conditionalFormatting>
  <conditionalFormatting sqref="AV24">
    <cfRule type="expression" dxfId="95" priority="102">
      <formula>NOT(_xlfn.ISFORMULA(AV24))</formula>
    </cfRule>
  </conditionalFormatting>
  <conditionalFormatting sqref="AQ24">
    <cfRule type="expression" dxfId="94" priority="101">
      <formula>NOT(_xlfn.ISFORMULA(AQ24))</formula>
    </cfRule>
  </conditionalFormatting>
  <conditionalFormatting sqref="J24">
    <cfRule type="cellIs" dxfId="93" priority="99" operator="equal">
      <formula>0</formula>
    </cfRule>
    <cfRule type="cellIs" dxfId="92" priority="100" operator="equal">
      <formula>1</formula>
    </cfRule>
  </conditionalFormatting>
  <conditionalFormatting sqref="K24:L24">
    <cfRule type="cellIs" dxfId="91" priority="97" operator="equal">
      <formula>0</formula>
    </cfRule>
    <cfRule type="cellIs" dxfId="90" priority="98" operator="equal">
      <formula>1</formula>
    </cfRule>
  </conditionalFormatting>
  <conditionalFormatting sqref="CI24">
    <cfRule type="cellIs" dxfId="89" priority="90" operator="equal">
      <formula>"INTEGER_0"</formula>
    </cfRule>
  </conditionalFormatting>
  <conditionalFormatting sqref="CI24">
    <cfRule type="cellIs" dxfId="88" priority="85" operator="equal">
      <formula>"INTEGER_5"</formula>
    </cfRule>
    <cfRule type="cellIs" dxfId="87" priority="86" operator="equal">
      <formula>"INTEGER_4"</formula>
    </cfRule>
    <cfRule type="cellIs" dxfId="86" priority="87" operator="equal">
      <formula>"INTEGER_3"</formula>
    </cfRule>
    <cfRule type="cellIs" dxfId="85" priority="88" operator="equal">
      <formula>"INTEGER_2"</formula>
    </cfRule>
    <cfRule type="cellIs" dxfId="84" priority="89" operator="equal">
      <formula>"INTEGER_1"</formula>
    </cfRule>
  </conditionalFormatting>
  <conditionalFormatting sqref="CJ24">
    <cfRule type="cellIs" dxfId="83" priority="84" operator="equal">
      <formula>"INTEGER_0"</formula>
    </cfRule>
  </conditionalFormatting>
  <conditionalFormatting sqref="CJ24">
    <cfRule type="cellIs" dxfId="82" priority="79" operator="equal">
      <formula>"INTEGER_5"</formula>
    </cfRule>
    <cfRule type="cellIs" dxfId="81" priority="80" operator="equal">
      <formula>"INTEGER_4"</formula>
    </cfRule>
    <cfRule type="cellIs" dxfId="80" priority="81" operator="equal">
      <formula>"INTEGER_3"</formula>
    </cfRule>
    <cfRule type="cellIs" dxfId="79" priority="82" operator="equal">
      <formula>"INTEGER_2"</formula>
    </cfRule>
    <cfRule type="cellIs" dxfId="78" priority="83" operator="equal">
      <formula>"INTEGER_1"</formula>
    </cfRule>
  </conditionalFormatting>
  <conditionalFormatting sqref="CK24">
    <cfRule type="cellIs" dxfId="77" priority="78" operator="equal">
      <formula>"INTEGER_0"</formula>
    </cfRule>
  </conditionalFormatting>
  <conditionalFormatting sqref="CK24">
    <cfRule type="cellIs" dxfId="76" priority="73" operator="equal">
      <formula>"INTEGER_5"</formula>
    </cfRule>
    <cfRule type="cellIs" dxfId="75" priority="74" operator="equal">
      <formula>"INTEGER_4"</formula>
    </cfRule>
    <cfRule type="cellIs" dxfId="74" priority="75" operator="equal">
      <formula>"INTEGER_3"</formula>
    </cfRule>
    <cfRule type="cellIs" dxfId="73" priority="76" operator="equal">
      <formula>"INTEGER_2"</formula>
    </cfRule>
    <cfRule type="cellIs" dxfId="72" priority="77" operator="equal">
      <formula>"INTEGER_1"</formula>
    </cfRule>
  </conditionalFormatting>
  <conditionalFormatting sqref="CL24">
    <cfRule type="cellIs" dxfId="71" priority="72" operator="equal">
      <formula>"INTEGER_0"</formula>
    </cfRule>
  </conditionalFormatting>
  <conditionalFormatting sqref="CL24">
    <cfRule type="cellIs" dxfId="70" priority="67" operator="equal">
      <formula>"INTEGER_5"</formula>
    </cfRule>
    <cfRule type="cellIs" dxfId="69" priority="68" operator="equal">
      <formula>"INTEGER_4"</formula>
    </cfRule>
    <cfRule type="cellIs" dxfId="68" priority="69" operator="equal">
      <formula>"INTEGER_3"</formula>
    </cfRule>
    <cfRule type="cellIs" dxfId="67" priority="70" operator="equal">
      <formula>"INTEGER_2"</formula>
    </cfRule>
    <cfRule type="cellIs" dxfId="66" priority="71" operator="equal">
      <formula>"INTEGER_1"</formula>
    </cfRule>
  </conditionalFormatting>
  <conditionalFormatting sqref="CM24">
    <cfRule type="cellIs" dxfId="65" priority="66" operator="equal">
      <formula>"INTEGER_0"</formula>
    </cfRule>
  </conditionalFormatting>
  <conditionalFormatting sqref="CM24">
    <cfRule type="cellIs" dxfId="64" priority="61" operator="equal">
      <formula>"INTEGER_5"</formula>
    </cfRule>
    <cfRule type="cellIs" dxfId="63" priority="62" operator="equal">
      <formula>"INTEGER_4"</formula>
    </cfRule>
    <cfRule type="cellIs" dxfId="62" priority="63" operator="equal">
      <formula>"INTEGER_3"</formula>
    </cfRule>
    <cfRule type="cellIs" dxfId="61" priority="64" operator="equal">
      <formula>"INTEGER_2"</formula>
    </cfRule>
    <cfRule type="cellIs" dxfId="60" priority="65" operator="equal">
      <formula>"INTEGER_1"</formula>
    </cfRule>
  </conditionalFormatting>
  <conditionalFormatting sqref="CN24">
    <cfRule type="cellIs" dxfId="59" priority="60" operator="equal">
      <formula>"INTEGER_0"</formula>
    </cfRule>
  </conditionalFormatting>
  <conditionalFormatting sqref="CN24">
    <cfRule type="cellIs" dxfId="58" priority="55" operator="equal">
      <formula>"INTEGER_5"</formula>
    </cfRule>
    <cfRule type="cellIs" dxfId="57" priority="56" operator="equal">
      <formula>"INTEGER_4"</formula>
    </cfRule>
    <cfRule type="cellIs" dxfId="56" priority="57" operator="equal">
      <formula>"INTEGER_3"</formula>
    </cfRule>
    <cfRule type="cellIs" dxfId="55" priority="58" operator="equal">
      <formula>"INTEGER_2"</formula>
    </cfRule>
    <cfRule type="cellIs" dxfId="54" priority="59" operator="equal">
      <formula>"INTEGER_1"</formula>
    </cfRule>
  </conditionalFormatting>
  <conditionalFormatting sqref="CO24">
    <cfRule type="cellIs" dxfId="53" priority="54" operator="equal">
      <formula>"INTEGER_0"</formula>
    </cfRule>
  </conditionalFormatting>
  <conditionalFormatting sqref="CO24">
    <cfRule type="cellIs" dxfId="52" priority="49" operator="equal">
      <formula>"INTEGER_5"</formula>
    </cfRule>
    <cfRule type="cellIs" dxfId="51" priority="50" operator="equal">
      <formula>"INTEGER_4"</formula>
    </cfRule>
    <cfRule type="cellIs" dxfId="50" priority="51" operator="equal">
      <formula>"INTEGER_3"</formula>
    </cfRule>
    <cfRule type="cellIs" dxfId="49" priority="52" operator="equal">
      <formula>"INTEGER_2"</formula>
    </cfRule>
    <cfRule type="cellIs" dxfId="48" priority="53" operator="equal">
      <formula>"INTEGER_1"</formula>
    </cfRule>
  </conditionalFormatting>
  <conditionalFormatting sqref="CP24">
    <cfRule type="cellIs" dxfId="47" priority="48" operator="equal">
      <formula>"INTEGER_0"</formula>
    </cfRule>
  </conditionalFormatting>
  <conditionalFormatting sqref="CP24">
    <cfRule type="cellIs" dxfId="46" priority="43" operator="equal">
      <formula>"INTEGER_5"</formula>
    </cfRule>
    <cfRule type="cellIs" dxfId="45" priority="44" operator="equal">
      <formula>"INTEGER_4"</formula>
    </cfRule>
    <cfRule type="cellIs" dxfId="44" priority="45" operator="equal">
      <formula>"INTEGER_3"</formula>
    </cfRule>
    <cfRule type="cellIs" dxfId="43" priority="46" operator="equal">
      <formula>"INTEGER_2"</formula>
    </cfRule>
    <cfRule type="cellIs" dxfId="42" priority="47" operator="equal">
      <formula>"INTEGER_1"</formula>
    </cfRule>
  </conditionalFormatting>
  <conditionalFormatting sqref="CQ24">
    <cfRule type="cellIs" dxfId="41" priority="42" operator="equal">
      <formula>"INTEGER_0"</formula>
    </cfRule>
  </conditionalFormatting>
  <conditionalFormatting sqref="CQ24">
    <cfRule type="cellIs" dxfId="40" priority="37" operator="equal">
      <formula>"INTEGER_5"</formula>
    </cfRule>
    <cfRule type="cellIs" dxfId="39" priority="38" operator="equal">
      <formula>"INTEGER_4"</formula>
    </cfRule>
    <cfRule type="cellIs" dxfId="38" priority="39" operator="equal">
      <formula>"INTEGER_3"</formula>
    </cfRule>
    <cfRule type="cellIs" dxfId="37" priority="40" operator="equal">
      <formula>"INTEGER_2"</formula>
    </cfRule>
    <cfRule type="cellIs" dxfId="36" priority="41" operator="equal">
      <formula>"INTEGER_1"</formula>
    </cfRule>
  </conditionalFormatting>
  <conditionalFormatting sqref="CR24">
    <cfRule type="cellIs" dxfId="35" priority="36" operator="equal">
      <formula>"INTEGER_0"</formula>
    </cfRule>
  </conditionalFormatting>
  <conditionalFormatting sqref="CR24">
    <cfRule type="cellIs" dxfId="34" priority="31" operator="equal">
      <formula>"INTEGER_5"</formula>
    </cfRule>
    <cfRule type="cellIs" dxfId="33" priority="32" operator="equal">
      <formula>"INTEGER_4"</formula>
    </cfRule>
    <cfRule type="cellIs" dxfId="32" priority="33" operator="equal">
      <formula>"INTEGER_3"</formula>
    </cfRule>
    <cfRule type="cellIs" dxfId="31" priority="34" operator="equal">
      <formula>"INTEGER_2"</formula>
    </cfRule>
    <cfRule type="cellIs" dxfId="30" priority="35" operator="equal">
      <formula>"INTEGER_1"</formula>
    </cfRule>
  </conditionalFormatting>
  <conditionalFormatting sqref="CS24">
    <cfRule type="cellIs" dxfId="29" priority="30" operator="equal">
      <formula>"INTEGER_0"</formula>
    </cfRule>
  </conditionalFormatting>
  <conditionalFormatting sqref="CS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T24">
    <cfRule type="cellIs" dxfId="23" priority="24" operator="equal">
      <formula>"INTEGER_0"</formula>
    </cfRule>
  </conditionalFormatting>
  <conditionalFormatting sqref="CT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U24">
    <cfRule type="cellIs" dxfId="17" priority="18" operator="equal">
      <formula>"INTEGER_0"</formula>
    </cfRule>
  </conditionalFormatting>
  <conditionalFormatting sqref="CU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V24">
    <cfRule type="cellIs" dxfId="11" priority="12" operator="equal">
      <formula>"INTEGER_0"</formula>
    </cfRule>
  </conditionalFormatting>
  <conditionalFormatting sqref="CV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CW24">
    <cfRule type="cellIs" dxfId="5" priority="6" operator="equal">
      <formula>"INTEGER_0"</formula>
    </cfRule>
  </conditionalFormatting>
  <conditionalFormatting sqref="CW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topLeftCell="D1" workbookViewId="0">
      <selection activeCell="R11" sqref="R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99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100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278</v>
      </c>
      <c r="H9" s="2" t="s">
        <v>279</v>
      </c>
      <c r="I9" s="2" t="s">
        <v>280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328</v>
      </c>
      <c r="Q9" s="2" t="s">
        <v>16</v>
      </c>
      <c r="R9" s="2" t="s">
        <v>17</v>
      </c>
      <c r="S9" s="3" t="s">
        <v>18</v>
      </c>
      <c r="T9" s="3" t="s">
        <v>284</v>
      </c>
      <c r="U9" s="3" t="s">
        <v>327</v>
      </c>
      <c r="V9" s="3" t="s">
        <v>326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73</v>
      </c>
      <c r="H11" s="1" t="s">
        <v>281</v>
      </c>
      <c r="I11" s="1" t="s">
        <v>282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IF(R11=1,1,0)</f>
        <v>1</v>
      </c>
      <c r="T11" s="1" t="str">
        <f>IFERROR(IF(MATCH(D11,$E$11:$E$12000,0)&gt;0,D11,"-"),"-")</f>
        <v>-</v>
      </c>
      <c r="U11" s="1" t="str">
        <f>IFERROR(IF(MATCH(E11,$D$11:D11,0)&gt;0,INDEX($D$11:D11,MATCH(E11,$D$11:D11,0)),"-"),"-")</f>
        <v>-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96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324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AP12" sqref="AP12:AQ12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97" t="s">
        <v>35</v>
      </c>
      <c r="B3" s="98"/>
      <c r="C3" s="99"/>
      <c r="F3" s="100" t="s">
        <v>108</v>
      </c>
      <c r="G3" s="101"/>
      <c r="H3" s="102"/>
      <c r="K3" s="105" t="s">
        <v>195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</row>
    <row r="4" spans="1:67" ht="32.25" thickBot="1" x14ac:dyDescent="0.3">
      <c r="A4" s="13" t="s">
        <v>48</v>
      </c>
      <c r="B4" s="34">
        <v>220</v>
      </c>
      <c r="C4" s="48">
        <f>B4</f>
        <v>220</v>
      </c>
      <c r="F4" s="45" t="s">
        <v>109</v>
      </c>
      <c r="G4" s="46" t="s">
        <v>110</v>
      </c>
      <c r="H4" s="47" t="s">
        <v>111</v>
      </c>
      <c r="K4" s="53" t="s">
        <v>196</v>
      </c>
      <c r="L4" s="53" t="s">
        <v>197</v>
      </c>
      <c r="M4" s="53" t="s">
        <v>198</v>
      </c>
      <c r="N4" s="53" t="s">
        <v>226</v>
      </c>
      <c r="O4" s="53" t="s">
        <v>227</v>
      </c>
      <c r="P4" s="53" t="s">
        <v>228</v>
      </c>
      <c r="Q4" s="53" t="s">
        <v>265</v>
      </c>
      <c r="R4" s="53" t="s">
        <v>199</v>
      </c>
      <c r="S4" s="53" t="s">
        <v>200</v>
      </c>
      <c r="T4" s="53" t="s">
        <v>201</v>
      </c>
      <c r="U4" s="53" t="s">
        <v>235</v>
      </c>
      <c r="V4" s="53" t="s">
        <v>236</v>
      </c>
      <c r="W4" s="53" t="s">
        <v>237</v>
      </c>
      <c r="X4" s="53" t="s">
        <v>266</v>
      </c>
      <c r="Y4" s="53" t="s">
        <v>202</v>
      </c>
      <c r="Z4" s="53" t="s">
        <v>203</v>
      </c>
      <c r="AA4" s="53" t="s">
        <v>204</v>
      </c>
      <c r="AB4" s="53" t="s">
        <v>231</v>
      </c>
      <c r="AC4" s="53" t="s">
        <v>232</v>
      </c>
      <c r="AD4" s="53" t="s">
        <v>233</v>
      </c>
      <c r="AE4" s="53" t="s">
        <v>267</v>
      </c>
      <c r="AF4" s="53" t="s">
        <v>205</v>
      </c>
      <c r="AG4" s="53" t="s">
        <v>206</v>
      </c>
      <c r="AH4" s="53" t="s">
        <v>207</v>
      </c>
      <c r="AI4" s="53" t="s">
        <v>238</v>
      </c>
      <c r="AJ4" s="53" t="s">
        <v>239</v>
      </c>
      <c r="AK4" s="53" t="s">
        <v>240</v>
      </c>
      <c r="AL4" s="53" t="s">
        <v>268</v>
      </c>
      <c r="AM4" s="53" t="s">
        <v>208</v>
      </c>
      <c r="AN4" s="53" t="s">
        <v>209</v>
      </c>
      <c r="AO4" s="53" t="s">
        <v>210</v>
      </c>
      <c r="AP4" s="53" t="s">
        <v>241</v>
      </c>
      <c r="AQ4" s="53" t="s">
        <v>242</v>
      </c>
      <c r="AR4" s="53" t="s">
        <v>243</v>
      </c>
      <c r="AS4" s="53" t="s">
        <v>269</v>
      </c>
      <c r="AT4" s="53" t="s">
        <v>211</v>
      </c>
      <c r="AU4" s="53" t="s">
        <v>212</v>
      </c>
      <c r="AV4" s="53" t="s">
        <v>213</v>
      </c>
      <c r="AW4" s="53" t="s">
        <v>244</v>
      </c>
      <c r="AX4" s="53" t="s">
        <v>245</v>
      </c>
      <c r="AY4" s="53" t="s">
        <v>246</v>
      </c>
      <c r="AZ4" s="53" t="s">
        <v>270</v>
      </c>
      <c r="BA4" s="53" t="s">
        <v>214</v>
      </c>
      <c r="BB4" s="53" t="s">
        <v>215</v>
      </c>
      <c r="BC4" s="53" t="s">
        <v>216</v>
      </c>
      <c r="BD4" s="53" t="s">
        <v>247</v>
      </c>
      <c r="BE4" s="53" t="s">
        <v>248</v>
      </c>
      <c r="BF4" s="53" t="s">
        <v>249</v>
      </c>
      <c r="BG4" s="53" t="s">
        <v>271</v>
      </c>
      <c r="BH4" s="53" t="s">
        <v>217</v>
      </c>
      <c r="BI4" s="53" t="s">
        <v>218</v>
      </c>
      <c r="BJ4" s="53" t="s">
        <v>219</v>
      </c>
      <c r="BK4" s="53" t="s">
        <v>250</v>
      </c>
      <c r="BL4" s="53" t="s">
        <v>251</v>
      </c>
      <c r="BM4" s="53" t="s">
        <v>252</v>
      </c>
      <c r="BN4" s="53" t="s">
        <v>272</v>
      </c>
      <c r="BO4" s="53"/>
    </row>
    <row r="5" spans="1:67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N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/>
    </row>
    <row r="6" spans="1:67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229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253</v>
      </c>
      <c r="V6" s="10" t="s">
        <v>189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258</v>
      </c>
      <c r="AC6" s="10" t="s">
        <v>234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259</v>
      </c>
      <c r="AJ6" s="10" t="s">
        <v>257</v>
      </c>
      <c r="AK6" s="10">
        <v>4</v>
      </c>
      <c r="AL6" s="10"/>
      <c r="AM6" s="81">
        <v>50</v>
      </c>
      <c r="AN6" s="10">
        <v>0</v>
      </c>
      <c r="AO6" s="10">
        <v>0</v>
      </c>
      <c r="AP6" s="10" t="s">
        <v>260</v>
      </c>
      <c r="AQ6" s="10" t="s">
        <v>254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261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262</v>
      </c>
      <c r="BE6" s="10" t="s">
        <v>256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263</v>
      </c>
      <c r="BL6" s="10" t="s">
        <v>264</v>
      </c>
      <c r="BM6" s="10"/>
      <c r="BN6" s="10">
        <v>8</v>
      </c>
      <c r="BO6" s="10"/>
    </row>
    <row r="7" spans="1:67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229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253</v>
      </c>
      <c r="V7" s="10" t="s">
        <v>189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258</v>
      </c>
      <c r="AC7" s="10" t="s">
        <v>234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259</v>
      </c>
      <c r="AJ7" s="10" t="s">
        <v>257</v>
      </c>
      <c r="AK7" s="10">
        <v>4</v>
      </c>
      <c r="AL7" s="10"/>
      <c r="AM7" s="81">
        <v>40</v>
      </c>
      <c r="AN7" s="10">
        <v>0</v>
      </c>
      <c r="AO7" s="10">
        <v>0</v>
      </c>
      <c r="AP7" s="10" t="s">
        <v>260</v>
      </c>
      <c r="AQ7" s="10" t="s">
        <v>254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261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262</v>
      </c>
      <c r="BE7" s="10" t="s">
        <v>255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263</v>
      </c>
      <c r="BL7" s="10" t="s">
        <v>264</v>
      </c>
      <c r="BM7" s="10"/>
      <c r="BN7" s="10">
        <v>8</v>
      </c>
      <c r="BO7" s="10"/>
    </row>
    <row r="8" spans="1:67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229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253</v>
      </c>
      <c r="V8" s="10" t="s">
        <v>189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258</v>
      </c>
      <c r="AC8" s="10" t="s">
        <v>234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259</v>
      </c>
      <c r="AJ8" s="10" t="s">
        <v>257</v>
      </c>
      <c r="AK8" s="10">
        <v>4</v>
      </c>
      <c r="AL8" s="10"/>
      <c r="AM8" s="10">
        <v>32</v>
      </c>
      <c r="AN8" s="10">
        <v>0</v>
      </c>
      <c r="AO8" s="10">
        <v>0</v>
      </c>
      <c r="AP8" s="10" t="s">
        <v>260</v>
      </c>
      <c r="AQ8" s="10" t="s">
        <v>254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261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263</v>
      </c>
      <c r="BL8" s="10" t="s">
        <v>264</v>
      </c>
      <c r="BM8" s="10"/>
      <c r="BN8" s="10">
        <v>8</v>
      </c>
      <c r="BO8" s="10"/>
    </row>
    <row r="9" spans="1:67" ht="15.75" thickBot="1" x14ac:dyDescent="0.3">
      <c r="A9" s="103" t="s">
        <v>23</v>
      </c>
      <c r="B9" s="104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229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253</v>
      </c>
      <c r="V9" s="10" t="s">
        <v>189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258</v>
      </c>
      <c r="AC9" s="10" t="s">
        <v>234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259</v>
      </c>
      <c r="AJ9" s="10" t="s">
        <v>257</v>
      </c>
      <c r="AK9" s="10">
        <v>4</v>
      </c>
      <c r="AL9" s="10"/>
      <c r="AM9" s="10">
        <v>25</v>
      </c>
      <c r="AN9" s="10">
        <v>0</v>
      </c>
      <c r="AO9" s="10">
        <v>0</v>
      </c>
      <c r="AP9" s="10" t="s">
        <v>260</v>
      </c>
      <c r="AQ9" s="10" t="s">
        <v>254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261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263</v>
      </c>
      <c r="BL9" s="10" t="s">
        <v>264</v>
      </c>
      <c r="BM9" s="10"/>
      <c r="BN9" s="10">
        <v>8</v>
      </c>
      <c r="BO9" s="10"/>
    </row>
    <row r="10" spans="1:67" x14ac:dyDescent="0.25">
      <c r="A10" s="13" t="s">
        <v>114</v>
      </c>
      <c r="B10" s="48" t="s">
        <v>118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229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253</v>
      </c>
      <c r="V10" s="10" t="s">
        <v>189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258</v>
      </c>
      <c r="AC10" s="10" t="s">
        <v>234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259</v>
      </c>
      <c r="AJ10" s="10" t="s">
        <v>257</v>
      </c>
      <c r="AK10" s="10">
        <v>4</v>
      </c>
      <c r="AL10" s="10"/>
      <c r="AM10" s="10">
        <v>20</v>
      </c>
      <c r="AN10" s="10">
        <v>0</v>
      </c>
      <c r="AO10" s="10">
        <v>0</v>
      </c>
      <c r="AP10" s="10" t="s">
        <v>260</v>
      </c>
      <c r="AQ10" s="10" t="s">
        <v>254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261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263</v>
      </c>
      <c r="BL10" s="10" t="s">
        <v>264</v>
      </c>
      <c r="BM10" s="10"/>
      <c r="BN10" s="10">
        <v>8</v>
      </c>
      <c r="BO10" s="10"/>
    </row>
    <row r="11" spans="1:67" x14ac:dyDescent="0.25">
      <c r="A11" s="50" t="s">
        <v>115</v>
      </c>
      <c r="B11" s="51" t="s">
        <v>119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229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253</v>
      </c>
      <c r="V11" s="10" t="s">
        <v>189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258</v>
      </c>
      <c r="AC11" s="10" t="s">
        <v>234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259</v>
      </c>
      <c r="AJ11" s="10" t="s">
        <v>257</v>
      </c>
      <c r="AK11" s="10">
        <v>4</v>
      </c>
      <c r="AL11" s="10"/>
      <c r="AM11" s="10">
        <v>16</v>
      </c>
      <c r="AN11" s="10">
        <v>0</v>
      </c>
      <c r="AO11" s="10">
        <v>0</v>
      </c>
      <c r="AP11" s="81" t="s">
        <v>260</v>
      </c>
      <c r="AQ11" s="81" t="s">
        <v>254</v>
      </c>
      <c r="AR11" s="10"/>
      <c r="AS11" s="10"/>
      <c r="AT11" s="10">
        <v>1500</v>
      </c>
      <c r="AU11" s="10">
        <v>0</v>
      </c>
      <c r="AV11" s="10">
        <v>0</v>
      </c>
      <c r="AW11" s="10" t="s">
        <v>261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263</v>
      </c>
      <c r="BL11" s="10" t="s">
        <v>264</v>
      </c>
      <c r="BM11" s="10"/>
      <c r="BN11" s="10">
        <v>8</v>
      </c>
      <c r="BO11" s="10"/>
    </row>
    <row r="12" spans="1:67" x14ac:dyDescent="0.25">
      <c r="A12" s="50" t="s">
        <v>116</v>
      </c>
      <c r="B12" s="51" t="s">
        <v>120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229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253</v>
      </c>
      <c r="V12" s="10" t="s">
        <v>189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258</v>
      </c>
      <c r="AC12" s="10" t="s">
        <v>234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259</v>
      </c>
      <c r="AJ12" s="10" t="s">
        <v>257</v>
      </c>
      <c r="AK12" s="10">
        <v>4</v>
      </c>
      <c r="AL12" s="10"/>
      <c r="AM12" s="10">
        <v>10</v>
      </c>
      <c r="AN12" s="10">
        <v>0</v>
      </c>
      <c r="AO12" s="10">
        <v>0</v>
      </c>
      <c r="AP12" s="81" t="s">
        <v>260</v>
      </c>
      <c r="AQ12" s="81" t="s">
        <v>254</v>
      </c>
      <c r="AR12" s="10"/>
      <c r="AS12" s="10"/>
      <c r="AT12" s="10">
        <v>1250</v>
      </c>
      <c r="AU12" s="10">
        <v>0</v>
      </c>
      <c r="AV12" s="10">
        <v>0</v>
      </c>
      <c r="AW12" s="10" t="s">
        <v>261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263</v>
      </c>
      <c r="BL12" s="10" t="s">
        <v>264</v>
      </c>
      <c r="BM12" s="10"/>
      <c r="BN12" s="10">
        <v>8</v>
      </c>
      <c r="BO12" s="10"/>
    </row>
    <row r="13" spans="1:67" ht="15.75" thickBot="1" x14ac:dyDescent="0.3">
      <c r="A13" s="16" t="s">
        <v>117</v>
      </c>
      <c r="B13" s="49" t="s">
        <v>121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229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258</v>
      </c>
      <c r="AC13" s="10" t="s">
        <v>234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259</v>
      </c>
      <c r="AJ13" s="10" t="s">
        <v>257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261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263</v>
      </c>
      <c r="BL13" s="10" t="s">
        <v>264</v>
      </c>
      <c r="BM13" s="10"/>
      <c r="BN13" s="10">
        <v>8</v>
      </c>
      <c r="BO13" s="10"/>
    </row>
    <row r="14" spans="1:67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229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5">
        <v>10</v>
      </c>
      <c r="Z14" s="10">
        <v>0</v>
      </c>
      <c r="AA14" s="10">
        <v>0</v>
      </c>
      <c r="AB14" s="10" t="s">
        <v>258</v>
      </c>
      <c r="AC14" s="10" t="s">
        <v>234</v>
      </c>
      <c r="AD14" s="10">
        <v>0</v>
      </c>
      <c r="AE14" s="10">
        <v>3</v>
      </c>
      <c r="AF14" s="75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5">
        <v>1000</v>
      </c>
      <c r="AU14" s="10">
        <v>0</v>
      </c>
      <c r="AV14" s="10">
        <v>0</v>
      </c>
      <c r="AW14" s="10" t="s">
        <v>261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5">
        <v>10</v>
      </c>
      <c r="BI14" s="10">
        <v>0</v>
      </c>
      <c r="BJ14" s="10">
        <v>0</v>
      </c>
      <c r="BK14" s="10" t="s">
        <v>263</v>
      </c>
      <c r="BL14" s="10" t="s">
        <v>264</v>
      </c>
      <c r="BM14" s="10"/>
      <c r="BN14" s="10">
        <v>8</v>
      </c>
      <c r="BO14" s="10"/>
    </row>
    <row r="15" spans="1:67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229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5">
        <v>6</v>
      </c>
      <c r="Z15" s="10">
        <v>0</v>
      </c>
      <c r="AA15" s="10">
        <v>0</v>
      </c>
      <c r="AB15" s="10" t="s">
        <v>258</v>
      </c>
      <c r="AC15" s="10" t="s">
        <v>234</v>
      </c>
      <c r="AD15" s="10">
        <v>0</v>
      </c>
      <c r="AE15" s="10">
        <v>3</v>
      </c>
      <c r="AF15" s="75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5">
        <v>800</v>
      </c>
      <c r="AU15" s="10">
        <v>0</v>
      </c>
      <c r="AV15" s="10">
        <v>0</v>
      </c>
      <c r="AW15" s="10" t="s">
        <v>261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5">
        <v>8</v>
      </c>
      <c r="BI15" s="10">
        <v>0</v>
      </c>
      <c r="BJ15" s="10">
        <v>0</v>
      </c>
      <c r="BK15" s="10" t="s">
        <v>263</v>
      </c>
      <c r="BL15" s="10" t="s">
        <v>264</v>
      </c>
      <c r="BM15" s="10"/>
      <c r="BN15" s="10">
        <v>8</v>
      </c>
      <c r="BO15" s="10"/>
    </row>
    <row r="16" spans="1:67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229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5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5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5">
        <v>750</v>
      </c>
      <c r="AU16" s="10">
        <v>0</v>
      </c>
      <c r="AV16" s="10">
        <v>0</v>
      </c>
      <c r="AW16" s="10" t="s">
        <v>261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5">
        <v>6</v>
      </c>
      <c r="BI16" s="10">
        <v>0</v>
      </c>
      <c r="BJ16" s="10">
        <v>0</v>
      </c>
      <c r="BK16" s="10" t="s">
        <v>263</v>
      </c>
      <c r="BL16" s="10" t="s">
        <v>264</v>
      </c>
      <c r="BM16" s="10"/>
      <c r="BN16" s="10">
        <v>8</v>
      </c>
      <c r="BO16" s="10"/>
    </row>
    <row r="17" spans="6:67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229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5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5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5">
        <v>600</v>
      </c>
      <c r="AU17" s="10">
        <v>0</v>
      </c>
      <c r="AV17" s="10">
        <v>0</v>
      </c>
      <c r="AW17" s="10" t="s">
        <v>261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5">
        <v>4</v>
      </c>
      <c r="BI17" s="10">
        <v>0</v>
      </c>
      <c r="BJ17" s="10">
        <v>0</v>
      </c>
      <c r="BK17" s="10" t="s">
        <v>263</v>
      </c>
      <c r="BL17" s="10" t="s">
        <v>264</v>
      </c>
      <c r="BM17" s="10"/>
      <c r="BN17" s="10">
        <v>8</v>
      </c>
      <c r="BO17" s="10"/>
    </row>
    <row r="18" spans="6:67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229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5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5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5">
        <v>500</v>
      </c>
      <c r="AU18" s="10">
        <v>0</v>
      </c>
      <c r="AV18" s="10">
        <v>0</v>
      </c>
      <c r="AW18" s="10" t="s">
        <v>261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5">
        <v>2.5</v>
      </c>
      <c r="BI18" s="10">
        <v>0</v>
      </c>
      <c r="BJ18" s="10">
        <v>0</v>
      </c>
      <c r="BK18" s="10" t="s">
        <v>263</v>
      </c>
      <c r="BL18" s="10" t="s">
        <v>264</v>
      </c>
      <c r="BM18" s="10"/>
      <c r="BN18" s="10">
        <v>8</v>
      </c>
      <c r="BO18" s="10"/>
    </row>
    <row r="19" spans="6:67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229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5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5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5">
        <v>400</v>
      </c>
      <c r="AU19" s="10">
        <v>0</v>
      </c>
      <c r="AV19" s="10">
        <v>0</v>
      </c>
      <c r="AW19" s="10" t="s">
        <v>261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5">
        <v>1.6</v>
      </c>
      <c r="BI19" s="10">
        <v>0</v>
      </c>
      <c r="BJ19" s="10">
        <v>0</v>
      </c>
      <c r="BK19" s="10" t="s">
        <v>263</v>
      </c>
      <c r="BL19" s="10" t="s">
        <v>264</v>
      </c>
      <c r="BM19" s="10"/>
      <c r="BN19" s="10">
        <v>8</v>
      </c>
      <c r="BO19" s="10"/>
    </row>
    <row r="20" spans="6:67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229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5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5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5">
        <v>300</v>
      </c>
      <c r="AU20" s="10">
        <v>0</v>
      </c>
      <c r="AV20" s="10">
        <v>0</v>
      </c>
      <c r="AW20" s="10" t="s">
        <v>261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5">
        <v>1</v>
      </c>
      <c r="BI20" s="10">
        <v>0</v>
      </c>
      <c r="BJ20" s="10">
        <v>0</v>
      </c>
      <c r="BK20" s="10" t="s">
        <v>263</v>
      </c>
      <c r="BL20" s="10" t="s">
        <v>264</v>
      </c>
      <c r="BM20" s="10"/>
      <c r="BN20" s="10">
        <v>8</v>
      </c>
      <c r="BO20" s="10"/>
    </row>
    <row r="21" spans="6:67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229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5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5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5">
        <v>250</v>
      </c>
      <c r="AU21" s="10">
        <v>0</v>
      </c>
      <c r="AV21" s="10">
        <v>0</v>
      </c>
      <c r="AW21" s="10" t="s">
        <v>261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5">
        <v>0.6</v>
      </c>
      <c r="BI21" s="10">
        <v>0</v>
      </c>
      <c r="BJ21" s="10">
        <v>0</v>
      </c>
      <c r="BK21" s="10" t="s">
        <v>263</v>
      </c>
      <c r="BL21" s="10" t="s">
        <v>264</v>
      </c>
      <c r="BM21" s="10"/>
      <c r="BN21" s="10">
        <v>8</v>
      </c>
      <c r="BO21" s="10"/>
    </row>
    <row r="22" spans="6:67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229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5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5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5">
        <v>200</v>
      </c>
      <c r="AU22" s="10">
        <v>0</v>
      </c>
      <c r="AV22" s="10">
        <v>0</v>
      </c>
      <c r="AW22" s="10" t="s">
        <v>261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229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5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5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5">
        <v>150</v>
      </c>
      <c r="AU23" s="10">
        <v>0</v>
      </c>
      <c r="AV23" s="10">
        <v>0</v>
      </c>
      <c r="AW23" s="10" t="s">
        <v>261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229</v>
      </c>
      <c r="O24" s="10" t="s">
        <v>186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5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5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5">
        <v>125</v>
      </c>
      <c r="AU24" s="10">
        <v>0</v>
      </c>
      <c r="AV24" s="10">
        <v>0</v>
      </c>
      <c r="AW24" s="10" t="s">
        <v>261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229</v>
      </c>
      <c r="O25" s="10" t="s">
        <v>186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5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5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5">
        <v>120</v>
      </c>
      <c r="AU25" s="10">
        <v>0</v>
      </c>
      <c r="AV25" s="10">
        <v>0</v>
      </c>
      <c r="AW25" s="10" t="s">
        <v>261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229</v>
      </c>
      <c r="O26" s="10" t="s">
        <v>186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5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5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5">
        <v>100</v>
      </c>
      <c r="AU26" s="10">
        <v>0</v>
      </c>
      <c r="AV26" s="10">
        <v>0</v>
      </c>
      <c r="AW26" s="10" t="s">
        <v>261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229</v>
      </c>
      <c r="O27" s="10" t="s">
        <v>186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5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5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5">
        <v>80</v>
      </c>
      <c r="AU27" s="10">
        <v>0</v>
      </c>
      <c r="AV27" s="10">
        <v>0</v>
      </c>
      <c r="AW27" s="10" t="s">
        <v>261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229</v>
      </c>
      <c r="O28" s="10" t="s">
        <v>186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5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5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5">
        <v>75</v>
      </c>
      <c r="AU28" s="10">
        <v>0</v>
      </c>
      <c r="AV28" s="10">
        <v>0</v>
      </c>
      <c r="AW28" s="10" t="s">
        <v>261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229</v>
      </c>
      <c r="O29" s="10" t="s">
        <v>186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5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5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5">
        <v>60</v>
      </c>
      <c r="AU29" s="10">
        <v>0</v>
      </c>
      <c r="AV29" s="10">
        <v>0</v>
      </c>
      <c r="AW29" s="10" t="s">
        <v>261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229</v>
      </c>
      <c r="O30" s="10" t="s">
        <v>186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5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5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5">
        <v>50</v>
      </c>
      <c r="AU30" s="10">
        <v>0</v>
      </c>
      <c r="AV30" s="10">
        <v>0</v>
      </c>
      <c r="AW30" s="10" t="s">
        <v>261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229</v>
      </c>
      <c r="O31" s="10" t="s">
        <v>186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5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5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5">
        <v>40</v>
      </c>
      <c r="AU31" s="10">
        <v>0</v>
      </c>
      <c r="AV31" s="10">
        <v>0</v>
      </c>
      <c r="AW31" s="10" t="s">
        <v>261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229</v>
      </c>
      <c r="O32" s="10" t="s">
        <v>186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5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5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5">
        <v>30</v>
      </c>
      <c r="AU32" s="10">
        <v>0</v>
      </c>
      <c r="AV32" s="10">
        <v>0</v>
      </c>
      <c r="AW32" s="10" t="s">
        <v>261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229</v>
      </c>
      <c r="O33" s="10" t="s">
        <v>186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5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5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5">
        <v>25</v>
      </c>
      <c r="AU33" s="10">
        <v>0</v>
      </c>
      <c r="AV33" s="10">
        <v>0</v>
      </c>
      <c r="AW33" s="10" t="s">
        <v>261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229</v>
      </c>
      <c r="O34" s="10" t="s">
        <v>186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5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5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5">
        <v>20</v>
      </c>
      <c r="AU34" s="10">
        <v>0</v>
      </c>
      <c r="AV34" s="10">
        <v>0</v>
      </c>
      <c r="AW34" s="10" t="s">
        <v>261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229</v>
      </c>
      <c r="O35" s="10" t="s">
        <v>186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5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5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5">
        <v>15</v>
      </c>
      <c r="AU35" s="10">
        <v>0</v>
      </c>
      <c r="AV35" s="10">
        <v>0</v>
      </c>
      <c r="AW35" s="10" t="s">
        <v>261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229</v>
      </c>
      <c r="O36" s="10" t="s">
        <v>186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5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5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5">
        <v>10</v>
      </c>
      <c r="AU36" s="10">
        <v>0</v>
      </c>
      <c r="AV36" s="10">
        <v>0</v>
      </c>
      <c r="AW36" s="10" t="s">
        <v>261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229</v>
      </c>
      <c r="O37" s="10" t="s">
        <v>186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5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5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5">
        <v>5</v>
      </c>
      <c r="AU37" s="10">
        <v>0</v>
      </c>
      <c r="AV37" s="10">
        <v>0</v>
      </c>
      <c r="AW37" s="10" t="s">
        <v>261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5">
        <v>0</v>
      </c>
      <c r="S38" s="10">
        <v>0</v>
      </c>
      <c r="T38" s="10">
        <v>0</v>
      </c>
      <c r="U38" s="10"/>
      <c r="V38" s="10"/>
      <c r="W38" s="10"/>
      <c r="X38" s="10"/>
      <c r="Y38" s="75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5">
        <v>0</v>
      </c>
      <c r="AO38" s="10">
        <v>0</v>
      </c>
      <c r="AP38" s="10"/>
      <c r="AQ38" s="10"/>
      <c r="AR38" s="10"/>
      <c r="AS38" s="10"/>
      <c r="AT38" s="10">
        <v>0</v>
      </c>
      <c r="AU38" s="75">
        <v>0</v>
      </c>
      <c r="AV38" s="10">
        <v>0</v>
      </c>
      <c r="AW38" s="10"/>
      <c r="AX38" s="10"/>
      <c r="AY38" s="10"/>
      <c r="AZ38" s="10"/>
      <c r="BA38" s="10">
        <v>0</v>
      </c>
      <c r="BB38" s="75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100" t="s">
        <v>188</v>
      </c>
      <c r="G42" s="101"/>
      <c r="H42" s="102"/>
    </row>
    <row r="43" spans="6:67" ht="31.5" x14ac:dyDescent="0.25">
      <c r="F43" s="45" t="s">
        <v>109</v>
      </c>
      <c r="G43" s="46" t="s">
        <v>110</v>
      </c>
      <c r="H43" s="47" t="s">
        <v>111</v>
      </c>
    </row>
    <row r="44" spans="6:67" x14ac:dyDescent="0.25">
      <c r="F44" s="36">
        <v>125</v>
      </c>
      <c r="G44" s="37"/>
      <c r="H44" s="38"/>
    </row>
    <row r="45" spans="6:67" x14ac:dyDescent="0.25">
      <c r="F45" s="36">
        <v>100</v>
      </c>
      <c r="G45" s="37"/>
      <c r="H45" s="38"/>
    </row>
    <row r="46" spans="6:67" x14ac:dyDescent="0.25">
      <c r="F46" s="36">
        <v>63</v>
      </c>
      <c r="G46" s="37"/>
      <c r="H46" s="38"/>
    </row>
    <row r="47" spans="6:67" x14ac:dyDescent="0.25">
      <c r="F47" s="36">
        <v>40</v>
      </c>
      <c r="G47" s="37"/>
      <c r="H47" s="38"/>
    </row>
    <row r="48" spans="6:67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156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V7:W12 X7:AA37 BA6:BI37 BL6:BO37 AN6:AX6 AF13:AY37 AF6:AL12 AM8:AM12 AN7:AY12">
    <cfRule type="cellIs" dxfId="125" priority="23" operator="equal">
      <formula>0</formula>
    </cfRule>
  </conditionalFormatting>
  <conditionalFormatting sqref="K38:M38 R38:AA38 AF38:AG38">
    <cfRule type="cellIs" dxfId="124" priority="22" operator="equal">
      <formula>0</formula>
    </cfRule>
  </conditionalFormatting>
  <conditionalFormatting sqref="AH38:AN38">
    <cfRule type="cellIs" dxfId="123" priority="21" operator="equal">
      <formula>0</formula>
    </cfRule>
  </conditionalFormatting>
  <conditionalFormatting sqref="AO38:BI38 BL38:BO38">
    <cfRule type="cellIs" dxfId="122" priority="20" operator="equal">
      <formula>0</formula>
    </cfRule>
  </conditionalFormatting>
  <conditionalFormatting sqref="N6:Q37">
    <cfRule type="cellIs" dxfId="121" priority="19" operator="equal">
      <formula>0</formula>
    </cfRule>
  </conditionalFormatting>
  <conditionalFormatting sqref="N38:Q38">
    <cfRule type="cellIs" dxfId="120" priority="18" operator="equal">
      <formula>0</formula>
    </cfRule>
  </conditionalFormatting>
  <conditionalFormatting sqref="AB6:AC15">
    <cfRule type="cellIs" dxfId="119" priority="17" operator="equal">
      <formula>0</formula>
    </cfRule>
  </conditionalFormatting>
  <conditionalFormatting sqref="AD38:AE38">
    <cfRule type="cellIs" dxfId="118" priority="16" operator="equal">
      <formula>0</formula>
    </cfRule>
  </conditionalFormatting>
  <conditionalFormatting sqref="AB16:AB37">
    <cfRule type="cellIs" dxfId="117" priority="15" operator="equal">
      <formula>0</formula>
    </cfRule>
  </conditionalFormatting>
  <conditionalFormatting sqref="AB38">
    <cfRule type="cellIs" dxfId="116" priority="14" operator="equal">
      <formula>0</formula>
    </cfRule>
  </conditionalFormatting>
  <conditionalFormatting sqref="AC16:AC37">
    <cfRule type="cellIs" dxfId="115" priority="13" operator="equal">
      <formula>0</formula>
    </cfRule>
  </conditionalFormatting>
  <conditionalFormatting sqref="AC38">
    <cfRule type="cellIs" dxfId="114" priority="12" operator="equal">
      <formula>0</formula>
    </cfRule>
  </conditionalFormatting>
  <conditionalFormatting sqref="AD6:AE6 AD7 AE7:AE15">
    <cfRule type="cellIs" dxfId="113" priority="11" operator="equal">
      <formula>0</formula>
    </cfRule>
  </conditionalFormatting>
  <conditionalFormatting sqref="AD8:AD11">
    <cfRule type="cellIs" dxfId="112" priority="10" operator="equal">
      <formula>0</formula>
    </cfRule>
  </conditionalFormatting>
  <conditionalFormatting sqref="AD12:AD14">
    <cfRule type="cellIs" dxfId="111" priority="9" operator="equal">
      <formula>0</formula>
    </cfRule>
  </conditionalFormatting>
  <conditionalFormatting sqref="AD16:AE36 AD15">
    <cfRule type="cellIs" dxfId="110" priority="8" operator="equal">
      <formula>0</formula>
    </cfRule>
  </conditionalFormatting>
  <conditionalFormatting sqref="AD37:AE37">
    <cfRule type="cellIs" dxfId="109" priority="7" operator="equal">
      <formula>0</formula>
    </cfRule>
  </conditionalFormatting>
  <conditionalFormatting sqref="BJ6:BJ37">
    <cfRule type="cellIs" dxfId="108" priority="6" operator="equal">
      <formula>0</formula>
    </cfRule>
  </conditionalFormatting>
  <conditionalFormatting sqref="BJ38">
    <cfRule type="cellIs" dxfId="107" priority="5" operator="equal">
      <formula>0</formula>
    </cfRule>
  </conditionalFormatting>
  <conditionalFormatting sqref="BK6:BK37">
    <cfRule type="cellIs" dxfId="106" priority="4" operator="equal">
      <formula>0</formula>
    </cfRule>
  </conditionalFormatting>
  <conditionalFormatting sqref="BK38">
    <cfRule type="cellIs" dxfId="105" priority="3" operator="equal">
      <formula>0</formula>
    </cfRule>
  </conditionalFormatting>
  <conditionalFormatting sqref="U6:U12">
    <cfRule type="cellIs" dxfId="104" priority="2" operator="equal">
      <formula>0</formula>
    </cfRule>
  </conditionalFormatting>
  <conditionalFormatting sqref="AM6:AM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05" t="s">
        <v>142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7"/>
    </row>
    <row r="3" spans="2:34" ht="23.25" thickBot="1" x14ac:dyDescent="0.3">
      <c r="B3" s="54" t="s">
        <v>139</v>
      </c>
      <c r="C3" s="53" t="s">
        <v>147</v>
      </c>
      <c r="D3" s="53" t="s">
        <v>148</v>
      </c>
      <c r="E3" s="53" t="s">
        <v>149</v>
      </c>
      <c r="F3" s="53" t="s">
        <v>150</v>
      </c>
      <c r="G3" s="53" t="s">
        <v>151</v>
      </c>
      <c r="H3" s="53" t="s">
        <v>152</v>
      </c>
      <c r="I3" s="53" t="s">
        <v>153</v>
      </c>
      <c r="J3" s="53" t="s">
        <v>154</v>
      </c>
      <c r="K3" s="53" t="s">
        <v>155</v>
      </c>
      <c r="L3" s="53" t="s">
        <v>156</v>
      </c>
      <c r="M3" s="53" t="s">
        <v>157</v>
      </c>
      <c r="N3" s="53" t="s">
        <v>158</v>
      </c>
      <c r="O3" s="53" t="s">
        <v>159</v>
      </c>
      <c r="P3" s="53" t="s">
        <v>160</v>
      </c>
      <c r="Q3" s="53" t="s">
        <v>161</v>
      </c>
      <c r="R3" s="53" t="s">
        <v>162</v>
      </c>
      <c r="S3" s="53" t="s">
        <v>163</v>
      </c>
      <c r="T3" s="53" t="s">
        <v>164</v>
      </c>
      <c r="U3" s="53" t="s">
        <v>165</v>
      </c>
      <c r="V3" s="53" t="s">
        <v>166</v>
      </c>
      <c r="W3" s="53" t="s">
        <v>167</v>
      </c>
      <c r="X3" s="53" t="s">
        <v>168</v>
      </c>
      <c r="Y3" s="53" t="s">
        <v>169</v>
      </c>
      <c r="Z3" s="53" t="s">
        <v>170</v>
      </c>
      <c r="AA3" s="53" t="s">
        <v>171</v>
      </c>
      <c r="AB3" s="53" t="s">
        <v>172</v>
      </c>
      <c r="AC3" s="53" t="s">
        <v>173</v>
      </c>
      <c r="AD3" s="53" t="s">
        <v>174</v>
      </c>
      <c r="AE3" s="53" t="s">
        <v>175</v>
      </c>
      <c r="AF3" s="53" t="s">
        <v>176</v>
      </c>
      <c r="AG3" s="53" t="s">
        <v>177</v>
      </c>
      <c r="AH3" s="53" t="s">
        <v>178</v>
      </c>
    </row>
    <row r="4" spans="2:34" ht="23.25" thickBot="1" x14ac:dyDescent="0.3">
      <c r="B4" s="54" t="s">
        <v>179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146</v>
      </c>
      <c r="D5" s="10" t="s">
        <v>146</v>
      </c>
      <c r="E5" s="10" t="s">
        <v>146</v>
      </c>
      <c r="F5" s="10">
        <v>100000</v>
      </c>
      <c r="G5" s="10" t="s">
        <v>146</v>
      </c>
      <c r="H5" s="10" t="s">
        <v>146</v>
      </c>
      <c r="I5" s="10" t="s">
        <v>146</v>
      </c>
      <c r="J5" s="10">
        <v>100000</v>
      </c>
      <c r="K5" s="10">
        <v>0</v>
      </c>
      <c r="L5" s="10" t="s">
        <v>146</v>
      </c>
      <c r="M5" s="10" t="s">
        <v>146</v>
      </c>
      <c r="N5" s="10">
        <v>100000</v>
      </c>
      <c r="O5" s="10" t="s">
        <v>146</v>
      </c>
      <c r="P5" s="10" t="s">
        <v>146</v>
      </c>
      <c r="Q5" s="10" t="s">
        <v>146</v>
      </c>
      <c r="R5" s="10">
        <v>100000</v>
      </c>
      <c r="S5" s="10" t="s">
        <v>146</v>
      </c>
      <c r="T5" s="10" t="s">
        <v>146</v>
      </c>
      <c r="U5" s="10" t="s">
        <v>146</v>
      </c>
      <c r="V5" s="10">
        <v>100000</v>
      </c>
      <c r="W5" s="10" t="s">
        <v>146</v>
      </c>
      <c r="X5" s="10" t="s">
        <v>146</v>
      </c>
      <c r="Y5" s="10" t="s">
        <v>146</v>
      </c>
      <c r="Z5" s="10">
        <v>100000</v>
      </c>
      <c r="AA5" s="10" t="s">
        <v>146</v>
      </c>
      <c r="AB5" s="10" t="s">
        <v>146</v>
      </c>
      <c r="AC5" s="10" t="s">
        <v>146</v>
      </c>
      <c r="AD5" s="10">
        <v>100000</v>
      </c>
      <c r="AE5" s="10" t="s">
        <v>146</v>
      </c>
      <c r="AF5" s="10" t="s">
        <v>146</v>
      </c>
      <c r="AG5" s="10" t="s">
        <v>146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146</v>
      </c>
      <c r="T6" s="10" t="s">
        <v>146</v>
      </c>
      <c r="U6" s="10" t="s">
        <v>146</v>
      </c>
      <c r="V6" s="10" t="s">
        <v>146</v>
      </c>
      <c r="W6" s="10" t="s">
        <v>146</v>
      </c>
      <c r="X6" s="10" t="s">
        <v>146</v>
      </c>
      <c r="Y6" s="10" t="s">
        <v>146</v>
      </c>
      <c r="Z6" s="10" t="s">
        <v>146</v>
      </c>
      <c r="AA6" s="10" t="s">
        <v>146</v>
      </c>
      <c r="AB6" s="10" t="s">
        <v>146</v>
      </c>
      <c r="AC6" s="10" t="s">
        <v>146</v>
      </c>
      <c r="AD6" s="10" t="s">
        <v>146</v>
      </c>
      <c r="AE6" s="10" t="s">
        <v>146</v>
      </c>
      <c r="AF6" s="10" t="s">
        <v>146</v>
      </c>
      <c r="AG6" s="10" t="s">
        <v>146</v>
      </c>
      <c r="AH6" s="10" t="s">
        <v>146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08" t="s">
        <v>101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</row>
    <row r="2" spans="1:18" ht="35.25" customHeight="1" thickBot="1" x14ac:dyDescent="0.3">
      <c r="A2" s="33"/>
      <c r="B2" s="12" t="s">
        <v>102</v>
      </c>
      <c r="C2" s="109" t="s">
        <v>103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10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128</v>
      </c>
      <c r="B4" s="29" t="s">
        <v>104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129</v>
      </c>
      <c r="B6" s="29" t="s">
        <v>105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130</v>
      </c>
      <c r="B8" s="30" t="s">
        <v>106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131</v>
      </c>
      <c r="B10" s="32" t="s">
        <v>107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11" t="s">
        <v>90</v>
      </c>
      <c r="E1" s="111"/>
      <c r="F1" s="111"/>
      <c r="G1" s="111"/>
      <c r="H1" s="111"/>
    </row>
    <row r="2" spans="2:9" x14ac:dyDescent="0.25">
      <c r="D2" s="111"/>
      <c r="E2" s="111"/>
      <c r="F2" s="111"/>
      <c r="G2" s="111"/>
      <c r="H2" s="111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12" t="s">
        <v>90</v>
      </c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</row>
    <row r="9" spans="5:16" x14ac:dyDescent="0.25"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</row>
    <row r="10" spans="5:16" x14ac:dyDescent="0.25"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</row>
    <row r="11" spans="5:16" x14ac:dyDescent="0.25"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5:16" x14ac:dyDescent="0.25"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</row>
    <row r="13" spans="5:16" x14ac:dyDescent="0.25"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</row>
    <row r="14" spans="5:16" x14ac:dyDescent="0.25"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</row>
    <row r="15" spans="5:16" x14ac:dyDescent="0.25"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</row>
    <row r="16" spans="5:16" x14ac:dyDescent="0.25"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</row>
    <row r="17" spans="5:16" x14ac:dyDescent="0.25"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</row>
    <row r="18" spans="5:16" x14ac:dyDescent="0.25"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</row>
    <row r="19" spans="5:16" x14ac:dyDescent="0.25"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</row>
    <row r="20" spans="5:16" x14ac:dyDescent="0.25"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</row>
    <row r="21" spans="5:16" x14ac:dyDescent="0.25"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</row>
    <row r="22" spans="5:16" x14ac:dyDescent="0.25"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2024-03-01T11:23:12Z</dcterms:modified>
</cp:coreProperties>
</file>